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xr:revisionPtr revIDLastSave="556" documentId="13_ncr:1_{63D950B5-5EF9-4711-B4F8-CFB8E40E3FEE}" xr6:coauthVersionLast="47" xr6:coauthVersionMax="47" xr10:uidLastSave="{466842EB-99A9-4A53-8D6B-07B6EDD6B9A3}"/>
  <bookViews>
    <workbookView xWindow="-110" yWindow="-110" windowWidth="19420" windowHeight="12220" tabRatio="860" firstSheet="7" activeTab="13" xr2:uid="{4736D715-5427-4A33-876D-908B1E435499}"/>
  </bookViews>
  <sheets>
    <sheet name="Scot24-11" sheetId="43" state="hidden" r:id="rId1"/>
    <sheet name="Contents" sheetId="1" r:id="rId2"/>
    <sheet name="Notes" sheetId="35" r:id="rId3"/>
    <sheet name="UK welfare " sheetId="3" r:id="rId4"/>
    <sheet name="Benefit summary table" sheetId="5" r:id="rId5"/>
    <sheet name="Table 1a" sheetId="6" r:id="rId6"/>
    <sheet name="NI GDP" sheetId="42" r:id="rId7"/>
    <sheet name="Scot20-02" sheetId="47" r:id="rId8"/>
    <sheet name="Scot21-01" sheetId="46" r:id="rId9"/>
    <sheet name="Scot22-05" sheetId="41" r:id="rId10"/>
    <sheet name="Scot23-05" sheetId="40" r:id="rId11"/>
    <sheet name="Scot23-11" sheetId="39" r:id="rId12"/>
    <sheet name="Scot25-05" sheetId="44" r:id="rId13"/>
    <sheet name="BBGsummary" sheetId="36" r:id="rId14"/>
    <sheet name="(Changes)" sheetId="38" state="hidden" r:id="rId15"/>
    <sheet name="GB welfare" sheetId="4" r:id="rId16"/>
    <sheet name="Table 1b" sheetId="7" r:id="rId17"/>
    <sheet name="Table 2b" sheetId="10" r:id="rId18"/>
    <sheet name="Table 4 (i)" sheetId="16" r:id="rId19"/>
    <sheet name="Non-DWP Welfare" sheetId="18" r:id="rId20"/>
    <sheet name="Disability benefits" sheetId="22" r:id="rId21"/>
    <sheet name="Incapacity benefits" sheetId="23" r:id="rId22"/>
    <sheet name="Industrial injuries benefits" sheetId="24" r:id="rId23"/>
    <sheet name="Housing benefits" sheetId="26" r:id="rId24"/>
    <sheet name="Table 1c" sheetId="8" r:id="rId25"/>
    <sheet name="Table 2a" sheetId="9" r:id="rId26"/>
    <sheet name="Table 2c" sheetId="11" r:id="rId27"/>
    <sheet name="Table 3a" sheetId="12" r:id="rId28"/>
    <sheet name="Table 3b" sheetId="13" r:id="rId29"/>
    <sheet name="Table 3c" sheetId="14" r:id="rId30"/>
    <sheet name="Table 4" sheetId="15" r:id="rId31"/>
    <sheet name="Table 4 (ii)" sheetId="17" r:id="rId32"/>
    <sheet name="Bereavement benefits" sheetId="19" r:id="rId33"/>
    <sheet name="Carers Allowance" sheetId="20" r:id="rId34"/>
    <sheet name="Cost of Living" sheetId="21" r:id="rId35"/>
    <sheet name="Council Tax Benefit" sheetId="25" r:id="rId36"/>
    <sheet name="Income Support" sheetId="27" r:id="rId37"/>
    <sheet name="Maternity benefits" sheetId="28" r:id="rId38"/>
    <sheet name="New Deal &amp; Emp prog allowances" sheetId="29" r:id="rId39"/>
    <sheet name="Pension Credit" sheetId="30" r:id="rId40"/>
    <sheet name="State Pension" sheetId="31" r:id="rId41"/>
    <sheet name="Social Fund" sheetId="32" r:id="rId42"/>
    <sheet name="Unemployment benefits" sheetId="33" r:id="rId43"/>
    <sheet name="Universal Credit and equivalent" sheetId="34" r:id="rId44"/>
  </sheets>
  <externalReferences>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s>
  <definedNames>
    <definedName name="__123Graph_A" localSheetId="2" hidden="1">#REF!</definedName>
    <definedName name="__123Graph_A" hidden="1">#REF!</definedName>
    <definedName name="__123Graph_AALLTAX" localSheetId="13" hidden="1">'[1]Forecast data'!#REF!</definedName>
    <definedName name="__123Graph_AALLTAX" localSheetId="6" hidden="1">'[1]Forecast data'!#REF!</definedName>
    <definedName name="__123Graph_AALLTAX" localSheetId="2" hidden="1">#REF!</definedName>
    <definedName name="__123Graph_AALLTAX" localSheetId="9" hidden="1">'[1]Forecast data'!#REF!</definedName>
    <definedName name="__123Graph_AALLTAX" localSheetId="10" hidden="1">'[1]Forecast data'!#REF!</definedName>
    <definedName name="__123Graph_AALLTAX" localSheetId="11" hidden="1">'[1]Forecast data'!#REF!</definedName>
    <definedName name="__123Graph_AALLTAX" hidden="1">#REF!</definedName>
    <definedName name="__123Graph_ACHGSPD1" localSheetId="13" hidden="1">'[2]CHGSPD19.FIN'!$B$10:$B$20</definedName>
    <definedName name="__123Graph_ACHGSPD1" localSheetId="6" hidden="1">'[2]CHGSPD19.FIN'!$B$10:$B$20</definedName>
    <definedName name="__123Graph_ACHGSPD1" localSheetId="2" hidden="1">#REF!</definedName>
    <definedName name="__123Graph_ACHGSPD1" localSheetId="9" hidden="1">'[2]CHGSPD19.FIN'!$B$10:$B$20</definedName>
    <definedName name="__123Graph_ACHGSPD1" localSheetId="10" hidden="1">'[2]CHGSPD19.FIN'!$B$10:$B$20</definedName>
    <definedName name="__123Graph_ACHGSPD1" localSheetId="11" hidden="1">'[2]CHGSPD19.FIN'!$B$10:$B$20</definedName>
    <definedName name="__123Graph_ACHGSPD1" hidden="1">#REF!</definedName>
    <definedName name="__123Graph_ACHGSPD2" localSheetId="13" hidden="1">'[2]CHGSPD19.FIN'!$E$11:$E$20</definedName>
    <definedName name="__123Graph_ACHGSPD2" localSheetId="6" hidden="1">'[2]CHGSPD19.FIN'!$E$11:$E$20</definedName>
    <definedName name="__123Graph_ACHGSPD2" localSheetId="2" hidden="1">#REF!</definedName>
    <definedName name="__123Graph_ACHGSPD2" localSheetId="9" hidden="1">'[2]CHGSPD19.FIN'!$E$11:$E$20</definedName>
    <definedName name="__123Graph_ACHGSPD2" localSheetId="10" hidden="1">'[2]CHGSPD19.FIN'!$E$11:$E$20</definedName>
    <definedName name="__123Graph_ACHGSPD2" localSheetId="11" hidden="1">'[2]CHGSPD19.FIN'!$E$11:$E$20</definedName>
    <definedName name="__123Graph_ACHGSPD2" hidden="1">#REF!</definedName>
    <definedName name="__123Graph_AEFF" localSheetId="2" hidden="1">#REF!</definedName>
    <definedName name="__123Graph_AEFF" hidden="1">#REF!</definedName>
    <definedName name="__123Graph_AGR14PBF1" localSheetId="13" hidden="1">'[3]HIS19FIN(A)'!$AF$70:$AF$81</definedName>
    <definedName name="__123Graph_AGR14PBF1" localSheetId="6" hidden="1">'[3]HIS19FIN(A)'!$AF$70:$AF$81</definedName>
    <definedName name="__123Graph_AGR14PBF1" localSheetId="2" hidden="1">#REF!</definedName>
    <definedName name="__123Graph_AGR14PBF1" localSheetId="9" hidden="1">'[3]HIS19FIN(A)'!$AF$70:$AF$81</definedName>
    <definedName name="__123Graph_AGR14PBF1" localSheetId="10" hidden="1">'[3]HIS19FIN(A)'!$AF$70:$AF$81</definedName>
    <definedName name="__123Graph_AGR14PBF1" localSheetId="11" hidden="1">'[3]HIS19FIN(A)'!$AF$70:$AF$81</definedName>
    <definedName name="__123Graph_AGR14PBF1" hidden="1">#REF!</definedName>
    <definedName name="__123Graph_AHOMEVAT" localSheetId="2" hidden="1">#REF!</definedName>
    <definedName name="__123Graph_AHOMEVAT" hidden="1">#REF!</definedName>
    <definedName name="__123Graph_AIMPORT" localSheetId="13" hidden="1">'[1]Forecast data'!#REF!</definedName>
    <definedName name="__123Graph_AIMPORT" localSheetId="6" hidden="1">'[1]Forecast data'!#REF!</definedName>
    <definedName name="__123Graph_AIMPORT" localSheetId="2" hidden="1">#REF!</definedName>
    <definedName name="__123Graph_AIMPORT" localSheetId="9" hidden="1">'[1]Forecast data'!#REF!</definedName>
    <definedName name="__123Graph_AIMPORT" localSheetId="10" hidden="1">'[1]Forecast data'!#REF!</definedName>
    <definedName name="__123Graph_AIMPORT" localSheetId="11" hidden="1">'[1]Forecast data'!#REF!</definedName>
    <definedName name="__123Graph_AIMPORT" hidden="1">#REF!</definedName>
    <definedName name="__123Graph_ALBFFIN" localSheetId="2" hidden="1">#REF!</definedName>
    <definedName name="__123Graph_ALBFFIN" hidden="1">#REF!</definedName>
    <definedName name="__123Graph_ALBFFIN2" localSheetId="13" hidden="1">'[3]HIS19FIN(A)'!$K$59:$Q$59</definedName>
    <definedName name="__123Graph_ALBFFIN2" localSheetId="6" hidden="1">'[3]HIS19FIN(A)'!$K$59:$Q$59</definedName>
    <definedName name="__123Graph_ALBFFIN2" localSheetId="2" hidden="1">#REF!</definedName>
    <definedName name="__123Graph_ALBFFIN2" localSheetId="9" hidden="1">'[3]HIS19FIN(A)'!$K$59:$Q$59</definedName>
    <definedName name="__123Graph_ALBFFIN2" localSheetId="10" hidden="1">'[3]HIS19FIN(A)'!$K$59:$Q$59</definedName>
    <definedName name="__123Graph_ALBFFIN2" localSheetId="11" hidden="1">'[3]HIS19FIN(A)'!$K$59:$Q$59</definedName>
    <definedName name="__123Graph_ALBFFIN2" hidden="1">#REF!</definedName>
    <definedName name="__123Graph_ALBFHIC2" localSheetId="13" hidden="1">'[3]HIS19FIN(A)'!$D$59:$J$59</definedName>
    <definedName name="__123Graph_ALBFHIC2" localSheetId="6" hidden="1">'[3]HIS19FIN(A)'!$D$59:$J$59</definedName>
    <definedName name="__123Graph_ALBFHIC2" localSheetId="2" hidden="1">#REF!</definedName>
    <definedName name="__123Graph_ALBFHIC2" localSheetId="9" hidden="1">'[3]HIS19FIN(A)'!$D$59:$J$59</definedName>
    <definedName name="__123Graph_ALBFHIC2" localSheetId="10" hidden="1">'[3]HIS19FIN(A)'!$D$59:$J$59</definedName>
    <definedName name="__123Graph_ALBFHIC2" localSheetId="11" hidden="1">'[3]HIS19FIN(A)'!$D$59:$J$59</definedName>
    <definedName name="__123Graph_ALBFHIC2" hidden="1">#REF!</definedName>
    <definedName name="__123Graph_ALCB" localSheetId="13" hidden="1">'[3]HIS19FIN(A)'!$D$83:$I$83</definedName>
    <definedName name="__123Graph_ALCB" localSheetId="6" hidden="1">'[3]HIS19FIN(A)'!$D$83:$I$83</definedName>
    <definedName name="__123Graph_ALCB" localSheetId="2" hidden="1">#REF!</definedName>
    <definedName name="__123Graph_ALCB" localSheetId="9" hidden="1">'[3]HIS19FIN(A)'!$D$83:$I$83</definedName>
    <definedName name="__123Graph_ALCB" localSheetId="10" hidden="1">'[3]HIS19FIN(A)'!$D$83:$I$83</definedName>
    <definedName name="__123Graph_ALCB" localSheetId="11" hidden="1">'[3]HIS19FIN(A)'!$D$83:$I$83</definedName>
    <definedName name="__123Graph_ALCB" hidden="1">#REF!</definedName>
    <definedName name="__123Graph_ANACFIN" localSheetId="13" hidden="1">'[3]HIS19FIN(A)'!$K$97:$Q$97</definedName>
    <definedName name="__123Graph_ANACFIN" localSheetId="6" hidden="1">'[3]HIS19FIN(A)'!$K$97:$Q$97</definedName>
    <definedName name="__123Graph_ANACFIN" localSheetId="2" hidden="1">#REF!</definedName>
    <definedName name="__123Graph_ANACFIN" localSheetId="9" hidden="1">'[3]HIS19FIN(A)'!$K$97:$Q$97</definedName>
    <definedName name="__123Graph_ANACFIN" localSheetId="10" hidden="1">'[3]HIS19FIN(A)'!$K$97:$Q$97</definedName>
    <definedName name="__123Graph_ANACFIN" localSheetId="11" hidden="1">'[3]HIS19FIN(A)'!$K$97:$Q$97</definedName>
    <definedName name="__123Graph_ANACFIN" hidden="1">#REF!</definedName>
    <definedName name="__123Graph_ANACHIC" localSheetId="13" hidden="1">'[3]HIS19FIN(A)'!$D$97:$J$97</definedName>
    <definedName name="__123Graph_ANACHIC" localSheetId="6" hidden="1">'[3]HIS19FIN(A)'!$D$97:$J$97</definedName>
    <definedName name="__123Graph_ANACHIC" localSheetId="2" hidden="1">#REF!</definedName>
    <definedName name="__123Graph_ANACHIC" localSheetId="9" hidden="1">'[3]HIS19FIN(A)'!$D$97:$J$97</definedName>
    <definedName name="__123Graph_ANACHIC" localSheetId="10" hidden="1">'[3]HIS19FIN(A)'!$D$97:$J$97</definedName>
    <definedName name="__123Graph_ANACHIC" localSheetId="11" hidden="1">'[3]HIS19FIN(A)'!$D$97:$J$97</definedName>
    <definedName name="__123Graph_ANACHIC" hidden="1">#REF!</definedName>
    <definedName name="__123Graph_APDNUMBERS" hidden="1">'[4]SUMMARY TABLE'!$U$6:$U$49</definedName>
    <definedName name="__123Graph_APDTRENDS" hidden="1">'[4]SUMMARY TABLE'!$S$23:$S$46</definedName>
    <definedName name="__123Graph_APIC" localSheetId="2" hidden="1">#REF!</definedName>
    <definedName name="__123Graph_APIC" hidden="1">#REF!</definedName>
    <definedName name="__123Graph_ATOBREV" localSheetId="13" hidden="1">'[1]Forecast data'!#REF!</definedName>
    <definedName name="__123Graph_ATOBREV" localSheetId="6" hidden="1">'[1]Forecast data'!#REF!</definedName>
    <definedName name="__123Graph_ATOBREV" localSheetId="2" hidden="1">#REF!</definedName>
    <definedName name="__123Graph_ATOBREV" localSheetId="9" hidden="1">'[1]Forecast data'!#REF!</definedName>
    <definedName name="__123Graph_ATOBREV" localSheetId="10" hidden="1">'[1]Forecast data'!#REF!</definedName>
    <definedName name="__123Graph_ATOBREV" localSheetId="11" hidden="1">'[1]Forecast data'!#REF!</definedName>
    <definedName name="__123Graph_ATOBREV" hidden="1">#REF!</definedName>
    <definedName name="__123Graph_ATOTAL" localSheetId="13" hidden="1">'[1]Forecast data'!#REF!</definedName>
    <definedName name="__123Graph_ATOTAL" localSheetId="6" hidden="1">'[1]Forecast data'!#REF!</definedName>
    <definedName name="__123Graph_ATOTAL" localSheetId="2" hidden="1">#REF!</definedName>
    <definedName name="__123Graph_ATOTAL" localSheetId="9" hidden="1">'[1]Forecast data'!#REF!</definedName>
    <definedName name="__123Graph_ATOTAL" localSheetId="10" hidden="1">'[1]Forecast data'!#REF!</definedName>
    <definedName name="__123Graph_ATOTAL" localSheetId="11" hidden="1">'[1]Forecast data'!#REF!</definedName>
    <definedName name="__123Graph_ATOTAL" hidden="1">#REF!</definedName>
    <definedName name="__123Graph_B" localSheetId="2" hidden="1">#REF!</definedName>
    <definedName name="__123Graph_B" hidden="1">#REF!</definedName>
    <definedName name="__123Graph_BCHGSPD1" localSheetId="13" hidden="1">'[2]CHGSPD19.FIN'!$H$10:$H$25</definedName>
    <definedName name="__123Graph_BCHGSPD1" localSheetId="6" hidden="1">'[2]CHGSPD19.FIN'!$H$10:$H$25</definedName>
    <definedName name="__123Graph_BCHGSPD1" localSheetId="2" hidden="1">#REF!</definedName>
    <definedName name="__123Graph_BCHGSPD1" localSheetId="9" hidden="1">'[2]CHGSPD19.FIN'!$H$10:$H$25</definedName>
    <definedName name="__123Graph_BCHGSPD1" localSheetId="10" hidden="1">'[2]CHGSPD19.FIN'!$H$10:$H$25</definedName>
    <definedName name="__123Graph_BCHGSPD1" localSheetId="11" hidden="1">'[2]CHGSPD19.FIN'!$H$10:$H$25</definedName>
    <definedName name="__123Graph_BCHGSPD1" hidden="1">#REF!</definedName>
    <definedName name="__123Graph_BCHGSPD2" localSheetId="13" hidden="1">'[2]CHGSPD19.FIN'!$I$11:$I$25</definedName>
    <definedName name="__123Graph_BCHGSPD2" localSheetId="6" hidden="1">'[2]CHGSPD19.FIN'!$I$11:$I$25</definedName>
    <definedName name="__123Graph_BCHGSPD2" localSheetId="2" hidden="1">#REF!</definedName>
    <definedName name="__123Graph_BCHGSPD2" localSheetId="9" hidden="1">'[2]CHGSPD19.FIN'!$I$11:$I$25</definedName>
    <definedName name="__123Graph_BCHGSPD2" localSheetId="10" hidden="1">'[2]CHGSPD19.FIN'!$I$11:$I$25</definedName>
    <definedName name="__123Graph_BCHGSPD2" localSheetId="11" hidden="1">'[2]CHGSPD19.FIN'!$I$11:$I$25</definedName>
    <definedName name="__123Graph_BCHGSPD2" hidden="1">#REF!</definedName>
    <definedName name="__123Graph_BEFF" localSheetId="2" hidden="1">#REF!</definedName>
    <definedName name="__123Graph_BEFF" hidden="1">#REF!</definedName>
    <definedName name="__123Graph_BHOMEVAT" localSheetId="13" hidden="1">'[1]Forecast data'!#REF!</definedName>
    <definedName name="__123Graph_BHOMEVAT" localSheetId="6" hidden="1">'[1]Forecast data'!#REF!</definedName>
    <definedName name="__123Graph_BHOMEVAT" localSheetId="2" hidden="1">#REF!</definedName>
    <definedName name="__123Graph_BHOMEVAT" localSheetId="9" hidden="1">'[1]Forecast data'!#REF!</definedName>
    <definedName name="__123Graph_BHOMEVAT" localSheetId="10" hidden="1">'[1]Forecast data'!#REF!</definedName>
    <definedName name="__123Graph_BHOMEVAT" localSheetId="11" hidden="1">'[1]Forecast data'!#REF!</definedName>
    <definedName name="__123Graph_BHOMEVAT" hidden="1">#REF!</definedName>
    <definedName name="__123Graph_BIMPORT" localSheetId="13" hidden="1">'[1]Forecast data'!#REF!</definedName>
    <definedName name="__123Graph_BIMPORT" localSheetId="6" hidden="1">'[1]Forecast data'!#REF!</definedName>
    <definedName name="__123Graph_BIMPORT" localSheetId="2" hidden="1">#REF!</definedName>
    <definedName name="__123Graph_BIMPORT" localSheetId="9" hidden="1">'[1]Forecast data'!#REF!</definedName>
    <definedName name="__123Graph_BIMPORT" localSheetId="10" hidden="1">'[1]Forecast data'!#REF!</definedName>
    <definedName name="__123Graph_BIMPORT" localSheetId="11" hidden="1">'[1]Forecast data'!#REF!</definedName>
    <definedName name="__123Graph_BIMPORT" hidden="1">#REF!</definedName>
    <definedName name="__123Graph_BLBF" localSheetId="2" hidden="1">#REF!</definedName>
    <definedName name="__123Graph_BLBF" hidden="1">#REF!</definedName>
    <definedName name="__123Graph_BLBFFIN" localSheetId="2" hidden="1">#REF!</definedName>
    <definedName name="__123Graph_BLBFFIN" hidden="1">#REF!</definedName>
    <definedName name="__123Graph_BLCB" localSheetId="13" hidden="1">'[3]HIS19FIN(A)'!$D$79:$I$79</definedName>
    <definedName name="__123Graph_BLCB" localSheetId="6" hidden="1">'[3]HIS19FIN(A)'!$D$79:$I$79</definedName>
    <definedName name="__123Graph_BLCB" localSheetId="2" hidden="1">#REF!</definedName>
    <definedName name="__123Graph_BLCB" localSheetId="9" hidden="1">'[3]HIS19FIN(A)'!$D$79:$I$79</definedName>
    <definedName name="__123Graph_BLCB" localSheetId="10" hidden="1">'[3]HIS19FIN(A)'!$D$79:$I$79</definedName>
    <definedName name="__123Graph_BLCB" localSheetId="11" hidden="1">'[3]HIS19FIN(A)'!$D$79:$I$79</definedName>
    <definedName name="__123Graph_BLCB" hidden="1">#REF!</definedName>
    <definedName name="__123Graph_BPDTRENDS" hidden="1">'[4]SUMMARY TABLE'!$T$23:$T$46</definedName>
    <definedName name="__123Graph_BPIC" localSheetId="2" hidden="1">#REF!</definedName>
    <definedName name="__123Graph_BPIC" hidden="1">#REF!</definedName>
    <definedName name="__123Graph_BTOTAL" localSheetId="13" hidden="1">'[1]Forecast data'!#REF!</definedName>
    <definedName name="__123Graph_BTOTAL" localSheetId="6" hidden="1">'[1]Forecast data'!#REF!</definedName>
    <definedName name="__123Graph_BTOTAL" localSheetId="2" hidden="1">#REF!</definedName>
    <definedName name="__123Graph_BTOTAL" localSheetId="9" hidden="1">'[1]Forecast data'!#REF!</definedName>
    <definedName name="__123Graph_BTOTAL" localSheetId="10" hidden="1">'[1]Forecast data'!#REF!</definedName>
    <definedName name="__123Graph_BTOTAL" localSheetId="11" hidden="1">'[1]Forecast data'!#REF!</definedName>
    <definedName name="__123Graph_BTOTAL" hidden="1">#REF!</definedName>
    <definedName name="__123Graph_CACT13BUD" localSheetId="2" hidden="1">#REF!</definedName>
    <definedName name="__123Graph_CACT13BUD" hidden="1">#REF!</definedName>
    <definedName name="__123Graph_CEFF" localSheetId="2" hidden="1">#REF!</definedName>
    <definedName name="__123Graph_CEFF" hidden="1">#REF!</definedName>
    <definedName name="__123Graph_CGR14PBF1" localSheetId="13" hidden="1">'[3]HIS19FIN(A)'!$AK$70:$AK$81</definedName>
    <definedName name="__123Graph_CGR14PBF1" localSheetId="6" hidden="1">'[3]HIS19FIN(A)'!$AK$70:$AK$81</definedName>
    <definedName name="__123Graph_CGR14PBF1" localSheetId="2" hidden="1">#REF!</definedName>
    <definedName name="__123Graph_CGR14PBF1" localSheetId="9" hidden="1">'[3]HIS19FIN(A)'!$AK$70:$AK$81</definedName>
    <definedName name="__123Graph_CGR14PBF1" localSheetId="10" hidden="1">'[3]HIS19FIN(A)'!$AK$70:$AK$81</definedName>
    <definedName name="__123Graph_CGR14PBF1" localSheetId="11" hidden="1">'[3]HIS19FIN(A)'!$AK$70:$AK$81</definedName>
    <definedName name="__123Graph_CGR14PBF1" hidden="1">#REF!</definedName>
    <definedName name="__123Graph_CLBF" localSheetId="2" hidden="1">#REF!</definedName>
    <definedName name="__123Graph_CLBF" hidden="1">#REF!</definedName>
    <definedName name="__123Graph_CPIC" localSheetId="2" hidden="1">#REF!</definedName>
    <definedName name="__123Graph_CPIC" hidden="1">#REF!</definedName>
    <definedName name="__123Graph_DACT13BUD" localSheetId="2" hidden="1">#REF!</definedName>
    <definedName name="__123Graph_DACT13BUD" hidden="1">#REF!</definedName>
    <definedName name="__123Graph_DEFF" localSheetId="2" hidden="1">#REF!</definedName>
    <definedName name="__123Graph_DEFF" hidden="1">#REF!</definedName>
    <definedName name="__123Graph_DGR14PBF1" localSheetId="13" hidden="1">'[3]HIS19FIN(A)'!$AH$70:$AH$81</definedName>
    <definedName name="__123Graph_DGR14PBF1" localSheetId="6" hidden="1">'[3]HIS19FIN(A)'!$AH$70:$AH$81</definedName>
    <definedName name="__123Graph_DGR14PBF1" localSheetId="2" hidden="1">#REF!</definedName>
    <definedName name="__123Graph_DGR14PBF1" localSheetId="9" hidden="1">'[3]HIS19FIN(A)'!$AH$70:$AH$81</definedName>
    <definedName name="__123Graph_DGR14PBF1" localSheetId="10" hidden="1">'[3]HIS19FIN(A)'!$AH$70:$AH$81</definedName>
    <definedName name="__123Graph_DGR14PBF1" localSheetId="11" hidden="1">'[3]HIS19FIN(A)'!$AH$70:$AH$81</definedName>
    <definedName name="__123Graph_DGR14PBF1" hidden="1">#REF!</definedName>
    <definedName name="__123Graph_DLBF" localSheetId="2" hidden="1">#REF!</definedName>
    <definedName name="__123Graph_DLBF" hidden="1">#REF!</definedName>
    <definedName name="__123Graph_DPIC" localSheetId="2" hidden="1">#REF!</definedName>
    <definedName name="__123Graph_DPIC" hidden="1">#REF!</definedName>
    <definedName name="__123Graph_EACT13BUD" localSheetId="2" hidden="1">#REF!</definedName>
    <definedName name="__123Graph_EACT13BUD" hidden="1">#REF!</definedName>
    <definedName name="__123Graph_EEFF" localSheetId="2" hidden="1">#REF!</definedName>
    <definedName name="__123Graph_EEFF" hidden="1">#REF!</definedName>
    <definedName name="__123Graph_EEFFHIC" localSheetId="2" hidden="1">#REF!</definedName>
    <definedName name="__123Graph_EEFFHIC" hidden="1">#REF!</definedName>
    <definedName name="__123Graph_EGR14PBF1" localSheetId="13" hidden="1">'[3]HIS19FIN(A)'!$AG$67:$AG$67</definedName>
    <definedName name="__123Graph_EGR14PBF1" localSheetId="6" hidden="1">'[3]HIS19FIN(A)'!$AG$67:$AG$67</definedName>
    <definedName name="__123Graph_EGR14PBF1" localSheetId="2" hidden="1">#REF!</definedName>
    <definedName name="__123Graph_EGR14PBF1" localSheetId="9" hidden="1">'[3]HIS19FIN(A)'!$AG$67:$AG$67</definedName>
    <definedName name="__123Graph_EGR14PBF1" localSheetId="10" hidden="1">'[3]HIS19FIN(A)'!$AG$67:$AG$67</definedName>
    <definedName name="__123Graph_EGR14PBF1" localSheetId="11" hidden="1">'[3]HIS19FIN(A)'!$AG$67:$AG$67</definedName>
    <definedName name="__123Graph_EGR14PBF1" hidden="1">#REF!</definedName>
    <definedName name="__123Graph_ELBF" localSheetId="2" hidden="1">#REF!</definedName>
    <definedName name="__123Graph_ELBF" hidden="1">#REF!</definedName>
    <definedName name="__123Graph_EPIC" localSheetId="2" hidden="1">#REF!</definedName>
    <definedName name="__123Graph_EPIC" hidden="1">#REF!</definedName>
    <definedName name="__123Graph_FACT13BUD" localSheetId="2" hidden="1">#REF!</definedName>
    <definedName name="__123Graph_FACT13BUD" hidden="1">#REF!</definedName>
    <definedName name="__123Graph_FEFF" localSheetId="2" hidden="1">#REF!</definedName>
    <definedName name="__123Graph_FEFF" hidden="1">#REF!</definedName>
    <definedName name="__123Graph_FEFFHIC" localSheetId="2" hidden="1">#REF!</definedName>
    <definedName name="__123Graph_FEFFHIC" hidden="1">#REF!</definedName>
    <definedName name="__123Graph_FGR14PBF1" localSheetId="13" hidden="1">'[3]HIS19FIN(A)'!$AH$67:$AH$67</definedName>
    <definedName name="__123Graph_FGR14PBF1" localSheetId="6" hidden="1">'[3]HIS19FIN(A)'!$AH$67:$AH$67</definedName>
    <definedName name="__123Graph_FGR14PBF1" localSheetId="2" hidden="1">#REF!</definedName>
    <definedName name="__123Graph_FGR14PBF1" localSheetId="9" hidden="1">'[3]HIS19FIN(A)'!$AH$67:$AH$67</definedName>
    <definedName name="__123Graph_FGR14PBF1" localSheetId="10" hidden="1">'[3]HIS19FIN(A)'!$AH$67:$AH$67</definedName>
    <definedName name="__123Graph_FGR14PBF1" localSheetId="11" hidden="1">'[3]HIS19FIN(A)'!$AH$67:$AH$67</definedName>
    <definedName name="__123Graph_FGR14PBF1" hidden="1">#REF!</definedName>
    <definedName name="__123Graph_FLBF" localSheetId="2" hidden="1">#REF!</definedName>
    <definedName name="__123Graph_FLBF" hidden="1">#REF!</definedName>
    <definedName name="__123Graph_FPIC" localSheetId="2" hidden="1">#REF!</definedName>
    <definedName name="__123Graph_FPIC" hidden="1">#REF!</definedName>
    <definedName name="__123Graph_LBL_ARESID" localSheetId="13" hidden="1">'[3]HIS19FIN(A)'!$R$3:$W$3</definedName>
    <definedName name="__123Graph_LBL_ARESID" localSheetId="6" hidden="1">'[3]HIS19FIN(A)'!$R$3:$W$3</definedName>
    <definedName name="__123Graph_LBL_ARESID" localSheetId="2" hidden="1">#REF!</definedName>
    <definedName name="__123Graph_LBL_ARESID" localSheetId="9" hidden="1">'[3]HIS19FIN(A)'!$R$3:$W$3</definedName>
    <definedName name="__123Graph_LBL_ARESID" localSheetId="10" hidden="1">'[3]HIS19FIN(A)'!$R$3:$W$3</definedName>
    <definedName name="__123Graph_LBL_ARESID" localSheetId="11" hidden="1">'[3]HIS19FIN(A)'!$R$3:$W$3</definedName>
    <definedName name="__123Graph_LBL_ARESID" hidden="1">#REF!</definedName>
    <definedName name="__123Graph_LBL_BRESID" localSheetId="13" hidden="1">'[3]HIS19FIN(A)'!$R$3:$W$3</definedName>
    <definedName name="__123Graph_LBL_BRESID" localSheetId="6" hidden="1">'[3]HIS19FIN(A)'!$R$3:$W$3</definedName>
    <definedName name="__123Graph_LBL_BRESID" localSheetId="2" hidden="1">#REF!</definedName>
    <definedName name="__123Graph_LBL_BRESID" localSheetId="9" hidden="1">'[3]HIS19FIN(A)'!$R$3:$W$3</definedName>
    <definedName name="__123Graph_LBL_BRESID" localSheetId="10" hidden="1">'[3]HIS19FIN(A)'!$R$3:$W$3</definedName>
    <definedName name="__123Graph_LBL_BRESID" localSheetId="11" hidden="1">'[3]HIS19FIN(A)'!$R$3:$W$3</definedName>
    <definedName name="__123Graph_LBL_BRESID" hidden="1">#REF!</definedName>
    <definedName name="__123Graph_X" localSheetId="2" hidden="1">#REF!</definedName>
    <definedName name="__123Graph_X" hidden="1">#REF!</definedName>
    <definedName name="__123Graph_XACTHIC" localSheetId="2" hidden="1">#REF!</definedName>
    <definedName name="__123Graph_XACTHIC" hidden="1">#REF!</definedName>
    <definedName name="__123Graph_XALLTAX" localSheetId="13" hidden="1">'[1]Forecast data'!#REF!</definedName>
    <definedName name="__123Graph_XALLTAX" localSheetId="6" hidden="1">'[1]Forecast data'!#REF!</definedName>
    <definedName name="__123Graph_XALLTAX" localSheetId="2" hidden="1">#REF!</definedName>
    <definedName name="__123Graph_XALLTAX" localSheetId="9" hidden="1">'[1]Forecast data'!#REF!</definedName>
    <definedName name="__123Graph_XALLTAX" localSheetId="10" hidden="1">'[1]Forecast data'!#REF!</definedName>
    <definedName name="__123Graph_XALLTAX" localSheetId="11" hidden="1">'[1]Forecast data'!#REF!</definedName>
    <definedName name="__123Graph_XALLTAX" hidden="1">#REF!</definedName>
    <definedName name="__123Graph_XCHGSPD1" localSheetId="13" hidden="1">'[2]CHGSPD19.FIN'!$A$10:$A$25</definedName>
    <definedName name="__123Graph_XCHGSPD1" localSheetId="6" hidden="1">'[2]CHGSPD19.FIN'!$A$10:$A$25</definedName>
    <definedName name="__123Graph_XCHGSPD1" localSheetId="2" hidden="1">#REF!</definedName>
    <definedName name="__123Graph_XCHGSPD1" localSheetId="9" hidden="1">'[2]CHGSPD19.FIN'!$A$10:$A$25</definedName>
    <definedName name="__123Graph_XCHGSPD1" localSheetId="10" hidden="1">'[2]CHGSPD19.FIN'!$A$10:$A$25</definedName>
    <definedName name="__123Graph_XCHGSPD1" localSheetId="11" hidden="1">'[2]CHGSPD19.FIN'!$A$10:$A$25</definedName>
    <definedName name="__123Graph_XCHGSPD1" hidden="1">#REF!</definedName>
    <definedName name="__123Graph_XCHGSPD2" localSheetId="13" hidden="1">'[2]CHGSPD19.FIN'!$A$11:$A$25</definedName>
    <definedName name="__123Graph_XCHGSPD2" localSheetId="6" hidden="1">'[2]CHGSPD19.FIN'!$A$11:$A$25</definedName>
    <definedName name="__123Graph_XCHGSPD2" localSheetId="2" hidden="1">#REF!</definedName>
    <definedName name="__123Graph_XCHGSPD2" localSheetId="9" hidden="1">'[2]CHGSPD19.FIN'!$A$11:$A$25</definedName>
    <definedName name="__123Graph_XCHGSPD2" localSheetId="10" hidden="1">'[2]CHGSPD19.FIN'!$A$11:$A$25</definedName>
    <definedName name="__123Graph_XCHGSPD2" localSheetId="11" hidden="1">'[2]CHGSPD19.FIN'!$A$11:$A$25</definedName>
    <definedName name="__123Graph_XCHGSPD2" hidden="1">#REF!</definedName>
    <definedName name="__123Graph_XEFF" localSheetId="2" hidden="1">#REF!</definedName>
    <definedName name="__123Graph_XEFF" hidden="1">#REF!</definedName>
    <definedName name="__123Graph_XGR14PBF1" localSheetId="13" hidden="1">'[3]HIS19FIN(A)'!$AL$70:$AL$81</definedName>
    <definedName name="__123Graph_XGR14PBF1" localSheetId="6" hidden="1">'[3]HIS19FIN(A)'!$AL$70:$AL$81</definedName>
    <definedName name="__123Graph_XGR14PBF1" localSheetId="2" hidden="1">#REF!</definedName>
    <definedName name="__123Graph_XGR14PBF1" localSheetId="9" hidden="1">'[3]HIS19FIN(A)'!$AL$70:$AL$81</definedName>
    <definedName name="__123Graph_XGR14PBF1" localSheetId="10" hidden="1">'[3]HIS19FIN(A)'!$AL$70:$AL$81</definedName>
    <definedName name="__123Graph_XGR14PBF1" localSheetId="11" hidden="1">'[3]HIS19FIN(A)'!$AL$70:$AL$81</definedName>
    <definedName name="__123Graph_XGR14PBF1" hidden="1">#REF!</definedName>
    <definedName name="__123Graph_XHOMEVAT" localSheetId="2" hidden="1">#REF!</definedName>
    <definedName name="__123Graph_XHOMEVAT" hidden="1">#REF!</definedName>
    <definedName name="__123Graph_XIMPORT" localSheetId="13" hidden="1">'[1]Forecast data'!#REF!</definedName>
    <definedName name="__123Graph_XIMPORT" localSheetId="6" hidden="1">'[1]Forecast data'!#REF!</definedName>
    <definedName name="__123Graph_XIMPORT" localSheetId="2" hidden="1">#REF!</definedName>
    <definedName name="__123Graph_XIMPORT" localSheetId="9" hidden="1">'[1]Forecast data'!#REF!</definedName>
    <definedName name="__123Graph_XIMPORT" localSheetId="10" hidden="1">'[1]Forecast data'!#REF!</definedName>
    <definedName name="__123Graph_XIMPORT" localSheetId="11" hidden="1">'[1]Forecast data'!#REF!</definedName>
    <definedName name="__123Graph_XIMPORT" hidden="1">#REF!</definedName>
    <definedName name="__123Graph_XLBF" localSheetId="2" hidden="1">#REF!</definedName>
    <definedName name="__123Graph_XLBF" hidden="1">#REF!</definedName>
    <definedName name="__123Graph_XLBFFIN2" localSheetId="13" hidden="1">'[3]HIS19FIN(A)'!$K$61:$Q$61</definedName>
    <definedName name="__123Graph_XLBFFIN2" localSheetId="6" hidden="1">'[3]HIS19FIN(A)'!$K$61:$Q$61</definedName>
    <definedName name="__123Graph_XLBFFIN2" localSheetId="2" hidden="1">#REF!</definedName>
    <definedName name="__123Graph_XLBFFIN2" localSheetId="9" hidden="1">'[3]HIS19FIN(A)'!$K$61:$Q$61</definedName>
    <definedName name="__123Graph_XLBFFIN2" localSheetId="10" hidden="1">'[3]HIS19FIN(A)'!$K$61:$Q$61</definedName>
    <definedName name="__123Graph_XLBFFIN2" localSheetId="11" hidden="1">'[3]HIS19FIN(A)'!$K$61:$Q$61</definedName>
    <definedName name="__123Graph_XLBFFIN2" hidden="1">#REF!</definedName>
    <definedName name="__123Graph_XLBFHIC" localSheetId="13" hidden="1">'[3]HIS19FIN(A)'!$D$61:$J$61</definedName>
    <definedName name="__123Graph_XLBFHIC" localSheetId="6" hidden="1">'[3]HIS19FIN(A)'!$D$61:$J$61</definedName>
    <definedName name="__123Graph_XLBFHIC" localSheetId="2" hidden="1">#REF!</definedName>
    <definedName name="__123Graph_XLBFHIC" localSheetId="9" hidden="1">'[3]HIS19FIN(A)'!$D$61:$J$61</definedName>
    <definedName name="__123Graph_XLBFHIC" localSheetId="10" hidden="1">'[3]HIS19FIN(A)'!$D$61:$J$61</definedName>
    <definedName name="__123Graph_XLBFHIC" localSheetId="11" hidden="1">'[3]HIS19FIN(A)'!$D$61:$J$61</definedName>
    <definedName name="__123Graph_XLBFHIC" hidden="1">#REF!</definedName>
    <definedName name="__123Graph_XLBFHIC2" localSheetId="13" hidden="1">'[3]HIS19FIN(A)'!$D$61:$J$61</definedName>
    <definedName name="__123Graph_XLBFHIC2" localSheetId="6" hidden="1">'[3]HIS19FIN(A)'!$D$61:$J$61</definedName>
    <definedName name="__123Graph_XLBFHIC2" localSheetId="2" hidden="1">#REF!</definedName>
    <definedName name="__123Graph_XLBFHIC2" localSheetId="9" hidden="1">'[3]HIS19FIN(A)'!$D$61:$J$61</definedName>
    <definedName name="__123Graph_XLBFHIC2" localSheetId="10" hidden="1">'[3]HIS19FIN(A)'!$D$61:$J$61</definedName>
    <definedName name="__123Graph_XLBFHIC2" localSheetId="11" hidden="1">'[3]HIS19FIN(A)'!$D$61:$J$61</definedName>
    <definedName name="__123Graph_XLBFHIC2" hidden="1">#REF!</definedName>
    <definedName name="__123Graph_XLCB" localSheetId="13" hidden="1">'[3]HIS19FIN(A)'!$D$79:$I$79</definedName>
    <definedName name="__123Graph_XLCB" localSheetId="6" hidden="1">'[3]HIS19FIN(A)'!$D$79:$I$79</definedName>
    <definedName name="__123Graph_XLCB" localSheetId="2" hidden="1">#REF!</definedName>
    <definedName name="__123Graph_XLCB" localSheetId="9" hidden="1">'[3]HIS19FIN(A)'!$D$79:$I$79</definedName>
    <definedName name="__123Graph_XLCB" localSheetId="10" hidden="1">'[3]HIS19FIN(A)'!$D$79:$I$79</definedName>
    <definedName name="__123Graph_XLCB" localSheetId="11" hidden="1">'[3]HIS19FIN(A)'!$D$79:$I$79</definedName>
    <definedName name="__123Graph_XLCB" hidden="1">#REF!</definedName>
    <definedName name="__123Graph_XNACFIN" localSheetId="13" hidden="1">'[3]HIS19FIN(A)'!$K$95:$Q$95</definedName>
    <definedName name="__123Graph_XNACFIN" localSheetId="6" hidden="1">'[3]HIS19FIN(A)'!$K$95:$Q$95</definedName>
    <definedName name="__123Graph_XNACFIN" localSheetId="2" hidden="1">#REF!</definedName>
    <definedName name="__123Graph_XNACFIN" localSheetId="9" hidden="1">'[3]HIS19FIN(A)'!$K$95:$Q$95</definedName>
    <definedName name="__123Graph_XNACFIN" localSheetId="10" hidden="1">'[3]HIS19FIN(A)'!$K$95:$Q$95</definedName>
    <definedName name="__123Graph_XNACFIN" localSheetId="11" hidden="1">'[3]HIS19FIN(A)'!$K$95:$Q$95</definedName>
    <definedName name="__123Graph_XNACFIN" hidden="1">#REF!</definedName>
    <definedName name="__123Graph_XNACHIC" localSheetId="13" hidden="1">'[3]HIS19FIN(A)'!$D$95:$J$95</definedName>
    <definedName name="__123Graph_XNACHIC" localSheetId="6" hidden="1">'[3]HIS19FIN(A)'!$D$95:$J$95</definedName>
    <definedName name="__123Graph_XNACHIC" localSheetId="2" hidden="1">#REF!</definedName>
    <definedName name="__123Graph_XNACHIC" localSheetId="9" hidden="1">'[3]HIS19FIN(A)'!$D$95:$J$95</definedName>
    <definedName name="__123Graph_XNACHIC" localSheetId="10" hidden="1">'[3]HIS19FIN(A)'!$D$95:$J$95</definedName>
    <definedName name="__123Graph_XNACHIC" localSheetId="11" hidden="1">'[3]HIS19FIN(A)'!$D$95:$J$95</definedName>
    <definedName name="__123Graph_XNACHIC" hidden="1">#REF!</definedName>
    <definedName name="__123Graph_XPDNUMBERS" hidden="1">'[4]SUMMARY TABLE'!$Q$6:$Q$49</definedName>
    <definedName name="__123Graph_XPDTRENDS" hidden="1">'[4]SUMMARY TABLE'!$P$23:$P$46</definedName>
    <definedName name="__123Graph_XPIC" localSheetId="2" hidden="1">#REF!</definedName>
    <definedName name="__123Graph_XPIC" hidden="1">#REF!</definedName>
    <definedName name="__123Graph_XSTAG2ALL" localSheetId="13" hidden="1">'[1]Forecast data'!#REF!</definedName>
    <definedName name="__123Graph_XSTAG2ALL" localSheetId="6" hidden="1">'[1]Forecast data'!#REF!</definedName>
    <definedName name="__123Graph_XSTAG2ALL" localSheetId="2" hidden="1">#REF!</definedName>
    <definedName name="__123Graph_XSTAG2ALL" localSheetId="9" hidden="1">'[1]Forecast data'!#REF!</definedName>
    <definedName name="__123Graph_XSTAG2ALL" localSheetId="10" hidden="1">'[1]Forecast data'!#REF!</definedName>
    <definedName name="__123Graph_XSTAG2ALL" localSheetId="11" hidden="1">'[1]Forecast data'!#REF!</definedName>
    <definedName name="__123Graph_XSTAG2ALL" hidden="1">#REF!</definedName>
    <definedName name="__123Graph_XSTAG2EC" localSheetId="13" hidden="1">'[1]Forecast data'!#REF!</definedName>
    <definedName name="__123Graph_XSTAG2EC" localSheetId="6" hidden="1">'[1]Forecast data'!#REF!</definedName>
    <definedName name="__123Graph_XSTAG2EC" localSheetId="2" hidden="1">#REF!</definedName>
    <definedName name="__123Graph_XSTAG2EC" localSheetId="9" hidden="1">'[1]Forecast data'!#REF!</definedName>
    <definedName name="__123Graph_XSTAG2EC" localSheetId="10" hidden="1">'[1]Forecast data'!#REF!</definedName>
    <definedName name="__123Graph_XSTAG2EC" localSheetId="11" hidden="1">'[1]Forecast data'!#REF!</definedName>
    <definedName name="__123Graph_XSTAG2EC" hidden="1">#REF!</definedName>
    <definedName name="__123Graph_XTOBREV" localSheetId="13" hidden="1">'[1]Forecast data'!#REF!</definedName>
    <definedName name="__123Graph_XTOBREV" localSheetId="6" hidden="1">'[1]Forecast data'!#REF!</definedName>
    <definedName name="__123Graph_XTOBREV" localSheetId="2" hidden="1">#REF!</definedName>
    <definedName name="__123Graph_XTOBREV" localSheetId="9" hidden="1">'[1]Forecast data'!#REF!</definedName>
    <definedName name="__123Graph_XTOBREV" localSheetId="10" hidden="1">'[1]Forecast data'!#REF!</definedName>
    <definedName name="__123Graph_XTOBREV" localSheetId="11" hidden="1">'[1]Forecast data'!#REF!</definedName>
    <definedName name="__123Graph_XTOBREV" hidden="1">#REF!</definedName>
    <definedName name="__123Graph_XTOTAL" localSheetId="13" hidden="1">'[1]Forecast data'!#REF!</definedName>
    <definedName name="__123Graph_XTOTAL" localSheetId="6" hidden="1">'[1]Forecast data'!#REF!</definedName>
    <definedName name="__123Graph_XTOTAL" localSheetId="2" hidden="1">#REF!</definedName>
    <definedName name="__123Graph_XTOTAL" localSheetId="9" hidden="1">'[1]Forecast data'!#REF!</definedName>
    <definedName name="__123Graph_XTOTAL" localSheetId="10" hidden="1">'[1]Forecast data'!#REF!</definedName>
    <definedName name="__123Graph_XTOTAL" localSheetId="11" hidden="1">'[1]Forecast data'!#REF!</definedName>
    <definedName name="__123Graph_XTOTAL" hidden="1">#REF!</definedName>
    <definedName name="_1__123Graph_ACHART_15" hidden="1">[5]USGC!$B$34:$B$53</definedName>
    <definedName name="_10__123Graph_XCHART_15" hidden="1">[5]USGC!$A$34:$A$53</definedName>
    <definedName name="_2__123Graph_BCHART_10" hidden="1">[5]USGC!$L$34:$L$53</definedName>
    <definedName name="_3__123Graph_BCHART_13" hidden="1">[5]USGC!$R$34:$R$53</definedName>
    <definedName name="_4__123Graph_BCHART_15" hidden="1">[5]USGC!$C$34:$C$53</definedName>
    <definedName name="_5__123Graph_CCHART_10" hidden="1">[5]USGC!$F$34:$F$53</definedName>
    <definedName name="_6__123Graph_CCHART_13" hidden="1">[5]USGC!$O$34:$O$53</definedName>
    <definedName name="_7__123Graph_CCHART_15" hidden="1">[5]USGC!$D$34:$D$53</definedName>
    <definedName name="_8__123Graph_XCHART_10" hidden="1">[5]USGC!$A$34:$A$53</definedName>
    <definedName name="_9__123Graph_XCHART_13" hidden="1">[5]USGC!$A$34:$A$53</definedName>
    <definedName name="_Fill" localSheetId="2" hidden="1">#REF!</definedName>
    <definedName name="_Fill" hidden="1">#REF!</definedName>
    <definedName name="_xlnm._FilterDatabase" localSheetId="14" hidden="1">'(Changes)'!$A$2:$BB$4</definedName>
    <definedName name="_xlnm._FilterDatabase" localSheetId="13" hidden="1">BBGsummary!$D$82:$E$87</definedName>
    <definedName name="_Order1" hidden="1">255</definedName>
    <definedName name="_Order2" hidden="1">255</definedName>
    <definedName name="_Regression_Out" localSheetId="2" hidden="1">#REF!</definedName>
    <definedName name="_Regression_Out" hidden="1">#REF!</definedName>
    <definedName name="_Regression_X" localSheetId="2" hidden="1">#REF!</definedName>
    <definedName name="_Regression_X" hidden="1">#REF!</definedName>
    <definedName name="_Regression_Y" localSheetId="2" hidden="1">#REF!</definedName>
    <definedName name="_Regression_Y" hidden="1">#REF!</definedName>
    <definedName name="ADPwage">BBGsummary!$B$78</definedName>
    <definedName name="ADPwrkage">BBGsummary!$B$78</definedName>
    <definedName name="AME">OFFSET([6]AME!$H$15,0,0,MAX([6]AME!$B$15:$B100),1)</definedName>
    <definedName name="asdas" localSheetId="2" hidden="1">{#N/A,#N/A,FALSE,"TMCOMP96";#N/A,#N/A,FALSE,"MAT96";#N/A,#N/A,FALSE,"FANDA96";#N/A,#N/A,FALSE,"INTRAN96";#N/A,#N/A,FALSE,"NAA9697";#N/A,#N/A,FALSE,"ECWEBB";#N/A,#N/A,FALSE,"MFT96";#N/A,#N/A,FALSE,"CTrecon"}</definedName>
    <definedName name="asdas" hidden="1">{#N/A,#N/A,FALSE,"TMCOMP96";#N/A,#N/A,FALSE,"MAT96";#N/A,#N/A,FALSE,"FANDA96";#N/A,#N/A,FALSE,"INTRAN96";#N/A,#N/A,FALSE,"NAA9697";#N/A,#N/A,FALSE,"ECWEBB";#N/A,#N/A,FALSE,"MFT96";#N/A,#N/A,FALSE,"CTrecon"}</definedName>
    <definedName name="BLPH1" localSheetId="13" hidden="1">'[7]4.6 ten year bonds'!$A$4</definedName>
    <definedName name="BLPH1" localSheetId="6" hidden="1">'[7]4.6 ten year bonds'!$A$4</definedName>
    <definedName name="BLPH1" localSheetId="2" hidden="1">#REF!</definedName>
    <definedName name="BLPH1" localSheetId="9" hidden="1">'[7]4.6 ten year bonds'!$A$4</definedName>
    <definedName name="BLPH1" localSheetId="10" hidden="1">'[7]4.6 ten year bonds'!$A$4</definedName>
    <definedName name="BLPH1" localSheetId="11" hidden="1">'[7]4.6 ten year bonds'!$A$4</definedName>
    <definedName name="BLPH1" hidden="1">#REF!</definedName>
    <definedName name="BLPH2" localSheetId="13" hidden="1">'[7]4.6 ten year bonds'!$D$4</definedName>
    <definedName name="BLPH2" localSheetId="6" hidden="1">'[7]4.6 ten year bonds'!$D$4</definedName>
    <definedName name="BLPH2" localSheetId="2" hidden="1">#REF!</definedName>
    <definedName name="BLPH2" localSheetId="9" hidden="1">'[7]4.6 ten year bonds'!$D$4</definedName>
    <definedName name="BLPH2" localSheetId="10" hidden="1">'[7]4.6 ten year bonds'!$D$4</definedName>
    <definedName name="BLPH2" localSheetId="11" hidden="1">'[7]4.6 ten year bonds'!$D$4</definedName>
    <definedName name="BLPH2" hidden="1">#REF!</definedName>
    <definedName name="BLPH3" localSheetId="13" hidden="1">'[7]4.6 ten year bonds'!$G$4</definedName>
    <definedName name="BLPH3" localSheetId="6" hidden="1">'[7]4.6 ten year bonds'!$G$4</definedName>
    <definedName name="BLPH3" localSheetId="2" hidden="1">#REF!</definedName>
    <definedName name="BLPH3" localSheetId="9" hidden="1">'[7]4.6 ten year bonds'!$G$4</definedName>
    <definedName name="BLPH3" localSheetId="10" hidden="1">'[7]4.6 ten year bonds'!$G$4</definedName>
    <definedName name="BLPH3" localSheetId="11" hidden="1">'[7]4.6 ten year bonds'!$G$4</definedName>
    <definedName name="BLPH3" hidden="1">#REF!</definedName>
    <definedName name="BLPH4" localSheetId="13" hidden="1">'[7]4.6 ten year bonds'!$J$4</definedName>
    <definedName name="BLPH4" localSheetId="6" hidden="1">'[7]4.6 ten year bonds'!$J$4</definedName>
    <definedName name="BLPH4" localSheetId="2" hidden="1">#REF!</definedName>
    <definedName name="BLPH4" localSheetId="9" hidden="1">'[7]4.6 ten year bonds'!$J$4</definedName>
    <definedName name="BLPH4" localSheetId="10" hidden="1">'[7]4.6 ten year bonds'!$J$4</definedName>
    <definedName name="BLPH4" localSheetId="11" hidden="1">'[7]4.6 ten year bonds'!$J$4</definedName>
    <definedName name="BLPH4" hidden="1">#REF!</definedName>
    <definedName name="BLPH5" localSheetId="13" hidden="1">'[7]4.6 ten year bonds'!$M$4</definedName>
    <definedName name="BLPH5" localSheetId="6" hidden="1">'[7]4.6 ten year bonds'!$M$4</definedName>
    <definedName name="BLPH5" localSheetId="2" hidden="1">#REF!</definedName>
    <definedName name="BLPH5" localSheetId="9" hidden="1">'[7]4.6 ten year bonds'!$M$4</definedName>
    <definedName name="BLPH5" localSheetId="10" hidden="1">'[7]4.6 ten year bonds'!$M$4</definedName>
    <definedName name="BLPH5" localSheetId="11" hidden="1">'[7]4.6 ten year bonds'!$M$4</definedName>
    <definedName name="BLPH5" hidden="1">#REF!</definedName>
    <definedName name="CDEL">OFFSET([6]CDEL!$G$15,0,0,MAX([6]CDEL!$B$15:$B100),1)</definedName>
    <definedName name="CLASSIFICATION">[8]Menus!$C$2:$C$6</definedName>
    <definedName name="datazone">'[9]Data (monthly)'!$A$3:$AN$2314</definedName>
    <definedName name="DEPR" localSheetId="2">#REF!</definedName>
    <definedName name="DEPR">#REF!</definedName>
    <definedName name="dgsgf" localSheetId="2" hidden="1">{#N/A,#N/A,FALSE,"TMCOMP96";#N/A,#N/A,FALSE,"MAT96";#N/A,#N/A,FALSE,"FANDA96";#N/A,#N/A,FALSE,"INTRAN96";#N/A,#N/A,FALSE,"NAA9697";#N/A,#N/A,FALSE,"ECWEBB";#N/A,#N/A,FALSE,"MFT96";#N/A,#N/A,FALSE,"CTrecon"}</definedName>
    <definedName name="dgsgf" hidden="1">{#N/A,#N/A,FALSE,"TMCOMP96";#N/A,#N/A,FALSE,"MAT96";#N/A,#N/A,FALSE,"FANDA96";#N/A,#N/A,FALSE,"INTRAN96";#N/A,#N/A,FALSE,"NAA9697";#N/A,#N/A,FALSE,"ECWEBB";#N/A,#N/A,FALSE,"MFT96";#N/A,#N/A,FALSE,"CTrecon"}</definedName>
    <definedName name="Distribution" localSheetId="2" hidden="1">#REF!</definedName>
    <definedName name="Distribution" hidden="1">#REF!</definedName>
    <definedName name="DLAwkrage">BBGsummary!$B$85</definedName>
    <definedName name="DLAwrkage">BBGsummary!$B$85</definedName>
    <definedName name="dwl_data">[10]Download!$B$2:$CE$81</definedName>
    <definedName name="dwl_data_fy">[11]Download!$B$65:$CE$79</definedName>
    <definedName name="dwl_dates">[10]Download!$A$2:$A$81</definedName>
    <definedName name="dwl_dates_fy">[11]Download!$A$65:$A$79</definedName>
    <definedName name="dwl_vars">[10]Download!$B$1:$CE$1</definedName>
    <definedName name="EFO" hidden="1">'[1]Forecast data'!#REF!</definedName>
    <definedName name="Ev">[12]Determinants!$CL$2:$CL$8</definedName>
    <definedName name="ExternalData_1" localSheetId="6" hidden="1">'NI GDP'!$A$3:$AB$239</definedName>
    <definedName name="ExtraProfiles" localSheetId="2" hidden="1">#REF!</definedName>
    <definedName name="ExtraProfiles" hidden="1">#REF!</definedName>
    <definedName name="fg" localSheetId="2" hidden="1">{#N/A,#N/A,FALSE,"TMCOMP96";#N/A,#N/A,FALSE,"MAT96";#N/A,#N/A,FALSE,"FANDA96";#N/A,#N/A,FALSE,"INTRAN96";#N/A,#N/A,FALSE,"NAA9697";#N/A,#N/A,FALSE,"ECWEBB";#N/A,#N/A,FALSE,"MFT96";#N/A,#N/A,FALSE,"CTrecon"}</definedName>
    <definedName name="fg" hidden="1">{#N/A,#N/A,FALSE,"TMCOMP96";#N/A,#N/A,FALSE,"MAT96";#N/A,#N/A,FALSE,"FANDA96";#N/A,#N/A,FALSE,"INTRAN96";#N/A,#N/A,FALSE,"NAA9697";#N/A,#N/A,FALSE,"ECWEBB";#N/A,#N/A,FALSE,"MFT96";#N/A,#N/A,FALSE,"CTrecon"}</definedName>
    <definedName name="fgfd" localSheetId="2" hidden="1">{#N/A,#N/A,FALSE,"TMCOMP96";#N/A,#N/A,FALSE,"MAT96";#N/A,#N/A,FALSE,"FANDA96";#N/A,#N/A,FALSE,"INTRAN96";#N/A,#N/A,FALSE,"NAA9697";#N/A,#N/A,FALSE,"ECWEBB";#N/A,#N/A,FALSE,"MFT96";#N/A,#N/A,FALSE,"CTrecon"}</definedName>
    <definedName name="fgfd" hidden="1">{#N/A,#N/A,FALSE,"TMCOMP96";#N/A,#N/A,FALSE,"MAT96";#N/A,#N/A,FALSE,"FANDA96";#N/A,#N/A,FALSE,"INTRAN96";#N/A,#N/A,FALSE,"NAA9697";#N/A,#N/A,FALSE,"ECWEBB";#N/A,#N/A,FALSE,"MFT96";#N/A,#N/A,FALSE,"CTrecon"}</definedName>
    <definedName name="fyu" localSheetId="13" hidden="1">'[1]Forecast data'!#REF!</definedName>
    <definedName name="fyu" localSheetId="6" hidden="1">'[1]Forecast data'!#REF!</definedName>
    <definedName name="fyu" localSheetId="2" hidden="1">#REF!</definedName>
    <definedName name="fyu" localSheetId="9" hidden="1">'[1]Forecast data'!#REF!</definedName>
    <definedName name="fyu" localSheetId="10" hidden="1">'[1]Forecast data'!#REF!</definedName>
    <definedName name="fyu" localSheetId="11" hidden="1">'[1]Forecast data'!#REF!</definedName>
    <definedName name="fyu" hidden="1">#REF!</definedName>
    <definedName name="General_CDEL">OFFSET([6]CDEL!$G$17,0,0,MAX([6]CDEL!$B$17:$B100)-1,1)</definedName>
    <definedName name="General_RDEL">OFFSET([6]RDEL!$G$17,0,0,MAX([6]RDEL!$B$17:$B100)-1,1)</definedName>
    <definedName name="ghj" localSheetId="2" hidden="1">{#N/A,#N/A,FALSE,"TMCOMP96";#N/A,#N/A,FALSE,"MAT96";#N/A,#N/A,FALSE,"FANDA96";#N/A,#N/A,FALSE,"INTRAN96";#N/A,#N/A,FALSE,"NAA9697";#N/A,#N/A,FALSE,"ECWEBB";#N/A,#N/A,FALSE,"MFT96";#N/A,#N/A,FALSE,"CTrecon"}</definedName>
    <definedName name="ghj" hidden="1">{#N/A,#N/A,FALSE,"TMCOMP96";#N/A,#N/A,FALSE,"MAT96";#N/A,#N/A,FALSE,"FANDA96";#N/A,#N/A,FALSE,"INTRAN96";#N/A,#N/A,FALSE,"NAA9697";#N/A,#N/A,FALSE,"ECWEBB";#N/A,#N/A,FALSE,"MFT96";#N/A,#N/A,FALSE,"CTrecon"}</definedName>
    <definedName name="HTML_CodePage" hidden="1">1</definedName>
    <definedName name="HTML_Control" localSheetId="6" hidden="1">{"'Claimants'!$B$2:$E$38"}</definedName>
    <definedName name="HTML_Control" localSheetId="9" hidden="1">{"'Claimants'!$B$2:$E$38"}</definedName>
    <definedName name="HTML_Control" localSheetId="10" hidden="1">{"'Claimants'!$B$2:$E$38"}</definedName>
    <definedName name="HTML_Control" localSheetId="11" hidden="1">{"'Claimants'!$B$2:$E$38"}</definedName>
    <definedName name="HTML_Control" hidden="1">{"'Claimants'!$B$2:$E$38"}</definedName>
    <definedName name="HTML_Description" hidden="1">"Recipients of Attendance Allowance 1971-2000"</definedName>
    <definedName name="HTML_Email" hidden="1">""</definedName>
    <definedName name="HTML_Header" hidden="1">""</definedName>
    <definedName name="HTML_LastUpdate" hidden="1">"22/08/2000"</definedName>
    <definedName name="HTML_LineAfter" hidden="1">TRUE</definedName>
    <definedName name="HTML_LineBefore" hidden="1">TRUE</definedName>
    <definedName name="HTML_Name" hidden="1">""</definedName>
    <definedName name="HTML_OBDlg2" hidden="1">TRUE</definedName>
    <definedName name="HTML_OBDlg4" hidden="1">TRUE</definedName>
    <definedName name="HTML_OS" hidden="1">0</definedName>
    <definedName name="HTML_PathFile" hidden="1">"I:\users\personal\shared\Andrew Leicester\Web\aa.htm"</definedName>
    <definedName name="HTML_Title" hidden="1">"Fiscal Facts: Attendance Allowance"</definedName>
    <definedName name="jhkgh" localSheetId="2" hidden="1">{#N/A,#N/A,FALSE,"TMCOMP96";#N/A,#N/A,FALSE,"MAT96";#N/A,#N/A,FALSE,"FANDA96";#N/A,#N/A,FALSE,"INTRAN96";#N/A,#N/A,FALSE,"NAA9697";#N/A,#N/A,FALSE,"ECWEBB";#N/A,#N/A,FALSE,"MFT96";#N/A,#N/A,FALSE,"CTrecon"}</definedName>
    <definedName name="jhkgh" hidden="1">{#N/A,#N/A,FALSE,"TMCOMP96";#N/A,#N/A,FALSE,"MAT96";#N/A,#N/A,FALSE,"FANDA96";#N/A,#N/A,FALSE,"INTRAN96";#N/A,#N/A,FALSE,"NAA9697";#N/A,#N/A,FALSE,"ECWEBB";#N/A,#N/A,FALSE,"MFT96";#N/A,#N/A,FALSE,"CTrecon"}</definedName>
    <definedName name="jhkgh2" localSheetId="2" hidden="1">{#N/A,#N/A,FALSE,"TMCOMP96";#N/A,#N/A,FALSE,"MAT96";#N/A,#N/A,FALSE,"FANDA96";#N/A,#N/A,FALSE,"INTRAN96";#N/A,#N/A,FALSE,"NAA9697";#N/A,#N/A,FALSE,"ECWEBB";#N/A,#N/A,FALSE,"MFT96";#N/A,#N/A,FALSE,"CTrecon"}</definedName>
    <definedName name="jhkgh2" hidden="1">{#N/A,#N/A,FALSE,"TMCOMP96";#N/A,#N/A,FALSE,"MAT96";#N/A,#N/A,FALSE,"FANDA96";#N/A,#N/A,FALSE,"INTRAN96";#N/A,#N/A,FALSE,"NAA9697";#N/A,#N/A,FALSE,"ECWEBB";#N/A,#N/A,FALSE,"MFT96";#N/A,#N/A,FALSE,"CTrecon"}</definedName>
    <definedName name="Migration" localSheetId="2">#REF!</definedName>
    <definedName name="Migration">#REF!</definedName>
    <definedName name="Option2" localSheetId="2" hidden="1">{#N/A,#N/A,FALSE,"TMCOMP96";#N/A,#N/A,FALSE,"MAT96";#N/A,#N/A,FALSE,"FANDA96";#N/A,#N/A,FALSE,"INTRAN96";#N/A,#N/A,FALSE,"NAA9697";#N/A,#N/A,FALSE,"ECWEBB";#N/A,#N/A,FALSE,"MFT96";#N/A,#N/A,FALSE,"CTrecon"}</definedName>
    <definedName name="Option2" hidden="1">{#N/A,#N/A,FALSE,"TMCOMP96";#N/A,#N/A,FALSE,"MAT96";#N/A,#N/A,FALSE,"FANDA96";#N/A,#N/A,FALSE,"INTRAN96";#N/A,#N/A,FALSE,"NAA9697";#N/A,#N/A,FALSE,"ECWEBB";#N/A,#N/A,FALSE,"MFT96";#N/A,#N/A,FALSE,"CTrecon"}</definedName>
    <definedName name="Pop" localSheetId="2" hidden="1">#REF!</definedName>
    <definedName name="Pop" hidden="1">#REF!</definedName>
    <definedName name="Population" localSheetId="2" hidden="1">#REF!</definedName>
    <definedName name="Population" hidden="1">#REF!</definedName>
    <definedName name="Profiles" localSheetId="2" hidden="1">#REF!</definedName>
    <definedName name="Profiles" hidden="1">#REF!</definedName>
    <definedName name="Projections" localSheetId="2" hidden="1">#REF!</definedName>
    <definedName name="Projections" hidden="1">#REF!</definedName>
    <definedName name="PSAT_Area" localSheetId="2">#REF!</definedName>
    <definedName name="PSAT_Area">#REF!</definedName>
    <definedName name="PSAT_date" localSheetId="2">#REF!</definedName>
    <definedName name="PSAT_date">#REF!</definedName>
    <definedName name="PSAT_Name" localSheetId="2">#REF!</definedName>
    <definedName name="PSAT_Name">#REF!</definedName>
    <definedName name="PSF4CY" localSheetId="2">#REF!</definedName>
    <definedName name="PSF4CY">#REF!</definedName>
    <definedName name="RDEL">OFFSET([6]RDEL!$G$15,0,0,MAX([6]RDEL!$B$15:$B100),1)</definedName>
    <definedName name="Receipts">OFFSET([6]Receipts!$D$15,0,0,MAX([6]Receipts!$B$15:$B100),1)</definedName>
    <definedName name="Results" localSheetId="13" hidden="1">[13]UK99!$A$1:$A$1</definedName>
    <definedName name="Results" localSheetId="6" hidden="1">[13]UK99!$A$1:$A$1</definedName>
    <definedName name="Results" localSheetId="2" hidden="1">#REF!</definedName>
    <definedName name="Results" localSheetId="9" hidden="1">[13]UK99!$A$1:$A$1</definedName>
    <definedName name="Results" localSheetId="10" hidden="1">[13]UK99!$A$1:$A$1</definedName>
    <definedName name="Results" localSheetId="11" hidden="1">[13]UK99!$A$1:$A$1</definedName>
    <definedName name="Results" hidden="1">#REF!</definedName>
    <definedName name="sdf" localSheetId="2" hidden="1">{#N/A,#N/A,FALSE,"TMCOMP96";#N/A,#N/A,FALSE,"MAT96";#N/A,#N/A,FALSE,"FANDA96";#N/A,#N/A,FALSE,"INTRAN96";#N/A,#N/A,FALSE,"NAA9697";#N/A,#N/A,FALSE,"ECWEBB";#N/A,#N/A,FALSE,"MFT96";#N/A,#N/A,FALSE,"CTrecon"}</definedName>
    <definedName name="sdf" hidden="1">{#N/A,#N/A,FALSE,"TMCOMP96";#N/A,#N/A,FALSE,"MAT96";#N/A,#N/A,FALSE,"FANDA96";#N/A,#N/A,FALSE,"INTRAN96";#N/A,#N/A,FALSE,"NAA9697";#N/A,#N/A,FALSE,"ECWEBB";#N/A,#N/A,FALSE,"MFT96";#N/A,#N/A,FALSE,"CTrecon"}</definedName>
    <definedName name="sdff" localSheetId="2" hidden="1">{#N/A,#N/A,FALSE,"TMCOMP96";#N/A,#N/A,FALSE,"MAT96";#N/A,#N/A,FALSE,"FANDA96";#N/A,#N/A,FALSE,"INTRAN96";#N/A,#N/A,FALSE,"NAA9697";#N/A,#N/A,FALSE,"ECWEBB";#N/A,#N/A,FALSE,"MFT96";#N/A,#N/A,FALSE,"CTrecon"}</definedName>
    <definedName name="sdff" hidden="1">{#N/A,#N/A,FALSE,"TMCOMP96";#N/A,#N/A,FALSE,"MAT96";#N/A,#N/A,FALSE,"FANDA96";#N/A,#N/A,FALSE,"INTRAN96";#N/A,#N/A,FALSE,"NAA9697";#N/A,#N/A,FALSE,"ECWEBB";#N/A,#N/A,FALSE,"MFT96";#N/A,#N/A,FALSE,"CTrecon"}</definedName>
    <definedName name="sfad" localSheetId="2" hidden="1">{#N/A,#N/A,FALSE,"TMCOMP96";#N/A,#N/A,FALSE,"MAT96";#N/A,#N/A,FALSE,"FANDA96";#N/A,#N/A,FALSE,"INTRAN96";#N/A,#N/A,FALSE,"NAA9697";#N/A,#N/A,FALSE,"ECWEBB";#N/A,#N/A,FALSE,"MFT96";#N/A,#N/A,FALSE,"CTrecon"}</definedName>
    <definedName name="sfad" hidden="1">{#N/A,#N/A,FALSE,"TMCOMP96";#N/A,#N/A,FALSE,"MAT96";#N/A,#N/A,FALSE,"FANDA96";#N/A,#N/A,FALSE,"INTRAN96";#N/A,#N/A,FALSE,"NAA9697";#N/A,#N/A,FALSE,"ECWEBB";#N/A,#N/A,FALSE,"MFT96";#N/A,#N/A,FALSE,"CTrecon"}</definedName>
    <definedName name="Sumif_count">'[6]HMT Scorecard (Inputs)'!$A$509</definedName>
    <definedName name="Supplementary_tables">'[6]INPUT - HMT Final scorecard'!$C$5:$C$256</definedName>
    <definedName name="trggh" localSheetId="2" hidden="1">{#N/A,#N/A,FALSE,"TMCOMP96";#N/A,#N/A,FALSE,"MAT96";#N/A,#N/A,FALSE,"FANDA96";#N/A,#N/A,FALSE,"INTRAN96";#N/A,#N/A,FALSE,"NAA9697";#N/A,#N/A,FALSE,"ECWEBB";#N/A,#N/A,FALSE,"MFT96";#N/A,#N/A,FALSE,"CTrecon"}</definedName>
    <definedName name="trggh" hidden="1">{#N/A,#N/A,FALSE,"TMCOMP96";#N/A,#N/A,FALSE,"MAT96";#N/A,#N/A,FALSE,"FANDA96";#N/A,#N/A,FALSE,"INTRAN96";#N/A,#N/A,FALSE,"NAA9697";#N/A,#N/A,FALSE,"ECWEBB";#N/A,#N/A,FALSE,"MFT96";#N/A,#N/A,FALSE,"CTrecon"}</definedName>
    <definedName name="wrn.table1." localSheetId="2" hidden="1">{#N/A,#N/A,FALSE,"CGBR95C"}</definedName>
    <definedName name="wrn.table1." hidden="1">{#N/A,#N/A,FALSE,"CGBR95C"}</definedName>
    <definedName name="wrn.table2." localSheetId="2" hidden="1">{#N/A,#N/A,FALSE,"CGBR95C"}</definedName>
    <definedName name="wrn.table2." hidden="1">{#N/A,#N/A,FALSE,"CGBR95C"}</definedName>
    <definedName name="wrn.tablea." localSheetId="2" hidden="1">{#N/A,#N/A,FALSE,"CGBR95C"}</definedName>
    <definedName name="wrn.tablea." hidden="1">{#N/A,#N/A,FALSE,"CGBR95C"}</definedName>
    <definedName name="wrn.tableb." localSheetId="2" hidden="1">{#N/A,#N/A,FALSE,"CGBR95C"}</definedName>
    <definedName name="wrn.tableb." hidden="1">{#N/A,#N/A,FALSE,"CGBR95C"}</definedName>
    <definedName name="wrn.tableq." localSheetId="2" hidden="1">{#N/A,#N/A,FALSE,"CGBR95C"}</definedName>
    <definedName name="wrn.tableq." hidden="1">{#N/A,#N/A,FALSE,"CGBR95C"}</definedName>
    <definedName name="wrn.TMCOMP." localSheetId="2" hidden="1">{#N/A,#N/A,FALSE,"TMCOMP96";#N/A,#N/A,FALSE,"MAT96";#N/A,#N/A,FALSE,"FANDA96";#N/A,#N/A,FALSE,"INTRAN96";#N/A,#N/A,FALSE,"NAA9697";#N/A,#N/A,FALSE,"ECWEBB";#N/A,#N/A,FALSE,"MFT96";#N/A,#N/A,FALSE,"CTrecon"}</definedName>
    <definedName name="wrn.TMCOMP." hidden="1">{#N/A,#N/A,FALSE,"TMCOMP96";#N/A,#N/A,FALSE,"MAT96";#N/A,#N/A,FALSE,"FANDA96";#N/A,#N/A,FALSE,"INTRAN96";#N/A,#N/A,FALSE,"NAA9697";#N/A,#N/A,FALSE,"ECWEBB";#N/A,#N/A,FALSE,"MFT96";#N/A,#N/A,FALSE,"CTrecon"}</definedName>
    <definedName name="Z_5774AB63_4B8A_11D6_8117_08005A7F5BB1_.wvu.Cols" localSheetId="37" hidden="1">#REF!</definedName>
    <definedName name="Z_5774AB63_4B8A_11D6_8117_08005A7F5BB1_.wvu.Cols" localSheetId="2" hidden="1">#REF!</definedName>
    <definedName name="Z_5774AB63_4B8A_11D6_8117_08005A7F5BB1_.wvu.Cols" localSheetId="30" hidden="1">#REF!</definedName>
    <definedName name="Z_5774AB63_4B8A_11D6_8117_08005A7F5BB1_.wvu.Cols" localSheetId="3" hidden="1">#REF!</definedName>
    <definedName name="Z_5774AB63_4B8A_11D6_8117_08005A7F5BB1_.wvu.Cols" hidden="1">#REF!</definedName>
    <definedName name="Z_5774AB63_4B8A_11D6_8117_08005A7F5BB1_.wvu.PrintArea" localSheetId="37" hidden="1">#REF!</definedName>
    <definedName name="Z_5774AB63_4B8A_11D6_8117_08005A7F5BB1_.wvu.PrintArea" localSheetId="2" hidden="1">#REF!</definedName>
    <definedName name="Z_5774AB63_4B8A_11D6_8117_08005A7F5BB1_.wvu.PrintArea" localSheetId="30" hidden="1">#REF!</definedName>
    <definedName name="Z_5774AB63_4B8A_11D6_8117_08005A7F5BB1_.wvu.PrintArea" localSheetId="3" hidden="1">#REF!</definedName>
    <definedName name="Z_5774AB63_4B8A_11D6_8117_08005A7F5BB1_.wvu.PrintArea"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V85" i="36" l="1"/>
  <c r="AU85" i="36"/>
  <c r="AW85" i="36"/>
  <c r="BD85" i="36"/>
  <c r="BC85" i="36"/>
  <c r="BB85" i="36"/>
  <c r="BA85" i="36"/>
  <c r="AZ85" i="36"/>
  <c r="AY85" i="36"/>
  <c r="AX85" i="36"/>
  <c r="BD78" i="36"/>
  <c r="BC78" i="36"/>
  <c r="BB78" i="36"/>
  <c r="BA78" i="36"/>
  <c r="AZ78" i="36"/>
  <c r="AY78" i="36"/>
  <c r="AX78" i="36"/>
  <c r="AW78" i="36"/>
  <c r="AV78" i="36"/>
  <c r="AU78" i="36"/>
  <c r="C7" i="36"/>
  <c r="C14" i="36"/>
  <c r="C13" i="36"/>
  <c r="C11" i="36"/>
  <c r="C10" i="36"/>
  <c r="C8" i="36"/>
  <c r="C6" i="36"/>
  <c r="C5" i="36"/>
  <c r="C4" i="36"/>
  <c r="C3" i="36"/>
  <c r="AS83" i="36"/>
  <c r="AS82" i="36"/>
  <c r="AT82" i="36"/>
  <c r="AT83" i="36"/>
  <c r="C16" i="36" l="1"/>
  <c r="BD84" i="36"/>
  <c r="BC84" i="36"/>
  <c r="BB84" i="36"/>
  <c r="BA84" i="36"/>
  <c r="AZ84" i="36"/>
  <c r="AY84" i="36"/>
  <c r="AX84" i="36"/>
  <c r="AW84" i="36"/>
  <c r="BD81" i="36"/>
  <c r="BC81" i="36"/>
  <c r="BB81" i="36"/>
  <c r="BA81" i="36"/>
  <c r="AZ81" i="36"/>
  <c r="AY81" i="36"/>
  <c r="AX81" i="36"/>
  <c r="AW81" i="36"/>
  <c r="AV81" i="36"/>
  <c r="AU81" i="36"/>
  <c r="BD83" i="36"/>
  <c r="BC83" i="36"/>
  <c r="BB83" i="36"/>
  <c r="BA83" i="36"/>
  <c r="AZ83" i="36"/>
  <c r="AY83" i="36"/>
  <c r="AX83" i="36"/>
  <c r="AW83" i="36"/>
  <c r="AV83" i="36"/>
  <c r="AU83" i="36"/>
  <c r="BD82" i="36"/>
  <c r="BC82" i="36"/>
  <c r="BB82" i="36"/>
  <c r="BA82" i="36"/>
  <c r="AZ82" i="36"/>
  <c r="AY82" i="36"/>
  <c r="AX82" i="36"/>
  <c r="AW82" i="36"/>
  <c r="AV82" i="36"/>
  <c r="AU82" i="36"/>
  <c r="BA61" i="38" l="1"/>
  <c r="AZ61" i="38"/>
  <c r="AY61" i="38"/>
  <c r="AX61" i="38"/>
  <c r="AW61" i="38"/>
  <c r="AV61" i="38"/>
  <c r="AU61" i="38"/>
  <c r="AT61" i="38"/>
  <c r="AS61" i="38"/>
  <c r="AR61" i="38"/>
  <c r="AQ61" i="38"/>
  <c r="AP61" i="38"/>
  <c r="AO61" i="38"/>
  <c r="AM60" i="38"/>
  <c r="AL60" i="38"/>
  <c r="AK60" i="38"/>
  <c r="AJ60" i="38"/>
  <c r="AI60" i="38"/>
  <c r="AH60" i="38"/>
  <c r="AG60" i="38"/>
  <c r="AF60" i="38"/>
  <c r="AE60" i="38"/>
  <c r="AD60" i="38"/>
  <c r="AC60" i="38"/>
  <c r="AB60" i="38"/>
  <c r="AA60" i="38"/>
  <c r="Z60" i="38"/>
  <c r="Y60" i="38"/>
  <c r="X60" i="38"/>
  <c r="W60" i="38"/>
  <c r="V60" i="38"/>
  <c r="U60" i="38"/>
  <c r="T60" i="38"/>
  <c r="S60" i="38"/>
  <c r="R60" i="38"/>
  <c r="Q60" i="38"/>
  <c r="P60" i="38"/>
  <c r="O60" i="38"/>
  <c r="N60" i="38"/>
  <c r="M60" i="38"/>
  <c r="L60" i="38"/>
  <c r="K60" i="38"/>
  <c r="J60" i="38"/>
  <c r="I60" i="38"/>
  <c r="H60" i="38"/>
  <c r="G60" i="38"/>
  <c r="F60" i="38"/>
  <c r="E60" i="38"/>
  <c r="D60" i="38"/>
  <c r="C60" i="38"/>
  <c r="BA59" i="38"/>
  <c r="AZ59" i="38"/>
  <c r="AY59" i="38"/>
  <c r="AX59" i="38"/>
  <c r="AW59" i="38"/>
  <c r="AV59" i="38"/>
  <c r="AU59" i="38"/>
  <c r="AT59" i="38"/>
  <c r="AS59" i="38"/>
  <c r="AR59" i="38"/>
  <c r="AQ59" i="38"/>
  <c r="AP59" i="38"/>
  <c r="AO59" i="38"/>
  <c r="AN59" i="38"/>
  <c r="BA58" i="38"/>
  <c r="AZ58" i="38"/>
  <c r="AY58" i="38"/>
  <c r="AX58" i="38"/>
  <c r="AW58" i="38"/>
  <c r="AV58" i="38"/>
  <c r="AU58" i="38"/>
  <c r="AT58" i="38"/>
  <c r="AS58" i="38"/>
  <c r="AR58" i="38"/>
  <c r="AQ58" i="38"/>
  <c r="AP58" i="38"/>
  <c r="AO58" i="38"/>
  <c r="BA57" i="38"/>
  <c r="AZ57" i="38"/>
  <c r="AY57" i="38"/>
  <c r="AX57" i="38"/>
  <c r="AW57" i="38"/>
  <c r="AV57" i="38"/>
  <c r="AU57" i="38"/>
  <c r="AT57" i="38"/>
  <c r="AS57" i="38"/>
  <c r="AR57" i="38"/>
  <c r="AQ57" i="38"/>
  <c r="AP57" i="38"/>
  <c r="AO57" i="38"/>
  <c r="AN57" i="38"/>
  <c r="AM57" i="38"/>
  <c r="AL57" i="38"/>
  <c r="AK57" i="38"/>
  <c r="AJ57" i="38"/>
  <c r="AI57" i="38"/>
  <c r="AH57" i="38"/>
  <c r="AG57" i="38"/>
  <c r="AF57" i="38"/>
  <c r="AE57" i="38"/>
  <c r="AD57" i="38"/>
  <c r="AC57" i="38"/>
  <c r="AB57" i="38"/>
  <c r="AA57" i="38"/>
  <c r="Z57" i="38"/>
  <c r="Y57" i="38"/>
  <c r="X57" i="38"/>
  <c r="W57" i="38"/>
  <c r="V57" i="38"/>
  <c r="U57" i="38"/>
  <c r="T57" i="38"/>
  <c r="S57" i="38"/>
  <c r="R57" i="38"/>
  <c r="Q57" i="38"/>
  <c r="P57" i="38"/>
  <c r="O57" i="38"/>
  <c r="N57" i="38"/>
  <c r="M57" i="38"/>
  <c r="L57" i="38"/>
  <c r="K57" i="38"/>
  <c r="J57" i="38"/>
  <c r="I57" i="38"/>
  <c r="H57" i="38"/>
  <c r="G57" i="38"/>
  <c r="F57" i="38"/>
  <c r="E57" i="38"/>
  <c r="D57" i="38"/>
  <c r="C57" i="38"/>
  <c r="BD2" i="36"/>
  <c r="BD1" i="36"/>
  <c r="BD89" i="36"/>
  <c r="BC89" i="36"/>
  <c r="BB89" i="36"/>
  <c r="BA89" i="36"/>
  <c r="AZ89" i="36"/>
  <c r="AY89" i="36"/>
  <c r="BD77" i="36"/>
  <c r="BC77" i="36"/>
  <c r="BB77" i="36"/>
  <c r="BA77" i="36"/>
  <c r="AZ77" i="36"/>
  <c r="AY77" i="36"/>
  <c r="BD71" i="36"/>
  <c r="BC71" i="36"/>
  <c r="BB71" i="36"/>
  <c r="BA71" i="36"/>
  <c r="AZ71" i="36"/>
  <c r="AY71" i="36"/>
  <c r="BD68" i="36"/>
  <c r="BC68" i="36"/>
  <c r="BB68" i="36"/>
  <c r="BA68" i="36"/>
  <c r="AZ68" i="36"/>
  <c r="AY68" i="36"/>
  <c r="BD64" i="36"/>
  <c r="BC64" i="36"/>
  <c r="BB64" i="36"/>
  <c r="BA64" i="36"/>
  <c r="AZ64" i="36"/>
  <c r="AY64" i="36"/>
  <c r="BD35" i="36"/>
  <c r="BC35" i="36"/>
  <c r="BB35" i="36"/>
  <c r="BA35" i="36"/>
  <c r="AZ35" i="36"/>
  <c r="AY35" i="36"/>
  <c r="BD80" i="36"/>
  <c r="BD79" i="36"/>
  <c r="AX90" i="36"/>
  <c r="AX91" i="36" s="1"/>
  <c r="AW90" i="36"/>
  <c r="AW91" i="36" s="1"/>
  <c r="AV90" i="36"/>
  <c r="AV91" i="36" s="1"/>
  <c r="AU90" i="36"/>
  <c r="AU91" i="36" s="1"/>
  <c r="AT90" i="36"/>
  <c r="AT91" i="36" s="1"/>
  <c r="AS90" i="36"/>
  <c r="AS91" i="36" s="1"/>
  <c r="AR90" i="36"/>
  <c r="AR91" i="36" s="1"/>
  <c r="AQ90" i="36"/>
  <c r="AQ91" i="36" s="1"/>
  <c r="AP90" i="36"/>
  <c r="AP91" i="36" s="1"/>
  <c r="AO90" i="36"/>
  <c r="AO91" i="36" s="1"/>
  <c r="AN90" i="36"/>
  <c r="AN91" i="36" s="1"/>
  <c r="AM90" i="36"/>
  <c r="AM91" i="36" s="1"/>
  <c r="AL90" i="36"/>
  <c r="AL91" i="36" s="1"/>
  <c r="AK90" i="36"/>
  <c r="AK91" i="36" s="1"/>
  <c r="AJ90" i="36"/>
  <c r="AJ91" i="36" s="1"/>
  <c r="AI90" i="36"/>
  <c r="AI91" i="36" s="1"/>
  <c r="AH90" i="36"/>
  <c r="AH91" i="36" s="1"/>
  <c r="AG90" i="36"/>
  <c r="AG91" i="36" s="1"/>
  <c r="AF90" i="36"/>
  <c r="AF91" i="36" s="1"/>
  <c r="AE90" i="36"/>
  <c r="AE91" i="36" s="1"/>
  <c r="AD90" i="36"/>
  <c r="AD91" i="36" s="1"/>
  <c r="AC90" i="36"/>
  <c r="AC91" i="36" s="1"/>
  <c r="AB90" i="36"/>
  <c r="AB91" i="36" s="1"/>
  <c r="AA90" i="36"/>
  <c r="AA91" i="36" s="1"/>
  <c r="Z90" i="36"/>
  <c r="Z91" i="36" s="1"/>
  <c r="D249" i="42"/>
  <c r="Y90" i="36"/>
  <c r="Y91" i="36" s="1"/>
  <c r="BC80" i="36" l="1"/>
  <c r="BB80" i="36"/>
  <c r="BA80" i="36"/>
  <c r="AZ80" i="36"/>
  <c r="AY80" i="36"/>
  <c r="BC79" i="36"/>
  <c r="BB79" i="36"/>
  <c r="BA79" i="36"/>
  <c r="AZ79" i="36"/>
  <c r="AY79" i="36"/>
  <c r="AX80" i="36"/>
  <c r="AX79" i="36"/>
  <c r="AW80" i="36" l="1"/>
  <c r="AV80" i="36"/>
  <c r="AU80" i="36"/>
  <c r="AW79" i="36"/>
  <c r="AV79" i="36"/>
  <c r="AU79" i="36"/>
  <c r="B74" i="36"/>
  <c r="R74" i="36" s="1"/>
  <c r="B73" i="36"/>
  <c r="B72" i="36"/>
  <c r="B68" i="36"/>
  <c r="B69" i="36" s="1"/>
  <c r="B64" i="36"/>
  <c r="B66" i="36" s="1"/>
  <c r="B35" i="36"/>
  <c r="B36" i="36" s="1"/>
  <c r="B30" i="36"/>
  <c r="B31" i="36" s="1"/>
  <c r="B28" i="36"/>
  <c r="B29" i="36" s="1"/>
  <c r="BA46" i="38"/>
  <c r="AZ46" i="38"/>
  <c r="AY46" i="38"/>
  <c r="AX46" i="38"/>
  <c r="AW46" i="38"/>
  <c r="AV46" i="38"/>
  <c r="AU46" i="38"/>
  <c r="AT46" i="38"/>
  <c r="AS46" i="38"/>
  <c r="AR46" i="38"/>
  <c r="AQ46" i="38"/>
  <c r="AP46" i="38"/>
  <c r="AO46" i="38"/>
  <c r="AN46" i="38"/>
  <c r="AM46" i="38"/>
  <c r="AL46" i="38"/>
  <c r="AK46" i="38"/>
  <c r="AJ46" i="38"/>
  <c r="AI46" i="38"/>
  <c r="AH46" i="38"/>
  <c r="AG46" i="38"/>
  <c r="AF46" i="38"/>
  <c r="AE46" i="38"/>
  <c r="AD46" i="38"/>
  <c r="AC46" i="38"/>
  <c r="AB46" i="38"/>
  <c r="AA46" i="38"/>
  <c r="Z46" i="38"/>
  <c r="Y46" i="38"/>
  <c r="X46" i="38"/>
  <c r="W46" i="38"/>
  <c r="V46" i="38"/>
  <c r="U46" i="38"/>
  <c r="T46" i="38"/>
  <c r="S46" i="38"/>
  <c r="R46" i="38"/>
  <c r="Q46" i="38"/>
  <c r="P46" i="38"/>
  <c r="O46" i="38"/>
  <c r="N46" i="38"/>
  <c r="M46" i="38"/>
  <c r="L46" i="38"/>
  <c r="K46" i="38"/>
  <c r="J46" i="38"/>
  <c r="I46" i="38"/>
  <c r="H46" i="38"/>
  <c r="G46" i="38"/>
  <c r="F46" i="38"/>
  <c r="E46" i="38"/>
  <c r="D46" i="38"/>
  <c r="BA45" i="38"/>
  <c r="AZ45" i="38"/>
  <c r="AY45" i="38"/>
  <c r="AX45" i="38"/>
  <c r="AW45" i="38"/>
  <c r="AV45" i="38"/>
  <c r="AU45" i="38"/>
  <c r="AT45" i="38"/>
  <c r="AS45" i="38"/>
  <c r="AR45" i="38"/>
  <c r="AQ45" i="38"/>
  <c r="AP45" i="38"/>
  <c r="AO45" i="38"/>
  <c r="AN45" i="38"/>
  <c r="AM45" i="38"/>
  <c r="AL45" i="38"/>
  <c r="AK45" i="38"/>
  <c r="AJ45" i="38"/>
  <c r="AI45" i="38"/>
  <c r="AH45" i="38"/>
  <c r="AG45" i="38"/>
  <c r="AF45" i="38"/>
  <c r="AE45" i="38"/>
  <c r="AD45" i="38"/>
  <c r="AC45" i="38"/>
  <c r="AB45" i="38"/>
  <c r="AA45" i="38"/>
  <c r="Z45" i="38"/>
  <c r="Y45" i="38"/>
  <c r="X45" i="38"/>
  <c r="W45" i="38"/>
  <c r="V45" i="38"/>
  <c r="U45" i="38"/>
  <c r="T45" i="38"/>
  <c r="S45" i="38"/>
  <c r="R45" i="38"/>
  <c r="Q45" i="38"/>
  <c r="P45" i="38"/>
  <c r="O45" i="38"/>
  <c r="N45" i="38"/>
  <c r="M45" i="38"/>
  <c r="L45" i="38"/>
  <c r="K45" i="38"/>
  <c r="J45" i="38"/>
  <c r="I45" i="38"/>
  <c r="H45" i="38"/>
  <c r="G45" i="38"/>
  <c r="F45" i="38"/>
  <c r="E45" i="38"/>
  <c r="D45" i="38"/>
  <c r="C46" i="38"/>
  <c r="BA42" i="38"/>
  <c r="AZ42" i="38"/>
  <c r="AY42" i="38"/>
  <c r="AX42" i="38"/>
  <c r="AW42" i="38"/>
  <c r="AV42" i="38"/>
  <c r="AU42" i="38"/>
  <c r="AT42" i="38"/>
  <c r="AS42" i="38"/>
  <c r="AR42" i="38"/>
  <c r="AQ42" i="38"/>
  <c r="AP42" i="38"/>
  <c r="AO42" i="38"/>
  <c r="AN42" i="38"/>
  <c r="AM42" i="38"/>
  <c r="AL42" i="38"/>
  <c r="AK42" i="38"/>
  <c r="AJ42" i="38"/>
  <c r="AI42" i="38"/>
  <c r="AH42" i="38"/>
  <c r="AG42" i="38"/>
  <c r="AF42" i="38"/>
  <c r="AE42" i="38"/>
  <c r="AD42" i="38"/>
  <c r="AC42" i="38"/>
  <c r="AB42" i="38"/>
  <c r="AA42" i="38"/>
  <c r="Z42" i="38"/>
  <c r="Y42" i="38"/>
  <c r="X42" i="38"/>
  <c r="W42" i="38"/>
  <c r="V42" i="38"/>
  <c r="U42" i="38"/>
  <c r="T42" i="38"/>
  <c r="S42" i="38"/>
  <c r="R42" i="38"/>
  <c r="Q42" i="38"/>
  <c r="P42" i="38"/>
  <c r="O42" i="38"/>
  <c r="N42" i="38"/>
  <c r="M42" i="38"/>
  <c r="L42" i="38"/>
  <c r="K42" i="38"/>
  <c r="J42" i="38"/>
  <c r="I42" i="38"/>
  <c r="H42" i="38"/>
  <c r="G42" i="38"/>
  <c r="F42" i="38"/>
  <c r="E42" i="38"/>
  <c r="D42" i="38"/>
  <c r="BA41" i="38"/>
  <c r="AZ41" i="38"/>
  <c r="AY41" i="38"/>
  <c r="AX41" i="38"/>
  <c r="AW41" i="38"/>
  <c r="AV41" i="38"/>
  <c r="AU41" i="38"/>
  <c r="AT41" i="38"/>
  <c r="AS41" i="38"/>
  <c r="AR41" i="38"/>
  <c r="AQ41" i="38"/>
  <c r="AP41" i="38"/>
  <c r="AO41" i="38"/>
  <c r="AN41" i="38"/>
  <c r="AM41" i="38"/>
  <c r="AL41" i="38"/>
  <c r="AK41" i="38"/>
  <c r="AJ41" i="38"/>
  <c r="AI41" i="38"/>
  <c r="AH41" i="38"/>
  <c r="AG41" i="38"/>
  <c r="AF41" i="38"/>
  <c r="AE41" i="38"/>
  <c r="AD41" i="38"/>
  <c r="AC41" i="38"/>
  <c r="AB41" i="38"/>
  <c r="AA41" i="38"/>
  <c r="Z41" i="38"/>
  <c r="Y41" i="38"/>
  <c r="X41" i="38"/>
  <c r="W41" i="38"/>
  <c r="V41" i="38"/>
  <c r="U41" i="38"/>
  <c r="T41" i="38"/>
  <c r="S41" i="38"/>
  <c r="R41" i="38"/>
  <c r="Q41" i="38"/>
  <c r="P41" i="38"/>
  <c r="O41" i="38"/>
  <c r="N41" i="38"/>
  <c r="M41" i="38"/>
  <c r="L41" i="38"/>
  <c r="K41" i="38"/>
  <c r="J41" i="38"/>
  <c r="I41" i="38"/>
  <c r="H41" i="38"/>
  <c r="G41" i="38"/>
  <c r="F41" i="38"/>
  <c r="E41" i="38"/>
  <c r="D41" i="38"/>
  <c r="BA40" i="38"/>
  <c r="AZ40" i="38"/>
  <c r="AY40" i="38"/>
  <c r="AX40" i="38"/>
  <c r="AW40" i="38"/>
  <c r="AV40" i="38"/>
  <c r="AU40" i="38"/>
  <c r="AT40" i="38"/>
  <c r="AS40" i="38"/>
  <c r="AR40" i="38"/>
  <c r="AQ40" i="38"/>
  <c r="AP40" i="38"/>
  <c r="AO40" i="38"/>
  <c r="AN40" i="38"/>
  <c r="AM40" i="38"/>
  <c r="AL40" i="38"/>
  <c r="AK40" i="38"/>
  <c r="AJ40" i="38"/>
  <c r="AI40" i="38"/>
  <c r="AH40" i="38"/>
  <c r="AG40" i="38"/>
  <c r="AF40" i="38"/>
  <c r="AE40" i="38"/>
  <c r="AD40" i="38"/>
  <c r="AC40" i="38"/>
  <c r="AB40" i="38"/>
  <c r="AA40" i="38"/>
  <c r="Z40" i="38"/>
  <c r="Y40" i="38"/>
  <c r="X40" i="38"/>
  <c r="W40" i="38"/>
  <c r="V40" i="38"/>
  <c r="U40" i="38"/>
  <c r="T40" i="38"/>
  <c r="S40" i="38"/>
  <c r="R40" i="38"/>
  <c r="Q40" i="38"/>
  <c r="P40" i="38"/>
  <c r="O40" i="38"/>
  <c r="N40" i="38"/>
  <c r="M40" i="38"/>
  <c r="L40" i="38"/>
  <c r="K40" i="38"/>
  <c r="J40" i="38"/>
  <c r="I40" i="38"/>
  <c r="H40" i="38"/>
  <c r="G40" i="38"/>
  <c r="F40" i="38"/>
  <c r="E40" i="38"/>
  <c r="D40" i="38"/>
  <c r="BA39" i="38"/>
  <c r="AZ39" i="38"/>
  <c r="AY39" i="38"/>
  <c r="AX39" i="38"/>
  <c r="AW39" i="38"/>
  <c r="AV39" i="38"/>
  <c r="AU39" i="38"/>
  <c r="AT39" i="38"/>
  <c r="AS39" i="38"/>
  <c r="AR39" i="38"/>
  <c r="AQ39" i="38"/>
  <c r="AP39" i="38"/>
  <c r="AO39" i="38"/>
  <c r="AN39" i="38"/>
  <c r="AM39" i="38"/>
  <c r="AL39" i="38"/>
  <c r="AK39" i="38"/>
  <c r="AJ39" i="38"/>
  <c r="AI39" i="38"/>
  <c r="AH39" i="38"/>
  <c r="AG39" i="38"/>
  <c r="AF39" i="38"/>
  <c r="AE39" i="38"/>
  <c r="AD39" i="38"/>
  <c r="AC39" i="38"/>
  <c r="AB39" i="38"/>
  <c r="AA39" i="38"/>
  <c r="Z39" i="38"/>
  <c r="Y39" i="38"/>
  <c r="X39" i="38"/>
  <c r="W39" i="38"/>
  <c r="V39" i="38"/>
  <c r="U39" i="38"/>
  <c r="T39" i="38"/>
  <c r="S39" i="38"/>
  <c r="R39" i="38"/>
  <c r="Q39" i="38"/>
  <c r="P39" i="38"/>
  <c r="O39" i="38"/>
  <c r="N39" i="38"/>
  <c r="M39" i="38"/>
  <c r="L39" i="38"/>
  <c r="K39" i="38"/>
  <c r="J39" i="38"/>
  <c r="I39" i="38"/>
  <c r="H39" i="38"/>
  <c r="G39" i="38"/>
  <c r="F39" i="38"/>
  <c r="E39" i="38"/>
  <c r="D39" i="38"/>
  <c r="BA38" i="38"/>
  <c r="AZ38" i="38"/>
  <c r="AY38" i="38"/>
  <c r="AX38" i="38"/>
  <c r="AW38" i="38"/>
  <c r="AV38" i="38"/>
  <c r="AU38" i="38"/>
  <c r="AT38" i="38"/>
  <c r="AS38" i="38"/>
  <c r="AR38" i="38"/>
  <c r="AQ38" i="38"/>
  <c r="AP38" i="38"/>
  <c r="AO38" i="38"/>
  <c r="AN38" i="38"/>
  <c r="AM38" i="38"/>
  <c r="AL38" i="38"/>
  <c r="AK38" i="38"/>
  <c r="AJ38" i="38"/>
  <c r="AI38" i="38"/>
  <c r="AH38" i="38"/>
  <c r="AG38" i="38"/>
  <c r="AF38" i="38"/>
  <c r="AE38" i="38"/>
  <c r="AD38" i="38"/>
  <c r="AC38" i="38"/>
  <c r="AB38" i="38"/>
  <c r="AA38" i="38"/>
  <c r="Z38" i="38"/>
  <c r="Y38" i="38"/>
  <c r="X38" i="38"/>
  <c r="W38" i="38"/>
  <c r="V38" i="38"/>
  <c r="U38" i="38"/>
  <c r="T38" i="38"/>
  <c r="S38" i="38"/>
  <c r="R38" i="38"/>
  <c r="Q38" i="38"/>
  <c r="P38" i="38"/>
  <c r="O38" i="38"/>
  <c r="N38" i="38"/>
  <c r="M38" i="38"/>
  <c r="L38" i="38"/>
  <c r="K38" i="38"/>
  <c r="J38" i="38"/>
  <c r="I38" i="38"/>
  <c r="H38" i="38"/>
  <c r="G38" i="38"/>
  <c r="F38" i="38"/>
  <c r="E38" i="38"/>
  <c r="D38" i="38"/>
  <c r="BA37" i="38"/>
  <c r="AZ37" i="38"/>
  <c r="AY37" i="38"/>
  <c r="AX37" i="38"/>
  <c r="AW37" i="38"/>
  <c r="AV37" i="38"/>
  <c r="AU37" i="38"/>
  <c r="AT37" i="38"/>
  <c r="AS37" i="38"/>
  <c r="AR37" i="38"/>
  <c r="AQ37" i="38"/>
  <c r="AP37" i="38"/>
  <c r="AO37" i="38"/>
  <c r="AN37" i="38"/>
  <c r="AM37" i="38"/>
  <c r="AL37" i="38"/>
  <c r="AK37" i="38"/>
  <c r="AJ37" i="38"/>
  <c r="AI37" i="38"/>
  <c r="AH37" i="38"/>
  <c r="AG37" i="38"/>
  <c r="AF37" i="38"/>
  <c r="AE37" i="38"/>
  <c r="AD37" i="38"/>
  <c r="AC37" i="38"/>
  <c r="AB37" i="38"/>
  <c r="AA37" i="38"/>
  <c r="Z37" i="38"/>
  <c r="Y37" i="38"/>
  <c r="X37" i="38"/>
  <c r="W37" i="38"/>
  <c r="V37" i="38"/>
  <c r="U37" i="38"/>
  <c r="T37" i="38"/>
  <c r="S37" i="38"/>
  <c r="R37" i="38"/>
  <c r="Q37" i="38"/>
  <c r="P37" i="38"/>
  <c r="O37" i="38"/>
  <c r="N37" i="38"/>
  <c r="M37" i="38"/>
  <c r="L37" i="38"/>
  <c r="K37" i="38"/>
  <c r="J37" i="38"/>
  <c r="I37" i="38"/>
  <c r="H37" i="38"/>
  <c r="G37" i="38"/>
  <c r="F37" i="38"/>
  <c r="E37" i="38"/>
  <c r="D37" i="38"/>
  <c r="BA35" i="38"/>
  <c r="AZ35" i="38"/>
  <c r="AY35" i="38"/>
  <c r="AX35" i="38"/>
  <c r="AW35" i="38"/>
  <c r="AV35" i="38"/>
  <c r="AU35" i="38"/>
  <c r="AT35" i="38"/>
  <c r="AS35" i="38"/>
  <c r="AR35" i="38"/>
  <c r="AQ35" i="38"/>
  <c r="AP35" i="38"/>
  <c r="AO35" i="38"/>
  <c r="AN35" i="38"/>
  <c r="AM35" i="38"/>
  <c r="AL35" i="38"/>
  <c r="AK35" i="38"/>
  <c r="AJ35" i="38"/>
  <c r="AI35" i="38"/>
  <c r="AH35" i="38"/>
  <c r="AG35" i="38"/>
  <c r="AF35" i="38"/>
  <c r="AE35" i="38"/>
  <c r="AD35" i="38"/>
  <c r="AC35" i="38"/>
  <c r="AB35" i="38"/>
  <c r="AA35" i="38"/>
  <c r="Z35" i="38"/>
  <c r="Y35" i="38"/>
  <c r="X35" i="38"/>
  <c r="W35" i="38"/>
  <c r="V35" i="38"/>
  <c r="U35" i="38"/>
  <c r="T35" i="38"/>
  <c r="S35" i="38"/>
  <c r="R35" i="38"/>
  <c r="Q35" i="38"/>
  <c r="P35" i="38"/>
  <c r="O35" i="38"/>
  <c r="N35" i="38"/>
  <c r="M35" i="38"/>
  <c r="L35" i="38"/>
  <c r="K35" i="38"/>
  <c r="J35" i="38"/>
  <c r="I35" i="38"/>
  <c r="H35" i="38"/>
  <c r="G35" i="38"/>
  <c r="F35" i="38"/>
  <c r="E35" i="38"/>
  <c r="D35" i="38"/>
  <c r="C42" i="38"/>
  <c r="C41" i="38"/>
  <c r="C37" i="38"/>
  <c r="C35" i="38"/>
  <c r="BA33" i="38"/>
  <c r="AZ33" i="38"/>
  <c r="AY33" i="38"/>
  <c r="AX33" i="38"/>
  <c r="AW33" i="38"/>
  <c r="AV33" i="38"/>
  <c r="AU33" i="38"/>
  <c r="AT33" i="38"/>
  <c r="AS33" i="38"/>
  <c r="AR33" i="38"/>
  <c r="AQ33" i="38"/>
  <c r="AP33" i="38"/>
  <c r="AO33" i="38"/>
  <c r="AN33" i="38"/>
  <c r="AM33" i="38"/>
  <c r="AL33" i="38"/>
  <c r="AK33" i="38"/>
  <c r="AJ33" i="38"/>
  <c r="AI33" i="38"/>
  <c r="AH33" i="38"/>
  <c r="AG33" i="38"/>
  <c r="AF33" i="38"/>
  <c r="AE33" i="38"/>
  <c r="AD33" i="38"/>
  <c r="AC33" i="38"/>
  <c r="AB33" i="38"/>
  <c r="AA33" i="38"/>
  <c r="Z33" i="38"/>
  <c r="Y33" i="38"/>
  <c r="X33" i="38"/>
  <c r="W33" i="38"/>
  <c r="V33" i="38"/>
  <c r="U33" i="38"/>
  <c r="T33" i="38"/>
  <c r="S33" i="38"/>
  <c r="R33" i="38"/>
  <c r="Q33" i="38"/>
  <c r="P33" i="38"/>
  <c r="O33" i="38"/>
  <c r="N33" i="38"/>
  <c r="M33" i="38"/>
  <c r="L33" i="38"/>
  <c r="K33" i="38"/>
  <c r="J33" i="38"/>
  <c r="I33" i="38"/>
  <c r="H33" i="38"/>
  <c r="G33" i="38"/>
  <c r="F33" i="38"/>
  <c r="E33" i="38"/>
  <c r="D33" i="38"/>
  <c r="BA32" i="38"/>
  <c r="AZ32" i="38"/>
  <c r="AY32" i="38"/>
  <c r="AX32" i="38"/>
  <c r="AW32" i="38"/>
  <c r="AV32" i="38"/>
  <c r="AU32" i="38"/>
  <c r="AT32" i="38"/>
  <c r="AS32" i="38"/>
  <c r="AR32" i="38"/>
  <c r="AQ32" i="38"/>
  <c r="AP32" i="38"/>
  <c r="AO32" i="38"/>
  <c r="AN32" i="38"/>
  <c r="AM32" i="38"/>
  <c r="AL32" i="38"/>
  <c r="AK32" i="38"/>
  <c r="AJ32" i="38"/>
  <c r="AI32" i="38"/>
  <c r="AH32" i="38"/>
  <c r="AG32" i="38"/>
  <c r="AF32" i="38"/>
  <c r="AE32" i="38"/>
  <c r="AD32" i="38"/>
  <c r="AC32" i="38"/>
  <c r="AB32" i="38"/>
  <c r="AA32" i="38"/>
  <c r="Z32" i="38"/>
  <c r="Y32" i="38"/>
  <c r="X32" i="38"/>
  <c r="W32" i="38"/>
  <c r="V32" i="38"/>
  <c r="U32" i="38"/>
  <c r="T32" i="38"/>
  <c r="S32" i="38"/>
  <c r="R32" i="38"/>
  <c r="Q32" i="38"/>
  <c r="P32" i="38"/>
  <c r="O32" i="38"/>
  <c r="N32" i="38"/>
  <c r="M32" i="38"/>
  <c r="L32" i="38"/>
  <c r="K32" i="38"/>
  <c r="J32" i="38"/>
  <c r="I32" i="38"/>
  <c r="H32" i="38"/>
  <c r="G32" i="38"/>
  <c r="F32" i="38"/>
  <c r="E32" i="38"/>
  <c r="D32" i="38"/>
  <c r="BA31" i="38"/>
  <c r="AZ31" i="38"/>
  <c r="AY31" i="38"/>
  <c r="AX31" i="38"/>
  <c r="AW31" i="38"/>
  <c r="AV31" i="38"/>
  <c r="AU31" i="38"/>
  <c r="AT31" i="38"/>
  <c r="AS31" i="38"/>
  <c r="AR31" i="38"/>
  <c r="AQ31" i="38"/>
  <c r="AP31" i="38"/>
  <c r="AO31" i="38"/>
  <c r="AN31" i="38"/>
  <c r="AM31" i="38"/>
  <c r="AL31" i="38"/>
  <c r="AK31" i="38"/>
  <c r="AJ31" i="38"/>
  <c r="AI31" i="38"/>
  <c r="AH31" i="38"/>
  <c r="AG31" i="38"/>
  <c r="AF31" i="38"/>
  <c r="AE31" i="38"/>
  <c r="AD31" i="38"/>
  <c r="AC31" i="38"/>
  <c r="AB31" i="38"/>
  <c r="AA31" i="38"/>
  <c r="Z31" i="38"/>
  <c r="Y31" i="38"/>
  <c r="X31" i="38"/>
  <c r="W31" i="38"/>
  <c r="V31" i="38"/>
  <c r="U31" i="38"/>
  <c r="T31" i="38"/>
  <c r="S31" i="38"/>
  <c r="R31" i="38"/>
  <c r="Q31" i="38"/>
  <c r="P31" i="38"/>
  <c r="O31" i="38"/>
  <c r="N31" i="38"/>
  <c r="M31" i="38"/>
  <c r="L31" i="38"/>
  <c r="K31" i="38"/>
  <c r="J31" i="38"/>
  <c r="I31" i="38"/>
  <c r="H31" i="38"/>
  <c r="G31" i="38"/>
  <c r="F31" i="38"/>
  <c r="E31" i="38"/>
  <c r="D31" i="38"/>
  <c r="BA30" i="38"/>
  <c r="AZ30" i="38"/>
  <c r="AY30" i="38"/>
  <c r="AX30" i="38"/>
  <c r="AW30" i="38"/>
  <c r="AV30" i="38"/>
  <c r="AU30" i="38"/>
  <c r="AT30" i="38"/>
  <c r="AS30" i="38"/>
  <c r="AR30" i="38"/>
  <c r="AQ30" i="38"/>
  <c r="AP30" i="38"/>
  <c r="AO30" i="38"/>
  <c r="AN30" i="38"/>
  <c r="AM30" i="38"/>
  <c r="AL30" i="38"/>
  <c r="AK30" i="38"/>
  <c r="AJ30" i="38"/>
  <c r="AI30" i="38"/>
  <c r="AH30" i="38"/>
  <c r="AG30" i="38"/>
  <c r="AF30" i="38"/>
  <c r="AE30" i="38"/>
  <c r="AD30" i="38"/>
  <c r="AC30" i="38"/>
  <c r="AB30" i="38"/>
  <c r="AA30" i="38"/>
  <c r="Z30" i="38"/>
  <c r="Y30" i="38"/>
  <c r="X30" i="38"/>
  <c r="W30" i="38"/>
  <c r="V30" i="38"/>
  <c r="U30" i="38"/>
  <c r="T30" i="38"/>
  <c r="S30" i="38"/>
  <c r="R30" i="38"/>
  <c r="Q30" i="38"/>
  <c r="P30" i="38"/>
  <c r="O30" i="38"/>
  <c r="N30" i="38"/>
  <c r="M30" i="38"/>
  <c r="L30" i="38"/>
  <c r="K30" i="38"/>
  <c r="J30" i="38"/>
  <c r="I30" i="38"/>
  <c r="H30" i="38"/>
  <c r="G30" i="38"/>
  <c r="F30" i="38"/>
  <c r="E30" i="38"/>
  <c r="D30" i="38"/>
  <c r="BA29" i="38"/>
  <c r="AZ29" i="38"/>
  <c r="AY29" i="38"/>
  <c r="AX29" i="38"/>
  <c r="AW29" i="38"/>
  <c r="AV29" i="38"/>
  <c r="AU29" i="38"/>
  <c r="AT29" i="38"/>
  <c r="AS29" i="38"/>
  <c r="AR29" i="38"/>
  <c r="AQ29" i="38"/>
  <c r="AP29" i="38"/>
  <c r="AO29" i="38"/>
  <c r="AN29" i="38"/>
  <c r="AM29" i="38"/>
  <c r="AL29" i="38"/>
  <c r="AK29" i="38"/>
  <c r="AJ29" i="38"/>
  <c r="AI29" i="38"/>
  <c r="AH29" i="38"/>
  <c r="AG29" i="38"/>
  <c r="AF29" i="38"/>
  <c r="AE29" i="38"/>
  <c r="AD29" i="38"/>
  <c r="AC29" i="38"/>
  <c r="AB29" i="38"/>
  <c r="AA29" i="38"/>
  <c r="Z29" i="38"/>
  <c r="Y29" i="38"/>
  <c r="X29" i="38"/>
  <c r="W29" i="38"/>
  <c r="V29" i="38"/>
  <c r="U29" i="38"/>
  <c r="T29" i="38"/>
  <c r="S29" i="38"/>
  <c r="R29" i="38"/>
  <c r="Q29" i="38"/>
  <c r="P29" i="38"/>
  <c r="O29" i="38"/>
  <c r="N29" i="38"/>
  <c r="M29" i="38"/>
  <c r="L29" i="38"/>
  <c r="K29" i="38"/>
  <c r="J29" i="38"/>
  <c r="I29" i="38"/>
  <c r="H29" i="38"/>
  <c r="G29" i="38"/>
  <c r="F29" i="38"/>
  <c r="E29" i="38"/>
  <c r="D29" i="38"/>
  <c r="C33" i="38"/>
  <c r="C32" i="38"/>
  <c r="C31" i="38"/>
  <c r="C30" i="38"/>
  <c r="C29" i="38"/>
  <c r="C45" i="38"/>
  <c r="BA9" i="38"/>
  <c r="AZ9" i="38"/>
  <c r="AY9" i="38"/>
  <c r="AX9" i="38"/>
  <c r="AW9" i="38"/>
  <c r="AV9" i="38"/>
  <c r="AU9" i="38"/>
  <c r="AT9" i="38"/>
  <c r="AS9" i="38"/>
  <c r="AR9" i="38"/>
  <c r="AQ9" i="38"/>
  <c r="AP9" i="38"/>
  <c r="AO9" i="38"/>
  <c r="AN9" i="38"/>
  <c r="AM9" i="38"/>
  <c r="AL9" i="38"/>
  <c r="AK9" i="38"/>
  <c r="AJ9" i="38"/>
  <c r="AI9" i="38"/>
  <c r="AH9" i="38"/>
  <c r="AG9" i="38"/>
  <c r="AF9" i="38"/>
  <c r="AE9" i="38"/>
  <c r="AD9" i="38"/>
  <c r="AC9" i="38"/>
  <c r="AB9" i="38"/>
  <c r="AA9" i="38"/>
  <c r="Z9" i="38"/>
  <c r="Y9" i="38"/>
  <c r="X9" i="38"/>
  <c r="W9" i="38"/>
  <c r="V9" i="38"/>
  <c r="U9" i="38"/>
  <c r="T9" i="38"/>
  <c r="S9" i="38"/>
  <c r="R9" i="38"/>
  <c r="Q9" i="38"/>
  <c r="P9" i="38"/>
  <c r="O9" i="38"/>
  <c r="N9" i="38"/>
  <c r="M9" i="38"/>
  <c r="L9" i="38"/>
  <c r="K9" i="38"/>
  <c r="J9" i="38"/>
  <c r="I9" i="38"/>
  <c r="H9" i="38"/>
  <c r="G9" i="38"/>
  <c r="F9" i="38"/>
  <c r="E9" i="38"/>
  <c r="D9" i="38"/>
  <c r="C9" i="38"/>
  <c r="AT73" i="36" l="1"/>
  <c r="BD73" i="36"/>
  <c r="AA72" i="36"/>
  <c r="BD72" i="36"/>
  <c r="E29" i="36"/>
  <c r="BD29" i="36"/>
  <c r="AV31" i="36"/>
  <c r="BD31" i="36"/>
  <c r="H36" i="36"/>
  <c r="BD36" i="36"/>
  <c r="AF69" i="36"/>
  <c r="BD69" i="36"/>
  <c r="AJ66" i="36"/>
  <c r="BD66" i="36"/>
  <c r="B60" i="36"/>
  <c r="BD60" i="36" s="1"/>
  <c r="B61" i="36"/>
  <c r="BD61" i="36" s="1"/>
  <c r="B58" i="36"/>
  <c r="BD58" i="36" s="1"/>
  <c r="B56" i="36"/>
  <c r="BD56" i="36" s="1"/>
  <c r="B57" i="36"/>
  <c r="BD57" i="36" s="1"/>
  <c r="B54" i="36"/>
  <c r="BD54" i="36" s="1"/>
  <c r="B53" i="36"/>
  <c r="BD53" i="36" s="1"/>
  <c r="B52" i="36"/>
  <c r="BD52" i="36" s="1"/>
  <c r="B43" i="36"/>
  <c r="BD43" i="36" s="1"/>
  <c r="B44" i="36"/>
  <c r="BD44" i="36" s="1"/>
  <c r="B46" i="36"/>
  <c r="BD46" i="36" s="1"/>
  <c r="B47" i="36"/>
  <c r="BD47" i="36" s="1"/>
  <c r="B48" i="36"/>
  <c r="BD48" i="36" s="1"/>
  <c r="B45" i="36"/>
  <c r="BD45" i="36" s="1"/>
  <c r="B49" i="36"/>
  <c r="BD49" i="36" s="1"/>
  <c r="B41" i="36"/>
  <c r="BD41" i="36" s="1"/>
  <c r="B38" i="36"/>
  <c r="BD38" i="36" s="1"/>
  <c r="B39" i="36"/>
  <c r="BD39" i="36" s="1"/>
  <c r="B40" i="36"/>
  <c r="BD40" i="36" s="1"/>
  <c r="F74" i="36"/>
  <c r="S74" i="36"/>
  <c r="T74" i="36"/>
  <c r="Y74" i="36"/>
  <c r="AA74" i="36"/>
  <c r="N74" i="36"/>
  <c r="U74" i="36"/>
  <c r="AC74" i="36"/>
  <c r="AD74" i="36"/>
  <c r="Z74" i="36"/>
  <c r="AL74" i="36"/>
  <c r="B33" i="36"/>
  <c r="R73" i="36"/>
  <c r="W73" i="36"/>
  <c r="AC73" i="36"/>
  <c r="AD73" i="36"/>
  <c r="AP73" i="36"/>
  <c r="AU73" i="36"/>
  <c r="AV73" i="36"/>
  <c r="BB73" i="36"/>
  <c r="Y73" i="36"/>
  <c r="BA73" i="36"/>
  <c r="E73" i="36"/>
  <c r="F73" i="36"/>
  <c r="X73" i="36"/>
  <c r="AW73" i="36"/>
  <c r="E74" i="36"/>
  <c r="AR36" i="36"/>
  <c r="AW36" i="36"/>
  <c r="AX36" i="36"/>
  <c r="AF36" i="36"/>
  <c r="AE36" i="36"/>
  <c r="AG36" i="36"/>
  <c r="Q66" i="36"/>
  <c r="R66" i="36"/>
  <c r="S66" i="36"/>
  <c r="I72" i="36"/>
  <c r="AE66" i="36"/>
  <c r="J72" i="36"/>
  <c r="V72" i="36"/>
  <c r="AI66" i="36"/>
  <c r="K66" i="36"/>
  <c r="AH66" i="36"/>
  <c r="J66" i="36"/>
  <c r="AF66" i="36"/>
  <c r="H66" i="36"/>
  <c r="AG66" i="36"/>
  <c r="I66" i="36"/>
  <c r="BB66" i="36"/>
  <c r="AD66" i="36"/>
  <c r="F66" i="36"/>
  <c r="AA66" i="36"/>
  <c r="X66" i="36"/>
  <c r="V66" i="36"/>
  <c r="BA66" i="36"/>
  <c r="AC66" i="36"/>
  <c r="E66" i="36"/>
  <c r="W66" i="36"/>
  <c r="AZ66" i="36"/>
  <c r="AB66" i="36"/>
  <c r="AY66" i="36"/>
  <c r="AU66" i="36"/>
  <c r="AX66" i="36"/>
  <c r="Z66" i="36"/>
  <c r="AW66" i="36"/>
  <c r="Y66" i="36"/>
  <c r="AV66" i="36"/>
  <c r="AT66" i="36"/>
  <c r="AS66" i="36"/>
  <c r="U66" i="36"/>
  <c r="AR66" i="36"/>
  <c r="T66" i="36"/>
  <c r="AO66" i="36"/>
  <c r="AN66" i="36"/>
  <c r="P66" i="36"/>
  <c r="AM66" i="36"/>
  <c r="O66" i="36"/>
  <c r="AK66" i="36"/>
  <c r="AX72" i="36"/>
  <c r="Z72" i="36"/>
  <c r="AW72" i="36"/>
  <c r="Y72" i="36"/>
  <c r="AV72" i="36"/>
  <c r="X72" i="36"/>
  <c r="AU72" i="36"/>
  <c r="W72" i="36"/>
  <c r="AS72" i="36"/>
  <c r="U72" i="36"/>
  <c r="AP72" i="36"/>
  <c r="O72" i="36"/>
  <c r="M72" i="36"/>
  <c r="AR72" i="36"/>
  <c r="T72" i="36"/>
  <c r="N72" i="36"/>
  <c r="AQ72" i="36"/>
  <c r="S72" i="36"/>
  <c r="R72" i="36"/>
  <c r="AL72" i="36"/>
  <c r="AO72" i="36"/>
  <c r="Q72" i="36"/>
  <c r="AN72" i="36"/>
  <c r="P72" i="36"/>
  <c r="AM72" i="36"/>
  <c r="AK72" i="36"/>
  <c r="AJ72" i="36"/>
  <c r="L72" i="36"/>
  <c r="AI72" i="36"/>
  <c r="K72" i="36"/>
  <c r="AF72" i="36"/>
  <c r="H72" i="36"/>
  <c r="BC72" i="36"/>
  <c r="AE72" i="36"/>
  <c r="G72" i="36"/>
  <c r="BB72" i="36"/>
  <c r="AD72" i="36"/>
  <c r="F72" i="36"/>
  <c r="AY36" i="36"/>
  <c r="AL66" i="36"/>
  <c r="AB72" i="36"/>
  <c r="BB36" i="36"/>
  <c r="AP66" i="36"/>
  <c r="AC72" i="36"/>
  <c r="BC36" i="36"/>
  <c r="AQ66" i="36"/>
  <c r="AG72" i="36"/>
  <c r="BC66" i="36"/>
  <c r="AH72" i="36"/>
  <c r="B51" i="36"/>
  <c r="AZ72" i="36"/>
  <c r="B62" i="36"/>
  <c r="BD62" i="36" s="1"/>
  <c r="I69" i="36"/>
  <c r="BA72" i="36"/>
  <c r="M69" i="36"/>
  <c r="G36" i="36"/>
  <c r="Z69" i="36"/>
  <c r="AE69" i="36"/>
  <c r="B55" i="36"/>
  <c r="AV36" i="36"/>
  <c r="X36" i="36"/>
  <c r="AU36" i="36"/>
  <c r="W36" i="36"/>
  <c r="AT36" i="36"/>
  <c r="V36" i="36"/>
  <c r="AS36" i="36"/>
  <c r="U36" i="36"/>
  <c r="AQ36" i="36"/>
  <c r="S36" i="36"/>
  <c r="P36" i="36"/>
  <c r="AJ36" i="36"/>
  <c r="AI36" i="36"/>
  <c r="AP36" i="36"/>
  <c r="R36" i="36"/>
  <c r="AO36" i="36"/>
  <c r="AN36" i="36"/>
  <c r="AK36" i="36"/>
  <c r="Q36" i="36"/>
  <c r="B50" i="36"/>
  <c r="BD50" i="36" s="1"/>
  <c r="M36" i="36"/>
  <c r="L36" i="36"/>
  <c r="K36" i="36"/>
  <c r="AM36" i="36"/>
  <c r="O36" i="36"/>
  <c r="AL36" i="36"/>
  <c r="N36" i="36"/>
  <c r="AH36" i="36"/>
  <c r="J36" i="36"/>
  <c r="BA36" i="36"/>
  <c r="AC36" i="36"/>
  <c r="E36" i="36"/>
  <c r="B59" i="36"/>
  <c r="AZ36" i="36"/>
  <c r="AB36" i="36"/>
  <c r="F36" i="36"/>
  <c r="N69" i="36"/>
  <c r="I36" i="36"/>
  <c r="BB69" i="36"/>
  <c r="AD69" i="36"/>
  <c r="F69" i="36"/>
  <c r="BA69" i="36"/>
  <c r="AC69" i="36"/>
  <c r="E69" i="36"/>
  <c r="AZ69" i="36"/>
  <c r="AB69" i="36"/>
  <c r="AY69" i="36"/>
  <c r="AA69" i="36"/>
  <c r="AW69" i="36"/>
  <c r="Y69" i="36"/>
  <c r="AT69" i="36"/>
  <c r="AP69" i="36"/>
  <c r="Q69" i="36"/>
  <c r="AV69" i="36"/>
  <c r="X69" i="36"/>
  <c r="V69" i="36"/>
  <c r="AQ69" i="36"/>
  <c r="R69" i="36"/>
  <c r="AU69" i="36"/>
  <c r="W69" i="36"/>
  <c r="S69" i="36"/>
  <c r="AS69" i="36"/>
  <c r="U69" i="36"/>
  <c r="AR69" i="36"/>
  <c r="T69" i="36"/>
  <c r="AO69" i="36"/>
  <c r="AN69" i="36"/>
  <c r="P69" i="36"/>
  <c r="AM69" i="36"/>
  <c r="O69" i="36"/>
  <c r="AJ69" i="36"/>
  <c r="L69" i="36"/>
  <c r="AI69" i="36"/>
  <c r="K69" i="36"/>
  <c r="AH69" i="36"/>
  <c r="J69" i="36"/>
  <c r="AY72" i="36"/>
  <c r="H69" i="36"/>
  <c r="T36" i="36"/>
  <c r="AG69" i="36"/>
  <c r="G69" i="36"/>
  <c r="E72" i="36"/>
  <c r="AT72" i="36"/>
  <c r="Y36" i="36"/>
  <c r="G66" i="36"/>
  <c r="AK69" i="36"/>
  <c r="Z36" i="36"/>
  <c r="L66" i="36"/>
  <c r="AL69" i="36"/>
  <c r="AA36" i="36"/>
  <c r="M66" i="36"/>
  <c r="AX69" i="36"/>
  <c r="AD36" i="36"/>
  <c r="N66" i="36"/>
  <c r="BC69" i="36"/>
  <c r="Z73" i="36"/>
  <c r="AX73" i="36"/>
  <c r="V74" i="36"/>
  <c r="AA73" i="36"/>
  <c r="AY73" i="36"/>
  <c r="W74" i="36"/>
  <c r="AB73" i="36"/>
  <c r="AZ73" i="36"/>
  <c r="X74" i="36"/>
  <c r="G73" i="36"/>
  <c r="AE73" i="36"/>
  <c r="BC73" i="36"/>
  <c r="H73" i="36"/>
  <c r="AF73" i="36"/>
  <c r="AB74" i="36"/>
  <c r="AG73" i="36"/>
  <c r="B65" i="36"/>
  <c r="BD65" i="36" s="1"/>
  <c r="BD87" i="36" s="1"/>
  <c r="K73" i="36"/>
  <c r="AI73" i="36"/>
  <c r="L73" i="36"/>
  <c r="AJ73" i="36"/>
  <c r="H74" i="36"/>
  <c r="AF74" i="36"/>
  <c r="M73" i="36"/>
  <c r="AK73" i="36"/>
  <c r="I74" i="36"/>
  <c r="AG74" i="36"/>
  <c r="N73" i="36"/>
  <c r="J74" i="36"/>
  <c r="O73" i="36"/>
  <c r="AM73" i="36"/>
  <c r="K74" i="36"/>
  <c r="AI74" i="36"/>
  <c r="J73" i="36"/>
  <c r="AH73" i="36"/>
  <c r="AE74" i="36"/>
  <c r="AL73" i="36"/>
  <c r="P73" i="36"/>
  <c r="AN73" i="36"/>
  <c r="L74" i="36"/>
  <c r="AJ74" i="36"/>
  <c r="I73" i="36"/>
  <c r="G74" i="36"/>
  <c r="AH74" i="36"/>
  <c r="Q73" i="36"/>
  <c r="AO73" i="36"/>
  <c r="M74" i="36"/>
  <c r="AK74" i="36"/>
  <c r="S73" i="36"/>
  <c r="AQ73" i="36"/>
  <c r="O74" i="36"/>
  <c r="AM74" i="36"/>
  <c r="T73" i="36"/>
  <c r="AR73" i="36"/>
  <c r="P74" i="36"/>
  <c r="B75" i="36"/>
  <c r="BD75" i="36" s="1"/>
  <c r="U73" i="36"/>
  <c r="AS73" i="36"/>
  <c r="Q74" i="36"/>
  <c r="V73" i="36"/>
  <c r="W29" i="36"/>
  <c r="AU29" i="36"/>
  <c r="AZ29" i="36"/>
  <c r="BA29" i="36"/>
  <c r="BB29" i="36"/>
  <c r="BC29" i="36"/>
  <c r="AZ31" i="36"/>
  <c r="BA31" i="36"/>
  <c r="BB31" i="36"/>
  <c r="BC31" i="36"/>
  <c r="Y31" i="36"/>
  <c r="Z31" i="36"/>
  <c r="AW31" i="36"/>
  <c r="Y29" i="36"/>
  <c r="AW29" i="36"/>
  <c r="AA31" i="36"/>
  <c r="AY31" i="36"/>
  <c r="AX29" i="36"/>
  <c r="AA29" i="36"/>
  <c r="AC29" i="36"/>
  <c r="G31" i="36"/>
  <c r="AE31" i="36"/>
  <c r="F31" i="36"/>
  <c r="AD31" i="36"/>
  <c r="AB29" i="36"/>
  <c r="AX31" i="36"/>
  <c r="AB31" i="36"/>
  <c r="AD29" i="36"/>
  <c r="AF31" i="36"/>
  <c r="AE29" i="36"/>
  <c r="AF29" i="36"/>
  <c r="F29" i="36"/>
  <c r="H31" i="36"/>
  <c r="G29" i="36"/>
  <c r="I31" i="36"/>
  <c r="AG31" i="36"/>
  <c r="H29" i="36"/>
  <c r="J31" i="36"/>
  <c r="AH31" i="36"/>
  <c r="I29" i="36"/>
  <c r="AG29" i="36"/>
  <c r="K31" i="36"/>
  <c r="AI31" i="36"/>
  <c r="J29" i="36"/>
  <c r="AH29" i="36"/>
  <c r="L31" i="36"/>
  <c r="AJ31" i="36"/>
  <c r="K29" i="36"/>
  <c r="AI29" i="36"/>
  <c r="M31" i="36"/>
  <c r="AK31" i="36"/>
  <c r="L29" i="36"/>
  <c r="AJ29" i="36"/>
  <c r="N31" i="36"/>
  <c r="AL31" i="36"/>
  <c r="M29" i="36"/>
  <c r="AK29" i="36"/>
  <c r="O31" i="36"/>
  <c r="AM31" i="36"/>
  <c r="Z29" i="36"/>
  <c r="AM29" i="36"/>
  <c r="Q31" i="36"/>
  <c r="AO31" i="36"/>
  <c r="X29" i="36"/>
  <c r="AY29" i="36"/>
  <c r="AV29" i="36"/>
  <c r="AC31" i="36"/>
  <c r="N29" i="36"/>
  <c r="AL29" i="36"/>
  <c r="P31" i="36"/>
  <c r="AN31" i="36"/>
  <c r="O29" i="36"/>
  <c r="P29" i="36"/>
  <c r="AN29" i="36"/>
  <c r="R31" i="36"/>
  <c r="AP31" i="36"/>
  <c r="Q29" i="36"/>
  <c r="AO29" i="36"/>
  <c r="S31" i="36"/>
  <c r="AQ31" i="36"/>
  <c r="R29" i="36"/>
  <c r="AP29" i="36"/>
  <c r="T31" i="36"/>
  <c r="AR31" i="36"/>
  <c r="S29" i="36"/>
  <c r="AQ29" i="36"/>
  <c r="U31" i="36"/>
  <c r="AS31" i="36"/>
  <c r="T29" i="36"/>
  <c r="AR29" i="36"/>
  <c r="V31" i="36"/>
  <c r="AT31" i="36"/>
  <c r="U29" i="36"/>
  <c r="AS29" i="36"/>
  <c r="W31" i="36"/>
  <c r="AU31" i="36"/>
  <c r="V29" i="36"/>
  <c r="AT29" i="36"/>
  <c r="X31" i="36"/>
  <c r="E31" i="36"/>
  <c r="BA26" i="38"/>
  <c r="AZ26" i="38"/>
  <c r="AY26" i="38"/>
  <c r="AX26" i="38"/>
  <c r="AW26" i="38"/>
  <c r="AV26" i="38"/>
  <c r="AU26" i="38"/>
  <c r="AT26" i="38"/>
  <c r="AS26" i="38"/>
  <c r="AR26" i="38"/>
  <c r="AQ26" i="38"/>
  <c r="AP26" i="38"/>
  <c r="AO26" i="38"/>
  <c r="AN26" i="38"/>
  <c r="AM26" i="38"/>
  <c r="AL26" i="38"/>
  <c r="AK26" i="38"/>
  <c r="AJ26" i="38"/>
  <c r="AI26" i="38"/>
  <c r="AH26" i="38"/>
  <c r="AG26" i="38"/>
  <c r="AF26" i="38"/>
  <c r="AE26" i="38"/>
  <c r="AD26" i="38"/>
  <c r="AC26" i="38"/>
  <c r="AB26" i="38"/>
  <c r="AA26" i="38"/>
  <c r="Z26" i="38"/>
  <c r="Y26" i="38"/>
  <c r="X26" i="38"/>
  <c r="W26" i="38"/>
  <c r="V26" i="38"/>
  <c r="U26" i="38"/>
  <c r="T26" i="38"/>
  <c r="S26" i="38"/>
  <c r="R26" i="38"/>
  <c r="Q26" i="38"/>
  <c r="P26" i="38"/>
  <c r="O26" i="38"/>
  <c r="N26" i="38"/>
  <c r="M26" i="38"/>
  <c r="L26" i="38"/>
  <c r="K26" i="38"/>
  <c r="J26" i="38"/>
  <c r="I26" i="38"/>
  <c r="H26" i="38"/>
  <c r="G26" i="38"/>
  <c r="F26" i="38"/>
  <c r="E26" i="38"/>
  <c r="D26" i="38"/>
  <c r="BA25" i="38"/>
  <c r="AZ25" i="38"/>
  <c r="AY25" i="38"/>
  <c r="AX25" i="38"/>
  <c r="AW25" i="38"/>
  <c r="AV25" i="38"/>
  <c r="AU25" i="38"/>
  <c r="AT25" i="38"/>
  <c r="AS25" i="38"/>
  <c r="AR25" i="38"/>
  <c r="AQ25" i="38"/>
  <c r="AP25" i="38"/>
  <c r="AO25" i="38"/>
  <c r="AN25" i="38"/>
  <c r="AM25" i="38"/>
  <c r="AL25" i="38"/>
  <c r="AK25" i="38"/>
  <c r="AJ25" i="38"/>
  <c r="AI25" i="38"/>
  <c r="AH25" i="38"/>
  <c r="AG25" i="38"/>
  <c r="AF25" i="38"/>
  <c r="AE25" i="38"/>
  <c r="AD25" i="38"/>
  <c r="AC25" i="38"/>
  <c r="AB25" i="38"/>
  <c r="AA25" i="38"/>
  <c r="Z25" i="38"/>
  <c r="Y25" i="38"/>
  <c r="X25" i="38"/>
  <c r="W25" i="38"/>
  <c r="V25" i="38"/>
  <c r="U25" i="38"/>
  <c r="T25" i="38"/>
  <c r="S25" i="38"/>
  <c r="R25" i="38"/>
  <c r="Q25" i="38"/>
  <c r="P25" i="38"/>
  <c r="O25" i="38"/>
  <c r="N25" i="38"/>
  <c r="M25" i="38"/>
  <c r="L25" i="38"/>
  <c r="K25" i="38"/>
  <c r="J25" i="38"/>
  <c r="I25" i="38"/>
  <c r="H25" i="38"/>
  <c r="G25" i="38"/>
  <c r="F25" i="38"/>
  <c r="E25" i="38"/>
  <c r="D25" i="38"/>
  <c r="BA24" i="38"/>
  <c r="AZ24" i="38"/>
  <c r="AY24" i="38"/>
  <c r="AX24" i="38"/>
  <c r="AW24" i="38"/>
  <c r="AV24" i="38"/>
  <c r="AU24" i="38"/>
  <c r="AT24" i="38"/>
  <c r="AS24" i="38"/>
  <c r="AR24" i="38"/>
  <c r="AQ24" i="38"/>
  <c r="AP24" i="38"/>
  <c r="AO24" i="38"/>
  <c r="AN24" i="38"/>
  <c r="AM24" i="38"/>
  <c r="AL24" i="38"/>
  <c r="AK24" i="38"/>
  <c r="AJ24" i="38"/>
  <c r="AI24" i="38"/>
  <c r="AH24" i="38"/>
  <c r="AG24" i="38"/>
  <c r="AF24" i="38"/>
  <c r="AE24" i="38"/>
  <c r="AD24" i="38"/>
  <c r="AC24" i="38"/>
  <c r="AB24" i="38"/>
  <c r="AA24" i="38"/>
  <c r="Z24" i="38"/>
  <c r="Y24" i="38"/>
  <c r="X24" i="38"/>
  <c r="W24" i="38"/>
  <c r="V24" i="38"/>
  <c r="U24" i="38"/>
  <c r="T24" i="38"/>
  <c r="S24" i="38"/>
  <c r="R24" i="38"/>
  <c r="Q24" i="38"/>
  <c r="P24" i="38"/>
  <c r="O24" i="38"/>
  <c r="N24" i="38"/>
  <c r="M24" i="38"/>
  <c r="L24" i="38"/>
  <c r="K24" i="38"/>
  <c r="J24" i="38"/>
  <c r="I24" i="38"/>
  <c r="H24" i="38"/>
  <c r="G24" i="38"/>
  <c r="F24" i="38"/>
  <c r="E24" i="38"/>
  <c r="D24" i="38"/>
  <c r="C26" i="38"/>
  <c r="C25" i="38"/>
  <c r="C24" i="38"/>
  <c r="BA22" i="38"/>
  <c r="AZ22" i="38"/>
  <c r="AY22" i="38"/>
  <c r="AX22" i="38"/>
  <c r="AW22" i="38"/>
  <c r="AV22" i="38"/>
  <c r="AU22" i="38"/>
  <c r="AT22" i="38"/>
  <c r="AS22" i="38"/>
  <c r="AR22" i="38"/>
  <c r="AQ22" i="38"/>
  <c r="AP22" i="38"/>
  <c r="AO22" i="38"/>
  <c r="AN22" i="38"/>
  <c r="AM22" i="38"/>
  <c r="AL22" i="38"/>
  <c r="AK22" i="38"/>
  <c r="AJ22" i="38"/>
  <c r="AI22" i="38"/>
  <c r="AH22" i="38"/>
  <c r="AG22" i="38"/>
  <c r="AF22" i="38"/>
  <c r="AE22" i="38"/>
  <c r="AD22" i="38"/>
  <c r="AC22" i="38"/>
  <c r="AB22" i="38"/>
  <c r="AA22" i="38"/>
  <c r="Z22" i="38"/>
  <c r="Y22" i="38"/>
  <c r="X22" i="38"/>
  <c r="W22" i="38"/>
  <c r="V22" i="38"/>
  <c r="U22" i="38"/>
  <c r="T22" i="38"/>
  <c r="S22" i="38"/>
  <c r="R22" i="38"/>
  <c r="Q22" i="38"/>
  <c r="P22" i="38"/>
  <c r="O22" i="38"/>
  <c r="N22" i="38"/>
  <c r="M22" i="38"/>
  <c r="L22" i="38"/>
  <c r="K22" i="38"/>
  <c r="J22" i="38"/>
  <c r="I22" i="38"/>
  <c r="H22" i="38"/>
  <c r="G22" i="38"/>
  <c r="F22" i="38"/>
  <c r="E22" i="38"/>
  <c r="D22" i="38"/>
  <c r="C22" i="38"/>
  <c r="AV32" i="36" l="1"/>
  <c r="AV92" i="36" s="1"/>
  <c r="BD37" i="36"/>
  <c r="E32" i="36"/>
  <c r="BD32" i="36"/>
  <c r="BD42" i="36"/>
  <c r="BD51" i="36"/>
  <c r="BA33" i="36"/>
  <c r="BD33" i="36"/>
  <c r="BD55" i="36"/>
  <c r="BD59" i="36"/>
  <c r="AW40" i="36"/>
  <c r="Y40" i="36"/>
  <c r="AV40" i="36"/>
  <c r="X40" i="36"/>
  <c r="AU40" i="36"/>
  <c r="W40" i="36"/>
  <c r="AT40" i="36"/>
  <c r="V40" i="36"/>
  <c r="AS40" i="36"/>
  <c r="U40" i="36"/>
  <c r="O40" i="36"/>
  <c r="AR40" i="36"/>
  <c r="T40" i="36"/>
  <c r="AQ40" i="36"/>
  <c r="S40" i="36"/>
  <c r="AP40" i="36"/>
  <c r="R40" i="36"/>
  <c r="AN40" i="36"/>
  <c r="AO40" i="36"/>
  <c r="Q40" i="36"/>
  <c r="P40" i="36"/>
  <c r="AX40" i="36"/>
  <c r="AM40" i="36"/>
  <c r="AL40" i="36"/>
  <c r="AK40" i="36"/>
  <c r="AI40" i="36"/>
  <c r="AJ40" i="36"/>
  <c r="AG40" i="36"/>
  <c r="AF40" i="36"/>
  <c r="AE40" i="36"/>
  <c r="AD40" i="36"/>
  <c r="BC40" i="36"/>
  <c r="BB40" i="36"/>
  <c r="BA40" i="36"/>
  <c r="AZ40" i="36"/>
  <c r="AY40" i="36"/>
  <c r="AH40" i="36"/>
  <c r="AC40" i="36"/>
  <c r="AB40" i="36"/>
  <c r="L40" i="36"/>
  <c r="AA40" i="36"/>
  <c r="K40" i="36"/>
  <c r="F40" i="36"/>
  <c r="Z40" i="36"/>
  <c r="N40" i="36"/>
  <c r="M40" i="36"/>
  <c r="J40" i="36"/>
  <c r="I40" i="36"/>
  <c r="H40" i="36"/>
  <c r="G40" i="36"/>
  <c r="E41" i="36"/>
  <c r="AU41" i="36"/>
  <c r="W41" i="36"/>
  <c r="AK41" i="36"/>
  <c r="AT41" i="36"/>
  <c r="V41" i="36"/>
  <c r="AS41" i="36"/>
  <c r="U41" i="36"/>
  <c r="AR41" i="36"/>
  <c r="T41" i="36"/>
  <c r="AQ41" i="36"/>
  <c r="S41" i="36"/>
  <c r="M41" i="36"/>
  <c r="AP41" i="36"/>
  <c r="R41" i="36"/>
  <c r="AO41" i="36"/>
  <c r="Q41" i="36"/>
  <c r="AN41" i="36"/>
  <c r="P41" i="36"/>
  <c r="AL41" i="36"/>
  <c r="AM41" i="36"/>
  <c r="O41" i="36"/>
  <c r="N41" i="36"/>
  <c r="AI41" i="36"/>
  <c r="AH41" i="36"/>
  <c r="AG41" i="36"/>
  <c r="AF41" i="36"/>
  <c r="AE41" i="36"/>
  <c r="AD41" i="36"/>
  <c r="AB41" i="36"/>
  <c r="Y41" i="36"/>
  <c r="AA41" i="36"/>
  <c r="Z41" i="36"/>
  <c r="BC41" i="36"/>
  <c r="BB41" i="36"/>
  <c r="AX41" i="36"/>
  <c r="AV41" i="36"/>
  <c r="X41" i="36"/>
  <c r="K41" i="36"/>
  <c r="BA41" i="36"/>
  <c r="L41" i="36"/>
  <c r="AZ41" i="36"/>
  <c r="AY41" i="36"/>
  <c r="AW41" i="36"/>
  <c r="AJ41" i="36"/>
  <c r="AC41" i="36"/>
  <c r="F41" i="36"/>
  <c r="J41" i="36"/>
  <c r="I41" i="36"/>
  <c r="H41" i="36"/>
  <c r="G41" i="36"/>
  <c r="E45" i="36"/>
  <c r="AM45" i="36"/>
  <c r="O45" i="36"/>
  <c r="AL45" i="36"/>
  <c r="N45" i="36"/>
  <c r="AK45" i="36"/>
  <c r="M45" i="36"/>
  <c r="AJ45" i="36"/>
  <c r="L45" i="36"/>
  <c r="AI45" i="36"/>
  <c r="K45" i="36"/>
  <c r="AH45" i="36"/>
  <c r="J45" i="36"/>
  <c r="AG45" i="36"/>
  <c r="I45" i="36"/>
  <c r="AF45" i="36"/>
  <c r="H45" i="36"/>
  <c r="BB45" i="36"/>
  <c r="F45" i="36"/>
  <c r="BA45" i="36"/>
  <c r="BC45" i="36"/>
  <c r="AE45" i="36"/>
  <c r="G45" i="36"/>
  <c r="AD45" i="36"/>
  <c r="AC45" i="36"/>
  <c r="AZ45" i="36"/>
  <c r="Q45" i="36"/>
  <c r="AY45" i="36"/>
  <c r="P45" i="36"/>
  <c r="AU45" i="36"/>
  <c r="AT45" i="36"/>
  <c r="AX45" i="36"/>
  <c r="AW45" i="36"/>
  <c r="AV45" i="36"/>
  <c r="AS45" i="36"/>
  <c r="AP45" i="36"/>
  <c r="AR45" i="36"/>
  <c r="AQ45" i="36"/>
  <c r="Z45" i="36"/>
  <c r="Y45" i="36"/>
  <c r="X45" i="36"/>
  <c r="W45" i="36"/>
  <c r="V45" i="36"/>
  <c r="U45" i="36"/>
  <c r="T45" i="36"/>
  <c r="S45" i="36"/>
  <c r="R45" i="36"/>
  <c r="AN45" i="36"/>
  <c r="AA45" i="36"/>
  <c r="AO45" i="36"/>
  <c r="AB45" i="36"/>
  <c r="E46" i="36"/>
  <c r="AK46" i="36"/>
  <c r="M46" i="36"/>
  <c r="AY46" i="36"/>
  <c r="AJ46" i="36"/>
  <c r="L46" i="36"/>
  <c r="AI46" i="36"/>
  <c r="K46" i="36"/>
  <c r="AH46" i="36"/>
  <c r="J46" i="36"/>
  <c r="AG46" i="36"/>
  <c r="I46" i="36"/>
  <c r="AA46" i="36"/>
  <c r="AF46" i="36"/>
  <c r="H46" i="36"/>
  <c r="BC46" i="36"/>
  <c r="AE46" i="36"/>
  <c r="G46" i="36"/>
  <c r="BB46" i="36"/>
  <c r="AD46" i="36"/>
  <c r="F46" i="36"/>
  <c r="AZ46" i="36"/>
  <c r="BA46" i="36"/>
  <c r="AC46" i="36"/>
  <c r="AB46" i="36"/>
  <c r="AV46" i="36"/>
  <c r="AU46" i="36"/>
  <c r="AT46" i="36"/>
  <c r="AS46" i="36"/>
  <c r="AR46" i="36"/>
  <c r="AQ46" i="36"/>
  <c r="AO46" i="36"/>
  <c r="AL46" i="36"/>
  <c r="AN46" i="36"/>
  <c r="AM46" i="36"/>
  <c r="AX46" i="36"/>
  <c r="AW46" i="36"/>
  <c r="AP46" i="36"/>
  <c r="Z46" i="36"/>
  <c r="V46" i="36"/>
  <c r="U46" i="36"/>
  <c r="S46" i="36"/>
  <c r="Q46" i="36"/>
  <c r="Y46" i="36"/>
  <c r="P46" i="36"/>
  <c r="X46" i="36"/>
  <c r="W46" i="36"/>
  <c r="T46" i="36"/>
  <c r="R46" i="36"/>
  <c r="O46" i="36"/>
  <c r="N46" i="36"/>
  <c r="E44" i="36"/>
  <c r="AO44" i="36"/>
  <c r="Q44" i="36"/>
  <c r="AE44" i="36"/>
  <c r="AN44" i="36"/>
  <c r="P44" i="36"/>
  <c r="AM44" i="36"/>
  <c r="O44" i="36"/>
  <c r="AL44" i="36"/>
  <c r="N44" i="36"/>
  <c r="AK44" i="36"/>
  <c r="M44" i="36"/>
  <c r="BC44" i="36"/>
  <c r="AJ44" i="36"/>
  <c r="L44" i="36"/>
  <c r="AI44" i="36"/>
  <c r="K44" i="36"/>
  <c r="AH44" i="36"/>
  <c r="J44" i="36"/>
  <c r="H44" i="36"/>
  <c r="AG44" i="36"/>
  <c r="I44" i="36"/>
  <c r="AF44" i="36"/>
  <c r="U44" i="36"/>
  <c r="T44" i="36"/>
  <c r="BB44" i="36"/>
  <c r="S44" i="36"/>
  <c r="F44" i="36"/>
  <c r="BA44" i="36"/>
  <c r="R44" i="36"/>
  <c r="AZ44" i="36"/>
  <c r="G44" i="36"/>
  <c r="AY44" i="36"/>
  <c r="AW44" i="36"/>
  <c r="AT44" i="36"/>
  <c r="AV44" i="36"/>
  <c r="AU44" i="36"/>
  <c r="AP44" i="36"/>
  <c r="AA44" i="36"/>
  <c r="Z44" i="36"/>
  <c r="AR44" i="36"/>
  <c r="AC44" i="36"/>
  <c r="AB44" i="36"/>
  <c r="AX44" i="36"/>
  <c r="AS44" i="36"/>
  <c r="AQ44" i="36"/>
  <c r="AD44" i="36"/>
  <c r="X44" i="36"/>
  <c r="W44" i="36"/>
  <c r="V44" i="36"/>
  <c r="Y44" i="36"/>
  <c r="AY39" i="36"/>
  <c r="AA39" i="36"/>
  <c r="AX39" i="36"/>
  <c r="Z39" i="36"/>
  <c r="AW39" i="36"/>
  <c r="Y39" i="36"/>
  <c r="AV39" i="36"/>
  <c r="X39" i="36"/>
  <c r="AU39" i="36"/>
  <c r="W39" i="36"/>
  <c r="AO39" i="36"/>
  <c r="AT39" i="36"/>
  <c r="V39" i="36"/>
  <c r="AS39" i="36"/>
  <c r="U39" i="36"/>
  <c r="AR39" i="36"/>
  <c r="T39" i="36"/>
  <c r="AP39" i="36"/>
  <c r="AQ39" i="36"/>
  <c r="S39" i="36"/>
  <c r="R39" i="36"/>
  <c r="BC39" i="36"/>
  <c r="J39" i="36"/>
  <c r="BB39" i="36"/>
  <c r="I39" i="36"/>
  <c r="BA39" i="36"/>
  <c r="H39" i="36"/>
  <c r="AZ39" i="36"/>
  <c r="G39" i="36"/>
  <c r="AN39" i="36"/>
  <c r="F39" i="36"/>
  <c r="AM39" i="36"/>
  <c r="AK39" i="36"/>
  <c r="AH39" i="36"/>
  <c r="AJ39" i="36"/>
  <c r="AI39" i="36"/>
  <c r="AC39" i="36"/>
  <c r="AB39" i="36"/>
  <c r="Q39" i="36"/>
  <c r="P39" i="36"/>
  <c r="O39" i="36"/>
  <c r="N39" i="36"/>
  <c r="M39" i="36"/>
  <c r="L39" i="36"/>
  <c r="K39" i="36"/>
  <c r="AL39" i="36"/>
  <c r="AF39" i="36"/>
  <c r="AD39" i="36"/>
  <c r="AE39" i="36"/>
  <c r="AG39" i="36"/>
  <c r="BA38" i="36"/>
  <c r="AC38" i="36"/>
  <c r="AA38" i="36"/>
  <c r="AZ38" i="36"/>
  <c r="AB38" i="36"/>
  <c r="AY38" i="36"/>
  <c r="AX38" i="36"/>
  <c r="Z38" i="36"/>
  <c r="Y38" i="36"/>
  <c r="AW38" i="36"/>
  <c r="AV38" i="36"/>
  <c r="X38" i="36"/>
  <c r="AU38" i="36"/>
  <c r="W38" i="36"/>
  <c r="AT38" i="36"/>
  <c r="V38" i="36"/>
  <c r="AR38" i="36"/>
  <c r="AS38" i="36"/>
  <c r="U38" i="36"/>
  <c r="T38" i="36"/>
  <c r="P38" i="36"/>
  <c r="O38" i="36"/>
  <c r="BC38" i="36"/>
  <c r="N38" i="36"/>
  <c r="M38" i="36"/>
  <c r="L38" i="36"/>
  <c r="K38" i="36"/>
  <c r="AQ38" i="36"/>
  <c r="I38" i="36"/>
  <c r="AN38" i="36"/>
  <c r="F38" i="36"/>
  <c r="AP38" i="36"/>
  <c r="H38" i="36"/>
  <c r="AO38" i="36"/>
  <c r="G38" i="36"/>
  <c r="AH38" i="36"/>
  <c r="AM38" i="36"/>
  <c r="AL38" i="36"/>
  <c r="AF38" i="36"/>
  <c r="AE38" i="36"/>
  <c r="AG38" i="36"/>
  <c r="BB38" i="36"/>
  <c r="AK38" i="36"/>
  <c r="AJ38" i="36"/>
  <c r="AI38" i="36"/>
  <c r="AD38" i="36"/>
  <c r="R38" i="36"/>
  <c r="Q38" i="36"/>
  <c r="S38" i="36"/>
  <c r="J38" i="36"/>
  <c r="E48" i="36"/>
  <c r="AG48" i="36"/>
  <c r="I48" i="36"/>
  <c r="AF48" i="36"/>
  <c r="H48" i="36"/>
  <c r="BC48" i="36"/>
  <c r="AE48" i="36"/>
  <c r="G48" i="36"/>
  <c r="BB48" i="36"/>
  <c r="AD48" i="36"/>
  <c r="F48" i="36"/>
  <c r="BA48" i="36"/>
  <c r="AC48" i="36"/>
  <c r="W48" i="36"/>
  <c r="AZ48" i="36"/>
  <c r="AB48" i="36"/>
  <c r="AY48" i="36"/>
  <c r="AA48" i="36"/>
  <c r="AX48" i="36"/>
  <c r="Z48" i="36"/>
  <c r="AV48" i="36"/>
  <c r="AU48" i="36"/>
  <c r="AW48" i="36"/>
  <c r="Y48" i="36"/>
  <c r="X48" i="36"/>
  <c r="AN48" i="36"/>
  <c r="AM48" i="36"/>
  <c r="AH48" i="36"/>
  <c r="AL48" i="36"/>
  <c r="AI48" i="36"/>
  <c r="AK48" i="36"/>
  <c r="AJ48" i="36"/>
  <c r="V48" i="36"/>
  <c r="S48" i="36"/>
  <c r="U48" i="36"/>
  <c r="T48" i="36"/>
  <c r="AR48" i="36"/>
  <c r="AQ48" i="36"/>
  <c r="AP48" i="36"/>
  <c r="AO48" i="36"/>
  <c r="R48" i="36"/>
  <c r="Q48" i="36"/>
  <c r="P48" i="36"/>
  <c r="O48" i="36"/>
  <c r="N48" i="36"/>
  <c r="M48" i="36"/>
  <c r="L48" i="36"/>
  <c r="K48" i="36"/>
  <c r="J48" i="36"/>
  <c r="AT48" i="36"/>
  <c r="AS48" i="36"/>
  <c r="E47" i="36"/>
  <c r="AI47" i="36"/>
  <c r="K47" i="36"/>
  <c r="AH47" i="36"/>
  <c r="J47" i="36"/>
  <c r="AG47" i="36"/>
  <c r="I47" i="36"/>
  <c r="AF47" i="36"/>
  <c r="H47" i="36"/>
  <c r="BC47" i="36"/>
  <c r="AE47" i="36"/>
  <c r="G47" i="36"/>
  <c r="Y47" i="36"/>
  <c r="BB47" i="36"/>
  <c r="AD47" i="36"/>
  <c r="F47" i="36"/>
  <c r="AC47" i="36"/>
  <c r="BA47" i="36"/>
  <c r="AZ47" i="36"/>
  <c r="AB47" i="36"/>
  <c r="AX47" i="36"/>
  <c r="AY47" i="36"/>
  <c r="AA47" i="36"/>
  <c r="Z47" i="36"/>
  <c r="AW47" i="36"/>
  <c r="AR47" i="36"/>
  <c r="AQ47" i="36"/>
  <c r="AM47" i="36"/>
  <c r="AL47" i="36"/>
  <c r="AP47" i="36"/>
  <c r="AO47" i="36"/>
  <c r="AN47" i="36"/>
  <c r="AK47" i="36"/>
  <c r="W47" i="36"/>
  <c r="AJ47" i="36"/>
  <c r="X47" i="36"/>
  <c r="O47" i="36"/>
  <c r="N47" i="36"/>
  <c r="M47" i="36"/>
  <c r="L47" i="36"/>
  <c r="AV47" i="36"/>
  <c r="V47" i="36"/>
  <c r="U47" i="36"/>
  <c r="AU47" i="36"/>
  <c r="AT47" i="36"/>
  <c r="AS47" i="36"/>
  <c r="T47" i="36"/>
  <c r="S47" i="36"/>
  <c r="R47" i="36"/>
  <c r="Q47" i="36"/>
  <c r="P47" i="36"/>
  <c r="E43" i="36"/>
  <c r="AQ43" i="36"/>
  <c r="S43" i="36"/>
  <c r="Q43" i="36"/>
  <c r="AP43" i="36"/>
  <c r="R43" i="36"/>
  <c r="AO43" i="36"/>
  <c r="AN43" i="36"/>
  <c r="P43" i="36"/>
  <c r="AM43" i="36"/>
  <c r="O43" i="36"/>
  <c r="AG43" i="36"/>
  <c r="AL43" i="36"/>
  <c r="N43" i="36"/>
  <c r="AK43" i="36"/>
  <c r="M43" i="36"/>
  <c r="AJ43" i="36"/>
  <c r="L43" i="36"/>
  <c r="J43" i="36"/>
  <c r="I43" i="36"/>
  <c r="AI43" i="36"/>
  <c r="K43" i="36"/>
  <c r="AH43" i="36"/>
  <c r="Z43" i="36"/>
  <c r="Y43" i="36"/>
  <c r="U43" i="36"/>
  <c r="BC43" i="36"/>
  <c r="T43" i="36"/>
  <c r="X43" i="36"/>
  <c r="W43" i="36"/>
  <c r="V43" i="36"/>
  <c r="BB43" i="36"/>
  <c r="H43" i="36"/>
  <c r="AY43" i="36"/>
  <c r="BA43" i="36"/>
  <c r="G43" i="36"/>
  <c r="AZ43" i="36"/>
  <c r="F43" i="36"/>
  <c r="AW43" i="36"/>
  <c r="AV43" i="36"/>
  <c r="AU43" i="36"/>
  <c r="AT43" i="36"/>
  <c r="AS43" i="36"/>
  <c r="AR43" i="36"/>
  <c r="AF43" i="36"/>
  <c r="AE43" i="36"/>
  <c r="AB43" i="36"/>
  <c r="AD43" i="36"/>
  <c r="AC43" i="36"/>
  <c r="AA43" i="36"/>
  <c r="AX43" i="36"/>
  <c r="E49" i="36"/>
  <c r="BC49" i="36"/>
  <c r="AE49" i="36"/>
  <c r="G49" i="36"/>
  <c r="U49" i="36"/>
  <c r="BB49" i="36"/>
  <c r="AD49" i="36"/>
  <c r="F49" i="36"/>
  <c r="BA49" i="36"/>
  <c r="AC49" i="36"/>
  <c r="AZ49" i="36"/>
  <c r="AB49" i="36"/>
  <c r="AY49" i="36"/>
  <c r="AA49" i="36"/>
  <c r="AS49" i="36"/>
  <c r="AX49" i="36"/>
  <c r="Z49" i="36"/>
  <c r="AW49" i="36"/>
  <c r="Y49" i="36"/>
  <c r="AV49" i="36"/>
  <c r="X49" i="36"/>
  <c r="AT49" i="36"/>
  <c r="AU49" i="36"/>
  <c r="W49" i="36"/>
  <c r="V49" i="36"/>
  <c r="AJ49" i="36"/>
  <c r="AI49" i="36"/>
  <c r="S49" i="36"/>
  <c r="AH49" i="36"/>
  <c r="AG49" i="36"/>
  <c r="AF49" i="36"/>
  <c r="T49" i="36"/>
  <c r="R49" i="36"/>
  <c r="O49" i="36"/>
  <c r="Q49" i="36"/>
  <c r="P49" i="36"/>
  <c r="AR49" i="36"/>
  <c r="AO49" i="36"/>
  <c r="AN49" i="36"/>
  <c r="AM49" i="36"/>
  <c r="AK49" i="36"/>
  <c r="AQ49" i="36"/>
  <c r="M49" i="36"/>
  <c r="AP49" i="36"/>
  <c r="AL49" i="36"/>
  <c r="N49" i="36"/>
  <c r="L49" i="36"/>
  <c r="K49" i="36"/>
  <c r="J49" i="36"/>
  <c r="I49" i="36"/>
  <c r="H49" i="36"/>
  <c r="BA50" i="36"/>
  <c r="AC50" i="36"/>
  <c r="AZ50" i="36"/>
  <c r="AB50" i="36"/>
  <c r="AY50" i="36"/>
  <c r="AA50" i="36"/>
  <c r="AX50" i="36"/>
  <c r="Z50" i="36"/>
  <c r="AW50" i="36"/>
  <c r="Y50" i="36"/>
  <c r="AQ50" i="36"/>
  <c r="AV50" i="36"/>
  <c r="X50" i="36"/>
  <c r="AU50" i="36"/>
  <c r="W50" i="36"/>
  <c r="AT50" i="36"/>
  <c r="V50" i="36"/>
  <c r="AR50" i="36"/>
  <c r="AS50" i="36"/>
  <c r="U50" i="36"/>
  <c r="T50" i="36"/>
  <c r="S50" i="36"/>
  <c r="AF50" i="36"/>
  <c r="AE50" i="36"/>
  <c r="R50" i="36"/>
  <c r="P50" i="36"/>
  <c r="O50" i="36"/>
  <c r="AD50" i="36"/>
  <c r="Q50" i="36"/>
  <c r="N50" i="36"/>
  <c r="K50" i="36"/>
  <c r="M50" i="36"/>
  <c r="L50" i="36"/>
  <c r="AH50" i="36"/>
  <c r="AG50" i="36"/>
  <c r="J50" i="36"/>
  <c r="I50" i="36"/>
  <c r="H50" i="36"/>
  <c r="G50" i="36"/>
  <c r="F50" i="36"/>
  <c r="AP50" i="36"/>
  <c r="AO50" i="36"/>
  <c r="AN50" i="36"/>
  <c r="BC50" i="36"/>
  <c r="BB50" i="36"/>
  <c r="AK50" i="36"/>
  <c r="AI50" i="36"/>
  <c r="AM50" i="36"/>
  <c r="AL50" i="36"/>
  <c r="AJ50" i="36"/>
  <c r="E52" i="36"/>
  <c r="AW52" i="36"/>
  <c r="Y52" i="36"/>
  <c r="AV52" i="36"/>
  <c r="X52" i="36"/>
  <c r="AU52" i="36"/>
  <c r="W52" i="36"/>
  <c r="AT52" i="36"/>
  <c r="V52" i="36"/>
  <c r="AS52" i="36"/>
  <c r="U52" i="36"/>
  <c r="AR52" i="36"/>
  <c r="T52" i="36"/>
  <c r="AQ52" i="36"/>
  <c r="S52" i="36"/>
  <c r="AP52" i="36"/>
  <c r="R52" i="36"/>
  <c r="AN52" i="36"/>
  <c r="AO52" i="36"/>
  <c r="Q52" i="36"/>
  <c r="P52" i="36"/>
  <c r="O52" i="36"/>
  <c r="M52" i="36"/>
  <c r="L52" i="36"/>
  <c r="H52" i="36"/>
  <c r="AZ52" i="36"/>
  <c r="G52" i="36"/>
  <c r="K52" i="36"/>
  <c r="BC52" i="36"/>
  <c r="J52" i="36"/>
  <c r="BB52" i="36"/>
  <c r="I52" i="36"/>
  <c r="BA52" i="36"/>
  <c r="AY52" i="36"/>
  <c r="F52" i="36"/>
  <c r="AL52" i="36"/>
  <c r="AX52" i="36"/>
  <c r="AM52" i="36"/>
  <c r="AK52" i="36"/>
  <c r="AH52" i="36"/>
  <c r="AF52" i="36"/>
  <c r="AJ52" i="36"/>
  <c r="AE52" i="36"/>
  <c r="AI52" i="36"/>
  <c r="AG52" i="36"/>
  <c r="AD52" i="36"/>
  <c r="AA52" i="36"/>
  <c r="Z52" i="36"/>
  <c r="N52" i="36"/>
  <c r="AB52" i="36"/>
  <c r="AC52" i="36"/>
  <c r="E57" i="36"/>
  <c r="AM57" i="36"/>
  <c r="O57" i="36"/>
  <c r="AL57" i="36"/>
  <c r="N57" i="36"/>
  <c r="AK57" i="36"/>
  <c r="M57" i="36"/>
  <c r="AJ57" i="36"/>
  <c r="L57" i="36"/>
  <c r="AI57" i="36"/>
  <c r="K57" i="36"/>
  <c r="BA57" i="36"/>
  <c r="AH57" i="36"/>
  <c r="J57" i="36"/>
  <c r="AG57" i="36"/>
  <c r="I57" i="36"/>
  <c r="AF57" i="36"/>
  <c r="H57" i="36"/>
  <c r="BB57" i="36"/>
  <c r="F57" i="36"/>
  <c r="AC57" i="36"/>
  <c r="BC57" i="36"/>
  <c r="AE57" i="36"/>
  <c r="G57" i="36"/>
  <c r="AD57" i="36"/>
  <c r="Z57" i="36"/>
  <c r="Y57" i="36"/>
  <c r="T57" i="36"/>
  <c r="X57" i="36"/>
  <c r="W57" i="36"/>
  <c r="V57" i="36"/>
  <c r="U57" i="36"/>
  <c r="S57" i="36"/>
  <c r="AY57" i="36"/>
  <c r="P57" i="36"/>
  <c r="R57" i="36"/>
  <c r="AZ57" i="36"/>
  <c r="Q57" i="36"/>
  <c r="AX57" i="36"/>
  <c r="AW57" i="36"/>
  <c r="AP57" i="36"/>
  <c r="AO57" i="36"/>
  <c r="AN57" i="36"/>
  <c r="AV57" i="36"/>
  <c r="AU57" i="36"/>
  <c r="AS57" i="36"/>
  <c r="AA57" i="36"/>
  <c r="AT57" i="36"/>
  <c r="AR57" i="36"/>
  <c r="AQ57" i="36"/>
  <c r="AB57" i="36"/>
  <c r="E53" i="36"/>
  <c r="AU53" i="36"/>
  <c r="W53" i="36"/>
  <c r="M53" i="36"/>
  <c r="AT53" i="36"/>
  <c r="V53" i="36"/>
  <c r="U53" i="36"/>
  <c r="AS53" i="36"/>
  <c r="AR53" i="36"/>
  <c r="T53" i="36"/>
  <c r="AQ53" i="36"/>
  <c r="S53" i="36"/>
  <c r="AK53" i="36"/>
  <c r="AP53" i="36"/>
  <c r="R53" i="36"/>
  <c r="AO53" i="36"/>
  <c r="Q53" i="36"/>
  <c r="AN53" i="36"/>
  <c r="P53" i="36"/>
  <c r="AL53" i="36"/>
  <c r="AM53" i="36"/>
  <c r="O53" i="36"/>
  <c r="N53" i="36"/>
  <c r="BB53" i="36"/>
  <c r="H53" i="36"/>
  <c r="BA53" i="36"/>
  <c r="G53" i="36"/>
  <c r="AV53" i="36"/>
  <c r="AZ53" i="36"/>
  <c r="F53" i="36"/>
  <c r="AW53" i="36"/>
  <c r="AY53" i="36"/>
  <c r="AX53" i="36"/>
  <c r="AJ53" i="36"/>
  <c r="AG53" i="36"/>
  <c r="AI53" i="36"/>
  <c r="AH53" i="36"/>
  <c r="AD53" i="36"/>
  <c r="AC53" i="36"/>
  <c r="AB53" i="36"/>
  <c r="AA53" i="36"/>
  <c r="Z53" i="36"/>
  <c r="Y53" i="36"/>
  <c r="X53" i="36"/>
  <c r="L53" i="36"/>
  <c r="K53" i="36"/>
  <c r="J53" i="36"/>
  <c r="I53" i="36"/>
  <c r="BC53" i="36"/>
  <c r="AE53" i="36"/>
  <c r="AF53" i="36"/>
  <c r="E54" i="36"/>
  <c r="AS54" i="36"/>
  <c r="U54" i="36"/>
  <c r="AR54" i="36"/>
  <c r="T54" i="36"/>
  <c r="AQ54" i="36"/>
  <c r="S54" i="36"/>
  <c r="AP54" i="36"/>
  <c r="R54" i="36"/>
  <c r="AO54" i="36"/>
  <c r="Q54" i="36"/>
  <c r="AN54" i="36"/>
  <c r="P54" i="36"/>
  <c r="AM54" i="36"/>
  <c r="O54" i="36"/>
  <c r="AL54" i="36"/>
  <c r="N54" i="36"/>
  <c r="AJ54" i="36"/>
  <c r="K54" i="36"/>
  <c r="AK54" i="36"/>
  <c r="M54" i="36"/>
  <c r="L54" i="36"/>
  <c r="AI54" i="36"/>
  <c r="AX54" i="36"/>
  <c r="AW54" i="36"/>
  <c r="AG54" i="36"/>
  <c r="AV54" i="36"/>
  <c r="AU54" i="36"/>
  <c r="AT54" i="36"/>
  <c r="AH54" i="36"/>
  <c r="AF54" i="36"/>
  <c r="AC54" i="36"/>
  <c r="AE54" i="36"/>
  <c r="AD54" i="36"/>
  <c r="BC54" i="36"/>
  <c r="BB54" i="36"/>
  <c r="BA54" i="36"/>
  <c r="AZ54" i="36"/>
  <c r="AY54" i="36"/>
  <c r="J54" i="36"/>
  <c r="I54" i="36"/>
  <c r="AB54" i="36"/>
  <c r="AA54" i="36"/>
  <c r="Z54" i="36"/>
  <c r="Y54" i="36"/>
  <c r="X54" i="36"/>
  <c r="W54" i="36"/>
  <c r="V54" i="36"/>
  <c r="H54" i="36"/>
  <c r="G54" i="36"/>
  <c r="F54" i="36"/>
  <c r="E56" i="36"/>
  <c r="AO56" i="36"/>
  <c r="Q56" i="36"/>
  <c r="AN56" i="36"/>
  <c r="P56" i="36"/>
  <c r="AM56" i="36"/>
  <c r="O56" i="36"/>
  <c r="AL56" i="36"/>
  <c r="N56" i="36"/>
  <c r="AK56" i="36"/>
  <c r="M56" i="36"/>
  <c r="BC56" i="36"/>
  <c r="G56" i="36"/>
  <c r="AJ56" i="36"/>
  <c r="L56" i="36"/>
  <c r="AI56" i="36"/>
  <c r="K56" i="36"/>
  <c r="AH56" i="36"/>
  <c r="J56" i="36"/>
  <c r="H56" i="36"/>
  <c r="AG56" i="36"/>
  <c r="I56" i="36"/>
  <c r="AF56" i="36"/>
  <c r="AE56" i="36"/>
  <c r="AD56" i="36"/>
  <c r="AC56" i="36"/>
  <c r="X56" i="36"/>
  <c r="AB56" i="36"/>
  <c r="AA56" i="36"/>
  <c r="Z56" i="36"/>
  <c r="Y56" i="36"/>
  <c r="W56" i="36"/>
  <c r="T56" i="36"/>
  <c r="V56" i="36"/>
  <c r="U56" i="36"/>
  <c r="AV56" i="36"/>
  <c r="AU56" i="36"/>
  <c r="AT56" i="36"/>
  <c r="AS56" i="36"/>
  <c r="AR56" i="36"/>
  <c r="AQ56" i="36"/>
  <c r="AP56" i="36"/>
  <c r="S56" i="36"/>
  <c r="R56" i="36"/>
  <c r="F56" i="36"/>
  <c r="BB56" i="36"/>
  <c r="BA56" i="36"/>
  <c r="AZ56" i="36"/>
  <c r="AY56" i="36"/>
  <c r="AX56" i="36"/>
  <c r="AW56" i="36"/>
  <c r="E58" i="36"/>
  <c r="AK58" i="36"/>
  <c r="M58" i="36"/>
  <c r="AJ58" i="36"/>
  <c r="L58" i="36"/>
  <c r="AI58" i="36"/>
  <c r="K58" i="36"/>
  <c r="AH58" i="36"/>
  <c r="J58" i="36"/>
  <c r="AG58" i="36"/>
  <c r="I58" i="36"/>
  <c r="AY58" i="36"/>
  <c r="AF58" i="36"/>
  <c r="H58" i="36"/>
  <c r="BC58" i="36"/>
  <c r="AE58" i="36"/>
  <c r="G58" i="36"/>
  <c r="BB58" i="36"/>
  <c r="AD58" i="36"/>
  <c r="F58" i="36"/>
  <c r="AZ58" i="36"/>
  <c r="BA58" i="36"/>
  <c r="AC58" i="36"/>
  <c r="AB58" i="36"/>
  <c r="AA58" i="36"/>
  <c r="V58" i="36"/>
  <c r="U58" i="36"/>
  <c r="P58" i="36"/>
  <c r="T58" i="36"/>
  <c r="S58" i="36"/>
  <c r="R58" i="36"/>
  <c r="Q58" i="36"/>
  <c r="AX58" i="36"/>
  <c r="O58" i="36"/>
  <c r="AU58" i="36"/>
  <c r="AW58" i="36"/>
  <c r="N58" i="36"/>
  <c r="AV58" i="36"/>
  <c r="AL58" i="36"/>
  <c r="Z58" i="36"/>
  <c r="Y58" i="36"/>
  <c r="X58" i="36"/>
  <c r="W58" i="36"/>
  <c r="AS58" i="36"/>
  <c r="AR58" i="36"/>
  <c r="AT58" i="36"/>
  <c r="AQ58" i="36"/>
  <c r="AP58" i="36"/>
  <c r="AO58" i="36"/>
  <c r="AN58" i="36"/>
  <c r="AM58" i="36"/>
  <c r="E61" i="36"/>
  <c r="BC61" i="36"/>
  <c r="AE61" i="36"/>
  <c r="G61" i="36"/>
  <c r="BB61" i="36"/>
  <c r="AD61" i="36"/>
  <c r="F61" i="36"/>
  <c r="BA61" i="36"/>
  <c r="AC61" i="36"/>
  <c r="AZ61" i="36"/>
  <c r="AB61" i="36"/>
  <c r="AY61" i="36"/>
  <c r="AA61" i="36"/>
  <c r="AX61" i="36"/>
  <c r="Z61" i="36"/>
  <c r="AW61" i="36"/>
  <c r="Y61" i="36"/>
  <c r="AV61" i="36"/>
  <c r="X61" i="36"/>
  <c r="AT61" i="36"/>
  <c r="AS61" i="36"/>
  <c r="AU61" i="36"/>
  <c r="W61" i="36"/>
  <c r="V61" i="36"/>
  <c r="U61" i="36"/>
  <c r="AR61" i="36"/>
  <c r="I61" i="36"/>
  <c r="AQ61" i="36"/>
  <c r="H61" i="36"/>
  <c r="AL61" i="36"/>
  <c r="AP61" i="36"/>
  <c r="AO61" i="36"/>
  <c r="AN61" i="36"/>
  <c r="AM61" i="36"/>
  <c r="AK61" i="36"/>
  <c r="AH61" i="36"/>
  <c r="AJ61" i="36"/>
  <c r="AI61" i="36"/>
  <c r="AG61" i="36"/>
  <c r="AF61" i="36"/>
  <c r="T61" i="36"/>
  <c r="S61" i="36"/>
  <c r="R61" i="36"/>
  <c r="Q61" i="36"/>
  <c r="P61" i="36"/>
  <c r="O61" i="36"/>
  <c r="K61" i="36"/>
  <c r="J61" i="36"/>
  <c r="N61" i="36"/>
  <c r="M61" i="36"/>
  <c r="L61" i="36"/>
  <c r="E60" i="36"/>
  <c r="AG60" i="36"/>
  <c r="I60" i="36"/>
  <c r="AF60" i="36"/>
  <c r="H60" i="36"/>
  <c r="BC60" i="36"/>
  <c r="AE60" i="36"/>
  <c r="G60" i="36"/>
  <c r="BB60" i="36"/>
  <c r="AD60" i="36"/>
  <c r="F60" i="36"/>
  <c r="AU60" i="36"/>
  <c r="BA60" i="36"/>
  <c r="AC60" i="36"/>
  <c r="W60" i="36"/>
  <c r="AZ60" i="36"/>
  <c r="AB60" i="36"/>
  <c r="AY60" i="36"/>
  <c r="AA60" i="36"/>
  <c r="AX60" i="36"/>
  <c r="Z60" i="36"/>
  <c r="AV60" i="36"/>
  <c r="AW60" i="36"/>
  <c r="Y60" i="36"/>
  <c r="X60" i="36"/>
  <c r="M60" i="36"/>
  <c r="L60" i="36"/>
  <c r="AQ60" i="36"/>
  <c r="AT60" i="36"/>
  <c r="K60" i="36"/>
  <c r="AS60" i="36"/>
  <c r="AP60" i="36"/>
  <c r="J60" i="36"/>
  <c r="AR60" i="36"/>
  <c r="AO60" i="36"/>
  <c r="AL60" i="36"/>
  <c r="AN60" i="36"/>
  <c r="AM60" i="36"/>
  <c r="O60" i="36"/>
  <c r="N60" i="36"/>
  <c r="AH60" i="36"/>
  <c r="AK60" i="36"/>
  <c r="AJ60" i="36"/>
  <c r="U60" i="36"/>
  <c r="AI60" i="36"/>
  <c r="V60" i="36"/>
  <c r="T60" i="36"/>
  <c r="S60" i="36"/>
  <c r="R60" i="36"/>
  <c r="Q60" i="36"/>
  <c r="P60" i="36"/>
  <c r="E40" i="36"/>
  <c r="E39" i="36"/>
  <c r="E38" i="36"/>
  <c r="AN33" i="36"/>
  <c r="AT33" i="36"/>
  <c r="V33" i="36"/>
  <c r="AI33" i="36"/>
  <c r="AV33" i="36"/>
  <c r="AF33" i="36"/>
  <c r="AC33" i="36"/>
  <c r="R33" i="36"/>
  <c r="P33" i="36"/>
  <c r="T33" i="36"/>
  <c r="AB33" i="36"/>
  <c r="BB33" i="36"/>
  <c r="AU33" i="36"/>
  <c r="S33" i="36"/>
  <c r="L33" i="36"/>
  <c r="K33" i="36"/>
  <c r="AA33" i="36"/>
  <c r="J33" i="36"/>
  <c r="I33" i="36"/>
  <c r="AP33" i="36"/>
  <c r="AK33" i="36"/>
  <c r="H33" i="36"/>
  <c r="F33" i="36"/>
  <c r="AE33" i="36"/>
  <c r="X33" i="36"/>
  <c r="AS33" i="36"/>
  <c r="AL33" i="36"/>
  <c r="U33" i="36"/>
  <c r="E33" i="36"/>
  <c r="O33" i="36"/>
  <c r="N33" i="36"/>
  <c r="AR33" i="36"/>
  <c r="M33" i="36"/>
  <c r="AZ33" i="36"/>
  <c r="BC33" i="36"/>
  <c r="AW33" i="36"/>
  <c r="AQ33" i="36"/>
  <c r="AM33" i="36"/>
  <c r="AH33" i="36"/>
  <c r="AO33" i="36"/>
  <c r="AD33" i="36"/>
  <c r="Z33" i="36"/>
  <c r="Y33" i="36"/>
  <c r="Q33" i="36"/>
  <c r="AX33" i="36"/>
  <c r="W33" i="36"/>
  <c r="AY33" i="36"/>
  <c r="AJ33" i="36"/>
  <c r="AG33" i="36"/>
  <c r="G33" i="36"/>
  <c r="AR62" i="36"/>
  <c r="T62" i="36"/>
  <c r="AQ62" i="36"/>
  <c r="S62" i="36"/>
  <c r="AO62" i="36"/>
  <c r="Q62" i="36"/>
  <c r="AP62" i="36"/>
  <c r="R62" i="36"/>
  <c r="AM62" i="36"/>
  <c r="O62" i="36"/>
  <c r="AG62" i="36"/>
  <c r="AF62" i="36"/>
  <c r="AE62" i="36"/>
  <c r="AL62" i="36"/>
  <c r="N62" i="36"/>
  <c r="AJ62" i="36"/>
  <c r="I62" i="36"/>
  <c r="AK62" i="36"/>
  <c r="M62" i="36"/>
  <c r="L62" i="36"/>
  <c r="H62" i="36"/>
  <c r="AI62" i="36"/>
  <c r="K62" i="36"/>
  <c r="AH62" i="36"/>
  <c r="J62" i="36"/>
  <c r="BC62" i="36"/>
  <c r="BB62" i="36"/>
  <c r="AD62" i="36"/>
  <c r="F62" i="36"/>
  <c r="BA62" i="36"/>
  <c r="AC62" i="36"/>
  <c r="E62" i="36"/>
  <c r="AW62" i="36"/>
  <c r="Y62" i="36"/>
  <c r="AV62" i="36"/>
  <c r="X62" i="36"/>
  <c r="AS62" i="36"/>
  <c r="AN62" i="36"/>
  <c r="AB62" i="36"/>
  <c r="AA62" i="36"/>
  <c r="Z62" i="36"/>
  <c r="P62" i="36"/>
  <c r="W62" i="36"/>
  <c r="G62" i="36"/>
  <c r="AU62" i="36"/>
  <c r="V62" i="36"/>
  <c r="U62" i="36"/>
  <c r="AZ62" i="36"/>
  <c r="AY62" i="36"/>
  <c r="AX62" i="36"/>
  <c r="AT62" i="36"/>
  <c r="E50" i="36"/>
  <c r="BC75" i="36"/>
  <c r="AE75" i="36"/>
  <c r="G75" i="36"/>
  <c r="BB75" i="36"/>
  <c r="AD75" i="36"/>
  <c r="F75" i="36"/>
  <c r="BA75" i="36"/>
  <c r="AC75" i="36"/>
  <c r="E75" i="36"/>
  <c r="AZ75" i="36"/>
  <c r="AB75" i="36"/>
  <c r="AY75" i="36"/>
  <c r="AA75" i="36"/>
  <c r="AX75" i="36"/>
  <c r="AW75" i="36"/>
  <c r="Y75" i="36"/>
  <c r="R75" i="36"/>
  <c r="Q75" i="36"/>
  <c r="AV75" i="36"/>
  <c r="X75" i="36"/>
  <c r="V75" i="36"/>
  <c r="AU75" i="36"/>
  <c r="W75" i="36"/>
  <c r="AT75" i="36"/>
  <c r="S75" i="36"/>
  <c r="AP75" i="36"/>
  <c r="AS75" i="36"/>
  <c r="U75" i="36"/>
  <c r="AR75" i="36"/>
  <c r="T75" i="36"/>
  <c r="AQ75" i="36"/>
  <c r="AO75" i="36"/>
  <c r="AN75" i="36"/>
  <c r="P75" i="36"/>
  <c r="AM75" i="36"/>
  <c r="O75" i="36"/>
  <c r="AJ75" i="36"/>
  <c r="L75" i="36"/>
  <c r="AI75" i="36"/>
  <c r="K75" i="36"/>
  <c r="AH75" i="36"/>
  <c r="J75" i="36"/>
  <c r="AG75" i="36"/>
  <c r="I75" i="36"/>
  <c r="AK75" i="36"/>
  <c r="AF75" i="36"/>
  <c r="Z75" i="36"/>
  <c r="N75" i="36"/>
  <c r="M75" i="36"/>
  <c r="H75" i="36"/>
  <c r="AL75" i="36"/>
  <c r="AM65" i="36"/>
  <c r="AM87" i="36" s="1"/>
  <c r="O65" i="36"/>
  <c r="O87" i="36" s="1"/>
  <c r="AL65" i="36"/>
  <c r="AL87" i="36" s="1"/>
  <c r="N65" i="36"/>
  <c r="N87" i="36" s="1"/>
  <c r="AJ65" i="36"/>
  <c r="AJ87" i="36" s="1"/>
  <c r="L65" i="36"/>
  <c r="L87" i="36" s="1"/>
  <c r="AK65" i="36"/>
  <c r="AK87" i="36" s="1"/>
  <c r="M65" i="36"/>
  <c r="M87" i="36" s="1"/>
  <c r="AH65" i="36"/>
  <c r="AH87" i="36" s="1"/>
  <c r="J65" i="36"/>
  <c r="J87" i="36" s="1"/>
  <c r="G65" i="36"/>
  <c r="G87" i="36" s="1"/>
  <c r="AY65" i="36"/>
  <c r="AY87" i="36" s="1"/>
  <c r="Z65" i="36"/>
  <c r="Z87" i="36" s="1"/>
  <c r="AG65" i="36"/>
  <c r="AG87" i="36" s="1"/>
  <c r="I65" i="36"/>
  <c r="I87" i="36" s="1"/>
  <c r="BC65" i="36"/>
  <c r="BC87" i="36" s="1"/>
  <c r="AZ65" i="36"/>
  <c r="AZ87" i="36" s="1"/>
  <c r="AF65" i="36"/>
  <c r="AF87" i="36" s="1"/>
  <c r="H65" i="36"/>
  <c r="H87" i="36" s="1"/>
  <c r="AE65" i="36"/>
  <c r="AE87" i="36" s="1"/>
  <c r="AB65" i="36"/>
  <c r="AB87" i="36" s="1"/>
  <c r="AA65" i="36"/>
  <c r="AA87" i="36" s="1"/>
  <c r="BB65" i="36"/>
  <c r="BB87" i="36" s="1"/>
  <c r="AD65" i="36"/>
  <c r="AD87" i="36" s="1"/>
  <c r="F65" i="36"/>
  <c r="F87" i="36" s="1"/>
  <c r="BA65" i="36"/>
  <c r="BA87" i="36" s="1"/>
  <c r="AC65" i="36"/>
  <c r="AC87" i="36" s="1"/>
  <c r="E65" i="36"/>
  <c r="E87" i="36" s="1"/>
  <c r="AX65" i="36"/>
  <c r="AX87" i="36" s="1"/>
  <c r="AW65" i="36"/>
  <c r="AW87" i="36" s="1"/>
  <c r="Y65" i="36"/>
  <c r="Y87" i="36" s="1"/>
  <c r="AV65" i="36"/>
  <c r="AV87" i="36" s="1"/>
  <c r="X65" i="36"/>
  <c r="X87" i="36" s="1"/>
  <c r="AR65" i="36"/>
  <c r="AR87" i="36" s="1"/>
  <c r="T65" i="36"/>
  <c r="T87" i="36" s="1"/>
  <c r="AQ65" i="36"/>
  <c r="AQ87" i="36" s="1"/>
  <c r="S65" i="36"/>
  <c r="S87" i="36" s="1"/>
  <c r="U65" i="36"/>
  <c r="U87" i="36" s="1"/>
  <c r="AU65" i="36"/>
  <c r="AU87" i="36" s="1"/>
  <c r="AN65" i="36"/>
  <c r="AN87" i="36" s="1"/>
  <c r="AT65" i="36"/>
  <c r="AT87" i="36" s="1"/>
  <c r="AS65" i="36"/>
  <c r="AS87" i="36" s="1"/>
  <c r="AP65" i="36"/>
  <c r="AP87" i="36" s="1"/>
  <c r="AO65" i="36"/>
  <c r="AO87" i="36" s="1"/>
  <c r="AI65" i="36"/>
  <c r="AI87" i="36" s="1"/>
  <c r="W65" i="36"/>
  <c r="W87" i="36" s="1"/>
  <c r="V65" i="36"/>
  <c r="V87" i="36" s="1"/>
  <c r="R65" i="36"/>
  <c r="R87" i="36" s="1"/>
  <c r="Q65" i="36"/>
  <c r="Q87" i="36" s="1"/>
  <c r="P65" i="36"/>
  <c r="P87" i="36" s="1"/>
  <c r="K65" i="36"/>
  <c r="K87" i="36" s="1"/>
  <c r="N32" i="36"/>
  <c r="Z32" i="36"/>
  <c r="Z92" i="36" s="1"/>
  <c r="AL32" i="36"/>
  <c r="AL92" i="36" s="1"/>
  <c r="AW32" i="36"/>
  <c r="AW92" i="36" s="1"/>
  <c r="AZ32" i="36"/>
  <c r="W32" i="36"/>
  <c r="AY32" i="36"/>
  <c r="AH32" i="36"/>
  <c r="AH92" i="36" s="1"/>
  <c r="AU32" i="36"/>
  <c r="AU92" i="36" s="1"/>
  <c r="U32" i="36"/>
  <c r="Y32" i="36"/>
  <c r="AS32" i="36"/>
  <c r="AS92" i="36" s="1"/>
  <c r="AA32" i="36"/>
  <c r="AA92" i="36" s="1"/>
  <c r="AO32" i="36"/>
  <c r="AO92" i="36" s="1"/>
  <c r="J32" i="36"/>
  <c r="BC32" i="36"/>
  <c r="BB32" i="36"/>
  <c r="BA32" i="36"/>
  <c r="AF32" i="36"/>
  <c r="AF92" i="36" s="1"/>
  <c r="H32" i="36"/>
  <c r="F32" i="36"/>
  <c r="AP32" i="36"/>
  <c r="AP92" i="36" s="1"/>
  <c r="M32" i="36"/>
  <c r="AC32" i="36"/>
  <c r="AC92" i="36" s="1"/>
  <c r="AQ32" i="36"/>
  <c r="AQ92" i="36" s="1"/>
  <c r="S32" i="36"/>
  <c r="G32" i="36"/>
  <c r="K32" i="36"/>
  <c r="X32" i="36"/>
  <c r="R32" i="36"/>
  <c r="AK32" i="36"/>
  <c r="AK92" i="36" s="1"/>
  <c r="AB32" i="36"/>
  <c r="AB92" i="36" s="1"/>
  <c r="AD32" i="36"/>
  <c r="AD92" i="36" s="1"/>
  <c r="L32" i="36"/>
  <c r="AX32" i="36"/>
  <c r="AN32" i="36"/>
  <c r="AN92" i="36" s="1"/>
  <c r="P32" i="36"/>
  <c r="AE32" i="36"/>
  <c r="AE92" i="36" s="1"/>
  <c r="AT32" i="36"/>
  <c r="AT92" i="36" s="1"/>
  <c r="AJ32" i="36"/>
  <c r="AJ92" i="36" s="1"/>
  <c r="V32" i="36"/>
  <c r="AI32" i="36"/>
  <c r="AI92" i="36" s="1"/>
  <c r="Q32" i="36"/>
  <c r="AR32" i="36"/>
  <c r="AR92" i="36" s="1"/>
  <c r="AG32" i="36"/>
  <c r="AG92" i="36" s="1"/>
  <c r="T32" i="36"/>
  <c r="AM32" i="36"/>
  <c r="AM92" i="36" s="1"/>
  <c r="I32" i="36"/>
  <c r="O32" i="36"/>
  <c r="W23" i="36" l="1"/>
  <c r="AK23" i="36"/>
  <c r="AP23" i="36"/>
  <c r="Y23" i="36"/>
  <c r="AA23" i="36"/>
  <c r="BD23" i="36"/>
  <c r="BD7" i="36" a="1"/>
  <c r="BD7" i="36" s="1"/>
  <c r="AS23" i="36"/>
  <c r="H23" i="36"/>
  <c r="Q23" i="36"/>
  <c r="AO23" i="36"/>
  <c r="AX23" i="36"/>
  <c r="AD23" i="36"/>
  <c r="K23" i="36"/>
  <c r="AM23" i="36"/>
  <c r="F23" i="36"/>
  <c r="AI23" i="36"/>
  <c r="AG23" i="36"/>
  <c r="G23" i="36"/>
  <c r="X23" i="36"/>
  <c r="AJ23" i="36"/>
  <c r="AE23" i="36"/>
  <c r="AY23" i="36"/>
  <c r="BB23" i="36"/>
  <c r="AB23" i="36"/>
  <c r="AF23" i="36"/>
  <c r="I23" i="36"/>
  <c r="AU23" i="36"/>
  <c r="T23" i="36"/>
  <c r="BA23" i="36"/>
  <c r="P23" i="36"/>
  <c r="N23" i="36"/>
  <c r="O23" i="36"/>
  <c r="J23" i="36"/>
  <c r="AW23" i="36"/>
  <c r="BC23" i="36"/>
  <c r="M23" i="36"/>
  <c r="AR23" i="36"/>
  <c r="E23" i="36"/>
  <c r="AV23" i="36"/>
  <c r="Z23" i="36"/>
  <c r="S23" i="36"/>
  <c r="AT23" i="36"/>
  <c r="AN23" i="36"/>
  <c r="AH23" i="36"/>
  <c r="L23" i="36"/>
  <c r="AQ23" i="36"/>
  <c r="AZ23" i="36"/>
  <c r="R23" i="36"/>
  <c r="AC23" i="36"/>
  <c r="U23" i="36"/>
  <c r="AL23" i="36"/>
  <c r="V23" i="36"/>
  <c r="BD3" i="36" a="1"/>
  <c r="BD3" i="36" s="1"/>
  <c r="BD4" i="36" a="1"/>
  <c r="BD4" i="36" s="1"/>
  <c r="BD5" i="36" a="1"/>
  <c r="BD5" i="36" s="1"/>
  <c r="BD8" i="36" a="1"/>
  <c r="BD8" i="36" s="1"/>
  <c r="BD6" i="36" a="1"/>
  <c r="BD6" i="36" s="1"/>
  <c r="BD14" i="36" a="1"/>
  <c r="BD14" i="36" s="1"/>
  <c r="AM37" i="36"/>
  <c r="AI37" i="36"/>
  <c r="AS37" i="36"/>
  <c r="AR37" i="36"/>
  <c r="AT37" i="36"/>
  <c r="X37" i="36"/>
  <c r="AG37" i="36"/>
  <c r="AL37" i="36"/>
  <c r="W37" i="36"/>
  <c r="AU37" i="36"/>
  <c r="AJ37" i="36"/>
  <c r="V37" i="36"/>
  <c r="AH37" i="36"/>
  <c r="AO37" i="36"/>
  <c r="AX92" i="36"/>
  <c r="AF37" i="36"/>
  <c r="AN37" i="36"/>
  <c r="AD37" i="36"/>
  <c r="BB37" i="36"/>
  <c r="R37" i="36"/>
  <c r="BC37" i="36"/>
  <c r="O37" i="36"/>
  <c r="P37" i="36"/>
  <c r="T37" i="36"/>
  <c r="E37" i="36"/>
  <c r="AK37" i="36"/>
  <c r="U37" i="36"/>
  <c r="AE37" i="36"/>
  <c r="G37" i="36"/>
  <c r="AV37" i="36"/>
  <c r="AW37" i="36"/>
  <c r="H37" i="36"/>
  <c r="Y37" i="36"/>
  <c r="AP37" i="36"/>
  <c r="Z37" i="36"/>
  <c r="F37" i="36"/>
  <c r="AX37" i="36"/>
  <c r="AB37" i="36"/>
  <c r="AQ37" i="36"/>
  <c r="I37" i="36"/>
  <c r="AZ37" i="36"/>
  <c r="K37" i="36"/>
  <c r="AA37" i="36"/>
  <c r="AY37" i="36"/>
  <c r="L37" i="36"/>
  <c r="AC37" i="36"/>
  <c r="S37" i="36"/>
  <c r="M37" i="36"/>
  <c r="BA37" i="36"/>
  <c r="J37" i="36"/>
  <c r="Q37" i="36"/>
  <c r="N37" i="36"/>
  <c r="AM59" i="36"/>
  <c r="AC59" i="36"/>
  <c r="AL51" i="36"/>
  <c r="AK59" i="36"/>
  <c r="AY59" i="36"/>
  <c r="AW55" i="36"/>
  <c r="X55" i="36"/>
  <c r="AK51" i="36"/>
  <c r="AB59" i="36"/>
  <c r="AB42" i="36"/>
  <c r="AX55" i="36"/>
  <c r="AM51" i="36"/>
  <c r="AH59" i="36"/>
  <c r="N59" i="36"/>
  <c r="AZ59" i="36"/>
  <c r="AY55" i="36"/>
  <c r="AN59" i="36"/>
  <c r="AL59" i="36"/>
  <c r="AG55" i="36"/>
  <c r="BA51" i="36"/>
  <c r="F59" i="36"/>
  <c r="H55" i="36"/>
  <c r="I51" i="36"/>
  <c r="BB51" i="36"/>
  <c r="J59" i="36"/>
  <c r="J51" i="36"/>
  <c r="AP59" i="36"/>
  <c r="BA59" i="36"/>
  <c r="AO59" i="36"/>
  <c r="AF55" i="36"/>
  <c r="J42" i="36"/>
  <c r="AE55" i="36"/>
  <c r="BB55" i="36"/>
  <c r="I55" i="36"/>
  <c r="L42" i="36"/>
  <c r="AR59" i="36"/>
  <c r="AD59" i="36"/>
  <c r="Q55" i="36"/>
  <c r="AE42" i="36"/>
  <c r="J55" i="36"/>
  <c r="BB59" i="36"/>
  <c r="G59" i="36"/>
  <c r="AE59" i="36"/>
  <c r="BC59" i="36"/>
  <c r="E42" i="36"/>
  <c r="W59" i="36"/>
  <c r="AJ42" i="36"/>
  <c r="AJ59" i="36"/>
  <c r="AA59" i="36"/>
  <c r="AB55" i="36"/>
  <c r="AN55" i="36"/>
  <c r="AH51" i="36"/>
  <c r="AP51" i="36"/>
  <c r="AD42" i="36"/>
  <c r="Z42" i="36"/>
  <c r="AD55" i="36"/>
  <c r="AH42" i="36"/>
  <c r="L59" i="36"/>
  <c r="I59" i="36"/>
  <c r="AS42" i="36"/>
  <c r="E51" i="36"/>
  <c r="AU55" i="36"/>
  <c r="M59" i="36"/>
  <c r="E59" i="36"/>
  <c r="AD51" i="36"/>
  <c r="AC55" i="36"/>
  <c r="E55" i="36"/>
  <c r="I42" i="36"/>
  <c r="AN51" i="36"/>
  <c r="AX51" i="36"/>
  <c r="U59" i="36"/>
  <c r="R51" i="36"/>
  <c r="T51" i="36"/>
  <c r="AF42" i="36"/>
  <c r="AI42" i="36"/>
  <c r="AY51" i="36"/>
  <c r="AU59" i="36"/>
  <c r="AK42" i="36"/>
  <c r="AG42" i="36"/>
  <c r="AO55" i="36"/>
  <c r="AR42" i="36"/>
  <c r="BA55" i="36"/>
  <c r="U51" i="36"/>
  <c r="BC51" i="36"/>
  <c r="AL42" i="36"/>
  <c r="AS59" i="36"/>
  <c r="AI55" i="36"/>
  <c r="G42" i="36"/>
  <c r="L55" i="36"/>
  <c r="Y51" i="36"/>
  <c r="O42" i="36"/>
  <c r="AT59" i="36"/>
  <c r="H59" i="36"/>
  <c r="AT55" i="36"/>
  <c r="AJ55" i="36"/>
  <c r="AB51" i="36"/>
  <c r="AZ51" i="36"/>
  <c r="AW51" i="36"/>
  <c r="AY42" i="36"/>
  <c r="AM42" i="36"/>
  <c r="F51" i="36"/>
  <c r="K55" i="36"/>
  <c r="AR55" i="36"/>
  <c r="K51" i="36"/>
  <c r="K59" i="36"/>
  <c r="AC51" i="36"/>
  <c r="BA42" i="36"/>
  <c r="AQ59" i="36"/>
  <c r="AF59" i="36"/>
  <c r="G55" i="36"/>
  <c r="N51" i="36"/>
  <c r="H51" i="36"/>
  <c r="H42" i="36"/>
  <c r="P42" i="36"/>
  <c r="AZ55" i="36"/>
  <c r="AU42" i="36"/>
  <c r="X51" i="36"/>
  <c r="AV51" i="36"/>
  <c r="AS55" i="36"/>
  <c r="G51" i="36"/>
  <c r="P59" i="36"/>
  <c r="AV55" i="36"/>
  <c r="BC55" i="36"/>
  <c r="Z51" i="36"/>
  <c r="L51" i="36"/>
  <c r="BB42" i="36"/>
  <c r="AN42" i="36"/>
  <c r="S51" i="36"/>
  <c r="AT42" i="36"/>
  <c r="AV42" i="36"/>
  <c r="AW42" i="36"/>
  <c r="AP55" i="36"/>
  <c r="AQ55" i="36"/>
  <c r="AA51" i="36"/>
  <c r="AK55" i="36"/>
  <c r="O51" i="36"/>
  <c r="W42" i="36"/>
  <c r="S59" i="36"/>
  <c r="Y59" i="36"/>
  <c r="T55" i="36"/>
  <c r="N55" i="36"/>
  <c r="AG51" i="36"/>
  <c r="P51" i="36"/>
  <c r="X42" i="36"/>
  <c r="AP42" i="36"/>
  <c r="V51" i="36"/>
  <c r="AG59" i="36"/>
  <c r="M55" i="36"/>
  <c r="V42" i="36"/>
  <c r="R59" i="36"/>
  <c r="T59" i="36"/>
  <c r="AW59" i="36"/>
  <c r="W55" i="36"/>
  <c r="AL55" i="36"/>
  <c r="AI51" i="36"/>
  <c r="Q51" i="36"/>
  <c r="T42" i="36"/>
  <c r="Q42" i="36"/>
  <c r="K42" i="36"/>
  <c r="AS51" i="36"/>
  <c r="F55" i="36"/>
  <c r="AT51" i="36"/>
  <c r="AH55" i="36"/>
  <c r="N42" i="36"/>
  <c r="AZ42" i="36"/>
  <c r="Q59" i="36"/>
  <c r="U55" i="36"/>
  <c r="M51" i="36"/>
  <c r="AO42" i="36"/>
  <c r="X59" i="36"/>
  <c r="V55" i="36"/>
  <c r="R42" i="36"/>
  <c r="V59" i="36"/>
  <c r="AV59" i="36"/>
  <c r="Y55" i="36"/>
  <c r="O55" i="36"/>
  <c r="AE51" i="36"/>
  <c r="AO51" i="36"/>
  <c r="AX42" i="36"/>
  <c r="BC42" i="36"/>
  <c r="S42" i="36"/>
  <c r="AR51" i="36"/>
  <c r="S55" i="36"/>
  <c r="AU51" i="36"/>
  <c r="AI59" i="36"/>
  <c r="Z59" i="36"/>
  <c r="Z55" i="36"/>
  <c r="AM55" i="36"/>
  <c r="AJ51" i="36"/>
  <c r="AA42" i="36"/>
  <c r="U42" i="36"/>
  <c r="AQ42" i="36"/>
  <c r="AQ51" i="36"/>
  <c r="O59" i="36"/>
  <c r="R55" i="36"/>
  <c r="M42" i="36"/>
  <c r="W51" i="36"/>
  <c r="F42" i="36"/>
  <c r="AX59" i="36"/>
  <c r="AA55" i="36"/>
  <c r="P55" i="36"/>
  <c r="AF51" i="36"/>
  <c r="AC42" i="36"/>
  <c r="Y42" i="36"/>
  <c r="G7" i="36" l="1" a="1"/>
  <c r="G7" i="36" s="1"/>
  <c r="Q7" i="36" a="1"/>
  <c r="Q7" i="36" s="1"/>
  <c r="N7" i="36" a="1"/>
  <c r="N7" i="36" s="1"/>
  <c r="AT7" i="36" a="1"/>
  <c r="AT7" i="36" s="1"/>
  <c r="AR7" i="36" a="1"/>
  <c r="AR7" i="36" s="1"/>
  <c r="AN7" i="36" a="1"/>
  <c r="AN7" i="36" s="1"/>
  <c r="E7" i="36" a="1"/>
  <c r="E7" i="36" s="1"/>
  <c r="T7" i="36" a="1"/>
  <c r="T7" i="36" s="1"/>
  <c r="O7" i="36" a="1"/>
  <c r="O7" i="36" s="1"/>
  <c r="AZ7" i="36" a="1"/>
  <c r="AZ7" i="36" s="1"/>
  <c r="AO7" i="36" a="1"/>
  <c r="AO7" i="36" s="1"/>
  <c r="AB7" i="36" a="1"/>
  <c r="AB7" i="36" s="1"/>
  <c r="AE7" i="36" a="1"/>
  <c r="AE7" i="36" s="1"/>
  <c r="AK7" i="36" a="1"/>
  <c r="AK7" i="36" s="1"/>
  <c r="BA7" i="36" a="1"/>
  <c r="BA7" i="36" s="1"/>
  <c r="AC7" i="36" a="1"/>
  <c r="AC7" i="36" s="1"/>
  <c r="AI7" i="36" a="1"/>
  <c r="AI7" i="36" s="1"/>
  <c r="M7" i="36" a="1"/>
  <c r="M7" i="36" s="1"/>
  <c r="S7" i="36" a="1"/>
  <c r="S7" i="36" s="1"/>
  <c r="AQ7" i="36" a="1"/>
  <c r="AQ7" i="36" s="1"/>
  <c r="AA7" i="36" a="1"/>
  <c r="AA7" i="36" s="1"/>
  <c r="P7" i="36" a="1"/>
  <c r="P7" i="36" s="1"/>
  <c r="AY7" i="36" a="1"/>
  <c r="AY7" i="36" s="1"/>
  <c r="AJ7" i="36" a="1"/>
  <c r="AJ7" i="36" s="1"/>
  <c r="AV7" i="36" a="1"/>
  <c r="AV7" i="36" s="1"/>
  <c r="AD7" i="36" a="1"/>
  <c r="AD7" i="36" s="1"/>
  <c r="AF7" i="36" a="1"/>
  <c r="AF7" i="36" s="1"/>
  <c r="V7" i="36" a="1"/>
  <c r="V7" i="36" s="1"/>
  <c r="L7" i="36" a="1"/>
  <c r="L7" i="36" s="1"/>
  <c r="R7" i="36" a="1"/>
  <c r="R7" i="36" s="1"/>
  <c r="AM7" i="36" a="1"/>
  <c r="AM7" i="36" s="1"/>
  <c r="AH7" i="36" a="1"/>
  <c r="AH7" i="36" s="1"/>
  <c r="H7" i="36" a="1"/>
  <c r="H7" i="36" s="1"/>
  <c r="AL7" i="36" a="1"/>
  <c r="AL7" i="36" s="1"/>
  <c r="AS7" i="36" a="1"/>
  <c r="AS7" i="36" s="1"/>
  <c r="BB7" i="36" a="1"/>
  <c r="BB7" i="36" s="1"/>
  <c r="AU7" i="36" a="1"/>
  <c r="AU7" i="36" s="1"/>
  <c r="Y7" i="36" a="1"/>
  <c r="Y7" i="36" s="1"/>
  <c r="BC7" i="36" a="1"/>
  <c r="BC7" i="36" s="1"/>
  <c r="AW7" i="36" a="1"/>
  <c r="AW7" i="36" s="1"/>
  <c r="AG7" i="36" a="1"/>
  <c r="AG7" i="36" s="1"/>
  <c r="U7" i="36" a="1"/>
  <c r="U7" i="36" s="1"/>
  <c r="J7" i="36" a="1"/>
  <c r="J7" i="36" s="1"/>
  <c r="I7" i="36" a="1"/>
  <c r="I7" i="36" s="1"/>
  <c r="AX7" i="36" a="1"/>
  <c r="AX7" i="36" s="1"/>
  <c r="F7" i="36" a="1"/>
  <c r="F7" i="36" s="1"/>
  <c r="K7" i="36" a="1"/>
  <c r="K7" i="36" s="1"/>
  <c r="AP7" i="36" a="1"/>
  <c r="AP7" i="36" s="1"/>
  <c r="W7" i="36" a="1"/>
  <c r="W7" i="36" s="1"/>
  <c r="Z7" i="36" a="1"/>
  <c r="Z7" i="36" s="1"/>
  <c r="X7" i="36" a="1"/>
  <c r="X7" i="36" s="1"/>
  <c r="BD12" i="36"/>
  <c r="N6" i="36" a="1"/>
  <c r="N6" i="36" s="1"/>
  <c r="AP5" i="36" a="1"/>
  <c r="AP5" i="36" s="1"/>
  <c r="AY3" i="36" a="1"/>
  <c r="AY3" i="36" s="1"/>
  <c r="U4" i="36" a="1"/>
  <c r="U4" i="36" s="1"/>
  <c r="BC5" i="36" a="1"/>
  <c r="BC5" i="36" s="1"/>
  <c r="BB6" i="36" a="1"/>
  <c r="BB6" i="36" s="1"/>
  <c r="AR8" i="36" a="1"/>
  <c r="AR8" i="36" s="1"/>
  <c r="AU14" i="36" a="1"/>
  <c r="AU14" i="36" s="1"/>
  <c r="AT8" i="36" a="1"/>
  <c r="AT8" i="36" s="1"/>
  <c r="AZ8" i="36" a="1"/>
  <c r="AZ8" i="36" s="1"/>
  <c r="AV6" i="36" a="1"/>
  <c r="AV6" i="36" s="1"/>
  <c r="AS3" i="36" a="1"/>
  <c r="AS3" i="36" s="1"/>
  <c r="AP4" i="36" a="1"/>
  <c r="AP4" i="36" s="1"/>
  <c r="AY4" i="36" a="1"/>
  <c r="AY4" i="36" s="1"/>
  <c r="AP8" i="36" a="1"/>
  <c r="AP8" i="36" s="1"/>
  <c r="BB5" i="36" a="1"/>
  <c r="BB5" i="36" s="1"/>
  <c r="AZ4" i="36" a="1"/>
  <c r="AZ4" i="36" s="1"/>
  <c r="BC8" i="36" a="1"/>
  <c r="BC8" i="36" s="1"/>
  <c r="AZ6" i="36" a="1"/>
  <c r="AZ6" i="36" s="1"/>
  <c r="AZ5" i="36" a="1"/>
  <c r="AZ5" i="36" s="1"/>
  <c r="BC6" i="36" a="1"/>
  <c r="BC6" i="36" s="1"/>
  <c r="AT4" i="36" a="1"/>
  <c r="AT4" i="36" s="1"/>
  <c r="AO3" i="36" a="1"/>
  <c r="AO3" i="36" s="1"/>
  <c r="AQ8" i="36" a="1"/>
  <c r="AQ8" i="36" s="1"/>
  <c r="BB4" i="36" a="1"/>
  <c r="BB4" i="36" s="1"/>
  <c r="AX6" i="36" a="1"/>
  <c r="AX6" i="36" s="1"/>
  <c r="AP3" i="36" a="1"/>
  <c r="AP3" i="36" s="1"/>
  <c r="AW3" i="36" a="1"/>
  <c r="AW3" i="36" s="1"/>
  <c r="AU4" i="36" a="1"/>
  <c r="AU4" i="36" s="1"/>
  <c r="BA6" i="36" a="1"/>
  <c r="BA6" i="36" s="1"/>
  <c r="BB3" i="36" a="1"/>
  <c r="BB3" i="36" s="1"/>
  <c r="AW4" i="36" a="1"/>
  <c r="AW4" i="36" s="1"/>
  <c r="AP6" i="36" a="1"/>
  <c r="AP6" i="36" s="1"/>
  <c r="AU3" i="36" a="1"/>
  <c r="AU3" i="36" s="1"/>
  <c r="AU6" i="36" a="1"/>
  <c r="AU6" i="36" s="1"/>
  <c r="AO8" i="36" a="1"/>
  <c r="AO8" i="36" s="1"/>
  <c r="AX8" i="36" a="1"/>
  <c r="AX8" i="36" s="1"/>
  <c r="AO5" i="36" a="1"/>
  <c r="AO5" i="36" s="1"/>
  <c r="AQ3" i="36" a="1"/>
  <c r="AQ3" i="36" s="1"/>
  <c r="AV5" i="36" a="1"/>
  <c r="AV5" i="36" s="1"/>
  <c r="AQ4" i="36" a="1"/>
  <c r="AQ4" i="36" s="1"/>
  <c r="BC3" i="36" a="1"/>
  <c r="BC3" i="36" s="1"/>
  <c r="AR6" i="36" a="1"/>
  <c r="AR6" i="36" s="1"/>
  <c r="AQ5" i="36" a="1"/>
  <c r="AQ5" i="36" s="1"/>
  <c r="AY6" i="36" a="1"/>
  <c r="AY6" i="36" s="1"/>
  <c r="L11" i="36" a="1"/>
  <c r="L11" i="36" s="1"/>
  <c r="AR5" i="36" a="1"/>
  <c r="AR5" i="36" s="1"/>
  <c r="BA5" i="36" a="1"/>
  <c r="BA5" i="36" s="1"/>
  <c r="AU8" i="36" a="1"/>
  <c r="AU8" i="36" s="1"/>
  <c r="AX3" i="36" a="1"/>
  <c r="AX3" i="36" s="1"/>
  <c r="AU5" i="36" a="1"/>
  <c r="AU5" i="36" s="1"/>
  <c r="AX5" i="36" a="1"/>
  <c r="AX5" i="36" s="1"/>
  <c r="AX4" i="36" a="1"/>
  <c r="AX4" i="36" s="1"/>
  <c r="I5" i="36" a="1"/>
  <c r="I5" i="36" s="1"/>
  <c r="AO6" i="36" a="1"/>
  <c r="AO6" i="36" s="1"/>
  <c r="AT3" i="36" a="1"/>
  <c r="AT3" i="36" s="1"/>
  <c r="AO4" i="36" a="1"/>
  <c r="AO4" i="36" s="1"/>
  <c r="AQ6" i="36" a="1"/>
  <c r="AQ6" i="36" s="1"/>
  <c r="AY8" i="36" a="1"/>
  <c r="AY8" i="36" s="1"/>
  <c r="AY5" i="36" a="1"/>
  <c r="AY5" i="36" s="1"/>
  <c r="BC4" i="36" a="1"/>
  <c r="BC4" i="36" s="1"/>
  <c r="AR3" i="36" a="1"/>
  <c r="AR3" i="36" s="1"/>
  <c r="AS4" i="36" a="1"/>
  <c r="AS4" i="36" s="1"/>
  <c r="AR4" i="36" a="1"/>
  <c r="AR4" i="36" s="1"/>
  <c r="AS8" i="36" a="1"/>
  <c r="AS8" i="36" s="1"/>
  <c r="AW5" i="36" a="1"/>
  <c r="AW5" i="36" s="1"/>
  <c r="AW6" i="36" a="1"/>
  <c r="AW6" i="36" s="1"/>
  <c r="AW8" i="36" a="1"/>
  <c r="AW8" i="36" s="1"/>
  <c r="AT6" i="36" a="1"/>
  <c r="AT6" i="36" s="1"/>
  <c r="AV8" i="36" a="1"/>
  <c r="AV8" i="36" s="1"/>
  <c r="BA14" i="36" a="1"/>
  <c r="BA14" i="36" s="1"/>
  <c r="AV3" i="36" a="1"/>
  <c r="AV3" i="36" s="1"/>
  <c r="BA3" i="36" a="1"/>
  <c r="BA3" i="36" s="1"/>
  <c r="BA4" i="36" a="1"/>
  <c r="BA4" i="36" s="1"/>
  <c r="AS5" i="36" a="1"/>
  <c r="AS5" i="36" s="1"/>
  <c r="AT5" i="36" a="1"/>
  <c r="AT5" i="36" s="1"/>
  <c r="AE11" i="36" a="1"/>
  <c r="AE11" i="36" s="1"/>
  <c r="F11" i="36" a="1"/>
  <c r="F11" i="36" s="1"/>
  <c r="S5" i="36" a="1"/>
  <c r="S5" i="36" s="1"/>
  <c r="BB8" i="36" a="1"/>
  <c r="BB8" i="36" s="1"/>
  <c r="AZ3" i="36" a="1"/>
  <c r="AZ3" i="36" s="1"/>
  <c r="BA8" i="36" a="1"/>
  <c r="BA8" i="36" s="1"/>
  <c r="AS6" i="36" a="1"/>
  <c r="AS6" i="36" s="1"/>
  <c r="AV4" i="36" a="1"/>
  <c r="AV4" i="36" s="1"/>
  <c r="T8" i="36" a="1"/>
  <c r="T8" i="36" s="1"/>
  <c r="AY14" i="36" a="1"/>
  <c r="AY14" i="36" s="1"/>
  <c r="AZ14" i="36" a="1"/>
  <c r="AZ14" i="36" s="1"/>
  <c r="O11" i="36" a="1"/>
  <c r="O11" i="36" s="1"/>
  <c r="K3" i="36" a="1"/>
  <c r="K3" i="36" s="1"/>
  <c r="AS14" i="36" a="1"/>
  <c r="AS14" i="36" s="1"/>
  <c r="AR14" i="36" a="1"/>
  <c r="AR14" i="36" s="1"/>
  <c r="AX14" i="36" a="1"/>
  <c r="AX14" i="36" s="1"/>
  <c r="S4" i="36" a="1"/>
  <c r="S4" i="36" s="1"/>
  <c r="AP14" i="36" a="1"/>
  <c r="AP14" i="36" s="1"/>
  <c r="S6" i="36" a="1"/>
  <c r="S6" i="36" s="1"/>
  <c r="AM11" i="36" a="1"/>
  <c r="AM11" i="36" s="1"/>
  <c r="Y3" i="36" a="1"/>
  <c r="Y3" i="36" s="1"/>
  <c r="S11" i="36" a="1"/>
  <c r="S11" i="36" s="1"/>
  <c r="K11" i="36" a="1"/>
  <c r="K11" i="36" s="1"/>
  <c r="Z5" i="36" a="1"/>
  <c r="Z5" i="36" s="1"/>
  <c r="L14" i="36" a="1"/>
  <c r="L14" i="36" s="1"/>
  <c r="AI14" i="36" a="1"/>
  <c r="AI14" i="36" s="1"/>
  <c r="AN8" i="36" a="1"/>
  <c r="AN8" i="36" s="1"/>
  <c r="H11" i="36" a="1"/>
  <c r="H11" i="36" s="1"/>
  <c r="S3" i="36" a="1"/>
  <c r="S3" i="36" s="1"/>
  <c r="F6" i="36" a="1"/>
  <c r="F6" i="36" s="1"/>
  <c r="AF6" i="36" a="1"/>
  <c r="AF6" i="36" s="1"/>
  <c r="AC5" i="36" a="1"/>
  <c r="AC5" i="36" s="1"/>
  <c r="AW14" i="36" a="1"/>
  <c r="AW14" i="36" s="1"/>
  <c r="AT14" i="36" a="1"/>
  <c r="AT14" i="36" s="1"/>
  <c r="O13" i="36" a="1"/>
  <c r="O13" i="36" s="1"/>
  <c r="AO13" i="36" a="1"/>
  <c r="AO13" i="36" s="1"/>
  <c r="T11" i="36" a="1"/>
  <c r="T11" i="36" s="1"/>
  <c r="AV14" i="36" a="1"/>
  <c r="AV14" i="36" s="1"/>
  <c r="AJ4" i="36" a="1"/>
  <c r="AJ4" i="36" s="1"/>
  <c r="K6" i="36" a="1"/>
  <c r="K6" i="36" s="1"/>
  <c r="AQ14" i="36" a="1"/>
  <c r="AQ14" i="36" s="1"/>
  <c r="BB14" i="36" a="1"/>
  <c r="BB14" i="36" s="1"/>
  <c r="G6" i="36" a="1"/>
  <c r="G6" i="36" s="1"/>
  <c r="AH8" i="36" a="1"/>
  <c r="AH8" i="36" s="1"/>
  <c r="R8" i="36" a="1"/>
  <c r="R8" i="36" s="1"/>
  <c r="V6" i="36" a="1"/>
  <c r="V6" i="36" s="1"/>
  <c r="AH6" i="36" a="1"/>
  <c r="AH6" i="36" s="1"/>
  <c r="X4" i="36" a="1"/>
  <c r="X4" i="36" s="1"/>
  <c r="AA4" i="36" a="1"/>
  <c r="AA4" i="36" s="1"/>
  <c r="G14" i="36" a="1"/>
  <c r="G14" i="36" s="1"/>
  <c r="AK3" i="36" a="1"/>
  <c r="AK3" i="36" s="1"/>
  <c r="W14" i="36" a="1"/>
  <c r="W14" i="36" s="1"/>
  <c r="G4" i="36" a="1"/>
  <c r="G4" i="36" s="1"/>
  <c r="AL14" i="36" a="1"/>
  <c r="AL14" i="36" s="1"/>
  <c r="M3" i="36" a="1"/>
  <c r="M3" i="36" s="1"/>
  <c r="AG14" i="36" a="1"/>
  <c r="AG14" i="36" s="1"/>
  <c r="S14" i="36" a="1"/>
  <c r="S14" i="36" s="1"/>
  <c r="K13" i="36" a="1"/>
  <c r="K13" i="36" s="1"/>
  <c r="L4" i="36" a="1"/>
  <c r="L4" i="36" s="1"/>
  <c r="O8" i="36" a="1"/>
  <c r="O8" i="36" s="1"/>
  <c r="T13" i="36" a="1"/>
  <c r="T13" i="36" s="1"/>
  <c r="L6" i="36" a="1"/>
  <c r="L6" i="36" s="1"/>
  <c r="R14" i="36" a="1"/>
  <c r="R14" i="36" s="1"/>
  <c r="Z8" i="36" a="1"/>
  <c r="Z8" i="36" s="1"/>
  <c r="AM6" i="36" a="1"/>
  <c r="AM6" i="36" s="1"/>
  <c r="F4" i="36" a="1"/>
  <c r="F4" i="36" s="1"/>
  <c r="AB8" i="36" a="1"/>
  <c r="AB8" i="36" s="1"/>
  <c r="P13" i="36" a="1"/>
  <c r="P13" i="36" s="1"/>
  <c r="Q6" i="36" a="1"/>
  <c r="Q6" i="36" s="1"/>
  <c r="AN14" i="36" a="1"/>
  <c r="AN14" i="36" s="1"/>
  <c r="J14" i="36" a="1"/>
  <c r="J14" i="36" s="1"/>
  <c r="I11" i="36" a="1"/>
  <c r="I11" i="36" s="1"/>
  <c r="K4" i="36" a="1"/>
  <c r="K4" i="36" s="1"/>
  <c r="AH13" i="36" a="1"/>
  <c r="AH13" i="36" s="1"/>
  <c r="T3" i="36" a="1"/>
  <c r="T3" i="36" s="1"/>
  <c r="AC4" i="36" a="1"/>
  <c r="AC4" i="36" s="1"/>
  <c r="P11" i="36" a="1"/>
  <c r="P11" i="36" s="1"/>
  <c r="AC13" i="36" a="1"/>
  <c r="AC13" i="36" s="1"/>
  <c r="X11" i="36" a="1"/>
  <c r="X11" i="36" s="1"/>
  <c r="K8" i="36" a="1"/>
  <c r="K8" i="36" s="1"/>
  <c r="Z14" i="36" a="1"/>
  <c r="Z14" i="36" s="1"/>
  <c r="AA3" i="36" a="1"/>
  <c r="AA3" i="36" s="1"/>
  <c r="Z13" i="36" a="1"/>
  <c r="Z13" i="36" s="1"/>
  <c r="AD14" i="36" a="1"/>
  <c r="AD14" i="36" s="1"/>
  <c r="AM13" i="36" a="1"/>
  <c r="AM13" i="36" s="1"/>
  <c r="R13" i="36" a="1"/>
  <c r="R13" i="36" s="1"/>
  <c r="U5" i="36" a="1"/>
  <c r="U5" i="36" s="1"/>
  <c r="BC14" i="36" a="1"/>
  <c r="BC14" i="36" s="1"/>
  <c r="F14" i="36" a="1"/>
  <c r="F14" i="36" s="1"/>
  <c r="AN3" i="36" a="1"/>
  <c r="AN3" i="36" s="1"/>
  <c r="F13" i="36" a="1"/>
  <c r="F13" i="36" s="1"/>
  <c r="L8" i="36" a="1"/>
  <c r="L8" i="36" s="1"/>
  <c r="Q11" i="36" a="1"/>
  <c r="Q11" i="36" s="1"/>
  <c r="AD4" i="36" a="1"/>
  <c r="AD4" i="36" s="1"/>
  <c r="Z6" i="36" a="1"/>
  <c r="Z6" i="36" s="1"/>
  <c r="L3" i="36" a="1"/>
  <c r="L3" i="36" s="1"/>
  <c r="AJ6" i="36" a="1"/>
  <c r="AJ6" i="36" s="1"/>
  <c r="AM8" i="36" a="1"/>
  <c r="AM8" i="36" s="1"/>
  <c r="AH3" i="36" a="1"/>
  <c r="AH3" i="36" s="1"/>
  <c r="G11" i="36" a="1"/>
  <c r="G11" i="36" s="1"/>
  <c r="AH11" i="36" a="1"/>
  <c r="AH11" i="36" s="1"/>
  <c r="AH4" i="36" a="1"/>
  <c r="AH4" i="36" s="1"/>
  <c r="AF5" i="36" a="1"/>
  <c r="AF5" i="36" s="1"/>
  <c r="AJ11" i="36" a="1"/>
  <c r="AJ11" i="36" s="1"/>
  <c r="T14" i="36" a="1"/>
  <c r="T14" i="36" s="1"/>
  <c r="I14" i="36" a="1"/>
  <c r="I14" i="36" s="1"/>
  <c r="X5" i="36" a="1"/>
  <c r="X5" i="36" s="1"/>
  <c r="I13" i="36" a="1"/>
  <c r="I13" i="36" s="1"/>
  <c r="Q4" i="36" a="1"/>
  <c r="Q4" i="36" s="1"/>
  <c r="P4" i="36" a="1"/>
  <c r="P4" i="36" s="1"/>
  <c r="AI13" i="36" a="1"/>
  <c r="AI13" i="36" s="1"/>
  <c r="R4" i="36" a="1"/>
  <c r="R4" i="36" s="1"/>
  <c r="T6" i="36" a="1"/>
  <c r="T6" i="36" s="1"/>
  <c r="Z3" i="36" a="1"/>
  <c r="Z3" i="36" s="1"/>
  <c r="F3" i="36" a="1"/>
  <c r="F3" i="36" s="1"/>
  <c r="AJ8" i="36" a="1"/>
  <c r="AJ8" i="36" s="1"/>
  <c r="H5" i="36" a="1"/>
  <c r="H5" i="36" s="1"/>
  <c r="AM3" i="36" a="1"/>
  <c r="AM3" i="36" s="1"/>
  <c r="G3" i="36" a="1"/>
  <c r="G3" i="36" s="1"/>
  <c r="AJ5" i="36" a="1"/>
  <c r="AJ5" i="36" s="1"/>
  <c r="X8" i="36" a="1"/>
  <c r="X8" i="36" s="1"/>
  <c r="Q13" i="36" a="1"/>
  <c r="Q13" i="36" s="1"/>
  <c r="Q14" i="36" a="1"/>
  <c r="Q14" i="36" s="1"/>
  <c r="Q3" i="36" a="1"/>
  <c r="Q3" i="36" s="1"/>
  <c r="X3" i="36" a="1"/>
  <c r="X3" i="36" s="1"/>
  <c r="Q5" i="36" a="1"/>
  <c r="Q5" i="36" s="1"/>
  <c r="AI4" i="36" a="1"/>
  <c r="AI4" i="36" s="1"/>
  <c r="L13" i="36" a="1"/>
  <c r="L13" i="36" s="1"/>
  <c r="O5" i="36" a="1"/>
  <c r="O5" i="36" s="1"/>
  <c r="K14" i="36" a="1"/>
  <c r="K14" i="36" s="1"/>
  <c r="R6" i="36" a="1"/>
  <c r="R6" i="36" s="1"/>
  <c r="T4" i="36" a="1"/>
  <c r="T4" i="36" s="1"/>
  <c r="Z4" i="36" a="1"/>
  <c r="Z4" i="36" s="1"/>
  <c r="F5" i="36" a="1"/>
  <c r="F5" i="36" s="1"/>
  <c r="AJ14" i="36" a="1"/>
  <c r="AJ14" i="36" s="1"/>
  <c r="H14" i="36" a="1"/>
  <c r="H14" i="36" s="1"/>
  <c r="AM4" i="36" a="1"/>
  <c r="AM4" i="36" s="1"/>
  <c r="G5" i="36" a="1"/>
  <c r="G5" i="36" s="1"/>
  <c r="R5" i="36" a="1"/>
  <c r="R5" i="36" s="1"/>
  <c r="I3" i="36" a="1"/>
  <c r="I3" i="36" s="1"/>
  <c r="AB6" i="36" a="1"/>
  <c r="AB6" i="36" s="1"/>
  <c r="AB11" i="36" a="1"/>
  <c r="AB11" i="36" s="1"/>
  <c r="AN4" i="36" a="1"/>
  <c r="AN4" i="36" s="1"/>
  <c r="AC3" i="36" a="1"/>
  <c r="AC3" i="36" s="1"/>
  <c r="I8" i="36" a="1"/>
  <c r="I8" i="36" s="1"/>
  <c r="AI5" i="36" a="1"/>
  <c r="AI5" i="36" s="1"/>
  <c r="L5" i="36" a="1"/>
  <c r="L5" i="36" s="1"/>
  <c r="O6" i="36" a="1"/>
  <c r="O6" i="36" s="1"/>
  <c r="K5" i="36" a="1"/>
  <c r="K5" i="36" s="1"/>
  <c r="R11" i="36" a="1"/>
  <c r="R11" i="36" s="1"/>
  <c r="T5" i="36" a="1"/>
  <c r="T5" i="36" s="1"/>
  <c r="Z11" i="36" a="1"/>
  <c r="Z11" i="36" s="1"/>
  <c r="F8" i="36" a="1"/>
  <c r="F8" i="36" s="1"/>
  <c r="AJ13" i="36" a="1"/>
  <c r="AJ13" i="36" s="1"/>
  <c r="H3" i="36" a="1"/>
  <c r="H3" i="36" s="1"/>
  <c r="AM5" i="36" a="1"/>
  <c r="AM5" i="36" s="1"/>
  <c r="G8" i="36" a="1"/>
  <c r="G8" i="36" s="1"/>
  <c r="R3" i="36" a="1"/>
  <c r="R3" i="36" s="1"/>
  <c r="P3" i="36" a="1"/>
  <c r="P3" i="36" s="1"/>
  <c r="AC6" i="36" a="1"/>
  <c r="AC6" i="36" s="1"/>
  <c r="U6" i="36" a="1"/>
  <c r="U6" i="36" s="1"/>
  <c r="E11" i="36" a="1"/>
  <c r="E11" i="36" s="1"/>
  <c r="X14" i="36" a="1"/>
  <c r="X14" i="36" s="1"/>
  <c r="P14" i="36" a="1"/>
  <c r="P14" i="36" s="1"/>
  <c r="X13" i="36" a="1"/>
  <c r="X13" i="36" s="1"/>
  <c r="O4" i="36" a="1"/>
  <c r="O4" i="36" s="1"/>
  <c r="AI8" i="36" a="1"/>
  <c r="AI8" i="36" s="1"/>
  <c r="AJ3" i="36" a="1"/>
  <c r="AJ3" i="36" s="1"/>
  <c r="H13" i="36" a="1"/>
  <c r="H13" i="36" s="1"/>
  <c r="G13" i="36" a="1"/>
  <c r="G13" i="36" s="1"/>
  <c r="I4" i="36" a="1"/>
  <c r="I4" i="36" s="1"/>
  <c r="V5" i="36" a="1"/>
  <c r="V5" i="36" s="1"/>
  <c r="N8" i="36" a="1"/>
  <c r="N8" i="36" s="1"/>
  <c r="Y4" i="36" a="1"/>
  <c r="Y4" i="36" s="1"/>
  <c r="AD5" i="36" a="1"/>
  <c r="AD5" i="36" s="1"/>
  <c r="AA5" i="36" a="1"/>
  <c r="AA5" i="36" s="1"/>
  <c r="Y5" i="36" a="1"/>
  <c r="Y5" i="36" s="1"/>
  <c r="W13" i="36" a="1"/>
  <c r="W13" i="36" s="1"/>
  <c r="E4" i="36" a="1"/>
  <c r="E4" i="36" s="1"/>
  <c r="AF3" i="36" a="1"/>
  <c r="AF3" i="36" s="1"/>
  <c r="AD8" i="36" a="1"/>
  <c r="AD8" i="36" s="1"/>
  <c r="J8" i="36" a="1"/>
  <c r="J8" i="36" s="1"/>
  <c r="N4" i="36" a="1"/>
  <c r="N4" i="36" s="1"/>
  <c r="M8" i="36" a="1"/>
  <c r="M8" i="36" s="1"/>
  <c r="AA6" i="36" a="1"/>
  <c r="AA6" i="36" s="1"/>
  <c r="AK6" i="36" a="1"/>
  <c r="AK6" i="36" s="1"/>
  <c r="AE8" i="36" a="1"/>
  <c r="AE8" i="36" s="1"/>
  <c r="Y6" i="36" a="1"/>
  <c r="Y6" i="36" s="1"/>
  <c r="AG8" i="36" a="1"/>
  <c r="AG8" i="36" s="1"/>
  <c r="W4" i="36" a="1"/>
  <c r="W4" i="36" s="1"/>
  <c r="AL6" i="36" a="1"/>
  <c r="AL6" i="36" s="1"/>
  <c r="AI6" i="36" a="1"/>
  <c r="AI6" i="36" s="1"/>
  <c r="AI11" i="36" a="1"/>
  <c r="AI11" i="36" s="1"/>
  <c r="AI3" i="36" a="1"/>
  <c r="AI3" i="36" s="1"/>
  <c r="V8" i="36" a="1"/>
  <c r="V8" i="36" s="1"/>
  <c r="AC8" i="36" a="1"/>
  <c r="AC8" i="36" s="1"/>
  <c r="V11" i="36" a="1"/>
  <c r="V11" i="36" s="1"/>
  <c r="AC14" i="36" a="1"/>
  <c r="AC14" i="36" s="1"/>
  <c r="V4" i="36" a="1"/>
  <c r="V4" i="36" s="1"/>
  <c r="AO14" i="36" a="1"/>
  <c r="AO14" i="36" s="1"/>
  <c r="AN6" i="36" a="1"/>
  <c r="AN6" i="36" s="1"/>
  <c r="AH5" i="36" a="1"/>
  <c r="AH5" i="36" s="1"/>
  <c r="P6" i="36" a="1"/>
  <c r="P6" i="36" s="1"/>
  <c r="X6" i="36" a="1"/>
  <c r="X6" i="36" s="1"/>
  <c r="U13" i="36" a="1"/>
  <c r="U13" i="36" s="1"/>
  <c r="AB3" i="36" a="1"/>
  <c r="AB3" i="36" s="1"/>
  <c r="M5" i="36" a="1"/>
  <c r="M5" i="36" s="1"/>
  <c r="AG11" i="36" a="1"/>
  <c r="AG11" i="36" s="1"/>
  <c r="N13" i="36" a="1"/>
  <c r="N13" i="36" s="1"/>
  <c r="AE5" i="36" a="1"/>
  <c r="AE5" i="36" s="1"/>
  <c r="AG5" i="36" a="1"/>
  <c r="AG5" i="36" s="1"/>
  <c r="AL4" i="36" a="1"/>
  <c r="AL4" i="36" s="1"/>
  <c r="AF14" i="36" a="1"/>
  <c r="AF14" i="36" s="1"/>
  <c r="AD13" i="36" a="1"/>
  <c r="AD13" i="36" s="1"/>
  <c r="J11" i="36" a="1"/>
  <c r="J11" i="36" s="1"/>
  <c r="N5" i="36" a="1"/>
  <c r="N5" i="36" s="1"/>
  <c r="M11" i="36" a="1"/>
  <c r="M11" i="36" s="1"/>
  <c r="AA8" i="36" a="1"/>
  <c r="AA8" i="36" s="1"/>
  <c r="AK8" i="36" a="1"/>
  <c r="AK8" i="36" s="1"/>
  <c r="AE13" i="36" a="1"/>
  <c r="AE13" i="36" s="1"/>
  <c r="Y8" i="36" a="1"/>
  <c r="Y8" i="36" s="1"/>
  <c r="AG6" i="36" a="1"/>
  <c r="AG6" i="36" s="1"/>
  <c r="W3" i="36" a="1"/>
  <c r="W3" i="36" s="1"/>
  <c r="AL8" i="36" a="1"/>
  <c r="AL8" i="36" s="1"/>
  <c r="AB13" i="36" a="1"/>
  <c r="AB13" i="36" s="1"/>
  <c r="AB14" i="36" a="1"/>
  <c r="AB14" i="36" s="1"/>
  <c r="S13" i="36" a="1"/>
  <c r="S13" i="36" s="1"/>
  <c r="AN13" i="36" a="1"/>
  <c r="AN13" i="36" s="1"/>
  <c r="Q8" i="36" a="1"/>
  <c r="Q8" i="36" s="1"/>
  <c r="AK4" i="36" a="1"/>
  <c r="AK4" i="36" s="1"/>
  <c r="J3" i="36" a="1"/>
  <c r="J3" i="36" s="1"/>
  <c r="M13" i="36" a="1"/>
  <c r="M13" i="36" s="1"/>
  <c r="AA11" i="36" a="1"/>
  <c r="AA11" i="36" s="1"/>
  <c r="AK11" i="36" a="1"/>
  <c r="AK11" i="36" s="1"/>
  <c r="AE14" i="36" a="1"/>
  <c r="AE14" i="36" s="1"/>
  <c r="Y11" i="36" a="1"/>
  <c r="Y11" i="36" s="1"/>
  <c r="AG13" i="36" a="1"/>
  <c r="AG13" i="36" s="1"/>
  <c r="W5" i="36" a="1"/>
  <c r="W5" i="36" s="1"/>
  <c r="AL13" i="36" a="1"/>
  <c r="AL13" i="36" s="1"/>
  <c r="AM14" i="36" a="1"/>
  <c r="AM14" i="36" s="1"/>
  <c r="AB4" i="36" a="1"/>
  <c r="AB4" i="36" s="1"/>
  <c r="P5" i="36" a="1"/>
  <c r="P5" i="36" s="1"/>
  <c r="P8" i="36" a="1"/>
  <c r="P8" i="36" s="1"/>
  <c r="U8" i="36" a="1"/>
  <c r="U8" i="36" s="1"/>
  <c r="E5" i="36" a="1"/>
  <c r="E5" i="36" s="1"/>
  <c r="I6" i="36" a="1"/>
  <c r="I6" i="36" s="1"/>
  <c r="AN11" i="36" a="1"/>
  <c r="AN11" i="36" s="1"/>
  <c r="AD3" i="36" a="1"/>
  <c r="AD3" i="36" s="1"/>
  <c r="W6" i="36" a="1"/>
  <c r="W6" i="36" s="1"/>
  <c r="AF13" i="36" a="1"/>
  <c r="AF13" i="36" s="1"/>
  <c r="AF8" i="36" a="1"/>
  <c r="AF8" i="36" s="1"/>
  <c r="AA13" i="36" a="1"/>
  <c r="AA13" i="36" s="1"/>
  <c r="AE4" i="36" a="1"/>
  <c r="AE4" i="36" s="1"/>
  <c r="Y13" i="36" a="1"/>
  <c r="Y13" i="36" s="1"/>
  <c r="AG3" i="36" a="1"/>
  <c r="AG3" i="36" s="1"/>
  <c r="W8" i="36" a="1"/>
  <c r="W8" i="36" s="1"/>
  <c r="AL3" i="36" a="1"/>
  <c r="AL3" i="36" s="1"/>
  <c r="H6" i="36" a="1"/>
  <c r="H6" i="36" s="1"/>
  <c r="O14" i="36" a="1"/>
  <c r="O14" i="36" s="1"/>
  <c r="H4" i="36" a="1"/>
  <c r="H4" i="36" s="1"/>
  <c r="O3" i="36" a="1"/>
  <c r="O3" i="36" s="1"/>
  <c r="AN5" i="36" a="1"/>
  <c r="AN5" i="36" s="1"/>
  <c r="AO11" i="36" a="1"/>
  <c r="AO11" i="36" s="1"/>
  <c r="AH14" i="36" a="1"/>
  <c r="AH14" i="36" s="1"/>
  <c r="S8" i="36" a="1"/>
  <c r="S8" i="36" s="1"/>
  <c r="V14" i="36" a="1"/>
  <c r="V14" i="36" s="1"/>
  <c r="AC11" i="36" a="1"/>
  <c r="AC11" i="36" s="1"/>
  <c r="V13" i="36" a="1"/>
  <c r="V13" i="36" s="1"/>
  <c r="AF11" i="36" a="1"/>
  <c r="AF11" i="36" s="1"/>
  <c r="AL5" i="36" a="1"/>
  <c r="AL5" i="36" s="1"/>
  <c r="M6" i="36" a="1"/>
  <c r="M6" i="36" s="1"/>
  <c r="N14" i="36" a="1"/>
  <c r="N14" i="36" s="1"/>
  <c r="J13" i="36" a="1"/>
  <c r="J13" i="36" s="1"/>
  <c r="N11" i="36" a="1"/>
  <c r="N11" i="36" s="1"/>
  <c r="AK13" i="36" a="1"/>
  <c r="AK13" i="36" s="1"/>
  <c r="AF4" i="36" a="1"/>
  <c r="AF4" i="36" s="1"/>
  <c r="AD11" i="36" a="1"/>
  <c r="AD11" i="36" s="1"/>
  <c r="J4" i="36" a="1"/>
  <c r="J4" i="36" s="1"/>
  <c r="N3" i="36" a="1"/>
  <c r="N3" i="36" s="1"/>
  <c r="M4" i="36" a="1"/>
  <c r="M4" i="36" s="1"/>
  <c r="AA14" i="36" a="1"/>
  <c r="AA14" i="36" s="1"/>
  <c r="AK14" i="36" a="1"/>
  <c r="AK14" i="36" s="1"/>
  <c r="AE6" i="36" a="1"/>
  <c r="AE6" i="36" s="1"/>
  <c r="Y14" i="36" a="1"/>
  <c r="Y14" i="36" s="1"/>
  <c r="AG4" i="36" a="1"/>
  <c r="AG4" i="36" s="1"/>
  <c r="W11" i="36" a="1"/>
  <c r="W11" i="36" s="1"/>
  <c r="AL11" i="36" a="1"/>
  <c r="AL11" i="36" s="1"/>
  <c r="H8" i="36" a="1"/>
  <c r="H8" i="36" s="1"/>
  <c r="V3" i="36" a="1"/>
  <c r="V3" i="36" s="1"/>
  <c r="U11" i="36" a="1"/>
  <c r="U11" i="36" s="1"/>
  <c r="U3" i="36" a="1"/>
  <c r="U3" i="36" s="1"/>
  <c r="U14" i="36" a="1"/>
  <c r="U14" i="36" s="1"/>
  <c r="AB5" i="36" a="1"/>
  <c r="AB5" i="36" s="1"/>
  <c r="J5" i="36" a="1"/>
  <c r="J5" i="36" s="1"/>
  <c r="AE3" i="36" a="1"/>
  <c r="AE3" i="36" s="1"/>
  <c r="AK5" i="36" a="1"/>
  <c r="AK5" i="36" s="1"/>
  <c r="J6" i="36" a="1"/>
  <c r="J6" i="36" s="1"/>
  <c r="AD6" i="36" a="1"/>
  <c r="AD6" i="36" s="1"/>
  <c r="M14" i="36" a="1"/>
  <c r="M14" i="36" s="1"/>
  <c r="E6" i="36" a="1"/>
  <c r="E6" i="36" s="1"/>
  <c r="E13" i="36" a="1"/>
  <c r="E13" i="36" s="1"/>
  <c r="E3" i="36" a="1"/>
  <c r="E3" i="36" s="1"/>
  <c r="E8" i="36" a="1"/>
  <c r="E8" i="36" s="1"/>
  <c r="E14" i="36" a="1"/>
  <c r="E14" i="36" s="1"/>
  <c r="AN61" i="38"/>
  <c r="BD20" i="36"/>
  <c r="AV12" i="36" l="1"/>
  <c r="AS12" i="36"/>
  <c r="AU12" i="36"/>
  <c r="AZ12" i="36"/>
  <c r="AT12" i="36"/>
  <c r="AW12" i="36"/>
  <c r="AR12" i="36"/>
  <c r="AY12" i="36"/>
  <c r="AX12" i="36"/>
  <c r="BC12" i="36"/>
  <c r="AQ12" i="36"/>
  <c r="BB12" i="36"/>
  <c r="BA12" i="36"/>
  <c r="J10" i="36"/>
  <c r="P10" i="36"/>
  <c r="Z10" i="36"/>
  <c r="AN10" i="36"/>
  <c r="AO10" i="36"/>
  <c r="F10" i="36"/>
  <c r="AP12" i="36"/>
  <c r="AL10" i="36"/>
  <c r="AN58" i="38"/>
  <c r="R10" i="36"/>
  <c r="H10" i="36"/>
  <c r="S10" i="36"/>
  <c r="Q10" i="36"/>
  <c r="U10" i="36"/>
  <c r="AH10" i="36"/>
  <c r="AK10" i="36"/>
  <c r="AI10" i="36"/>
  <c r="V10" i="36"/>
  <c r="AE10" i="36"/>
  <c r="X10" i="36"/>
  <c r="T10" i="36"/>
  <c r="AJ10" i="36"/>
  <c r="AC10" i="36"/>
  <c r="L10" i="36"/>
  <c r="AB10" i="36"/>
  <c r="W10" i="36"/>
  <c r="G10" i="36"/>
  <c r="AG10" i="36"/>
  <c r="K10" i="36"/>
  <c r="M10" i="36"/>
  <c r="AM10" i="36"/>
  <c r="N10" i="36"/>
  <c r="AF10" i="36"/>
  <c r="AA10" i="36"/>
  <c r="AD10" i="36"/>
  <c r="O10" i="36"/>
  <c r="Y10" i="36"/>
  <c r="I10" i="36"/>
  <c r="E10" i="36"/>
  <c r="AL61" i="38"/>
  <c r="AM61" i="38"/>
  <c r="BD16" i="36"/>
  <c r="BD19" i="36" s="1"/>
  <c r="BD15" i="36"/>
  <c r="C40" i="38"/>
  <c r="C39" i="38"/>
  <c r="C38" i="38"/>
  <c r="BD22" i="36" l="1"/>
  <c r="C54" i="38" l="1"/>
  <c r="AL54" i="38"/>
  <c r="O54" i="38"/>
  <c r="N54" i="38"/>
  <c r="V54" i="38"/>
  <c r="U54" i="38"/>
  <c r="AK54" i="38"/>
  <c r="AS54" i="38"/>
  <c r="AT54" i="38"/>
  <c r="W54" i="38"/>
  <c r="AM54" i="38"/>
  <c r="AC54" i="38"/>
  <c r="X54" i="38"/>
  <c r="AF54" i="38"/>
  <c r="AW54" i="38"/>
  <c r="AN54" i="38"/>
  <c r="AV54" i="38"/>
  <c r="AY54" i="38"/>
  <c r="AU54" i="38"/>
  <c r="Y54" i="38"/>
  <c r="AX54" i="38"/>
  <c r="AO54" i="38"/>
  <c r="AZ54" i="38"/>
  <c r="F54" i="38"/>
  <c r="AD54" i="38"/>
  <c r="I54" i="38"/>
  <c r="BA54" i="38"/>
  <c r="Q54" i="38"/>
  <c r="J54" i="38"/>
  <c r="H54" i="38"/>
  <c r="AG54" i="38"/>
  <c r="Z54" i="38"/>
  <c r="R54" i="38"/>
  <c r="AP54" i="38"/>
  <c r="AH54" i="38"/>
  <c r="K54" i="38"/>
  <c r="S54" i="38"/>
  <c r="AA54" i="38"/>
  <c r="AI54" i="38"/>
  <c r="AQ54" i="38"/>
  <c r="P54" i="38"/>
  <c r="D54" i="38"/>
  <c r="L54" i="38"/>
  <c r="AE54" i="38"/>
  <c r="T54" i="38"/>
  <c r="AB54" i="38"/>
  <c r="AJ54" i="38"/>
  <c r="AR54" i="38"/>
  <c r="G54" i="38"/>
  <c r="E54" i="38"/>
  <c r="M54" i="38"/>
  <c r="BA20" i="38" l="1"/>
  <c r="AZ20" i="38"/>
  <c r="AY20" i="38"/>
  <c r="AX20" i="38"/>
  <c r="AW20" i="38"/>
  <c r="AV20" i="38"/>
  <c r="AU20" i="38"/>
  <c r="AT20" i="38"/>
  <c r="AS20" i="38"/>
  <c r="AR20" i="38"/>
  <c r="AQ20" i="38"/>
  <c r="AP20" i="38"/>
  <c r="AO20" i="38"/>
  <c r="AN20" i="38"/>
  <c r="AM20" i="38"/>
  <c r="AL20" i="38"/>
  <c r="AK20" i="38"/>
  <c r="AJ20" i="38"/>
  <c r="AI20" i="38"/>
  <c r="AH20" i="38"/>
  <c r="AG20" i="38"/>
  <c r="AF20" i="38"/>
  <c r="AE20" i="38"/>
  <c r="AD20" i="38"/>
  <c r="AC20" i="38"/>
  <c r="AB20" i="38"/>
  <c r="AA20" i="38"/>
  <c r="Z20" i="38"/>
  <c r="Y20" i="38"/>
  <c r="X20" i="38"/>
  <c r="W20" i="38"/>
  <c r="V20" i="38"/>
  <c r="U20" i="38"/>
  <c r="T20" i="38"/>
  <c r="S20" i="38"/>
  <c r="R20" i="38"/>
  <c r="Q20" i="38"/>
  <c r="P20" i="38"/>
  <c r="O20" i="38"/>
  <c r="N20" i="38"/>
  <c r="M20" i="38"/>
  <c r="L20" i="38"/>
  <c r="K20" i="38"/>
  <c r="J20" i="38"/>
  <c r="I20" i="38"/>
  <c r="H20" i="38"/>
  <c r="G20" i="38"/>
  <c r="F20" i="38"/>
  <c r="E20" i="38"/>
  <c r="D20" i="38"/>
  <c r="BA19" i="38"/>
  <c r="AZ19" i="38"/>
  <c r="AY19" i="38"/>
  <c r="AX19" i="38"/>
  <c r="AW19" i="38"/>
  <c r="AV19" i="38"/>
  <c r="AU19" i="38"/>
  <c r="AT19" i="38"/>
  <c r="AS19" i="38"/>
  <c r="AR19" i="38"/>
  <c r="AQ19" i="38"/>
  <c r="AP19" i="38"/>
  <c r="AO19" i="38"/>
  <c r="AN19" i="38"/>
  <c r="AM19" i="38"/>
  <c r="AL19" i="38"/>
  <c r="AK19" i="38"/>
  <c r="AJ19" i="38"/>
  <c r="AI19" i="38"/>
  <c r="AH19" i="38"/>
  <c r="AG19" i="38"/>
  <c r="AF19" i="38"/>
  <c r="AE19" i="38"/>
  <c r="AD19" i="38"/>
  <c r="AC19" i="38"/>
  <c r="AB19" i="38"/>
  <c r="AA19" i="38"/>
  <c r="Z19" i="38"/>
  <c r="Y19" i="38"/>
  <c r="X19" i="38"/>
  <c r="W19" i="38"/>
  <c r="V19" i="38"/>
  <c r="U19" i="38"/>
  <c r="T19" i="38"/>
  <c r="S19" i="38"/>
  <c r="R19" i="38"/>
  <c r="Q19" i="38"/>
  <c r="P19" i="38"/>
  <c r="O19" i="38"/>
  <c r="N19" i="38"/>
  <c r="M19" i="38"/>
  <c r="L19" i="38"/>
  <c r="K19" i="38"/>
  <c r="J19" i="38"/>
  <c r="I19" i="38"/>
  <c r="H19" i="38"/>
  <c r="G19" i="38"/>
  <c r="F19" i="38"/>
  <c r="E19" i="38"/>
  <c r="D19" i="38"/>
  <c r="BA18" i="38"/>
  <c r="AZ18" i="38"/>
  <c r="AY18" i="38"/>
  <c r="AX18" i="38"/>
  <c r="AW18" i="38"/>
  <c r="AV18" i="38"/>
  <c r="AU18" i="38"/>
  <c r="AT18" i="38"/>
  <c r="AS18" i="38"/>
  <c r="AR18" i="38"/>
  <c r="AQ18" i="38"/>
  <c r="AP18" i="38"/>
  <c r="AO18" i="38"/>
  <c r="AN18" i="38"/>
  <c r="AM18" i="38"/>
  <c r="AL18" i="38"/>
  <c r="AK18" i="38"/>
  <c r="AJ18" i="38"/>
  <c r="AI18" i="38"/>
  <c r="AH18" i="38"/>
  <c r="AG18" i="38"/>
  <c r="AF18" i="38"/>
  <c r="AE18" i="38"/>
  <c r="AD18" i="38"/>
  <c r="AC18" i="38"/>
  <c r="AB18" i="38"/>
  <c r="AA18" i="38"/>
  <c r="Z18" i="38"/>
  <c r="Y18" i="38"/>
  <c r="X18" i="38"/>
  <c r="W18" i="38"/>
  <c r="V18" i="38"/>
  <c r="U18" i="38"/>
  <c r="T18" i="38"/>
  <c r="S18" i="38"/>
  <c r="R18" i="38"/>
  <c r="Q18" i="38"/>
  <c r="P18" i="38"/>
  <c r="O18" i="38"/>
  <c r="N18" i="38"/>
  <c r="M18" i="38"/>
  <c r="L18" i="38"/>
  <c r="K18" i="38"/>
  <c r="J18" i="38"/>
  <c r="I18" i="38"/>
  <c r="H18" i="38"/>
  <c r="G18" i="38"/>
  <c r="F18" i="38"/>
  <c r="E18" i="38"/>
  <c r="D18" i="38"/>
  <c r="BA17" i="38"/>
  <c r="BA4" i="38" s="1"/>
  <c r="AZ17" i="38"/>
  <c r="AZ4" i="38" s="1"/>
  <c r="AY17" i="38"/>
  <c r="AY4" i="38" s="1"/>
  <c r="AX17" i="38"/>
  <c r="AX4" i="38" s="1"/>
  <c r="AW17" i="38"/>
  <c r="AW4" i="38" s="1"/>
  <c r="AV17" i="38"/>
  <c r="AV4" i="38" s="1"/>
  <c r="AU17" i="38"/>
  <c r="AU4" i="38" s="1"/>
  <c r="AT17" i="38"/>
  <c r="AT4" i="38" s="1"/>
  <c r="AS17" i="38"/>
  <c r="AS4" i="38" s="1"/>
  <c r="AR17" i="38"/>
  <c r="AR4" i="38" s="1"/>
  <c r="AQ17" i="38"/>
  <c r="AQ4" i="38" s="1"/>
  <c r="AP17" i="38"/>
  <c r="AP4" i="38" s="1"/>
  <c r="AO17" i="38"/>
  <c r="AO4" i="38" s="1"/>
  <c r="AN17" i="38"/>
  <c r="AN4" i="38" s="1"/>
  <c r="AM17" i="38"/>
  <c r="AM4" i="38" s="1"/>
  <c r="AL17" i="38"/>
  <c r="AL4" i="38" s="1"/>
  <c r="AK17" i="38"/>
  <c r="AK4" i="38" s="1"/>
  <c r="AJ17" i="38"/>
  <c r="AJ4" i="38" s="1"/>
  <c r="AI17" i="38"/>
  <c r="AI4" i="38" s="1"/>
  <c r="AH17" i="38"/>
  <c r="AH4" i="38" s="1"/>
  <c r="AG17" i="38"/>
  <c r="AG4" i="38" s="1"/>
  <c r="AF17" i="38"/>
  <c r="AF4" i="38" s="1"/>
  <c r="AE17" i="38"/>
  <c r="AE4" i="38" s="1"/>
  <c r="AD17" i="38"/>
  <c r="AD4" i="38" s="1"/>
  <c r="AC17" i="38"/>
  <c r="AC4" i="38" s="1"/>
  <c r="AB17" i="38"/>
  <c r="AB4" i="38" s="1"/>
  <c r="AA17" i="38"/>
  <c r="AA4" i="38" s="1"/>
  <c r="Z17" i="38"/>
  <c r="Z4" i="38" s="1"/>
  <c r="Y17" i="38"/>
  <c r="Y4" i="38" s="1"/>
  <c r="X17" i="38"/>
  <c r="X4" i="38" s="1"/>
  <c r="W17" i="38"/>
  <c r="W4" i="38" s="1"/>
  <c r="V17" i="38"/>
  <c r="V4" i="38" s="1"/>
  <c r="U17" i="38"/>
  <c r="U4" i="38" s="1"/>
  <c r="T17" i="38"/>
  <c r="T4" i="38" s="1"/>
  <c r="S17" i="38"/>
  <c r="S4" i="38" s="1"/>
  <c r="R17" i="38"/>
  <c r="R4" i="38" s="1"/>
  <c r="Q17" i="38"/>
  <c r="Q4" i="38" s="1"/>
  <c r="P17" i="38"/>
  <c r="P4" i="38" s="1"/>
  <c r="O17" i="38"/>
  <c r="O4" i="38" s="1"/>
  <c r="N17" i="38"/>
  <c r="N4" i="38" s="1"/>
  <c r="M17" i="38"/>
  <c r="M4" i="38" s="1"/>
  <c r="L17" i="38"/>
  <c r="L4" i="38" s="1"/>
  <c r="K17" i="38"/>
  <c r="K4" i="38" s="1"/>
  <c r="J17" i="38"/>
  <c r="J4" i="38" s="1"/>
  <c r="I17" i="38"/>
  <c r="I4" i="38" s="1"/>
  <c r="H17" i="38"/>
  <c r="H4" i="38" s="1"/>
  <c r="G17" i="38"/>
  <c r="G4" i="38" s="1"/>
  <c r="F17" i="38"/>
  <c r="F4" i="38" s="1"/>
  <c r="E17" i="38"/>
  <c r="E4" i="38" s="1"/>
  <c r="D17" i="38"/>
  <c r="D4" i="38" s="1"/>
  <c r="L16" i="38"/>
  <c r="K16" i="38"/>
  <c r="J16" i="38"/>
  <c r="I16" i="38"/>
  <c r="H16" i="38"/>
  <c r="G16" i="38"/>
  <c r="F16" i="38"/>
  <c r="E16" i="38"/>
  <c r="D16" i="38"/>
  <c r="BA15" i="38"/>
  <c r="BA5" i="38" s="1"/>
  <c r="AZ15" i="38"/>
  <c r="AZ5" i="38" s="1"/>
  <c r="AY15" i="38"/>
  <c r="AY5" i="38" s="1"/>
  <c r="AX15" i="38"/>
  <c r="AX5" i="38" s="1"/>
  <c r="AW15" i="38"/>
  <c r="AW5" i="38" s="1"/>
  <c r="AV15" i="38"/>
  <c r="AV5" i="38" s="1"/>
  <c r="AU15" i="38"/>
  <c r="AU5" i="38" s="1"/>
  <c r="AT15" i="38"/>
  <c r="AT5" i="38" s="1"/>
  <c r="AS15" i="38"/>
  <c r="AS5" i="38" s="1"/>
  <c r="AR15" i="38"/>
  <c r="AR5" i="38" s="1"/>
  <c r="AQ15" i="38"/>
  <c r="AQ5" i="38" s="1"/>
  <c r="AP15" i="38"/>
  <c r="AP5" i="38" s="1"/>
  <c r="AO15" i="38"/>
  <c r="AO5" i="38" s="1"/>
  <c r="AN15" i="38"/>
  <c r="AN5" i="38" s="1"/>
  <c r="AM15" i="38"/>
  <c r="AM5" i="38" s="1"/>
  <c r="AL15" i="38"/>
  <c r="AL5" i="38" s="1"/>
  <c r="AK15" i="38"/>
  <c r="AK5" i="38" s="1"/>
  <c r="AJ15" i="38"/>
  <c r="AJ5" i="38" s="1"/>
  <c r="AI15" i="38"/>
  <c r="AI5" i="38" s="1"/>
  <c r="AH15" i="38"/>
  <c r="AH5" i="38" s="1"/>
  <c r="AG15" i="38"/>
  <c r="AG5" i="38" s="1"/>
  <c r="AF15" i="38"/>
  <c r="AF5" i="38" s="1"/>
  <c r="AE15" i="38"/>
  <c r="AE5" i="38" s="1"/>
  <c r="AD15" i="38"/>
  <c r="AD5" i="38" s="1"/>
  <c r="AC15" i="38"/>
  <c r="AC5" i="38" s="1"/>
  <c r="AB15" i="38"/>
  <c r="AB5" i="38" s="1"/>
  <c r="AA15" i="38"/>
  <c r="AA5" i="38" s="1"/>
  <c r="Z15" i="38"/>
  <c r="Z5" i="38" s="1"/>
  <c r="Y15" i="38"/>
  <c r="Y5" i="38" s="1"/>
  <c r="X15" i="38"/>
  <c r="X5" i="38" s="1"/>
  <c r="W15" i="38"/>
  <c r="W5" i="38" s="1"/>
  <c r="V15" i="38"/>
  <c r="V5" i="38" s="1"/>
  <c r="U15" i="38"/>
  <c r="U5" i="38" s="1"/>
  <c r="T15" i="38"/>
  <c r="T5" i="38" s="1"/>
  <c r="S15" i="38"/>
  <c r="S5" i="38" s="1"/>
  <c r="R15" i="38"/>
  <c r="R5" i="38" s="1"/>
  <c r="Q15" i="38"/>
  <c r="Q5" i="38" s="1"/>
  <c r="P15" i="38"/>
  <c r="P5" i="38" s="1"/>
  <c r="O15" i="38"/>
  <c r="O5" i="38" s="1"/>
  <c r="N15" i="38"/>
  <c r="N5" i="38" s="1"/>
  <c r="M15" i="38"/>
  <c r="M5" i="38" s="1"/>
  <c r="L15" i="38"/>
  <c r="L5" i="38" s="1"/>
  <c r="K15" i="38"/>
  <c r="K5" i="38" s="1"/>
  <c r="J15" i="38"/>
  <c r="J5" i="38" s="1"/>
  <c r="I15" i="38"/>
  <c r="I5" i="38" s="1"/>
  <c r="H15" i="38"/>
  <c r="H5" i="38" s="1"/>
  <c r="G15" i="38"/>
  <c r="G5" i="38" s="1"/>
  <c r="F15" i="38"/>
  <c r="F5" i="38" s="1"/>
  <c r="E15" i="38"/>
  <c r="E5" i="38" s="1"/>
  <c r="D15" i="38"/>
  <c r="D5" i="38" s="1"/>
  <c r="C20" i="38"/>
  <c r="C19" i="38"/>
  <c r="C18" i="38"/>
  <c r="C17" i="38"/>
  <c r="C4" i="38" s="1"/>
  <c r="C16" i="38"/>
  <c r="C15" i="38"/>
  <c r="C5" i="38" s="1"/>
  <c r="BA13" i="38"/>
  <c r="AZ13" i="38"/>
  <c r="AY13" i="38"/>
  <c r="AX13" i="38"/>
  <c r="AW13" i="38"/>
  <c r="AV13" i="38"/>
  <c r="AU13" i="38"/>
  <c r="AT13" i="38"/>
  <c r="AS13" i="38"/>
  <c r="AR13" i="38"/>
  <c r="AQ13" i="38"/>
  <c r="AP13" i="38"/>
  <c r="AO13" i="38"/>
  <c r="AN13" i="38"/>
  <c r="AM13" i="38"/>
  <c r="AL13" i="38"/>
  <c r="AK13" i="38"/>
  <c r="AJ13" i="38"/>
  <c r="AI13" i="38"/>
  <c r="AH13" i="38"/>
  <c r="AG13" i="38"/>
  <c r="AF13" i="38"/>
  <c r="AE13" i="38"/>
  <c r="AD13" i="38"/>
  <c r="AC13" i="38"/>
  <c r="AB13" i="38"/>
  <c r="AA13" i="38"/>
  <c r="Z13" i="38"/>
  <c r="Y13" i="38"/>
  <c r="X13" i="38"/>
  <c r="W13" i="38"/>
  <c r="V13" i="38"/>
  <c r="U13" i="38"/>
  <c r="T13" i="38"/>
  <c r="S13" i="38"/>
  <c r="R13" i="38"/>
  <c r="Q13" i="38"/>
  <c r="P13" i="38"/>
  <c r="O13" i="38"/>
  <c r="N13" i="38"/>
  <c r="M13" i="38"/>
  <c r="L13" i="38"/>
  <c r="K13" i="38"/>
  <c r="J13" i="38"/>
  <c r="I13" i="38"/>
  <c r="H13" i="38"/>
  <c r="G13" i="38"/>
  <c r="F13" i="38"/>
  <c r="E13" i="38"/>
  <c r="D13" i="38"/>
  <c r="BA12" i="38"/>
  <c r="AZ12" i="38"/>
  <c r="AY12" i="38"/>
  <c r="AX12" i="38"/>
  <c r="AW12" i="38"/>
  <c r="AV12" i="38"/>
  <c r="AU12" i="38"/>
  <c r="AT12" i="38"/>
  <c r="AS12" i="38"/>
  <c r="AR12" i="38"/>
  <c r="AQ12" i="38"/>
  <c r="AP12" i="38"/>
  <c r="AO12" i="38"/>
  <c r="AN12" i="38"/>
  <c r="AM12" i="38"/>
  <c r="AL12" i="38"/>
  <c r="AK12" i="38"/>
  <c r="AJ12" i="38"/>
  <c r="AI12" i="38"/>
  <c r="AH12" i="38"/>
  <c r="AG12" i="38"/>
  <c r="AF12" i="38"/>
  <c r="AE12" i="38"/>
  <c r="AD12" i="38"/>
  <c r="AC12" i="38"/>
  <c r="AB12" i="38"/>
  <c r="AA12" i="38"/>
  <c r="Z12" i="38"/>
  <c r="Y12" i="38"/>
  <c r="X12" i="38"/>
  <c r="W12" i="38"/>
  <c r="V12" i="38"/>
  <c r="U12" i="38"/>
  <c r="T12" i="38"/>
  <c r="S12" i="38"/>
  <c r="R12" i="38"/>
  <c r="Q12" i="38"/>
  <c r="P12" i="38"/>
  <c r="O12" i="38"/>
  <c r="N12" i="38"/>
  <c r="M12" i="38"/>
  <c r="L12" i="38"/>
  <c r="K12" i="38"/>
  <c r="J12" i="38"/>
  <c r="I12" i="38"/>
  <c r="H12" i="38"/>
  <c r="G12" i="38"/>
  <c r="F12" i="38"/>
  <c r="E12" i="38"/>
  <c r="D12" i="38"/>
  <c r="BA11" i="38"/>
  <c r="AZ11" i="38"/>
  <c r="AY11" i="38"/>
  <c r="AX11" i="38"/>
  <c r="AW11" i="38"/>
  <c r="AV11" i="38"/>
  <c r="AU11" i="38"/>
  <c r="AT11" i="38"/>
  <c r="AS11" i="38"/>
  <c r="AR11" i="38"/>
  <c r="AQ11" i="38"/>
  <c r="AP11" i="38"/>
  <c r="AO11" i="38"/>
  <c r="AN11" i="38"/>
  <c r="AM11" i="38"/>
  <c r="AL11" i="38"/>
  <c r="AK11" i="38"/>
  <c r="AJ11" i="38"/>
  <c r="AI11" i="38"/>
  <c r="AH11" i="38"/>
  <c r="AG11" i="38"/>
  <c r="AF11" i="38"/>
  <c r="AE11" i="38"/>
  <c r="AD11" i="38"/>
  <c r="AC11" i="38"/>
  <c r="AB11" i="38"/>
  <c r="AA11" i="38"/>
  <c r="Z11" i="38"/>
  <c r="Y11" i="38"/>
  <c r="X11" i="38"/>
  <c r="W11" i="38"/>
  <c r="V11" i="38"/>
  <c r="U11" i="38"/>
  <c r="T11" i="38"/>
  <c r="S11" i="38"/>
  <c r="R11" i="38"/>
  <c r="Q11" i="38"/>
  <c r="P11" i="38"/>
  <c r="O11" i="38"/>
  <c r="N11" i="38"/>
  <c r="M11" i="38"/>
  <c r="L11" i="38"/>
  <c r="K11" i="38"/>
  <c r="J11" i="38"/>
  <c r="I11" i="38"/>
  <c r="H11" i="38"/>
  <c r="G11" i="38"/>
  <c r="F11" i="38"/>
  <c r="E11" i="38"/>
  <c r="D11" i="38"/>
  <c r="BA10" i="38"/>
  <c r="AZ10" i="38"/>
  <c r="AY10" i="38"/>
  <c r="AX10" i="38"/>
  <c r="AW10" i="38"/>
  <c r="AV10" i="38"/>
  <c r="AU10" i="38"/>
  <c r="AT10" i="38"/>
  <c r="AS10" i="38"/>
  <c r="AR10" i="38"/>
  <c r="AQ10" i="38"/>
  <c r="AP10" i="38"/>
  <c r="AO10" i="38"/>
  <c r="AN10" i="38"/>
  <c r="AM10" i="38"/>
  <c r="AL10" i="38"/>
  <c r="AK10" i="38"/>
  <c r="AJ10" i="38"/>
  <c r="AI10" i="38"/>
  <c r="AH10" i="38"/>
  <c r="AG10" i="38"/>
  <c r="AF10" i="38"/>
  <c r="AE10" i="38"/>
  <c r="AD10" i="38"/>
  <c r="AC10" i="38"/>
  <c r="AB10" i="38"/>
  <c r="AA10" i="38"/>
  <c r="Z10" i="38"/>
  <c r="Y10" i="38"/>
  <c r="X10" i="38"/>
  <c r="W10" i="38"/>
  <c r="V10" i="38"/>
  <c r="U10" i="38"/>
  <c r="T10" i="38"/>
  <c r="S10" i="38"/>
  <c r="R10" i="38"/>
  <c r="Q10" i="38"/>
  <c r="P10" i="38"/>
  <c r="O10" i="38"/>
  <c r="N10" i="38"/>
  <c r="M10" i="38"/>
  <c r="L10" i="38"/>
  <c r="K10" i="38"/>
  <c r="J10" i="38"/>
  <c r="I10" i="38"/>
  <c r="H10" i="38"/>
  <c r="G10" i="38"/>
  <c r="F10" i="38"/>
  <c r="E10" i="38"/>
  <c r="D10" i="38"/>
  <c r="C13" i="38"/>
  <c r="C12" i="38"/>
  <c r="C11" i="38"/>
  <c r="C10" i="38"/>
  <c r="BA16" i="38" l="1"/>
  <c r="AZ16" i="38"/>
  <c r="AY16" i="38"/>
  <c r="AX16" i="38"/>
  <c r="AW16" i="38"/>
  <c r="AV16" i="38"/>
  <c r="AU16" i="38"/>
  <c r="AT16" i="38"/>
  <c r="AS16" i="38"/>
  <c r="AR16" i="38"/>
  <c r="AQ16" i="38"/>
  <c r="AP16" i="38"/>
  <c r="AO16" i="38"/>
  <c r="AN16" i="38"/>
  <c r="AM16" i="38"/>
  <c r="AL16" i="38"/>
  <c r="AK16" i="38"/>
  <c r="AJ16" i="38"/>
  <c r="AI16" i="38"/>
  <c r="AH16" i="38"/>
  <c r="AG16" i="38"/>
  <c r="AF16" i="38"/>
  <c r="AE16" i="38"/>
  <c r="AD16" i="38"/>
  <c r="AC16" i="38"/>
  <c r="AB16" i="38"/>
  <c r="AA16" i="38"/>
  <c r="Z16" i="38"/>
  <c r="Y16" i="38"/>
  <c r="X16" i="38"/>
  <c r="W16" i="38"/>
  <c r="V16" i="38"/>
  <c r="U16" i="38"/>
  <c r="T16" i="38"/>
  <c r="S16" i="38"/>
  <c r="R16" i="38"/>
  <c r="Q16" i="38"/>
  <c r="P16" i="38"/>
  <c r="O16" i="38"/>
  <c r="N16" i="38"/>
  <c r="M16" i="38"/>
  <c r="BC2" i="36" l="1"/>
  <c r="BB2" i="36"/>
  <c r="BA2" i="36"/>
  <c r="AZ2" i="36"/>
  <c r="AY2" i="36"/>
  <c r="AX2" i="36"/>
  <c r="AW2" i="36"/>
  <c r="AV2" i="36"/>
  <c r="AU2" i="36"/>
  <c r="AT2" i="36"/>
  <c r="AS2" i="36"/>
  <c r="AR2" i="36"/>
  <c r="AQ2" i="36"/>
  <c r="AP2" i="36"/>
  <c r="AO2" i="36"/>
  <c r="AN2" i="36"/>
  <c r="AM2" i="36"/>
  <c r="AL2" i="36"/>
  <c r="AK2" i="36"/>
  <c r="AJ2" i="36"/>
  <c r="AI2" i="36"/>
  <c r="AH2" i="36"/>
  <c r="AG2" i="36"/>
  <c r="AF2" i="36"/>
  <c r="AE2" i="36"/>
  <c r="AD2" i="36"/>
  <c r="AC2" i="36"/>
  <c r="AB2" i="36"/>
  <c r="AA2" i="36"/>
  <c r="Z2" i="36"/>
  <c r="Y2" i="36"/>
  <c r="X2" i="36"/>
  <c r="W2" i="36"/>
  <c r="V2" i="36"/>
  <c r="U2" i="36"/>
  <c r="T2" i="36"/>
  <c r="S2" i="36"/>
  <c r="R2" i="36"/>
  <c r="Q2" i="36"/>
  <c r="P2" i="36"/>
  <c r="O2" i="36"/>
  <c r="N2" i="36"/>
  <c r="M2" i="36"/>
  <c r="L2" i="36"/>
  <c r="K2" i="36"/>
  <c r="J2" i="36"/>
  <c r="I2" i="36"/>
  <c r="H2" i="36"/>
  <c r="G2" i="36"/>
  <c r="F2" i="36"/>
  <c r="E2" i="36"/>
  <c r="BC1" i="36"/>
  <c r="BB1" i="36"/>
  <c r="BA1" i="36"/>
  <c r="AZ1" i="36"/>
  <c r="AY1" i="36"/>
  <c r="AX1" i="36"/>
  <c r="AW1" i="36"/>
  <c r="AV1" i="36"/>
  <c r="AU1" i="36"/>
  <c r="AT1" i="36"/>
  <c r="AS1" i="36"/>
  <c r="AR1" i="36"/>
  <c r="AQ1" i="36"/>
  <c r="AP1" i="36"/>
  <c r="AO1" i="36"/>
  <c r="AN1" i="36"/>
  <c r="AM1" i="36"/>
  <c r="AL1" i="36"/>
  <c r="AK1" i="36"/>
  <c r="AJ1" i="36"/>
  <c r="AI1" i="36"/>
  <c r="AH1" i="36"/>
  <c r="AG1" i="36"/>
  <c r="AF1" i="36"/>
  <c r="AE1" i="36"/>
  <c r="AD1" i="36"/>
  <c r="AC1" i="36"/>
  <c r="AB1" i="36"/>
  <c r="AA1" i="36"/>
  <c r="Z1" i="36"/>
  <c r="Y1" i="36"/>
  <c r="X1" i="36"/>
  <c r="W1" i="36"/>
  <c r="V1" i="36"/>
  <c r="U1" i="36"/>
  <c r="T1" i="36"/>
  <c r="S1" i="36"/>
  <c r="R1" i="36"/>
  <c r="Q1" i="36"/>
  <c r="P1" i="36"/>
  <c r="O1" i="36"/>
  <c r="N1" i="36"/>
  <c r="M1" i="36"/>
  <c r="L1" i="36"/>
  <c r="K1" i="36"/>
  <c r="J1" i="36"/>
  <c r="I1" i="36"/>
  <c r="H1" i="36"/>
  <c r="G1" i="36"/>
  <c r="F1" i="36"/>
  <c r="E1" i="36"/>
  <c r="CE15" i="34"/>
  <c r="BW15" i="34"/>
  <c r="CF15" i="34"/>
  <c r="BX15" i="34"/>
  <c r="CA15" i="34"/>
  <c r="CD15" i="34"/>
  <c r="CC11" i="34"/>
  <c r="BW11" i="34"/>
  <c r="CA11" i="34"/>
  <c r="BZ11" i="34"/>
  <c r="CD5" i="34"/>
  <c r="CG5" i="34"/>
  <c r="BY5" i="34"/>
  <c r="CE5" i="34"/>
  <c r="CC5" i="34"/>
  <c r="CB5" i="34"/>
  <c r="BW5" i="34"/>
  <c r="AU17" i="33"/>
  <c r="AM17" i="33"/>
  <c r="O17" i="33"/>
  <c r="H17" i="33"/>
  <c r="G17" i="33"/>
  <c r="CC17" i="33"/>
  <c r="BU17" i="33"/>
  <c r="BM17" i="33"/>
  <c r="BE17" i="33"/>
  <c r="AW17" i="33"/>
  <c r="AO17" i="33"/>
  <c r="AG17" i="33"/>
  <c r="Q17" i="33"/>
  <c r="CB17" i="33"/>
  <c r="CA17" i="33"/>
  <c r="BZ17" i="33"/>
  <c r="BT17" i="33"/>
  <c r="BS17" i="33"/>
  <c r="BR17" i="33"/>
  <c r="BL17" i="33"/>
  <c r="BK17" i="33"/>
  <c r="BJ17" i="33"/>
  <c r="BD17" i="33"/>
  <c r="BC17" i="33"/>
  <c r="BB17" i="33"/>
  <c r="AV17" i="33"/>
  <c r="AT17" i="33"/>
  <c r="AN17" i="33"/>
  <c r="AL17" i="33"/>
  <c r="AF17" i="33"/>
  <c r="AE17" i="33"/>
  <c r="AD17" i="33"/>
  <c r="Y17" i="33"/>
  <c r="X17" i="33"/>
  <c r="W17" i="33"/>
  <c r="V17" i="33"/>
  <c r="Q6" i="33"/>
  <c r="P17" i="33"/>
  <c r="N17" i="33"/>
  <c r="I6" i="33"/>
  <c r="F17" i="33"/>
  <c r="CB6" i="33"/>
  <c r="CA6" i="33"/>
  <c r="BZ6" i="33"/>
  <c r="BT6" i="33"/>
  <c r="BS6" i="33"/>
  <c r="BR6" i="33"/>
  <c r="BL6" i="33"/>
  <c r="BK6" i="33"/>
  <c r="BJ6" i="33"/>
  <c r="BD6" i="33"/>
  <c r="BC6" i="33"/>
  <c r="BB6" i="33"/>
  <c r="AV6" i="33"/>
  <c r="AU6" i="33"/>
  <c r="AT6" i="33"/>
  <c r="AN6" i="33"/>
  <c r="AM6" i="33"/>
  <c r="AL6" i="33"/>
  <c r="AF6" i="33"/>
  <c r="AE6" i="33"/>
  <c r="AD6" i="33"/>
  <c r="X6" i="33"/>
  <c r="W6" i="33"/>
  <c r="V6" i="33"/>
  <c r="P6" i="33"/>
  <c r="O6" i="33"/>
  <c r="N6" i="33"/>
  <c r="H6" i="33"/>
  <c r="G6" i="33"/>
  <c r="F6" i="33"/>
  <c r="CE38" i="32"/>
  <c r="CD34" i="32"/>
  <c r="AT34" i="32"/>
  <c r="BH30" i="32"/>
  <c r="CG30" i="32"/>
  <c r="CF30" i="32"/>
  <c r="CE30" i="32"/>
  <c r="CD30" i="32"/>
  <c r="CC30" i="32"/>
  <c r="CB30" i="32"/>
  <c r="CA30" i="32"/>
  <c r="BZ30" i="32"/>
  <c r="BY30" i="32"/>
  <c r="BX30" i="32"/>
  <c r="BW30" i="32"/>
  <c r="BV30" i="32"/>
  <c r="BU30" i="32"/>
  <c r="BT30" i="32"/>
  <c r="BS30" i="32"/>
  <c r="CG45" i="32"/>
  <c r="CE45" i="32"/>
  <c r="CD45" i="32"/>
  <c r="CC45" i="32"/>
  <c r="CB45" i="32"/>
  <c r="CA45" i="32"/>
  <c r="BZ45" i="32"/>
  <c r="BY45" i="32"/>
  <c r="BW20" i="32"/>
  <c r="BU45" i="32"/>
  <c r="BT45" i="32"/>
  <c r="BS45" i="32"/>
  <c r="BN45" i="32"/>
  <c r="BK45" i="32"/>
  <c r="CG20" i="32"/>
  <c r="CD20" i="32"/>
  <c r="CC20" i="32"/>
  <c r="CB20" i="32"/>
  <c r="CA20" i="32"/>
  <c r="BZ20" i="32"/>
  <c r="BY20" i="32"/>
  <c r="BV20" i="32"/>
  <c r="BU20" i="32"/>
  <c r="BT20" i="32"/>
  <c r="BN20" i="32"/>
  <c r="CG38" i="32"/>
  <c r="CC38" i="32"/>
  <c r="CB38" i="32"/>
  <c r="CA38" i="32"/>
  <c r="BZ38" i="32"/>
  <c r="BY38" i="32"/>
  <c r="BX38" i="32"/>
  <c r="BW38" i="32"/>
  <c r="BU13" i="32"/>
  <c r="BS38" i="32"/>
  <c r="BK13" i="32"/>
  <c r="BQ38" i="32"/>
  <c r="BN38" i="32"/>
  <c r="BM38" i="32"/>
  <c r="CG13" i="32"/>
  <c r="CF13" i="32"/>
  <c r="CE13" i="32"/>
  <c r="CB13" i="32"/>
  <c r="CA13" i="32"/>
  <c r="BZ13" i="32"/>
  <c r="BY13" i="32"/>
  <c r="BX13" i="32"/>
  <c r="BW13" i="32"/>
  <c r="BT13" i="32"/>
  <c r="BS13" i="32"/>
  <c r="BQ13" i="32"/>
  <c r="BL13" i="32"/>
  <c r="CB9" i="32"/>
  <c r="BD9" i="32"/>
  <c r="BQ34" i="32"/>
  <c r="AS34" i="32"/>
  <c r="AQ9" i="32"/>
  <c r="CC34" i="32"/>
  <c r="CA9" i="32"/>
  <c r="BV34" i="32"/>
  <c r="BU34" i="32"/>
  <c r="BS34" i="32"/>
  <c r="BN34" i="32"/>
  <c r="BM34" i="32"/>
  <c r="BK34" i="32"/>
  <c r="BE34" i="32"/>
  <c r="BA34" i="32"/>
  <c r="AX34" i="32"/>
  <c r="AW34" i="32"/>
  <c r="AU34" i="32"/>
  <c r="AT9" i="32"/>
  <c r="AR34" i="32"/>
  <c r="CF9" i="32"/>
  <c r="CD9" i="32"/>
  <c r="CC9" i="32"/>
  <c r="BX9" i="32"/>
  <c r="BV9" i="32"/>
  <c r="BP9" i="32"/>
  <c r="BN9" i="32"/>
  <c r="BM9" i="32"/>
  <c r="BK9" i="32"/>
  <c r="BH9" i="32"/>
  <c r="BF9" i="32"/>
  <c r="BC9" i="32"/>
  <c r="AZ9" i="32"/>
  <c r="AX9" i="32"/>
  <c r="AW9" i="32"/>
  <c r="AU9" i="32"/>
  <c r="AR9" i="32"/>
  <c r="BC5" i="32"/>
  <c r="AW30" i="32"/>
  <c r="BP30" i="32"/>
  <c r="BH5" i="32"/>
  <c r="BH4" i="32" s="1"/>
  <c r="BF30" i="32"/>
  <c r="BD30" i="32"/>
  <c r="BC30" i="32"/>
  <c r="BB5" i="32"/>
  <c r="BA30" i="32"/>
  <c r="AZ5" i="32"/>
  <c r="AY30" i="32"/>
  <c r="AV30" i="32"/>
  <c r="AU30" i="32"/>
  <c r="AR5" i="32"/>
  <c r="CG5" i="32"/>
  <c r="CF5" i="32"/>
  <c r="CE5" i="32"/>
  <c r="CD5" i="32"/>
  <c r="CC5" i="32"/>
  <c r="CB5" i="32"/>
  <c r="CA5" i="32"/>
  <c r="BZ5" i="32"/>
  <c r="BY5" i="32"/>
  <c r="BX5" i="32"/>
  <c r="BW5" i="32"/>
  <c r="BV5" i="32"/>
  <c r="BU5" i="32"/>
  <c r="BT5" i="32"/>
  <c r="BS5" i="32"/>
  <c r="BQ5" i="32"/>
  <c r="BL5" i="32"/>
  <c r="BI5" i="32"/>
  <c r="BA5" i="32"/>
  <c r="AV5" i="32"/>
  <c r="AS5" i="32"/>
  <c r="CE30" i="31"/>
  <c r="BO30" i="31"/>
  <c r="AY30" i="31"/>
  <c r="AI30" i="31"/>
  <c r="S30" i="31"/>
  <c r="BW30" i="31"/>
  <c r="BG30" i="31"/>
  <c r="AQ30" i="31"/>
  <c r="AA30" i="31"/>
  <c r="K30" i="31"/>
  <c r="CG30" i="31"/>
  <c r="CF30" i="31"/>
  <c r="CD30" i="31"/>
  <c r="CC30" i="31"/>
  <c r="CB30" i="31"/>
  <c r="CA30" i="31"/>
  <c r="BZ30" i="31"/>
  <c r="BY30" i="31"/>
  <c r="BX30" i="31"/>
  <c r="BV30" i="31"/>
  <c r="BU30" i="31"/>
  <c r="BT30" i="31"/>
  <c r="BS30" i="31"/>
  <c r="BR30" i="31"/>
  <c r="BQ30" i="31"/>
  <c r="BP30" i="31"/>
  <c r="BN30" i="31"/>
  <c r="BM30" i="31"/>
  <c r="BL30" i="31"/>
  <c r="BK30" i="31"/>
  <c r="BJ30" i="31"/>
  <c r="BI30" i="31"/>
  <c r="BH30" i="31"/>
  <c r="BF30" i="31"/>
  <c r="BE30" i="31"/>
  <c r="BD30" i="31"/>
  <c r="BC30" i="31"/>
  <c r="BB30" i="31"/>
  <c r="BA30" i="31"/>
  <c r="AZ30" i="31"/>
  <c r="AX30" i="31"/>
  <c r="AW30" i="31"/>
  <c r="AV30" i="31"/>
  <c r="AU30" i="31"/>
  <c r="AT30" i="31"/>
  <c r="AS30" i="31"/>
  <c r="AR30" i="31"/>
  <c r="AP30" i="31"/>
  <c r="AO30" i="31"/>
  <c r="AN30" i="31"/>
  <c r="AM30" i="31"/>
  <c r="AL30" i="31"/>
  <c r="AK30" i="31"/>
  <c r="AJ30" i="31"/>
  <c r="AH30" i="31"/>
  <c r="AG30" i="31"/>
  <c r="AF30" i="31"/>
  <c r="AE30" i="31"/>
  <c r="AD30" i="31"/>
  <c r="AC30" i="31"/>
  <c r="AB30" i="31"/>
  <c r="Z30" i="31"/>
  <c r="Y30" i="31"/>
  <c r="X30" i="31"/>
  <c r="W30" i="31"/>
  <c r="V30" i="31"/>
  <c r="U30" i="31"/>
  <c r="T30" i="31"/>
  <c r="R30" i="31"/>
  <c r="Q30" i="31"/>
  <c r="P30" i="31"/>
  <c r="O30" i="31"/>
  <c r="N30" i="31"/>
  <c r="M30" i="31"/>
  <c r="L30" i="31"/>
  <c r="BB18" i="31"/>
  <c r="BB17" i="31" s="1"/>
  <c r="V18" i="31"/>
  <c r="V17" i="31" s="1"/>
  <c r="AO18" i="31"/>
  <c r="AO17" i="31" s="1"/>
  <c r="BJ5" i="31"/>
  <c r="BJ4" i="31" s="1"/>
  <c r="BB5" i="31"/>
  <c r="BB4" i="31" s="1"/>
  <c r="AQ18" i="31"/>
  <c r="AQ17" i="31" s="1"/>
  <c r="AD5" i="31"/>
  <c r="AD4" i="31" s="1"/>
  <c r="AA18" i="31"/>
  <c r="AA17" i="31" s="1"/>
  <c r="V5" i="31"/>
  <c r="V4" i="31" s="1"/>
  <c r="BW18" i="31"/>
  <c r="BW17" i="31" s="1"/>
  <c r="BG18" i="31"/>
  <c r="BG17" i="31" s="1"/>
  <c r="CF18" i="31"/>
  <c r="CF17" i="31" s="1"/>
  <c r="BZ18" i="31"/>
  <c r="BZ17" i="31" s="1"/>
  <c r="BX18" i="31"/>
  <c r="BX17" i="31" s="1"/>
  <c r="BU5" i="31"/>
  <c r="BU4" i="31" s="1"/>
  <c r="BR18" i="31"/>
  <c r="BR17" i="31" s="1"/>
  <c r="BP18" i="31"/>
  <c r="BP17" i="31" s="1"/>
  <c r="BH18" i="31"/>
  <c r="BH17" i="31" s="1"/>
  <c r="AZ18" i="31"/>
  <c r="AZ17" i="31" s="1"/>
  <c r="AX18" i="31"/>
  <c r="AX17" i="31" s="1"/>
  <c r="AT18" i="31"/>
  <c r="AT17" i="31" s="1"/>
  <c r="AR18" i="31"/>
  <c r="AR17" i="31" s="1"/>
  <c r="AP18" i="31"/>
  <c r="AP17" i="31" s="1"/>
  <c r="AO5" i="31"/>
  <c r="AO4" i="31" s="1"/>
  <c r="AL18" i="31"/>
  <c r="AL17" i="31" s="1"/>
  <c r="AJ18" i="31"/>
  <c r="AJ17" i="31" s="1"/>
  <c r="AH18" i="31"/>
  <c r="AH17" i="31" s="1"/>
  <c r="AB18" i="31"/>
  <c r="AB17" i="31" s="1"/>
  <c r="Z18" i="31"/>
  <c r="Z17" i="31" s="1"/>
  <c r="T18" i="31"/>
  <c r="T17" i="31" s="1"/>
  <c r="R18" i="31"/>
  <c r="R17" i="31" s="1"/>
  <c r="N18" i="31"/>
  <c r="N17" i="31" s="1"/>
  <c r="L18" i="31"/>
  <c r="L17" i="31" s="1"/>
  <c r="J18" i="31"/>
  <c r="J17" i="31" s="1"/>
  <c r="I5" i="31"/>
  <c r="I4" i="31" s="1"/>
  <c r="F18" i="31"/>
  <c r="F17" i="31" s="1"/>
  <c r="D18" i="31"/>
  <c r="D17" i="31" s="1"/>
  <c r="CF5" i="31"/>
  <c r="CF4" i="31" s="1"/>
  <c r="CD5" i="31"/>
  <c r="CD4" i="31" s="1"/>
  <c r="BX5" i="31"/>
  <c r="BX4" i="31" s="1"/>
  <c r="BV5" i="31"/>
  <c r="BV4" i="31" s="1"/>
  <c r="BP5" i="31"/>
  <c r="BP4" i="31" s="1"/>
  <c r="BO5" i="31"/>
  <c r="BO4" i="31" s="1"/>
  <c r="BN5" i="31"/>
  <c r="BN4" i="31" s="1"/>
  <c r="BH5" i="31"/>
  <c r="BH4" i="31" s="1"/>
  <c r="BG5" i="31"/>
  <c r="BG4" i="31" s="1"/>
  <c r="BF5" i="31"/>
  <c r="BF4" i="31" s="1"/>
  <c r="AZ5" i="31"/>
  <c r="AZ4" i="31" s="1"/>
  <c r="AY5" i="31"/>
  <c r="AY4" i="31" s="1"/>
  <c r="AX5" i="31"/>
  <c r="AX4" i="31" s="1"/>
  <c r="AR5" i="31"/>
  <c r="AR4" i="31" s="1"/>
  <c r="AQ5" i="31"/>
  <c r="AQ4" i="31" s="1"/>
  <c r="AP5" i="31"/>
  <c r="AP4" i="31" s="1"/>
  <c r="AJ5" i="31"/>
  <c r="AJ4" i="31" s="1"/>
  <c r="AI5" i="31"/>
  <c r="AI4" i="31" s="1"/>
  <c r="AH5" i="31"/>
  <c r="AH4" i="31" s="1"/>
  <c r="AB5" i="31"/>
  <c r="AB4" i="31" s="1"/>
  <c r="AA5" i="31"/>
  <c r="AA4" i="31" s="1"/>
  <c r="Z5" i="31"/>
  <c r="Z4" i="31" s="1"/>
  <c r="T5" i="31"/>
  <c r="T4" i="31" s="1"/>
  <c r="S5" i="31"/>
  <c r="S4" i="31" s="1"/>
  <c r="R5" i="31"/>
  <c r="R4" i="31" s="1"/>
  <c r="L5" i="31"/>
  <c r="L4" i="31" s="1"/>
  <c r="K5" i="31"/>
  <c r="K4" i="31" s="1"/>
  <c r="J5" i="31"/>
  <c r="J4" i="31" s="1"/>
  <c r="D5" i="31"/>
  <c r="D4" i="31" s="1"/>
  <c r="BS13" i="30"/>
  <c r="BS12" i="30" s="1"/>
  <c r="AM13" i="30"/>
  <c r="AM12" i="30" s="1"/>
  <c r="G13" i="30"/>
  <c r="G12" i="30" s="1"/>
  <c r="BE13" i="30"/>
  <c r="BE12" i="30" s="1"/>
  <c r="Y13" i="30"/>
  <c r="Y12" i="30" s="1"/>
  <c r="CG5" i="30"/>
  <c r="CG4" i="30" s="1"/>
  <c r="BY5" i="30"/>
  <c r="BY4" i="30" s="1"/>
  <c r="BQ5" i="30"/>
  <c r="BQ4" i="30" s="1"/>
  <c r="BI5" i="30"/>
  <c r="BI4" i="30" s="1"/>
  <c r="BA5" i="30"/>
  <c r="BA4" i="30" s="1"/>
  <c r="AS5" i="30"/>
  <c r="AS4" i="30" s="1"/>
  <c r="AK5" i="30"/>
  <c r="AK4" i="30" s="1"/>
  <c r="AC5" i="30"/>
  <c r="AC4" i="30" s="1"/>
  <c r="U5" i="30"/>
  <c r="U4" i="30" s="1"/>
  <c r="M5" i="30"/>
  <c r="M4" i="30" s="1"/>
  <c r="E5" i="30"/>
  <c r="E4" i="30" s="1"/>
  <c r="CF13" i="30"/>
  <c r="CF12" i="30" s="1"/>
  <c r="CC13" i="30"/>
  <c r="CC12" i="30" s="1"/>
  <c r="CB13" i="30"/>
  <c r="CA5" i="30"/>
  <c r="CA4" i="30" s="1"/>
  <c r="BX13" i="30"/>
  <c r="BX12" i="30" s="1"/>
  <c r="BU13" i="30"/>
  <c r="BU12" i="30" s="1"/>
  <c r="BT13" i="30"/>
  <c r="BS5" i="30"/>
  <c r="BS4" i="30" s="1"/>
  <c r="BP13" i="30"/>
  <c r="BP12" i="30" s="1"/>
  <c r="BM13" i="30"/>
  <c r="BM12" i="30" s="1"/>
  <c r="BL13" i="30"/>
  <c r="BK5" i="30"/>
  <c r="BK4" i="30" s="1"/>
  <c r="BH13" i="30"/>
  <c r="BH12" i="30" s="1"/>
  <c r="BD13" i="30"/>
  <c r="BC5" i="30"/>
  <c r="BC4" i="30" s="1"/>
  <c r="AZ13" i="30"/>
  <c r="AZ12" i="30" s="1"/>
  <c r="AW13" i="30"/>
  <c r="AW12" i="30" s="1"/>
  <c r="AV13" i="30"/>
  <c r="AU5" i="30"/>
  <c r="AU4" i="30" s="1"/>
  <c r="AR13" i="30"/>
  <c r="AR12" i="30" s="1"/>
  <c r="AO13" i="30"/>
  <c r="AO12" i="30" s="1"/>
  <c r="AN13" i="30"/>
  <c r="AM5" i="30"/>
  <c r="AM4" i="30" s="1"/>
  <c r="AJ13" i="30"/>
  <c r="AJ12" i="30" s="1"/>
  <c r="AG13" i="30"/>
  <c r="AG12" i="30" s="1"/>
  <c r="AF13" i="30"/>
  <c r="AE5" i="30"/>
  <c r="AE4" i="30" s="1"/>
  <c r="AC13" i="30"/>
  <c r="AB13" i="30"/>
  <c r="AB12" i="30" s="1"/>
  <c r="X13" i="30"/>
  <c r="W5" i="30"/>
  <c r="W4" i="30" s="1"/>
  <c r="T13" i="30"/>
  <c r="T12" i="30" s="1"/>
  <c r="Q13" i="30"/>
  <c r="Q12" i="30" s="1"/>
  <c r="P13" i="30"/>
  <c r="O5" i="30"/>
  <c r="O4" i="30" s="1"/>
  <c r="L13" i="30"/>
  <c r="L12" i="30" s="1"/>
  <c r="I13" i="30"/>
  <c r="I12" i="30" s="1"/>
  <c r="H13" i="30"/>
  <c r="G5" i="30"/>
  <c r="D13" i="30"/>
  <c r="D12" i="30" s="1"/>
  <c r="CD5" i="30"/>
  <c r="CC5" i="30"/>
  <c r="CC4" i="30" s="1"/>
  <c r="CB5" i="30"/>
  <c r="CB4" i="30" s="1"/>
  <c r="BV5" i="30"/>
  <c r="BV4" i="30" s="1"/>
  <c r="BU5" i="30"/>
  <c r="BU4" i="30" s="1"/>
  <c r="BT5" i="30"/>
  <c r="BT4" i="30" s="1"/>
  <c r="BN5" i="30"/>
  <c r="BN4" i="30" s="1"/>
  <c r="BM5" i="30"/>
  <c r="BM4" i="30" s="1"/>
  <c r="BL5" i="30"/>
  <c r="BL4" i="30" s="1"/>
  <c r="BF5" i="30"/>
  <c r="BF4" i="30" s="1"/>
  <c r="BE5" i="30"/>
  <c r="BE4" i="30" s="1"/>
  <c r="BD5" i="30"/>
  <c r="BD4" i="30" s="1"/>
  <c r="AX5" i="30"/>
  <c r="AX4" i="30" s="1"/>
  <c r="AW5" i="30"/>
  <c r="AW4" i="30" s="1"/>
  <c r="AV5" i="30"/>
  <c r="AV4" i="30" s="1"/>
  <c r="AP5" i="30"/>
  <c r="AP4" i="30" s="1"/>
  <c r="AO5" i="30"/>
  <c r="AO4" i="30" s="1"/>
  <c r="AN5" i="30"/>
  <c r="AN4" i="30" s="1"/>
  <c r="AH5" i="30"/>
  <c r="AH4" i="30" s="1"/>
  <c r="AG5" i="30"/>
  <c r="AG4" i="30" s="1"/>
  <c r="AF5" i="30"/>
  <c r="AF4" i="30" s="1"/>
  <c r="Z5" i="30"/>
  <c r="Z4" i="30" s="1"/>
  <c r="Y5" i="30"/>
  <c r="Y4" i="30" s="1"/>
  <c r="X5" i="30"/>
  <c r="X4" i="30" s="1"/>
  <c r="R5" i="30"/>
  <c r="R4" i="30" s="1"/>
  <c r="Q5" i="30"/>
  <c r="Q4" i="30" s="1"/>
  <c r="P5" i="30"/>
  <c r="P4" i="30" s="1"/>
  <c r="J5" i="30"/>
  <c r="J4" i="30" s="1"/>
  <c r="I5" i="30"/>
  <c r="I4" i="30" s="1"/>
  <c r="H5" i="30"/>
  <c r="H4" i="30" s="1"/>
  <c r="CD4" i="30"/>
  <c r="G4" i="30"/>
  <c r="BJ4" i="29"/>
  <c r="BF4" i="29"/>
  <c r="BB4" i="29"/>
  <c r="AX4" i="29"/>
  <c r="AT4" i="29"/>
  <c r="AP4" i="29"/>
  <c r="AL4" i="29"/>
  <c r="AH4" i="29"/>
  <c r="AD4" i="29"/>
  <c r="Z4" i="29"/>
  <c r="V4" i="29"/>
  <c r="R4" i="29"/>
  <c r="N4" i="29"/>
  <c r="J4" i="29"/>
  <c r="F4" i="29"/>
  <c r="BL4" i="29"/>
  <c r="BG4" i="29"/>
  <c r="BD4" i="29"/>
  <c r="AY4" i="29"/>
  <c r="AV4" i="29"/>
  <c r="AQ4" i="29"/>
  <c r="AN4" i="29"/>
  <c r="AI4" i="29"/>
  <c r="AF4" i="29"/>
  <c r="AA4" i="29"/>
  <c r="X4" i="29"/>
  <c r="S4" i="29"/>
  <c r="P4" i="29"/>
  <c r="K4" i="29"/>
  <c r="H4" i="29"/>
  <c r="CD10" i="28"/>
  <c r="CC10" i="28"/>
  <c r="CB10" i="28"/>
  <c r="CA10" i="28"/>
  <c r="BZ10" i="28"/>
  <c r="BV10" i="28"/>
  <c r="BU10" i="28"/>
  <c r="BT10" i="28"/>
  <c r="BS10" i="28"/>
  <c r="BR10" i="28"/>
  <c r="BN10" i="28"/>
  <c r="BL10" i="28"/>
  <c r="BK10" i="28"/>
  <c r="BJ10" i="28"/>
  <c r="BF10" i="28"/>
  <c r="BD10" i="28"/>
  <c r="BC10" i="28"/>
  <c r="BB10" i="28"/>
  <c r="AX10" i="28"/>
  <c r="AV10" i="28"/>
  <c r="AU10" i="28"/>
  <c r="AT10" i="28"/>
  <c r="AP10" i="28"/>
  <c r="AO10" i="28"/>
  <c r="AN10" i="28"/>
  <c r="AM10" i="28"/>
  <c r="AL10" i="28"/>
  <c r="AH10" i="28"/>
  <c r="AG10" i="28"/>
  <c r="AF10" i="28"/>
  <c r="AE10" i="28"/>
  <c r="AD10" i="28"/>
  <c r="Z10" i="28"/>
  <c r="X10" i="28"/>
  <c r="W10" i="28"/>
  <c r="V10" i="28"/>
  <c r="R10" i="28"/>
  <c r="Q10" i="28"/>
  <c r="P10" i="28"/>
  <c r="O10" i="28"/>
  <c r="N10" i="28"/>
  <c r="J10" i="28"/>
  <c r="I10" i="28"/>
  <c r="H10" i="28"/>
  <c r="G10" i="28"/>
  <c r="F10" i="28"/>
  <c r="CF4" i="28"/>
  <c r="CD4" i="28"/>
  <c r="CB4" i="28"/>
  <c r="CA4" i="28"/>
  <c r="BZ4" i="28"/>
  <c r="BX4" i="28"/>
  <c r="BV4" i="28"/>
  <c r="BT4" i="28"/>
  <c r="BS4" i="28"/>
  <c r="BR4" i="28"/>
  <c r="BP4" i="28"/>
  <c r="BN4" i="28"/>
  <c r="BL4" i="28"/>
  <c r="BK4" i="28"/>
  <c r="BJ4" i="28"/>
  <c r="BH4" i="28"/>
  <c r="BF4" i="28"/>
  <c r="BD4" i="28"/>
  <c r="BC4" i="28"/>
  <c r="BB4" i="28"/>
  <c r="AZ4" i="28"/>
  <c r="AX4" i="28"/>
  <c r="AV4" i="28"/>
  <c r="AU4" i="28"/>
  <c r="AT4" i="28"/>
  <c r="AR4" i="28"/>
  <c r="AP4" i="28"/>
  <c r="AN4" i="28"/>
  <c r="AM4" i="28"/>
  <c r="AL4" i="28"/>
  <c r="AJ4" i="28"/>
  <c r="AH4" i="28"/>
  <c r="AF4" i="28"/>
  <c r="AE4" i="28"/>
  <c r="AD4" i="28"/>
  <c r="AB4" i="28"/>
  <c r="Z4" i="28"/>
  <c r="X4" i="28"/>
  <c r="W4" i="28"/>
  <c r="V4" i="28"/>
  <c r="T4" i="28"/>
  <c r="R4" i="28"/>
  <c r="P4" i="28"/>
  <c r="O4" i="28"/>
  <c r="N4" i="28"/>
  <c r="L4" i="28"/>
  <c r="J4" i="28"/>
  <c r="H4" i="28"/>
  <c r="G4" i="28"/>
  <c r="F4" i="28"/>
  <c r="D4" i="28"/>
  <c r="CB45" i="27"/>
  <c r="BT45" i="27"/>
  <c r="P45" i="27"/>
  <c r="CD44" i="27"/>
  <c r="BV44" i="27"/>
  <c r="BN44" i="27"/>
  <c r="AH44" i="27"/>
  <c r="CF43" i="27"/>
  <c r="BX43" i="27"/>
  <c r="BP43" i="27"/>
  <c r="AZ43" i="27"/>
  <c r="BZ42" i="27"/>
  <c r="BR42" i="27"/>
  <c r="F42" i="27"/>
  <c r="BH41" i="27"/>
  <c r="AZ41" i="27"/>
  <c r="AR41" i="27"/>
  <c r="AJ41" i="27"/>
  <c r="AB41" i="27"/>
  <c r="T41" i="27"/>
  <c r="L41" i="27"/>
  <c r="D41" i="27"/>
  <c r="BZ29" i="27"/>
  <c r="BR29" i="27"/>
  <c r="CG29" i="27"/>
  <c r="CE29" i="27"/>
  <c r="CC29" i="27"/>
  <c r="CA29" i="27"/>
  <c r="BY29" i="27"/>
  <c r="BW29" i="27"/>
  <c r="BU29" i="27"/>
  <c r="BS29" i="27"/>
  <c r="BQ29" i="27"/>
  <c r="BO29" i="27"/>
  <c r="BM29" i="27"/>
  <c r="BK29" i="27"/>
  <c r="BI29" i="27"/>
  <c r="BG29" i="27"/>
  <c r="BE29" i="27"/>
  <c r="BC29" i="27"/>
  <c r="BA29" i="27"/>
  <c r="AY29" i="27"/>
  <c r="AW29" i="27"/>
  <c r="AU29" i="27"/>
  <c r="AS29" i="27"/>
  <c r="AQ29" i="27"/>
  <c r="AO29" i="27"/>
  <c r="AM29" i="27"/>
  <c r="AL29" i="27"/>
  <c r="AK29" i="27"/>
  <c r="AI29" i="27"/>
  <c r="AG29" i="27"/>
  <c r="AE29" i="27"/>
  <c r="AC29" i="27"/>
  <c r="AA29" i="27"/>
  <c r="Y29" i="27"/>
  <c r="W29" i="27"/>
  <c r="V29" i="27"/>
  <c r="U29" i="27"/>
  <c r="S29" i="27"/>
  <c r="Q29" i="27"/>
  <c r="O29" i="27"/>
  <c r="M29" i="27"/>
  <c r="K29" i="27"/>
  <c r="I29" i="27"/>
  <c r="G29" i="27"/>
  <c r="E29" i="27"/>
  <c r="AV45" i="27"/>
  <c r="AN45" i="27"/>
  <c r="AF45" i="27"/>
  <c r="X45" i="27"/>
  <c r="BF44" i="27"/>
  <c r="AX44" i="27"/>
  <c r="AP44" i="27"/>
  <c r="BH43" i="27"/>
  <c r="T43" i="27"/>
  <c r="L43" i="27"/>
  <c r="D43" i="27"/>
  <c r="AT20" i="27"/>
  <c r="AL42" i="27"/>
  <c r="BC48" i="27"/>
  <c r="AH40" i="27"/>
  <c r="Z40" i="27"/>
  <c r="R40" i="27"/>
  <c r="J40" i="27"/>
  <c r="BX21" i="27"/>
  <c r="AJ21" i="27"/>
  <c r="CG20" i="27"/>
  <c r="CE20" i="27"/>
  <c r="CC20" i="27"/>
  <c r="CA20" i="27"/>
  <c r="BY20" i="27"/>
  <c r="BW20" i="27"/>
  <c r="BU20" i="27"/>
  <c r="BS20" i="27"/>
  <c r="BQ20" i="27"/>
  <c r="BO20" i="27"/>
  <c r="BM20" i="27"/>
  <c r="BK20" i="27"/>
  <c r="BJ20" i="27"/>
  <c r="BI20" i="27"/>
  <c r="BG20" i="27"/>
  <c r="BE20" i="27"/>
  <c r="BC20" i="27"/>
  <c r="BB20" i="27"/>
  <c r="BA20" i="27"/>
  <c r="AY20" i="27"/>
  <c r="AW20" i="27"/>
  <c r="AU20" i="27"/>
  <c r="AS20" i="27"/>
  <c r="AQ20" i="27"/>
  <c r="AO20" i="27"/>
  <c r="AM20" i="27"/>
  <c r="AL20" i="27"/>
  <c r="AK20" i="27"/>
  <c r="AI20" i="27"/>
  <c r="AG20" i="27"/>
  <c r="AE20" i="27"/>
  <c r="AC20" i="27"/>
  <c r="AA20" i="27"/>
  <c r="Y20" i="27"/>
  <c r="W20" i="27"/>
  <c r="U20" i="27"/>
  <c r="S20" i="27"/>
  <c r="Q20" i="27"/>
  <c r="O20" i="27"/>
  <c r="M20" i="27"/>
  <c r="K20" i="27"/>
  <c r="I20" i="27"/>
  <c r="G20" i="27"/>
  <c r="E20" i="27"/>
  <c r="CB19" i="27"/>
  <c r="BT19" i="27"/>
  <c r="BL19" i="27"/>
  <c r="CD18" i="27"/>
  <c r="BV18" i="27"/>
  <c r="BN18" i="27"/>
  <c r="CF17" i="27"/>
  <c r="BX17" i="27"/>
  <c r="BP17" i="27"/>
  <c r="BH17" i="27"/>
  <c r="BZ16" i="27"/>
  <c r="BR16" i="27"/>
  <c r="BJ16" i="27"/>
  <c r="BG15" i="27"/>
  <c r="BF15" i="27"/>
  <c r="BE15" i="27"/>
  <c r="BD15" i="27"/>
  <c r="BC15" i="27"/>
  <c r="BB15" i="27"/>
  <c r="BA15" i="27"/>
  <c r="AZ15" i="27"/>
  <c r="AY15" i="27"/>
  <c r="AX15" i="27"/>
  <c r="AW15" i="27"/>
  <c r="AV15" i="27"/>
  <c r="AU15" i="27"/>
  <c r="AT15" i="27"/>
  <c r="AS15" i="27"/>
  <c r="AR15" i="27"/>
  <c r="AQ15" i="27"/>
  <c r="AP15" i="27"/>
  <c r="AO15" i="27"/>
  <c r="AN15" i="27"/>
  <c r="AM15" i="27"/>
  <c r="AL15" i="27"/>
  <c r="AK15" i="27"/>
  <c r="AJ15" i="27"/>
  <c r="AI15" i="27"/>
  <c r="AH15" i="27"/>
  <c r="AG15" i="27"/>
  <c r="AF15" i="27"/>
  <c r="AE15" i="27"/>
  <c r="AD15" i="27"/>
  <c r="AC15" i="27"/>
  <c r="AB15" i="27"/>
  <c r="AA15" i="27"/>
  <c r="Z15" i="27"/>
  <c r="Y15" i="27"/>
  <c r="X15" i="27"/>
  <c r="W15" i="27"/>
  <c r="V15" i="27"/>
  <c r="U15" i="27"/>
  <c r="T15" i="27"/>
  <c r="S15" i="27"/>
  <c r="R15" i="27"/>
  <c r="Q15" i="27"/>
  <c r="P15" i="27"/>
  <c r="O15" i="27"/>
  <c r="N15" i="27"/>
  <c r="M15" i="27"/>
  <c r="L15" i="27"/>
  <c r="K15" i="27"/>
  <c r="J15" i="27"/>
  <c r="I15" i="27"/>
  <c r="H15" i="27"/>
  <c r="G15" i="27"/>
  <c r="F15" i="27"/>
  <c r="E15" i="27"/>
  <c r="D15" i="27"/>
  <c r="CE10" i="27"/>
  <c r="CC10" i="27"/>
  <c r="CA10" i="27"/>
  <c r="BW10" i="27"/>
  <c r="BU10" i="27"/>
  <c r="BS10" i="27"/>
  <c r="BO10" i="27"/>
  <c r="BM10" i="27"/>
  <c r="BK10" i="27"/>
  <c r="BG10" i="27"/>
  <c r="BE10" i="27"/>
  <c r="BC10" i="27"/>
  <c r="AY10" i="27"/>
  <c r="AW10" i="27"/>
  <c r="AU10" i="27"/>
  <c r="AQ10" i="27"/>
  <c r="AO10" i="27"/>
  <c r="AM10" i="27"/>
  <c r="AI10" i="27"/>
  <c r="AG10" i="27"/>
  <c r="AE10" i="27"/>
  <c r="AA10" i="27"/>
  <c r="Y10" i="27"/>
  <c r="W10" i="27"/>
  <c r="S10" i="27"/>
  <c r="Q10" i="27"/>
  <c r="O10" i="27"/>
  <c r="K10" i="27"/>
  <c r="I10" i="27"/>
  <c r="G10" i="27"/>
  <c r="CF21" i="27"/>
  <c r="CA19" i="27"/>
  <c r="BZ19" i="27"/>
  <c r="BX4" i="27"/>
  <c r="BS19" i="27"/>
  <c r="BP21" i="27"/>
  <c r="BK19" i="27"/>
  <c r="BJ19" i="27"/>
  <c r="BH21" i="27"/>
  <c r="CC18" i="27"/>
  <c r="CB18" i="27"/>
  <c r="BU18" i="27"/>
  <c r="BT18" i="27"/>
  <c r="BM18" i="27"/>
  <c r="BL18" i="27"/>
  <c r="CE21" i="27"/>
  <c r="CD21" i="27"/>
  <c r="CC21" i="27"/>
  <c r="CA21" i="27"/>
  <c r="BZ21" i="27"/>
  <c r="BW21" i="27"/>
  <c r="BV21" i="27"/>
  <c r="BU21" i="27"/>
  <c r="BS21" i="27"/>
  <c r="BR21" i="27"/>
  <c r="BO21" i="27"/>
  <c r="BN21" i="27"/>
  <c r="BM21" i="27"/>
  <c r="BK21" i="27"/>
  <c r="BJ21" i="27"/>
  <c r="BG21" i="27"/>
  <c r="BF21" i="27"/>
  <c r="BE21" i="27"/>
  <c r="BC21" i="27"/>
  <c r="BB21" i="27"/>
  <c r="AY21" i="27"/>
  <c r="AX21" i="27"/>
  <c r="AW21" i="27"/>
  <c r="AU21" i="27"/>
  <c r="AT21" i="27"/>
  <c r="AQ21" i="27"/>
  <c r="AP21" i="27"/>
  <c r="AO21" i="27"/>
  <c r="AM21" i="27"/>
  <c r="AL21" i="27"/>
  <c r="AI21" i="27"/>
  <c r="AH21" i="27"/>
  <c r="AG21" i="27"/>
  <c r="AE21" i="27"/>
  <c r="AD21" i="27"/>
  <c r="AA21" i="27"/>
  <c r="Z21" i="27"/>
  <c r="Y21" i="27"/>
  <c r="W21" i="27"/>
  <c r="V21" i="27"/>
  <c r="S21" i="27"/>
  <c r="R21" i="27"/>
  <c r="Q21" i="27"/>
  <c r="O21" i="27"/>
  <c r="N21" i="27"/>
  <c r="K21" i="27"/>
  <c r="J21" i="27"/>
  <c r="I21" i="27"/>
  <c r="G21" i="27"/>
  <c r="F21" i="27"/>
  <c r="CG16" i="27"/>
  <c r="CF16" i="27"/>
  <c r="CE16" i="27"/>
  <c r="CC4" i="27"/>
  <c r="CB16" i="27"/>
  <c r="BY16" i="27"/>
  <c r="BX16" i="27"/>
  <c r="BW16" i="27"/>
  <c r="BU4" i="27"/>
  <c r="BT16" i="27"/>
  <c r="BQ16" i="27"/>
  <c r="BP16" i="27"/>
  <c r="BO16" i="27"/>
  <c r="BM4" i="27"/>
  <c r="BL16" i="27"/>
  <c r="BI16" i="27"/>
  <c r="BH16" i="27"/>
  <c r="BE4" i="27"/>
  <c r="CG4" i="27"/>
  <c r="CF4" i="27"/>
  <c r="CE4" i="27"/>
  <c r="BY4" i="27"/>
  <c r="BW4" i="27"/>
  <c r="BQ4" i="27"/>
  <c r="BO4" i="27"/>
  <c r="BI4" i="27"/>
  <c r="BH4" i="27"/>
  <c r="BG4" i="27"/>
  <c r="BC4" i="27"/>
  <c r="BA4" i="27"/>
  <c r="AZ4" i="27"/>
  <c r="AY4" i="27"/>
  <c r="AW4" i="27"/>
  <c r="AU4" i="27"/>
  <c r="AS4" i="27"/>
  <c r="AR4" i="27"/>
  <c r="AQ4" i="27"/>
  <c r="AO4" i="27"/>
  <c r="AM4" i="27"/>
  <c r="AK4" i="27"/>
  <c r="AJ4" i="27"/>
  <c r="AI4" i="27"/>
  <c r="BB160" i="26"/>
  <c r="BI160" i="26"/>
  <c r="AS160" i="26"/>
  <c r="BS160" i="26"/>
  <c r="BR160" i="26"/>
  <c r="BQ160" i="26"/>
  <c r="BP160" i="26"/>
  <c r="BK160" i="26"/>
  <c r="BJ160" i="26"/>
  <c r="BH160" i="26"/>
  <c r="BC160" i="26"/>
  <c r="AZ160" i="26"/>
  <c r="AU160" i="26"/>
  <c r="AT160" i="26"/>
  <c r="AR160" i="26"/>
  <c r="BI152" i="26"/>
  <c r="BH152" i="26"/>
  <c r="BG152" i="26"/>
  <c r="BF152" i="26"/>
  <c r="BE152" i="26"/>
  <c r="BA152" i="26"/>
  <c r="AY152" i="26"/>
  <c r="AX152" i="26"/>
  <c r="BK152" i="26"/>
  <c r="BJ152" i="26"/>
  <c r="BD152" i="26"/>
  <c r="BC152" i="26"/>
  <c r="BB152" i="26"/>
  <c r="AZ152" i="26"/>
  <c r="AW152" i="26"/>
  <c r="AV152" i="26"/>
  <c r="AU152" i="26"/>
  <c r="AT152" i="26"/>
  <c r="AS152" i="26"/>
  <c r="AR152" i="26"/>
  <c r="CC60" i="26"/>
  <c r="CB60" i="26"/>
  <c r="CA60" i="26"/>
  <c r="BZ60" i="26"/>
  <c r="BT60" i="26"/>
  <c r="BS60" i="26"/>
  <c r="BR60" i="26"/>
  <c r="BL60" i="26"/>
  <c r="BK60" i="26"/>
  <c r="BJ60" i="26"/>
  <c r="BD60" i="26"/>
  <c r="BC60" i="26"/>
  <c r="BB60" i="26"/>
  <c r="AV60" i="26"/>
  <c r="AU60" i="26"/>
  <c r="AT60" i="26"/>
  <c r="AN60" i="26"/>
  <c r="AM60" i="26"/>
  <c r="AL60" i="26"/>
  <c r="AF60" i="26"/>
  <c r="AE60" i="26"/>
  <c r="AD60" i="26"/>
  <c r="X60" i="26"/>
  <c r="W60" i="26"/>
  <c r="V60" i="26"/>
  <c r="P60" i="26"/>
  <c r="O60" i="26"/>
  <c r="N60" i="26"/>
  <c r="H60" i="26"/>
  <c r="G60" i="26"/>
  <c r="F60" i="26"/>
  <c r="CA56" i="26"/>
  <c r="BZ56" i="26"/>
  <c r="BS56" i="26"/>
  <c r="BR56" i="26"/>
  <c r="BK56" i="26"/>
  <c r="BJ56" i="26"/>
  <c r="BC56" i="26"/>
  <c r="BB56" i="26"/>
  <c r="AT56" i="26"/>
  <c r="AM56" i="26"/>
  <c r="AL56" i="26"/>
  <c r="AE56" i="26"/>
  <c r="AD56" i="26"/>
  <c r="W56" i="26"/>
  <c r="V56" i="26"/>
  <c r="O56" i="26"/>
  <c r="N56" i="26"/>
  <c r="G56" i="26"/>
  <c r="F56" i="26"/>
  <c r="CC54" i="26"/>
  <c r="CB54" i="26"/>
  <c r="CF53" i="26"/>
  <c r="CE53" i="26"/>
  <c r="BX53" i="26"/>
  <c r="BW53" i="26"/>
  <c r="CA52" i="26"/>
  <c r="CE48" i="26"/>
  <c r="BW48" i="26"/>
  <c r="CF44" i="26"/>
  <c r="CE44" i="26"/>
  <c r="BX44" i="26"/>
  <c r="BW44" i="26"/>
  <c r="BP44" i="26"/>
  <c r="BO44" i="26"/>
  <c r="BH44" i="26"/>
  <c r="BG44" i="26"/>
  <c r="AZ44" i="26"/>
  <c r="AY44" i="26"/>
  <c r="AR44" i="26"/>
  <c r="AQ44" i="26"/>
  <c r="AJ44" i="26"/>
  <c r="AI44" i="26"/>
  <c r="AB44" i="26"/>
  <c r="AA44" i="26"/>
  <c r="T44" i="26"/>
  <c r="S44" i="26"/>
  <c r="L44" i="26"/>
  <c r="K44" i="26"/>
  <c r="D44" i="26"/>
  <c r="CF40" i="26"/>
  <c r="CE40" i="26"/>
  <c r="BX40" i="26"/>
  <c r="BW40" i="26"/>
  <c r="BP40" i="26"/>
  <c r="BO40" i="26"/>
  <c r="BH40" i="26"/>
  <c r="BG40" i="26"/>
  <c r="AZ40" i="26"/>
  <c r="AY40" i="26"/>
  <c r="AR40" i="26"/>
  <c r="AQ40" i="26"/>
  <c r="AJ40" i="26"/>
  <c r="AI40" i="26"/>
  <c r="AB40" i="26"/>
  <c r="AA40" i="26"/>
  <c r="T40" i="26"/>
  <c r="S40" i="26"/>
  <c r="L40" i="26"/>
  <c r="K40" i="26"/>
  <c r="D40" i="26"/>
  <c r="AP38" i="26"/>
  <c r="AH38" i="26"/>
  <c r="CD18" i="26"/>
  <c r="CG66" i="26"/>
  <c r="BY66" i="26"/>
  <c r="BQ66" i="26"/>
  <c r="BO66" i="26"/>
  <c r="BM66" i="26"/>
  <c r="CE4" i="26"/>
  <c r="CA4" i="26"/>
  <c r="BZ4" i="26"/>
  <c r="BW4" i="26"/>
  <c r="BU4" i="26"/>
  <c r="BS4" i="26"/>
  <c r="BR4" i="26"/>
  <c r="BO4" i="26"/>
  <c r="BZ43" i="25"/>
  <c r="CB26" i="25"/>
  <c r="CA26" i="25"/>
  <c r="BT26" i="25"/>
  <c r="BS26" i="25"/>
  <c r="BL26" i="25"/>
  <c r="BK26" i="25"/>
  <c r="BD26" i="25"/>
  <c r="BC26" i="25"/>
  <c r="AV26" i="25"/>
  <c r="AU26" i="25"/>
  <c r="AN26" i="25"/>
  <c r="AM26" i="25"/>
  <c r="AF26" i="25"/>
  <c r="AE26" i="25"/>
  <c r="X26" i="25"/>
  <c r="W26" i="25"/>
  <c r="P26" i="25"/>
  <c r="O26" i="25"/>
  <c r="H26" i="25"/>
  <c r="G26" i="25"/>
  <c r="BV24" i="25"/>
  <c r="BN24" i="25"/>
  <c r="J24" i="25"/>
  <c r="CD24" i="25"/>
  <c r="AX24" i="25"/>
  <c r="AP24" i="25"/>
  <c r="AH24" i="25"/>
  <c r="Z24" i="25"/>
  <c r="R24" i="25"/>
  <c r="CG17" i="25"/>
  <c r="BY17" i="25"/>
  <c r="BQ17" i="25"/>
  <c r="BJ17" i="25"/>
  <c r="BI17" i="25"/>
  <c r="BB17" i="25"/>
  <c r="BA17" i="25"/>
  <c r="AS17" i="25"/>
  <c r="AK17" i="25"/>
  <c r="AD17" i="25"/>
  <c r="AC17" i="25"/>
  <c r="V17" i="25"/>
  <c r="U17" i="25"/>
  <c r="M17" i="25"/>
  <c r="E17" i="25"/>
  <c r="CG16" i="25"/>
  <c r="CD16" i="25"/>
  <c r="CB16" i="25"/>
  <c r="CA16" i="25"/>
  <c r="BY16" i="25"/>
  <c r="BV16" i="25"/>
  <c r="BT16" i="25"/>
  <c r="BS16" i="25"/>
  <c r="BQ16" i="25"/>
  <c r="BN16" i="25"/>
  <c r="BL16" i="25"/>
  <c r="BK16" i="25"/>
  <c r="BI16" i="25"/>
  <c r="BF16" i="25"/>
  <c r="BD16" i="25"/>
  <c r="BC16" i="25"/>
  <c r="BA16" i="25"/>
  <c r="AX16" i="25"/>
  <c r="AV16" i="25"/>
  <c r="AU16" i="25"/>
  <c r="AS16" i="25"/>
  <c r="AP16" i="25"/>
  <c r="AN16" i="25"/>
  <c r="AM16" i="25"/>
  <c r="AK16" i="25"/>
  <c r="AH16" i="25"/>
  <c r="AF16" i="25"/>
  <c r="AE16" i="25"/>
  <c r="AC16" i="25"/>
  <c r="Z16" i="25"/>
  <c r="X16" i="25"/>
  <c r="W16" i="25"/>
  <c r="U16" i="25"/>
  <c r="R16" i="25"/>
  <c r="P16" i="25"/>
  <c r="O16" i="25"/>
  <c r="M16" i="25"/>
  <c r="J16" i="25"/>
  <c r="H16" i="25"/>
  <c r="G16" i="25"/>
  <c r="E16" i="25"/>
  <c r="CG43" i="25"/>
  <c r="CF43" i="25"/>
  <c r="CE43" i="25"/>
  <c r="CD43" i="25"/>
  <c r="CC43" i="25"/>
  <c r="CA43" i="25"/>
  <c r="BY43" i="25"/>
  <c r="BX43" i="25"/>
  <c r="BW43" i="25"/>
  <c r="BV43" i="25"/>
  <c r="BU43" i="25"/>
  <c r="BT43" i="25"/>
  <c r="BS43" i="25"/>
  <c r="BR43" i="25"/>
  <c r="BP43" i="25"/>
  <c r="BO43" i="25"/>
  <c r="BN43" i="25"/>
  <c r="BM43" i="25"/>
  <c r="BL43" i="25"/>
  <c r="CG4" i="25"/>
  <c r="CF4" i="25"/>
  <c r="CE4" i="25"/>
  <c r="CD4" i="25"/>
  <c r="CC4" i="25"/>
  <c r="CB4" i="25"/>
  <c r="CA4" i="25"/>
  <c r="BZ4" i="25"/>
  <c r="BY4" i="25"/>
  <c r="BX4" i="25"/>
  <c r="BW4" i="25"/>
  <c r="BV4" i="25"/>
  <c r="BU4" i="25"/>
  <c r="BT4" i="25"/>
  <c r="BS4" i="25"/>
  <c r="BR4" i="25"/>
  <c r="BQ4" i="25"/>
  <c r="BP4" i="25"/>
  <c r="BO4" i="25"/>
  <c r="BN4" i="25"/>
  <c r="BM4" i="25"/>
  <c r="BL4" i="25"/>
  <c r="BI31" i="24"/>
  <c r="BH31" i="24"/>
  <c r="BA31" i="24"/>
  <c r="AZ31" i="24"/>
  <c r="BX27" i="24"/>
  <c r="AR27" i="24"/>
  <c r="AM27" i="24"/>
  <c r="BH23" i="24"/>
  <c r="BS23" i="24"/>
  <c r="BK31" i="24"/>
  <c r="BJ31" i="24"/>
  <c r="BG31" i="24"/>
  <c r="BF31" i="24"/>
  <c r="BE31" i="24"/>
  <c r="BD31" i="24"/>
  <c r="BC31" i="24"/>
  <c r="BB31" i="24"/>
  <c r="AY31" i="24"/>
  <c r="AX31" i="24"/>
  <c r="CE15" i="24"/>
  <c r="CE14" i="24" s="1"/>
  <c r="BW15" i="24"/>
  <c r="BW45" i="6" s="1"/>
  <c r="CG15" i="24"/>
  <c r="CG45" i="6" s="1"/>
  <c r="CF15" i="24"/>
  <c r="CF31" i="24" s="1"/>
  <c r="CB15" i="24"/>
  <c r="CB14" i="24" s="1"/>
  <c r="BY15" i="24"/>
  <c r="BY45" i="6" s="1"/>
  <c r="BX15" i="24"/>
  <c r="BX31" i="24" s="1"/>
  <c r="BV31" i="24"/>
  <c r="BU14" i="24"/>
  <c r="BT14" i="24"/>
  <c r="BS14" i="24"/>
  <c r="BP31" i="24"/>
  <c r="BO31" i="24"/>
  <c r="BN31" i="24"/>
  <c r="BM14" i="24"/>
  <c r="BL14" i="24"/>
  <c r="BV14" i="24"/>
  <c r="BR14" i="24"/>
  <c r="BO14" i="24"/>
  <c r="BN14" i="24"/>
  <c r="BK14" i="24"/>
  <c r="BJ14" i="24"/>
  <c r="BI14" i="24"/>
  <c r="BH14" i="24"/>
  <c r="BG14" i="24"/>
  <c r="BF14" i="24"/>
  <c r="BE14" i="24"/>
  <c r="BD14" i="24"/>
  <c r="BC14" i="24"/>
  <c r="BB14" i="24"/>
  <c r="BA14" i="24"/>
  <c r="AZ14" i="24"/>
  <c r="AY14" i="24"/>
  <c r="AX14" i="24"/>
  <c r="CD27" i="24"/>
  <c r="CA27" i="24"/>
  <c r="BZ27" i="24"/>
  <c r="BV27" i="24"/>
  <c r="BS27" i="24"/>
  <c r="BR27" i="24"/>
  <c r="BN27" i="24"/>
  <c r="BK27" i="24"/>
  <c r="BJ27" i="24"/>
  <c r="BF27" i="24"/>
  <c r="BC27" i="24"/>
  <c r="BB27" i="24"/>
  <c r="AX27" i="24"/>
  <c r="AU27" i="24"/>
  <c r="AT27" i="24"/>
  <c r="AP27" i="24"/>
  <c r="AL27" i="24"/>
  <c r="AH27" i="24"/>
  <c r="CG10" i="24"/>
  <c r="CF10" i="24"/>
  <c r="CA10" i="24"/>
  <c r="BY10" i="24"/>
  <c r="BX10" i="24"/>
  <c r="BS10" i="24"/>
  <c r="BQ10" i="24"/>
  <c r="BP10" i="24"/>
  <c r="BK10" i="24"/>
  <c r="BI10" i="24"/>
  <c r="BH10" i="24"/>
  <c r="BC10" i="24"/>
  <c r="BA10" i="24"/>
  <c r="AZ10" i="24"/>
  <c r="AU10" i="24"/>
  <c r="AS10" i="24"/>
  <c r="AR10" i="24"/>
  <c r="AR5" i="24" s="1"/>
  <c r="AM10" i="24"/>
  <c r="AK10" i="24"/>
  <c r="AJ10" i="24"/>
  <c r="AJ5" i="24" s="1"/>
  <c r="CD23" i="24"/>
  <c r="CA23" i="24"/>
  <c r="BZ23" i="24"/>
  <c r="BV23" i="24"/>
  <c r="BR23" i="24"/>
  <c r="BN23" i="24"/>
  <c r="BK23" i="24"/>
  <c r="BJ23" i="24"/>
  <c r="BF23" i="24"/>
  <c r="BC23" i="24"/>
  <c r="BB23" i="24"/>
  <c r="AX23" i="24"/>
  <c r="AU23" i="24"/>
  <c r="AT23" i="24"/>
  <c r="AQ23" i="24"/>
  <c r="AP23" i="24"/>
  <c r="AO23" i="24"/>
  <c r="AM23" i="24"/>
  <c r="AL23" i="24"/>
  <c r="AI23" i="24"/>
  <c r="AH23" i="24"/>
  <c r="CG6" i="24"/>
  <c r="CF6" i="24"/>
  <c r="CA6" i="24"/>
  <c r="BY6" i="24"/>
  <c r="BX6" i="24"/>
  <c r="BS6" i="24"/>
  <c r="BQ6" i="24"/>
  <c r="BP6" i="24"/>
  <c r="BK6" i="24"/>
  <c r="BI6" i="24"/>
  <c r="BH6" i="24"/>
  <c r="BC6" i="24"/>
  <c r="BA6" i="24"/>
  <c r="AZ6" i="24"/>
  <c r="AG4" i="24"/>
  <c r="AF4" i="24"/>
  <c r="Y4" i="24"/>
  <c r="X4" i="24"/>
  <c r="Q4" i="24"/>
  <c r="P4" i="24"/>
  <c r="I4" i="24"/>
  <c r="H4" i="24"/>
  <c r="AG5" i="24"/>
  <c r="AE5" i="24"/>
  <c r="AD5" i="24"/>
  <c r="AA5" i="24"/>
  <c r="Z5" i="24"/>
  <c r="AA4" i="24"/>
  <c r="Z4" i="24"/>
  <c r="S4" i="24"/>
  <c r="R4" i="24"/>
  <c r="K4" i="24"/>
  <c r="J4" i="24"/>
  <c r="CC177" i="23"/>
  <c r="CA177" i="23"/>
  <c r="BZ177" i="23"/>
  <c r="BU177" i="23"/>
  <c r="BS177" i="23"/>
  <c r="BR177" i="23"/>
  <c r="BM177" i="23"/>
  <c r="BK177" i="23"/>
  <c r="BJ177" i="23"/>
  <c r="BE177" i="23"/>
  <c r="AZ177" i="23"/>
  <c r="AW177" i="23"/>
  <c r="AV177" i="23"/>
  <c r="AR177" i="23"/>
  <c r="AO177" i="23"/>
  <c r="AN177" i="23"/>
  <c r="AJ177" i="23"/>
  <c r="AG177" i="23"/>
  <c r="AF177" i="23"/>
  <c r="AB177" i="23"/>
  <c r="Y177" i="23"/>
  <c r="X177" i="23"/>
  <c r="T177" i="23"/>
  <c r="Q177" i="23"/>
  <c r="P177" i="23"/>
  <c r="L177" i="23"/>
  <c r="I177" i="23"/>
  <c r="H177" i="23"/>
  <c r="D177" i="23"/>
  <c r="CG177" i="23"/>
  <c r="CF177" i="23"/>
  <c r="CE177" i="23"/>
  <c r="CD177" i="23"/>
  <c r="CB177" i="23"/>
  <c r="BY177" i="23"/>
  <c r="BX177" i="23"/>
  <c r="BW177" i="23"/>
  <c r="BV177" i="23"/>
  <c r="BT177" i="23"/>
  <c r="BQ177" i="23"/>
  <c r="BP177" i="23"/>
  <c r="BO177" i="23"/>
  <c r="BN177" i="23"/>
  <c r="BL177" i="23"/>
  <c r="BI177" i="23"/>
  <c r="BH177" i="23"/>
  <c r="BG177" i="23"/>
  <c r="BF177" i="23"/>
  <c r="BD177" i="23"/>
  <c r="BC177" i="23"/>
  <c r="BB177" i="23"/>
  <c r="BA177" i="23"/>
  <c r="AY177" i="23"/>
  <c r="AX177" i="23"/>
  <c r="AU177" i="23"/>
  <c r="AT177" i="23"/>
  <c r="AS177" i="23"/>
  <c r="AQ177" i="23"/>
  <c r="AP177" i="23"/>
  <c r="AM177" i="23"/>
  <c r="AL177" i="23"/>
  <c r="AK177" i="23"/>
  <c r="AI177" i="23"/>
  <c r="AH177" i="23"/>
  <c r="AE177" i="23"/>
  <c r="AD177" i="23"/>
  <c r="AC177" i="23"/>
  <c r="AA177" i="23"/>
  <c r="Z177" i="23"/>
  <c r="W177" i="23"/>
  <c r="V177" i="23"/>
  <c r="U177" i="23"/>
  <c r="S177" i="23"/>
  <c r="R177" i="23"/>
  <c r="O177" i="23"/>
  <c r="N177" i="23"/>
  <c r="M177" i="23"/>
  <c r="K177" i="23"/>
  <c r="J177" i="23"/>
  <c r="G177" i="23"/>
  <c r="F177" i="23"/>
  <c r="E177" i="23"/>
  <c r="BJ106" i="23"/>
  <c r="BD107" i="23"/>
  <c r="BD106" i="23" s="1"/>
  <c r="BQ106" i="23"/>
  <c r="BZ97" i="23"/>
  <c r="BM97" i="23"/>
  <c r="BQ70" i="23"/>
  <c r="BY66" i="23"/>
  <c r="CF112" i="23"/>
  <c r="BZ112" i="23"/>
  <c r="BV112" i="23"/>
  <c r="BT112" i="23"/>
  <c r="BR112" i="23"/>
  <c r="BP112" i="23"/>
  <c r="BN112" i="23"/>
  <c r="BH112" i="23"/>
  <c r="BD112" i="23"/>
  <c r="AN52" i="23"/>
  <c r="CG52" i="23"/>
  <c r="CD52" i="23"/>
  <c r="CB52" i="23"/>
  <c r="BZ52" i="23"/>
  <c r="BV52" i="23"/>
  <c r="BT52" i="23"/>
  <c r="BR52" i="23"/>
  <c r="BN52" i="23"/>
  <c r="BL52" i="23"/>
  <c r="BJ52" i="23"/>
  <c r="BF52" i="23"/>
  <c r="BD52" i="23"/>
  <c r="BB52" i="23"/>
  <c r="AX52" i="23"/>
  <c r="AV52" i="23"/>
  <c r="AT52" i="23"/>
  <c r="AP52" i="23"/>
  <c r="AO52" i="23"/>
  <c r="AL52" i="23"/>
  <c r="AH52" i="23"/>
  <c r="AF52" i="23"/>
  <c r="AD52" i="23"/>
  <c r="Z52" i="23"/>
  <c r="X52" i="23"/>
  <c r="V52" i="23"/>
  <c r="R52" i="23"/>
  <c r="P52" i="23"/>
  <c r="N52" i="23"/>
  <c r="J52" i="23"/>
  <c r="H52" i="23"/>
  <c r="F52" i="23"/>
  <c r="CG106" i="23"/>
  <c r="CF106" i="23"/>
  <c r="CE106" i="23"/>
  <c r="CD106" i="23"/>
  <c r="CC106" i="23"/>
  <c r="CB106" i="23"/>
  <c r="CA106" i="23"/>
  <c r="BZ106" i="23"/>
  <c r="BY106" i="23"/>
  <c r="BX106" i="23"/>
  <c r="BW106" i="23"/>
  <c r="BV106" i="23"/>
  <c r="BU106" i="23"/>
  <c r="BT106" i="23"/>
  <c r="BS106" i="23"/>
  <c r="BR106" i="23"/>
  <c r="BP106" i="23"/>
  <c r="BO106" i="23"/>
  <c r="BN106" i="23"/>
  <c r="BM106" i="23"/>
  <c r="BL106" i="23"/>
  <c r="BK106" i="23"/>
  <c r="BI106" i="23"/>
  <c r="BH106" i="23"/>
  <c r="BA47" i="23"/>
  <c r="AS47" i="23"/>
  <c r="AK47" i="23"/>
  <c r="AC47" i="23"/>
  <c r="U47" i="23"/>
  <c r="M47" i="23"/>
  <c r="E47" i="23"/>
  <c r="CF47" i="23"/>
  <c r="CA47" i="23"/>
  <c r="BL107" i="23"/>
  <c r="BJ107" i="23"/>
  <c r="BH47" i="23"/>
  <c r="BD47" i="23"/>
  <c r="BB107" i="23"/>
  <c r="BB106" i="23" s="1"/>
  <c r="AZ107" i="23"/>
  <c r="AZ106" i="23" s="1"/>
  <c r="AY46" i="23"/>
  <c r="AV107" i="23"/>
  <c r="AV106" i="23" s="1"/>
  <c r="AU46" i="23"/>
  <c r="AT107" i="23"/>
  <c r="AT106" i="23" s="1"/>
  <c r="AR107" i="23"/>
  <c r="AR106" i="23" s="1"/>
  <c r="AP107" i="23"/>
  <c r="AP106" i="23" s="1"/>
  <c r="AN107" i="23"/>
  <c r="AN106" i="23" s="1"/>
  <c r="AM46" i="23"/>
  <c r="AL46" i="23"/>
  <c r="AJ107" i="23"/>
  <c r="AJ106" i="23" s="1"/>
  <c r="AH107" i="23"/>
  <c r="AH106" i="23" s="1"/>
  <c r="AE46" i="23"/>
  <c r="AA46" i="23"/>
  <c r="O46" i="23"/>
  <c r="N46" i="23"/>
  <c r="G46" i="23"/>
  <c r="CG47" i="23"/>
  <c r="CD47" i="23"/>
  <c r="CB47" i="23"/>
  <c r="BZ47" i="23"/>
  <c r="BV47" i="23"/>
  <c r="BT47" i="23"/>
  <c r="BR47" i="23"/>
  <c r="BN47" i="23"/>
  <c r="BJ47" i="23"/>
  <c r="BF47" i="23"/>
  <c r="BE47" i="23"/>
  <c r="BB47" i="23"/>
  <c r="AX47" i="23"/>
  <c r="AT47" i="23"/>
  <c r="AP47" i="23"/>
  <c r="AO47" i="23"/>
  <c r="AL47" i="23"/>
  <c r="AH47" i="23"/>
  <c r="AD47" i="23"/>
  <c r="Z47" i="23"/>
  <c r="Y47" i="23"/>
  <c r="V47" i="23"/>
  <c r="R47" i="23"/>
  <c r="N47" i="23"/>
  <c r="J47" i="23"/>
  <c r="I47" i="23"/>
  <c r="F47" i="23"/>
  <c r="CG46" i="23"/>
  <c r="CF46" i="23"/>
  <c r="CD46" i="23"/>
  <c r="CC46" i="23"/>
  <c r="CB46" i="23"/>
  <c r="BZ46" i="23"/>
  <c r="BY46" i="23"/>
  <c r="BX46" i="23"/>
  <c r="BV46" i="23"/>
  <c r="BU46" i="23"/>
  <c r="BT46" i="23"/>
  <c r="BR46" i="23"/>
  <c r="BQ46" i="23"/>
  <c r="BP46" i="23"/>
  <c r="BN46" i="23"/>
  <c r="BM46" i="23"/>
  <c r="BL46" i="23"/>
  <c r="BJ46" i="23"/>
  <c r="BI46" i="23"/>
  <c r="BH46" i="23"/>
  <c r="BF46" i="23"/>
  <c r="BD46" i="23"/>
  <c r="BC46" i="23"/>
  <c r="AZ46" i="23"/>
  <c r="AX46" i="23"/>
  <c r="AV46" i="23"/>
  <c r="AR46" i="23"/>
  <c r="AP46" i="23"/>
  <c r="AN46" i="23"/>
  <c r="AJ46" i="23"/>
  <c r="AH46" i="23"/>
  <c r="AF46" i="23"/>
  <c r="AB46" i="23"/>
  <c r="Z46" i="23"/>
  <c r="X46" i="23"/>
  <c r="W46" i="23"/>
  <c r="T46" i="23"/>
  <c r="R46" i="23"/>
  <c r="P46" i="23"/>
  <c r="L46" i="23"/>
  <c r="K46" i="23"/>
  <c r="J46" i="23"/>
  <c r="H46" i="23"/>
  <c r="D46" i="23"/>
  <c r="CD97" i="23"/>
  <c r="CA97" i="23"/>
  <c r="BV97" i="23"/>
  <c r="BT97" i="23"/>
  <c r="BS97" i="23"/>
  <c r="BR97" i="23"/>
  <c r="BQ97" i="23"/>
  <c r="BN97" i="23"/>
  <c r="BK97" i="23"/>
  <c r="BJ97" i="23"/>
  <c r="BF97" i="23"/>
  <c r="BE97" i="23"/>
  <c r="BC97" i="23"/>
  <c r="BB97" i="23"/>
  <c r="AY38" i="23"/>
  <c r="AX97" i="23"/>
  <c r="AU97" i="23"/>
  <c r="AT97" i="23"/>
  <c r="AP97" i="23"/>
  <c r="AM97" i="23"/>
  <c r="AL97" i="23"/>
  <c r="AH97" i="23"/>
  <c r="CD38" i="23"/>
  <c r="BZ38" i="23"/>
  <c r="BV38" i="23"/>
  <c r="BU38" i="23"/>
  <c r="BR38" i="23"/>
  <c r="BN38" i="23"/>
  <c r="BM38" i="23"/>
  <c r="BJ38" i="23"/>
  <c r="BI38" i="23"/>
  <c r="BF38" i="23"/>
  <c r="BB38" i="23"/>
  <c r="BA38" i="23"/>
  <c r="AX38" i="23"/>
  <c r="AU38" i="23"/>
  <c r="AT38" i="23"/>
  <c r="AP38" i="23"/>
  <c r="AM38" i="23"/>
  <c r="AL38" i="23"/>
  <c r="AH38" i="23"/>
  <c r="BW34" i="23"/>
  <c r="AZ34" i="23"/>
  <c r="CG93" i="23"/>
  <c r="BY93" i="23"/>
  <c r="BT93" i="23"/>
  <c r="BQ93" i="23"/>
  <c r="BL93" i="23"/>
  <c r="BI93" i="23"/>
  <c r="BG93" i="23"/>
  <c r="BD93" i="23"/>
  <c r="BA93" i="23"/>
  <c r="AV93" i="23"/>
  <c r="AU93" i="23"/>
  <c r="AS93" i="23"/>
  <c r="AO34" i="23"/>
  <c r="AN93" i="23"/>
  <c r="AK93" i="23"/>
  <c r="CE34" i="23"/>
  <c r="CB34" i="23"/>
  <c r="BY34" i="23"/>
  <c r="BT34" i="23"/>
  <c r="BQ34" i="23"/>
  <c r="BL34" i="23"/>
  <c r="BD34" i="23"/>
  <c r="AY34" i="23"/>
  <c r="AV34" i="23"/>
  <c r="AN34" i="23"/>
  <c r="AM34" i="23"/>
  <c r="AK34" i="23"/>
  <c r="AY31" i="23"/>
  <c r="AQ31" i="23"/>
  <c r="AL31" i="23"/>
  <c r="AK31" i="23"/>
  <c r="AI31" i="23"/>
  <c r="BA27" i="23"/>
  <c r="AY28" i="23"/>
  <c r="AV28" i="23"/>
  <c r="AR28" i="23"/>
  <c r="AQ28" i="23"/>
  <c r="AN28" i="23"/>
  <c r="AK28" i="23"/>
  <c r="AJ28" i="23"/>
  <c r="AD85" i="23"/>
  <c r="AA85" i="23"/>
  <c r="CG27" i="23"/>
  <c r="CF27" i="23"/>
  <c r="CE27" i="23"/>
  <c r="CA27" i="23"/>
  <c r="BY27" i="23"/>
  <c r="BX27" i="23"/>
  <c r="BV27" i="23"/>
  <c r="BU27" i="23"/>
  <c r="BS27" i="23"/>
  <c r="BR27" i="23"/>
  <c r="BQ27" i="23"/>
  <c r="BP27" i="23"/>
  <c r="BM27" i="23"/>
  <c r="BK27" i="23"/>
  <c r="BI27" i="23"/>
  <c r="BH27" i="23"/>
  <c r="BC27" i="23"/>
  <c r="AZ27" i="23"/>
  <c r="AE27" i="23"/>
  <c r="AD27" i="23"/>
  <c r="AB27" i="23"/>
  <c r="AA27" i="23"/>
  <c r="Z27" i="23"/>
  <c r="W27" i="23"/>
  <c r="V27" i="23"/>
  <c r="S27" i="23"/>
  <c r="R27" i="23"/>
  <c r="O27" i="23"/>
  <c r="N27" i="23"/>
  <c r="J27" i="23"/>
  <c r="G27" i="23"/>
  <c r="F27" i="23"/>
  <c r="D27" i="23"/>
  <c r="CF24" i="23"/>
  <c r="CA24" i="23"/>
  <c r="BZ24" i="23"/>
  <c r="BX24" i="23"/>
  <c r="BS24" i="23"/>
  <c r="BR24" i="23"/>
  <c r="BP24" i="23"/>
  <c r="BK24" i="23"/>
  <c r="BJ24" i="23"/>
  <c r="BH24" i="23"/>
  <c r="BC24" i="23"/>
  <c r="BB24" i="23"/>
  <c r="AZ24" i="23"/>
  <c r="CE78" i="23"/>
  <c r="CD78" i="23"/>
  <c r="CB78" i="23"/>
  <c r="BX78" i="23"/>
  <c r="BW78" i="23"/>
  <c r="BV78" i="23"/>
  <c r="BT78" i="23"/>
  <c r="BS78" i="23"/>
  <c r="BS74" i="23" s="1"/>
  <c r="BO78" i="23"/>
  <c r="BN78" i="23"/>
  <c r="BL78" i="23"/>
  <c r="BK78" i="23"/>
  <c r="BK74" i="23" s="1"/>
  <c r="BF78" i="23"/>
  <c r="BD78" i="23"/>
  <c r="BC78" i="23"/>
  <c r="BC74" i="23" s="1"/>
  <c r="AY78" i="23"/>
  <c r="CG21" i="23"/>
  <c r="CD21" i="23"/>
  <c r="BY21" i="23"/>
  <c r="BV21" i="23"/>
  <c r="BQ21" i="23"/>
  <c r="BN21" i="23"/>
  <c r="BI21" i="23"/>
  <c r="BF21" i="23"/>
  <c r="BA21" i="23"/>
  <c r="AX74" i="23"/>
  <c r="AW74" i="23"/>
  <c r="AV74" i="23"/>
  <c r="AT74" i="23"/>
  <c r="AS74" i="23"/>
  <c r="AP74" i="23"/>
  <c r="AO74" i="23"/>
  <c r="AN74" i="23"/>
  <c r="AL74" i="23"/>
  <c r="AK74" i="23"/>
  <c r="AH74" i="23"/>
  <c r="BB21" i="23"/>
  <c r="AW17" i="23"/>
  <c r="AV17" i="23"/>
  <c r="AT17" i="23"/>
  <c r="AS17" i="23"/>
  <c r="AO17" i="23"/>
  <c r="AN17" i="23"/>
  <c r="AL17" i="23"/>
  <c r="AK17" i="23"/>
  <c r="AH17" i="23"/>
  <c r="AG17" i="23"/>
  <c r="AF17" i="23"/>
  <c r="AD17" i="23"/>
  <c r="Y17" i="23"/>
  <c r="X17" i="23"/>
  <c r="V17" i="23"/>
  <c r="R17" i="23"/>
  <c r="Q17" i="23"/>
  <c r="P17" i="23"/>
  <c r="N17" i="23"/>
  <c r="J17" i="23"/>
  <c r="I17" i="23"/>
  <c r="H17" i="23"/>
  <c r="F17" i="23"/>
  <c r="CG70" i="23"/>
  <c r="CD70" i="23"/>
  <c r="BY70" i="23"/>
  <c r="BV70" i="23"/>
  <c r="BN70" i="23"/>
  <c r="CG13" i="23"/>
  <c r="CD13" i="23"/>
  <c r="BY13" i="23"/>
  <c r="BV13" i="23"/>
  <c r="BQ13" i="23"/>
  <c r="BN13" i="23"/>
  <c r="CG66" i="23"/>
  <c r="CD66" i="23"/>
  <c r="BV66" i="23"/>
  <c r="BN66" i="23"/>
  <c r="CG9" i="23"/>
  <c r="CD9" i="23"/>
  <c r="BY9" i="23"/>
  <c r="BV9" i="23"/>
  <c r="BQ9" i="23"/>
  <c r="BN9" i="23"/>
  <c r="BK8" i="23"/>
  <c r="BJ8" i="23"/>
  <c r="BH8" i="23"/>
  <c r="BG8" i="23"/>
  <c r="BC8" i="23"/>
  <c r="BB8" i="23"/>
  <c r="AZ8" i="23"/>
  <c r="AY8" i="23"/>
  <c r="AU8" i="23"/>
  <c r="AT8" i="23"/>
  <c r="AR8" i="23"/>
  <c r="AQ8" i="23"/>
  <c r="AM8" i="23"/>
  <c r="AL8" i="23"/>
  <c r="AJ8" i="23"/>
  <c r="AI8" i="23"/>
  <c r="AE8" i="23"/>
  <c r="AD8" i="23"/>
  <c r="AB8" i="23"/>
  <c r="AA8" i="23"/>
  <c r="W8" i="23"/>
  <c r="V8" i="23"/>
  <c r="T8" i="23"/>
  <c r="S8" i="23"/>
  <c r="O8" i="23"/>
  <c r="N8" i="23"/>
  <c r="L8" i="23"/>
  <c r="K8" i="23"/>
  <c r="G8" i="23"/>
  <c r="F8" i="23"/>
  <c r="D8" i="23"/>
  <c r="CG6" i="23"/>
  <c r="BY6" i="23"/>
  <c r="BQ6" i="23"/>
  <c r="BM6" i="23"/>
  <c r="BI6" i="23"/>
  <c r="BA6" i="23"/>
  <c r="AS6" i="23"/>
  <c r="AK6" i="23"/>
  <c r="AC6" i="23"/>
  <c r="U6" i="23"/>
  <c r="M6" i="23"/>
  <c r="E6" i="23"/>
  <c r="BV40" i="22"/>
  <c r="BN40" i="22"/>
  <c r="AS40" i="22"/>
  <c r="CF40" i="22"/>
  <c r="BS40" i="22"/>
  <c r="BK40" i="22"/>
  <c r="AE35" i="22"/>
  <c r="BY35" i="22"/>
  <c r="BQ35" i="22"/>
  <c r="BF35" i="22"/>
  <c r="BE35" i="22"/>
  <c r="AX35" i="22"/>
  <c r="AW35" i="22"/>
  <c r="AH35" i="22"/>
  <c r="AZ35" i="22"/>
  <c r="AR35" i="22"/>
  <c r="BE30" i="22"/>
  <c r="BH30" i="22"/>
  <c r="AZ30" i="22"/>
  <c r="BR30" i="22"/>
  <c r="AW30" i="22"/>
  <c r="CA22" i="22"/>
  <c r="BS22" i="22"/>
  <c r="BC22" i="22"/>
  <c r="AU46" i="22"/>
  <c r="AM22" i="22"/>
  <c r="CC22" i="22"/>
  <c r="CA46" i="22"/>
  <c r="BU22" i="22"/>
  <c r="BS46" i="22"/>
  <c r="BM46" i="22"/>
  <c r="BE22" i="22"/>
  <c r="AW22" i="22"/>
  <c r="AO22" i="22"/>
  <c r="AG22" i="22"/>
  <c r="CG22" i="22"/>
  <c r="CD22" i="22"/>
  <c r="BY22" i="22"/>
  <c r="BV22" i="22"/>
  <c r="BQ22" i="22"/>
  <c r="BN22" i="22"/>
  <c r="BI22" i="22"/>
  <c r="BF22" i="22"/>
  <c r="BA22" i="22"/>
  <c r="AX22" i="22"/>
  <c r="AS22" i="22"/>
  <c r="AP22" i="22"/>
  <c r="AK22" i="22"/>
  <c r="AH22" i="22"/>
  <c r="AZ40" i="22"/>
  <c r="AR40" i="22"/>
  <c r="AI16" i="22"/>
  <c r="AE40" i="22"/>
  <c r="CD40" i="22"/>
  <c r="BF40" i="22"/>
  <c r="BA16" i="22"/>
  <c r="AX40" i="22"/>
  <c r="AS16" i="22"/>
  <c r="AP40" i="22"/>
  <c r="CD16" i="22"/>
  <c r="CA16" i="22"/>
  <c r="BV16" i="22"/>
  <c r="BS16" i="22"/>
  <c r="BN16" i="22"/>
  <c r="BK16" i="22"/>
  <c r="BF16" i="22"/>
  <c r="BC16" i="22"/>
  <c r="AX16" i="22"/>
  <c r="AU16" i="22"/>
  <c r="AP16" i="22"/>
  <c r="AM16" i="22"/>
  <c r="AH16" i="22"/>
  <c r="AE16" i="22"/>
  <c r="BX35" i="22"/>
  <c r="BP35" i="22"/>
  <c r="BG11" i="22"/>
  <c r="BC35" i="22"/>
  <c r="AY11" i="22"/>
  <c r="AU35" i="22"/>
  <c r="CF35" i="22"/>
  <c r="CD35" i="22"/>
  <c r="CC35" i="22"/>
  <c r="BY11" i="22"/>
  <c r="BV35" i="22"/>
  <c r="BU11" i="22"/>
  <c r="BQ11" i="22"/>
  <c r="BN35" i="22"/>
  <c r="BM35" i="22"/>
  <c r="BH35" i="22"/>
  <c r="BG35" i="22"/>
  <c r="BE11" i="22"/>
  <c r="AY35" i="22"/>
  <c r="AW11" i="22"/>
  <c r="AP35" i="22"/>
  <c r="AO35" i="22"/>
  <c r="AJ35" i="22"/>
  <c r="AG35" i="22"/>
  <c r="AB35" i="22"/>
  <c r="M11" i="22"/>
  <c r="I11" i="22"/>
  <c r="E11" i="22"/>
  <c r="CD11" i="22"/>
  <c r="CA11" i="22"/>
  <c r="BV11" i="22"/>
  <c r="BS11" i="22"/>
  <c r="BN11" i="22"/>
  <c r="BK11" i="22"/>
  <c r="BF11" i="22"/>
  <c r="BC11" i="22"/>
  <c r="AX11" i="22"/>
  <c r="AU11" i="22"/>
  <c r="AP11" i="22"/>
  <c r="AM11" i="22"/>
  <c r="AH11" i="22"/>
  <c r="AE11" i="22"/>
  <c r="Z11" i="22"/>
  <c r="W11" i="22"/>
  <c r="R11" i="22"/>
  <c r="O11" i="22"/>
  <c r="J11" i="22"/>
  <c r="G11" i="22"/>
  <c r="BZ30" i="22"/>
  <c r="CC30" i="22"/>
  <c r="BU30" i="22"/>
  <c r="BP30" i="22"/>
  <c r="BM30" i="22"/>
  <c r="BJ30" i="22"/>
  <c r="BB30" i="22"/>
  <c r="AT30" i="22"/>
  <c r="AR30" i="22"/>
  <c r="AO30" i="22"/>
  <c r="AJ30" i="22"/>
  <c r="AG30" i="22"/>
  <c r="AB30" i="22"/>
  <c r="CF6" i="22"/>
  <c r="CC6" i="22"/>
  <c r="BX6" i="22"/>
  <c r="BU6" i="22"/>
  <c r="BP6" i="22"/>
  <c r="BM6" i="22"/>
  <c r="BH6" i="22"/>
  <c r="BE6" i="22"/>
  <c r="AZ6" i="22"/>
  <c r="AW6" i="22"/>
  <c r="AR6" i="22"/>
  <c r="AO6" i="22"/>
  <c r="AJ6" i="22"/>
  <c r="AG6" i="22"/>
  <c r="AB6" i="22"/>
  <c r="Y6" i="22"/>
  <c r="T6" i="22"/>
  <c r="Q6" i="22"/>
  <c r="L6" i="22"/>
  <c r="I6" i="22"/>
  <c r="D6" i="22"/>
  <c r="CG43" i="21"/>
  <c r="CF43" i="21"/>
  <c r="CE43" i="21"/>
  <c r="CD43" i="21"/>
  <c r="CC43" i="21"/>
  <c r="CA43" i="21"/>
  <c r="BZ43" i="21"/>
  <c r="CG32" i="21"/>
  <c r="CF32" i="21"/>
  <c r="CE32" i="21"/>
  <c r="CD32" i="21"/>
  <c r="CC32" i="21"/>
  <c r="CB32" i="21"/>
  <c r="CA32" i="21"/>
  <c r="BZ32" i="21"/>
  <c r="CG18" i="21"/>
  <c r="CF18" i="21"/>
  <c r="CE18" i="21"/>
  <c r="CD18" i="21"/>
  <c r="CC18" i="21"/>
  <c r="CA18" i="21"/>
  <c r="BZ18" i="21"/>
  <c r="CG4" i="21"/>
  <c r="CG12" i="4" s="1"/>
  <c r="CF4" i="21"/>
  <c r="CE4" i="21"/>
  <c r="CE12" i="4" s="1"/>
  <c r="CD4" i="21"/>
  <c r="CD12" i="4" s="1"/>
  <c r="CC4" i="21"/>
  <c r="CB4" i="21"/>
  <c r="CA4" i="21"/>
  <c r="CA12" i="4" s="1"/>
  <c r="BZ4" i="21"/>
  <c r="BZ10" i="20"/>
  <c r="BR10" i="20"/>
  <c r="BK10" i="20"/>
  <c r="BC10" i="20"/>
  <c r="BB10" i="20"/>
  <c r="AU10" i="20"/>
  <c r="AM10" i="20"/>
  <c r="CF10" i="20"/>
  <c r="CE4" i="20"/>
  <c r="CC4" i="20"/>
  <c r="BZ4" i="20"/>
  <c r="BX10" i="20"/>
  <c r="BW4" i="20"/>
  <c r="BU4" i="20"/>
  <c r="BR4" i="20"/>
  <c r="BO4" i="20"/>
  <c r="BM4" i="20"/>
  <c r="BJ4" i="20"/>
  <c r="BG4" i="20"/>
  <c r="BE4" i="20"/>
  <c r="BB4" i="20"/>
  <c r="AY4" i="20"/>
  <c r="AW4" i="20"/>
  <c r="AT4" i="20"/>
  <c r="AR10" i="20"/>
  <c r="AQ4" i="20"/>
  <c r="AO4" i="20"/>
  <c r="AL4" i="20"/>
  <c r="AI4" i="20"/>
  <c r="AD4" i="20"/>
  <c r="AA4" i="20"/>
  <c r="Y4" i="20"/>
  <c r="V4" i="20"/>
  <c r="S4" i="20"/>
  <c r="Q4" i="20"/>
  <c r="N4" i="20"/>
  <c r="K4" i="20"/>
  <c r="I4" i="20"/>
  <c r="F4" i="20"/>
  <c r="CF4" i="20"/>
  <c r="CA4" i="20"/>
  <c r="BX4" i="20"/>
  <c r="BS4" i="20"/>
  <c r="BP4" i="20"/>
  <c r="BK4" i="20"/>
  <c r="BH4" i="20"/>
  <c r="BC4" i="20"/>
  <c r="AZ4" i="20"/>
  <c r="AU4" i="20"/>
  <c r="AR4" i="20"/>
  <c r="AM4" i="20"/>
  <c r="AJ4" i="20"/>
  <c r="AE4" i="20"/>
  <c r="AB4" i="20"/>
  <c r="W4" i="20"/>
  <c r="T4" i="20"/>
  <c r="O4" i="20"/>
  <c r="L4" i="20"/>
  <c r="G4" i="20"/>
  <c r="D4" i="20"/>
  <c r="CA36" i="19"/>
  <c r="BU36" i="19"/>
  <c r="BK36" i="19"/>
  <c r="BE36" i="19"/>
  <c r="AU36" i="19"/>
  <c r="AO36" i="19"/>
  <c r="AE36" i="19"/>
  <c r="Y36" i="19"/>
  <c r="O36" i="19"/>
  <c r="I36" i="19"/>
  <c r="CG33" i="19"/>
  <c r="CB33" i="19"/>
  <c r="CA33" i="19"/>
  <c r="BQ33" i="19"/>
  <c r="BL33" i="19"/>
  <c r="BK33" i="19"/>
  <c r="BA33" i="19"/>
  <c r="AV33" i="19"/>
  <c r="AU33" i="19"/>
  <c r="AK33" i="19"/>
  <c r="AF33" i="19"/>
  <c r="AE33" i="19"/>
  <c r="AB33" i="19"/>
  <c r="U33" i="19"/>
  <c r="P33" i="19"/>
  <c r="O33" i="19"/>
  <c r="L33" i="19"/>
  <c r="E33" i="19"/>
  <c r="N33" i="19"/>
  <c r="F33" i="19"/>
  <c r="CE30" i="19"/>
  <c r="BZ30" i="19"/>
  <c r="BO30" i="19"/>
  <c r="BJ30" i="19"/>
  <c r="AY30" i="19"/>
  <c r="AT30" i="19"/>
  <c r="AI30" i="19"/>
  <c r="AD30" i="19"/>
  <c r="S30" i="19"/>
  <c r="N30" i="19"/>
  <c r="CA17" i="19"/>
  <c r="BS17" i="19"/>
  <c r="BK17" i="19"/>
  <c r="BC17" i="19"/>
  <c r="AU17" i="19"/>
  <c r="AM17" i="19"/>
  <c r="AE17" i="19"/>
  <c r="W17" i="19"/>
  <c r="O17" i="19"/>
  <c r="G17" i="19"/>
  <c r="CC17" i="19"/>
  <c r="BY36" i="19"/>
  <c r="BX36" i="19"/>
  <c r="BU17" i="19"/>
  <c r="BQ36" i="19"/>
  <c r="BM17" i="19"/>
  <c r="BI36" i="19"/>
  <c r="BH36" i="19"/>
  <c r="BE17" i="19"/>
  <c r="BA36" i="19"/>
  <c r="AW17" i="19"/>
  <c r="AS36" i="19"/>
  <c r="AR36" i="19"/>
  <c r="AO17" i="19"/>
  <c r="AK36" i="19"/>
  <c r="AG17" i="19"/>
  <c r="AC36" i="19"/>
  <c r="AB36" i="19"/>
  <c r="Y17" i="19"/>
  <c r="U36" i="19"/>
  <c r="Q17" i="19"/>
  <c r="M36" i="19"/>
  <c r="L36" i="19"/>
  <c r="I17" i="19"/>
  <c r="E36" i="19"/>
  <c r="CG17" i="19"/>
  <c r="CD17" i="19"/>
  <c r="BY17" i="19"/>
  <c r="BV17" i="19"/>
  <c r="BQ17" i="19"/>
  <c r="BN17" i="19"/>
  <c r="BI17" i="19"/>
  <c r="BF17" i="19"/>
  <c r="BA17" i="19"/>
  <c r="AX17" i="19"/>
  <c r="AS17" i="19"/>
  <c r="AP17" i="19"/>
  <c r="AK17" i="19"/>
  <c r="AH17" i="19"/>
  <c r="AC17" i="19"/>
  <c r="Z17" i="19"/>
  <c r="U17" i="19"/>
  <c r="R17" i="19"/>
  <c r="M17" i="19"/>
  <c r="J17" i="19"/>
  <c r="E17" i="19"/>
  <c r="CG14" i="19"/>
  <c r="BY14" i="19"/>
  <c r="BQ14" i="19"/>
  <c r="BI14" i="19"/>
  <c r="BA14" i="19"/>
  <c r="AS14" i="19"/>
  <c r="AK14" i="19"/>
  <c r="Y33" i="19"/>
  <c r="Q33" i="19"/>
  <c r="CE33" i="19"/>
  <c r="CD33" i="19"/>
  <c r="BZ5" i="19"/>
  <c r="BW33" i="19"/>
  <c r="BO33" i="19"/>
  <c r="BN33" i="19"/>
  <c r="BG33" i="19"/>
  <c r="AY33" i="19"/>
  <c r="AX33" i="19"/>
  <c r="AT5" i="19"/>
  <c r="AQ33" i="19"/>
  <c r="AI33" i="19"/>
  <c r="AH33" i="19"/>
  <c r="AG33" i="19"/>
  <c r="AD33" i="19"/>
  <c r="AA33" i="19"/>
  <c r="V33" i="19"/>
  <c r="S33" i="19"/>
  <c r="R33" i="19"/>
  <c r="K33" i="19"/>
  <c r="I33" i="19"/>
  <c r="CE14" i="19"/>
  <c r="CB14" i="19"/>
  <c r="BW14" i="19"/>
  <c r="BT14" i="19"/>
  <c r="BO14" i="19"/>
  <c r="BL14" i="19"/>
  <c r="BG14" i="19"/>
  <c r="BD14" i="19"/>
  <c r="AY14" i="19"/>
  <c r="AV14" i="19"/>
  <c r="AQ14" i="19"/>
  <c r="AN14" i="19"/>
  <c r="AI14" i="19"/>
  <c r="CE6" i="19"/>
  <c r="BW6" i="19"/>
  <c r="BO6" i="19"/>
  <c r="BG6" i="19"/>
  <c r="AY6" i="19"/>
  <c r="AQ6" i="19"/>
  <c r="AI6" i="19"/>
  <c r="AA6" i="19"/>
  <c r="S6" i="19"/>
  <c r="K6" i="19"/>
  <c r="CC30" i="19"/>
  <c r="CB30" i="19"/>
  <c r="BU30" i="19"/>
  <c r="BM30" i="19"/>
  <c r="BL30" i="19"/>
  <c r="BE30" i="19"/>
  <c r="AW30" i="19"/>
  <c r="AV30" i="19"/>
  <c r="AO30" i="19"/>
  <c r="AG30" i="19"/>
  <c r="AF30" i="19"/>
  <c r="Y30" i="19"/>
  <c r="Q30" i="19"/>
  <c r="P30" i="19"/>
  <c r="I30" i="19"/>
  <c r="CC11" i="19"/>
  <c r="BZ11" i="19"/>
  <c r="BU11" i="19"/>
  <c r="BR11" i="19"/>
  <c r="BM11" i="19"/>
  <c r="BJ11" i="19"/>
  <c r="BE11" i="19"/>
  <c r="BB11" i="19"/>
  <c r="AW11" i="19"/>
  <c r="AT11" i="19"/>
  <c r="AO11" i="19"/>
  <c r="AL11" i="19"/>
  <c r="CE5" i="19"/>
  <c r="CE23" i="19" s="1"/>
  <c r="BW5" i="19"/>
  <c r="BW23" i="19" s="1"/>
  <c r="BO5" i="19"/>
  <c r="BO23" i="19" s="1"/>
  <c r="BG5" i="19"/>
  <c r="BG23" i="19" s="1"/>
  <c r="AY5" i="19"/>
  <c r="AY23" i="19" s="1"/>
  <c r="AQ5" i="19"/>
  <c r="AQ23" i="19" s="1"/>
  <c r="AI5" i="19"/>
  <c r="AI23" i="19" s="1"/>
  <c r="AA5" i="19"/>
  <c r="S5" i="19"/>
  <c r="K5" i="19"/>
  <c r="CF6" i="19"/>
  <c r="CC6" i="19"/>
  <c r="CB6" i="19"/>
  <c r="CA6" i="19"/>
  <c r="BX6" i="19"/>
  <c r="BU6" i="19"/>
  <c r="BT6" i="19"/>
  <c r="BP6" i="19"/>
  <c r="BM6" i="19"/>
  <c r="BL6" i="19"/>
  <c r="BK6" i="19"/>
  <c r="BH6" i="19"/>
  <c r="BE6" i="19"/>
  <c r="BD6" i="19"/>
  <c r="AZ6" i="19"/>
  <c r="AW6" i="19"/>
  <c r="AV6" i="19"/>
  <c r="AU6" i="19"/>
  <c r="AR6" i="19"/>
  <c r="AO6" i="19"/>
  <c r="AN6" i="19"/>
  <c r="AJ6" i="19"/>
  <c r="AG6" i="19"/>
  <c r="AF6" i="19"/>
  <c r="AE6" i="19"/>
  <c r="AB6" i="19"/>
  <c r="Y6" i="19"/>
  <c r="X6" i="19"/>
  <c r="T6" i="19"/>
  <c r="Q6" i="19"/>
  <c r="P6" i="19"/>
  <c r="O6" i="19"/>
  <c r="L6" i="19"/>
  <c r="I6" i="19"/>
  <c r="H6" i="19"/>
  <c r="D6" i="19"/>
  <c r="CC5" i="19"/>
  <c r="BU5" i="19"/>
  <c r="BR5" i="19"/>
  <c r="BM5" i="19"/>
  <c r="BJ5" i="19"/>
  <c r="BB5" i="19"/>
  <c r="AW5" i="19"/>
  <c r="AW23" i="19" s="1"/>
  <c r="AO5" i="19"/>
  <c r="AL5" i="19"/>
  <c r="AG5" i="19"/>
  <c r="AD5" i="19"/>
  <c r="V5" i="19"/>
  <c r="Q5" i="19"/>
  <c r="I5" i="19"/>
  <c r="F5" i="19"/>
  <c r="BT9" i="18"/>
  <c r="CF9" i="18"/>
  <c r="BH9" i="18"/>
  <c r="CG9" i="18"/>
  <c r="CD9" i="18"/>
  <c r="CA9" i="18"/>
  <c r="BZ9" i="18"/>
  <c r="BY9" i="18"/>
  <c r="BX9" i="18"/>
  <c r="BV9" i="18"/>
  <c r="BS9" i="18"/>
  <c r="BR9" i="18"/>
  <c r="BQ9" i="18"/>
  <c r="BP9" i="18"/>
  <c r="BN9" i="18"/>
  <c r="BL9" i="18"/>
  <c r="BJ9" i="18"/>
  <c r="BI9" i="18"/>
  <c r="BF9" i="18"/>
  <c r="BD9" i="18"/>
  <c r="BC9" i="18"/>
  <c r="BB9" i="18"/>
  <c r="BA9" i="18"/>
  <c r="AX9" i="18"/>
  <c r="AU9" i="18"/>
  <c r="AT9" i="18"/>
  <c r="AS9" i="18"/>
  <c r="AR9" i="18"/>
  <c r="AP9" i="18"/>
  <c r="AM9" i="18"/>
  <c r="AL9" i="18"/>
  <c r="AK9" i="18"/>
  <c r="AJ9" i="18"/>
  <c r="AH9" i="18"/>
  <c r="AN5" i="18"/>
  <c r="CG5" i="18"/>
  <c r="CF5" i="18"/>
  <c r="CD5" i="18"/>
  <c r="CD14" i="34" s="1"/>
  <c r="CA5" i="18"/>
  <c r="BZ5" i="18"/>
  <c r="BZ14" i="34" s="1"/>
  <c r="BY5" i="18"/>
  <c r="BV5" i="18"/>
  <c r="BS5" i="18"/>
  <c r="BR5" i="18"/>
  <c r="BQ5" i="18"/>
  <c r="BN5" i="18"/>
  <c r="BJ5" i="18"/>
  <c r="BI5" i="18"/>
  <c r="BF5" i="18"/>
  <c r="BC5" i="18"/>
  <c r="BB5" i="18"/>
  <c r="BA5" i="18"/>
  <c r="AX5" i="18"/>
  <c r="AU5" i="18"/>
  <c r="AT5" i="18"/>
  <c r="AS5" i="18"/>
  <c r="AP5" i="18"/>
  <c r="AM5" i="18"/>
  <c r="AL5" i="18"/>
  <c r="AK5" i="18"/>
  <c r="AH5" i="18"/>
  <c r="AH4" i="18" s="1"/>
  <c r="AH10" i="4" s="1"/>
  <c r="BY209" i="17"/>
  <c r="BQ209" i="17"/>
  <c r="BN209" i="17"/>
  <c r="BI209" i="17"/>
  <c r="BG209" i="17"/>
  <c r="CC209" i="17"/>
  <c r="CA209" i="17"/>
  <c r="BV209" i="17"/>
  <c r="BU209" i="17"/>
  <c r="BS209" i="17"/>
  <c r="BM209" i="17"/>
  <c r="BK209" i="17"/>
  <c r="BJ209" i="17"/>
  <c r="CG209" i="17"/>
  <c r="CF209" i="17"/>
  <c r="CE209" i="17"/>
  <c r="CD209" i="17"/>
  <c r="CB209" i="17"/>
  <c r="BZ209" i="17"/>
  <c r="BX209" i="17"/>
  <c r="BW209" i="17"/>
  <c r="BT209" i="17"/>
  <c r="BR209" i="17"/>
  <c r="BP209" i="17"/>
  <c r="BO209" i="17"/>
  <c r="BL209" i="17"/>
  <c r="BH209" i="17"/>
  <c r="BF209" i="17"/>
  <c r="BZ205" i="17"/>
  <c r="BR205" i="17"/>
  <c r="BM205" i="17"/>
  <c r="BJ205" i="17"/>
  <c r="CG205" i="17"/>
  <c r="CE205" i="17"/>
  <c r="CD205" i="17"/>
  <c r="BY205" i="17"/>
  <c r="BW205" i="17"/>
  <c r="BQ205" i="17"/>
  <c r="BO205" i="17"/>
  <c r="BN205" i="17"/>
  <c r="BI205" i="17"/>
  <c r="BG205" i="17"/>
  <c r="BF205" i="17"/>
  <c r="CF205" i="17"/>
  <c r="CC205" i="17"/>
  <c r="CB205" i="17"/>
  <c r="CA205" i="17"/>
  <c r="BX205" i="17"/>
  <c r="BV205" i="17"/>
  <c r="BU205" i="17"/>
  <c r="BT205" i="17"/>
  <c r="BS205" i="17"/>
  <c r="BP205" i="17"/>
  <c r="BL205" i="17"/>
  <c r="BK205" i="17"/>
  <c r="BH205" i="17"/>
  <c r="BZ201" i="17"/>
  <c r="BR201" i="17"/>
  <c r="BM201" i="17"/>
  <c r="BJ201" i="17"/>
  <c r="CG201" i="17"/>
  <c r="CE201" i="17"/>
  <c r="CD201" i="17"/>
  <c r="BY201" i="17"/>
  <c r="BW201" i="17"/>
  <c r="BV201" i="17"/>
  <c r="BQ201" i="17"/>
  <c r="BO201" i="17"/>
  <c r="BN201" i="17"/>
  <c r="BI201" i="17"/>
  <c r="BG201" i="17"/>
  <c r="BF201" i="17"/>
  <c r="CF201" i="17"/>
  <c r="CC201" i="17"/>
  <c r="CB201" i="17"/>
  <c r="CA201" i="17"/>
  <c r="BX201" i="17"/>
  <c r="BU201" i="17"/>
  <c r="BT201" i="17"/>
  <c r="BS201" i="17"/>
  <c r="BP201" i="17"/>
  <c r="BL201" i="17"/>
  <c r="BK201" i="17"/>
  <c r="BH201" i="17"/>
  <c r="BV198" i="17"/>
  <c r="BN198" i="17"/>
  <c r="BI198" i="17"/>
  <c r="BF198" i="17"/>
  <c r="CC198" i="17"/>
  <c r="CA198" i="17"/>
  <c r="BZ198" i="17"/>
  <c r="BU198" i="17"/>
  <c r="BS198" i="17"/>
  <c r="BR198" i="17"/>
  <c r="BM198" i="17"/>
  <c r="BK198" i="17"/>
  <c r="BJ198" i="17"/>
  <c r="CG198" i="17"/>
  <c r="CF198" i="17"/>
  <c r="CE198" i="17"/>
  <c r="CD198" i="17"/>
  <c r="CB198" i="17"/>
  <c r="BY198" i="17"/>
  <c r="BX198" i="17"/>
  <c r="BW198" i="17"/>
  <c r="BT198" i="17"/>
  <c r="BQ198" i="17"/>
  <c r="BP198" i="17"/>
  <c r="BO198" i="17"/>
  <c r="BL198" i="17"/>
  <c r="BH198" i="17"/>
  <c r="BG198" i="17"/>
  <c r="CD192" i="17"/>
  <c r="CC192" i="17"/>
  <c r="CA192" i="17"/>
  <c r="BZ192" i="17"/>
  <c r="BU192" i="17"/>
  <c r="BS192" i="17"/>
  <c r="BM192" i="17"/>
  <c r="BK192" i="17"/>
  <c r="BF192" i="17"/>
  <c r="CG192" i="17"/>
  <c r="CF192" i="17"/>
  <c r="CE192" i="17"/>
  <c r="CB192" i="17"/>
  <c r="BY192" i="17"/>
  <c r="BX192" i="17"/>
  <c r="BW192" i="17"/>
  <c r="BV192" i="17"/>
  <c r="BT192" i="17"/>
  <c r="BR192" i="17"/>
  <c r="BQ192" i="17"/>
  <c r="BP192" i="17"/>
  <c r="BO192" i="17"/>
  <c r="BN192" i="17"/>
  <c r="BL192" i="17"/>
  <c r="BJ192" i="17"/>
  <c r="BI192" i="17"/>
  <c r="BH192" i="17"/>
  <c r="BG192" i="17"/>
  <c r="BZ185" i="17"/>
  <c r="BY185" i="17"/>
  <c r="BW185" i="17"/>
  <c r="BR185" i="17"/>
  <c r="BQ185" i="17"/>
  <c r="BO185" i="17"/>
  <c r="BJ185" i="17"/>
  <c r="BG185" i="17"/>
  <c r="CD185" i="17"/>
  <c r="CC185" i="17"/>
  <c r="CA185" i="17"/>
  <c r="BV185" i="17"/>
  <c r="BU185" i="17"/>
  <c r="BS185" i="17"/>
  <c r="BM185" i="17"/>
  <c r="BK185" i="17"/>
  <c r="BF185" i="17"/>
  <c r="CG185" i="17"/>
  <c r="CF185" i="17"/>
  <c r="CE185" i="17"/>
  <c r="CB185" i="17"/>
  <c r="BX185" i="17"/>
  <c r="BT185" i="17"/>
  <c r="BP185" i="17"/>
  <c r="BN185" i="17"/>
  <c r="BL185" i="17"/>
  <c r="BI185" i="17"/>
  <c r="BH185" i="17"/>
  <c r="BY179" i="17"/>
  <c r="BQ179" i="17"/>
  <c r="BN179" i="17"/>
  <c r="BI179" i="17"/>
  <c r="BG179" i="17"/>
  <c r="CC179" i="17"/>
  <c r="CA179" i="17"/>
  <c r="BV179" i="17"/>
  <c r="BU179" i="17"/>
  <c r="BS179" i="17"/>
  <c r="BM179" i="17"/>
  <c r="BK179" i="17"/>
  <c r="BJ179" i="17"/>
  <c r="CG179" i="17"/>
  <c r="CF179" i="17"/>
  <c r="CE179" i="17"/>
  <c r="CD179" i="17"/>
  <c r="CB179" i="17"/>
  <c r="BZ179" i="17"/>
  <c r="BX179" i="17"/>
  <c r="BW179" i="17"/>
  <c r="BT179" i="17"/>
  <c r="BR179" i="17"/>
  <c r="BP179" i="17"/>
  <c r="BO179" i="17"/>
  <c r="BL179" i="17"/>
  <c r="BH179" i="17"/>
  <c r="BF179" i="17"/>
  <c r="BZ168" i="17"/>
  <c r="BJ168" i="17"/>
  <c r="CF168" i="17"/>
  <c r="CD168" i="17"/>
  <c r="CC168" i="17"/>
  <c r="CA168" i="17"/>
  <c r="BX168" i="17"/>
  <c r="BV168" i="17"/>
  <c r="BU168" i="17"/>
  <c r="BS168" i="17"/>
  <c r="BP168" i="17"/>
  <c r="BN168" i="17"/>
  <c r="BM168" i="17"/>
  <c r="BK168" i="17"/>
  <c r="BH168" i="17"/>
  <c r="BF168" i="17"/>
  <c r="CG168" i="17"/>
  <c r="CE168" i="17"/>
  <c r="CB168" i="17"/>
  <c r="BY168" i="17"/>
  <c r="BW168" i="17"/>
  <c r="BT168" i="17"/>
  <c r="BR168" i="17"/>
  <c r="BQ168" i="17"/>
  <c r="BO168" i="17"/>
  <c r="BL168" i="17"/>
  <c r="BI168" i="17"/>
  <c r="BG168" i="17"/>
  <c r="BV158" i="17"/>
  <c r="BF158" i="17"/>
  <c r="CD158" i="17"/>
  <c r="BN158" i="17"/>
  <c r="CG158" i="17"/>
  <c r="CE158" i="17"/>
  <c r="CB158" i="17"/>
  <c r="BZ158" i="17"/>
  <c r="BY158" i="17"/>
  <c r="BW158" i="17"/>
  <c r="BT158" i="17"/>
  <c r="BR158" i="17"/>
  <c r="BQ158" i="17"/>
  <c r="BO158" i="17"/>
  <c r="BL158" i="17"/>
  <c r="BJ158" i="17"/>
  <c r="BI158" i="17"/>
  <c r="BG158" i="17"/>
  <c r="CF158" i="17"/>
  <c r="CC158" i="17"/>
  <c r="CA158" i="17"/>
  <c r="BX158" i="17"/>
  <c r="BU158" i="17"/>
  <c r="BS158" i="17"/>
  <c r="BP158" i="17"/>
  <c r="BM158" i="17"/>
  <c r="BK158" i="17"/>
  <c r="BH158" i="17"/>
  <c r="CG150" i="17"/>
  <c r="CE150" i="17"/>
  <c r="CB150" i="17"/>
  <c r="BZ150" i="17"/>
  <c r="BY150" i="17"/>
  <c r="BW150" i="17"/>
  <c r="BT150" i="17"/>
  <c r="BR150" i="17"/>
  <c r="BQ150" i="17"/>
  <c r="BO150" i="17"/>
  <c r="BL150" i="17"/>
  <c r="BJ150" i="17"/>
  <c r="BI150" i="17"/>
  <c r="BG150" i="17"/>
  <c r="CF150" i="17"/>
  <c r="CD150" i="17"/>
  <c r="CC150" i="17"/>
  <c r="CA150" i="17"/>
  <c r="BX150" i="17"/>
  <c r="BV150" i="17"/>
  <c r="BU150" i="17"/>
  <c r="BS150" i="17"/>
  <c r="BP150" i="17"/>
  <c r="BN150" i="17"/>
  <c r="BM150" i="17"/>
  <c r="BK150" i="17"/>
  <c r="BH150" i="17"/>
  <c r="BF150" i="17"/>
  <c r="BZ144" i="17"/>
  <c r="BR144" i="17"/>
  <c r="BJ144" i="17"/>
  <c r="CF144" i="17"/>
  <c r="CD144" i="17"/>
  <c r="CC144" i="17"/>
  <c r="CA144" i="17"/>
  <c r="BX144" i="17"/>
  <c r="BV144" i="17"/>
  <c r="BU144" i="17"/>
  <c r="BS144" i="17"/>
  <c r="BP144" i="17"/>
  <c r="BN144" i="17"/>
  <c r="BM144" i="17"/>
  <c r="BK144" i="17"/>
  <c r="BH144" i="17"/>
  <c r="BF144" i="17"/>
  <c r="CG144" i="17"/>
  <c r="CE144" i="17"/>
  <c r="CB144" i="17"/>
  <c r="BY144" i="17"/>
  <c r="BW144" i="17"/>
  <c r="BT144" i="17"/>
  <c r="BQ144" i="17"/>
  <c r="BO144" i="17"/>
  <c r="BL144" i="17"/>
  <c r="BI144" i="17"/>
  <c r="BG144" i="17"/>
  <c r="CC65" i="17"/>
  <c r="BU65" i="17"/>
  <c r="BM65" i="17"/>
  <c r="CG65" i="17"/>
  <c r="CB65" i="17"/>
  <c r="BY65" i="17"/>
  <c r="BT65" i="17"/>
  <c r="BR65" i="17"/>
  <c r="BQ65" i="17"/>
  <c r="BL65" i="17"/>
  <c r="BI65" i="17"/>
  <c r="CC59" i="17"/>
  <c r="BU59" i="17"/>
  <c r="BM59" i="17"/>
  <c r="CG59" i="17"/>
  <c r="CB59" i="17"/>
  <c r="BY59" i="17"/>
  <c r="BT59" i="17"/>
  <c r="BR59" i="17"/>
  <c r="BQ59" i="17"/>
  <c r="BL59" i="17"/>
  <c r="BI59" i="17"/>
  <c r="CC55" i="17"/>
  <c r="BU55" i="17"/>
  <c r="BM55" i="17"/>
  <c r="CG55" i="17"/>
  <c r="CB55" i="17"/>
  <c r="BZ55" i="17"/>
  <c r="BY55" i="17"/>
  <c r="BT55" i="17"/>
  <c r="BR55" i="17"/>
  <c r="BQ55" i="17"/>
  <c r="BL55" i="17"/>
  <c r="BJ55" i="17"/>
  <c r="BI55" i="17"/>
  <c r="CG52" i="17"/>
  <c r="BY52" i="17"/>
  <c r="BQ52" i="17"/>
  <c r="BI52" i="17"/>
  <c r="CF52" i="17"/>
  <c r="CC52" i="17"/>
  <c r="CA52" i="17"/>
  <c r="BX52" i="17"/>
  <c r="BV52" i="17"/>
  <c r="BU52" i="17"/>
  <c r="BS52" i="17"/>
  <c r="BP52" i="17"/>
  <c r="BM52" i="17"/>
  <c r="BK52" i="17"/>
  <c r="BH52" i="17"/>
  <c r="CG44" i="17"/>
  <c r="BY44" i="17"/>
  <c r="BQ44" i="17"/>
  <c r="BI44" i="17"/>
  <c r="CF44" i="17"/>
  <c r="CD44" i="17"/>
  <c r="CC44" i="17"/>
  <c r="CA44" i="17"/>
  <c r="BX44" i="17"/>
  <c r="BV44" i="17"/>
  <c r="BU44" i="17"/>
  <c r="BS44" i="17"/>
  <c r="BP44" i="17"/>
  <c r="BN44" i="17"/>
  <c r="BM44" i="17"/>
  <c r="BK44" i="17"/>
  <c r="BH44" i="17"/>
  <c r="BF44" i="17"/>
  <c r="CG38" i="17"/>
  <c r="BY38" i="17"/>
  <c r="BQ38" i="17"/>
  <c r="BI38" i="17"/>
  <c r="CF38" i="17"/>
  <c r="CC38" i="17"/>
  <c r="CA38" i="17"/>
  <c r="BX38" i="17"/>
  <c r="BU38" i="17"/>
  <c r="BP38" i="17"/>
  <c r="BM38" i="17"/>
  <c r="BK38" i="17"/>
  <c r="BH38" i="17"/>
  <c r="CC29" i="17"/>
  <c r="BU29" i="17"/>
  <c r="BM29" i="17"/>
  <c r="CG29" i="17"/>
  <c r="CE29" i="17"/>
  <c r="CB29" i="17"/>
  <c r="BY29" i="17"/>
  <c r="BT29" i="17"/>
  <c r="BR29" i="17"/>
  <c r="BQ29" i="17"/>
  <c r="BO29" i="17"/>
  <c r="BL29" i="17"/>
  <c r="BI29" i="17"/>
  <c r="CG24" i="17"/>
  <c r="BY24" i="17"/>
  <c r="BQ24" i="17"/>
  <c r="BI24" i="17"/>
  <c r="CF24" i="17"/>
  <c r="CC24" i="17"/>
  <c r="CA24" i="17"/>
  <c r="BX24" i="17"/>
  <c r="BU24" i="17"/>
  <c r="BP24" i="17"/>
  <c r="BM24" i="17"/>
  <c r="BK24" i="17"/>
  <c r="BH24" i="17"/>
  <c r="CG14" i="17"/>
  <c r="BY14" i="17"/>
  <c r="BQ14" i="17"/>
  <c r="BI14" i="17"/>
  <c r="CF14" i="17"/>
  <c r="CC14" i="17"/>
  <c r="CA14" i="17"/>
  <c r="BX14" i="17"/>
  <c r="BU14" i="17"/>
  <c r="BP14" i="17"/>
  <c r="BM14" i="17"/>
  <c r="BK14" i="17"/>
  <c r="BH14" i="17"/>
  <c r="CG10" i="17"/>
  <c r="BY10" i="17"/>
  <c r="BQ10" i="17"/>
  <c r="BI10" i="17"/>
  <c r="CF10" i="17"/>
  <c r="CD10" i="17"/>
  <c r="CC10" i="17"/>
  <c r="CA10" i="17"/>
  <c r="BX10" i="17"/>
  <c r="BV10" i="17"/>
  <c r="BU10" i="17"/>
  <c r="BS10" i="17"/>
  <c r="BP10" i="17"/>
  <c r="BN10" i="17"/>
  <c r="BM10" i="17"/>
  <c r="BK10" i="17"/>
  <c r="BH10" i="17"/>
  <c r="BF10" i="17"/>
  <c r="CG6" i="17"/>
  <c r="BY6" i="17"/>
  <c r="BQ6" i="17"/>
  <c r="BI6" i="17"/>
  <c r="CF6" i="17"/>
  <c r="CC6" i="17"/>
  <c r="CC5" i="17" s="1"/>
  <c r="CA6" i="17"/>
  <c r="BX6" i="17"/>
  <c r="BV6" i="17"/>
  <c r="BU6" i="17"/>
  <c r="BU5" i="17" s="1"/>
  <c r="BS6" i="17"/>
  <c r="BP6" i="17"/>
  <c r="BM6" i="17"/>
  <c r="BM5" i="17" s="1"/>
  <c r="BK6" i="17"/>
  <c r="BH6" i="17"/>
  <c r="BF6" i="17"/>
  <c r="BU209" i="16"/>
  <c r="BE209" i="16"/>
  <c r="AO209" i="16"/>
  <c r="CG209" i="16"/>
  <c r="CD209" i="16"/>
  <c r="CB209" i="16"/>
  <c r="CA209" i="16"/>
  <c r="BY209" i="16"/>
  <c r="BV209" i="16"/>
  <c r="BT209" i="16"/>
  <c r="BS209" i="16"/>
  <c r="BQ209" i="16"/>
  <c r="BN209" i="16"/>
  <c r="BL209" i="16"/>
  <c r="BK209" i="16"/>
  <c r="BI209" i="16"/>
  <c r="BF209" i="16"/>
  <c r="BD209" i="16"/>
  <c r="BC209" i="16"/>
  <c r="BA209" i="16"/>
  <c r="AX209" i="16"/>
  <c r="AV209" i="16"/>
  <c r="AU209" i="16"/>
  <c r="AS209" i="16"/>
  <c r="AP209" i="16"/>
  <c r="AN209" i="16"/>
  <c r="AM209" i="16"/>
  <c r="AK209" i="16"/>
  <c r="AH209" i="16"/>
  <c r="CF209" i="16"/>
  <c r="CE209" i="16"/>
  <c r="CC209" i="16"/>
  <c r="BZ209" i="16"/>
  <c r="BX209" i="16"/>
  <c r="BW209" i="16"/>
  <c r="BR209" i="16"/>
  <c r="BP209" i="16"/>
  <c r="BO209" i="16"/>
  <c r="BM209" i="16"/>
  <c r="BJ209" i="16"/>
  <c r="BH209" i="16"/>
  <c r="BG209" i="16"/>
  <c r="BB209" i="16"/>
  <c r="AZ209" i="16"/>
  <c r="AY209" i="16"/>
  <c r="AW209" i="16"/>
  <c r="AT209" i="16"/>
  <c r="AR209" i="16"/>
  <c r="AQ209" i="16"/>
  <c r="AL209" i="16"/>
  <c r="AJ209" i="16"/>
  <c r="AI209" i="16"/>
  <c r="BY205" i="16"/>
  <c r="BQ205" i="16"/>
  <c r="BI205" i="16"/>
  <c r="BA205" i="16"/>
  <c r="AS205" i="16"/>
  <c r="AK205" i="16"/>
  <c r="CF205" i="16"/>
  <c r="CE205" i="16"/>
  <c r="CC205" i="16"/>
  <c r="BZ205" i="16"/>
  <c r="BX205" i="16"/>
  <c r="BW205" i="16"/>
  <c r="BU205" i="16"/>
  <c r="BR205" i="16"/>
  <c r="BP205" i="16"/>
  <c r="BO205" i="16"/>
  <c r="BM205" i="16"/>
  <c r="BJ205" i="16"/>
  <c r="BH205" i="16"/>
  <c r="BG205" i="16"/>
  <c r="BE205" i="16"/>
  <c r="BB205" i="16"/>
  <c r="AZ205" i="16"/>
  <c r="AY205" i="16"/>
  <c r="AW205" i="16"/>
  <c r="AT205" i="16"/>
  <c r="AR205" i="16"/>
  <c r="AQ205" i="16"/>
  <c r="AO205" i="16"/>
  <c r="AL205" i="16"/>
  <c r="AJ205" i="16"/>
  <c r="AI205" i="16"/>
  <c r="CG205" i="16"/>
  <c r="CD205" i="16"/>
  <c r="CB205" i="16"/>
  <c r="CA205" i="16"/>
  <c r="BV205" i="16"/>
  <c r="BT205" i="16"/>
  <c r="BS205" i="16"/>
  <c r="BN205" i="16"/>
  <c r="BL205" i="16"/>
  <c r="BK205" i="16"/>
  <c r="BF205" i="16"/>
  <c r="BD205" i="16"/>
  <c r="BC205" i="16"/>
  <c r="AX205" i="16"/>
  <c r="AV205" i="16"/>
  <c r="AU205" i="16"/>
  <c r="AP205" i="16"/>
  <c r="AN205" i="16"/>
  <c r="AM205" i="16"/>
  <c r="AH205" i="16"/>
  <c r="BY201" i="16"/>
  <c r="BT201" i="16"/>
  <c r="BI201" i="16"/>
  <c r="BD201" i="16"/>
  <c r="AS201" i="16"/>
  <c r="AN201" i="16"/>
  <c r="CF201" i="16"/>
  <c r="CE201" i="16"/>
  <c r="CC201" i="16"/>
  <c r="BZ201" i="16"/>
  <c r="BX201" i="16"/>
  <c r="BW201" i="16"/>
  <c r="BU201" i="16"/>
  <c r="BR201" i="16"/>
  <c r="BP201" i="16"/>
  <c r="BO201" i="16"/>
  <c r="BM201" i="16"/>
  <c r="BJ201" i="16"/>
  <c r="BH201" i="16"/>
  <c r="BG201" i="16"/>
  <c r="BE201" i="16"/>
  <c r="BB201" i="16"/>
  <c r="AZ201" i="16"/>
  <c r="AY201" i="16"/>
  <c r="AW201" i="16"/>
  <c r="AT201" i="16"/>
  <c r="AR201" i="16"/>
  <c r="AQ201" i="16"/>
  <c r="AO201" i="16"/>
  <c r="AL201" i="16"/>
  <c r="AJ201" i="16"/>
  <c r="AI201" i="16"/>
  <c r="CG201" i="16"/>
  <c r="CD201" i="16"/>
  <c r="CB201" i="16"/>
  <c r="CA201" i="16"/>
  <c r="BV201" i="16"/>
  <c r="BS201" i="16"/>
  <c r="BQ201" i="16"/>
  <c r="BN201" i="16"/>
  <c r="BL201" i="16"/>
  <c r="BK201" i="16"/>
  <c r="BF201" i="16"/>
  <c r="BC201" i="16"/>
  <c r="BA201" i="16"/>
  <c r="AX201" i="16"/>
  <c r="AV201" i="16"/>
  <c r="AU201" i="16"/>
  <c r="AP201" i="16"/>
  <c r="AM201" i="16"/>
  <c r="AK201" i="16"/>
  <c r="AH201" i="16"/>
  <c r="CG198" i="16"/>
  <c r="CD198" i="16"/>
  <c r="CB198" i="16"/>
  <c r="CA198" i="16"/>
  <c r="BY198" i="16"/>
  <c r="BV198" i="16"/>
  <c r="BT198" i="16"/>
  <c r="BS198" i="16"/>
  <c r="BQ198" i="16"/>
  <c r="BN198" i="16"/>
  <c r="BL198" i="16"/>
  <c r="BK198" i="16"/>
  <c r="BI198" i="16"/>
  <c r="BF198" i="16"/>
  <c r="BD198" i="16"/>
  <c r="BC198" i="16"/>
  <c r="BA198" i="16"/>
  <c r="AX198" i="16"/>
  <c r="AV198" i="16"/>
  <c r="AU198" i="16"/>
  <c r="AS198" i="16"/>
  <c r="AP198" i="16"/>
  <c r="AN198" i="16"/>
  <c r="AM198" i="16"/>
  <c r="AK198" i="16"/>
  <c r="AH198" i="16"/>
  <c r="CF198" i="16"/>
  <c r="CE198" i="16"/>
  <c r="CC198" i="16"/>
  <c r="BZ198" i="16"/>
  <c r="BX198" i="16"/>
  <c r="BW198" i="16"/>
  <c r="BU198" i="16"/>
  <c r="BR198" i="16"/>
  <c r="BP198" i="16"/>
  <c r="BO198" i="16"/>
  <c r="BM198" i="16"/>
  <c r="BJ198" i="16"/>
  <c r="BH198" i="16"/>
  <c r="BG198" i="16"/>
  <c r="BE198" i="16"/>
  <c r="BB198" i="16"/>
  <c r="AZ198" i="16"/>
  <c r="AY198" i="16"/>
  <c r="AW198" i="16"/>
  <c r="AT198" i="16"/>
  <c r="AR198" i="16"/>
  <c r="AQ198" i="16"/>
  <c r="AO198" i="16"/>
  <c r="AL198" i="16"/>
  <c r="AJ198" i="16"/>
  <c r="AI198" i="16"/>
  <c r="CG192" i="16"/>
  <c r="CD192" i="16"/>
  <c r="CB192" i="16"/>
  <c r="CA192" i="16"/>
  <c r="BY192" i="16"/>
  <c r="BV192" i="16"/>
  <c r="BT192" i="16"/>
  <c r="BS192" i="16"/>
  <c r="BQ192" i="16"/>
  <c r="BN192" i="16"/>
  <c r="BL192" i="16"/>
  <c r="BK192" i="16"/>
  <c r="BI192" i="16"/>
  <c r="BF192" i="16"/>
  <c r="BD192" i="16"/>
  <c r="BC192" i="16"/>
  <c r="BA192" i="16"/>
  <c r="AX192" i="16"/>
  <c r="AV192" i="16"/>
  <c r="AU192" i="16"/>
  <c r="AS192" i="16"/>
  <c r="AP192" i="16"/>
  <c r="AN192" i="16"/>
  <c r="AM192" i="16"/>
  <c r="AK192" i="16"/>
  <c r="AH192" i="16"/>
  <c r="CF192" i="16"/>
  <c r="CE192" i="16"/>
  <c r="CC192" i="16"/>
  <c r="BZ192" i="16"/>
  <c r="BX192" i="16"/>
  <c r="BW192" i="16"/>
  <c r="BU192" i="16"/>
  <c r="BR192" i="16"/>
  <c r="BP192" i="16"/>
  <c r="BO192" i="16"/>
  <c r="BM192" i="16"/>
  <c r="BJ192" i="16"/>
  <c r="BH192" i="16"/>
  <c r="BG192" i="16"/>
  <c r="BE192" i="16"/>
  <c r="BB192" i="16"/>
  <c r="AZ192" i="16"/>
  <c r="AY192" i="16"/>
  <c r="AW192" i="16"/>
  <c r="AT192" i="16"/>
  <c r="AR192" i="16"/>
  <c r="AQ192" i="16"/>
  <c r="AO192" i="16"/>
  <c r="AL192" i="16"/>
  <c r="AJ192" i="16"/>
  <c r="AI192" i="16"/>
  <c r="CC185" i="16"/>
  <c r="BU185" i="16"/>
  <c r="BM185" i="16"/>
  <c r="BE185" i="16"/>
  <c r="AW185" i="16"/>
  <c r="AO185" i="16"/>
  <c r="CG185" i="16"/>
  <c r="CD185" i="16"/>
  <c r="CB185" i="16"/>
  <c r="CA185" i="16"/>
  <c r="BY185" i="16"/>
  <c r="BV185" i="16"/>
  <c r="BT185" i="16"/>
  <c r="BS185" i="16"/>
  <c r="BQ185" i="16"/>
  <c r="BN185" i="16"/>
  <c r="BL185" i="16"/>
  <c r="BK185" i="16"/>
  <c r="BI185" i="16"/>
  <c r="BF185" i="16"/>
  <c r="BD185" i="16"/>
  <c r="BC185" i="16"/>
  <c r="BA185" i="16"/>
  <c r="AX185" i="16"/>
  <c r="AV185" i="16"/>
  <c r="AU185" i="16"/>
  <c r="AS185" i="16"/>
  <c r="AP185" i="16"/>
  <c r="AN185" i="16"/>
  <c r="AM185" i="16"/>
  <c r="AK185" i="16"/>
  <c r="AH185" i="16"/>
  <c r="CF185" i="16"/>
  <c r="CE185" i="16"/>
  <c r="BZ185" i="16"/>
  <c r="BX185" i="16"/>
  <c r="BW185" i="16"/>
  <c r="BR185" i="16"/>
  <c r="BP185" i="16"/>
  <c r="BO185" i="16"/>
  <c r="BJ185" i="16"/>
  <c r="BH185" i="16"/>
  <c r="BG185" i="16"/>
  <c r="BB185" i="16"/>
  <c r="AZ185" i="16"/>
  <c r="AY185" i="16"/>
  <c r="AT185" i="16"/>
  <c r="AR185" i="16"/>
  <c r="AQ185" i="16"/>
  <c r="AL185" i="16"/>
  <c r="AJ185" i="16"/>
  <c r="AI185" i="16"/>
  <c r="CF179" i="16"/>
  <c r="CC179" i="16"/>
  <c r="BX179" i="16"/>
  <c r="BP179" i="16"/>
  <c r="BM179" i="16"/>
  <c r="BH179" i="16"/>
  <c r="AZ179" i="16"/>
  <c r="AW179" i="16"/>
  <c r="AR179" i="16"/>
  <c r="AJ179" i="16"/>
  <c r="CG179" i="16"/>
  <c r="CD179" i="16"/>
  <c r="CB179" i="16"/>
  <c r="CA179" i="16"/>
  <c r="BY179" i="16"/>
  <c r="BV179" i="16"/>
  <c r="BT179" i="16"/>
  <c r="BS179" i="16"/>
  <c r="BQ179" i="16"/>
  <c r="BN179" i="16"/>
  <c r="BL179" i="16"/>
  <c r="BK179" i="16"/>
  <c r="BI179" i="16"/>
  <c r="BF179" i="16"/>
  <c r="BD179" i="16"/>
  <c r="BC179" i="16"/>
  <c r="BA179" i="16"/>
  <c r="AX179" i="16"/>
  <c r="AV179" i="16"/>
  <c r="AU179" i="16"/>
  <c r="AS179" i="16"/>
  <c r="AP179" i="16"/>
  <c r="AN179" i="16"/>
  <c r="AM179" i="16"/>
  <c r="AK179" i="16"/>
  <c r="AH179" i="16"/>
  <c r="CE179" i="16"/>
  <c r="BZ179" i="16"/>
  <c r="BW179" i="16"/>
  <c r="BU179" i="16"/>
  <c r="BR179" i="16"/>
  <c r="BO179" i="16"/>
  <c r="BJ179" i="16"/>
  <c r="BG179" i="16"/>
  <c r="BE179" i="16"/>
  <c r="BB179" i="16"/>
  <c r="AY179" i="16"/>
  <c r="AT179" i="16"/>
  <c r="AQ179" i="16"/>
  <c r="AO179" i="16"/>
  <c r="AL179" i="16"/>
  <c r="AI179" i="16"/>
  <c r="CA168" i="16"/>
  <c r="BK168" i="16"/>
  <c r="AU168" i="16"/>
  <c r="CF168" i="16"/>
  <c r="CE168" i="16"/>
  <c r="CC168" i="16"/>
  <c r="BZ168" i="16"/>
  <c r="BX168" i="16"/>
  <c r="BW168" i="16"/>
  <c r="BU168" i="16"/>
  <c r="BR168" i="16"/>
  <c r="BP168" i="16"/>
  <c r="BO168" i="16"/>
  <c r="BM168" i="16"/>
  <c r="BJ168" i="16"/>
  <c r="BH168" i="16"/>
  <c r="BG168" i="16"/>
  <c r="BE168" i="16"/>
  <c r="BB168" i="16"/>
  <c r="AZ168" i="16"/>
  <c r="AY168" i="16"/>
  <c r="AW168" i="16"/>
  <c r="AT168" i="16"/>
  <c r="AR168" i="16"/>
  <c r="AQ168" i="16"/>
  <c r="AO168" i="16"/>
  <c r="AL168" i="16"/>
  <c r="AJ168" i="16"/>
  <c r="AI168" i="16"/>
  <c r="CG168" i="16"/>
  <c r="CD168" i="16"/>
  <c r="CB168" i="16"/>
  <c r="BY168" i="16"/>
  <c r="BV168" i="16"/>
  <c r="BT168" i="16"/>
  <c r="BS168" i="16"/>
  <c r="BQ168" i="16"/>
  <c r="BN168" i="16"/>
  <c r="BL168" i="16"/>
  <c r="BI168" i="16"/>
  <c r="BF168" i="16"/>
  <c r="BD168" i="16"/>
  <c r="BC168" i="16"/>
  <c r="BA168" i="16"/>
  <c r="AX168" i="16"/>
  <c r="AV168" i="16"/>
  <c r="AS168" i="16"/>
  <c r="AP168" i="16"/>
  <c r="AN168" i="16"/>
  <c r="AM168" i="16"/>
  <c r="AK168" i="16"/>
  <c r="AH168" i="16"/>
  <c r="BU158" i="16"/>
  <c r="BE158" i="16"/>
  <c r="AO158" i="16"/>
  <c r="AZ158" i="16"/>
  <c r="AJ158" i="16"/>
  <c r="CG158" i="16"/>
  <c r="CD158" i="16"/>
  <c r="CB158" i="16"/>
  <c r="CA158" i="16"/>
  <c r="BY158" i="16"/>
  <c r="BV158" i="16"/>
  <c r="BT158" i="16"/>
  <c r="BS158" i="16"/>
  <c r="BQ158" i="16"/>
  <c r="BN158" i="16"/>
  <c r="BL158" i="16"/>
  <c r="BK158" i="16"/>
  <c r="BI158" i="16"/>
  <c r="BF158" i="16"/>
  <c r="BD158" i="16"/>
  <c r="BC158" i="16"/>
  <c r="BA158" i="16"/>
  <c r="AX158" i="16"/>
  <c r="AV158" i="16"/>
  <c r="AU158" i="16"/>
  <c r="AS158" i="16"/>
  <c r="AP158" i="16"/>
  <c r="AN158" i="16"/>
  <c r="AM158" i="16"/>
  <c r="AK158" i="16"/>
  <c r="AH158" i="16"/>
  <c r="CF158" i="16"/>
  <c r="CC158" i="16"/>
  <c r="BZ158" i="16"/>
  <c r="BX158" i="16"/>
  <c r="BR158" i="16"/>
  <c r="BP158" i="16"/>
  <c r="BM158" i="16"/>
  <c r="BJ158" i="16"/>
  <c r="BH158" i="16"/>
  <c r="BB158" i="16"/>
  <c r="AW158" i="16"/>
  <c r="AT158" i="16"/>
  <c r="AR158" i="16"/>
  <c r="AL158" i="16"/>
  <c r="CE150" i="16"/>
  <c r="CC150" i="16"/>
  <c r="BW150" i="16"/>
  <c r="BU150" i="16"/>
  <c r="BO150" i="16"/>
  <c r="BM150" i="16"/>
  <c r="BG150" i="16"/>
  <c r="BE150" i="16"/>
  <c r="AY150" i="16"/>
  <c r="AW150" i="16"/>
  <c r="AQ150" i="16"/>
  <c r="AO150" i="16"/>
  <c r="AI150" i="16"/>
  <c r="CG150" i="16"/>
  <c r="CD150" i="16"/>
  <c r="CB150" i="16"/>
  <c r="CA150" i="16"/>
  <c r="BY150" i="16"/>
  <c r="BV150" i="16"/>
  <c r="BT150" i="16"/>
  <c r="BS150" i="16"/>
  <c r="BQ150" i="16"/>
  <c r="BN150" i="16"/>
  <c r="BL150" i="16"/>
  <c r="BK150" i="16"/>
  <c r="BI150" i="16"/>
  <c r="BF150" i="16"/>
  <c r="BD150" i="16"/>
  <c r="BC150" i="16"/>
  <c r="BA150" i="16"/>
  <c r="AX150" i="16"/>
  <c r="AV150" i="16"/>
  <c r="AU150" i="16"/>
  <c r="AS150" i="16"/>
  <c r="AP150" i="16"/>
  <c r="AN150" i="16"/>
  <c r="AM150" i="16"/>
  <c r="AK150" i="16"/>
  <c r="AH150" i="16"/>
  <c r="CF150" i="16"/>
  <c r="BZ150" i="16"/>
  <c r="BX150" i="16"/>
  <c r="BR150" i="16"/>
  <c r="BP150" i="16"/>
  <c r="BJ150" i="16"/>
  <c r="BH150" i="16"/>
  <c r="BB150" i="16"/>
  <c r="AZ150" i="16"/>
  <c r="AT150" i="16"/>
  <c r="AR150" i="16"/>
  <c r="AL150" i="16"/>
  <c r="AJ150" i="16"/>
  <c r="CA144" i="16"/>
  <c r="BS144" i="16"/>
  <c r="BK144" i="16"/>
  <c r="BC144" i="16"/>
  <c r="AU144" i="16"/>
  <c r="AM144" i="16"/>
  <c r="CF144" i="16"/>
  <c r="CE144" i="16"/>
  <c r="CC144" i="16"/>
  <c r="BZ144" i="16"/>
  <c r="BX144" i="16"/>
  <c r="BW144" i="16"/>
  <c r="BU144" i="16"/>
  <c r="BR144" i="16"/>
  <c r="BP144" i="16"/>
  <c r="BO144" i="16"/>
  <c r="BM144" i="16"/>
  <c r="BJ144" i="16"/>
  <c r="BH144" i="16"/>
  <c r="BG144" i="16"/>
  <c r="BE144" i="16"/>
  <c r="BB144" i="16"/>
  <c r="AZ144" i="16"/>
  <c r="AY144" i="16"/>
  <c r="AW144" i="16"/>
  <c r="AT144" i="16"/>
  <c r="AR144" i="16"/>
  <c r="AQ144" i="16"/>
  <c r="AO144" i="16"/>
  <c r="AL144" i="16"/>
  <c r="AJ144" i="16"/>
  <c r="AI144" i="16"/>
  <c r="CG144" i="16"/>
  <c r="CD144" i="16"/>
  <c r="CB144" i="16"/>
  <c r="BY144" i="16"/>
  <c r="BV144" i="16"/>
  <c r="BT144" i="16"/>
  <c r="BQ144" i="16"/>
  <c r="BN144" i="16"/>
  <c r="BL144" i="16"/>
  <c r="BI144" i="16"/>
  <c r="BF144" i="16"/>
  <c r="BD144" i="16"/>
  <c r="BA144" i="16"/>
  <c r="AX144" i="16"/>
  <c r="AV144" i="16"/>
  <c r="AS144" i="16"/>
  <c r="AP144" i="16"/>
  <c r="AN144" i="16"/>
  <c r="AK144" i="16"/>
  <c r="AH144" i="16"/>
  <c r="CD65" i="16"/>
  <c r="BN65" i="16"/>
  <c r="AX65" i="16"/>
  <c r="AH65" i="16"/>
  <c r="CF65" i="16"/>
  <c r="CC65" i="16"/>
  <c r="BZ65" i="16"/>
  <c r="BX65" i="16"/>
  <c r="BU65" i="16"/>
  <c r="BS65" i="16"/>
  <c r="BR65" i="16"/>
  <c r="BP65" i="16"/>
  <c r="BM65" i="16"/>
  <c r="BJ65" i="16"/>
  <c r="BH65" i="16"/>
  <c r="BE65" i="16"/>
  <c r="BC65" i="16"/>
  <c r="BB65" i="16"/>
  <c r="AZ65" i="16"/>
  <c r="AW65" i="16"/>
  <c r="AT65" i="16"/>
  <c r="AR65" i="16"/>
  <c r="AO65" i="16"/>
  <c r="AM65" i="16"/>
  <c r="AL65" i="16"/>
  <c r="AJ65" i="16"/>
  <c r="AU59" i="16"/>
  <c r="BF59" i="16"/>
  <c r="CF59" i="16"/>
  <c r="CC59" i="16"/>
  <c r="BZ59" i="16"/>
  <c r="BX59" i="16"/>
  <c r="BU59" i="16"/>
  <c r="BS59" i="16"/>
  <c r="BR59" i="16"/>
  <c r="BP59" i="16"/>
  <c r="BM59" i="16"/>
  <c r="BJ59" i="16"/>
  <c r="BH59" i="16"/>
  <c r="BE59" i="16"/>
  <c r="BB59" i="16"/>
  <c r="AZ59" i="16"/>
  <c r="AW59" i="16"/>
  <c r="AT59" i="16"/>
  <c r="AR59" i="16"/>
  <c r="AO59" i="16"/>
  <c r="AM59" i="16"/>
  <c r="AL59" i="16"/>
  <c r="AJ59" i="16"/>
  <c r="CE55" i="16"/>
  <c r="BV55" i="16"/>
  <c r="AY55" i="16"/>
  <c r="AP55" i="16"/>
  <c r="CF55" i="16"/>
  <c r="CC55" i="16"/>
  <c r="CA55" i="16"/>
  <c r="BZ55" i="16"/>
  <c r="BX55" i="16"/>
  <c r="BU55" i="16"/>
  <c r="BS55" i="16"/>
  <c r="BR55" i="16"/>
  <c r="BP55" i="16"/>
  <c r="BM55" i="16"/>
  <c r="BK55" i="16"/>
  <c r="BJ55" i="16"/>
  <c r="BH55" i="16"/>
  <c r="BE55" i="16"/>
  <c r="BC55" i="16"/>
  <c r="BB55" i="16"/>
  <c r="AZ55" i="16"/>
  <c r="AW55" i="16"/>
  <c r="AU55" i="16"/>
  <c r="AT55" i="16"/>
  <c r="AR55" i="16"/>
  <c r="AO55" i="16"/>
  <c r="AM55" i="16"/>
  <c r="AL55" i="16"/>
  <c r="AJ55" i="16"/>
  <c r="CA52" i="16"/>
  <c r="BR52" i="16"/>
  <c r="AU52" i="16"/>
  <c r="AL52" i="16"/>
  <c r="CG52" i="16"/>
  <c r="CE52" i="16"/>
  <c r="CD52" i="16"/>
  <c r="CB52" i="16"/>
  <c r="BY52" i="16"/>
  <c r="BW52" i="16"/>
  <c r="BV52" i="16"/>
  <c r="BT52" i="16"/>
  <c r="BQ52" i="16"/>
  <c r="BO52" i="16"/>
  <c r="BN52" i="16"/>
  <c r="BL52" i="16"/>
  <c r="BI52" i="16"/>
  <c r="BG52" i="16"/>
  <c r="BF52" i="16"/>
  <c r="BD52" i="16"/>
  <c r="BA52" i="16"/>
  <c r="AY52" i="16"/>
  <c r="AX52" i="16"/>
  <c r="AV52" i="16"/>
  <c r="AS52" i="16"/>
  <c r="AQ52" i="16"/>
  <c r="AP52" i="16"/>
  <c r="AN52" i="16"/>
  <c r="AK52" i="16"/>
  <c r="AI52" i="16"/>
  <c r="AH52" i="16"/>
  <c r="CC44" i="16"/>
  <c r="BZ44" i="16"/>
  <c r="BU44" i="16"/>
  <c r="BR44" i="16"/>
  <c r="BM44" i="16"/>
  <c r="BJ44" i="16"/>
  <c r="BE44" i="16"/>
  <c r="BB44" i="16"/>
  <c r="AW44" i="16"/>
  <c r="AT44" i="16"/>
  <c r="AO44" i="16"/>
  <c r="AL44" i="16"/>
  <c r="CG44" i="16"/>
  <c r="CE44" i="16"/>
  <c r="CD44" i="16"/>
  <c r="CB44" i="16"/>
  <c r="BY44" i="16"/>
  <c r="BW44" i="16"/>
  <c r="BV44" i="16"/>
  <c r="BT44" i="16"/>
  <c r="BQ44" i="16"/>
  <c r="BO44" i="16"/>
  <c r="BN44" i="16"/>
  <c r="BL44" i="16"/>
  <c r="BI44" i="16"/>
  <c r="BG44" i="16"/>
  <c r="BF44" i="16"/>
  <c r="BD44" i="16"/>
  <c r="BA44" i="16"/>
  <c r="AY44" i="16"/>
  <c r="AX44" i="16"/>
  <c r="AV44" i="16"/>
  <c r="AS44" i="16"/>
  <c r="AQ44" i="16"/>
  <c r="AP44" i="16"/>
  <c r="AN44" i="16"/>
  <c r="AK44" i="16"/>
  <c r="AI44" i="16"/>
  <c r="AH44" i="16"/>
  <c r="CC38" i="16"/>
  <c r="BZ38" i="16"/>
  <c r="BU38" i="16"/>
  <c r="BR38" i="16"/>
  <c r="BM38" i="16"/>
  <c r="BJ38" i="16"/>
  <c r="BE38" i="16"/>
  <c r="BB38" i="16"/>
  <c r="AW38" i="16"/>
  <c r="AT38" i="16"/>
  <c r="AO38" i="16"/>
  <c r="AL38" i="16"/>
  <c r="CG38" i="16"/>
  <c r="CE38" i="16"/>
  <c r="CD38" i="16"/>
  <c r="CB38" i="16"/>
  <c r="BY38" i="16"/>
  <c r="BW38" i="16"/>
  <c r="BV38" i="16"/>
  <c r="BT38" i="16"/>
  <c r="BQ38" i="16"/>
  <c r="BO38" i="16"/>
  <c r="BN38" i="16"/>
  <c r="BL38" i="16"/>
  <c r="BI38" i="16"/>
  <c r="BG38" i="16"/>
  <c r="BF38" i="16"/>
  <c r="BD38" i="16"/>
  <c r="BA38" i="16"/>
  <c r="AY38" i="16"/>
  <c r="AX38" i="16"/>
  <c r="AV38" i="16"/>
  <c r="AS38" i="16"/>
  <c r="AQ38" i="16"/>
  <c r="AP38" i="16"/>
  <c r="AN38" i="16"/>
  <c r="AK38" i="16"/>
  <c r="AI38" i="16"/>
  <c r="AH38" i="16"/>
  <c r="CG29" i="16"/>
  <c r="CD29" i="16"/>
  <c r="BY29" i="16"/>
  <c r="BV29" i="16"/>
  <c r="BQ29" i="16"/>
  <c r="BN29" i="16"/>
  <c r="BI29" i="16"/>
  <c r="BF29" i="16"/>
  <c r="BA29" i="16"/>
  <c r="AX29" i="16"/>
  <c r="AS29" i="16"/>
  <c r="AP29" i="16"/>
  <c r="AK29" i="16"/>
  <c r="AH29" i="16"/>
  <c r="CF29" i="16"/>
  <c r="CC29" i="16"/>
  <c r="CA29" i="16"/>
  <c r="BZ29" i="16"/>
  <c r="BX29" i="16"/>
  <c r="BU29" i="16"/>
  <c r="BS29" i="16"/>
  <c r="BR29" i="16"/>
  <c r="BP29" i="16"/>
  <c r="BM29" i="16"/>
  <c r="BK29" i="16"/>
  <c r="BJ29" i="16"/>
  <c r="BH29" i="16"/>
  <c r="BE29" i="16"/>
  <c r="BC29" i="16"/>
  <c r="BB29" i="16"/>
  <c r="AZ29" i="16"/>
  <c r="AW29" i="16"/>
  <c r="AU29" i="16"/>
  <c r="AT29" i="16"/>
  <c r="AR29" i="16"/>
  <c r="AO29" i="16"/>
  <c r="AM29" i="16"/>
  <c r="AL29" i="16"/>
  <c r="AJ29" i="16"/>
  <c r="CC24" i="16"/>
  <c r="BZ24" i="16"/>
  <c r="BU24" i="16"/>
  <c r="BR24" i="16"/>
  <c r="BM24" i="16"/>
  <c r="BJ24" i="16"/>
  <c r="BE24" i="16"/>
  <c r="BB24" i="16"/>
  <c r="AW24" i="16"/>
  <c r="AT24" i="16"/>
  <c r="AO24" i="16"/>
  <c r="AL24" i="16"/>
  <c r="CG24" i="16"/>
  <c r="CD24" i="16"/>
  <c r="CB24" i="16"/>
  <c r="BY24" i="16"/>
  <c r="BV24" i="16"/>
  <c r="BT24" i="16"/>
  <c r="BQ24" i="16"/>
  <c r="BN24" i="16"/>
  <c r="BL24" i="16"/>
  <c r="BI24" i="16"/>
  <c r="BF24" i="16"/>
  <c r="BD24" i="16"/>
  <c r="BA24" i="16"/>
  <c r="AX24" i="16"/>
  <c r="AV24" i="16"/>
  <c r="AS24" i="16"/>
  <c r="AP24" i="16"/>
  <c r="AN24" i="16"/>
  <c r="AK24" i="16"/>
  <c r="AH24" i="16"/>
  <c r="CC14" i="16"/>
  <c r="BZ14" i="16"/>
  <c r="BU14" i="16"/>
  <c r="BR14" i="16"/>
  <c r="BM14" i="16"/>
  <c r="BJ14" i="16"/>
  <c r="BE14" i="16"/>
  <c r="BB14" i="16"/>
  <c r="AW14" i="16"/>
  <c r="AT14" i="16"/>
  <c r="AO14" i="16"/>
  <c r="AL14" i="16"/>
  <c r="CG14" i="16"/>
  <c r="CD14" i="16"/>
  <c r="CB14" i="16"/>
  <c r="BY14" i="16"/>
  <c r="BV14" i="16"/>
  <c r="BT14" i="16"/>
  <c r="BQ14" i="16"/>
  <c r="BN14" i="16"/>
  <c r="BL14" i="16"/>
  <c r="BI14" i="16"/>
  <c r="BF14" i="16"/>
  <c r="BD14" i="16"/>
  <c r="BA14" i="16"/>
  <c r="AX14" i="16"/>
  <c r="AV14" i="16"/>
  <c r="AS14" i="16"/>
  <c r="AP14" i="16"/>
  <c r="AN14" i="16"/>
  <c r="AK14" i="16"/>
  <c r="AH14" i="16"/>
  <c r="CC10" i="16"/>
  <c r="BZ10" i="16"/>
  <c r="BU10" i="16"/>
  <c r="BR10" i="16"/>
  <c r="BM10" i="16"/>
  <c r="BJ10" i="16"/>
  <c r="BE10" i="16"/>
  <c r="BB10" i="16"/>
  <c r="AW10" i="16"/>
  <c r="AT10" i="16"/>
  <c r="AO10" i="16"/>
  <c r="AL10" i="16"/>
  <c r="CG10" i="16"/>
  <c r="CD10" i="16"/>
  <c r="CB10" i="16"/>
  <c r="BY10" i="16"/>
  <c r="BV10" i="16"/>
  <c r="BT10" i="16"/>
  <c r="BQ10" i="16"/>
  <c r="BN10" i="16"/>
  <c r="BL10" i="16"/>
  <c r="BI10" i="16"/>
  <c r="BF10" i="16"/>
  <c r="BD10" i="16"/>
  <c r="BA10" i="16"/>
  <c r="AX10" i="16"/>
  <c r="AV10" i="16"/>
  <c r="AS10" i="16"/>
  <c r="AP10" i="16"/>
  <c r="AN10" i="16"/>
  <c r="AK10" i="16"/>
  <c r="AH10" i="16"/>
  <c r="CC6" i="16"/>
  <c r="CC5" i="16" s="1"/>
  <c r="BZ6" i="16"/>
  <c r="BU6" i="16"/>
  <c r="BU5" i="16" s="1"/>
  <c r="BR6" i="16"/>
  <c r="BM6" i="16"/>
  <c r="BM5" i="16" s="1"/>
  <c r="BJ6" i="16"/>
  <c r="BE6" i="16"/>
  <c r="BE5" i="16" s="1"/>
  <c r="BB6" i="16"/>
  <c r="AW6" i="16"/>
  <c r="AW5" i="16" s="1"/>
  <c r="AT6" i="16"/>
  <c r="AO6" i="16"/>
  <c r="AO5" i="16" s="1"/>
  <c r="AL6" i="16"/>
  <c r="CG6" i="16"/>
  <c r="CG5" i="16" s="1"/>
  <c r="CD6" i="16"/>
  <c r="CD5" i="16" s="1"/>
  <c r="CB6" i="16"/>
  <c r="BY6" i="16"/>
  <c r="BY5" i="16" s="1"/>
  <c r="BV6" i="16"/>
  <c r="BV5" i="16" s="1"/>
  <c r="BT6" i="16"/>
  <c r="BQ6" i="16"/>
  <c r="BQ5" i="16" s="1"/>
  <c r="BN6" i="16"/>
  <c r="BN5" i="16" s="1"/>
  <c r="BL6" i="16"/>
  <c r="BI6" i="16"/>
  <c r="BI5" i="16" s="1"/>
  <c r="BF6" i="16"/>
  <c r="BF5" i="16" s="1"/>
  <c r="BD6" i="16"/>
  <c r="BA6" i="16"/>
  <c r="BA5" i="16" s="1"/>
  <c r="AX6" i="16"/>
  <c r="AX5" i="16" s="1"/>
  <c r="AV6" i="16"/>
  <c r="AS6" i="16"/>
  <c r="AS5" i="16" s="1"/>
  <c r="AP6" i="16"/>
  <c r="AP5" i="16" s="1"/>
  <c r="AN6" i="16"/>
  <c r="AK6" i="16"/>
  <c r="AK5" i="16" s="1"/>
  <c r="AH6" i="16"/>
  <c r="AH5" i="16" s="1"/>
  <c r="CC104" i="15"/>
  <c r="BU104" i="15"/>
  <c r="BM104" i="15"/>
  <c r="BJ104" i="15"/>
  <c r="AQ104" i="15"/>
  <c r="AO104" i="15"/>
  <c r="BR104" i="15"/>
  <c r="BB104" i="15"/>
  <c r="AI104" i="15"/>
  <c r="CG104" i="15"/>
  <c r="CF104" i="15"/>
  <c r="CD104" i="15"/>
  <c r="BY104" i="15"/>
  <c r="BX104" i="15"/>
  <c r="BV104" i="15"/>
  <c r="BQ104" i="15"/>
  <c r="BP104" i="15"/>
  <c r="BN104" i="15"/>
  <c r="BI104" i="15"/>
  <c r="BH104" i="15"/>
  <c r="BF104" i="15"/>
  <c r="BA104" i="15"/>
  <c r="AZ104" i="15"/>
  <c r="AX104" i="15"/>
  <c r="AS104" i="15"/>
  <c r="AR104" i="15"/>
  <c r="AP104" i="15"/>
  <c r="AK104" i="15"/>
  <c r="AJ104" i="15"/>
  <c r="CE104" i="15"/>
  <c r="CB104" i="15"/>
  <c r="CA104" i="15"/>
  <c r="BZ104" i="15"/>
  <c r="BW104" i="15"/>
  <c r="BT104" i="15"/>
  <c r="BS104" i="15"/>
  <c r="BO104" i="15"/>
  <c r="BL104" i="15"/>
  <c r="BK104" i="15"/>
  <c r="BG104" i="15"/>
  <c r="BE104" i="15"/>
  <c r="BD104" i="15"/>
  <c r="BC104" i="15"/>
  <c r="AY104" i="15"/>
  <c r="AW104" i="15"/>
  <c r="AV104" i="15"/>
  <c r="AU104" i="15"/>
  <c r="AT104" i="15"/>
  <c r="AN104" i="15"/>
  <c r="AM104" i="15"/>
  <c r="AL104" i="15"/>
  <c r="AH104" i="15"/>
  <c r="BB93" i="15"/>
  <c r="BA93" i="15"/>
  <c r="CD93" i="15"/>
  <c r="CC93" i="15"/>
  <c r="CB93" i="15"/>
  <c r="BZ93" i="15"/>
  <c r="BY93" i="15"/>
  <c r="BW93" i="15"/>
  <c r="BV93" i="15"/>
  <c r="BU93" i="15"/>
  <c r="BT93" i="15"/>
  <c r="BQ93" i="15"/>
  <c r="BN93" i="15"/>
  <c r="BM93" i="15"/>
  <c r="BL93" i="15"/>
  <c r="BE93" i="15"/>
  <c r="BD93" i="15"/>
  <c r="AV93" i="15"/>
  <c r="AU93" i="15"/>
  <c r="AT93" i="15"/>
  <c r="AS93" i="15"/>
  <c r="AP93" i="15"/>
  <c r="AO93" i="15"/>
  <c r="AN93" i="15"/>
  <c r="AL93" i="15"/>
  <c r="AK93" i="15"/>
  <c r="CG93" i="15"/>
  <c r="CF93" i="15"/>
  <c r="CE93" i="15"/>
  <c r="CA93" i="15"/>
  <c r="BX93" i="15"/>
  <c r="BS93" i="15"/>
  <c r="BR93" i="15"/>
  <c r="BP93" i="15"/>
  <c r="BO93" i="15"/>
  <c r="BK93" i="15"/>
  <c r="BJ93" i="15"/>
  <c r="BI93" i="15"/>
  <c r="BH93" i="15"/>
  <c r="BG93" i="15"/>
  <c r="BF93" i="15"/>
  <c r="BC93" i="15"/>
  <c r="AZ93" i="15"/>
  <c r="AY93" i="15"/>
  <c r="AX93" i="15"/>
  <c r="AW93" i="15"/>
  <c r="AR93" i="15"/>
  <c r="AQ93" i="15"/>
  <c r="AM93" i="15"/>
  <c r="AJ93" i="15"/>
  <c r="AI93" i="15"/>
  <c r="AH93" i="15"/>
  <c r="BZ37" i="15"/>
  <c r="AU36" i="38" s="1"/>
  <c r="BR37" i="15"/>
  <c r="AM36" i="38" s="1"/>
  <c r="CE37" i="15"/>
  <c r="AZ36" i="38" s="1"/>
  <c r="CB37" i="15"/>
  <c r="AW36" i="38" s="1"/>
  <c r="BW37" i="15"/>
  <c r="AR36" i="38" s="1"/>
  <c r="BT37" i="15"/>
  <c r="AO36" i="38" s="1"/>
  <c r="BO37" i="15"/>
  <c r="AJ36" i="38" s="1"/>
  <c r="BL37" i="15"/>
  <c r="AG36" i="38" s="1"/>
  <c r="BK37" i="15"/>
  <c r="AF36" i="38" s="1"/>
  <c r="BH37" i="15"/>
  <c r="AC36" i="38" s="1"/>
  <c r="BG37" i="15"/>
  <c r="AB36" i="38" s="1"/>
  <c r="BE37" i="15"/>
  <c r="Z36" i="38" s="1"/>
  <c r="BD37" i="15"/>
  <c r="Y36" i="38" s="1"/>
  <c r="BC37" i="15"/>
  <c r="X36" i="38" s="1"/>
  <c r="AZ37" i="15"/>
  <c r="U36" i="38" s="1"/>
  <c r="AY37" i="15"/>
  <c r="T36" i="38" s="1"/>
  <c r="AW37" i="15"/>
  <c r="R36" i="38" s="1"/>
  <c r="AV37" i="15"/>
  <c r="Q36" i="38" s="1"/>
  <c r="AU37" i="15"/>
  <c r="P36" i="38" s="1"/>
  <c r="AR37" i="15"/>
  <c r="M36" i="38" s="1"/>
  <c r="AQ37" i="15"/>
  <c r="L36" i="38" s="1"/>
  <c r="AO37" i="15"/>
  <c r="J36" i="38" s="1"/>
  <c r="AN37" i="15"/>
  <c r="I36" i="38" s="1"/>
  <c r="AM37" i="15"/>
  <c r="H36" i="38" s="1"/>
  <c r="AJ37" i="15"/>
  <c r="E36" i="38" s="1"/>
  <c r="AI37" i="15"/>
  <c r="D36" i="38" s="1"/>
  <c r="CA30" i="15"/>
  <c r="AV28" i="38" s="1"/>
  <c r="BX30" i="15"/>
  <c r="AS28" i="38" s="1"/>
  <c r="BC30" i="15"/>
  <c r="X28" i="38" s="1"/>
  <c r="AU30" i="15"/>
  <c r="P28" i="38" s="1"/>
  <c r="AR30" i="15"/>
  <c r="M28" i="38" s="1"/>
  <c r="CE30" i="15"/>
  <c r="AZ28" i="38" s="1"/>
  <c r="CD30" i="15"/>
  <c r="AY28" i="38" s="1"/>
  <c r="BW30" i="15"/>
  <c r="AR28" i="38" s="1"/>
  <c r="BV30" i="15"/>
  <c r="AQ28" i="38" s="1"/>
  <c r="BO30" i="15"/>
  <c r="AJ28" i="38" s="1"/>
  <c r="BN30" i="15"/>
  <c r="AI28" i="38" s="1"/>
  <c r="BL30" i="15"/>
  <c r="AG28" i="38" s="1"/>
  <c r="BG30" i="15"/>
  <c r="AB28" i="38" s="1"/>
  <c r="BF30" i="15"/>
  <c r="AA28" i="38" s="1"/>
  <c r="AY30" i="15"/>
  <c r="T28" i="38" s="1"/>
  <c r="AX30" i="15"/>
  <c r="S28" i="38" s="1"/>
  <c r="AQ30" i="15"/>
  <c r="L28" i="38" s="1"/>
  <c r="AP30" i="15"/>
  <c r="K28" i="38" s="1"/>
  <c r="AI30" i="15"/>
  <c r="D28" i="38" s="1"/>
  <c r="AH30" i="15"/>
  <c r="C28" i="38" s="1"/>
  <c r="CG30" i="15"/>
  <c r="CF30" i="15"/>
  <c r="BA28" i="38" s="1"/>
  <c r="CC30" i="15"/>
  <c r="AX28" i="38" s="1"/>
  <c r="BZ30" i="15"/>
  <c r="AU28" i="38" s="1"/>
  <c r="BY30" i="15"/>
  <c r="AT28" i="38" s="1"/>
  <c r="BU30" i="15"/>
  <c r="AP28" i="38" s="1"/>
  <c r="BR30" i="15"/>
  <c r="AM28" i="38" s="1"/>
  <c r="BQ30" i="15"/>
  <c r="AL28" i="38" s="1"/>
  <c r="BM30" i="15"/>
  <c r="AH28" i="38" s="1"/>
  <c r="BJ30" i="15"/>
  <c r="AE28" i="38" s="1"/>
  <c r="BI30" i="15"/>
  <c r="AD28" i="38" s="1"/>
  <c r="BE30" i="15"/>
  <c r="Z28" i="38" s="1"/>
  <c r="BB30" i="15"/>
  <c r="W28" i="38" s="1"/>
  <c r="BA30" i="15"/>
  <c r="V28" i="38" s="1"/>
  <c r="AW30" i="15"/>
  <c r="R28" i="38" s="1"/>
  <c r="AT30" i="15"/>
  <c r="O28" i="38" s="1"/>
  <c r="AS30" i="15"/>
  <c r="N28" i="38" s="1"/>
  <c r="AO30" i="15"/>
  <c r="J28" i="38" s="1"/>
  <c r="AL30" i="15"/>
  <c r="G28" i="38" s="1"/>
  <c r="AK30" i="15"/>
  <c r="F28" i="38" s="1"/>
  <c r="BD27" i="15"/>
  <c r="CF27" i="15"/>
  <c r="CA27" i="15"/>
  <c r="BZ27" i="15"/>
  <c r="BX27" i="15"/>
  <c r="BS27" i="15"/>
  <c r="BR27" i="15"/>
  <c r="BP27" i="15"/>
  <c r="BK27" i="15"/>
  <c r="BJ27" i="15"/>
  <c r="BH27" i="15"/>
  <c r="BC27" i="15"/>
  <c r="BB27" i="15"/>
  <c r="AZ27" i="15"/>
  <c r="AU27" i="15"/>
  <c r="AT27" i="15"/>
  <c r="AR27" i="15"/>
  <c r="AM27" i="15"/>
  <c r="AL27" i="15"/>
  <c r="AJ27" i="15"/>
  <c r="CG27" i="15"/>
  <c r="CE27" i="15"/>
  <c r="CD27" i="15"/>
  <c r="CC27" i="15"/>
  <c r="CB27" i="15"/>
  <c r="BY27" i="15"/>
  <c r="BW27" i="15"/>
  <c r="BV27" i="15"/>
  <c r="BU27" i="15"/>
  <c r="BT27" i="15"/>
  <c r="BQ27" i="15"/>
  <c r="BN27" i="15"/>
  <c r="BM27" i="15"/>
  <c r="BL27" i="15"/>
  <c r="BI27" i="15"/>
  <c r="BG27" i="15"/>
  <c r="BF27" i="15"/>
  <c r="BE27" i="15"/>
  <c r="BA27" i="15"/>
  <c r="AY27" i="15"/>
  <c r="AX27" i="15"/>
  <c r="AW27" i="15"/>
  <c r="AV27" i="15"/>
  <c r="AS27" i="15"/>
  <c r="AQ27" i="15"/>
  <c r="AP27" i="15"/>
  <c r="AO27" i="15"/>
  <c r="AN27" i="15"/>
  <c r="AK27" i="15"/>
  <c r="AH27" i="15"/>
  <c r="CB21" i="15"/>
  <c r="BD21" i="15"/>
  <c r="CF21" i="15"/>
  <c r="BZ21" i="15"/>
  <c r="BX21" i="15"/>
  <c r="BR21" i="15"/>
  <c r="BP21" i="15"/>
  <c r="BJ21" i="15"/>
  <c r="BH21" i="15"/>
  <c r="BB21" i="15"/>
  <c r="AZ21" i="15"/>
  <c r="AT21" i="15"/>
  <c r="AR21" i="15"/>
  <c r="AL21" i="15"/>
  <c r="AJ21" i="15"/>
  <c r="CG21" i="15"/>
  <c r="CD21" i="15"/>
  <c r="CC21" i="15"/>
  <c r="BY21" i="15"/>
  <c r="BV21" i="15"/>
  <c r="BU21" i="15"/>
  <c r="BT21" i="15"/>
  <c r="BQ21" i="15"/>
  <c r="BN21" i="15"/>
  <c r="BM21" i="15"/>
  <c r="BL21" i="15"/>
  <c r="BI21" i="15"/>
  <c r="BF21" i="15"/>
  <c r="BE21" i="15"/>
  <c r="BA21" i="15"/>
  <c r="AX21" i="15"/>
  <c r="AW21" i="15"/>
  <c r="AS21" i="15"/>
  <c r="AQ21" i="15"/>
  <c r="AP21" i="15"/>
  <c r="AO21" i="15"/>
  <c r="AN21" i="15"/>
  <c r="AK21" i="15"/>
  <c r="AH21" i="15"/>
  <c r="BS10" i="15"/>
  <c r="AN14" i="38" s="1"/>
  <c r="BK10" i="15"/>
  <c r="CE10" i="15"/>
  <c r="AZ14" i="38" s="1"/>
  <c r="CD10" i="15"/>
  <c r="AY14" i="38" s="1"/>
  <c r="CB10" i="15"/>
  <c r="AW14" i="38" s="1"/>
  <c r="BW10" i="15"/>
  <c r="AR14" i="38" s="1"/>
  <c r="BV10" i="15"/>
  <c r="AQ14" i="38" s="1"/>
  <c r="BT10" i="15"/>
  <c r="AO14" i="38" s="1"/>
  <c r="BO10" i="15"/>
  <c r="AJ14" i="38" s="1"/>
  <c r="BN10" i="15"/>
  <c r="AI14" i="38" s="1"/>
  <c r="BL10" i="15"/>
  <c r="AG14" i="38" s="1"/>
  <c r="BG10" i="15"/>
  <c r="AB14" i="38" s="1"/>
  <c r="BF10" i="15"/>
  <c r="AA14" i="38" s="1"/>
  <c r="BD10" i="15"/>
  <c r="Y14" i="38" s="1"/>
  <c r="AY10" i="15"/>
  <c r="T14" i="38" s="1"/>
  <c r="AX10" i="15"/>
  <c r="S14" i="38" s="1"/>
  <c r="AV10" i="15"/>
  <c r="Q14" i="38" s="1"/>
  <c r="AQ10" i="15"/>
  <c r="L14" i="38" s="1"/>
  <c r="AP10" i="15"/>
  <c r="K14" i="38" s="1"/>
  <c r="AN10" i="15"/>
  <c r="I14" i="38" s="1"/>
  <c r="AI10" i="15"/>
  <c r="D14" i="38" s="1"/>
  <c r="AH10" i="15"/>
  <c r="C14" i="38" s="1"/>
  <c r="CG10" i="15"/>
  <c r="CF10" i="15"/>
  <c r="CC10" i="15"/>
  <c r="BZ10" i="15"/>
  <c r="AU14" i="38" s="1"/>
  <c r="BY10" i="15"/>
  <c r="BX10" i="15"/>
  <c r="BU10" i="15"/>
  <c r="AP14" i="38" s="1"/>
  <c r="BR10" i="15"/>
  <c r="AM14" i="38" s="1"/>
  <c r="BQ10" i="15"/>
  <c r="BP10" i="15"/>
  <c r="AK14" i="38" s="1"/>
  <c r="BM10" i="15"/>
  <c r="AH14" i="38" s="1"/>
  <c r="BJ10" i="15"/>
  <c r="AE14" i="38" s="1"/>
  <c r="BI10" i="15"/>
  <c r="BH10" i="15"/>
  <c r="BE10" i="15"/>
  <c r="Z14" i="38" s="1"/>
  <c r="BB10" i="15"/>
  <c r="W14" i="38" s="1"/>
  <c r="BA10" i="15"/>
  <c r="AZ10" i="15"/>
  <c r="U14" i="38" s="1"/>
  <c r="AW10" i="15"/>
  <c r="R14" i="38" s="1"/>
  <c r="AU10" i="15"/>
  <c r="AT10" i="15"/>
  <c r="O14" i="38" s="1"/>
  <c r="AS10" i="15"/>
  <c r="AR10" i="15"/>
  <c r="AO10" i="15"/>
  <c r="J14" i="38" s="1"/>
  <c r="AM10" i="15"/>
  <c r="H14" i="38" s="1"/>
  <c r="AL10" i="15"/>
  <c r="G14" i="38" s="1"/>
  <c r="AK10" i="15"/>
  <c r="F14" i="38" s="1"/>
  <c r="AJ10" i="15"/>
  <c r="CE5" i="15"/>
  <c r="AZ8" i="38" s="1"/>
  <c r="CF5" i="15"/>
  <c r="BA8" i="38" s="1"/>
  <c r="CA5" i="15"/>
  <c r="AV8" i="38" s="1"/>
  <c r="BZ5" i="15"/>
  <c r="AU8" i="38" s="1"/>
  <c r="BX5" i="15"/>
  <c r="AS8" i="38" s="1"/>
  <c r="BS5" i="15"/>
  <c r="AN8" i="38" s="1"/>
  <c r="BR5" i="15"/>
  <c r="AM8" i="38" s="1"/>
  <c r="BP5" i="15"/>
  <c r="AK8" i="38" s="1"/>
  <c r="BK5" i="15"/>
  <c r="AF8" i="38" s="1"/>
  <c r="BJ5" i="15"/>
  <c r="AE8" i="38" s="1"/>
  <c r="BH5" i="15"/>
  <c r="AC8" i="38" s="1"/>
  <c r="BC5" i="15"/>
  <c r="X8" i="38" s="1"/>
  <c r="BB5" i="15"/>
  <c r="W8" i="38" s="1"/>
  <c r="AZ5" i="15"/>
  <c r="U8" i="38" s="1"/>
  <c r="AU5" i="15"/>
  <c r="P8" i="38" s="1"/>
  <c r="AT5" i="15"/>
  <c r="O8" i="38" s="1"/>
  <c r="AR5" i="15"/>
  <c r="M8" i="38" s="1"/>
  <c r="AM5" i="15"/>
  <c r="H8" i="38" s="1"/>
  <c r="AL5" i="15"/>
  <c r="G8" i="38" s="1"/>
  <c r="AJ5" i="15"/>
  <c r="E8" i="38" s="1"/>
  <c r="CG5" i="15"/>
  <c r="CD5" i="15"/>
  <c r="AY8" i="38" s="1"/>
  <c r="CC5" i="15"/>
  <c r="AX8" i="38" s="1"/>
  <c r="CB5" i="15"/>
  <c r="AW8" i="38" s="1"/>
  <c r="BY5" i="15"/>
  <c r="AT8" i="38" s="1"/>
  <c r="BW5" i="15"/>
  <c r="AR8" i="38" s="1"/>
  <c r="BV5" i="15"/>
  <c r="AQ8" i="38" s="1"/>
  <c r="BU5" i="15"/>
  <c r="AP8" i="38" s="1"/>
  <c r="BT5" i="15"/>
  <c r="AO8" i="38" s="1"/>
  <c r="BQ5" i="15"/>
  <c r="AL8" i="38" s="1"/>
  <c r="BO5" i="15"/>
  <c r="AJ8" i="38" s="1"/>
  <c r="BN5" i="15"/>
  <c r="BM5" i="15"/>
  <c r="AH8" i="38" s="1"/>
  <c r="BL5" i="15"/>
  <c r="AG8" i="38" s="1"/>
  <c r="BI5" i="15"/>
  <c r="AD8" i="38" s="1"/>
  <c r="BF5" i="15"/>
  <c r="AA8" i="38" s="1"/>
  <c r="BE5" i="15"/>
  <c r="Z8" i="38" s="1"/>
  <c r="BD5" i="15"/>
  <c r="Y8" i="38" s="1"/>
  <c r="BA5" i="15"/>
  <c r="V8" i="38" s="1"/>
  <c r="AX5" i="15"/>
  <c r="S8" i="38" s="1"/>
  <c r="AW5" i="15"/>
  <c r="R8" i="38" s="1"/>
  <c r="AV5" i="15"/>
  <c r="Q8" i="38" s="1"/>
  <c r="AS5" i="15"/>
  <c r="N8" i="38" s="1"/>
  <c r="AQ5" i="15"/>
  <c r="L8" i="38" s="1"/>
  <c r="AP5" i="15"/>
  <c r="K8" i="38" s="1"/>
  <c r="AO5" i="15"/>
  <c r="J8" i="38" s="1"/>
  <c r="AN5" i="15"/>
  <c r="I8" i="38" s="1"/>
  <c r="AK5" i="15"/>
  <c r="F8" i="38" s="1"/>
  <c r="AI5" i="15"/>
  <c r="D8" i="38" s="1"/>
  <c r="AH5" i="15"/>
  <c r="C8" i="38" s="1"/>
  <c r="BV44" i="14"/>
  <c r="BN44" i="14"/>
  <c r="CG44" i="14"/>
  <c r="CF44" i="14"/>
  <c r="CE44" i="14"/>
  <c r="CB44" i="14"/>
  <c r="BZ44" i="14"/>
  <c r="BY44" i="14"/>
  <c r="BX44" i="14"/>
  <c r="BW44" i="14"/>
  <c r="BT44" i="14"/>
  <c r="BR44" i="14"/>
  <c r="BQ44" i="14"/>
  <c r="BP44" i="14"/>
  <c r="BO44" i="14"/>
  <c r="BL44" i="14"/>
  <c r="BG43" i="14"/>
  <c r="BG44" i="14" s="1"/>
  <c r="BB43" i="14"/>
  <c r="AY43" i="14"/>
  <c r="AQ43" i="14"/>
  <c r="AI43" i="14"/>
  <c r="CD44" i="14"/>
  <c r="CC44" i="14"/>
  <c r="CA44" i="14"/>
  <c r="BU44" i="14"/>
  <c r="BS44" i="14"/>
  <c r="BM44" i="14"/>
  <c r="BK42" i="14"/>
  <c r="BF42" i="14"/>
  <c r="BC42" i="14"/>
  <c r="AX42" i="14"/>
  <c r="AU42" i="14"/>
  <c r="AP42" i="14"/>
  <c r="AM42" i="14"/>
  <c r="AH42" i="14"/>
  <c r="BJ43" i="14"/>
  <c r="AT43" i="14"/>
  <c r="AL43" i="14"/>
  <c r="BK43" i="14"/>
  <c r="BI43" i="14"/>
  <c r="BH43" i="14"/>
  <c r="BF43" i="14"/>
  <c r="BE43" i="14"/>
  <c r="BD43" i="14"/>
  <c r="BC43" i="14"/>
  <c r="BA43" i="14"/>
  <c r="AZ43" i="14"/>
  <c r="AX43" i="14"/>
  <c r="AW43" i="14"/>
  <c r="AV43" i="14"/>
  <c r="AU43" i="14"/>
  <c r="AS43" i="14"/>
  <c r="AR43" i="14"/>
  <c r="AP43" i="14"/>
  <c r="AO43" i="14"/>
  <c r="AN43" i="14"/>
  <c r="AM43" i="14"/>
  <c r="AK43" i="14"/>
  <c r="AJ43" i="14"/>
  <c r="AH43" i="14"/>
  <c r="BJ42" i="14"/>
  <c r="BI42" i="14"/>
  <c r="BH42" i="14"/>
  <c r="BG42" i="14"/>
  <c r="BE42" i="14"/>
  <c r="BD42" i="14"/>
  <c r="BB42" i="14"/>
  <c r="BA42" i="14"/>
  <c r="AZ42" i="14"/>
  <c r="AY42" i="14"/>
  <c r="AW42" i="14"/>
  <c r="AV42" i="14"/>
  <c r="AT42" i="14"/>
  <c r="AS42" i="14"/>
  <c r="AR42" i="14"/>
  <c r="AQ42" i="14"/>
  <c r="AO42" i="14"/>
  <c r="AN42" i="14"/>
  <c r="AL42" i="14"/>
  <c r="AK42" i="14"/>
  <c r="AJ42" i="14"/>
  <c r="AI42" i="14"/>
  <c r="BG34" i="14"/>
  <c r="AY34" i="14"/>
  <c r="AT34" i="14"/>
  <c r="AI34" i="14"/>
  <c r="BK33" i="14"/>
  <c r="BF33" i="14"/>
  <c r="BC33" i="14"/>
  <c r="AX33" i="14"/>
  <c r="AU33" i="14"/>
  <c r="AP33" i="14"/>
  <c r="AM33" i="14"/>
  <c r="AH33" i="14"/>
  <c r="BJ34" i="14"/>
  <c r="BB34" i="14"/>
  <c r="AQ34" i="14"/>
  <c r="AL34" i="14"/>
  <c r="BK34" i="14"/>
  <c r="BI34" i="14"/>
  <c r="BH34" i="14"/>
  <c r="BF34" i="14"/>
  <c r="BE34" i="14"/>
  <c r="BD34" i="14"/>
  <c r="BC34" i="14"/>
  <c r="BA34" i="14"/>
  <c r="BA35" i="14" s="1"/>
  <c r="AZ34" i="14"/>
  <c r="AX34" i="14"/>
  <c r="AW34" i="14"/>
  <c r="AV34" i="14"/>
  <c r="AU34" i="14"/>
  <c r="AS34" i="14"/>
  <c r="AR34" i="14"/>
  <c r="AP34" i="14"/>
  <c r="AO34" i="14"/>
  <c r="AN34" i="14"/>
  <c r="AM34" i="14"/>
  <c r="AK34" i="14"/>
  <c r="AJ34" i="14"/>
  <c r="AH34" i="14"/>
  <c r="BJ33" i="14"/>
  <c r="BI33" i="14"/>
  <c r="BH33" i="14"/>
  <c r="BG33" i="14"/>
  <c r="BE33" i="14"/>
  <c r="BD33" i="14"/>
  <c r="BB33" i="14"/>
  <c r="BA33" i="14"/>
  <c r="AZ33" i="14"/>
  <c r="AY33" i="14"/>
  <c r="AW33" i="14"/>
  <c r="AV33" i="14"/>
  <c r="AT33" i="14"/>
  <c r="AS33" i="14"/>
  <c r="AR33" i="14"/>
  <c r="AQ33" i="14"/>
  <c r="AO33" i="14"/>
  <c r="AN33" i="14"/>
  <c r="AL33" i="14"/>
  <c r="AK33" i="14"/>
  <c r="AJ33" i="14"/>
  <c r="AI33" i="14"/>
  <c r="BT19" i="14"/>
  <c r="BT20" i="14" s="1"/>
  <c r="BS19" i="14"/>
  <c r="BS20" i="14" s="1"/>
  <c r="BL19" i="14"/>
  <c r="BL20" i="14" s="1"/>
  <c r="BK19" i="14"/>
  <c r="BK20" i="14" s="1"/>
  <c r="BD19" i="14"/>
  <c r="BD20" i="14" s="1"/>
  <c r="BC19" i="14"/>
  <c r="BC20" i="14" s="1"/>
  <c r="BU19" i="14"/>
  <c r="BU20" i="14" s="1"/>
  <c r="BQ19" i="14"/>
  <c r="BQ20" i="14" s="1"/>
  <c r="BP19" i="14"/>
  <c r="BP20" i="14" s="1"/>
  <c r="BO19" i="14"/>
  <c r="BO20" i="14" s="1"/>
  <c r="BN19" i="14"/>
  <c r="BN20" i="14" s="1"/>
  <c r="BM19" i="14"/>
  <c r="BM20" i="14" s="1"/>
  <c r="BI19" i="14"/>
  <c r="BI20" i="14" s="1"/>
  <c r="BH19" i="14"/>
  <c r="BH20" i="14" s="1"/>
  <c r="BG19" i="14"/>
  <c r="BG20" i="14" s="1"/>
  <c r="BF19" i="14"/>
  <c r="BF20" i="14" s="1"/>
  <c r="BE19" i="14"/>
  <c r="BE20" i="14" s="1"/>
  <c r="BA19" i="14"/>
  <c r="BA20" i="14" s="1"/>
  <c r="BZ11" i="14"/>
  <c r="BZ12" i="14" s="1"/>
  <c r="BW11" i="14"/>
  <c r="BW12" i="14" s="1"/>
  <c r="BR11" i="14"/>
  <c r="BR12" i="14" s="1"/>
  <c r="BJ11" i="14"/>
  <c r="BJ12" i="14" s="1"/>
  <c r="BB11" i="14"/>
  <c r="BB12" i="14" s="1"/>
  <c r="AT11" i="14"/>
  <c r="AT12" i="14" s="1"/>
  <c r="AQ11" i="14"/>
  <c r="AQ12" i="14" s="1"/>
  <c r="AL11" i="14"/>
  <c r="AL12" i="14" s="1"/>
  <c r="CG11" i="14"/>
  <c r="CG12" i="14" s="1"/>
  <c r="CF11" i="14"/>
  <c r="CF12" i="14" s="1"/>
  <c r="CE11" i="14"/>
  <c r="CE12" i="14" s="1"/>
  <c r="CC11" i="14"/>
  <c r="CC12" i="14" s="1"/>
  <c r="CB11" i="14"/>
  <c r="CB12" i="14" s="1"/>
  <c r="CA11" i="14"/>
  <c r="CA12" i="14" s="1"/>
  <c r="BY11" i="14"/>
  <c r="BY12" i="14" s="1"/>
  <c r="BX11" i="14"/>
  <c r="BX12" i="14" s="1"/>
  <c r="BU11" i="14"/>
  <c r="BU12" i="14" s="1"/>
  <c r="BT11" i="14"/>
  <c r="BT12" i="14" s="1"/>
  <c r="BS11" i="14"/>
  <c r="BS12" i="14" s="1"/>
  <c r="BQ11" i="14"/>
  <c r="BQ12" i="14" s="1"/>
  <c r="BP11" i="14"/>
  <c r="BP12" i="14" s="1"/>
  <c r="BO11" i="14"/>
  <c r="BO12" i="14" s="1"/>
  <c r="BM11" i="14"/>
  <c r="BM12" i="14" s="1"/>
  <c r="BL11" i="14"/>
  <c r="BL12" i="14" s="1"/>
  <c r="BK11" i="14"/>
  <c r="BK12" i="14" s="1"/>
  <c r="BI11" i="14"/>
  <c r="BI12" i="14" s="1"/>
  <c r="BH11" i="14"/>
  <c r="BH12" i="14" s="1"/>
  <c r="BG11" i="14"/>
  <c r="BG12" i="14" s="1"/>
  <c r="BE11" i="14"/>
  <c r="BE12" i="14" s="1"/>
  <c r="BD11" i="14"/>
  <c r="BD12" i="14" s="1"/>
  <c r="BC11" i="14"/>
  <c r="BC12" i="14" s="1"/>
  <c r="BA11" i="14"/>
  <c r="BA12" i="14" s="1"/>
  <c r="AZ11" i="14"/>
  <c r="AZ12" i="14" s="1"/>
  <c r="AY11" i="14"/>
  <c r="AY12" i="14" s="1"/>
  <c r="AW11" i="14"/>
  <c r="AW12" i="14" s="1"/>
  <c r="AV11" i="14"/>
  <c r="AV12" i="14" s="1"/>
  <c r="AU11" i="14"/>
  <c r="AU12" i="14" s="1"/>
  <c r="AS11" i="14"/>
  <c r="AS12" i="14" s="1"/>
  <c r="AR11" i="14"/>
  <c r="AR12" i="14" s="1"/>
  <c r="AO11" i="14"/>
  <c r="AO12" i="14" s="1"/>
  <c r="AN11" i="14"/>
  <c r="AN12" i="14" s="1"/>
  <c r="AM11" i="14"/>
  <c r="AM12" i="14" s="1"/>
  <c r="AK11" i="14"/>
  <c r="AK12" i="14" s="1"/>
  <c r="AJ11" i="14"/>
  <c r="AJ12" i="14" s="1"/>
  <c r="AI11" i="14"/>
  <c r="AI12" i="14" s="1"/>
  <c r="BL101" i="13"/>
  <c r="BH101" i="13"/>
  <c r="BL91" i="13"/>
  <c r="BH91" i="13"/>
  <c r="BL64" i="13"/>
  <c r="BL55" i="13"/>
  <c r="BU107" i="12"/>
  <c r="BZ107" i="12"/>
  <c r="BW107" i="12"/>
  <c r="BP107" i="12"/>
  <c r="BO107" i="12"/>
  <c r="BM107" i="12"/>
  <c r="BL107" i="12"/>
  <c r="CG86" i="12"/>
  <c r="CE86" i="12"/>
  <c r="BZ86" i="12"/>
  <c r="BW86" i="12"/>
  <c r="BR86" i="12"/>
  <c r="BQ86" i="12"/>
  <c r="BO86" i="12"/>
  <c r="BJ86" i="12"/>
  <c r="BG86" i="12"/>
  <c r="BB86" i="12"/>
  <c r="BA86" i="12"/>
  <c r="AY86" i="12"/>
  <c r="AT86" i="12"/>
  <c r="AQ86" i="12"/>
  <c r="AL86" i="12"/>
  <c r="AK86" i="12"/>
  <c r="AI86" i="12"/>
  <c r="CE78" i="12"/>
  <c r="CB78" i="12"/>
  <c r="BZ78" i="12"/>
  <c r="BT78" i="12"/>
  <c r="BQ78" i="12"/>
  <c r="BP78" i="12"/>
  <c r="BL78" i="12"/>
  <c r="BJ78" i="12"/>
  <c r="BI78" i="12"/>
  <c r="BE78" i="12"/>
  <c r="BB78" i="12"/>
  <c r="AY78" i="12"/>
  <c r="AV78" i="12"/>
  <c r="AT78" i="12"/>
  <c r="AN78" i="12"/>
  <c r="AK78" i="12"/>
  <c r="AJ78" i="12"/>
  <c r="CF74" i="12"/>
  <c r="CE74" i="12"/>
  <c r="BX74" i="12"/>
  <c r="BU74" i="12"/>
  <c r="BQ74" i="12"/>
  <c r="BM74" i="12"/>
  <c r="BI74" i="12"/>
  <c r="BE74" i="12"/>
  <c r="BB74" i="12"/>
  <c r="AZ74" i="12"/>
  <c r="AY74" i="12"/>
  <c r="AR74" i="12"/>
  <c r="AO74" i="12"/>
  <c r="AK74" i="12"/>
  <c r="CG72" i="12"/>
  <c r="CD72" i="12"/>
  <c r="CA72" i="12"/>
  <c r="BY72" i="12"/>
  <c r="BV72" i="12"/>
  <c r="BS72" i="12"/>
  <c r="BA72" i="12"/>
  <c r="AX72" i="12"/>
  <c r="AU72" i="12"/>
  <c r="AP72" i="12"/>
  <c r="AM72" i="12"/>
  <c r="BW72" i="12"/>
  <c r="BO72" i="12"/>
  <c r="BK72" i="12"/>
  <c r="BG72" i="12"/>
  <c r="AY72" i="12"/>
  <c r="AQ72" i="12"/>
  <c r="AL72" i="12"/>
  <c r="AI72" i="12"/>
  <c r="CG63" i="12"/>
  <c r="CA63" i="12"/>
  <c r="BV63" i="12"/>
  <c r="BS63" i="12"/>
  <c r="BP63" i="12"/>
  <c r="BC63" i="12"/>
  <c r="BK60" i="12"/>
  <c r="BJ60" i="12"/>
  <c r="BI60" i="12"/>
  <c r="BH60" i="12"/>
  <c r="BG60" i="12"/>
  <c r="BF60" i="12"/>
  <c r="BE60" i="12"/>
  <c r="BD60" i="12"/>
  <c r="BC60" i="12"/>
  <c r="BB60" i="12"/>
  <c r="BA60" i="12"/>
  <c r="AZ60" i="12"/>
  <c r="AY60" i="12"/>
  <c r="AX60" i="12"/>
  <c r="AW60" i="12"/>
  <c r="AV60" i="12"/>
  <c r="AU60" i="12"/>
  <c r="AT60" i="12"/>
  <c r="AS60" i="12"/>
  <c r="AR60" i="12"/>
  <c r="AQ60" i="12"/>
  <c r="AP60" i="12"/>
  <c r="AO60" i="12"/>
  <c r="AN60" i="12"/>
  <c r="AM60" i="12"/>
  <c r="AL60" i="12"/>
  <c r="AK60" i="12"/>
  <c r="AJ60" i="12"/>
  <c r="AI60" i="12"/>
  <c r="AH60" i="12"/>
  <c r="BK59" i="12"/>
  <c r="BJ59" i="12"/>
  <c r="BI59" i="12"/>
  <c r="BH59" i="12"/>
  <c r="BG59" i="12"/>
  <c r="BF59" i="12"/>
  <c r="BE59" i="12"/>
  <c r="BD59" i="12"/>
  <c r="BC59" i="12"/>
  <c r="BB59" i="12"/>
  <c r="BA59" i="12"/>
  <c r="AZ59" i="12"/>
  <c r="AY59" i="12"/>
  <c r="AX59" i="12"/>
  <c r="AW59" i="12"/>
  <c r="AV59" i="12"/>
  <c r="AU59" i="12"/>
  <c r="AT59" i="12"/>
  <c r="AS59" i="12"/>
  <c r="AR59" i="12"/>
  <c r="AQ59" i="12"/>
  <c r="AP59" i="12"/>
  <c r="AO59" i="12"/>
  <c r="AN59" i="12"/>
  <c r="AM59" i="12"/>
  <c r="AL59" i="12"/>
  <c r="AK59" i="12"/>
  <c r="AJ59" i="12"/>
  <c r="AI59" i="12"/>
  <c r="AH59" i="12"/>
  <c r="BK58" i="12"/>
  <c r="BJ58" i="12"/>
  <c r="BI58" i="12"/>
  <c r="BH58" i="12"/>
  <c r="BG58" i="12"/>
  <c r="BF58" i="12"/>
  <c r="BE58" i="12"/>
  <c r="BD58" i="12"/>
  <c r="BC58" i="12"/>
  <c r="BB58" i="12"/>
  <c r="BA58" i="12"/>
  <c r="AZ58" i="12"/>
  <c r="AY58" i="12"/>
  <c r="AX58" i="12"/>
  <c r="AW58" i="12"/>
  <c r="AV58" i="12"/>
  <c r="AU58" i="12"/>
  <c r="AT58" i="12"/>
  <c r="AS58" i="12"/>
  <c r="AR58" i="12"/>
  <c r="AQ58" i="12"/>
  <c r="AP58" i="12"/>
  <c r="AO58" i="12"/>
  <c r="AN58" i="12"/>
  <c r="AM58" i="12"/>
  <c r="AL58" i="12"/>
  <c r="AK58" i="12"/>
  <c r="AJ58" i="12"/>
  <c r="AI58" i="12"/>
  <c r="AH58" i="12"/>
  <c r="BK57" i="12"/>
  <c r="BJ57" i="12"/>
  <c r="BI57" i="12"/>
  <c r="BH57" i="12"/>
  <c r="BG57" i="12"/>
  <c r="BF57" i="12"/>
  <c r="BE57" i="12"/>
  <c r="BD57" i="12"/>
  <c r="BC57" i="12"/>
  <c r="BB57" i="12"/>
  <c r="BA57" i="12"/>
  <c r="AZ57" i="12"/>
  <c r="AY57" i="12"/>
  <c r="AX57" i="12"/>
  <c r="AW57" i="12"/>
  <c r="AV57" i="12"/>
  <c r="AU57" i="12"/>
  <c r="AT57" i="12"/>
  <c r="AS57" i="12"/>
  <c r="AR57" i="12"/>
  <c r="AQ57" i="12"/>
  <c r="AP57" i="12"/>
  <c r="AO57" i="12"/>
  <c r="AN57" i="12"/>
  <c r="AM57" i="12"/>
  <c r="AL57" i="12"/>
  <c r="AK57" i="12"/>
  <c r="AJ57" i="12"/>
  <c r="AI57" i="12"/>
  <c r="AH57" i="12"/>
  <c r="BK56" i="12"/>
  <c r="BK63" i="12" s="1"/>
  <c r="BJ56" i="12"/>
  <c r="BI56" i="12"/>
  <c r="BH56" i="12"/>
  <c r="BG56" i="12"/>
  <c r="BF56" i="12"/>
  <c r="BF63" i="12" s="1"/>
  <c r="BE56" i="12"/>
  <c r="BD56" i="12"/>
  <c r="BC56" i="12"/>
  <c r="BB56" i="12"/>
  <c r="BA56" i="12"/>
  <c r="BA63" i="12" s="1"/>
  <c r="AZ56" i="12"/>
  <c r="AZ92" i="12" s="1"/>
  <c r="AY56" i="12"/>
  <c r="AX56" i="12"/>
  <c r="AX63" i="12" s="1"/>
  <c r="AW56" i="12"/>
  <c r="AV56" i="12"/>
  <c r="AU56" i="12"/>
  <c r="AU63" i="12" s="1"/>
  <c r="AT56" i="12"/>
  <c r="AS56" i="12"/>
  <c r="AR56" i="12"/>
  <c r="AQ56" i="12"/>
  <c r="AP56" i="12"/>
  <c r="AP63" i="12" s="1"/>
  <c r="AO56" i="12"/>
  <c r="AN56" i="12"/>
  <c r="AM56" i="12"/>
  <c r="AM63" i="12" s="1"/>
  <c r="AL56" i="12"/>
  <c r="AK56" i="12"/>
  <c r="AJ56" i="12"/>
  <c r="AI56" i="12"/>
  <c r="AH56" i="12"/>
  <c r="AH63" i="12" s="1"/>
  <c r="BX41" i="12"/>
  <c r="BM41" i="12"/>
  <c r="BC41" i="12"/>
  <c r="AR41" i="12"/>
  <c r="CG40" i="12"/>
  <c r="BL40" i="12"/>
  <c r="BA40" i="12"/>
  <c r="CF39" i="12"/>
  <c r="BU39" i="12"/>
  <c r="AZ39" i="12"/>
  <c r="AO39" i="12"/>
  <c r="BT38" i="12"/>
  <c r="BI38" i="12"/>
  <c r="AN38" i="12"/>
  <c r="CC37" i="12"/>
  <c r="CC102" i="12" s="1"/>
  <c r="BH37" i="12"/>
  <c r="BD37" i="12"/>
  <c r="BD102" i="12" s="1"/>
  <c r="CG31" i="12"/>
  <c r="CG32" i="12" s="1"/>
  <c r="CF31" i="12"/>
  <c r="CE31" i="12"/>
  <c r="CE32" i="12" s="1"/>
  <c r="BY31" i="12"/>
  <c r="BW31" i="12"/>
  <c r="BW32" i="12" s="1"/>
  <c r="BU31" i="12"/>
  <c r="BQ31" i="12"/>
  <c r="BO31" i="12"/>
  <c r="BO32" i="12" s="1"/>
  <c r="BJ31" i="12"/>
  <c r="BG31" i="12"/>
  <c r="BG32" i="12" s="1"/>
  <c r="BA31" i="12"/>
  <c r="BA32" i="12" s="1"/>
  <c r="AZ31" i="12"/>
  <c r="AY31" i="12"/>
  <c r="AS31" i="12"/>
  <c r="AQ31" i="12"/>
  <c r="AQ32" i="12" s="1"/>
  <c r="AO31" i="12"/>
  <c r="AK31" i="12"/>
  <c r="AI31" i="12"/>
  <c r="AI32" i="12" s="1"/>
  <c r="BL31" i="12"/>
  <c r="BU15" i="12"/>
  <c r="BN15" i="12"/>
  <c r="CD11" i="12"/>
  <c r="CD99" i="12" s="1"/>
  <c r="CG41" i="12"/>
  <c r="CF41" i="12"/>
  <c r="BQ41" i="12"/>
  <c r="BI41" i="12"/>
  <c r="BH41" i="12"/>
  <c r="BA41" i="12"/>
  <c r="AZ41" i="12"/>
  <c r="AK41" i="12"/>
  <c r="CD40" i="12"/>
  <c r="BZ40" i="12"/>
  <c r="BU40" i="12"/>
  <c r="BE40" i="12"/>
  <c r="AW40" i="12"/>
  <c r="AT40" i="12"/>
  <c r="AO40" i="12"/>
  <c r="CG11" i="12"/>
  <c r="BY39" i="12"/>
  <c r="BQ39" i="12"/>
  <c r="BN39" i="12"/>
  <c r="BI39" i="12"/>
  <c r="AS39" i="12"/>
  <c r="AK39" i="12"/>
  <c r="AH39" i="12"/>
  <c r="CC38" i="12"/>
  <c r="BM38" i="12"/>
  <c r="BE38" i="12"/>
  <c r="BB38" i="12"/>
  <c r="AW38" i="12"/>
  <c r="CG98" i="12"/>
  <c r="BY98" i="12"/>
  <c r="BX37" i="12"/>
  <c r="BV37" i="12"/>
  <c r="BQ37" i="12"/>
  <c r="BP37" i="12"/>
  <c r="BN92" i="12"/>
  <c r="BA98" i="12"/>
  <c r="AS98" i="12"/>
  <c r="AR37" i="12"/>
  <c r="AP37" i="12"/>
  <c r="AK37" i="12"/>
  <c r="AJ37" i="12"/>
  <c r="AI146" i="9"/>
  <c r="BI136" i="9"/>
  <c r="AM115" i="9"/>
  <c r="CG115" i="9"/>
  <c r="CG114" i="9" s="1"/>
  <c r="CE115" i="9"/>
  <c r="CE138" i="9" s="1"/>
  <c r="CD115" i="9"/>
  <c r="BY115" i="9"/>
  <c r="BU115" i="9"/>
  <c r="BS115" i="9"/>
  <c r="BO115" i="9"/>
  <c r="BO138" i="9" s="1"/>
  <c r="BI115" i="9"/>
  <c r="BI114" i="9" s="1"/>
  <c r="BG115" i="9"/>
  <c r="BC115" i="9"/>
  <c r="BC138" i="9" s="1"/>
  <c r="AZ115" i="9"/>
  <c r="AZ114" i="9" s="1"/>
  <c r="AW115" i="9"/>
  <c r="AW114" i="9" s="1"/>
  <c r="AU115" i="9"/>
  <c r="AU138" i="9" s="1"/>
  <c r="AS115" i="9"/>
  <c r="AQ115" i="9"/>
  <c r="AQ114" i="9" s="1"/>
  <c r="AO115" i="9"/>
  <c r="AK115" i="9"/>
  <c r="AK114" i="9" s="1"/>
  <c r="AJ115" i="9"/>
  <c r="CE100" i="9"/>
  <c r="CB100" i="9"/>
  <c r="CA100" i="9"/>
  <c r="BV100" i="9"/>
  <c r="BS100" i="9"/>
  <c r="BR100" i="9"/>
  <c r="BM100" i="9"/>
  <c r="BH100" i="9"/>
  <c r="BF100" i="9"/>
  <c r="BD100" i="9"/>
  <c r="BC100" i="9"/>
  <c r="AU100" i="9"/>
  <c r="AP100" i="9"/>
  <c r="AL100" i="9"/>
  <c r="AH100" i="9"/>
  <c r="CF100" i="9"/>
  <c r="CF142" i="9" s="1"/>
  <c r="CC100" i="9"/>
  <c r="BX100" i="9"/>
  <c r="BX142" i="9" s="1"/>
  <c r="BE100" i="9"/>
  <c r="AW100" i="9"/>
  <c r="AT100" i="9"/>
  <c r="AO100" i="9"/>
  <c r="AJ100" i="9"/>
  <c r="BT95" i="9"/>
  <c r="AV95" i="9"/>
  <c r="AN95" i="9"/>
  <c r="CG95" i="9"/>
  <c r="BX95" i="9"/>
  <c r="BP95" i="9"/>
  <c r="BM95" i="9"/>
  <c r="AL95" i="9"/>
  <c r="AJ95" i="9"/>
  <c r="CD95" i="9"/>
  <c r="CC95" i="9"/>
  <c r="BZ95" i="9"/>
  <c r="BY95" i="9"/>
  <c r="BU95" i="9"/>
  <c r="BR95" i="9"/>
  <c r="BQ95" i="9"/>
  <c r="BL95" i="9"/>
  <c r="BJ95" i="9"/>
  <c r="BI95" i="9"/>
  <c r="BH95" i="9"/>
  <c r="BF95" i="9"/>
  <c r="BB95" i="9"/>
  <c r="BA95" i="9"/>
  <c r="AZ95" i="9"/>
  <c r="AX95" i="9"/>
  <c r="AW95" i="9"/>
  <c r="AT95" i="9"/>
  <c r="AS95" i="9"/>
  <c r="AP95" i="9"/>
  <c r="AO95" i="9"/>
  <c r="AK95" i="9"/>
  <c r="BS146" i="9"/>
  <c r="CG146" i="9"/>
  <c r="BA146" i="9"/>
  <c r="BS82" i="9"/>
  <c r="BC82" i="9"/>
  <c r="CG82" i="9"/>
  <c r="CF82" i="9"/>
  <c r="BY82" i="9"/>
  <c r="BX82" i="9"/>
  <c r="BT82" i="9"/>
  <c r="BP82" i="9"/>
  <c r="BO82" i="9"/>
  <c r="BK82" i="9"/>
  <c r="BH82" i="9"/>
  <c r="BG82" i="9"/>
  <c r="BD82" i="9"/>
  <c r="AY82" i="9"/>
  <c r="AX82" i="9"/>
  <c r="AV82" i="9"/>
  <c r="AS82" i="9"/>
  <c r="AN82" i="9"/>
  <c r="AM82" i="9"/>
  <c r="AJ82" i="9"/>
  <c r="CA146" i="9"/>
  <c r="BZ146" i="9"/>
  <c r="BR146" i="9"/>
  <c r="BG146" i="9"/>
  <c r="AY146" i="9"/>
  <c r="AX146" i="9"/>
  <c r="AQ146" i="9"/>
  <c r="AP146" i="9"/>
  <c r="AH146" i="9"/>
  <c r="BZ71" i="9"/>
  <c r="CG71" i="9"/>
  <c r="CD71" i="9"/>
  <c r="CC71" i="9"/>
  <c r="BY71" i="9"/>
  <c r="BV71" i="9"/>
  <c r="BU71" i="9"/>
  <c r="BR71" i="9"/>
  <c r="BQ71" i="9"/>
  <c r="CA53" i="9"/>
  <c r="AU53" i="9"/>
  <c r="AM53" i="9"/>
  <c r="CE53" i="9"/>
  <c r="CC53" i="9"/>
  <c r="BZ53" i="9"/>
  <c r="BW53" i="9"/>
  <c r="BU53" i="9"/>
  <c r="BO53" i="9"/>
  <c r="BM53" i="9"/>
  <c r="BL53" i="9"/>
  <c r="BG53" i="9"/>
  <c r="BE53" i="9"/>
  <c r="AY53" i="9"/>
  <c r="AX53" i="9"/>
  <c r="AW53" i="9"/>
  <c r="AQ53" i="9"/>
  <c r="AP53" i="9"/>
  <c r="AO53" i="9"/>
  <c r="AL53" i="9"/>
  <c r="AI53" i="9"/>
  <c r="AH53" i="9"/>
  <c r="BZ48" i="9"/>
  <c r="BZ141" i="9" s="1"/>
  <c r="BX48" i="9"/>
  <c r="BR48" i="9"/>
  <c r="BJ48" i="9"/>
  <c r="BH48" i="9"/>
  <c r="BB48" i="9"/>
  <c r="AT48" i="9"/>
  <c r="AR48" i="9"/>
  <c r="AL48" i="9"/>
  <c r="CE48" i="9"/>
  <c r="CB48" i="9"/>
  <c r="CB141" i="9" s="1"/>
  <c r="CA48" i="9"/>
  <c r="AY48" i="9"/>
  <c r="AY141" i="9" s="1"/>
  <c r="AQ48" i="9"/>
  <c r="AI48" i="9"/>
  <c r="AW43" i="9"/>
  <c r="BC43" i="9"/>
  <c r="AT43" i="9"/>
  <c r="AK43" i="9"/>
  <c r="CE43" i="9"/>
  <c r="CD43" i="9"/>
  <c r="CC43" i="9"/>
  <c r="BZ43" i="9"/>
  <c r="BW43" i="9"/>
  <c r="BV43" i="9"/>
  <c r="BR43" i="9"/>
  <c r="BO43" i="9"/>
  <c r="BN43" i="9"/>
  <c r="BM43" i="9"/>
  <c r="BL43" i="9"/>
  <c r="BD43" i="9"/>
  <c r="BB43" i="9"/>
  <c r="AX43" i="9"/>
  <c r="AP43" i="9"/>
  <c r="AN43" i="9"/>
  <c r="AL43" i="9"/>
  <c r="AH43" i="9"/>
  <c r="BQ37" i="9"/>
  <c r="BW37" i="9"/>
  <c r="CG37" i="9"/>
  <c r="CD37" i="9"/>
  <c r="CB37" i="9"/>
  <c r="BV37" i="9"/>
  <c r="BU37" i="9"/>
  <c r="BT37" i="9"/>
  <c r="BS37" i="9"/>
  <c r="BN37" i="9"/>
  <c r="BL37" i="9"/>
  <c r="BR24" i="10"/>
  <c r="BR80" i="10" s="1"/>
  <c r="CG24" i="9"/>
  <c r="CF24" i="10"/>
  <c r="CF80" i="10" s="1"/>
  <c r="CD24" i="9"/>
  <c r="BY24" i="9"/>
  <c r="BU137" i="9"/>
  <c r="BP24" i="10"/>
  <c r="BP80" i="10" s="1"/>
  <c r="BL24" i="9"/>
  <c r="BH24" i="10"/>
  <c r="BH80" i="10" s="1"/>
  <c r="BC24" i="9"/>
  <c r="AZ24" i="10"/>
  <c r="AS137" i="9"/>
  <c r="AR24" i="10"/>
  <c r="AQ24" i="10"/>
  <c r="CF24" i="9"/>
  <c r="CE24" i="9"/>
  <c r="CC24" i="9"/>
  <c r="BW24" i="9"/>
  <c r="BQ24" i="9"/>
  <c r="BP24" i="9"/>
  <c r="BI24" i="9"/>
  <c r="BE24" i="9"/>
  <c r="BA24" i="9"/>
  <c r="AZ24" i="9"/>
  <c r="AW24" i="9"/>
  <c r="AR24" i="9"/>
  <c r="AK24" i="9"/>
  <c r="BX145" i="9"/>
  <c r="BO145" i="9"/>
  <c r="AN145" i="9"/>
  <c r="CE17" i="9"/>
  <c r="CE6" i="5" s="1"/>
  <c r="BV17" i="9"/>
  <c r="BV6" i="5" s="1"/>
  <c r="BC17" i="9"/>
  <c r="BC6" i="5" s="1"/>
  <c r="AT17" i="9"/>
  <c r="AT6" i="5" s="1"/>
  <c r="CG136" i="9"/>
  <c r="CF136" i="9"/>
  <c r="BY136" i="9"/>
  <c r="BW136" i="9"/>
  <c r="BQ136" i="9"/>
  <c r="BD136" i="9"/>
  <c r="AU136" i="9"/>
  <c r="AL136" i="9"/>
  <c r="BH140" i="9"/>
  <c r="AY140" i="9"/>
  <c r="CD17" i="9"/>
  <c r="CD6" i="5" s="1"/>
  <c r="CA17" i="9"/>
  <c r="CA6" i="5" s="1"/>
  <c r="BZ17" i="9"/>
  <c r="BZ6" i="5" s="1"/>
  <c r="BS17" i="9"/>
  <c r="BS6" i="5" s="1"/>
  <c r="BR17" i="9"/>
  <c r="BR6" i="5" s="1"/>
  <c r="BO144" i="9"/>
  <c r="AX17" i="9"/>
  <c r="AX6" i="5" s="1"/>
  <c r="AP17" i="9"/>
  <c r="AP6" i="5" s="1"/>
  <c r="AH17" i="9"/>
  <c r="AH6" i="5" s="1"/>
  <c r="CG100" i="6"/>
  <c r="CE100" i="6"/>
  <c r="CF100" i="6"/>
  <c r="CD100" i="6"/>
  <c r="CC100" i="6"/>
  <c r="CB100" i="6"/>
  <c r="CA100" i="6"/>
  <c r="CG91" i="6"/>
  <c r="CF91" i="6"/>
  <c r="CE91" i="6"/>
  <c r="CD91" i="6"/>
  <c r="CC91" i="6"/>
  <c r="CB91" i="6"/>
  <c r="CA91" i="6"/>
  <c r="BZ91" i="6"/>
  <c r="BY91" i="6"/>
  <c r="BX91" i="6"/>
  <c r="BW91" i="6"/>
  <c r="BV91" i="6"/>
  <c r="BU91" i="6"/>
  <c r="BT91" i="6"/>
  <c r="BS91" i="6"/>
  <c r="BR91" i="6"/>
  <c r="BQ91" i="6"/>
  <c r="BP91" i="6"/>
  <c r="BO91" i="6"/>
  <c r="BN91" i="6"/>
  <c r="BM91" i="6"/>
  <c r="BL91" i="6"/>
  <c r="BK91" i="6"/>
  <c r="BJ91" i="6"/>
  <c r="BJ89" i="6" s="1"/>
  <c r="O9" i="3" s="1"/>
  <c r="BI91" i="6"/>
  <c r="BH91" i="6"/>
  <c r="BG91" i="6"/>
  <c r="BF91" i="6"/>
  <c r="BE91" i="6"/>
  <c r="BD91" i="6"/>
  <c r="BD89" i="6" s="1"/>
  <c r="I9" i="3" s="1"/>
  <c r="BC91" i="6"/>
  <c r="BB91" i="6"/>
  <c r="BB89" i="6" s="1"/>
  <c r="G9" i="3" s="1"/>
  <c r="BA91" i="6"/>
  <c r="AZ91" i="6"/>
  <c r="AY91" i="6"/>
  <c r="AX91" i="6"/>
  <c r="AW91" i="6"/>
  <c r="AV91" i="6"/>
  <c r="AV89" i="6" s="1"/>
  <c r="AU91" i="6"/>
  <c r="CG71" i="7"/>
  <c r="CF71" i="7"/>
  <c r="CE71" i="7"/>
  <c r="CC71" i="7"/>
  <c r="BZ71" i="7"/>
  <c r="BY71" i="7"/>
  <c r="BX71" i="7"/>
  <c r="BW71" i="7"/>
  <c r="BU71" i="7"/>
  <c r="BR71" i="7"/>
  <c r="BQ71" i="7"/>
  <c r="CD71" i="6"/>
  <c r="CA71" i="6"/>
  <c r="BZ71" i="6"/>
  <c r="BV71" i="6"/>
  <c r="BS71" i="6"/>
  <c r="BR71" i="6"/>
  <c r="CC62" i="6"/>
  <c r="BU62" i="6"/>
  <c r="AO62" i="6"/>
  <c r="AG62" i="6"/>
  <c r="Y62" i="6"/>
  <c r="Q62" i="6"/>
  <c r="I62" i="6"/>
  <c r="CG62" i="7"/>
  <c r="CE62" i="7"/>
  <c r="CD62" i="7"/>
  <c r="CB62" i="7"/>
  <c r="CA62" i="7"/>
  <c r="BZ62" i="7"/>
  <c r="BY62" i="7"/>
  <c r="BW62" i="6"/>
  <c r="BV62" i="7"/>
  <c r="BT62" i="7"/>
  <c r="BS62" i="7"/>
  <c r="BR62" i="7"/>
  <c r="BQ62" i="7"/>
  <c r="BO62" i="6"/>
  <c r="BN62" i="7"/>
  <c r="BL62" i="7"/>
  <c r="BK62" i="7"/>
  <c r="BJ62" i="7"/>
  <c r="BI62" i="7"/>
  <c r="BG62" i="6"/>
  <c r="BF62" i="7"/>
  <c r="BD62" i="7"/>
  <c r="BC62" i="7"/>
  <c r="BB62" i="7"/>
  <c r="BA62" i="7"/>
  <c r="AY62" i="6"/>
  <c r="AX62" i="7"/>
  <c r="AV62" i="7"/>
  <c r="AU62" i="7"/>
  <c r="AT62" i="7"/>
  <c r="AS62" i="7"/>
  <c r="AQ62" i="6"/>
  <c r="AP62" i="7"/>
  <c r="AN62" i="7"/>
  <c r="AM62" i="7"/>
  <c r="AL62" i="7"/>
  <c r="AK62" i="7"/>
  <c r="AI62" i="6"/>
  <c r="AH62" i="7"/>
  <c r="AF62" i="7"/>
  <c r="AE62" i="7"/>
  <c r="AD62" i="7"/>
  <c r="AC62" i="7"/>
  <c r="AA62" i="6"/>
  <c r="Z62" i="7"/>
  <c r="X62" i="7"/>
  <c r="W62" i="7"/>
  <c r="V62" i="7"/>
  <c r="U62" i="7"/>
  <c r="T62" i="7"/>
  <c r="S62" i="7"/>
  <c r="R62" i="7"/>
  <c r="P62" i="7"/>
  <c r="O62" i="7"/>
  <c r="N62" i="7"/>
  <c r="M62" i="7"/>
  <c r="L62" i="7"/>
  <c r="K62" i="6"/>
  <c r="J62" i="7"/>
  <c r="H62" i="7"/>
  <c r="G62" i="7"/>
  <c r="F62" i="7"/>
  <c r="E62" i="7"/>
  <c r="D62" i="7"/>
  <c r="CG62" i="6"/>
  <c r="CF62" i="6"/>
  <c r="CD62" i="6"/>
  <c r="CB62" i="6"/>
  <c r="BZ62" i="6"/>
  <c r="BY62" i="6"/>
  <c r="BX62" i="6"/>
  <c r="BV62" i="6"/>
  <c r="BT62" i="6"/>
  <c r="BR62" i="6"/>
  <c r="BQ62" i="6"/>
  <c r="BP62" i="6"/>
  <c r="BN62" i="6"/>
  <c r="BL62" i="6"/>
  <c r="BJ62" i="6"/>
  <c r="BI62" i="6"/>
  <c r="BH62" i="6"/>
  <c r="BF62" i="6"/>
  <c r="BD62" i="6"/>
  <c r="BB62" i="6"/>
  <c r="BA62" i="6"/>
  <c r="AX62" i="6"/>
  <c r="AV62" i="6"/>
  <c r="AT62" i="6"/>
  <c r="AS62" i="6"/>
  <c r="AP62" i="6"/>
  <c r="AN62" i="6"/>
  <c r="AL62" i="6"/>
  <c r="AK62" i="6"/>
  <c r="AH62" i="6"/>
  <c r="AF62" i="6"/>
  <c r="AD62" i="6"/>
  <c r="AC62" i="6"/>
  <c r="Z62" i="6"/>
  <c r="X62" i="6"/>
  <c r="V62" i="6"/>
  <c r="U62" i="6"/>
  <c r="R62" i="6"/>
  <c r="N62" i="6"/>
  <c r="M62" i="6"/>
  <c r="J62" i="6"/>
  <c r="F62" i="6"/>
  <c r="E62" i="6"/>
  <c r="CE87" i="6"/>
  <c r="BW87" i="6"/>
  <c r="BO87" i="6"/>
  <c r="BV45" i="6"/>
  <c r="BU45" i="6"/>
  <c r="BT45" i="6"/>
  <c r="BS45" i="6"/>
  <c r="BR45" i="6"/>
  <c r="BQ45" i="6"/>
  <c r="BP45" i="6"/>
  <c r="BO45" i="6"/>
  <c r="BN45" i="6"/>
  <c r="BM45" i="6"/>
  <c r="BL45" i="6"/>
  <c r="CG40" i="7"/>
  <c r="CF40" i="7"/>
  <c r="CC40" i="7"/>
  <c r="CB40" i="7"/>
  <c r="CA40" i="7"/>
  <c r="BY40" i="7"/>
  <c r="BX40" i="7"/>
  <c r="BU40" i="7"/>
  <c r="BT40" i="7"/>
  <c r="BS40" i="7"/>
  <c r="BQ40" i="7"/>
  <c r="BP40" i="7"/>
  <c r="BM40" i="7"/>
  <c r="BL40" i="7"/>
  <c r="BK40" i="7"/>
  <c r="BI40" i="7"/>
  <c r="BH40" i="7"/>
  <c r="BE40" i="7"/>
  <c r="BD40" i="7"/>
  <c r="BC40" i="7"/>
  <c r="BA40" i="7"/>
  <c r="AZ40" i="7"/>
  <c r="AW40" i="7"/>
  <c r="AV40" i="7"/>
  <c r="AU40" i="7"/>
  <c r="AS40" i="7"/>
  <c r="AR40" i="7"/>
  <c r="AO40" i="7"/>
  <c r="AN40" i="7"/>
  <c r="AM40" i="7"/>
  <c r="AK40" i="7"/>
  <c r="AJ40" i="7"/>
  <c r="AG40" i="7"/>
  <c r="AF40" i="7"/>
  <c r="AE40" i="7"/>
  <c r="AC40" i="7"/>
  <c r="AB40" i="7"/>
  <c r="Y40" i="7"/>
  <c r="X40" i="7"/>
  <c r="W40" i="7"/>
  <c r="U40" i="7"/>
  <c r="T40" i="7"/>
  <c r="Q40" i="7"/>
  <c r="P40" i="7"/>
  <c r="O40" i="7"/>
  <c r="M40" i="7"/>
  <c r="L40" i="7"/>
  <c r="I40" i="7"/>
  <c r="H40" i="7"/>
  <c r="G40" i="7"/>
  <c r="E40" i="7"/>
  <c r="D40" i="7"/>
  <c r="CE40" i="6"/>
  <c r="CD40" i="6"/>
  <c r="BW40" i="6"/>
  <c r="BV40" i="6"/>
  <c r="BO40" i="6"/>
  <c r="BN40" i="6"/>
  <c r="BG40" i="6"/>
  <c r="BF40" i="6"/>
  <c r="AY40" i="6"/>
  <c r="AX40" i="6"/>
  <c r="AQ40" i="6"/>
  <c r="AP40" i="6"/>
  <c r="AI40" i="6"/>
  <c r="AH40" i="6"/>
  <c r="AA40" i="6"/>
  <c r="Z40" i="6"/>
  <c r="S40" i="6"/>
  <c r="R40" i="6"/>
  <c r="K40" i="6"/>
  <c r="J40" i="6"/>
  <c r="CA90" i="6"/>
  <c r="BS90" i="6"/>
  <c r="CG29" i="7"/>
  <c r="CF29" i="7"/>
  <c r="BY29" i="7"/>
  <c r="BX29" i="7"/>
  <c r="BQ29" i="7"/>
  <c r="BP29" i="7"/>
  <c r="CG29" i="6"/>
  <c r="CF29" i="6"/>
  <c r="BY29" i="6"/>
  <c r="BQ29" i="6"/>
  <c r="CE22" i="7"/>
  <c r="CB22" i="7"/>
  <c r="BZ22" i="7"/>
  <c r="BW22" i="7"/>
  <c r="BT22" i="7"/>
  <c r="BR22" i="7"/>
  <c r="BO22" i="7"/>
  <c r="BL22" i="7"/>
  <c r="BJ22" i="7"/>
  <c r="BG22" i="7"/>
  <c r="BD22" i="7"/>
  <c r="BB22" i="7"/>
  <c r="AY22" i="7"/>
  <c r="AV22" i="7"/>
  <c r="AT22" i="7"/>
  <c r="AQ22" i="7"/>
  <c r="AN22" i="7"/>
  <c r="AL22" i="7"/>
  <c r="AI22" i="7"/>
  <c r="AF22" i="7"/>
  <c r="AD22" i="7"/>
  <c r="AA22" i="7"/>
  <c r="X22" i="7"/>
  <c r="V22" i="7"/>
  <c r="S22" i="7"/>
  <c r="P22" i="7"/>
  <c r="N22" i="7"/>
  <c r="K22" i="7"/>
  <c r="H22" i="7"/>
  <c r="F22" i="7"/>
  <c r="CE22" i="6"/>
  <c r="CB22" i="6"/>
  <c r="BZ22" i="6"/>
  <c r="BW22" i="6"/>
  <c r="BV22" i="6"/>
  <c r="BT22" i="6"/>
  <c r="BR22" i="6"/>
  <c r="BO22" i="6"/>
  <c r="BL22" i="6"/>
  <c r="BJ22" i="6"/>
  <c r="BG22" i="6"/>
  <c r="BF22" i="6"/>
  <c r="BD22" i="6"/>
  <c r="BB22" i="6"/>
  <c r="AY22" i="6"/>
  <c r="AV22" i="6"/>
  <c r="AT22" i="6"/>
  <c r="AQ22" i="6"/>
  <c r="AN22" i="6"/>
  <c r="AL22" i="6"/>
  <c r="AI22" i="6"/>
  <c r="AF22" i="6"/>
  <c r="AD22" i="6"/>
  <c r="AA22" i="6"/>
  <c r="X22" i="6"/>
  <c r="V22" i="6"/>
  <c r="S22" i="6"/>
  <c r="P22" i="6"/>
  <c r="N22" i="6"/>
  <c r="K22" i="6"/>
  <c r="H22" i="6"/>
  <c r="F22" i="6"/>
  <c r="CC11" i="7"/>
  <c r="CA11" i="7"/>
  <c r="BZ11" i="7"/>
  <c r="BU11" i="7"/>
  <c r="BS11" i="7"/>
  <c r="BR11" i="7"/>
  <c r="BM11" i="7"/>
  <c r="BK11" i="7"/>
  <c r="BJ11" i="7"/>
  <c r="BE11" i="7"/>
  <c r="BC11" i="7"/>
  <c r="BB11" i="7"/>
  <c r="AW11" i="7"/>
  <c r="AU11" i="7"/>
  <c r="AT11" i="7"/>
  <c r="AO11" i="7"/>
  <c r="AM11" i="7"/>
  <c r="AL11" i="7"/>
  <c r="AG11" i="7"/>
  <c r="AE11" i="7"/>
  <c r="AD11" i="7"/>
  <c r="Y11" i="7"/>
  <c r="W11" i="7"/>
  <c r="V11" i="7"/>
  <c r="Q11" i="7"/>
  <c r="O11" i="7"/>
  <c r="N11" i="7"/>
  <c r="I11" i="7"/>
  <c r="G11" i="7"/>
  <c r="F11" i="7"/>
  <c r="CC11" i="6"/>
  <c r="BZ11" i="6"/>
  <c r="BX11" i="6"/>
  <c r="BU11" i="6"/>
  <c r="BT11" i="6"/>
  <c r="BM11" i="6"/>
  <c r="BL11" i="6"/>
  <c r="BJ11" i="6"/>
  <c r="BE11" i="6"/>
  <c r="BD11" i="6"/>
  <c r="AZ11" i="6"/>
  <c r="AW11" i="6"/>
  <c r="AV11" i="6"/>
  <c r="AO11" i="6"/>
  <c r="AM11" i="6"/>
  <c r="AL11" i="6"/>
  <c r="AJ11" i="6"/>
  <c r="AG11" i="6"/>
  <c r="Y11" i="6"/>
  <c r="X11" i="6"/>
  <c r="Q11" i="6"/>
  <c r="N11" i="6"/>
  <c r="L11" i="6"/>
  <c r="I11" i="6"/>
  <c r="H11" i="6"/>
  <c r="BY12" i="4"/>
  <c r="BX12" i="4"/>
  <c r="BW12" i="4"/>
  <c r="BV12" i="4"/>
  <c r="BU12" i="4"/>
  <c r="BT12" i="4"/>
  <c r="BS12" i="4"/>
  <c r="BR12" i="4"/>
  <c r="BQ12" i="4"/>
  <c r="BP12" i="4"/>
  <c r="BO12" i="4"/>
  <c r="BN12" i="4"/>
  <c r="BM12" i="4"/>
  <c r="BL12" i="4"/>
  <c r="BK12" i="4"/>
  <c r="BJ12" i="4"/>
  <c r="BI12" i="4"/>
  <c r="BH12" i="4"/>
  <c r="BG12" i="4"/>
  <c r="BF12" i="4"/>
  <c r="BE12" i="4"/>
  <c r="BD12" i="4"/>
  <c r="BC12" i="4"/>
  <c r="BB12" i="4"/>
  <c r="BA12" i="4"/>
  <c r="AZ12" i="4"/>
  <c r="AY12" i="4"/>
  <c r="AX12" i="4"/>
  <c r="AW12" i="4"/>
  <c r="AV12" i="4"/>
  <c r="AU12" i="4"/>
  <c r="AT12" i="4"/>
  <c r="AS12" i="4"/>
  <c r="AR12" i="4"/>
  <c r="AQ12" i="4"/>
  <c r="AP12" i="4"/>
  <c r="AO12" i="4"/>
  <c r="AN12" i="4"/>
  <c r="AM12" i="4"/>
  <c r="AL12" i="4"/>
  <c r="AK12" i="4"/>
  <c r="AJ12" i="4"/>
  <c r="AI12" i="4"/>
  <c r="AH12" i="4"/>
  <c r="AD23" i="3"/>
  <c r="AC23" i="3"/>
  <c r="AB23" i="3"/>
  <c r="AA23" i="3"/>
  <c r="Z23" i="3"/>
  <c r="Y23" i="3"/>
  <c r="X23" i="3"/>
  <c r="W23" i="3"/>
  <c r="V23" i="3"/>
  <c r="U23" i="3"/>
  <c r="T23" i="3"/>
  <c r="S23" i="3"/>
  <c r="R23" i="3"/>
  <c r="Q23" i="3"/>
  <c r="P23" i="3"/>
  <c r="O23" i="3"/>
  <c r="N23" i="3"/>
  <c r="M23" i="3"/>
  <c r="L23" i="3"/>
  <c r="K23" i="3"/>
  <c r="J23" i="3"/>
  <c r="I23" i="3"/>
  <c r="H23" i="3"/>
  <c r="G23" i="3"/>
  <c r="F23" i="3"/>
  <c r="E23" i="3"/>
  <c r="BC4" i="32" l="1"/>
  <c r="AL44" i="14"/>
  <c r="BV4" i="32"/>
  <c r="AG23" i="3"/>
  <c r="AE23" i="3"/>
  <c r="AH23" i="3"/>
  <c r="BF9" i="16"/>
  <c r="BF37" i="16" s="1"/>
  <c r="BY23" i="17"/>
  <c r="BY43" i="17" s="1"/>
  <c r="AK23" i="3"/>
  <c r="AX9" i="16"/>
  <c r="CD4" i="32"/>
  <c r="AB28" i="22"/>
  <c r="AB29" i="22" s="1"/>
  <c r="AT4" i="18"/>
  <c r="AT10" i="4" s="1"/>
  <c r="AT44" i="14"/>
  <c r="AX4" i="18"/>
  <c r="CG9" i="16"/>
  <c r="CG37" i="16" s="1"/>
  <c r="AP23" i="16"/>
  <c r="AP43" i="16" s="1"/>
  <c r="BC44" i="14"/>
  <c r="BN4" i="18"/>
  <c r="AQ27" i="23"/>
  <c r="CF12" i="4"/>
  <c r="CE45" i="6"/>
  <c r="CE88" i="6" s="1"/>
  <c r="AO23" i="16"/>
  <c r="CF45" i="6"/>
  <c r="BV65" i="23"/>
  <c r="CC4" i="32"/>
  <c r="BC35" i="14"/>
  <c r="AP44" i="14"/>
  <c r="AN44" i="14"/>
  <c r="CA5" i="24"/>
  <c r="AU114" i="9"/>
  <c r="AV44" i="14"/>
  <c r="CC29" i="32"/>
  <c r="BF35" i="14"/>
  <c r="CB12" i="4"/>
  <c r="AQ35" i="14"/>
  <c r="CC12" i="4"/>
  <c r="AH35" i="14"/>
  <c r="CD4" i="18"/>
  <c r="BZ12" i="4"/>
  <c r="CD9" i="16"/>
  <c r="CD37" i="16" s="1"/>
  <c r="AL23" i="3"/>
  <c r="AZ35" i="14"/>
  <c r="BG35" i="14"/>
  <c r="AS9" i="16"/>
  <c r="AS37" i="16" s="1"/>
  <c r="AS36" i="16" s="1"/>
  <c r="AS51" i="16" s="1"/>
  <c r="AK27" i="23"/>
  <c r="AH44" i="14"/>
  <c r="AF23" i="3"/>
  <c r="AK44" i="14"/>
  <c r="BA9" i="16"/>
  <c r="BA37" i="16" s="1"/>
  <c r="BA36" i="16" s="1"/>
  <c r="BV23" i="16"/>
  <c r="BI23" i="17"/>
  <c r="AZ4" i="32"/>
  <c r="BQ23" i="17"/>
  <c r="BQ43" i="17" s="1"/>
  <c r="AL4" i="18"/>
  <c r="AL10" i="4" s="1"/>
  <c r="BA29" i="32"/>
  <c r="BH35" i="14"/>
  <c r="AP4" i="18"/>
  <c r="AP10" i="4" s="1"/>
  <c r="AJ23" i="3"/>
  <c r="CG23" i="16"/>
  <c r="AL35" i="14"/>
  <c r="AS44" i="14"/>
  <c r="AU44" i="14"/>
  <c r="AJ35" i="14"/>
  <c r="BB4" i="18"/>
  <c r="BB10" i="4" s="1"/>
  <c r="BM9" i="17"/>
  <c r="BM37" i="17" s="1"/>
  <c r="BM36" i="17" s="1"/>
  <c r="BM51" i="17" s="1"/>
  <c r="BF4" i="18"/>
  <c r="AP35" i="14"/>
  <c r="BA44" i="14"/>
  <c r="CE4" i="19"/>
  <c r="BJ4" i="18"/>
  <c r="BJ10" i="4" s="1"/>
  <c r="AX23" i="16"/>
  <c r="BU9" i="17"/>
  <c r="BU37" i="17" s="1"/>
  <c r="BU36" i="17" s="1"/>
  <c r="BU51" i="17" s="1"/>
  <c r="BB44" i="14"/>
  <c r="BR4" i="18"/>
  <c r="AH9" i="16"/>
  <c r="AH37" i="16" s="1"/>
  <c r="AI23" i="3"/>
  <c r="BI44" i="14"/>
  <c r="AK9" i="16"/>
  <c r="AK37" i="16" s="1"/>
  <c r="BV4" i="18"/>
  <c r="CD65" i="23"/>
  <c r="AT35" i="14"/>
  <c r="BK44" i="14"/>
  <c r="CC9" i="17"/>
  <c r="CC37" i="17" s="1"/>
  <c r="CC36" i="17" s="1"/>
  <c r="CC51" i="17" s="1"/>
  <c r="CG65" i="23"/>
  <c r="AX35" i="14"/>
  <c r="AY35" i="14"/>
  <c r="AP9" i="16"/>
  <c r="AP4" i="16" s="1"/>
  <c r="BM9" i="16"/>
  <c r="BM37" i="16" s="1"/>
  <c r="BF23" i="16"/>
  <c r="BF4" i="16" s="1"/>
  <c r="AZ5" i="24"/>
  <c r="CE114" i="9"/>
  <c r="AM44" i="14"/>
  <c r="BU23" i="17"/>
  <c r="BU43" i="17" s="1"/>
  <c r="BU42" i="17" s="1"/>
  <c r="BU64" i="17" s="1"/>
  <c r="CG4" i="15"/>
  <c r="CG20" i="15" s="1"/>
  <c r="BM23" i="17"/>
  <c r="BM43" i="17" s="1"/>
  <c r="BM42" i="17" s="1"/>
  <c r="BM64" i="17" s="1"/>
  <c r="BJ44" i="14"/>
  <c r="BI35" i="14"/>
  <c r="BN23" i="16"/>
  <c r="BN43" i="16" s="1"/>
  <c r="BH5" i="24"/>
  <c r="BK35" i="14"/>
  <c r="BI9" i="17"/>
  <c r="BI37" i="17" s="1"/>
  <c r="CC23" i="17"/>
  <c r="CC43" i="17" s="1"/>
  <c r="CC42" i="17" s="1"/>
  <c r="CC64" i="17" s="1"/>
  <c r="AW29" i="32"/>
  <c r="BQ9" i="17"/>
  <c r="BQ37" i="17" s="1"/>
  <c r="BB35" i="14"/>
  <c r="BJ35" i="14"/>
  <c r="AW4" i="19"/>
  <c r="BY9" i="17"/>
  <c r="BY37" i="17" s="1"/>
  <c r="AI4" i="19"/>
  <c r="BB17" i="23"/>
  <c r="BP5" i="24"/>
  <c r="CG9" i="17"/>
  <c r="CG37" i="17" s="1"/>
  <c r="AK35" i="14"/>
  <c r="BI9" i="16"/>
  <c r="BI37" i="16" s="1"/>
  <c r="BI36" i="16" s="1"/>
  <c r="BI51" i="16" s="1"/>
  <c r="CD23" i="16"/>
  <c r="CG23" i="17"/>
  <c r="CG43" i="17" s="1"/>
  <c r="AY4" i="19"/>
  <c r="BX5" i="24"/>
  <c r="AQ4" i="19"/>
  <c r="AX44" i="14"/>
  <c r="BN4" i="15"/>
  <c r="BN20" i="15" s="1"/>
  <c r="AI8" i="38"/>
  <c r="BG4" i="19"/>
  <c r="BN8" i="23"/>
  <c r="CB4" i="32"/>
  <c r="BU29" i="32"/>
  <c r="BX45" i="6"/>
  <c r="BX88" i="6" s="1"/>
  <c r="BN9" i="16"/>
  <c r="BN37" i="16" s="1"/>
  <c r="BO4" i="19"/>
  <c r="BQ8" i="23"/>
  <c r="BQ5" i="23" s="1"/>
  <c r="BQ61" i="23" s="1"/>
  <c r="CA4" i="32"/>
  <c r="BK4" i="24"/>
  <c r="BQ9" i="16"/>
  <c r="BQ37" i="16" s="1"/>
  <c r="BV8" i="23"/>
  <c r="BV5" i="23" s="1"/>
  <c r="BK5" i="24"/>
  <c r="CF5" i="24"/>
  <c r="CB45" i="6"/>
  <c r="CB88" i="6" s="1"/>
  <c r="AI44" i="14"/>
  <c r="AK4" i="15"/>
  <c r="AK20" i="15" s="1"/>
  <c r="BY8" i="23"/>
  <c r="BY5" i="23" s="1"/>
  <c r="BY61" i="23" s="1"/>
  <c r="AR35" i="14"/>
  <c r="BD44" i="14"/>
  <c r="AO4" i="15"/>
  <c r="AO20" i="15" s="1"/>
  <c r="BV9" i="16"/>
  <c r="BV37" i="16" s="1"/>
  <c r="CD8" i="23"/>
  <c r="CD5" i="23" s="1"/>
  <c r="AS35" i="14"/>
  <c r="AW4" i="15"/>
  <c r="AW20" i="15" s="1"/>
  <c r="BY9" i="16"/>
  <c r="BY37" i="16" s="1"/>
  <c r="BY36" i="16" s="1"/>
  <c r="BY51" i="16" s="1"/>
  <c r="AH23" i="16"/>
  <c r="BZ4" i="18"/>
  <c r="CG8" i="23"/>
  <c r="AU35" i="14"/>
  <c r="BF44" i="14"/>
  <c r="BN65" i="23"/>
  <c r="AR4" i="32"/>
  <c r="CD29" i="32"/>
  <c r="AZ4" i="15"/>
  <c r="AZ20" i="15" s="1"/>
  <c r="AZ19" i="15" s="1"/>
  <c r="AZ26" i="15" s="1"/>
  <c r="BP4" i="15"/>
  <c r="BP20" i="15" s="1"/>
  <c r="BM4" i="15"/>
  <c r="AJ4" i="15"/>
  <c r="AJ20" i="15" s="1"/>
  <c r="E14" i="38"/>
  <c r="AN4" i="15"/>
  <c r="AN20" i="15" s="1"/>
  <c r="AV4" i="15"/>
  <c r="AV20" i="15" s="1"/>
  <c r="BK4" i="15"/>
  <c r="BK20" i="15" s="1"/>
  <c r="AF14" i="38"/>
  <c r="CC4" i="15"/>
  <c r="AX14" i="38"/>
  <c r="BY4" i="15"/>
  <c r="BY20" i="15" s="1"/>
  <c r="AT14" i="38"/>
  <c r="CF4" i="15"/>
  <c r="CF20" i="15" s="1"/>
  <c r="CF19" i="15" s="1"/>
  <c r="CF26" i="15" s="1"/>
  <c r="BA14" i="38"/>
  <c r="AU4" i="15"/>
  <c r="AU20" i="15" s="1"/>
  <c r="P14" i="38"/>
  <c r="AR4" i="15"/>
  <c r="AR20" i="15" s="1"/>
  <c r="M14" i="38"/>
  <c r="AS4" i="15"/>
  <c r="AS20" i="15" s="1"/>
  <c r="N14" i="38"/>
  <c r="BA4" i="15"/>
  <c r="BA20" i="15" s="1"/>
  <c r="V14" i="38"/>
  <c r="BH4" i="15"/>
  <c r="BH20" i="15" s="1"/>
  <c r="BH19" i="15" s="1"/>
  <c r="BH26" i="15" s="1"/>
  <c r="AC14" i="38"/>
  <c r="BI4" i="15"/>
  <c r="BI20" i="15" s="1"/>
  <c r="AD14" i="38"/>
  <c r="BE4" i="15"/>
  <c r="BE20" i="15" s="1"/>
  <c r="BQ4" i="15"/>
  <c r="BQ20" i="15" s="1"/>
  <c r="AL14" i="38"/>
  <c r="BU4" i="15"/>
  <c r="BU20" i="15" s="1"/>
  <c r="BX4" i="15"/>
  <c r="BX20" i="15" s="1"/>
  <c r="AS14" i="38"/>
  <c r="BV4" i="15"/>
  <c r="BV20" i="15" s="1"/>
  <c r="BW4" i="15"/>
  <c r="BW20" i="15" s="1"/>
  <c r="BD4" i="15"/>
  <c r="BL4" i="15"/>
  <c r="BL20" i="15" s="1"/>
  <c r="BT4" i="15"/>
  <c r="BT20" i="15" s="1"/>
  <c r="S81" i="6"/>
  <c r="AA81" i="6"/>
  <c r="AI81" i="6"/>
  <c r="AQ81" i="6"/>
  <c r="BG81" i="6"/>
  <c r="BZ29" i="7"/>
  <c r="BZ29" i="6"/>
  <c r="BZ81" i="6" s="1"/>
  <c r="CB29" i="6"/>
  <c r="CB81" i="6" s="1"/>
  <c r="BN90" i="6"/>
  <c r="BV90" i="6"/>
  <c r="G82" i="6"/>
  <c r="O82" i="6"/>
  <c r="W82" i="6"/>
  <c r="AE82" i="6"/>
  <c r="AM82" i="6"/>
  <c r="AU82" i="6"/>
  <c r="BC82" i="6"/>
  <c r="BK82" i="6"/>
  <c r="BS82" i="6"/>
  <c r="O11" i="6"/>
  <c r="AB11" i="6"/>
  <c r="AN11" i="6"/>
  <c r="BB11" i="6"/>
  <c r="CA11" i="6"/>
  <c r="H11" i="7"/>
  <c r="P11" i="7"/>
  <c r="X11" i="7"/>
  <c r="AF11" i="7"/>
  <c r="AN11" i="7"/>
  <c r="AV11" i="7"/>
  <c r="BD11" i="7"/>
  <c r="BL11" i="7"/>
  <c r="BT11" i="7"/>
  <c r="CB11" i="7"/>
  <c r="BV86" i="6"/>
  <c r="CD86" i="6"/>
  <c r="D22" i="7"/>
  <c r="D22" i="6"/>
  <c r="L22" i="7"/>
  <c r="L22" i="6"/>
  <c r="T22" i="7"/>
  <c r="T22" i="6"/>
  <c r="AB22" i="7"/>
  <c r="AB22" i="6"/>
  <c r="AJ22" i="7"/>
  <c r="AJ22" i="6"/>
  <c r="AR22" i="7"/>
  <c r="AR22" i="6"/>
  <c r="AZ22" i="7"/>
  <c r="AZ22" i="6"/>
  <c r="BH22" i="7"/>
  <c r="BH22" i="6"/>
  <c r="BP22" i="7"/>
  <c r="BP22" i="6"/>
  <c r="BX22" i="7"/>
  <c r="BX22" i="6"/>
  <c r="CF22" i="7"/>
  <c r="CF22" i="6"/>
  <c r="BN29" i="6"/>
  <c r="BN81" i="6" s="1"/>
  <c r="BS29" i="6"/>
  <c r="BS81" i="6" s="1"/>
  <c r="CA29" i="6"/>
  <c r="CA81" i="6" s="1"/>
  <c r="BO29" i="6"/>
  <c r="BO81" i="6" s="1"/>
  <c r="BO90" i="6"/>
  <c r="BW29" i="6"/>
  <c r="BW81" i="6" s="1"/>
  <c r="BW90" i="6"/>
  <c r="CE29" i="6"/>
  <c r="CE81" i="6" s="1"/>
  <c r="CE90" i="6"/>
  <c r="H82" i="6"/>
  <c r="P82" i="6"/>
  <c r="X82" i="6"/>
  <c r="AF82" i="6"/>
  <c r="AN82" i="6"/>
  <c r="AV82" i="6"/>
  <c r="AV88" i="6"/>
  <c r="BD82" i="6"/>
  <c r="BN88" i="6"/>
  <c r="BD88" i="6"/>
  <c r="BL82" i="6"/>
  <c r="BT82" i="6"/>
  <c r="BT88" i="6"/>
  <c r="J80" i="6"/>
  <c r="R80" i="6"/>
  <c r="Z80" i="6"/>
  <c r="AH80" i="6"/>
  <c r="AP80" i="6"/>
  <c r="AX80" i="6"/>
  <c r="BF80" i="6"/>
  <c r="BN80" i="6"/>
  <c r="BV80" i="6"/>
  <c r="CD80" i="6"/>
  <c r="D11" i="6"/>
  <c r="P11" i="6"/>
  <c r="AD11" i="6"/>
  <c r="BC11" i="6"/>
  <c r="BP11" i="6"/>
  <c r="CB11" i="6"/>
  <c r="BP29" i="6"/>
  <c r="BP81" i="6" s="1"/>
  <c r="K81" i="6"/>
  <c r="AY81" i="6"/>
  <c r="BL29" i="6"/>
  <c r="BL81" i="6" s="1"/>
  <c r="F11" i="6"/>
  <c r="AE11" i="6"/>
  <c r="AR11" i="6"/>
  <c r="BR11" i="6"/>
  <c r="J11" i="6"/>
  <c r="J11" i="7"/>
  <c r="R11" i="6"/>
  <c r="R11" i="7"/>
  <c r="Z11" i="6"/>
  <c r="Z11" i="7"/>
  <c r="AH11" i="6"/>
  <c r="AH11" i="7"/>
  <c r="AP11" i="6"/>
  <c r="AP11" i="7"/>
  <c r="AX11" i="6"/>
  <c r="AX11" i="7"/>
  <c r="BF11" i="6"/>
  <c r="BF79" i="6" s="1"/>
  <c r="BF11" i="7"/>
  <c r="BN11" i="6"/>
  <c r="BN11" i="7"/>
  <c r="BV11" i="6"/>
  <c r="BV11" i="7"/>
  <c r="CD11" i="6"/>
  <c r="CD11" i="7"/>
  <c r="F81" i="6"/>
  <c r="N81" i="6"/>
  <c r="V81" i="6"/>
  <c r="AD81" i="6"/>
  <c r="AL81" i="6"/>
  <c r="AT81" i="6"/>
  <c r="BB81" i="6"/>
  <c r="BJ81" i="6"/>
  <c r="J22" i="6"/>
  <c r="Z22" i="6"/>
  <c r="AP22" i="6"/>
  <c r="J82" i="6"/>
  <c r="R82" i="6"/>
  <c r="Z82" i="6"/>
  <c r="AH82" i="6"/>
  <c r="AP82" i="6"/>
  <c r="AX88" i="6"/>
  <c r="AX82" i="6"/>
  <c r="BP88" i="6"/>
  <c r="BF88" i="6"/>
  <c r="BF82" i="6"/>
  <c r="BN82" i="6"/>
  <c r="BV88" i="6"/>
  <c r="BV82" i="6"/>
  <c r="D80" i="6"/>
  <c r="L80" i="6"/>
  <c r="T80" i="6"/>
  <c r="AB80" i="6"/>
  <c r="AJ80" i="6"/>
  <c r="AR80" i="6"/>
  <c r="AZ80" i="6"/>
  <c r="BH80" i="6"/>
  <c r="BP80" i="6"/>
  <c r="BX80" i="6"/>
  <c r="CF80" i="6"/>
  <c r="G11" i="6"/>
  <c r="T11" i="6"/>
  <c r="AF11" i="6"/>
  <c r="AT11" i="6"/>
  <c r="BS11" i="6"/>
  <c r="CF11" i="6"/>
  <c r="G22" i="7"/>
  <c r="O22" i="7"/>
  <c r="W22" i="7"/>
  <c r="AE22" i="7"/>
  <c r="AM22" i="7"/>
  <c r="BV29" i="6"/>
  <c r="BV81" i="6" s="1"/>
  <c r="BR29" i="7"/>
  <c r="BR29" i="6"/>
  <c r="BR81" i="6" s="1"/>
  <c r="BT29" i="6"/>
  <c r="BT81" i="6" s="1"/>
  <c r="CD90" i="6"/>
  <c r="K82" i="6"/>
  <c r="S82" i="6"/>
  <c r="AA82" i="6"/>
  <c r="AI82" i="6"/>
  <c r="AQ82" i="6"/>
  <c r="AY88" i="6"/>
  <c r="AY82" i="6"/>
  <c r="BQ88" i="6"/>
  <c r="BG88" i="6"/>
  <c r="BG82" i="6"/>
  <c r="BO82" i="6"/>
  <c r="BW88" i="6"/>
  <c r="BW82" i="6"/>
  <c r="E80" i="6"/>
  <c r="M80" i="6"/>
  <c r="U80" i="6"/>
  <c r="AC80" i="6"/>
  <c r="AK80" i="6"/>
  <c r="AS80" i="6"/>
  <c r="BA80" i="6"/>
  <c r="BI80" i="6"/>
  <c r="BQ80" i="6"/>
  <c r="BY80" i="6"/>
  <c r="CG80" i="6"/>
  <c r="V11" i="6"/>
  <c r="AU11" i="6"/>
  <c r="BH11" i="6"/>
  <c r="D11" i="7"/>
  <c r="L11" i="7"/>
  <c r="T11" i="7"/>
  <c r="AB11" i="7"/>
  <c r="AJ11" i="7"/>
  <c r="AR11" i="7"/>
  <c r="AZ11" i="7"/>
  <c r="BH11" i="7"/>
  <c r="BP11" i="7"/>
  <c r="BX11" i="7"/>
  <c r="CF11" i="7"/>
  <c r="H81" i="6"/>
  <c r="P81" i="6"/>
  <c r="X81" i="6"/>
  <c r="AF81" i="6"/>
  <c r="AN81" i="6"/>
  <c r="AV81" i="6"/>
  <c r="BD81" i="6"/>
  <c r="BX29" i="6"/>
  <c r="BX81" i="6" s="1"/>
  <c r="BO29" i="7"/>
  <c r="BW29" i="7"/>
  <c r="CE29" i="7"/>
  <c r="BS89" i="6"/>
  <c r="CA89" i="6"/>
  <c r="D82" i="6"/>
  <c r="T82" i="6"/>
  <c r="AJ82" i="6"/>
  <c r="AZ88" i="6"/>
  <c r="AZ82" i="6"/>
  <c r="N80" i="6"/>
  <c r="BJ80" i="6"/>
  <c r="M11" i="7"/>
  <c r="M11" i="6"/>
  <c r="AK11" i="7"/>
  <c r="AK11" i="6"/>
  <c r="BA11" i="7"/>
  <c r="BA11" i="6"/>
  <c r="BQ11" i="7"/>
  <c r="BQ11" i="6"/>
  <c r="CG11" i="7"/>
  <c r="CG11" i="6"/>
  <c r="S11" i="7"/>
  <c r="S11" i="6"/>
  <c r="AI11" i="7"/>
  <c r="AI11" i="6"/>
  <c r="AI79" i="6" s="1"/>
  <c r="BG11" i="7"/>
  <c r="BG11" i="6"/>
  <c r="BG79" i="6" s="1"/>
  <c r="BW11" i="7"/>
  <c r="BW11" i="6"/>
  <c r="I81" i="6"/>
  <c r="Y81" i="6"/>
  <c r="AO81" i="6"/>
  <c r="BE81" i="6"/>
  <c r="Q22" i="7"/>
  <c r="Q22" i="6"/>
  <c r="Y22" i="7"/>
  <c r="Y22" i="6"/>
  <c r="AO22" i="7"/>
  <c r="AO22" i="6"/>
  <c r="BE22" i="7"/>
  <c r="BE22" i="6"/>
  <c r="BM22" i="7"/>
  <c r="BM22" i="6"/>
  <c r="CC22" i="7"/>
  <c r="CC22" i="6"/>
  <c r="BL90" i="6"/>
  <c r="BT90" i="6"/>
  <c r="CB90" i="6"/>
  <c r="L82" i="6"/>
  <c r="AB82" i="6"/>
  <c r="AR82" i="6"/>
  <c r="BH88" i="6"/>
  <c r="BH82" i="6"/>
  <c r="BP82" i="6"/>
  <c r="CF88" i="6"/>
  <c r="CF82" i="6"/>
  <c r="F80" i="6"/>
  <c r="V80" i="6"/>
  <c r="AD80" i="6"/>
  <c r="AL80" i="6"/>
  <c r="AT80" i="6"/>
  <c r="BB80" i="6"/>
  <c r="BR80" i="6"/>
  <c r="BZ80" i="6"/>
  <c r="W11" i="6"/>
  <c r="E11" i="7"/>
  <c r="E11" i="6"/>
  <c r="U11" i="7"/>
  <c r="U11" i="6"/>
  <c r="AC11" i="7"/>
  <c r="AC11" i="6"/>
  <c r="AS11" i="7"/>
  <c r="AS11" i="6"/>
  <c r="BI11" i="7"/>
  <c r="BI11" i="6"/>
  <c r="BY11" i="7"/>
  <c r="BY11" i="6"/>
  <c r="K11" i="7"/>
  <c r="K11" i="6"/>
  <c r="K79" i="6" s="1"/>
  <c r="AA11" i="7"/>
  <c r="AA11" i="6"/>
  <c r="AA79" i="6" s="1"/>
  <c r="AQ11" i="7"/>
  <c r="AQ11" i="6"/>
  <c r="AQ79" i="6" s="1"/>
  <c r="AY11" i="7"/>
  <c r="AY11" i="6"/>
  <c r="AY79" i="6" s="1"/>
  <c r="BO11" i="7"/>
  <c r="BO11" i="6"/>
  <c r="CE11" i="7"/>
  <c r="CE11" i="6"/>
  <c r="Q81" i="6"/>
  <c r="AG81" i="6"/>
  <c r="AW81" i="6"/>
  <c r="I22" i="7"/>
  <c r="I22" i="6"/>
  <c r="AG22" i="7"/>
  <c r="AG22" i="6"/>
  <c r="AW22" i="7"/>
  <c r="AW22" i="6"/>
  <c r="BU22" i="7"/>
  <c r="BU22" i="6"/>
  <c r="E82" i="6"/>
  <c r="M82" i="6"/>
  <c r="U82" i="6"/>
  <c r="AC82" i="6"/>
  <c r="AK82" i="6"/>
  <c r="AS82" i="6"/>
  <c r="BA88" i="6"/>
  <c r="BA82" i="6"/>
  <c r="BI88" i="6"/>
  <c r="BI82" i="6"/>
  <c r="BQ82" i="6"/>
  <c r="BY88" i="6"/>
  <c r="BY82" i="6"/>
  <c r="CG88" i="6"/>
  <c r="CG82" i="6"/>
  <c r="G80" i="6"/>
  <c r="O80" i="6"/>
  <c r="W80" i="6"/>
  <c r="AE80" i="6"/>
  <c r="AM80" i="6"/>
  <c r="AU80" i="6"/>
  <c r="BC80" i="6"/>
  <c r="BK80" i="6"/>
  <c r="BS80" i="6"/>
  <c r="CA80" i="6"/>
  <c r="BK11" i="6"/>
  <c r="J81" i="6"/>
  <c r="R81" i="6"/>
  <c r="Z81" i="6"/>
  <c r="AH81" i="6"/>
  <c r="AP81" i="6"/>
  <c r="AX81" i="6"/>
  <c r="BF81" i="6"/>
  <c r="R22" i="6"/>
  <c r="AH22" i="6"/>
  <c r="AX22" i="6"/>
  <c r="BN22" i="6"/>
  <c r="CD22" i="6"/>
  <c r="J22" i="7"/>
  <c r="R22" i="7"/>
  <c r="Z22" i="7"/>
  <c r="AH22" i="7"/>
  <c r="AP22" i="7"/>
  <c r="AX22" i="7"/>
  <c r="BF22" i="7"/>
  <c r="BN22" i="7"/>
  <c r="BV22" i="7"/>
  <c r="CD22" i="7"/>
  <c r="CD29" i="6"/>
  <c r="CD81" i="6" s="1"/>
  <c r="E22" i="6"/>
  <c r="M22" i="6"/>
  <c r="U22" i="6"/>
  <c r="AC22" i="6"/>
  <c r="AK22" i="6"/>
  <c r="AS22" i="6"/>
  <c r="BA22" i="6"/>
  <c r="BI22" i="6"/>
  <c r="BQ22" i="6"/>
  <c r="BY22" i="6"/>
  <c r="CG22" i="6"/>
  <c r="BM29" i="7"/>
  <c r="BU29" i="7"/>
  <c r="CC29" i="7"/>
  <c r="E40" i="6"/>
  <c r="M40" i="6"/>
  <c r="U40" i="6"/>
  <c r="AC40" i="6"/>
  <c r="AK40" i="6"/>
  <c r="AS40" i="6"/>
  <c r="BA40" i="6"/>
  <c r="BI40" i="6"/>
  <c r="BQ40" i="6"/>
  <c r="BQ86" i="6" s="1"/>
  <c r="BY40" i="6"/>
  <c r="BY86" i="6" s="1"/>
  <c r="CG40" i="6"/>
  <c r="CG86" i="6" s="1"/>
  <c r="K40" i="7"/>
  <c r="S40" i="7"/>
  <c r="AA40" i="7"/>
  <c r="AI40" i="7"/>
  <c r="AQ40" i="7"/>
  <c r="AY40" i="7"/>
  <c r="BG40" i="7"/>
  <c r="BO40" i="7"/>
  <c r="BW40" i="7"/>
  <c r="CE40" i="7"/>
  <c r="D62" i="6"/>
  <c r="L62" i="6"/>
  <c r="T62" i="6"/>
  <c r="AB62" i="6"/>
  <c r="AJ62" i="6"/>
  <c r="AR62" i="6"/>
  <c r="AZ62" i="6"/>
  <c r="BU71" i="6"/>
  <c r="CC71" i="6"/>
  <c r="BT71" i="7"/>
  <c r="CB71" i="7"/>
  <c r="I82" i="6"/>
  <c r="Q82" i="6"/>
  <c r="Y82" i="6"/>
  <c r="AG82" i="6"/>
  <c r="AO82" i="6"/>
  <c r="AW82" i="6"/>
  <c r="BE82" i="6"/>
  <c r="BM82" i="6"/>
  <c r="BU82" i="6"/>
  <c r="BW86" i="6"/>
  <c r="BQ87" i="6"/>
  <c r="BY87" i="6"/>
  <c r="CG87" i="6"/>
  <c r="BB88" i="6"/>
  <c r="BJ88" i="6"/>
  <c r="BR88" i="6"/>
  <c r="AU89" i="6"/>
  <c r="BC89" i="6"/>
  <c r="BK89" i="6"/>
  <c r="AA62" i="7"/>
  <c r="BQ17" i="9"/>
  <c r="BY17" i="9"/>
  <c r="AK17" i="9"/>
  <c r="BN29" i="7"/>
  <c r="BV29" i="7"/>
  <c r="CD29" i="7"/>
  <c r="F40" i="6"/>
  <c r="N40" i="6"/>
  <c r="N79" i="6" s="1"/>
  <c r="V40" i="6"/>
  <c r="AD40" i="6"/>
  <c r="AL40" i="6"/>
  <c r="AL79" i="6" s="1"/>
  <c r="AT40" i="6"/>
  <c r="BB40" i="6"/>
  <c r="BJ40" i="6"/>
  <c r="BJ79" i="6" s="1"/>
  <c r="BR40" i="6"/>
  <c r="BR86" i="6" s="1"/>
  <c r="BZ40" i="6"/>
  <c r="D81" i="6"/>
  <c r="L81" i="6"/>
  <c r="T81" i="6"/>
  <c r="AB81" i="6"/>
  <c r="AJ81" i="6"/>
  <c r="AR81" i="6"/>
  <c r="AZ81" i="6"/>
  <c r="BH81" i="6"/>
  <c r="CF81" i="6"/>
  <c r="BR87" i="6"/>
  <c r="BZ87" i="6"/>
  <c r="AU88" i="6"/>
  <c r="BC88" i="6"/>
  <c r="BK88" i="6"/>
  <c r="BS88" i="6"/>
  <c r="BM90" i="6"/>
  <c r="BU90" i="6"/>
  <c r="CC90" i="6"/>
  <c r="AI62" i="7"/>
  <c r="BR18" i="9"/>
  <c r="BZ18" i="9"/>
  <c r="AT18" i="9"/>
  <c r="G22" i="6"/>
  <c r="O22" i="6"/>
  <c r="W22" i="6"/>
  <c r="AE22" i="6"/>
  <c r="AM22" i="6"/>
  <c r="AU22" i="6"/>
  <c r="BC22" i="6"/>
  <c r="BK22" i="6"/>
  <c r="BS22" i="6"/>
  <c r="CA22" i="6"/>
  <c r="E22" i="7"/>
  <c r="M22" i="7"/>
  <c r="U22" i="7"/>
  <c r="AC22" i="7"/>
  <c r="AK22" i="7"/>
  <c r="AS22" i="7"/>
  <c r="BA22" i="7"/>
  <c r="BI22" i="7"/>
  <c r="BQ22" i="7"/>
  <c r="BY22" i="7"/>
  <c r="CG22" i="7"/>
  <c r="BM29" i="6"/>
  <c r="BM81" i="6" s="1"/>
  <c r="BU29" i="6"/>
  <c r="BU81" i="6" s="1"/>
  <c r="CC29" i="6"/>
  <c r="CC81" i="6" s="1"/>
  <c r="G40" i="6"/>
  <c r="O40" i="6"/>
  <c r="W40" i="6"/>
  <c r="AE40" i="6"/>
  <c r="AM40" i="6"/>
  <c r="AU40" i="6"/>
  <c r="BC40" i="6"/>
  <c r="BK40" i="6"/>
  <c r="BS40" i="6"/>
  <c r="CA40" i="6"/>
  <c r="AB62" i="7"/>
  <c r="AJ62" i="7"/>
  <c r="AR62" i="7"/>
  <c r="AZ62" i="7"/>
  <c r="BH62" i="7"/>
  <c r="BP62" i="7"/>
  <c r="BX62" i="7"/>
  <c r="CF62" i="7"/>
  <c r="BW71" i="6"/>
  <c r="CE71" i="6"/>
  <c r="BV71" i="7"/>
  <c r="CD71" i="7"/>
  <c r="E81" i="6"/>
  <c r="M81" i="6"/>
  <c r="U81" i="6"/>
  <c r="AC81" i="6"/>
  <c r="AK81" i="6"/>
  <c r="AS81" i="6"/>
  <c r="BA81" i="6"/>
  <c r="BI81" i="6"/>
  <c r="BQ81" i="6"/>
  <c r="BY81" i="6"/>
  <c r="CG81" i="6"/>
  <c r="BS87" i="6"/>
  <c r="CA87" i="6"/>
  <c r="BL88" i="6"/>
  <c r="AW89" i="6"/>
  <c r="BE89" i="6"/>
  <c r="AQ62" i="7"/>
  <c r="BS18" i="9"/>
  <c r="CA18" i="9"/>
  <c r="BC18" i="9"/>
  <c r="H40" i="6"/>
  <c r="P40" i="6"/>
  <c r="X40" i="6"/>
  <c r="X79" i="6" s="1"/>
  <c r="AF40" i="6"/>
  <c r="AN40" i="6"/>
  <c r="AV40" i="6"/>
  <c r="AV79" i="6" s="1"/>
  <c r="BD40" i="6"/>
  <c r="BD79" i="6" s="1"/>
  <c r="BL40" i="6"/>
  <c r="BT40" i="6"/>
  <c r="BT86" i="6" s="1"/>
  <c r="CB40" i="6"/>
  <c r="CB86" i="6" s="1"/>
  <c r="F40" i="7"/>
  <c r="N40" i="7"/>
  <c r="V40" i="7"/>
  <c r="AD40" i="7"/>
  <c r="AL40" i="7"/>
  <c r="AT40" i="7"/>
  <c r="BB40" i="7"/>
  <c r="BJ40" i="7"/>
  <c r="BR40" i="7"/>
  <c r="BZ40" i="7"/>
  <c r="G62" i="6"/>
  <c r="O62" i="6"/>
  <c r="W62" i="6"/>
  <c r="AE62" i="6"/>
  <c r="AM62" i="6"/>
  <c r="AU62" i="6"/>
  <c r="BC62" i="6"/>
  <c r="BK62" i="6"/>
  <c r="BS62" i="6"/>
  <c r="CA62" i="6"/>
  <c r="BX71" i="6"/>
  <c r="CF71" i="6"/>
  <c r="H80" i="6"/>
  <c r="P80" i="6"/>
  <c r="X80" i="6"/>
  <c r="AF80" i="6"/>
  <c r="AN80" i="6"/>
  <c r="AV80" i="6"/>
  <c r="BD80" i="6"/>
  <c r="BL80" i="6"/>
  <c r="BT80" i="6"/>
  <c r="CB80" i="6"/>
  <c r="BL87" i="6"/>
  <c r="BT87" i="6"/>
  <c r="CB87" i="6"/>
  <c r="AW88" i="6"/>
  <c r="BE88" i="6"/>
  <c r="BM88" i="6"/>
  <c r="BU88" i="6"/>
  <c r="AX89" i="6"/>
  <c r="BF89" i="6"/>
  <c r="AY62" i="7"/>
  <c r="AN144" i="9"/>
  <c r="AN17" i="9"/>
  <c r="AV144" i="9"/>
  <c r="AV17" i="9"/>
  <c r="BD17" i="9"/>
  <c r="BD144" i="9"/>
  <c r="BL144" i="9"/>
  <c r="BT144" i="9"/>
  <c r="BT17" i="9"/>
  <c r="CB144" i="9"/>
  <c r="CB17" i="9"/>
  <c r="AJ17" i="9"/>
  <c r="AR17" i="9"/>
  <c r="AZ17" i="9"/>
  <c r="AO140" i="9"/>
  <c r="AW140" i="9"/>
  <c r="BE140" i="9"/>
  <c r="BM140" i="9"/>
  <c r="BU140" i="9"/>
  <c r="CC140" i="9"/>
  <c r="AS140" i="9"/>
  <c r="AO136" i="9"/>
  <c r="AW136" i="9"/>
  <c r="BE136" i="9"/>
  <c r="BM136" i="9"/>
  <c r="BU136" i="9"/>
  <c r="CC136" i="9"/>
  <c r="BL17" i="9"/>
  <c r="AH145" i="9"/>
  <c r="AP145" i="9"/>
  <c r="AX145" i="9"/>
  <c r="BF145" i="9"/>
  <c r="BN145" i="9"/>
  <c r="BV145" i="9"/>
  <c r="CD145" i="9"/>
  <c r="AU22" i="7"/>
  <c r="BC22" i="7"/>
  <c r="BK22" i="7"/>
  <c r="BS22" i="7"/>
  <c r="CA22" i="7"/>
  <c r="I40" i="6"/>
  <c r="Q40" i="6"/>
  <c r="Y40" i="6"/>
  <c r="Y79" i="6" s="1"/>
  <c r="AG40" i="6"/>
  <c r="AO40" i="6"/>
  <c r="AO79" i="6" s="1"/>
  <c r="AW40" i="6"/>
  <c r="BE40" i="6"/>
  <c r="BM40" i="6"/>
  <c r="BU40" i="6"/>
  <c r="BU86" i="6" s="1"/>
  <c r="CC40" i="6"/>
  <c r="CC86" i="6" s="1"/>
  <c r="H62" i="6"/>
  <c r="P62" i="6"/>
  <c r="BQ71" i="6"/>
  <c r="BY71" i="6"/>
  <c r="CG71" i="6"/>
  <c r="I80" i="6"/>
  <c r="Q80" i="6"/>
  <c r="Y80" i="6"/>
  <c r="AG80" i="6"/>
  <c r="AO80" i="6"/>
  <c r="AW80" i="6"/>
  <c r="BE80" i="6"/>
  <c r="BM80" i="6"/>
  <c r="BU80" i="6"/>
  <c r="CC80" i="6"/>
  <c r="G81" i="6"/>
  <c r="O81" i="6"/>
  <c r="W81" i="6"/>
  <c r="AE81" i="6"/>
  <c r="AM81" i="6"/>
  <c r="AU81" i="6"/>
  <c r="BC81" i="6"/>
  <c r="BK81" i="6"/>
  <c r="BM87" i="6"/>
  <c r="BU87" i="6"/>
  <c r="CC87" i="6"/>
  <c r="AY89" i="6"/>
  <c r="BG89" i="6"/>
  <c r="BP90" i="6"/>
  <c r="BX90" i="6"/>
  <c r="CF90" i="6"/>
  <c r="BG62" i="7"/>
  <c r="BV18" i="9"/>
  <c r="AW62" i="6"/>
  <c r="BE62" i="6"/>
  <c r="BM62" i="6"/>
  <c r="F82" i="6"/>
  <c r="N82" i="6"/>
  <c r="V82" i="6"/>
  <c r="AD82" i="6"/>
  <c r="AL82" i="6"/>
  <c r="AT82" i="6"/>
  <c r="BB82" i="6"/>
  <c r="BJ82" i="6"/>
  <c r="BR82" i="6"/>
  <c r="BN87" i="6"/>
  <c r="BV87" i="6"/>
  <c r="CD87" i="6"/>
  <c r="BO88" i="6"/>
  <c r="AZ89" i="6"/>
  <c r="BH89" i="6"/>
  <c r="BQ90" i="6"/>
  <c r="BY90" i="6"/>
  <c r="CG90" i="6"/>
  <c r="BO62" i="7"/>
  <c r="AH18" i="9"/>
  <c r="AP18" i="9"/>
  <c r="AX18" i="9"/>
  <c r="CD18" i="9"/>
  <c r="CE18" i="9"/>
  <c r="K80" i="6"/>
  <c r="S80" i="6"/>
  <c r="AA80" i="6"/>
  <c r="AI80" i="6"/>
  <c r="AQ80" i="6"/>
  <c r="AY80" i="6"/>
  <c r="BG80" i="6"/>
  <c r="BO80" i="6"/>
  <c r="BW80" i="6"/>
  <c r="CE80" i="6"/>
  <c r="BA89" i="6"/>
  <c r="BI89" i="6"/>
  <c r="BR90" i="6"/>
  <c r="BZ90" i="6"/>
  <c r="K62" i="7"/>
  <c r="BW62" i="7"/>
  <c r="BL29" i="7"/>
  <c r="BT29" i="7"/>
  <c r="CB29" i="7"/>
  <c r="D40" i="6"/>
  <c r="L40" i="6"/>
  <c r="T40" i="6"/>
  <c r="AB40" i="6"/>
  <c r="AJ40" i="6"/>
  <c r="AR40" i="6"/>
  <c r="AZ40" i="6"/>
  <c r="BH40" i="6"/>
  <c r="BP40" i="6"/>
  <c r="BX40" i="6"/>
  <c r="CF40" i="6"/>
  <c r="J40" i="7"/>
  <c r="R40" i="7"/>
  <c r="Z40" i="7"/>
  <c r="AH40" i="7"/>
  <c r="AP40" i="7"/>
  <c r="AX40" i="7"/>
  <c r="BF40" i="7"/>
  <c r="BN40" i="7"/>
  <c r="BV40" i="7"/>
  <c r="CD40" i="7"/>
  <c r="S62" i="6"/>
  <c r="CE62" i="6"/>
  <c r="CE86" i="6" s="1"/>
  <c r="I62" i="7"/>
  <c r="Q62" i="7"/>
  <c r="Y62" i="7"/>
  <c r="AG62" i="7"/>
  <c r="AO62" i="7"/>
  <c r="AW62" i="7"/>
  <c r="BE62" i="7"/>
  <c r="BM62" i="7"/>
  <c r="BU62" i="7"/>
  <c r="CC62" i="7"/>
  <c r="BT71" i="6"/>
  <c r="CB71" i="6"/>
  <c r="BS71" i="7"/>
  <c r="CA71" i="7"/>
  <c r="BP87" i="6"/>
  <c r="BX87" i="6"/>
  <c r="CF87" i="6"/>
  <c r="AI144" i="9"/>
  <c r="AQ144" i="9"/>
  <c r="AY144" i="9"/>
  <c r="BG144" i="9"/>
  <c r="CE144" i="9"/>
  <c r="AR140" i="9"/>
  <c r="AZ140" i="9"/>
  <c r="BP140" i="9"/>
  <c r="BX140" i="9"/>
  <c r="CF140" i="9"/>
  <c r="AJ136" i="9"/>
  <c r="AR136" i="9"/>
  <c r="BH136" i="9"/>
  <c r="BP136" i="9"/>
  <c r="BX136" i="9"/>
  <c r="BG17" i="9"/>
  <c r="BP17" i="9"/>
  <c r="AK145" i="9"/>
  <c r="AS145" i="9"/>
  <c r="BA145" i="9"/>
  <c r="BI145" i="9"/>
  <c r="BQ145" i="9"/>
  <c r="BY145" i="9"/>
  <c r="CG145" i="9"/>
  <c r="AJ24" i="9"/>
  <c r="AT24" i="9"/>
  <c r="BH24" i="9"/>
  <c r="BU24" i="9"/>
  <c r="AO24" i="10"/>
  <c r="AO137" i="9"/>
  <c r="AW24" i="10"/>
  <c r="AW137" i="9"/>
  <c r="BE24" i="10"/>
  <c r="BE80" i="10" s="1"/>
  <c r="BE137" i="9"/>
  <c r="BM24" i="10"/>
  <c r="BM80" i="10" s="1"/>
  <c r="BM137" i="9"/>
  <c r="CC24" i="10"/>
  <c r="CC80" i="10" s="1"/>
  <c r="CC137" i="9"/>
  <c r="BM37" i="9"/>
  <c r="CA37" i="9"/>
  <c r="AV43" i="9"/>
  <c r="BG43" i="9"/>
  <c r="BU43" i="9"/>
  <c r="AH48" i="9"/>
  <c r="AH141" i="9" s="1"/>
  <c r="AX48" i="9"/>
  <c r="AX141" i="9" s="1"/>
  <c r="BN48" i="9"/>
  <c r="BN141" i="9" s="1"/>
  <c r="CD48" i="9"/>
  <c r="CD141" i="9" s="1"/>
  <c r="BD53" i="9"/>
  <c r="AL82" i="9"/>
  <c r="AT82" i="9"/>
  <c r="BJ82" i="9"/>
  <c r="BR82" i="9"/>
  <c r="BZ82" i="9"/>
  <c r="AU142" i="9"/>
  <c r="BC142" i="9"/>
  <c r="BS142" i="9"/>
  <c r="CA142" i="9"/>
  <c r="BC95" i="9"/>
  <c r="AS114" i="9"/>
  <c r="BL115" i="9"/>
  <c r="BL138" i="9" s="1"/>
  <c r="AJ137" i="9"/>
  <c r="AL144" i="9"/>
  <c r="BG145" i="9"/>
  <c r="CB146" i="9"/>
  <c r="BU24" i="10"/>
  <c r="BU80" i="10" s="1"/>
  <c r="AJ144" i="9"/>
  <c r="AR144" i="9"/>
  <c r="AZ144" i="9"/>
  <c r="BH144" i="9"/>
  <c r="BP144" i="9"/>
  <c r="BX144" i="9"/>
  <c r="BA140" i="9"/>
  <c r="BI140" i="9"/>
  <c r="BQ140" i="9"/>
  <c r="AY17" i="9"/>
  <c r="BH17" i="9"/>
  <c r="AL145" i="9"/>
  <c r="AT145" i="9"/>
  <c r="BB145" i="9"/>
  <c r="BJ145" i="9"/>
  <c r="BR145" i="9"/>
  <c r="AH24" i="10"/>
  <c r="AH137" i="9"/>
  <c r="AP24" i="10"/>
  <c r="AP137" i="9"/>
  <c r="AX24" i="9"/>
  <c r="AX24" i="10"/>
  <c r="AX137" i="9"/>
  <c r="BF24" i="9"/>
  <c r="BF24" i="10"/>
  <c r="BF80" i="10" s="1"/>
  <c r="BF137" i="9"/>
  <c r="BN24" i="9"/>
  <c r="BN24" i="10"/>
  <c r="BN80" i="10" s="1"/>
  <c r="BN137" i="9"/>
  <c r="BV24" i="9"/>
  <c r="BV24" i="10"/>
  <c r="BV80" i="10" s="1"/>
  <c r="BV137" i="9"/>
  <c r="AL141" i="9"/>
  <c r="AT141" i="9"/>
  <c r="BB141" i="9"/>
  <c r="BJ141" i="9"/>
  <c r="BR141" i="9"/>
  <c r="BR37" i="9"/>
  <c r="BZ37" i="9"/>
  <c r="AI43" i="9"/>
  <c r="BJ43" i="9"/>
  <c r="AJ48" i="9"/>
  <c r="AJ141" i="9" s="1"/>
  <c r="AZ48" i="9"/>
  <c r="AZ141" i="9" s="1"/>
  <c r="BP48" i="9"/>
  <c r="BP141" i="9" s="1"/>
  <c r="CF48" i="9"/>
  <c r="CF141" i="9" s="1"/>
  <c r="BR53" i="9"/>
  <c r="CD53" i="9"/>
  <c r="CD82" i="9"/>
  <c r="AT137" i="9"/>
  <c r="AJ140" i="9"/>
  <c r="AU144" i="9"/>
  <c r="BP145" i="9"/>
  <c r="CD24" i="10"/>
  <c r="CD80" i="10" s="1"/>
  <c r="AK144" i="9"/>
  <c r="AS144" i="9"/>
  <c r="BA144" i="9"/>
  <c r="BI144" i="9"/>
  <c r="BQ144" i="9"/>
  <c r="BY144" i="9"/>
  <c r="CG144" i="9"/>
  <c r="AL140" i="9"/>
  <c r="AT140" i="9"/>
  <c r="BJ140" i="9"/>
  <c r="BR140" i="9"/>
  <c r="BZ140" i="9"/>
  <c r="AT136" i="9"/>
  <c r="BB136" i="9"/>
  <c r="BJ136" i="9"/>
  <c r="BZ136" i="9"/>
  <c r="AQ17" i="9"/>
  <c r="BI17" i="9"/>
  <c r="AM145" i="9"/>
  <c r="AU145" i="9"/>
  <c r="BC145" i="9"/>
  <c r="BK145" i="9"/>
  <c r="BS145" i="9"/>
  <c r="CA145" i="9"/>
  <c r="AL24" i="9"/>
  <c r="AL77" i="9" s="1"/>
  <c r="AY24" i="9"/>
  <c r="BJ24" i="9"/>
  <c r="BX24" i="9"/>
  <c r="AI24" i="10"/>
  <c r="AY24" i="10"/>
  <c r="BG24" i="10"/>
  <c r="BG80" i="10" s="1"/>
  <c r="BO24" i="10"/>
  <c r="BO80" i="10" s="1"/>
  <c r="BW24" i="10"/>
  <c r="BW80" i="10" s="1"/>
  <c r="CE24" i="10"/>
  <c r="CE80" i="10" s="1"/>
  <c r="CA141" i="9"/>
  <c r="CC37" i="9"/>
  <c r="AJ43" i="9"/>
  <c r="AR43" i="9"/>
  <c r="AZ43" i="9"/>
  <c r="BH43" i="9"/>
  <c r="BP43" i="9"/>
  <c r="BX43" i="9"/>
  <c r="CF43" i="9"/>
  <c r="AK48" i="9"/>
  <c r="BA48" i="9"/>
  <c r="BQ48" i="9"/>
  <c r="BQ141" i="9" s="1"/>
  <c r="CG48" i="9"/>
  <c r="AT53" i="9"/>
  <c r="BF53" i="9"/>
  <c r="BT53" i="9"/>
  <c r="BX71" i="9"/>
  <c r="CB71" i="9"/>
  <c r="AN146" i="9"/>
  <c r="AV146" i="9"/>
  <c r="BD146" i="9"/>
  <c r="BL146" i="9"/>
  <c r="BT146" i="9"/>
  <c r="BQ100" i="9"/>
  <c r="BQ142" i="9" s="1"/>
  <c r="BY100" i="9"/>
  <c r="BY142" i="9" s="1"/>
  <c r="CG100" i="9"/>
  <c r="CG142" i="9" s="1"/>
  <c r="BP115" i="9"/>
  <c r="BP138" i="9" s="1"/>
  <c r="AH136" i="9"/>
  <c r="BC137" i="9"/>
  <c r="BZ145" i="9"/>
  <c r="AT144" i="9"/>
  <c r="BB144" i="9"/>
  <c r="BJ144" i="9"/>
  <c r="BR144" i="9"/>
  <c r="BZ144" i="9"/>
  <c r="AM140" i="9"/>
  <c r="AU140" i="9"/>
  <c r="BC140" i="9"/>
  <c r="BS140" i="9"/>
  <c r="CA140" i="9"/>
  <c r="AM136" i="9"/>
  <c r="BC136" i="9"/>
  <c r="BK136" i="9"/>
  <c r="BS136" i="9"/>
  <c r="AI17" i="9"/>
  <c r="BA17" i="9"/>
  <c r="BJ17" i="9"/>
  <c r="AO24" i="9"/>
  <c r="BM24" i="9"/>
  <c r="BX24" i="10"/>
  <c r="BX80" i="10" s="1"/>
  <c r="AY43" i="9"/>
  <c r="AS43" i="9"/>
  <c r="BA43" i="9"/>
  <c r="BI43" i="9"/>
  <c r="BQ43" i="9"/>
  <c r="BY43" i="9"/>
  <c r="CG43" i="9"/>
  <c r="AV53" i="9"/>
  <c r="AY100" i="9"/>
  <c r="AY142" i="9" s="1"/>
  <c r="AX115" i="9"/>
  <c r="BX115" i="9"/>
  <c r="AN115" i="9"/>
  <c r="AN138" i="9" s="1"/>
  <c r="AV115" i="9"/>
  <c r="AV138" i="9" s="1"/>
  <c r="AQ136" i="9"/>
  <c r="BL137" i="9"/>
  <c r="CG138" i="9"/>
  <c r="BB140" i="9"/>
  <c r="BN144" i="9"/>
  <c r="AM144" i="9"/>
  <c r="BC144" i="9"/>
  <c r="BK144" i="9"/>
  <c r="BS144" i="9"/>
  <c r="CA144" i="9"/>
  <c r="AN140" i="9"/>
  <c r="AV140" i="9"/>
  <c r="BD140" i="9"/>
  <c r="BL140" i="9"/>
  <c r="CB140" i="9"/>
  <c r="AN136" i="9"/>
  <c r="AV136" i="9"/>
  <c r="BL136" i="9"/>
  <c r="BT136" i="9"/>
  <c r="CB136" i="9"/>
  <c r="AS17" i="9"/>
  <c r="BB17" i="9"/>
  <c r="BK17" i="9"/>
  <c r="AW145" i="9"/>
  <c r="AP24" i="9"/>
  <c r="BO24" i="9"/>
  <c r="BZ24" i="9"/>
  <c r="AK137" i="9"/>
  <c r="AK24" i="10"/>
  <c r="BA137" i="9"/>
  <c r="BA24" i="10"/>
  <c r="BI137" i="9"/>
  <c r="BI24" i="10"/>
  <c r="BI80" i="10" s="1"/>
  <c r="BQ137" i="9"/>
  <c r="BQ24" i="10"/>
  <c r="BQ80" i="10" s="1"/>
  <c r="BY137" i="9"/>
  <c r="BY24" i="10"/>
  <c r="BY80" i="10" s="1"/>
  <c r="CG137" i="9"/>
  <c r="CG24" i="10"/>
  <c r="CG80" i="10" s="1"/>
  <c r="AO43" i="9"/>
  <c r="CB43" i="9"/>
  <c r="AP48" i="9"/>
  <c r="AP141" i="9" s="1"/>
  <c r="BF48" i="9"/>
  <c r="BF141" i="9" s="1"/>
  <c r="BV48" i="9"/>
  <c r="BV141" i="9" s="1"/>
  <c r="BJ53" i="9"/>
  <c r="BV53" i="9"/>
  <c r="AH82" i="9"/>
  <c r="AP82" i="9"/>
  <c r="BF82" i="9"/>
  <c r="BN82" i="9"/>
  <c r="BV82" i="9"/>
  <c r="CD138" i="9"/>
  <c r="CE142" i="9"/>
  <c r="AJ142" i="9"/>
  <c r="AK146" i="9"/>
  <c r="AS146" i="9"/>
  <c r="BI146" i="9"/>
  <c r="BQ146" i="9"/>
  <c r="BY146" i="9"/>
  <c r="AJ114" i="9"/>
  <c r="BU114" i="9"/>
  <c r="AZ136" i="9"/>
  <c r="BK140" i="9"/>
  <c r="BW144" i="9"/>
  <c r="AR146" i="9"/>
  <c r="AJ24" i="10"/>
  <c r="AQ24" i="9"/>
  <c r="BB24" i="9"/>
  <c r="AL24" i="10"/>
  <c r="AT24" i="10"/>
  <c r="BB24" i="10"/>
  <c r="BJ24" i="10"/>
  <c r="BJ80" i="10" s="1"/>
  <c r="BZ24" i="10"/>
  <c r="BZ80" i="10" s="1"/>
  <c r="AM43" i="9"/>
  <c r="AU43" i="9"/>
  <c r="BK43" i="9"/>
  <c r="BS43" i="9"/>
  <c r="CA43" i="9"/>
  <c r="AJ53" i="9"/>
  <c r="AR53" i="9"/>
  <c r="AZ53" i="9"/>
  <c r="BH53" i="9"/>
  <c r="BP53" i="9"/>
  <c r="BX53" i="9"/>
  <c r="CF53" i="9"/>
  <c r="BC114" i="9"/>
  <c r="BY114" i="9"/>
  <c r="AL115" i="9"/>
  <c r="AL138" i="9" s="1"/>
  <c r="AT115" i="9"/>
  <c r="BB115" i="9"/>
  <c r="BJ115" i="9"/>
  <c r="BJ138" i="9" s="1"/>
  <c r="BR115" i="9"/>
  <c r="BZ115" i="9"/>
  <c r="AH115" i="9"/>
  <c r="AP115" i="9"/>
  <c r="AP138" i="9" s="1"/>
  <c r="BF115" i="9"/>
  <c r="BF138" i="9" s="1"/>
  <c r="BN115" i="9"/>
  <c r="BV115" i="9"/>
  <c r="BV138" i="9" s="1"/>
  <c r="CB115" i="9"/>
  <c r="CB138" i="9" s="1"/>
  <c r="CD137" i="9"/>
  <c r="BT140" i="9"/>
  <c r="AP142" i="9"/>
  <c r="CF144" i="9"/>
  <c r="AS24" i="10"/>
  <c r="AO144" i="9"/>
  <c r="AO17" i="9"/>
  <c r="AW144" i="9"/>
  <c r="AW17" i="9"/>
  <c r="BE144" i="9"/>
  <c r="BE17" i="9"/>
  <c r="BM144" i="9"/>
  <c r="BM17" i="9"/>
  <c r="BU144" i="9"/>
  <c r="BU17" i="9"/>
  <c r="CC144" i="9"/>
  <c r="CC17" i="9"/>
  <c r="AH140" i="9"/>
  <c r="AP140" i="9"/>
  <c r="AX140" i="9"/>
  <c r="BF140" i="9"/>
  <c r="BN140" i="9"/>
  <c r="BV140" i="9"/>
  <c r="AP136" i="9"/>
  <c r="AX136" i="9"/>
  <c r="BF136" i="9"/>
  <c r="BN136" i="9"/>
  <c r="BV136" i="9"/>
  <c r="CD136" i="9"/>
  <c r="AL17" i="9"/>
  <c r="AU17" i="9"/>
  <c r="BN17" i="9"/>
  <c r="BW17" i="9"/>
  <c r="CF17" i="9"/>
  <c r="AI145" i="9"/>
  <c r="AQ145" i="9"/>
  <c r="AY145" i="9"/>
  <c r="BW145" i="9"/>
  <c r="CE145" i="9"/>
  <c r="AH24" i="9"/>
  <c r="AM24" i="10"/>
  <c r="AM137" i="9"/>
  <c r="AM24" i="9"/>
  <c r="AU24" i="9"/>
  <c r="AU24" i="10"/>
  <c r="AU137" i="9"/>
  <c r="BK24" i="10"/>
  <c r="BK80" i="10" s="1"/>
  <c r="BK137" i="9"/>
  <c r="BK24" i="9"/>
  <c r="BS24" i="10"/>
  <c r="BS80" i="10" s="1"/>
  <c r="BS137" i="9"/>
  <c r="BS24" i="9"/>
  <c r="CA24" i="10"/>
  <c r="CA80" i="10" s="1"/>
  <c r="CA137" i="9"/>
  <c r="CA24" i="9"/>
  <c r="AI141" i="9"/>
  <c r="AQ141" i="9"/>
  <c r="CE141" i="9"/>
  <c r="BO37" i="9"/>
  <c r="CE37" i="9"/>
  <c r="AQ43" i="9"/>
  <c r="BE43" i="9"/>
  <c r="AS48" i="9"/>
  <c r="BI48" i="9"/>
  <c r="BY48" i="9"/>
  <c r="AN53" i="9"/>
  <c r="AK53" i="9"/>
  <c r="AS53" i="9"/>
  <c r="BA53" i="9"/>
  <c r="BI53" i="9"/>
  <c r="BQ53" i="9"/>
  <c r="BY53" i="9"/>
  <c r="CG53" i="9"/>
  <c r="CF71" i="9"/>
  <c r="BW71" i="9"/>
  <c r="CE71" i="9"/>
  <c r="AJ146" i="9"/>
  <c r="AZ146" i="9"/>
  <c r="BH146" i="9"/>
  <c r="BP146" i="9"/>
  <c r="BX146" i="9"/>
  <c r="CF146" i="9"/>
  <c r="AI95" i="9"/>
  <c r="AQ95" i="9"/>
  <c r="AY95" i="9"/>
  <c r="BG95" i="9"/>
  <c r="BO95" i="9"/>
  <c r="BW95" i="9"/>
  <c r="CE95" i="9"/>
  <c r="AM95" i="9"/>
  <c r="AU95" i="9"/>
  <c r="BK95" i="9"/>
  <c r="BS95" i="9"/>
  <c r="CA95" i="9"/>
  <c r="AI100" i="9"/>
  <c r="AI142" i="9" s="1"/>
  <c r="AQ100" i="9"/>
  <c r="BG100" i="9"/>
  <c r="BU100" i="9"/>
  <c r="BU142" i="9" s="1"/>
  <c r="BI100" i="9"/>
  <c r="AO114" i="9"/>
  <c r="BG114" i="9"/>
  <c r="CD114" i="9"/>
  <c r="AM114" i="9"/>
  <c r="BR136" i="9"/>
  <c r="AM138" i="9"/>
  <c r="CD140" i="9"/>
  <c r="AO145" i="9"/>
  <c r="BJ146" i="9"/>
  <c r="BC24" i="10"/>
  <c r="BC80" i="10" s="1"/>
  <c r="AH144" i="9"/>
  <c r="AP144" i="9"/>
  <c r="AX144" i="9"/>
  <c r="BF144" i="9"/>
  <c r="BV144" i="9"/>
  <c r="CD144" i="9"/>
  <c r="AI140" i="9"/>
  <c r="AQ140" i="9"/>
  <c r="BG140" i="9"/>
  <c r="BO140" i="9"/>
  <c r="BW140" i="9"/>
  <c r="CE140" i="9"/>
  <c r="AI136" i="9"/>
  <c r="AY136" i="9"/>
  <c r="BG136" i="9"/>
  <c r="BO136" i="9"/>
  <c r="CE136" i="9"/>
  <c r="AM17" i="9"/>
  <c r="BF17" i="9"/>
  <c r="BO17" i="9"/>
  <c r="BX17" i="9"/>
  <c r="CG17" i="9"/>
  <c r="AJ145" i="9"/>
  <c r="AR145" i="9"/>
  <c r="AZ145" i="9"/>
  <c r="BH145" i="9"/>
  <c r="CF145" i="9"/>
  <c r="AI24" i="9"/>
  <c r="AS24" i="9"/>
  <c r="BG24" i="9"/>
  <c r="BR24" i="9"/>
  <c r="AN24" i="10"/>
  <c r="AN137" i="9"/>
  <c r="AN24" i="9"/>
  <c r="AV24" i="9"/>
  <c r="AV24" i="10"/>
  <c r="AV137" i="9"/>
  <c r="BD24" i="9"/>
  <c r="BD24" i="10"/>
  <c r="BD80" i="10" s="1"/>
  <c r="BD137" i="9"/>
  <c r="BT24" i="10"/>
  <c r="BT80" i="10" s="1"/>
  <c r="BT137" i="9"/>
  <c r="BT24" i="9"/>
  <c r="CB24" i="10"/>
  <c r="CB80" i="10" s="1"/>
  <c r="CB137" i="9"/>
  <c r="CB24" i="9"/>
  <c r="AR141" i="9"/>
  <c r="BH141" i="9"/>
  <c r="BX141" i="9"/>
  <c r="BY37" i="9"/>
  <c r="BP37" i="9"/>
  <c r="BX37" i="9"/>
  <c r="CF37" i="9"/>
  <c r="BF43" i="9"/>
  <c r="BT43" i="9"/>
  <c r="CC48" i="9"/>
  <c r="BB53" i="9"/>
  <c r="BN53" i="9"/>
  <c r="CB53" i="9"/>
  <c r="BT71" i="9"/>
  <c r="BB82" i="9"/>
  <c r="CA136" i="9"/>
  <c r="BH142" i="9"/>
  <c r="BL24" i="10"/>
  <c r="BL80" i="10" s="1"/>
  <c r="AM48" i="9"/>
  <c r="AU48" i="9"/>
  <c r="BC48" i="9"/>
  <c r="BK48" i="9"/>
  <c r="BS48" i="9"/>
  <c r="BQ82" i="9"/>
  <c r="AZ100" i="9"/>
  <c r="BJ100" i="9"/>
  <c r="BO114" i="9"/>
  <c r="AY115" i="9"/>
  <c r="AY138" i="9" s="1"/>
  <c r="BH115" i="9"/>
  <c r="BQ115" i="9"/>
  <c r="CA115" i="9"/>
  <c r="CA138" i="9" s="1"/>
  <c r="BA136" i="9"/>
  <c r="AL137" i="9"/>
  <c r="CE137" i="9"/>
  <c r="BG138" i="9"/>
  <c r="BY138" i="9"/>
  <c r="AK140" i="9"/>
  <c r="AH142" i="9"/>
  <c r="BI142" i="9"/>
  <c r="BR142" i="9"/>
  <c r="BB146" i="9"/>
  <c r="BK146" i="9"/>
  <c r="CD146" i="9"/>
  <c r="AJ108" i="12"/>
  <c r="AJ102" i="12"/>
  <c r="AR108" i="12"/>
  <c r="AR102" i="12"/>
  <c r="BP108" i="12"/>
  <c r="BP102" i="12"/>
  <c r="BX108" i="12"/>
  <c r="BX102" i="12"/>
  <c r="AZ106" i="12"/>
  <c r="BH106" i="12"/>
  <c r="CF106" i="12"/>
  <c r="AN48" i="9"/>
  <c r="AV48" i="9"/>
  <c r="BD48" i="9"/>
  <c r="BL48" i="9"/>
  <c r="BT48" i="9"/>
  <c r="AQ82" i="9"/>
  <c r="AZ82" i="9"/>
  <c r="BI82" i="9"/>
  <c r="BI128" i="9" s="1"/>
  <c r="CA82" i="9"/>
  <c r="AH95" i="9"/>
  <c r="AR95" i="9"/>
  <c r="CB95" i="9"/>
  <c r="AK100" i="9"/>
  <c r="AK142" i="9" s="1"/>
  <c r="AS100" i="9"/>
  <c r="BA100" i="9"/>
  <c r="AR100" i="9"/>
  <c r="AR142" i="9" s="1"/>
  <c r="BB100" i="9"/>
  <c r="BK100" i="9"/>
  <c r="BT100" i="9"/>
  <c r="AS136" i="9"/>
  <c r="BW137" i="9"/>
  <c r="CF137" i="9"/>
  <c r="CB142" i="9"/>
  <c r="CB145" i="9"/>
  <c r="AT146" i="9"/>
  <c r="BC146" i="9"/>
  <c r="BV146" i="9"/>
  <c r="CE146" i="9"/>
  <c r="AK102" i="12"/>
  <c r="AK108" i="12"/>
  <c r="BQ102" i="12"/>
  <c r="BQ108" i="12"/>
  <c r="AW103" i="12"/>
  <c r="BE103" i="12"/>
  <c r="BM103" i="12"/>
  <c r="CC103" i="12"/>
  <c r="AK104" i="12"/>
  <c r="AS104" i="12"/>
  <c r="BI104" i="12"/>
  <c r="BQ104" i="12"/>
  <c r="BY104" i="12"/>
  <c r="CG99" i="12"/>
  <c r="CG12" i="12"/>
  <c r="AO105" i="12"/>
  <c r="AW105" i="12"/>
  <c r="BE105" i="12"/>
  <c r="BU105" i="12"/>
  <c r="AK106" i="12"/>
  <c r="BA106" i="12"/>
  <c r="BI106" i="12"/>
  <c r="BQ106" i="12"/>
  <c r="CG106" i="12"/>
  <c r="AO48" i="9"/>
  <c r="AW48" i="9"/>
  <c r="BE48" i="9"/>
  <c r="BM48" i="9"/>
  <c r="BU48" i="9"/>
  <c r="AI82" i="9"/>
  <c r="AR82" i="9"/>
  <c r="BA82" i="9"/>
  <c r="CB82" i="9"/>
  <c r="BL100" i="9"/>
  <c r="BL142" i="9" s="1"/>
  <c r="CD100" i="9"/>
  <c r="AI115" i="9"/>
  <c r="AI138" i="9" s="1"/>
  <c r="AR115" i="9"/>
  <c r="AR138" i="9" s="1"/>
  <c r="BA115" i="9"/>
  <c r="BK115" i="9"/>
  <c r="BK138" i="9" s="1"/>
  <c r="BT115" i="9"/>
  <c r="BT138" i="9" s="1"/>
  <c r="CC115" i="9"/>
  <c r="CC138" i="9" s="1"/>
  <c r="AK136" i="9"/>
  <c r="BO137" i="9"/>
  <c r="BX137" i="9"/>
  <c r="AQ138" i="9"/>
  <c r="AZ138" i="9"/>
  <c r="BI138" i="9"/>
  <c r="CG140" i="9"/>
  <c r="BT145" i="9"/>
  <c r="CC145" i="9"/>
  <c r="AL146" i="9"/>
  <c r="AU146" i="9"/>
  <c r="BN146" i="9"/>
  <c r="BW146" i="9"/>
  <c r="BG137" i="9"/>
  <c r="BP137" i="9"/>
  <c r="BZ137" i="9"/>
  <c r="BS138" i="9"/>
  <c r="BY140" i="9"/>
  <c r="AT142" i="9"/>
  <c r="BV142" i="9"/>
  <c r="BL145" i="9"/>
  <c r="BU145" i="9"/>
  <c r="AM146" i="9"/>
  <c r="BF146" i="9"/>
  <c r="BO146" i="9"/>
  <c r="AM92" i="12"/>
  <c r="AM98" i="12"/>
  <c r="AM37" i="12"/>
  <c r="AU92" i="12"/>
  <c r="AU98" i="12"/>
  <c r="AU37" i="12"/>
  <c r="BC92" i="12"/>
  <c r="BC98" i="12"/>
  <c r="BC37" i="12"/>
  <c r="BK92" i="12"/>
  <c r="BK98" i="12"/>
  <c r="BK37" i="12"/>
  <c r="BS92" i="12"/>
  <c r="BS98" i="12"/>
  <c r="BS37" i="12"/>
  <c r="CA92" i="12"/>
  <c r="CA98" i="12"/>
  <c r="CA37" i="12"/>
  <c r="AI93" i="12"/>
  <c r="AI11" i="12"/>
  <c r="AI38" i="12"/>
  <c r="AQ93" i="12"/>
  <c r="AQ38" i="12"/>
  <c r="AQ11" i="12"/>
  <c r="AY93" i="12"/>
  <c r="AY11" i="12"/>
  <c r="AY38" i="12"/>
  <c r="BG93" i="12"/>
  <c r="BG11" i="12"/>
  <c r="BG38" i="12"/>
  <c r="BO93" i="12"/>
  <c r="BO11" i="12"/>
  <c r="BO38" i="12"/>
  <c r="BW93" i="12"/>
  <c r="BW38" i="12"/>
  <c r="BW11" i="12"/>
  <c r="CE93" i="12"/>
  <c r="CE11" i="12"/>
  <c r="CE38" i="12"/>
  <c r="AM94" i="12"/>
  <c r="AM39" i="12"/>
  <c r="AU94" i="12"/>
  <c r="AU39" i="12"/>
  <c r="BC94" i="12"/>
  <c r="BC39" i="12"/>
  <c r="BK94" i="12"/>
  <c r="BK39" i="12"/>
  <c r="BS94" i="12"/>
  <c r="BS39" i="12"/>
  <c r="CA94" i="12"/>
  <c r="CA39" i="12"/>
  <c r="AI95" i="12"/>
  <c r="AI40" i="12"/>
  <c r="AQ95" i="12"/>
  <c r="AQ40" i="12"/>
  <c r="AY95" i="12"/>
  <c r="AY40" i="12"/>
  <c r="BG95" i="12"/>
  <c r="BG40" i="12"/>
  <c r="BO95" i="12"/>
  <c r="BO40" i="12"/>
  <c r="BW95" i="12"/>
  <c r="BW40" i="12"/>
  <c r="CE40" i="12"/>
  <c r="AM96" i="12"/>
  <c r="AM41" i="12"/>
  <c r="AU41" i="12"/>
  <c r="AU96" i="12"/>
  <c r="BL32" i="12"/>
  <c r="BG48" i="9"/>
  <c r="BO48" i="9"/>
  <c r="BW48" i="9"/>
  <c r="BC53" i="9"/>
  <c r="BK53" i="9"/>
  <c r="BS53" i="9"/>
  <c r="AO146" i="9"/>
  <c r="AW146" i="9"/>
  <c r="BE146" i="9"/>
  <c r="BM146" i="9"/>
  <c r="BU146" i="9"/>
  <c r="CC146" i="9"/>
  <c r="AK82" i="9"/>
  <c r="BL82" i="9"/>
  <c r="CE82" i="9"/>
  <c r="AO142" i="9"/>
  <c r="BD95" i="9"/>
  <c r="BV95" i="9"/>
  <c r="CF95" i="9"/>
  <c r="AM100" i="9"/>
  <c r="AV100" i="9"/>
  <c r="BN100" i="9"/>
  <c r="BN142" i="9" s="1"/>
  <c r="BW100" i="9"/>
  <c r="BS114" i="9"/>
  <c r="BD115" i="9"/>
  <c r="BM115" i="9"/>
  <c r="BM138" i="9" s="1"/>
  <c r="AY137" i="9"/>
  <c r="BH137" i="9"/>
  <c r="BR137" i="9"/>
  <c r="AJ138" i="9"/>
  <c r="AS138" i="9"/>
  <c r="AL142" i="9"/>
  <c r="BD142" i="9"/>
  <c r="BD145" i="9"/>
  <c r="BM145" i="9"/>
  <c r="AU82" i="9"/>
  <c r="BW82" i="9"/>
  <c r="AW142" i="9"/>
  <c r="BE142" i="9"/>
  <c r="BM142" i="9"/>
  <c r="CC142" i="9"/>
  <c r="BE95" i="9"/>
  <c r="BN95" i="9"/>
  <c r="AN100" i="9"/>
  <c r="BO100" i="9"/>
  <c r="BE115" i="9"/>
  <c r="BW115" i="9"/>
  <c r="CF115" i="9"/>
  <c r="AQ137" i="9"/>
  <c r="AZ137" i="9"/>
  <c r="BJ137" i="9"/>
  <c r="AK138" i="9"/>
  <c r="BF142" i="9"/>
  <c r="AV145" i="9"/>
  <c r="BE145" i="9"/>
  <c r="BS71" i="9"/>
  <c r="CA71" i="9"/>
  <c r="AO138" i="9"/>
  <c r="AO82" i="9"/>
  <c r="AW138" i="9"/>
  <c r="AW82" i="9"/>
  <c r="AW128" i="9" s="1"/>
  <c r="BE82" i="9"/>
  <c r="BM82" i="9"/>
  <c r="BU138" i="9"/>
  <c r="BU82" i="9"/>
  <c r="CC82" i="9"/>
  <c r="AX100" i="9"/>
  <c r="BP100" i="9"/>
  <c r="BZ100" i="9"/>
  <c r="AI137" i="9"/>
  <c r="AR137" i="9"/>
  <c r="BB137" i="9"/>
  <c r="AP108" i="12"/>
  <c r="AP102" i="12"/>
  <c r="BV108" i="12"/>
  <c r="BV102" i="12"/>
  <c r="BB103" i="12"/>
  <c r="AH104" i="12"/>
  <c r="BN104" i="12"/>
  <c r="AT105" i="12"/>
  <c r="BZ105" i="12"/>
  <c r="AN92" i="12"/>
  <c r="AV92" i="12"/>
  <c r="BD92" i="12"/>
  <c r="BL92" i="12"/>
  <c r="BT92" i="12"/>
  <c r="CB92" i="12"/>
  <c r="AJ93" i="12"/>
  <c r="AR93" i="12"/>
  <c r="AZ93" i="12"/>
  <c r="BH93" i="12"/>
  <c r="BP93" i="12"/>
  <c r="BX93" i="12"/>
  <c r="CF93" i="12"/>
  <c r="AN94" i="12"/>
  <c r="AV94" i="12"/>
  <c r="BD94" i="12"/>
  <c r="BL94" i="12"/>
  <c r="BT94" i="12"/>
  <c r="CB94" i="12"/>
  <c r="AJ95" i="12"/>
  <c r="AR95" i="12"/>
  <c r="AZ95" i="12"/>
  <c r="BH95" i="12"/>
  <c r="BP95" i="12"/>
  <c r="BX95" i="12"/>
  <c r="AN96" i="12"/>
  <c r="AV96" i="12"/>
  <c r="BD96" i="12"/>
  <c r="BL96" i="12"/>
  <c r="BT96" i="12"/>
  <c r="CB96" i="12"/>
  <c r="AJ11" i="12"/>
  <c r="AR11" i="12"/>
  <c r="AZ11" i="12"/>
  <c r="BH11" i="12"/>
  <c r="BP11" i="12"/>
  <c r="BX11" i="12"/>
  <c r="BO15" i="12"/>
  <c r="BC23" i="12"/>
  <c r="BN23" i="12"/>
  <c r="BD31" i="12"/>
  <c r="BA37" i="12"/>
  <c r="BL37" i="12"/>
  <c r="CG37" i="12"/>
  <c r="AR38" i="12"/>
  <c r="BX38" i="12"/>
  <c r="BD39" i="12"/>
  <c r="AJ40" i="12"/>
  <c r="BP40" i="12"/>
  <c r="AV41" i="12"/>
  <c r="BF41" i="12"/>
  <c r="CB41" i="12"/>
  <c r="AJ63" i="12"/>
  <c r="BE63" i="12"/>
  <c r="BL72" i="12"/>
  <c r="AH74" i="12"/>
  <c r="AP74" i="12"/>
  <c r="AX74" i="12"/>
  <c r="BF74" i="12"/>
  <c r="BN74" i="12"/>
  <c r="BV74" i="12"/>
  <c r="CD74" i="12"/>
  <c r="AM78" i="12"/>
  <c r="AU78" i="12"/>
  <c r="BC78" i="12"/>
  <c r="BK78" i="12"/>
  <c r="BS78" i="12"/>
  <c r="CA78" i="12"/>
  <c r="AR92" i="12"/>
  <c r="AK93" i="12"/>
  <c r="BQ93" i="12"/>
  <c r="AW94" i="12"/>
  <c r="CC94" i="12"/>
  <c r="BI95" i="12"/>
  <c r="CA96" i="12"/>
  <c r="AK98" i="12"/>
  <c r="BQ98" i="12"/>
  <c r="AO98" i="12"/>
  <c r="AW98" i="12"/>
  <c r="BE98" i="12"/>
  <c r="BM98" i="12"/>
  <c r="BU98" i="12"/>
  <c r="CC98" i="12"/>
  <c r="AO96" i="12"/>
  <c r="AW96" i="12"/>
  <c r="BE96" i="12"/>
  <c r="BM96" i="12"/>
  <c r="BU96" i="12"/>
  <c r="CC96" i="12"/>
  <c r="AK11" i="12"/>
  <c r="AS11" i="12"/>
  <c r="BA11" i="12"/>
  <c r="BI11" i="12"/>
  <c r="BQ11" i="12"/>
  <c r="BY11" i="12"/>
  <c r="BP15" i="12"/>
  <c r="BD23" i="12"/>
  <c r="BO23" i="12"/>
  <c r="AJ31" i="12"/>
  <c r="AT31" i="12"/>
  <c r="BE31" i="12"/>
  <c r="BP31" i="12"/>
  <c r="BZ31" i="12"/>
  <c r="AK32" i="12"/>
  <c r="BQ32" i="12"/>
  <c r="BM37" i="12"/>
  <c r="AS38" i="12"/>
  <c r="BD38" i="12"/>
  <c r="BY38" i="12"/>
  <c r="AJ39" i="12"/>
  <c r="BE39" i="12"/>
  <c r="BP39" i="12"/>
  <c r="AK40" i="12"/>
  <c r="AV40" i="12"/>
  <c r="BQ40" i="12"/>
  <c r="CB40" i="12"/>
  <c r="AW41" i="12"/>
  <c r="BS41" i="12"/>
  <c r="CC41" i="12"/>
  <c r="AK63" i="12"/>
  <c r="AV63" i="12"/>
  <c r="BQ63" i="12"/>
  <c r="CB63" i="12"/>
  <c r="AR72" i="12"/>
  <c r="BC72" i="12"/>
  <c r="BM72" i="12"/>
  <c r="BX72" i="12"/>
  <c r="AI74" i="12"/>
  <c r="AS74" i="12"/>
  <c r="BD74" i="12"/>
  <c r="BO74" i="12"/>
  <c r="BY74" i="12"/>
  <c r="AO78" i="12"/>
  <c r="AZ78" i="12"/>
  <c r="BU78" i="12"/>
  <c r="CF78" i="12"/>
  <c r="AV86" i="12"/>
  <c r="BL86" i="12"/>
  <c r="CB86" i="12"/>
  <c r="AW92" i="12"/>
  <c r="BP92" i="12"/>
  <c r="AN93" i="12"/>
  <c r="BT93" i="12"/>
  <c r="AZ94" i="12"/>
  <c r="CF94" i="12"/>
  <c r="BL95" i="12"/>
  <c r="AX96" i="12"/>
  <c r="CD96" i="12"/>
  <c r="AN98" i="12"/>
  <c r="BT98" i="12"/>
  <c r="BX107" i="12"/>
  <c r="BD108" i="12"/>
  <c r="AH98" i="12"/>
  <c r="AP98" i="12"/>
  <c r="AX98" i="12"/>
  <c r="BF98" i="12"/>
  <c r="BN98" i="12"/>
  <c r="BV98" i="12"/>
  <c r="CD98" i="12"/>
  <c r="CD100" i="12" s="1"/>
  <c r="AL93" i="12"/>
  <c r="AT93" i="12"/>
  <c r="BB93" i="12"/>
  <c r="BJ93" i="12"/>
  <c r="BR93" i="12"/>
  <c r="BZ93" i="12"/>
  <c r="AH94" i="12"/>
  <c r="AP94" i="12"/>
  <c r="AX94" i="12"/>
  <c r="BF94" i="12"/>
  <c r="BN94" i="12"/>
  <c r="BV94" i="12"/>
  <c r="CD94" i="12"/>
  <c r="AL95" i="12"/>
  <c r="AT95" i="12"/>
  <c r="BB95" i="12"/>
  <c r="BJ95" i="12"/>
  <c r="BR95" i="12"/>
  <c r="BZ95" i="12"/>
  <c r="AL11" i="12"/>
  <c r="AT11" i="12"/>
  <c r="BB11" i="12"/>
  <c r="BJ11" i="12"/>
  <c r="BR11" i="12"/>
  <c r="BZ11" i="12"/>
  <c r="BR15" i="12"/>
  <c r="BQ15" i="12"/>
  <c r="BF23" i="12"/>
  <c r="BP23" i="12"/>
  <c r="AV31" i="12"/>
  <c r="CB31" i="12"/>
  <c r="AH37" i="12"/>
  <c r="AS37" i="12"/>
  <c r="BN37" i="12"/>
  <c r="BY37" i="12"/>
  <c r="AJ38" i="12"/>
  <c r="AT38" i="12"/>
  <c r="BP38" i="12"/>
  <c r="BZ38" i="12"/>
  <c r="AV39" i="12"/>
  <c r="BF39" i="12"/>
  <c r="CB39" i="12"/>
  <c r="AL40" i="12"/>
  <c r="BH40" i="12"/>
  <c r="BR40" i="12"/>
  <c r="CC40" i="12"/>
  <c r="AN41" i="12"/>
  <c r="AX41" i="12"/>
  <c r="BT41" i="12"/>
  <c r="CD41" i="12"/>
  <c r="AW63" i="12"/>
  <c r="BH63" i="12"/>
  <c r="CC63" i="12"/>
  <c r="BR72" i="12"/>
  <c r="BZ72" i="12"/>
  <c r="AH72" i="12"/>
  <c r="AS72" i="12"/>
  <c r="BD72" i="12"/>
  <c r="BN72" i="12"/>
  <c r="AJ74" i="12"/>
  <c r="AT74" i="12"/>
  <c r="BP74" i="12"/>
  <c r="BZ74" i="12"/>
  <c r="AQ78" i="12"/>
  <c r="BA78" i="12"/>
  <c r="BW78" i="12"/>
  <c r="CG78" i="12"/>
  <c r="AX92" i="12"/>
  <c r="BU92" i="12"/>
  <c r="AS93" i="12"/>
  <c r="BY93" i="12"/>
  <c r="BE94" i="12"/>
  <c r="AK95" i="12"/>
  <c r="BQ95" i="12"/>
  <c r="BC96" i="12"/>
  <c r="BM97" i="12"/>
  <c r="BI103" i="12"/>
  <c r="AO104" i="12"/>
  <c r="BU104" i="12"/>
  <c r="BA105" i="12"/>
  <c r="CC107" i="12"/>
  <c r="AI4" i="15"/>
  <c r="AN30" i="15"/>
  <c r="I28" i="38" s="1"/>
  <c r="AV30" i="15"/>
  <c r="Q28" i="38" s="1"/>
  <c r="BD30" i="15"/>
  <c r="Y28" i="38" s="1"/>
  <c r="BT30" i="15"/>
  <c r="AO28" i="38" s="1"/>
  <c r="CB30" i="15"/>
  <c r="AW28" i="38" s="1"/>
  <c r="AJ30" i="15"/>
  <c r="E28" i="38" s="1"/>
  <c r="AZ30" i="15"/>
  <c r="U28" i="38" s="1"/>
  <c r="BH30" i="15"/>
  <c r="AC28" i="38" s="1"/>
  <c r="BP30" i="15"/>
  <c r="AK28" i="38" s="1"/>
  <c r="AI37" i="12"/>
  <c r="AI98" i="12"/>
  <c r="AI92" i="12"/>
  <c r="AQ37" i="12"/>
  <c r="AQ98" i="12"/>
  <c r="AQ92" i="12"/>
  <c r="AY37" i="12"/>
  <c r="AY98" i="12"/>
  <c r="AY92" i="12"/>
  <c r="BG37" i="12"/>
  <c r="BG98" i="12"/>
  <c r="BG92" i="12"/>
  <c r="BO37" i="12"/>
  <c r="BO98" i="12"/>
  <c r="BO92" i="12"/>
  <c r="BW37" i="12"/>
  <c r="BW98" i="12"/>
  <c r="BW92" i="12"/>
  <c r="CE37" i="12"/>
  <c r="CE98" i="12"/>
  <c r="CE92" i="12"/>
  <c r="AM38" i="12"/>
  <c r="AM93" i="12"/>
  <c r="AU38" i="12"/>
  <c r="AU93" i="12"/>
  <c r="BC38" i="12"/>
  <c r="BC93" i="12"/>
  <c r="BK38" i="12"/>
  <c r="BK93" i="12"/>
  <c r="BS38" i="12"/>
  <c r="BS93" i="12"/>
  <c r="CA38" i="12"/>
  <c r="CA93" i="12"/>
  <c r="CA11" i="12"/>
  <c r="AI39" i="12"/>
  <c r="AI94" i="12"/>
  <c r="AQ39" i="12"/>
  <c r="AQ94" i="12"/>
  <c r="AY39" i="12"/>
  <c r="AY94" i="12"/>
  <c r="BG39" i="12"/>
  <c r="BG94" i="12"/>
  <c r="BO39" i="12"/>
  <c r="BO94" i="12"/>
  <c r="BW39" i="12"/>
  <c r="BW94" i="12"/>
  <c r="CE39" i="12"/>
  <c r="CE94" i="12"/>
  <c r="AM40" i="12"/>
  <c r="AM95" i="12"/>
  <c r="AU40" i="12"/>
  <c r="AU95" i="12"/>
  <c r="BC40" i="12"/>
  <c r="BC95" i="12"/>
  <c r="BK40" i="12"/>
  <c r="BK95" i="12"/>
  <c r="BS40" i="12"/>
  <c r="BS95" i="12"/>
  <c r="CA40" i="12"/>
  <c r="CA95" i="12"/>
  <c r="AI41" i="12"/>
  <c r="AI96" i="12"/>
  <c r="AQ41" i="12"/>
  <c r="AQ96" i="12"/>
  <c r="AY41" i="12"/>
  <c r="AY96" i="12"/>
  <c r="BG41" i="12"/>
  <c r="BG96" i="12"/>
  <c r="BO41" i="12"/>
  <c r="BO96" i="12"/>
  <c r="BW41" i="12"/>
  <c r="BW96" i="12"/>
  <c r="CE41" i="12"/>
  <c r="CE96" i="12"/>
  <c r="AM11" i="12"/>
  <c r="AU11" i="12"/>
  <c r="BC11" i="12"/>
  <c r="BK11" i="12"/>
  <c r="BS11" i="12"/>
  <c r="CB11" i="12"/>
  <c r="BS15" i="12"/>
  <c r="BR23" i="12"/>
  <c r="BG23" i="12"/>
  <c r="BQ23" i="12"/>
  <c r="AL31" i="12"/>
  <c r="AW31" i="12"/>
  <c r="BH31" i="12"/>
  <c r="BR31" i="12"/>
  <c r="CC31" i="12"/>
  <c r="BE37" i="12"/>
  <c r="AK38" i="12"/>
  <c r="AV38" i="12"/>
  <c r="BQ38" i="12"/>
  <c r="CB38" i="12"/>
  <c r="AW39" i="12"/>
  <c r="BH39" i="12"/>
  <c r="CC39" i="12"/>
  <c r="AN40" i="12"/>
  <c r="BI40" i="12"/>
  <c r="BI42" i="12" s="1"/>
  <c r="BT40" i="12"/>
  <c r="AO41" i="12"/>
  <c r="BK41" i="12"/>
  <c r="BU41" i="12"/>
  <c r="AN63" i="12"/>
  <c r="BI63" i="12"/>
  <c r="BT63" i="12"/>
  <c r="CD63" i="12"/>
  <c r="AJ72" i="12"/>
  <c r="BE72" i="12"/>
  <c r="BP72" i="12"/>
  <c r="AV74" i="12"/>
  <c r="BG74" i="12"/>
  <c r="CB74" i="12"/>
  <c r="AR78" i="12"/>
  <c r="BM78" i="12"/>
  <c r="BX78" i="12"/>
  <c r="AH78" i="12"/>
  <c r="AP78" i="12"/>
  <c r="AX78" i="12"/>
  <c r="BF78" i="12"/>
  <c r="BN78" i="12"/>
  <c r="BV78" i="12"/>
  <c r="CD78" i="12"/>
  <c r="AO86" i="12"/>
  <c r="AW86" i="12"/>
  <c r="BE86" i="12"/>
  <c r="BM86" i="12"/>
  <c r="BU86" i="12"/>
  <c r="CC86" i="12"/>
  <c r="BV92" i="12"/>
  <c r="AV93" i="12"/>
  <c r="CB93" i="12"/>
  <c r="BH94" i="12"/>
  <c r="AN95" i="12"/>
  <c r="BT95" i="12"/>
  <c r="BF96" i="12"/>
  <c r="BP97" i="12"/>
  <c r="AV98" i="12"/>
  <c r="CB98" i="12"/>
  <c r="CF107" i="12"/>
  <c r="CB4" i="15"/>
  <c r="CG43" i="16"/>
  <c r="AO43" i="16"/>
  <c r="AW23" i="16"/>
  <c r="BE23" i="16"/>
  <c r="BM23" i="16"/>
  <c r="BU23" i="16"/>
  <c r="CC23" i="16"/>
  <c r="AJ98" i="12"/>
  <c r="AR98" i="12"/>
  <c r="AZ98" i="12"/>
  <c r="BH98" i="12"/>
  <c r="BP98" i="12"/>
  <c r="BX98" i="12"/>
  <c r="CF98" i="12"/>
  <c r="AJ96" i="12"/>
  <c r="AR96" i="12"/>
  <c r="AZ96" i="12"/>
  <c r="BH96" i="12"/>
  <c r="BP96" i="12"/>
  <c r="BX96" i="12"/>
  <c r="CF96" i="12"/>
  <c r="AN11" i="12"/>
  <c r="AV11" i="12"/>
  <c r="BD11" i="12"/>
  <c r="BL11" i="12"/>
  <c r="BT11" i="12"/>
  <c r="CC11" i="12"/>
  <c r="BB23" i="12"/>
  <c r="BJ23" i="12"/>
  <c r="BH23" i="12"/>
  <c r="BS23" i="12"/>
  <c r="AN31" i="12"/>
  <c r="AY32" i="12"/>
  <c r="BI31" i="12"/>
  <c r="BT31" i="12"/>
  <c r="AO32" i="12"/>
  <c r="AZ32" i="12"/>
  <c r="BU32" i="12"/>
  <c r="CF32" i="12"/>
  <c r="AV37" i="12"/>
  <c r="BF37" i="12"/>
  <c r="CB37" i="12"/>
  <c r="AL38" i="12"/>
  <c r="BH38" i="12"/>
  <c r="BR38" i="12"/>
  <c r="AN39" i="12"/>
  <c r="AX39" i="12"/>
  <c r="BT39" i="12"/>
  <c r="CD39" i="12"/>
  <c r="AZ40" i="12"/>
  <c r="BJ40" i="12"/>
  <c r="CF40" i="12"/>
  <c r="AP41" i="12"/>
  <c r="BL41" i="12"/>
  <c r="BV41" i="12"/>
  <c r="AI63" i="12"/>
  <c r="AQ63" i="12"/>
  <c r="AY63" i="12"/>
  <c r="BG63" i="12"/>
  <c r="BO63" i="12"/>
  <c r="BW63" i="12"/>
  <c r="CE63" i="12"/>
  <c r="AO63" i="12"/>
  <c r="AZ63" i="12"/>
  <c r="BU63" i="12"/>
  <c r="CF63" i="12"/>
  <c r="AK72" i="12"/>
  <c r="AV72" i="12"/>
  <c r="BF72" i="12"/>
  <c r="BQ72" i="12"/>
  <c r="CB72" i="12"/>
  <c r="AL74" i="12"/>
  <c r="AW74" i="12"/>
  <c r="BH74" i="12"/>
  <c r="BR74" i="12"/>
  <c r="CC74" i="12"/>
  <c r="AI78" i="12"/>
  <c r="AS78" i="12"/>
  <c r="BD78" i="12"/>
  <c r="BO78" i="12"/>
  <c r="BY78" i="12"/>
  <c r="AH86" i="12"/>
  <c r="AP86" i="12"/>
  <c r="AX86" i="12"/>
  <c r="BF86" i="12"/>
  <c r="BN86" i="12"/>
  <c r="BV86" i="12"/>
  <c r="CD86" i="12"/>
  <c r="BN107" i="12"/>
  <c r="BN97" i="12"/>
  <c r="BV107" i="12"/>
  <c r="BV97" i="12"/>
  <c r="CD107" i="12"/>
  <c r="CD97" i="12"/>
  <c r="AH92" i="12"/>
  <c r="BE92" i="12"/>
  <c r="BX92" i="12"/>
  <c r="BA93" i="12"/>
  <c r="CG93" i="12"/>
  <c r="BM94" i="12"/>
  <c r="AS95" i="12"/>
  <c r="BY95" i="12"/>
  <c r="BK96" i="12"/>
  <c r="BU97" i="12"/>
  <c r="CE4" i="15"/>
  <c r="AK92" i="12"/>
  <c r="AS92" i="12"/>
  <c r="BA92" i="12"/>
  <c r="BI92" i="12"/>
  <c r="BQ92" i="12"/>
  <c r="BY92" i="12"/>
  <c r="CG92" i="12"/>
  <c r="AO93" i="12"/>
  <c r="AW93" i="12"/>
  <c r="BE93" i="12"/>
  <c r="BM93" i="12"/>
  <c r="BU93" i="12"/>
  <c r="CC93" i="12"/>
  <c r="AK94" i="12"/>
  <c r="AS94" i="12"/>
  <c r="BA94" i="12"/>
  <c r="BI94" i="12"/>
  <c r="BQ94" i="12"/>
  <c r="BY94" i="12"/>
  <c r="CG94" i="12"/>
  <c r="AO95" i="12"/>
  <c r="AW95" i="12"/>
  <c r="BE95" i="12"/>
  <c r="BM95" i="12"/>
  <c r="BU95" i="12"/>
  <c r="AK96" i="12"/>
  <c r="AS96" i="12"/>
  <c r="BA96" i="12"/>
  <c r="BI96" i="12"/>
  <c r="BQ96" i="12"/>
  <c r="BY96" i="12"/>
  <c r="CG96" i="12"/>
  <c r="AO11" i="12"/>
  <c r="AW11" i="12"/>
  <c r="BE11" i="12"/>
  <c r="BM11" i="12"/>
  <c r="BU11" i="12"/>
  <c r="BL15" i="12"/>
  <c r="BT15" i="12"/>
  <c r="BI23" i="12"/>
  <c r="BT23" i="12"/>
  <c r="BJ32" i="12"/>
  <c r="AW37" i="12"/>
  <c r="BH108" i="12"/>
  <c r="CC108" i="12"/>
  <c r="AR106" i="12"/>
  <c r="BM106" i="12"/>
  <c r="BX106" i="12"/>
  <c r="BL63" i="12"/>
  <c r="AW72" i="12"/>
  <c r="BH72" i="12"/>
  <c r="CC72" i="12"/>
  <c r="AN74" i="12"/>
  <c r="BT74" i="12"/>
  <c r="AM74" i="12"/>
  <c r="AU74" i="12"/>
  <c r="BC74" i="12"/>
  <c r="BK74" i="12"/>
  <c r="BS74" i="12"/>
  <c r="CA74" i="12"/>
  <c r="AN86" i="12"/>
  <c r="BD86" i="12"/>
  <c r="BT86" i="12"/>
  <c r="AJ92" i="12"/>
  <c r="BF92" i="12"/>
  <c r="CC92" i="12"/>
  <c r="BD93" i="12"/>
  <c r="AJ94" i="12"/>
  <c r="BP94" i="12"/>
  <c r="AV95" i="12"/>
  <c r="AH96" i="12"/>
  <c r="BN96" i="12"/>
  <c r="BX97" i="12"/>
  <c r="BD98" i="12"/>
  <c r="BH102" i="12"/>
  <c r="AN103" i="12"/>
  <c r="BT103" i="12"/>
  <c r="AZ104" i="12"/>
  <c r="CF104" i="12"/>
  <c r="BL105" i="12"/>
  <c r="AM14" i="16"/>
  <c r="AU14" i="16"/>
  <c r="BC14" i="16"/>
  <c r="BK14" i="16"/>
  <c r="BS14" i="16"/>
  <c r="CA14" i="16"/>
  <c r="AI14" i="16"/>
  <c r="AQ14" i="16"/>
  <c r="AY14" i="16"/>
  <c r="BG14" i="16"/>
  <c r="BO14" i="16"/>
  <c r="BW14" i="16"/>
  <c r="CE14" i="16"/>
  <c r="AL92" i="12"/>
  <c r="AL37" i="12"/>
  <c r="AL98" i="12"/>
  <c r="AT92" i="12"/>
  <c r="AT37" i="12"/>
  <c r="AT98" i="12"/>
  <c r="BB92" i="12"/>
  <c r="BB37" i="12"/>
  <c r="BB98" i="12"/>
  <c r="BJ92" i="12"/>
  <c r="BJ37" i="12"/>
  <c r="BJ98" i="12"/>
  <c r="BR92" i="12"/>
  <c r="BR37" i="12"/>
  <c r="BR98" i="12"/>
  <c r="BZ92" i="12"/>
  <c r="BZ37" i="12"/>
  <c r="BZ98" i="12"/>
  <c r="AH93" i="12"/>
  <c r="AH38" i="12"/>
  <c r="AP93" i="12"/>
  <c r="AP38" i="12"/>
  <c r="AX93" i="12"/>
  <c r="AX38" i="12"/>
  <c r="BF93" i="12"/>
  <c r="BF38" i="12"/>
  <c r="BN93" i="12"/>
  <c r="BN38" i="12"/>
  <c r="BV93" i="12"/>
  <c r="BV38" i="12"/>
  <c r="CD93" i="12"/>
  <c r="CD38" i="12"/>
  <c r="AL94" i="12"/>
  <c r="AL39" i="12"/>
  <c r="AT94" i="12"/>
  <c r="AT39" i="12"/>
  <c r="BB94" i="12"/>
  <c r="BB39" i="12"/>
  <c r="BJ94" i="12"/>
  <c r="BJ39" i="12"/>
  <c r="BR94" i="12"/>
  <c r="BR39" i="12"/>
  <c r="BZ94" i="12"/>
  <c r="BZ39" i="12"/>
  <c r="AH95" i="12"/>
  <c r="AH40" i="12"/>
  <c r="AP95" i="12"/>
  <c r="AP40" i="12"/>
  <c r="AX95" i="12"/>
  <c r="AX40" i="12"/>
  <c r="BF95" i="12"/>
  <c r="BF40" i="12"/>
  <c r="BN95" i="12"/>
  <c r="BN40" i="12"/>
  <c r="BV95" i="12"/>
  <c r="BV40" i="12"/>
  <c r="AL96" i="12"/>
  <c r="AL41" i="12"/>
  <c r="AT96" i="12"/>
  <c r="AT41" i="12"/>
  <c r="BB96" i="12"/>
  <c r="BB41" i="12"/>
  <c r="BJ96" i="12"/>
  <c r="BJ41" i="12"/>
  <c r="BR96" i="12"/>
  <c r="BR41" i="12"/>
  <c r="BZ96" i="12"/>
  <c r="BZ41" i="12"/>
  <c r="AH11" i="12"/>
  <c r="AP11" i="12"/>
  <c r="AX11" i="12"/>
  <c r="BF11" i="12"/>
  <c r="BN11" i="12"/>
  <c r="BV11" i="12"/>
  <c r="CD12" i="12"/>
  <c r="BM15" i="12"/>
  <c r="BM23" i="12"/>
  <c r="BU23" i="12"/>
  <c r="BK23" i="12"/>
  <c r="AN37" i="12"/>
  <c r="AX37" i="12"/>
  <c r="BI37" i="12"/>
  <c r="BT37" i="12"/>
  <c r="CD37" i="12"/>
  <c r="AO38" i="12"/>
  <c r="AZ38" i="12"/>
  <c r="BJ38" i="12"/>
  <c r="BU38" i="12"/>
  <c r="CF38" i="12"/>
  <c r="AP39" i="12"/>
  <c r="BA39" i="12"/>
  <c r="BL39" i="12"/>
  <c r="BV39" i="12"/>
  <c r="CG39" i="12"/>
  <c r="AR40" i="12"/>
  <c r="BB40" i="12"/>
  <c r="BM40" i="12"/>
  <c r="BX40" i="12"/>
  <c r="AH41" i="12"/>
  <c r="AS41" i="12"/>
  <c r="BD41" i="12"/>
  <c r="BN41" i="12"/>
  <c r="BY41" i="12"/>
  <c r="AR63" i="12"/>
  <c r="BM63" i="12"/>
  <c r="BX63" i="12"/>
  <c r="AN72" i="12"/>
  <c r="BI72" i="12"/>
  <c r="BT72" i="12"/>
  <c r="BJ74" i="12"/>
  <c r="BG78" i="12"/>
  <c r="AJ86" i="12"/>
  <c r="AR86" i="12"/>
  <c r="AZ86" i="12"/>
  <c r="BH86" i="12"/>
  <c r="BP86" i="12"/>
  <c r="BX86" i="12"/>
  <c r="CF86" i="12"/>
  <c r="AO92" i="12"/>
  <c r="BH92" i="12"/>
  <c r="CD92" i="12"/>
  <c r="BI93" i="12"/>
  <c r="AO94" i="12"/>
  <c r="BU94" i="12"/>
  <c r="BA95" i="12"/>
  <c r="BS96" i="12"/>
  <c r="CC97" i="12"/>
  <c r="BI98" i="12"/>
  <c r="BC106" i="12"/>
  <c r="AM35" i="14"/>
  <c r="CF11" i="12"/>
  <c r="BE23" i="12"/>
  <c r="BA23" i="12"/>
  <c r="BL23" i="12"/>
  <c r="AR31" i="12"/>
  <c r="BB31" i="12"/>
  <c r="BM31" i="12"/>
  <c r="BX31" i="12"/>
  <c r="AS32" i="12"/>
  <c r="BY32" i="12"/>
  <c r="AO37" i="12"/>
  <c r="AZ37" i="12"/>
  <c r="BU37" i="12"/>
  <c r="CF37" i="12"/>
  <c r="BA38" i="12"/>
  <c r="BL38" i="12"/>
  <c r="CG38" i="12"/>
  <c r="AR39" i="12"/>
  <c r="BM39" i="12"/>
  <c r="BX39" i="12"/>
  <c r="AS40" i="12"/>
  <c r="BD40" i="12"/>
  <c r="BY40" i="12"/>
  <c r="AJ41" i="12"/>
  <c r="BE41" i="12"/>
  <c r="BP41" i="12"/>
  <c r="CA41" i="12"/>
  <c r="AL63" i="12"/>
  <c r="AT63" i="12"/>
  <c r="BB63" i="12"/>
  <c r="BJ63" i="12"/>
  <c r="BR63" i="12"/>
  <c r="BZ63" i="12"/>
  <c r="AS63" i="12"/>
  <c r="BD63" i="12"/>
  <c r="BN63" i="12"/>
  <c r="BY63" i="12"/>
  <c r="CE72" i="12"/>
  <c r="AO72" i="12"/>
  <c r="AZ72" i="12"/>
  <c r="BU72" i="12"/>
  <c r="CF72" i="12"/>
  <c r="AQ74" i="12"/>
  <c r="BA74" i="12"/>
  <c r="BL74" i="12"/>
  <c r="BW74" i="12"/>
  <c r="CG74" i="12"/>
  <c r="AL78" i="12"/>
  <c r="AW78" i="12"/>
  <c r="BH78" i="12"/>
  <c r="BR78" i="12"/>
  <c r="CC78" i="12"/>
  <c r="AS86" i="12"/>
  <c r="BI86" i="12"/>
  <c r="BY86" i="12"/>
  <c r="AP92" i="12"/>
  <c r="BM92" i="12"/>
  <c r="CF92" i="12"/>
  <c r="BL93" i="12"/>
  <c r="AR94" i="12"/>
  <c r="BX94" i="12"/>
  <c r="BD95" i="12"/>
  <c r="AP96" i="12"/>
  <c r="BV96" i="12"/>
  <c r="CF97" i="12"/>
  <c r="BL98" i="12"/>
  <c r="AM21" i="15"/>
  <c r="AU21" i="15"/>
  <c r="BC21" i="15"/>
  <c r="BK21" i="15"/>
  <c r="BS21" i="15"/>
  <c r="CA21" i="15"/>
  <c r="AI21" i="15"/>
  <c r="AY21" i="15"/>
  <c r="BG21" i="15"/>
  <c r="BO21" i="15"/>
  <c r="BW21" i="15"/>
  <c r="CE21" i="15"/>
  <c r="AX4" i="15"/>
  <c r="BS30" i="15"/>
  <c r="AN28" i="38" s="1"/>
  <c r="AH35" i="16"/>
  <c r="AH31" i="12"/>
  <c r="AP31" i="12"/>
  <c r="AX31" i="12"/>
  <c r="BF31" i="12"/>
  <c r="BN31" i="12"/>
  <c r="BV31" i="12"/>
  <c r="CD31" i="12"/>
  <c r="AT72" i="12"/>
  <c r="BB72" i="12"/>
  <c r="BJ72" i="12"/>
  <c r="AM86" i="12"/>
  <c r="AU86" i="12"/>
  <c r="BC86" i="12"/>
  <c r="BK86" i="12"/>
  <c r="BS86" i="12"/>
  <c r="CA86" i="12"/>
  <c r="BO97" i="12"/>
  <c r="BW97" i="12"/>
  <c r="CE97" i="12"/>
  <c r="CE107" i="12"/>
  <c r="AY5" i="15"/>
  <c r="T8" i="38" s="1"/>
  <c r="AV21" i="15"/>
  <c r="AI27" i="15"/>
  <c r="AM6" i="16"/>
  <c r="AU6" i="16"/>
  <c r="BC6" i="16"/>
  <c r="BK6" i="16"/>
  <c r="BS6" i="16"/>
  <c r="CA6" i="16"/>
  <c r="AI6" i="16"/>
  <c r="AQ6" i="16"/>
  <c r="AY6" i="16"/>
  <c r="BG6" i="16"/>
  <c r="BO6" i="16"/>
  <c r="BW6" i="16"/>
  <c r="CE6" i="16"/>
  <c r="AO9" i="16"/>
  <c r="AO4" i="16" s="1"/>
  <c r="AW9" i="16"/>
  <c r="BE9" i="16"/>
  <c r="BU9" i="16"/>
  <c r="CC9" i="16"/>
  <c r="BQ23" i="16"/>
  <c r="AI59" i="16"/>
  <c r="AQ59" i="16"/>
  <c r="AY59" i="16"/>
  <c r="BG59" i="16"/>
  <c r="BO59" i="16"/>
  <c r="BW59" i="16"/>
  <c r="CE59" i="16"/>
  <c r="BK59" i="16"/>
  <c r="CA59" i="16"/>
  <c r="CD35" i="16"/>
  <c r="BQ97" i="12"/>
  <c r="BY97" i="12"/>
  <c r="CG97" i="12"/>
  <c r="BQ107" i="12"/>
  <c r="BY107" i="12"/>
  <c r="CG107" i="12"/>
  <c r="AO44" i="14"/>
  <c r="AW44" i="14"/>
  <c r="BE44" i="14"/>
  <c r="AP4" i="15"/>
  <c r="BD20" i="15"/>
  <c r="BO4" i="15"/>
  <c r="AL4" i="15"/>
  <c r="AT4" i="15"/>
  <c r="BB4" i="15"/>
  <c r="BJ4" i="15"/>
  <c r="BR4" i="15"/>
  <c r="BZ4" i="15"/>
  <c r="CA10" i="15"/>
  <c r="AV14" i="38" s="1"/>
  <c r="BK30" i="15"/>
  <c r="AF28" i="38" s="1"/>
  <c r="BN37" i="15"/>
  <c r="AI36" i="38" s="1"/>
  <c r="BV37" i="15"/>
  <c r="AQ36" i="38" s="1"/>
  <c r="CD37" i="15"/>
  <c r="AY36" i="38" s="1"/>
  <c r="BP37" i="15"/>
  <c r="AK36" i="38" s="1"/>
  <c r="BX37" i="15"/>
  <c r="AS36" i="38" s="1"/>
  <c r="CF37" i="15"/>
  <c r="BA36" i="38" s="1"/>
  <c r="AH37" i="15"/>
  <c r="C36" i="38" s="1"/>
  <c r="AP37" i="15"/>
  <c r="K36" i="38" s="1"/>
  <c r="AX37" i="15"/>
  <c r="S36" i="38" s="1"/>
  <c r="BF37" i="15"/>
  <c r="AA36" i="38" s="1"/>
  <c r="BA23" i="16"/>
  <c r="BC59" i="16"/>
  <c r="BJ38" i="17"/>
  <c r="BR38" i="17"/>
  <c r="BZ38" i="17"/>
  <c r="BF38" i="17"/>
  <c r="BN38" i="17"/>
  <c r="BV38" i="17"/>
  <c r="CD38" i="17"/>
  <c r="CF14" i="34"/>
  <c r="CF4" i="18"/>
  <c r="AV5" i="18"/>
  <c r="BD5" i="18"/>
  <c r="BL5" i="18"/>
  <c r="BT5" i="18"/>
  <c r="CB5" i="18"/>
  <c r="AJ5" i="18"/>
  <c r="AR5" i="18"/>
  <c r="AZ5" i="18"/>
  <c r="BH5" i="18"/>
  <c r="BP5" i="18"/>
  <c r="BX5" i="18"/>
  <c r="BR97" i="12"/>
  <c r="BZ97" i="12"/>
  <c r="BR107" i="12"/>
  <c r="AN35" i="14"/>
  <c r="AV35" i="14"/>
  <c r="BD35" i="14"/>
  <c r="AI35" i="14"/>
  <c r="AQ44" i="14"/>
  <c r="AQ4" i="15"/>
  <c r="CD4" i="15"/>
  <c r="BC10" i="15"/>
  <c r="X14" i="38" s="1"/>
  <c r="AM30" i="15"/>
  <c r="H28" i="38" s="1"/>
  <c r="BN35" i="16"/>
  <c r="AL23" i="16"/>
  <c r="AT23" i="16"/>
  <c r="BB23" i="16"/>
  <c r="BJ23" i="16"/>
  <c r="BR23" i="16"/>
  <c r="BZ23" i="16"/>
  <c r="BS97" i="12"/>
  <c r="CA97" i="12"/>
  <c r="BS107" i="12"/>
  <c r="CA107" i="12"/>
  <c r="AH11" i="14"/>
  <c r="AH12" i="14" s="1"/>
  <c r="AP11" i="14"/>
  <c r="AP12" i="14" s="1"/>
  <c r="AX11" i="14"/>
  <c r="AX12" i="14" s="1"/>
  <c r="BF11" i="14"/>
  <c r="BF12" i="14" s="1"/>
  <c r="BN11" i="14"/>
  <c r="BN12" i="14" s="1"/>
  <c r="BV11" i="14"/>
  <c r="BV12" i="14" s="1"/>
  <c r="CD11" i="14"/>
  <c r="CD12" i="14" s="1"/>
  <c r="BB19" i="14"/>
  <c r="BB20" i="14" s="1"/>
  <c r="BJ19" i="14"/>
  <c r="BJ20" i="14" s="1"/>
  <c r="BR19" i="14"/>
  <c r="BR20" i="14" s="1"/>
  <c r="AO35" i="14"/>
  <c r="AW35" i="14"/>
  <c r="BE35" i="14"/>
  <c r="BF4" i="15"/>
  <c r="BO27" i="15"/>
  <c r="AK23" i="16"/>
  <c r="AM31" i="12"/>
  <c r="AU31" i="12"/>
  <c r="BC31" i="12"/>
  <c r="BK31" i="12"/>
  <c r="BS31" i="12"/>
  <c r="CA31" i="12"/>
  <c r="BL97" i="12"/>
  <c r="BT97" i="12"/>
  <c r="CB97" i="12"/>
  <c r="BT107" i="12"/>
  <c r="CB107" i="12"/>
  <c r="AJ44" i="14"/>
  <c r="AR44" i="14"/>
  <c r="AZ44" i="14"/>
  <c r="BH44" i="14"/>
  <c r="AY44" i="14"/>
  <c r="AM4" i="15"/>
  <c r="BS4" i="15"/>
  <c r="AH4" i="15"/>
  <c r="BG5" i="15"/>
  <c r="AB8" i="38" s="1"/>
  <c r="BQ37" i="15"/>
  <c r="AL36" i="38" s="1"/>
  <c r="BY37" i="15"/>
  <c r="AT36" i="38" s="1"/>
  <c r="CG37" i="15"/>
  <c r="BS37" i="15"/>
  <c r="AN36" i="38" s="1"/>
  <c r="CA37" i="15"/>
  <c r="AV36" i="38" s="1"/>
  <c r="BM37" i="15"/>
  <c r="AH36" i="38" s="1"/>
  <c r="BU37" i="15"/>
  <c r="AP36" i="38" s="1"/>
  <c r="CC37" i="15"/>
  <c r="AX36" i="38" s="1"/>
  <c r="AK37" i="15"/>
  <c r="F36" i="38" s="1"/>
  <c r="AS37" i="15"/>
  <c r="N36" i="38" s="1"/>
  <c r="BA37" i="15"/>
  <c r="V36" i="38" s="1"/>
  <c r="BI37" i="15"/>
  <c r="AD36" i="38" s="1"/>
  <c r="AX4" i="16"/>
  <c r="AX35" i="16"/>
  <c r="AL9" i="16"/>
  <c r="AT9" i="16"/>
  <c r="BB9" i="16"/>
  <c r="BJ9" i="16"/>
  <c r="BR9" i="16"/>
  <c r="BZ9" i="16"/>
  <c r="AX37" i="16"/>
  <c r="AM10" i="16"/>
  <c r="AU10" i="16"/>
  <c r="BC10" i="16"/>
  <c r="BK10" i="16"/>
  <c r="BS10" i="16"/>
  <c r="CA10" i="16"/>
  <c r="AX43" i="16"/>
  <c r="AM24" i="16"/>
  <c r="AU24" i="16"/>
  <c r="BC24" i="16"/>
  <c r="BK24" i="16"/>
  <c r="BS24" i="16"/>
  <c r="CA24" i="16"/>
  <c r="AM38" i="16"/>
  <c r="AU38" i="16"/>
  <c r="BC38" i="16"/>
  <c r="BK38" i="16"/>
  <c r="BS38" i="16"/>
  <c r="CA38" i="16"/>
  <c r="AM52" i="16"/>
  <c r="BC52" i="16"/>
  <c r="BK52" i="16"/>
  <c r="BS52" i="16"/>
  <c r="AU65" i="16"/>
  <c r="BK65" i="16"/>
  <c r="CA65" i="16"/>
  <c r="BI5" i="17"/>
  <c r="BQ5" i="17"/>
  <c r="BY5" i="17"/>
  <c r="CG5" i="17"/>
  <c r="BK55" i="17"/>
  <c r="BS55" i="17"/>
  <c r="CA55" i="17"/>
  <c r="BG55" i="17"/>
  <c r="BO55" i="17"/>
  <c r="BW55" i="17"/>
  <c r="CE55" i="17"/>
  <c r="AK35" i="16"/>
  <c r="BA35" i="16"/>
  <c r="BQ35" i="16"/>
  <c r="CG35" i="16"/>
  <c r="AO35" i="16"/>
  <c r="AW35" i="16"/>
  <c r="BE35" i="16"/>
  <c r="BM35" i="16"/>
  <c r="BU35" i="16"/>
  <c r="CC35" i="16"/>
  <c r="AI10" i="16"/>
  <c r="AY10" i="16"/>
  <c r="BO10" i="16"/>
  <c r="CE10" i="16"/>
  <c r="AI24" i="16"/>
  <c r="AY24" i="16"/>
  <c r="BO24" i="16"/>
  <c r="CE24" i="16"/>
  <c r="AP35" i="16"/>
  <c r="BF35" i="16"/>
  <c r="BV4" i="16"/>
  <c r="BV35" i="16"/>
  <c r="BU23" i="19"/>
  <c r="BU4" i="19"/>
  <c r="BM20" i="15"/>
  <c r="CC20" i="15"/>
  <c r="BV43" i="16"/>
  <c r="AM44" i="16"/>
  <c r="AU44" i="16"/>
  <c r="BC44" i="16"/>
  <c r="BK44" i="16"/>
  <c r="BS44" i="16"/>
  <c r="CA44" i="16"/>
  <c r="AI65" i="16"/>
  <c r="AQ65" i="16"/>
  <c r="AY65" i="16"/>
  <c r="BG65" i="16"/>
  <c r="BO65" i="16"/>
  <c r="BW65" i="16"/>
  <c r="CE65" i="16"/>
  <c r="AL37" i="15"/>
  <c r="G36" i="38" s="1"/>
  <c r="AT37" i="15"/>
  <c r="O36" i="38" s="1"/>
  <c r="BB37" i="15"/>
  <c r="W36" i="38" s="1"/>
  <c r="BJ37" i="15"/>
  <c r="AE36" i="38" s="1"/>
  <c r="AS35" i="16"/>
  <c r="BI35" i="16"/>
  <c r="BY35" i="16"/>
  <c r="AQ10" i="16"/>
  <c r="BG10" i="16"/>
  <c r="BW10" i="16"/>
  <c r="AQ24" i="16"/>
  <c r="BG24" i="16"/>
  <c r="BW24" i="16"/>
  <c r="AI29" i="16"/>
  <c r="AQ29" i="16"/>
  <c r="AY29" i="16"/>
  <c r="BG29" i="16"/>
  <c r="BO29" i="16"/>
  <c r="BW29" i="16"/>
  <c r="CE29" i="16"/>
  <c r="AI55" i="16"/>
  <c r="AQ55" i="16"/>
  <c r="BG55" i="16"/>
  <c r="BO55" i="16"/>
  <c r="BW55" i="16"/>
  <c r="BJ14" i="17"/>
  <c r="BR14" i="17"/>
  <c r="BZ14" i="17"/>
  <c r="BF14" i="17"/>
  <c r="BF9" i="17" s="1"/>
  <c r="BN14" i="17"/>
  <c r="BN9" i="17" s="1"/>
  <c r="BV14" i="17"/>
  <c r="BV9" i="17" s="1"/>
  <c r="CD14" i="17"/>
  <c r="AL5" i="16"/>
  <c r="AT5" i="16"/>
  <c r="BB5" i="16"/>
  <c r="BJ5" i="16"/>
  <c r="BR5" i="16"/>
  <c r="BZ5" i="16"/>
  <c r="AS23" i="16"/>
  <c r="BI23" i="16"/>
  <c r="BY23" i="16"/>
  <c r="BY4" i="16" s="1"/>
  <c r="AI158" i="16"/>
  <c r="AQ158" i="16"/>
  <c r="AY158" i="16"/>
  <c r="BG158" i="16"/>
  <c r="BO158" i="16"/>
  <c r="BW158" i="16"/>
  <c r="CE158" i="16"/>
  <c r="BJ44" i="17"/>
  <c r="BR44" i="17"/>
  <c r="BZ44" i="17"/>
  <c r="AN5" i="16"/>
  <c r="AV5" i="16"/>
  <c r="BD5" i="16"/>
  <c r="BL5" i="16"/>
  <c r="BT5" i="16"/>
  <c r="CB5" i="16"/>
  <c r="AJ6" i="16"/>
  <c r="AR6" i="16"/>
  <c r="AZ6" i="16"/>
  <c r="BH6" i="16"/>
  <c r="BP6" i="16"/>
  <c r="BX6" i="16"/>
  <c r="CF6" i="16"/>
  <c r="AN9" i="16"/>
  <c r="AV9" i="16"/>
  <c r="BD9" i="16"/>
  <c r="BL9" i="16"/>
  <c r="BT9" i="16"/>
  <c r="CB9" i="16"/>
  <c r="AJ10" i="16"/>
  <c r="AR10" i="16"/>
  <c r="AZ10" i="16"/>
  <c r="BH10" i="16"/>
  <c r="BP10" i="16"/>
  <c r="BX10" i="16"/>
  <c r="CF10" i="16"/>
  <c r="AJ14" i="16"/>
  <c r="AR14" i="16"/>
  <c r="AZ14" i="16"/>
  <c r="BH14" i="16"/>
  <c r="BP14" i="16"/>
  <c r="BX14" i="16"/>
  <c r="CF14" i="16"/>
  <c r="AJ24" i="16"/>
  <c r="AR24" i="16"/>
  <c r="AZ24" i="16"/>
  <c r="BH24" i="16"/>
  <c r="BP24" i="16"/>
  <c r="BX24" i="16"/>
  <c r="CF24" i="16"/>
  <c r="AN29" i="16"/>
  <c r="AN23" i="16" s="1"/>
  <c r="AV29" i="16"/>
  <c r="BD29" i="16"/>
  <c r="BL29" i="16"/>
  <c r="BT29" i="16"/>
  <c r="BT23" i="16" s="1"/>
  <c r="CB29" i="16"/>
  <c r="AJ38" i="16"/>
  <c r="AR38" i="16"/>
  <c r="AZ38" i="16"/>
  <c r="BH38" i="16"/>
  <c r="BP38" i="16"/>
  <c r="BX38" i="16"/>
  <c r="CF38" i="16"/>
  <c r="AJ44" i="16"/>
  <c r="AR44" i="16"/>
  <c r="AZ44" i="16"/>
  <c r="BH44" i="16"/>
  <c r="BP44" i="16"/>
  <c r="BX44" i="16"/>
  <c r="CF44" i="16"/>
  <c r="AJ52" i="16"/>
  <c r="AR52" i="16"/>
  <c r="AZ52" i="16"/>
  <c r="BH52" i="16"/>
  <c r="BP52" i="16"/>
  <c r="BX52" i="16"/>
  <c r="CF52" i="16"/>
  <c r="AN55" i="16"/>
  <c r="AV55" i="16"/>
  <c r="BD55" i="16"/>
  <c r="BL55" i="16"/>
  <c r="BT55" i="16"/>
  <c r="CB55" i="16"/>
  <c r="AN59" i="16"/>
  <c r="AV59" i="16"/>
  <c r="BD59" i="16"/>
  <c r="BL59" i="16"/>
  <c r="BT59" i="16"/>
  <c r="CB59" i="16"/>
  <c r="AN65" i="16"/>
  <c r="AV65" i="16"/>
  <c r="BD65" i="16"/>
  <c r="BL65" i="16"/>
  <c r="BT65" i="16"/>
  <c r="CB65" i="16"/>
  <c r="BK5" i="17"/>
  <c r="CA5" i="17"/>
  <c r="BJ6" i="17"/>
  <c r="BR6" i="17"/>
  <c r="BZ6" i="17"/>
  <c r="BS24" i="17"/>
  <c r="BG29" i="17"/>
  <c r="BW29" i="17"/>
  <c r="BJ52" i="17"/>
  <c r="BR52" i="17"/>
  <c r="BZ52" i="17"/>
  <c r="BJ59" i="17"/>
  <c r="BZ59" i="17"/>
  <c r="BJ65" i="17"/>
  <c r="BZ65" i="17"/>
  <c r="H11" i="22"/>
  <c r="P11" i="22"/>
  <c r="X11" i="22"/>
  <c r="AF35" i="22"/>
  <c r="AF11" i="22"/>
  <c r="AN35" i="22"/>
  <c r="AN11" i="22"/>
  <c r="AV35" i="22"/>
  <c r="AV11" i="22"/>
  <c r="BD35" i="22"/>
  <c r="BD11" i="22"/>
  <c r="BL35" i="22"/>
  <c r="BL11" i="22"/>
  <c r="BT35" i="22"/>
  <c r="BT11" i="22"/>
  <c r="CB35" i="22"/>
  <c r="CB11" i="22"/>
  <c r="AL46" i="22"/>
  <c r="BM35" i="17"/>
  <c r="CC35" i="17"/>
  <c r="BG24" i="17"/>
  <c r="BO24" i="17"/>
  <c r="BW24" i="17"/>
  <c r="CE24" i="17"/>
  <c r="BK59" i="17"/>
  <c r="BS59" i="17"/>
  <c r="CA59" i="17"/>
  <c r="BK65" i="17"/>
  <c r="BS65" i="17"/>
  <c r="CA65" i="17"/>
  <c r="AO23" i="19"/>
  <c r="AO4" i="19"/>
  <c r="AL36" i="19"/>
  <c r="AT52" i="16"/>
  <c r="BB52" i="16"/>
  <c r="BJ52" i="16"/>
  <c r="BZ52" i="16"/>
  <c r="AH55" i="16"/>
  <c r="AX55" i="16"/>
  <c r="BF55" i="16"/>
  <c r="BN55" i="16"/>
  <c r="CD55" i="16"/>
  <c r="AH59" i="16"/>
  <c r="AP59" i="16"/>
  <c r="AX59" i="16"/>
  <c r="BN59" i="16"/>
  <c r="BV59" i="16"/>
  <c r="CD59" i="16"/>
  <c r="AP65" i="16"/>
  <c r="BF65" i="16"/>
  <c r="BV65" i="16"/>
  <c r="BN6" i="17"/>
  <c r="CD6" i="17"/>
  <c r="BG10" i="17"/>
  <c r="BO10" i="17"/>
  <c r="BW10" i="17"/>
  <c r="CE10" i="17"/>
  <c r="BF24" i="17"/>
  <c r="BV24" i="17"/>
  <c r="BJ29" i="17"/>
  <c r="BZ29" i="17"/>
  <c r="BN52" i="17"/>
  <c r="CD52" i="17"/>
  <c r="BF55" i="17"/>
  <c r="BN55" i="17"/>
  <c r="BV55" i="17"/>
  <c r="CD55" i="17"/>
  <c r="BO59" i="17"/>
  <c r="CE59" i="17"/>
  <c r="BO65" i="17"/>
  <c r="CE65" i="17"/>
  <c r="J30" i="19"/>
  <c r="BV30" i="19"/>
  <c r="CB43" i="21"/>
  <c r="BS14" i="17"/>
  <c r="BI43" i="17"/>
  <c r="BK29" i="17"/>
  <c r="BK23" i="17" s="1"/>
  <c r="BS29" i="17"/>
  <c r="CA29" i="17"/>
  <c r="BS38" i="17"/>
  <c r="G6" i="22"/>
  <c r="O6" i="22"/>
  <c r="W6" i="22"/>
  <c r="AE6" i="22"/>
  <c r="AE4" i="22" s="1"/>
  <c r="AE5" i="22" s="1"/>
  <c r="AE30" i="22"/>
  <c r="AE28" i="22" s="1"/>
  <c r="AE29" i="22" s="1"/>
  <c r="AM6" i="22"/>
  <c r="AM4" i="22" s="1"/>
  <c r="AM5" i="22" s="1"/>
  <c r="AM30" i="22"/>
  <c r="AU30" i="22"/>
  <c r="AU6" i="22"/>
  <c r="BC6" i="22"/>
  <c r="BC4" i="22" s="1"/>
  <c r="BC5" i="22" s="1"/>
  <c r="BC30" i="22"/>
  <c r="BK6" i="22"/>
  <c r="BK30" i="22"/>
  <c r="BS30" i="22"/>
  <c r="BS6" i="22"/>
  <c r="BS4" i="22" s="1"/>
  <c r="BS5" i="22" s="1"/>
  <c r="CA6" i="22"/>
  <c r="CA4" i="22" s="1"/>
  <c r="CA5" i="22" s="1"/>
  <c r="CA30" i="22"/>
  <c r="E6" i="22"/>
  <c r="M6" i="22"/>
  <c r="U6" i="22"/>
  <c r="AC30" i="22"/>
  <c r="AC6" i="22"/>
  <c r="AK6" i="22"/>
  <c r="AK30" i="22"/>
  <c r="AS30" i="22"/>
  <c r="AS6" i="22"/>
  <c r="BA30" i="22"/>
  <c r="BA6" i="22"/>
  <c r="BI6" i="22"/>
  <c r="BI30" i="22"/>
  <c r="BQ30" i="22"/>
  <c r="BQ6" i="22"/>
  <c r="BY6" i="22"/>
  <c r="BY30" i="22"/>
  <c r="CG6" i="22"/>
  <c r="BY46" i="22"/>
  <c r="D5" i="23"/>
  <c r="T5" i="23"/>
  <c r="AJ5" i="23"/>
  <c r="AZ5" i="23"/>
  <c r="AZ61" i="23" s="1"/>
  <c r="BS5" i="17"/>
  <c r="BG14" i="17"/>
  <c r="BO14" i="17"/>
  <c r="BW14" i="17"/>
  <c r="CE14" i="17"/>
  <c r="BJ24" i="17"/>
  <c r="BR24" i="17"/>
  <c r="BZ24" i="17"/>
  <c r="BG38" i="17"/>
  <c r="BO38" i="17"/>
  <c r="BW38" i="17"/>
  <c r="CE38" i="17"/>
  <c r="BG44" i="17"/>
  <c r="BO44" i="17"/>
  <c r="BW44" i="17"/>
  <c r="CE44" i="17"/>
  <c r="BF59" i="17"/>
  <c r="BN59" i="17"/>
  <c r="BV59" i="17"/>
  <c r="CD59" i="17"/>
  <c r="BF65" i="17"/>
  <c r="BN65" i="17"/>
  <c r="BV65" i="17"/>
  <c r="CD65" i="17"/>
  <c r="AU4" i="18"/>
  <c r="AT23" i="19"/>
  <c r="CB18" i="21"/>
  <c r="F6" i="23"/>
  <c r="N6" i="23"/>
  <c r="V6" i="23"/>
  <c r="AD6" i="23"/>
  <c r="AL6" i="23"/>
  <c r="AT6" i="23"/>
  <c r="BB6" i="23"/>
  <c r="BJ6" i="23"/>
  <c r="BR6" i="23"/>
  <c r="BZ6" i="23"/>
  <c r="D17" i="23"/>
  <c r="L17" i="23"/>
  <c r="T17" i="23"/>
  <c r="AB17" i="23"/>
  <c r="AB4" i="23" s="1"/>
  <c r="AJ17" i="23"/>
  <c r="AR17" i="23"/>
  <c r="AO52" i="16"/>
  <c r="AW52" i="16"/>
  <c r="BE52" i="16"/>
  <c r="BM52" i="16"/>
  <c r="BU52" i="16"/>
  <c r="CC52" i="16"/>
  <c r="AK55" i="16"/>
  <c r="AS55" i="16"/>
  <c r="BA55" i="16"/>
  <c r="BI55" i="16"/>
  <c r="BQ55" i="16"/>
  <c r="BY55" i="16"/>
  <c r="CG55" i="16"/>
  <c r="AK59" i="16"/>
  <c r="AS59" i="16"/>
  <c r="BA59" i="16"/>
  <c r="BI59" i="16"/>
  <c r="BQ59" i="16"/>
  <c r="BY59" i="16"/>
  <c r="CG59" i="16"/>
  <c r="AK65" i="16"/>
  <c r="AS65" i="16"/>
  <c r="BA65" i="16"/>
  <c r="BI65" i="16"/>
  <c r="BQ65" i="16"/>
  <c r="BY65" i="16"/>
  <c r="CG65" i="16"/>
  <c r="BU35" i="17"/>
  <c r="BG6" i="17"/>
  <c r="BO6" i="17"/>
  <c r="BW6" i="17"/>
  <c r="CE6" i="17"/>
  <c r="BK9" i="17"/>
  <c r="CA9" i="17"/>
  <c r="BJ10" i="17"/>
  <c r="BR10" i="17"/>
  <c r="BZ10" i="17"/>
  <c r="BG52" i="17"/>
  <c r="BO52" i="17"/>
  <c r="BW52" i="17"/>
  <c r="CE52" i="17"/>
  <c r="AK4" i="18"/>
  <c r="CA14" i="34"/>
  <c r="CA4" i="18"/>
  <c r="BX33" i="19"/>
  <c r="BF5" i="17"/>
  <c r="BV5" i="17"/>
  <c r="BN24" i="17"/>
  <c r="CD24" i="17"/>
  <c r="BF29" i="17"/>
  <c r="BN29" i="17"/>
  <c r="BV29" i="17"/>
  <c r="CD29" i="17"/>
  <c r="BF52" i="17"/>
  <c r="BG59" i="17"/>
  <c r="BW59" i="17"/>
  <c r="BG65" i="17"/>
  <c r="BW65" i="17"/>
  <c r="BQ4" i="18"/>
  <c r="E5" i="19"/>
  <c r="M5" i="19"/>
  <c r="U5" i="19"/>
  <c r="AC5" i="19"/>
  <c r="AK5" i="19"/>
  <c r="AS5" i="19"/>
  <c r="BA5" i="19"/>
  <c r="BI5" i="19"/>
  <c r="BQ5" i="19"/>
  <c r="BY5" i="19"/>
  <c r="CG5" i="19"/>
  <c r="G30" i="19"/>
  <c r="G5" i="19"/>
  <c r="O30" i="19"/>
  <c r="O5" i="19"/>
  <c r="W30" i="19"/>
  <c r="W5" i="19"/>
  <c r="AE30" i="19"/>
  <c r="AE5" i="19"/>
  <c r="AM30" i="19"/>
  <c r="AM11" i="19"/>
  <c r="AM5" i="19"/>
  <c r="AU30" i="19"/>
  <c r="AU11" i="19"/>
  <c r="AU5" i="19"/>
  <c r="BC30" i="19"/>
  <c r="BC11" i="19"/>
  <c r="BC5" i="19"/>
  <c r="BK30" i="19"/>
  <c r="BK11" i="19"/>
  <c r="BK5" i="19"/>
  <c r="BS30" i="19"/>
  <c r="BS11" i="19"/>
  <c r="BS5" i="19"/>
  <c r="CA30" i="19"/>
  <c r="CA11" i="19"/>
  <c r="CA5" i="19"/>
  <c r="E30" i="19"/>
  <c r="E6" i="19"/>
  <c r="M6" i="19"/>
  <c r="U30" i="19"/>
  <c r="U6" i="19"/>
  <c r="AC6" i="19"/>
  <c r="AK30" i="19"/>
  <c r="AK6" i="19"/>
  <c r="AS6" i="19"/>
  <c r="BA6" i="19"/>
  <c r="BI6" i="19"/>
  <c r="BQ30" i="19"/>
  <c r="BQ6" i="19"/>
  <c r="BY30" i="19"/>
  <c r="BY6" i="19"/>
  <c r="CG6" i="19"/>
  <c r="BH5" i="17"/>
  <c r="BP5" i="17"/>
  <c r="BX5" i="17"/>
  <c r="CF5" i="17"/>
  <c r="BL6" i="17"/>
  <c r="BT6" i="17"/>
  <c r="CB6" i="17"/>
  <c r="BH9" i="17"/>
  <c r="BP9" i="17"/>
  <c r="BX9" i="17"/>
  <c r="CF9" i="17"/>
  <c r="BL10" i="17"/>
  <c r="BT10" i="17"/>
  <c r="CB10" i="17"/>
  <c r="BL14" i="17"/>
  <c r="BT14" i="17"/>
  <c r="CB14" i="17"/>
  <c r="BL24" i="17"/>
  <c r="BT24" i="17"/>
  <c r="CB24" i="17"/>
  <c r="BH29" i="17"/>
  <c r="BH23" i="17" s="1"/>
  <c r="BP29" i="17"/>
  <c r="BX29" i="17"/>
  <c r="BX23" i="17" s="1"/>
  <c r="CF29" i="17"/>
  <c r="CF23" i="17" s="1"/>
  <c r="BL38" i="17"/>
  <c r="BT38" i="17"/>
  <c r="CB38" i="17"/>
  <c r="BL44" i="17"/>
  <c r="BT44" i="17"/>
  <c r="CB44" i="17"/>
  <c r="BL52" i="17"/>
  <c r="BT52" i="17"/>
  <c r="CB52" i="17"/>
  <c r="BH55" i="17"/>
  <c r="BP55" i="17"/>
  <c r="BX55" i="17"/>
  <c r="CF55" i="17"/>
  <c r="BH59" i="17"/>
  <c r="BP59" i="17"/>
  <c r="BX59" i="17"/>
  <c r="CF59" i="17"/>
  <c r="BH65" i="17"/>
  <c r="BP65" i="17"/>
  <c r="BX65" i="17"/>
  <c r="CF65" i="17"/>
  <c r="AI9" i="18"/>
  <c r="AQ9" i="18"/>
  <c r="AY9" i="18"/>
  <c r="BG9" i="18"/>
  <c r="BO9" i="18"/>
  <c r="BW9" i="18"/>
  <c r="CE9" i="18"/>
  <c r="BM23" i="19"/>
  <c r="BM4" i="19"/>
  <c r="H30" i="19"/>
  <c r="X30" i="19"/>
  <c r="AN30" i="19"/>
  <c r="BD30" i="19"/>
  <c r="BT30" i="19"/>
  <c r="AO33" i="19"/>
  <c r="AO14" i="19"/>
  <c r="AW33" i="19"/>
  <c r="AW14" i="19"/>
  <c r="BE33" i="19"/>
  <c r="BE14" i="19"/>
  <c r="BM33" i="19"/>
  <c r="BM14" i="19"/>
  <c r="BU33" i="19"/>
  <c r="BU14" i="19"/>
  <c r="CC33" i="19"/>
  <c r="CC14" i="19"/>
  <c r="H17" i="19"/>
  <c r="H36" i="19"/>
  <c r="P17" i="19"/>
  <c r="P36" i="19"/>
  <c r="X17" i="19"/>
  <c r="X36" i="19"/>
  <c r="AF17" i="19"/>
  <c r="AF36" i="19"/>
  <c r="AN17" i="19"/>
  <c r="AN36" i="19"/>
  <c r="AV17" i="19"/>
  <c r="AV36" i="19"/>
  <c r="BD17" i="19"/>
  <c r="BD36" i="19"/>
  <c r="BL17" i="19"/>
  <c r="BL36" i="19"/>
  <c r="BT17" i="19"/>
  <c r="BT36" i="19"/>
  <c r="CB17" i="19"/>
  <c r="CB36" i="19"/>
  <c r="F17" i="19"/>
  <c r="F36" i="19"/>
  <c r="N17" i="19"/>
  <c r="V17" i="19"/>
  <c r="V36" i="19"/>
  <c r="AD17" i="19"/>
  <c r="AD36" i="19"/>
  <c r="AL17" i="19"/>
  <c r="AT17" i="19"/>
  <c r="BB17" i="19"/>
  <c r="BB36" i="19"/>
  <c r="BJ17" i="19"/>
  <c r="BR17" i="19"/>
  <c r="BR36" i="19"/>
  <c r="BZ17" i="19"/>
  <c r="K30" i="19"/>
  <c r="AA30" i="19"/>
  <c r="AQ30" i="19"/>
  <c r="BG30" i="19"/>
  <c r="BW30" i="19"/>
  <c r="M33" i="19"/>
  <c r="AC33" i="19"/>
  <c r="AS33" i="19"/>
  <c r="BI33" i="19"/>
  <c r="BY33" i="19"/>
  <c r="Q36" i="19"/>
  <c r="AG36" i="19"/>
  <c r="AW36" i="19"/>
  <c r="BM36" i="19"/>
  <c r="CC36" i="19"/>
  <c r="AJ10" i="20"/>
  <c r="AZ10" i="20"/>
  <c r="BH10" i="20"/>
  <c r="BP10" i="20"/>
  <c r="AW10" i="20"/>
  <c r="BS10" i="20"/>
  <c r="CG30" i="22"/>
  <c r="AJ40" i="22"/>
  <c r="BH40" i="22"/>
  <c r="BP40" i="22"/>
  <c r="BX40" i="22"/>
  <c r="AM46" i="22"/>
  <c r="BK46" i="22"/>
  <c r="BA40" i="22"/>
  <c r="AI40" i="22"/>
  <c r="BQ46" i="22"/>
  <c r="BE6" i="23"/>
  <c r="E8" i="23"/>
  <c r="M8" i="23"/>
  <c r="U8" i="23"/>
  <c r="AC8" i="23"/>
  <c r="AK8" i="23"/>
  <c r="AS8" i="23"/>
  <c r="BA8" i="23"/>
  <c r="BI8" i="23"/>
  <c r="CG5" i="23"/>
  <c r="CG61" i="23" s="1"/>
  <c r="BO66" i="23"/>
  <c r="BO9" i="23"/>
  <c r="BW66" i="23"/>
  <c r="BW9" i="23"/>
  <c r="CE66" i="23"/>
  <c r="CE9" i="23"/>
  <c r="BM9" i="23"/>
  <c r="BU9" i="23"/>
  <c r="CC66" i="23"/>
  <c r="CC9" i="23"/>
  <c r="BO70" i="23"/>
  <c r="BO13" i="23"/>
  <c r="BW70" i="23"/>
  <c r="BW13" i="23"/>
  <c r="CE70" i="23"/>
  <c r="CE13" i="23"/>
  <c r="BM70" i="23"/>
  <c r="BM13" i="23"/>
  <c r="BU13" i="23"/>
  <c r="CC13" i="23"/>
  <c r="AM4" i="18"/>
  <c r="BI4" i="18"/>
  <c r="BS4" i="18"/>
  <c r="AL23" i="19"/>
  <c r="J33" i="19"/>
  <c r="Z33" i="19"/>
  <c r="AP33" i="19"/>
  <c r="BF33" i="19"/>
  <c r="BV33" i="19"/>
  <c r="M30" i="19"/>
  <c r="AC30" i="19"/>
  <c r="AS30" i="19"/>
  <c r="BI30" i="19"/>
  <c r="R36" i="19"/>
  <c r="AH36" i="19"/>
  <c r="AX36" i="19"/>
  <c r="BN36" i="19"/>
  <c r="CD36" i="19"/>
  <c r="E4" i="20"/>
  <c r="M4" i="20"/>
  <c r="U4" i="20"/>
  <c r="AC4" i="20"/>
  <c r="AK10" i="20"/>
  <c r="AK4" i="20"/>
  <c r="AS10" i="20"/>
  <c r="AS4" i="20"/>
  <c r="BA10" i="20"/>
  <c r="BA4" i="20"/>
  <c r="BI10" i="20"/>
  <c r="BI4" i="20"/>
  <c r="BQ10" i="20"/>
  <c r="BQ4" i="20"/>
  <c r="BY10" i="20"/>
  <c r="BY4" i="20"/>
  <c r="CG10" i="20"/>
  <c r="CG4" i="20"/>
  <c r="BU10" i="20"/>
  <c r="AC16" i="22"/>
  <c r="AC40" i="22"/>
  <c r="AK16" i="22"/>
  <c r="AK40" i="22"/>
  <c r="BI40" i="22"/>
  <c r="BI16" i="22"/>
  <c r="BQ16" i="22"/>
  <c r="BQ40" i="22"/>
  <c r="BY16" i="22"/>
  <c r="BY40" i="22"/>
  <c r="CG40" i="22"/>
  <c r="CG16" i="22"/>
  <c r="AQ40" i="22"/>
  <c r="AQ16" i="22"/>
  <c r="AY16" i="22"/>
  <c r="AY40" i="22"/>
  <c r="BG40" i="22"/>
  <c r="BG16" i="22"/>
  <c r="BO40" i="22"/>
  <c r="BO16" i="22"/>
  <c r="BW16" i="22"/>
  <c r="BW40" i="22"/>
  <c r="CE40" i="22"/>
  <c r="CE16" i="22"/>
  <c r="AF46" i="22"/>
  <c r="AF22" i="22"/>
  <c r="AN46" i="22"/>
  <c r="AN22" i="22"/>
  <c r="AV46" i="22"/>
  <c r="AV22" i="22"/>
  <c r="BD46" i="22"/>
  <c r="BD22" i="22"/>
  <c r="BL46" i="22"/>
  <c r="BL22" i="22"/>
  <c r="BT46" i="22"/>
  <c r="BT22" i="22"/>
  <c r="CB46" i="22"/>
  <c r="CB22" i="22"/>
  <c r="AL22" i="22"/>
  <c r="AT22" i="22"/>
  <c r="BB46" i="22"/>
  <c r="BB22" i="22"/>
  <c r="BJ46" i="22"/>
  <c r="BJ22" i="22"/>
  <c r="BR22" i="22"/>
  <c r="BZ46" i="22"/>
  <c r="BZ22" i="22"/>
  <c r="BW30" i="22"/>
  <c r="BA4" i="18"/>
  <c r="BK5" i="18"/>
  <c r="CG14" i="34"/>
  <c r="CG4" i="18"/>
  <c r="AO5" i="18"/>
  <c r="AW5" i="18"/>
  <c r="BE5" i="18"/>
  <c r="BM5" i="18"/>
  <c r="BU5" i="18"/>
  <c r="CC5" i="18"/>
  <c r="AV9" i="18"/>
  <c r="CB9" i="18"/>
  <c r="N5" i="19"/>
  <c r="K36" i="19"/>
  <c r="K17" i="19"/>
  <c r="S36" i="19"/>
  <c r="S17" i="19"/>
  <c r="AA36" i="19"/>
  <c r="AA17" i="19"/>
  <c r="AI36" i="19"/>
  <c r="AI17" i="19"/>
  <c r="AQ36" i="19"/>
  <c r="AQ17" i="19"/>
  <c r="AY36" i="19"/>
  <c r="AY17" i="19"/>
  <c r="BG36" i="19"/>
  <c r="BG17" i="19"/>
  <c r="BO36" i="19"/>
  <c r="BO17" i="19"/>
  <c r="BW36" i="19"/>
  <c r="BW17" i="19"/>
  <c r="CE36" i="19"/>
  <c r="CE17" i="19"/>
  <c r="D33" i="19"/>
  <c r="T33" i="19"/>
  <c r="AJ33" i="19"/>
  <c r="G36" i="19"/>
  <c r="W36" i="19"/>
  <c r="AM36" i="19"/>
  <c r="BC36" i="19"/>
  <c r="BS36" i="19"/>
  <c r="AL10" i="20"/>
  <c r="BE10" i="20"/>
  <c r="CA10" i="20"/>
  <c r="I4" i="22"/>
  <c r="I5" i="22" s="1"/>
  <c r="I28" i="22"/>
  <c r="I29" i="22" s="1"/>
  <c r="AD30" i="22"/>
  <c r="AL30" i="22"/>
  <c r="AM40" i="22"/>
  <c r="AU40" i="22"/>
  <c r="BC40" i="22"/>
  <c r="CA40" i="22"/>
  <c r="CE30" i="22"/>
  <c r="BN5" i="23"/>
  <c r="BN61" i="23" s="1"/>
  <c r="CC23" i="19"/>
  <c r="CC4" i="19"/>
  <c r="J5" i="19"/>
  <c r="R5" i="19"/>
  <c r="Z5" i="19"/>
  <c r="AH5" i="19"/>
  <c r="AP5" i="19"/>
  <c r="AX5" i="19"/>
  <c r="BF5" i="19"/>
  <c r="BN5" i="19"/>
  <c r="BV5" i="19"/>
  <c r="CD5" i="19"/>
  <c r="D5" i="19"/>
  <c r="D30" i="19"/>
  <c r="L5" i="19"/>
  <c r="L30" i="19"/>
  <c r="T5" i="19"/>
  <c r="T30" i="19"/>
  <c r="AB5" i="19"/>
  <c r="AB30" i="19"/>
  <c r="AJ11" i="19"/>
  <c r="AJ5" i="19"/>
  <c r="AJ30" i="19"/>
  <c r="AR11" i="19"/>
  <c r="AR5" i="19"/>
  <c r="AR30" i="19"/>
  <c r="AZ11" i="19"/>
  <c r="AZ5" i="19"/>
  <c r="AZ30" i="19"/>
  <c r="BH11" i="19"/>
  <c r="BH5" i="19"/>
  <c r="BH30" i="19"/>
  <c r="BP11" i="19"/>
  <c r="BP5" i="19"/>
  <c r="BP30" i="19"/>
  <c r="BX11" i="19"/>
  <c r="BX5" i="19"/>
  <c r="BX30" i="19"/>
  <c r="CF11" i="19"/>
  <c r="CF5" i="19"/>
  <c r="CF30" i="19"/>
  <c r="J6" i="19"/>
  <c r="R6" i="19"/>
  <c r="R30" i="19"/>
  <c r="Z6" i="19"/>
  <c r="Z30" i="19"/>
  <c r="AH6" i="19"/>
  <c r="AH11" i="19"/>
  <c r="AH30" i="19"/>
  <c r="AP6" i="19"/>
  <c r="AP11" i="19"/>
  <c r="AP30" i="19"/>
  <c r="AX6" i="19"/>
  <c r="AX11" i="19"/>
  <c r="AX30" i="19"/>
  <c r="BF6" i="19"/>
  <c r="BF11" i="19"/>
  <c r="BF30" i="19"/>
  <c r="BN6" i="19"/>
  <c r="BN11" i="19"/>
  <c r="BN30" i="19"/>
  <c r="BV6" i="19"/>
  <c r="BV11" i="19"/>
  <c r="CD6" i="19"/>
  <c r="CD11" i="19"/>
  <c r="CD30" i="19"/>
  <c r="D36" i="19"/>
  <c r="T36" i="19"/>
  <c r="AJ36" i="19"/>
  <c r="AZ36" i="19"/>
  <c r="BP36" i="19"/>
  <c r="CF36" i="19"/>
  <c r="BJ10" i="20"/>
  <c r="CC10" i="20"/>
  <c r="U11" i="22"/>
  <c r="AC11" i="22"/>
  <c r="AC35" i="22"/>
  <c r="AK11" i="22"/>
  <c r="AK35" i="22"/>
  <c r="AS35" i="22"/>
  <c r="AS11" i="22"/>
  <c r="BA11" i="22"/>
  <c r="BA35" i="22"/>
  <c r="BI11" i="22"/>
  <c r="BI35" i="22"/>
  <c r="CG35" i="22"/>
  <c r="CG11" i="22"/>
  <c r="K11" i="22"/>
  <c r="S11" i="22"/>
  <c r="AA35" i="22"/>
  <c r="AA11" i="22"/>
  <c r="AI11" i="22"/>
  <c r="AI35" i="22"/>
  <c r="AQ35" i="22"/>
  <c r="AQ11" i="22"/>
  <c r="BO35" i="22"/>
  <c r="BO11" i="22"/>
  <c r="BW11" i="22"/>
  <c r="BW35" i="22"/>
  <c r="CE35" i="22"/>
  <c r="CE11" i="22"/>
  <c r="AF40" i="22"/>
  <c r="AF16" i="22"/>
  <c r="AN40" i="22"/>
  <c r="AN16" i="22"/>
  <c r="AV40" i="22"/>
  <c r="AV16" i="22"/>
  <c r="BD40" i="22"/>
  <c r="BD16" i="22"/>
  <c r="BL40" i="22"/>
  <c r="BL16" i="22"/>
  <c r="BT40" i="22"/>
  <c r="BT16" i="22"/>
  <c r="CB40" i="22"/>
  <c r="CB16" i="22"/>
  <c r="AI46" i="22"/>
  <c r="AI22" i="22"/>
  <c r="AQ46" i="22"/>
  <c r="AQ22" i="22"/>
  <c r="AY46" i="22"/>
  <c r="AY22" i="22"/>
  <c r="BG46" i="22"/>
  <c r="BG22" i="22"/>
  <c r="BO46" i="22"/>
  <c r="BO22" i="22"/>
  <c r="BW46" i="22"/>
  <c r="BW22" i="22"/>
  <c r="CE46" i="22"/>
  <c r="CE22" i="22"/>
  <c r="AG46" i="22"/>
  <c r="AY5" i="23"/>
  <c r="I27" i="23"/>
  <c r="Q27" i="23"/>
  <c r="Y27" i="23"/>
  <c r="AG85" i="23"/>
  <c r="AG27" i="23"/>
  <c r="AO31" i="23"/>
  <c r="AW31" i="23"/>
  <c r="AS4" i="18"/>
  <c r="BC4" i="18"/>
  <c r="BY14" i="34"/>
  <c r="BY4" i="18"/>
  <c r="AI5" i="18"/>
  <c r="AQ5" i="18"/>
  <c r="AY5" i="18"/>
  <c r="BG5" i="18"/>
  <c r="BO5" i="18"/>
  <c r="BW5" i="18"/>
  <c r="CE5" i="18"/>
  <c r="AN9" i="18"/>
  <c r="AZ9" i="18"/>
  <c r="BB23" i="19"/>
  <c r="AK11" i="19"/>
  <c r="AS11" i="19"/>
  <c r="BA11" i="19"/>
  <c r="BI11" i="19"/>
  <c r="BQ11" i="19"/>
  <c r="BY11" i="19"/>
  <c r="CG11" i="19"/>
  <c r="AL14" i="19"/>
  <c r="AL33" i="19"/>
  <c r="AT14" i="19"/>
  <c r="AT33" i="19"/>
  <c r="BB14" i="19"/>
  <c r="BB33" i="19"/>
  <c r="BJ14" i="19"/>
  <c r="BJ33" i="19"/>
  <c r="BR14" i="19"/>
  <c r="BR33" i="19"/>
  <c r="BZ14" i="19"/>
  <c r="BZ33" i="19"/>
  <c r="AJ14" i="19"/>
  <c r="AR14" i="19"/>
  <c r="AR33" i="19"/>
  <c r="AZ14" i="19"/>
  <c r="AZ33" i="19"/>
  <c r="BH14" i="19"/>
  <c r="BH33" i="19"/>
  <c r="BP14" i="19"/>
  <c r="BP33" i="19"/>
  <c r="BX14" i="19"/>
  <c r="CF14" i="19"/>
  <c r="CF33" i="19"/>
  <c r="CG36" i="19"/>
  <c r="BA30" i="19"/>
  <c r="CG30" i="19"/>
  <c r="G33" i="19"/>
  <c r="W33" i="19"/>
  <c r="AM33" i="19"/>
  <c r="BC33" i="19"/>
  <c r="BS33" i="19"/>
  <c r="J36" i="19"/>
  <c r="Z36" i="19"/>
  <c r="AP36" i="19"/>
  <c r="BF36" i="19"/>
  <c r="BV36" i="19"/>
  <c r="AO10" i="20"/>
  <c r="J6" i="22"/>
  <c r="R6" i="22"/>
  <c r="Z6" i="22"/>
  <c r="AH30" i="22"/>
  <c r="AH6" i="22"/>
  <c r="AH4" i="22" s="1"/>
  <c r="AH5" i="22" s="1"/>
  <c r="AP30" i="22"/>
  <c r="AP6" i="22"/>
  <c r="AP4" i="22" s="1"/>
  <c r="AP5" i="22" s="1"/>
  <c r="AX30" i="22"/>
  <c r="AX6" i="22"/>
  <c r="AX4" i="22" s="1"/>
  <c r="AX5" i="22" s="1"/>
  <c r="BF30" i="22"/>
  <c r="BF6" i="22"/>
  <c r="BF4" i="22" s="1"/>
  <c r="BF5" i="22" s="1"/>
  <c r="BN30" i="22"/>
  <c r="BN6" i="22"/>
  <c r="BN4" i="22" s="1"/>
  <c r="BN5" i="22" s="1"/>
  <c r="BV30" i="22"/>
  <c r="BV6" i="22"/>
  <c r="BV4" i="22" s="1"/>
  <c r="BV5" i="22" s="1"/>
  <c r="CD30" i="22"/>
  <c r="CD6" i="22"/>
  <c r="CD4" i="22" s="1"/>
  <c r="CD5" i="22" s="1"/>
  <c r="AG16" i="22"/>
  <c r="AO40" i="22"/>
  <c r="AW16" i="22"/>
  <c r="AW4" i="22" s="1"/>
  <c r="AW5" i="22" s="1"/>
  <c r="BE40" i="22"/>
  <c r="BM40" i="22"/>
  <c r="BM28" i="22" s="1"/>
  <c r="BM29" i="22" s="1"/>
  <c r="BU40" i="22"/>
  <c r="CC40" i="22"/>
  <c r="AG40" i="22"/>
  <c r="K5" i="23"/>
  <c r="AA5" i="23"/>
  <c r="BG78" i="23"/>
  <c r="BG74" i="23" s="1"/>
  <c r="BO74" i="23"/>
  <c r="I6" i="23"/>
  <c r="Q6" i="23"/>
  <c r="Y6" i="23"/>
  <c r="AG6" i="23"/>
  <c r="AO6" i="23"/>
  <c r="AW6" i="23"/>
  <c r="BU78" i="23"/>
  <c r="BU74" i="23" s="1"/>
  <c r="BU6" i="23"/>
  <c r="CC6" i="23"/>
  <c r="G17" i="23"/>
  <c r="O17" i="23"/>
  <c r="O4" i="23" s="1"/>
  <c r="W17" i="23"/>
  <c r="W4" i="23" s="1"/>
  <c r="AE17" i="23"/>
  <c r="AM74" i="23"/>
  <c r="AM17" i="23"/>
  <c r="AU17" i="23"/>
  <c r="BK9" i="18"/>
  <c r="AO9" i="18"/>
  <c r="AW9" i="18"/>
  <c r="BE9" i="18"/>
  <c r="BM9" i="18"/>
  <c r="BU9" i="18"/>
  <c r="CC9" i="18"/>
  <c r="BW4" i="19"/>
  <c r="Y5" i="19"/>
  <c r="BE5" i="19"/>
  <c r="G6" i="19"/>
  <c r="W6" i="19"/>
  <c r="AM6" i="19"/>
  <c r="BC6" i="19"/>
  <c r="BS6" i="19"/>
  <c r="AM14" i="19"/>
  <c r="AU14" i="19"/>
  <c r="BC14" i="19"/>
  <c r="BK14" i="19"/>
  <c r="BS14" i="19"/>
  <c r="CA14" i="19"/>
  <c r="F30" i="19"/>
  <c r="V30" i="19"/>
  <c r="AL30" i="19"/>
  <c r="BB30" i="19"/>
  <c r="BR30" i="19"/>
  <c r="H33" i="19"/>
  <c r="X33" i="19"/>
  <c r="AN33" i="19"/>
  <c r="BD33" i="19"/>
  <c r="BT33" i="19"/>
  <c r="N36" i="19"/>
  <c r="AT36" i="19"/>
  <c r="BJ36" i="19"/>
  <c r="BZ36" i="19"/>
  <c r="J4" i="20"/>
  <c r="R4" i="20"/>
  <c r="Z4" i="20"/>
  <c r="AH4" i="20"/>
  <c r="AH10" i="20"/>
  <c r="AP4" i="20"/>
  <c r="AP10" i="20"/>
  <c r="AX4" i="20"/>
  <c r="AX10" i="20"/>
  <c r="BF4" i="20"/>
  <c r="BF10" i="20"/>
  <c r="BN4" i="20"/>
  <c r="BN10" i="20"/>
  <c r="BV4" i="20"/>
  <c r="BV10" i="20"/>
  <c r="CD4" i="20"/>
  <c r="CD10" i="20"/>
  <c r="H4" i="20"/>
  <c r="P4" i="20"/>
  <c r="X4" i="20"/>
  <c r="AN10" i="20"/>
  <c r="AN4" i="20"/>
  <c r="AV10" i="20"/>
  <c r="AV4" i="20"/>
  <c r="BD10" i="20"/>
  <c r="BD4" i="20"/>
  <c r="BL10" i="20"/>
  <c r="BL4" i="20"/>
  <c r="BT10" i="20"/>
  <c r="BT4" i="20"/>
  <c r="CB10" i="20"/>
  <c r="CB4" i="20"/>
  <c r="AT10" i="20"/>
  <c r="BM10" i="20"/>
  <c r="K6" i="22"/>
  <c r="S6" i="22"/>
  <c r="AA30" i="22"/>
  <c r="AI6" i="22"/>
  <c r="AQ30" i="22"/>
  <c r="AY30" i="22"/>
  <c r="BG30" i="22"/>
  <c r="BO30" i="22"/>
  <c r="BW6" i="22"/>
  <c r="CE6" i="22"/>
  <c r="AM35" i="22"/>
  <c r="BK35" i="22"/>
  <c r="BS35" i="22"/>
  <c r="CA35" i="22"/>
  <c r="AS46" i="22"/>
  <c r="BA46" i="22"/>
  <c r="BI46" i="22"/>
  <c r="CG46" i="22"/>
  <c r="AT46" i="22"/>
  <c r="AF30" i="22"/>
  <c r="AN30" i="22"/>
  <c r="AV30" i="22"/>
  <c r="BD30" i="22"/>
  <c r="BL30" i="22"/>
  <c r="BT30" i="22"/>
  <c r="CB30" i="22"/>
  <c r="AD35" i="22"/>
  <c r="AL35" i="22"/>
  <c r="AT35" i="22"/>
  <c r="BB35" i="22"/>
  <c r="BJ35" i="22"/>
  <c r="BR35" i="22"/>
  <c r="BZ35" i="22"/>
  <c r="AD40" i="22"/>
  <c r="AL40" i="22"/>
  <c r="AT40" i="22"/>
  <c r="BB40" i="22"/>
  <c r="BJ40" i="22"/>
  <c r="BR40" i="22"/>
  <c r="BZ40" i="22"/>
  <c r="AI30" i="22"/>
  <c r="BX30" i="22"/>
  <c r="BU35" i="22"/>
  <c r="AW40" i="22"/>
  <c r="AW46" i="22"/>
  <c r="BR46" i="22"/>
  <c r="O5" i="23"/>
  <c r="AE5" i="23"/>
  <c r="AE4" i="23"/>
  <c r="AU5" i="23"/>
  <c r="U17" i="23"/>
  <c r="CA21" i="23"/>
  <c r="CA17" i="23" s="1"/>
  <c r="BK6" i="23"/>
  <c r="H5" i="19"/>
  <c r="P5" i="19"/>
  <c r="X5" i="19"/>
  <c r="AF5" i="19"/>
  <c r="AN5" i="19"/>
  <c r="AV5" i="19"/>
  <c r="BD5" i="19"/>
  <c r="BL5" i="19"/>
  <c r="BT5" i="19"/>
  <c r="CB5" i="19"/>
  <c r="F6" i="19"/>
  <c r="N6" i="19"/>
  <c r="V6" i="19"/>
  <c r="AD6" i="19"/>
  <c r="AL6" i="19"/>
  <c r="AT6" i="19"/>
  <c r="BB6" i="19"/>
  <c r="BJ6" i="19"/>
  <c r="BR6" i="19"/>
  <c r="BZ6" i="19"/>
  <c r="AN11" i="19"/>
  <c r="AV11" i="19"/>
  <c r="BD11" i="19"/>
  <c r="BL11" i="19"/>
  <c r="BT11" i="19"/>
  <c r="CB11" i="19"/>
  <c r="AH14" i="19"/>
  <c r="AP14" i="19"/>
  <c r="AX14" i="19"/>
  <c r="BF14" i="19"/>
  <c r="BN14" i="19"/>
  <c r="BV14" i="19"/>
  <c r="CD14" i="19"/>
  <c r="D17" i="19"/>
  <c r="L17" i="19"/>
  <c r="T17" i="19"/>
  <c r="AB17" i="19"/>
  <c r="AJ17" i="19"/>
  <c r="AR17" i="19"/>
  <c r="AZ17" i="19"/>
  <c r="BH17" i="19"/>
  <c r="BP17" i="19"/>
  <c r="BX17" i="19"/>
  <c r="CF17" i="19"/>
  <c r="AA6" i="22"/>
  <c r="AQ6" i="22"/>
  <c r="AY6" i="22"/>
  <c r="BG6" i="22"/>
  <c r="BO6" i="22"/>
  <c r="Q11" i="22"/>
  <c r="Y11" i="22"/>
  <c r="AG11" i="22"/>
  <c r="AO11" i="22"/>
  <c r="BM11" i="22"/>
  <c r="CC11" i="22"/>
  <c r="AO16" i="22"/>
  <c r="BE16" i="22"/>
  <c r="BE4" i="22" s="1"/>
  <c r="BE5" i="22" s="1"/>
  <c r="BM16" i="22"/>
  <c r="BU16" i="22"/>
  <c r="BU4" i="22" s="1"/>
  <c r="BU5" i="22" s="1"/>
  <c r="CC16" i="22"/>
  <c r="AJ22" i="22"/>
  <c r="AR22" i="22"/>
  <c r="AZ22" i="22"/>
  <c r="BH22" i="22"/>
  <c r="BP22" i="22"/>
  <c r="BX22" i="22"/>
  <c r="CF22" i="22"/>
  <c r="AH46" i="22"/>
  <c r="AP46" i="22"/>
  <c r="AX46" i="22"/>
  <c r="BF46" i="22"/>
  <c r="BN46" i="22"/>
  <c r="BV46" i="22"/>
  <c r="CD46" i="22"/>
  <c r="BU46" i="22"/>
  <c r="BC46" i="22"/>
  <c r="BD21" i="23"/>
  <c r="BL21" i="23"/>
  <c r="BT21" i="23"/>
  <c r="CB21" i="23"/>
  <c r="BF24" i="23"/>
  <c r="BN24" i="23"/>
  <c r="BV24" i="23"/>
  <c r="BV74" i="23" s="1"/>
  <c r="CD24" i="23"/>
  <c r="H6" i="23"/>
  <c r="P6" i="23"/>
  <c r="X6" i="23"/>
  <c r="AF6" i="23"/>
  <c r="AN6" i="23"/>
  <c r="AV6" i="23"/>
  <c r="BD6" i="23"/>
  <c r="BL6" i="23"/>
  <c r="BT6" i="23"/>
  <c r="CB6" i="23"/>
  <c r="AY85" i="23"/>
  <c r="AY27" i="23"/>
  <c r="BG27" i="23"/>
  <c r="BO27" i="23"/>
  <c r="BW27" i="23"/>
  <c r="AO28" i="23"/>
  <c r="AW28" i="23"/>
  <c r="AM28" i="23"/>
  <c r="AU28" i="23"/>
  <c r="E27" i="23"/>
  <c r="AJ97" i="23"/>
  <c r="AJ38" i="23"/>
  <c r="AR97" i="23"/>
  <c r="AR38" i="23"/>
  <c r="AZ97" i="23"/>
  <c r="AZ38" i="23"/>
  <c r="BH97" i="23"/>
  <c r="BH38" i="23"/>
  <c r="BP97" i="23"/>
  <c r="BP38" i="23"/>
  <c r="BX97" i="23"/>
  <c r="BX38" i="23"/>
  <c r="CF97" i="23"/>
  <c r="CF38" i="23"/>
  <c r="AJ46" i="22"/>
  <c r="AR46" i="22"/>
  <c r="AR28" i="22" s="1"/>
  <c r="AR29" i="22" s="1"/>
  <c r="AZ46" i="22"/>
  <c r="AZ28" i="22" s="1"/>
  <c r="AZ29" i="22" s="1"/>
  <c r="BH46" i="22"/>
  <c r="BP46" i="22"/>
  <c r="BX46" i="22"/>
  <c r="CF46" i="22"/>
  <c r="CF30" i="22"/>
  <c r="AH40" i="22"/>
  <c r="AK46" i="22"/>
  <c r="BE46" i="22"/>
  <c r="BS66" i="23"/>
  <c r="CA66" i="23"/>
  <c r="BS70" i="23"/>
  <c r="CA70" i="23"/>
  <c r="M17" i="23"/>
  <c r="AX17" i="23"/>
  <c r="BX74" i="23"/>
  <c r="AI11" i="19"/>
  <c r="AQ11" i="19"/>
  <c r="AY11" i="19"/>
  <c r="BG11" i="19"/>
  <c r="BO11" i="19"/>
  <c r="BW11" i="19"/>
  <c r="CE11" i="19"/>
  <c r="AI10" i="20"/>
  <c r="AQ10" i="20"/>
  <c r="AY10" i="20"/>
  <c r="BG10" i="20"/>
  <c r="BO10" i="20"/>
  <c r="BW10" i="20"/>
  <c r="CE10" i="20"/>
  <c r="F6" i="22"/>
  <c r="N6" i="22"/>
  <c r="V6" i="22"/>
  <c r="AD6" i="22"/>
  <c r="AL6" i="22"/>
  <c r="AT6" i="22"/>
  <c r="BB6" i="22"/>
  <c r="BJ6" i="22"/>
  <c r="BR6" i="22"/>
  <c r="BZ6" i="22"/>
  <c r="D11" i="22"/>
  <c r="L11" i="22"/>
  <c r="T11" i="22"/>
  <c r="AB11" i="22"/>
  <c r="AB4" i="22" s="1"/>
  <c r="AB5" i="22" s="1"/>
  <c r="AJ11" i="22"/>
  <c r="AR11" i="22"/>
  <c r="AZ11" i="22"/>
  <c r="BH11" i="22"/>
  <c r="BP11" i="22"/>
  <c r="BX11" i="22"/>
  <c r="CF11" i="22"/>
  <c r="AJ16" i="22"/>
  <c r="AR16" i="22"/>
  <c r="AZ16" i="22"/>
  <c r="BH16" i="22"/>
  <c r="BP16" i="22"/>
  <c r="BX16" i="22"/>
  <c r="CF16" i="22"/>
  <c r="AU22" i="22"/>
  <c r="BK22" i="22"/>
  <c r="CC46" i="22"/>
  <c r="G5" i="23"/>
  <c r="W5" i="23"/>
  <c r="AM5" i="23"/>
  <c r="BC5" i="23"/>
  <c r="J8" i="23"/>
  <c r="R8" i="23"/>
  <c r="Z8" i="23"/>
  <c r="AH8" i="23"/>
  <c r="AP8" i="23"/>
  <c r="AX8" i="23"/>
  <c r="BF8" i="23"/>
  <c r="BL66" i="23"/>
  <c r="BL9" i="23"/>
  <c r="BT66" i="23"/>
  <c r="BT9" i="23"/>
  <c r="CB66" i="23"/>
  <c r="CB9" i="23"/>
  <c r="BP9" i="23"/>
  <c r="BX9" i="23"/>
  <c r="CF66" i="23"/>
  <c r="CF9" i="23"/>
  <c r="BL70" i="23"/>
  <c r="BL13" i="23"/>
  <c r="BT70" i="23"/>
  <c r="BT13" i="23"/>
  <c r="CB70" i="23"/>
  <c r="CB13" i="23"/>
  <c r="BP70" i="23"/>
  <c r="BP13" i="23"/>
  <c r="BX13" i="23"/>
  <c r="CF13" i="23"/>
  <c r="Z17" i="23"/>
  <c r="AY21" i="23"/>
  <c r="BG21" i="23"/>
  <c r="BO21" i="23"/>
  <c r="BW21" i="23"/>
  <c r="CE21" i="23"/>
  <c r="CE17" i="23" s="1"/>
  <c r="BE21" i="23"/>
  <c r="BM21" i="23"/>
  <c r="BU21" i="23"/>
  <c r="CC21" i="23"/>
  <c r="BA24" i="23"/>
  <c r="BI24" i="23"/>
  <c r="BQ24" i="23"/>
  <c r="BY24" i="23"/>
  <c r="CG24" i="23"/>
  <c r="CG17" i="23" s="1"/>
  <c r="K6" i="23"/>
  <c r="S6" i="23"/>
  <c r="AA6" i="23"/>
  <c r="AI6" i="23"/>
  <c r="AQ6" i="23"/>
  <c r="AY24" i="23"/>
  <c r="AY74" i="23" s="1"/>
  <c r="AY6" i="23"/>
  <c r="BG24" i="23"/>
  <c r="BG6" i="23"/>
  <c r="BO24" i="23"/>
  <c r="BO6" i="23"/>
  <c r="BW24" i="23"/>
  <c r="BW74" i="23" s="1"/>
  <c r="BW6" i="23"/>
  <c r="CE24" i="23"/>
  <c r="CE74" i="23" s="1"/>
  <c r="CE6" i="23"/>
  <c r="AO46" i="22"/>
  <c r="AC17" i="23"/>
  <c r="AN85" i="23"/>
  <c r="BY65" i="23"/>
  <c r="H6" i="22"/>
  <c r="P6" i="22"/>
  <c r="X6" i="22"/>
  <c r="AF6" i="22"/>
  <c r="AN6" i="22"/>
  <c r="AV6" i="22"/>
  <c r="BD6" i="22"/>
  <c r="BL6" i="22"/>
  <c r="BT6" i="22"/>
  <c r="CB6" i="22"/>
  <c r="F11" i="22"/>
  <c r="N11" i="22"/>
  <c r="V11" i="22"/>
  <c r="AD11" i="22"/>
  <c r="AL11" i="22"/>
  <c r="AT11" i="22"/>
  <c r="BB11" i="22"/>
  <c r="BJ11" i="22"/>
  <c r="BR11" i="22"/>
  <c r="BZ11" i="22"/>
  <c r="AD16" i="22"/>
  <c r="AL16" i="22"/>
  <c r="AT16" i="22"/>
  <c r="BB16" i="22"/>
  <c r="BJ16" i="22"/>
  <c r="BR16" i="22"/>
  <c r="BZ16" i="22"/>
  <c r="BM22" i="22"/>
  <c r="L5" i="23"/>
  <c r="AB5" i="23"/>
  <c r="AR5" i="23"/>
  <c r="AR61" i="23" s="1"/>
  <c r="BH5" i="23"/>
  <c r="E17" i="23"/>
  <c r="AP17" i="23"/>
  <c r="AU74" i="23"/>
  <c r="N5" i="23"/>
  <c r="AL93" i="23"/>
  <c r="AL34" i="23"/>
  <c r="AL5" i="23"/>
  <c r="AL61" i="23" s="1"/>
  <c r="AT93" i="23"/>
  <c r="AT34" i="23"/>
  <c r="BB93" i="23"/>
  <c r="BB34" i="23"/>
  <c r="BJ93" i="23"/>
  <c r="BJ34" i="23"/>
  <c r="BJ5" i="23"/>
  <c r="BJ61" i="23" s="1"/>
  <c r="BR93" i="23"/>
  <c r="BR34" i="23"/>
  <c r="BZ93" i="23"/>
  <c r="BZ34" i="23"/>
  <c r="D6" i="23"/>
  <c r="L6" i="23"/>
  <c r="T6" i="23"/>
  <c r="AB6" i="23"/>
  <c r="AJ34" i="23"/>
  <c r="AJ6" i="23"/>
  <c r="AR6" i="23"/>
  <c r="AR34" i="23"/>
  <c r="AZ93" i="23"/>
  <c r="AZ6" i="23"/>
  <c r="BH93" i="23"/>
  <c r="BH6" i="23"/>
  <c r="BH34" i="23"/>
  <c r="BP6" i="23"/>
  <c r="BP34" i="23"/>
  <c r="BX34" i="23"/>
  <c r="BX6" i="23"/>
  <c r="CF93" i="23"/>
  <c r="CF6" i="23"/>
  <c r="CF34" i="23"/>
  <c r="G6" i="23"/>
  <c r="O6" i="23"/>
  <c r="W6" i="23"/>
  <c r="AE6" i="23"/>
  <c r="AM6" i="23"/>
  <c r="AU6" i="23"/>
  <c r="BC6" i="23"/>
  <c r="BS6" i="23"/>
  <c r="CA6" i="23"/>
  <c r="BM66" i="23"/>
  <c r="BU66" i="23"/>
  <c r="BU70" i="23"/>
  <c r="CC70" i="23"/>
  <c r="K17" i="23"/>
  <c r="S17" i="23"/>
  <c r="AA17" i="23"/>
  <c r="AA4" i="23" s="1"/>
  <c r="AI17" i="23"/>
  <c r="AQ17" i="23"/>
  <c r="AI74" i="23"/>
  <c r="AQ74" i="23"/>
  <c r="BE78" i="23"/>
  <c r="BE74" i="23" s="1"/>
  <c r="BM78" i="23"/>
  <c r="BM74" i="23" s="1"/>
  <c r="CC78" i="23"/>
  <c r="BJ27" i="23"/>
  <c r="CC27" i="23"/>
  <c r="AE85" i="23"/>
  <c r="AH28" i="23"/>
  <c r="AP28" i="23"/>
  <c r="AX28" i="23"/>
  <c r="BA34" i="23"/>
  <c r="BO34" i="23"/>
  <c r="CA34" i="23"/>
  <c r="AM93" i="23"/>
  <c r="BK93" i="23"/>
  <c r="BS93" i="23"/>
  <c r="CA93" i="23"/>
  <c r="AK38" i="23"/>
  <c r="AW38" i="23"/>
  <c r="AK97" i="23"/>
  <c r="AS97" i="23"/>
  <c r="BA97" i="23"/>
  <c r="BI97" i="23"/>
  <c r="BY97" i="23"/>
  <c r="CG97" i="23"/>
  <c r="BQ47" i="23"/>
  <c r="CC47" i="23"/>
  <c r="AC52" i="23"/>
  <c r="BQ52" i="23"/>
  <c r="CC52" i="23"/>
  <c r="BE112" i="23"/>
  <c r="AJ74" i="23"/>
  <c r="AR74" i="23"/>
  <c r="AZ21" i="23"/>
  <c r="AZ17" i="23" s="1"/>
  <c r="BH21" i="23"/>
  <c r="BH17" i="23" s="1"/>
  <c r="BP21" i="23"/>
  <c r="BP17" i="23" s="1"/>
  <c r="BX21" i="23"/>
  <c r="BX17" i="23" s="1"/>
  <c r="CF21" i="23"/>
  <c r="CF17" i="23" s="1"/>
  <c r="CD74" i="23"/>
  <c r="BB27" i="23"/>
  <c r="CD27" i="23"/>
  <c r="H27" i="23"/>
  <c r="P27" i="23"/>
  <c r="X27" i="23"/>
  <c r="AF85" i="23"/>
  <c r="AF27" i="23"/>
  <c r="AQ85" i="23"/>
  <c r="AP31" i="23"/>
  <c r="AQ34" i="23"/>
  <c r="BC34" i="23"/>
  <c r="BK38" i="23"/>
  <c r="BY38" i="23"/>
  <c r="BK46" i="23"/>
  <c r="BK5" i="23" s="1"/>
  <c r="BK61" i="23" s="1"/>
  <c r="BS46" i="23"/>
  <c r="CA46" i="23"/>
  <c r="E52" i="23"/>
  <c r="Q52" i="23"/>
  <c r="AS52" i="23"/>
  <c r="BE52" i="23"/>
  <c r="AR85" i="23"/>
  <c r="AJ31" i="23"/>
  <c r="AR31" i="23"/>
  <c r="AW93" i="23"/>
  <c r="AW34" i="23"/>
  <c r="BE93" i="23"/>
  <c r="BE34" i="23"/>
  <c r="BM93" i="23"/>
  <c r="BM34" i="23"/>
  <c r="BU93" i="23"/>
  <c r="BU34" i="23"/>
  <c r="CC34" i="23"/>
  <c r="CC93" i="23"/>
  <c r="K47" i="23"/>
  <c r="S47" i="23"/>
  <c r="AA47" i="23"/>
  <c r="AI107" i="23"/>
  <c r="AI106" i="23" s="1"/>
  <c r="AI47" i="23"/>
  <c r="AQ107" i="23"/>
  <c r="AQ106" i="23" s="1"/>
  <c r="AQ47" i="23"/>
  <c r="AY107" i="23"/>
  <c r="AY106" i="23" s="1"/>
  <c r="AY47" i="23"/>
  <c r="BG107" i="23"/>
  <c r="BG106" i="23" s="1"/>
  <c r="BG47" i="23"/>
  <c r="BO47" i="23"/>
  <c r="BW47" i="23"/>
  <c r="CE47" i="23"/>
  <c r="I46" i="23"/>
  <c r="Q46" i="23"/>
  <c r="Y46" i="23"/>
  <c r="AG46" i="23"/>
  <c r="AO46" i="23"/>
  <c r="AW46" i="23"/>
  <c r="BE46" i="23"/>
  <c r="K52" i="23"/>
  <c r="S52" i="23"/>
  <c r="AA52" i="23"/>
  <c r="AI52" i="23"/>
  <c r="AQ52" i="23"/>
  <c r="AY52" i="23"/>
  <c r="BG112" i="23"/>
  <c r="BG52" i="23"/>
  <c r="BO112" i="23"/>
  <c r="BO52" i="23"/>
  <c r="BW112" i="23"/>
  <c r="BW52" i="23"/>
  <c r="CE112" i="23"/>
  <c r="CE52" i="23"/>
  <c r="AO93" i="23"/>
  <c r="N4" i="23"/>
  <c r="J6" i="23"/>
  <c r="R6" i="23"/>
  <c r="Z6" i="23"/>
  <c r="AH6" i="23"/>
  <c r="AP6" i="23"/>
  <c r="AX6" i="23"/>
  <c r="BF6" i="23"/>
  <c r="BN6" i="23"/>
  <c r="BV6" i="23"/>
  <c r="BV61" i="23" s="1"/>
  <c r="CD6" i="23"/>
  <c r="CD61" i="23" s="1"/>
  <c r="H8" i="23"/>
  <c r="P8" i="23"/>
  <c r="X8" i="23"/>
  <c r="AF8" i="23"/>
  <c r="AN8" i="23"/>
  <c r="AV8" i="23"/>
  <c r="BD8" i="23"/>
  <c r="BR9" i="23"/>
  <c r="BZ9" i="23"/>
  <c r="BP66" i="23"/>
  <c r="BX66" i="23"/>
  <c r="BR13" i="23"/>
  <c r="BZ13" i="23"/>
  <c r="BX70" i="23"/>
  <c r="CF70" i="23"/>
  <c r="BJ21" i="23"/>
  <c r="BJ17" i="23" s="1"/>
  <c r="BR21" i="23"/>
  <c r="BR17" i="23" s="1"/>
  <c r="BZ21" i="23"/>
  <c r="BZ17" i="23" s="1"/>
  <c r="AZ78" i="23"/>
  <c r="AZ74" i="23" s="1"/>
  <c r="BH78" i="23"/>
  <c r="BH74" i="23" s="1"/>
  <c r="BP78" i="23"/>
  <c r="BP74" i="23" s="1"/>
  <c r="CF78" i="23"/>
  <c r="CF74" i="23" s="1"/>
  <c r="BD24" i="23"/>
  <c r="BD74" i="23" s="1"/>
  <c r="BL24" i="23"/>
  <c r="BL74" i="23" s="1"/>
  <c r="BT24" i="23"/>
  <c r="BT74" i="23" s="1"/>
  <c r="CB24" i="23"/>
  <c r="CB74" i="23" s="1"/>
  <c r="K27" i="23"/>
  <c r="T27" i="23"/>
  <c r="AC27" i="23"/>
  <c r="BE27" i="23"/>
  <c r="BN27" i="23"/>
  <c r="AI28" i="23"/>
  <c r="AS28" i="23"/>
  <c r="AS31" i="23"/>
  <c r="AS34" i="23"/>
  <c r="BG34" i="23"/>
  <c r="BS34" i="23"/>
  <c r="AH93" i="23"/>
  <c r="AH34" i="23"/>
  <c r="AP93" i="23"/>
  <c r="AP34" i="23"/>
  <c r="AX93" i="23"/>
  <c r="AX34" i="23"/>
  <c r="BF93" i="23"/>
  <c r="BF34" i="23"/>
  <c r="BN93" i="23"/>
  <c r="BN34" i="23"/>
  <c r="BV93" i="23"/>
  <c r="BV34" i="23"/>
  <c r="CD93" i="23"/>
  <c r="CD34" i="23"/>
  <c r="AO38" i="23"/>
  <c r="CA38" i="23"/>
  <c r="AN97" i="23"/>
  <c r="AN38" i="23"/>
  <c r="AV97" i="23"/>
  <c r="AV38" i="23"/>
  <c r="BD97" i="23"/>
  <c r="BD38" i="23"/>
  <c r="BL97" i="23"/>
  <c r="BL38" i="23"/>
  <c r="CB97" i="23"/>
  <c r="AQ46" i="23"/>
  <c r="AQ5" i="23" s="1"/>
  <c r="AQ61" i="23" s="1"/>
  <c r="BU47" i="23"/>
  <c r="U52" i="23"/>
  <c r="AG52" i="23"/>
  <c r="BI52" i="23"/>
  <c r="BU52" i="23"/>
  <c r="BC93" i="23"/>
  <c r="I8" i="23"/>
  <c r="Q8" i="23"/>
  <c r="Y8" i="23"/>
  <c r="AG8" i="23"/>
  <c r="AO8" i="23"/>
  <c r="AW8" i="23"/>
  <c r="BE8" i="23"/>
  <c r="BS9" i="23"/>
  <c r="CA9" i="23"/>
  <c r="BS13" i="23"/>
  <c r="CA13" i="23"/>
  <c r="BC21" i="23"/>
  <c r="BC17" i="23" s="1"/>
  <c r="BK21" i="23"/>
  <c r="BK17" i="23" s="1"/>
  <c r="BS21" i="23"/>
  <c r="BS17" i="23" s="1"/>
  <c r="BA78" i="23"/>
  <c r="BA74" i="23" s="1"/>
  <c r="BI78" i="23"/>
  <c r="BQ78" i="23"/>
  <c r="BY78" i="23"/>
  <c r="CG78" i="23"/>
  <c r="CG74" i="23" s="1"/>
  <c r="BE24" i="23"/>
  <c r="BM24" i="23"/>
  <c r="BU24" i="23"/>
  <c r="CC24" i="23"/>
  <c r="L27" i="23"/>
  <c r="U27" i="23"/>
  <c r="BF27" i="23"/>
  <c r="BD27" i="23"/>
  <c r="BL27" i="23"/>
  <c r="BT27" i="23"/>
  <c r="CB27" i="23"/>
  <c r="AL28" i="23"/>
  <c r="AT28" i="23"/>
  <c r="AH31" i="23"/>
  <c r="AT31" i="23"/>
  <c r="AI34" i="23"/>
  <c r="AU34" i="23"/>
  <c r="CG34" i="23"/>
  <c r="AI93" i="23"/>
  <c r="AQ93" i="23"/>
  <c r="AY93" i="23"/>
  <c r="BO93" i="23"/>
  <c r="BW93" i="23"/>
  <c r="CE93" i="23"/>
  <c r="BC38" i="23"/>
  <c r="BQ38" i="23"/>
  <c r="CC38" i="23"/>
  <c r="AO97" i="23"/>
  <c r="AW97" i="23"/>
  <c r="BU97" i="23"/>
  <c r="CC97" i="23"/>
  <c r="S46" i="23"/>
  <c r="BI47" i="23"/>
  <c r="BI107" i="23"/>
  <c r="I52" i="23"/>
  <c r="AW52" i="23"/>
  <c r="BI112" i="23"/>
  <c r="BP93" i="23"/>
  <c r="BR66" i="23"/>
  <c r="BZ66" i="23"/>
  <c r="BR70" i="23"/>
  <c r="BZ70" i="23"/>
  <c r="BB78" i="23"/>
  <c r="BB74" i="23" s="1"/>
  <c r="BJ78" i="23"/>
  <c r="BJ74" i="23" s="1"/>
  <c r="BR78" i="23"/>
  <c r="BR74" i="23" s="1"/>
  <c r="BZ78" i="23"/>
  <c r="BZ74" i="23" s="1"/>
  <c r="M27" i="23"/>
  <c r="AB85" i="23"/>
  <c r="AK85" i="23"/>
  <c r="AM31" i="23"/>
  <c r="AU31" i="23"/>
  <c r="BI34" i="23"/>
  <c r="AJ93" i="23"/>
  <c r="AR93" i="23"/>
  <c r="BX93" i="23"/>
  <c r="AS38" i="23"/>
  <c r="BE38" i="23"/>
  <c r="BG46" i="23"/>
  <c r="BG5" i="23" s="1"/>
  <c r="BG61" i="23" s="1"/>
  <c r="BO46" i="23"/>
  <c r="BW46" i="23"/>
  <c r="CE46" i="23"/>
  <c r="BY47" i="23"/>
  <c r="AK52" i="23"/>
  <c r="BY52" i="23"/>
  <c r="BJ112" i="23"/>
  <c r="CB93" i="23"/>
  <c r="CA78" i="23"/>
  <c r="CA74" i="23" s="1"/>
  <c r="BZ27" i="23"/>
  <c r="AC85" i="23"/>
  <c r="AX31" i="23"/>
  <c r="AN31" i="23"/>
  <c r="AV31" i="23"/>
  <c r="BK34" i="23"/>
  <c r="BS38" i="23"/>
  <c r="CG38" i="23"/>
  <c r="AI97" i="23"/>
  <c r="AI38" i="23"/>
  <c r="AQ97" i="23"/>
  <c r="AQ38" i="23"/>
  <c r="BG97" i="23"/>
  <c r="BG38" i="23"/>
  <c r="BO97" i="23"/>
  <c r="BO38" i="23"/>
  <c r="BW97" i="23"/>
  <c r="BW38" i="23"/>
  <c r="CE97" i="23"/>
  <c r="CE38" i="23"/>
  <c r="AI46" i="23"/>
  <c r="AI5" i="23" s="1"/>
  <c r="AI61" i="23" s="1"/>
  <c r="Q47" i="23"/>
  <c r="AG47" i="23"/>
  <c r="AW47" i="23"/>
  <c r="BM47" i="23"/>
  <c r="G47" i="23"/>
  <c r="O47" i="23"/>
  <c r="W47" i="23"/>
  <c r="AE47" i="23"/>
  <c r="AM107" i="23"/>
  <c r="AM106" i="23" s="1"/>
  <c r="AM47" i="23"/>
  <c r="AU47" i="23"/>
  <c r="AU107" i="23"/>
  <c r="AU106" i="23" s="1"/>
  <c r="BC107" i="23"/>
  <c r="BC106" i="23" s="1"/>
  <c r="BC47" i="23"/>
  <c r="BK107" i="23"/>
  <c r="BK47" i="23"/>
  <c r="BS47" i="23"/>
  <c r="E46" i="23"/>
  <c r="M46" i="23"/>
  <c r="U46" i="23"/>
  <c r="AC46" i="23"/>
  <c r="AK107" i="23"/>
  <c r="AK106" i="23" s="1"/>
  <c r="AK46" i="23"/>
  <c r="AS46" i="23"/>
  <c r="BA46" i="23"/>
  <c r="M52" i="23"/>
  <c r="Y52" i="23"/>
  <c r="BA52" i="23"/>
  <c r="BM52" i="23"/>
  <c r="G52" i="23"/>
  <c r="O52" i="23"/>
  <c r="W52" i="23"/>
  <c r="AE52" i="23"/>
  <c r="AM52" i="23"/>
  <c r="AU52" i="23"/>
  <c r="BC52" i="23"/>
  <c r="BK112" i="23"/>
  <c r="BK52" i="23"/>
  <c r="BS112" i="23"/>
  <c r="BS52" i="23"/>
  <c r="CA112" i="23"/>
  <c r="CA52" i="23"/>
  <c r="BQ66" i="23"/>
  <c r="BQ65" i="23" s="1"/>
  <c r="AY97" i="23"/>
  <c r="BL112" i="23"/>
  <c r="CB112" i="23"/>
  <c r="BH107" i="23"/>
  <c r="BS22" i="24"/>
  <c r="BS21" i="24"/>
  <c r="AO107" i="23"/>
  <c r="AO106" i="23" s="1"/>
  <c r="AW107" i="23"/>
  <c r="AW106" i="23" s="1"/>
  <c r="BE107" i="23"/>
  <c r="BE106" i="23" s="1"/>
  <c r="BM107" i="23"/>
  <c r="BM112" i="23"/>
  <c r="BU112" i="23"/>
  <c r="CC112" i="23"/>
  <c r="AL107" i="23"/>
  <c r="AL106" i="23" s="1"/>
  <c r="F46" i="23"/>
  <c r="V46" i="23"/>
  <c r="AD46" i="23"/>
  <c r="AD4" i="23" s="1"/>
  <c r="AT46" i="23"/>
  <c r="AT5" i="23" s="1"/>
  <c r="AT61" i="23" s="1"/>
  <c r="BB46" i="23"/>
  <c r="D47" i="23"/>
  <c r="L47" i="23"/>
  <c r="T47" i="23"/>
  <c r="AB47" i="23"/>
  <c r="AJ47" i="23"/>
  <c r="AR47" i="23"/>
  <c r="AZ47" i="23"/>
  <c r="BP47" i="23"/>
  <c r="BX47" i="23"/>
  <c r="AX107" i="23"/>
  <c r="AX106" i="23" s="1"/>
  <c r="BF107" i="23"/>
  <c r="BF106" i="23" s="1"/>
  <c r="D52" i="23"/>
  <c r="L52" i="23"/>
  <c r="T52" i="23"/>
  <c r="AB52" i="23"/>
  <c r="AJ52" i="23"/>
  <c r="AR52" i="23"/>
  <c r="AZ52" i="23"/>
  <c r="BH52" i="23"/>
  <c r="BP52" i="23"/>
  <c r="BX52" i="23"/>
  <c r="CF52" i="23"/>
  <c r="BF112" i="23"/>
  <c r="CD112" i="23"/>
  <c r="AM22" i="24"/>
  <c r="AM21" i="24"/>
  <c r="AU22" i="24"/>
  <c r="AU21" i="24"/>
  <c r="BC22" i="24"/>
  <c r="BC21" i="24"/>
  <c r="BK22" i="24"/>
  <c r="BK21" i="24"/>
  <c r="CA22" i="24"/>
  <c r="BX112" i="23"/>
  <c r="BY31" i="24"/>
  <c r="BY14" i="24"/>
  <c r="AS107" i="23"/>
  <c r="AS106" i="23" s="1"/>
  <c r="BA107" i="23"/>
  <c r="BA106" i="23" s="1"/>
  <c r="BQ112" i="23"/>
  <c r="BY112" i="23"/>
  <c r="CG112" i="23"/>
  <c r="AB21" i="24"/>
  <c r="AB22" i="24"/>
  <c r="BI5" i="24"/>
  <c r="BI4" i="24"/>
  <c r="AH21" i="24"/>
  <c r="AH22" i="24"/>
  <c r="AP21" i="24"/>
  <c r="AP22" i="24"/>
  <c r="AX21" i="24"/>
  <c r="AX22" i="24"/>
  <c r="BF21" i="24"/>
  <c r="BF22" i="24"/>
  <c r="BN21" i="24"/>
  <c r="BN22" i="24"/>
  <c r="BV21" i="24"/>
  <c r="BV22" i="24"/>
  <c r="CD22" i="24"/>
  <c r="BT38" i="23"/>
  <c r="CB38" i="23"/>
  <c r="H47" i="23"/>
  <c r="P47" i="23"/>
  <c r="X47" i="23"/>
  <c r="AF47" i="23"/>
  <c r="AN47" i="23"/>
  <c r="AV47" i="23"/>
  <c r="BL47" i="23"/>
  <c r="E4" i="24"/>
  <c r="M4" i="24"/>
  <c r="U4" i="24"/>
  <c r="AC5" i="24"/>
  <c r="AC4" i="24"/>
  <c r="AK5" i="24"/>
  <c r="AK4" i="24"/>
  <c r="AS5" i="24"/>
  <c r="AS4" i="24"/>
  <c r="CG5" i="24"/>
  <c r="CG4" i="24"/>
  <c r="AY23" i="24"/>
  <c r="AY6" i="24"/>
  <c r="BG23" i="24"/>
  <c r="BG6" i="24"/>
  <c r="BO23" i="24"/>
  <c r="BO6" i="24"/>
  <c r="BW23" i="24"/>
  <c r="BW6" i="24"/>
  <c r="CE23" i="24"/>
  <c r="CE6" i="24"/>
  <c r="AW6" i="24"/>
  <c r="BE6" i="24"/>
  <c r="BM23" i="24"/>
  <c r="BM6" i="24"/>
  <c r="BU23" i="24"/>
  <c r="BU6" i="24"/>
  <c r="CC23" i="24"/>
  <c r="CC6" i="24"/>
  <c r="AI27" i="24"/>
  <c r="AI21" i="24" s="1"/>
  <c r="AI10" i="24"/>
  <c r="AQ27" i="24"/>
  <c r="AQ21" i="24" s="1"/>
  <c r="AQ10" i="24"/>
  <c r="AY27" i="24"/>
  <c r="AY10" i="24"/>
  <c r="BG27" i="24"/>
  <c r="BG10" i="24"/>
  <c r="BO27" i="24"/>
  <c r="BO10" i="24"/>
  <c r="BW27" i="24"/>
  <c r="BW10" i="24"/>
  <c r="CE27" i="24"/>
  <c r="CE10" i="24"/>
  <c r="AO27" i="24"/>
  <c r="AO10" i="24"/>
  <c r="AO5" i="24" s="1"/>
  <c r="AW10" i="24"/>
  <c r="BE27" i="24"/>
  <c r="BE10" i="24"/>
  <c r="BM10" i="24"/>
  <c r="BU10" i="24"/>
  <c r="CC10" i="24"/>
  <c r="BQ31" i="24"/>
  <c r="BQ14" i="24"/>
  <c r="BI23" i="24"/>
  <c r="AS27" i="24"/>
  <c r="BY27" i="24"/>
  <c r="F26" i="25"/>
  <c r="N26" i="25"/>
  <c r="V26" i="25"/>
  <c r="AD26" i="25"/>
  <c r="AL26" i="25"/>
  <c r="AT26" i="25"/>
  <c r="BB26" i="25"/>
  <c r="BJ26" i="25"/>
  <c r="BR26" i="25"/>
  <c r="BZ26" i="25"/>
  <c r="D26" i="25"/>
  <c r="L26" i="25"/>
  <c r="T26" i="25"/>
  <c r="AB26" i="25"/>
  <c r="AJ26" i="25"/>
  <c r="AR26" i="25"/>
  <c r="AZ26" i="25"/>
  <c r="BH26" i="25"/>
  <c r="BP26" i="25"/>
  <c r="BX26" i="25"/>
  <c r="CF26" i="25"/>
  <c r="J26" i="25"/>
  <c r="R26" i="25"/>
  <c r="Z26" i="25"/>
  <c r="AH26" i="25"/>
  <c r="AP26" i="25"/>
  <c r="AX26" i="25"/>
  <c r="BF26" i="25"/>
  <c r="BN26" i="25"/>
  <c r="BV26" i="25"/>
  <c r="CD26" i="25"/>
  <c r="E60" i="26"/>
  <c r="M60" i="26"/>
  <c r="U60" i="26"/>
  <c r="AC60" i="26"/>
  <c r="AK60" i="26"/>
  <c r="AS60" i="26"/>
  <c r="BA60" i="26"/>
  <c r="BI60" i="26"/>
  <c r="BQ60" i="26"/>
  <c r="BY60" i="26"/>
  <c r="CG60" i="26"/>
  <c r="BW60" i="26"/>
  <c r="CE60" i="26"/>
  <c r="I60" i="26"/>
  <c r="Q60" i="26"/>
  <c r="Y60" i="26"/>
  <c r="AG60" i="26"/>
  <c r="AO60" i="26"/>
  <c r="AW60" i="26"/>
  <c r="BE60" i="26"/>
  <c r="BM60" i="26"/>
  <c r="BU60" i="26"/>
  <c r="AM5" i="24"/>
  <c r="BW14" i="24"/>
  <c r="AD22" i="24"/>
  <c r="AJ23" i="24"/>
  <c r="BP23" i="24"/>
  <c r="AZ27" i="24"/>
  <c r="CF27" i="24"/>
  <c r="AU5" i="24"/>
  <c r="G4" i="24"/>
  <c r="O4" i="24"/>
  <c r="W4" i="24"/>
  <c r="AE4" i="24"/>
  <c r="AM4" i="24"/>
  <c r="AU4" i="24"/>
  <c r="BQ5" i="24"/>
  <c r="BQ4" i="24"/>
  <c r="CG31" i="24"/>
  <c r="CG14" i="24"/>
  <c r="CD15" i="24"/>
  <c r="CA15" i="24"/>
  <c r="CA4" i="24" s="1"/>
  <c r="AE22" i="24"/>
  <c r="AE21" i="24"/>
  <c r="AK23" i="24"/>
  <c r="BQ23" i="24"/>
  <c r="BA27" i="24"/>
  <c r="CG27" i="24"/>
  <c r="BR31" i="24"/>
  <c r="CB43" i="25"/>
  <c r="F17" i="25"/>
  <c r="AL17" i="25"/>
  <c r="BR17" i="25"/>
  <c r="BQ43" i="25"/>
  <c r="BC5" i="24"/>
  <c r="BS4" i="24"/>
  <c r="AL22" i="24"/>
  <c r="AL21" i="24"/>
  <c r="AT22" i="24"/>
  <c r="AT21" i="24"/>
  <c r="BB22" i="24"/>
  <c r="BB21" i="24"/>
  <c r="BJ22" i="24"/>
  <c r="BJ21" i="24"/>
  <c r="BR22" i="24"/>
  <c r="BR21" i="24"/>
  <c r="BZ22" i="24"/>
  <c r="BW31" i="24"/>
  <c r="CE31" i="24"/>
  <c r="AR23" i="24"/>
  <c r="BX23" i="24"/>
  <c r="BH27" i="24"/>
  <c r="BH21" i="24" s="1"/>
  <c r="BS31" i="24"/>
  <c r="BA5" i="24"/>
  <c r="BA4" i="24"/>
  <c r="AS23" i="24"/>
  <c r="BY23" i="24"/>
  <c r="BI27" i="24"/>
  <c r="N17" i="25"/>
  <c r="AT17" i="25"/>
  <c r="BZ17" i="25"/>
  <c r="H24" i="25"/>
  <c r="P24" i="25"/>
  <c r="X24" i="25"/>
  <c r="AF24" i="25"/>
  <c r="AN24" i="25"/>
  <c r="AV24" i="25"/>
  <c r="BL24" i="25"/>
  <c r="BT24" i="25"/>
  <c r="CB24" i="25"/>
  <c r="BS5" i="24"/>
  <c r="Z21" i="24"/>
  <c r="Z22" i="24"/>
  <c r="BC4" i="24"/>
  <c r="BY5" i="24"/>
  <c r="BY4" i="24"/>
  <c r="AN23" i="24"/>
  <c r="AV23" i="24"/>
  <c r="BD23" i="24"/>
  <c r="BL23" i="24"/>
  <c r="BT23" i="24"/>
  <c r="CB23" i="24"/>
  <c r="AN27" i="24"/>
  <c r="AV27" i="24"/>
  <c r="BD27" i="24"/>
  <c r="BL27" i="24"/>
  <c r="BT27" i="24"/>
  <c r="CB27" i="24"/>
  <c r="AZ23" i="24"/>
  <c r="CF23" i="24"/>
  <c r="AJ27" i="24"/>
  <c r="BP27" i="24"/>
  <c r="AA21" i="24"/>
  <c r="AA22" i="24"/>
  <c r="AW23" i="24"/>
  <c r="BE23" i="24"/>
  <c r="AW27" i="24"/>
  <c r="BM27" i="24"/>
  <c r="BU27" i="24"/>
  <c r="CC27" i="24"/>
  <c r="BA23" i="24"/>
  <c r="CG23" i="24"/>
  <c r="AK27" i="24"/>
  <c r="BQ27" i="24"/>
  <c r="D16" i="25"/>
  <c r="L16" i="25"/>
  <c r="T16" i="25"/>
  <c r="AB16" i="25"/>
  <c r="AJ16" i="25"/>
  <c r="AR16" i="25"/>
  <c r="AZ16" i="25"/>
  <c r="BH16" i="25"/>
  <c r="BP16" i="25"/>
  <c r="BX16" i="25"/>
  <c r="CF16" i="25"/>
  <c r="J17" i="25"/>
  <c r="R17" i="25"/>
  <c r="Z17" i="25"/>
  <c r="AH17" i="25"/>
  <c r="AP17" i="25"/>
  <c r="AX17" i="25"/>
  <c r="BF17" i="25"/>
  <c r="BN17" i="25"/>
  <c r="BV17" i="25"/>
  <c r="CD17" i="25"/>
  <c r="H17" i="25"/>
  <c r="P17" i="25"/>
  <c r="X17" i="25"/>
  <c r="AF17" i="25"/>
  <c r="AN17" i="25"/>
  <c r="AV17" i="25"/>
  <c r="BD17" i="25"/>
  <c r="BL17" i="25"/>
  <c r="BT17" i="25"/>
  <c r="CB17" i="25"/>
  <c r="BF24" i="25"/>
  <c r="D4" i="24"/>
  <c r="L4" i="24"/>
  <c r="T4" i="24"/>
  <c r="AB4" i="24"/>
  <c r="AJ4" i="24"/>
  <c r="AR4" i="24"/>
  <c r="AZ4" i="24"/>
  <c r="BH4" i="24"/>
  <c r="BP4" i="24"/>
  <c r="BX4" i="24"/>
  <c r="CF4" i="24"/>
  <c r="AF5" i="24"/>
  <c r="BB6" i="24"/>
  <c r="BJ6" i="24"/>
  <c r="BR6" i="24"/>
  <c r="BZ6" i="24"/>
  <c r="AL10" i="24"/>
  <c r="AT10" i="24"/>
  <c r="BB10" i="24"/>
  <c r="BJ10" i="24"/>
  <c r="BR10" i="24"/>
  <c r="BZ10" i="24"/>
  <c r="BP14" i="24"/>
  <c r="BX14" i="24"/>
  <c r="CF14" i="24"/>
  <c r="BZ15" i="24"/>
  <c r="AD21" i="24"/>
  <c r="BL31" i="24"/>
  <c r="BT31" i="24"/>
  <c r="CB31" i="24"/>
  <c r="I16" i="25"/>
  <c r="Q16" i="25"/>
  <c r="Y16" i="25"/>
  <c r="AG16" i="25"/>
  <c r="AO16" i="25"/>
  <c r="AW16" i="25"/>
  <c r="BE16" i="25"/>
  <c r="BM16" i="25"/>
  <c r="BU16" i="25"/>
  <c r="CC16" i="25"/>
  <c r="G17" i="25"/>
  <c r="O17" i="25"/>
  <c r="W17" i="25"/>
  <c r="AE17" i="25"/>
  <c r="AM17" i="25"/>
  <c r="AU17" i="25"/>
  <c r="BC17" i="25"/>
  <c r="BK17" i="25"/>
  <c r="BS17" i="25"/>
  <c r="CA17" i="25"/>
  <c r="K24" i="25"/>
  <c r="S24" i="25"/>
  <c r="AA24" i="25"/>
  <c r="AI24" i="25"/>
  <c r="AQ24" i="25"/>
  <c r="AY24" i="25"/>
  <c r="BG24" i="25"/>
  <c r="BO24" i="25"/>
  <c r="BW24" i="25"/>
  <c r="CE24" i="25"/>
  <c r="I26" i="25"/>
  <c r="Q26" i="25"/>
  <c r="Y26" i="25"/>
  <c r="AG26" i="25"/>
  <c r="AO26" i="25"/>
  <c r="AW26" i="25"/>
  <c r="BE26" i="25"/>
  <c r="BM26" i="25"/>
  <c r="BU26" i="25"/>
  <c r="CC26" i="25"/>
  <c r="AX38" i="26"/>
  <c r="CB48" i="26"/>
  <c r="CD48" i="26"/>
  <c r="BM31" i="24"/>
  <c r="BU31" i="24"/>
  <c r="D24" i="25"/>
  <c r="L24" i="25"/>
  <c r="T24" i="25"/>
  <c r="AB24" i="25"/>
  <c r="AJ24" i="25"/>
  <c r="AR24" i="25"/>
  <c r="AZ24" i="25"/>
  <c r="BH24" i="25"/>
  <c r="BP24" i="25"/>
  <c r="BX24" i="25"/>
  <c r="CF24" i="25"/>
  <c r="BF38" i="26"/>
  <c r="J44" i="26"/>
  <c r="R44" i="26"/>
  <c r="Z44" i="26"/>
  <c r="AH44" i="26"/>
  <c r="AP44" i="26"/>
  <c r="AX44" i="26"/>
  <c r="BF44" i="26"/>
  <c r="BN44" i="26"/>
  <c r="BV44" i="26"/>
  <c r="CD44" i="26"/>
  <c r="H44" i="26"/>
  <c r="P44" i="26"/>
  <c r="X44" i="26"/>
  <c r="AF44" i="26"/>
  <c r="AN44" i="26"/>
  <c r="AV44" i="26"/>
  <c r="BD44" i="26"/>
  <c r="BL44" i="26"/>
  <c r="BT44" i="26"/>
  <c r="CB44" i="26"/>
  <c r="F44" i="26"/>
  <c r="N44" i="26"/>
  <c r="V44" i="26"/>
  <c r="AD44" i="26"/>
  <c r="AL44" i="26"/>
  <c r="AT44" i="26"/>
  <c r="BB44" i="26"/>
  <c r="BJ44" i="26"/>
  <c r="BR44" i="26"/>
  <c r="BZ44" i="26"/>
  <c r="F4" i="24"/>
  <c r="N4" i="24"/>
  <c r="V4" i="24"/>
  <c r="AD4" i="24"/>
  <c r="AV6" i="24"/>
  <c r="BD6" i="24"/>
  <c r="BL6" i="24"/>
  <c r="BT6" i="24"/>
  <c r="CB6" i="24"/>
  <c r="AN10" i="24"/>
  <c r="AN4" i="24" s="1"/>
  <c r="AV10" i="24"/>
  <c r="BD10" i="24"/>
  <c r="BL10" i="24"/>
  <c r="BT10" i="24"/>
  <c r="CB10" i="24"/>
  <c r="K16" i="25"/>
  <c r="S16" i="25"/>
  <c r="AA16" i="25"/>
  <c r="AI16" i="25"/>
  <c r="AQ16" i="25"/>
  <c r="AY16" i="25"/>
  <c r="BG16" i="25"/>
  <c r="BO16" i="25"/>
  <c r="BW16" i="25"/>
  <c r="CE16" i="25"/>
  <c r="I17" i="25"/>
  <c r="Q17" i="25"/>
  <c r="Y17" i="25"/>
  <c r="AG17" i="25"/>
  <c r="AO17" i="25"/>
  <c r="AW17" i="25"/>
  <c r="BE17" i="25"/>
  <c r="BM17" i="25"/>
  <c r="BU17" i="25"/>
  <c r="CC17" i="25"/>
  <c r="E24" i="25"/>
  <c r="M24" i="25"/>
  <c r="U24" i="25"/>
  <c r="AC24" i="25"/>
  <c r="AK24" i="25"/>
  <c r="AS24" i="25"/>
  <c r="BA24" i="25"/>
  <c r="BI24" i="25"/>
  <c r="BQ24" i="25"/>
  <c r="BY24" i="25"/>
  <c r="CG24" i="25"/>
  <c r="K26" i="25"/>
  <c r="S26" i="25"/>
  <c r="AA26" i="25"/>
  <c r="AI26" i="25"/>
  <c r="AQ26" i="25"/>
  <c r="AY26" i="25"/>
  <c r="BG26" i="25"/>
  <c r="BO26" i="25"/>
  <c r="BW26" i="25"/>
  <c r="CE26" i="25"/>
  <c r="BY17" i="26"/>
  <c r="BN38" i="26"/>
  <c r="E56" i="26"/>
  <c r="M56" i="26"/>
  <c r="U56" i="26"/>
  <c r="AC56" i="26"/>
  <c r="AK56" i="26"/>
  <c r="AS56" i="26"/>
  <c r="BA56" i="26"/>
  <c r="BI56" i="26"/>
  <c r="BQ56" i="26"/>
  <c r="BY56" i="26"/>
  <c r="CG56" i="26"/>
  <c r="AY56" i="26"/>
  <c r="BG56" i="26"/>
  <c r="BO56" i="26"/>
  <c r="BW56" i="26"/>
  <c r="CE56" i="26"/>
  <c r="I56" i="26"/>
  <c r="Q56" i="26"/>
  <c r="Y56" i="26"/>
  <c r="AG56" i="26"/>
  <c r="AO56" i="26"/>
  <c r="BE56" i="26"/>
  <c r="BM56" i="26"/>
  <c r="BU56" i="26"/>
  <c r="CC56" i="26"/>
  <c r="CC15" i="24"/>
  <c r="F24" i="25"/>
  <c r="N24" i="25"/>
  <c r="V24" i="25"/>
  <c r="AD24" i="25"/>
  <c r="AL24" i="25"/>
  <c r="AT24" i="25"/>
  <c r="BB24" i="25"/>
  <c r="BJ24" i="25"/>
  <c r="BR24" i="25"/>
  <c r="BZ24" i="25"/>
  <c r="CG17" i="26"/>
  <c r="J38" i="26"/>
  <c r="AB5" i="24"/>
  <c r="AX6" i="24"/>
  <c r="BF6" i="24"/>
  <c r="BN6" i="24"/>
  <c r="BV6" i="24"/>
  <c r="CD6" i="24"/>
  <c r="AH10" i="24"/>
  <c r="AP10" i="24"/>
  <c r="AX10" i="24"/>
  <c r="BF10" i="24"/>
  <c r="BN10" i="24"/>
  <c r="BV10" i="24"/>
  <c r="CD10" i="24"/>
  <c r="K17" i="25"/>
  <c r="S17" i="25"/>
  <c r="AA17" i="25"/>
  <c r="AI17" i="25"/>
  <c r="AQ17" i="25"/>
  <c r="AY17" i="25"/>
  <c r="BG17" i="25"/>
  <c r="BO17" i="25"/>
  <c r="BW17" i="25"/>
  <c r="CE17" i="25"/>
  <c r="G24" i="25"/>
  <c r="O24" i="25"/>
  <c r="W24" i="25"/>
  <c r="AE24" i="25"/>
  <c r="AM24" i="25"/>
  <c r="AU24" i="25"/>
  <c r="BC24" i="25"/>
  <c r="BK24" i="25"/>
  <c r="BS24" i="25"/>
  <c r="CA24" i="25"/>
  <c r="E26" i="25"/>
  <c r="M26" i="25"/>
  <c r="U26" i="25"/>
  <c r="AC26" i="25"/>
  <c r="AK26" i="25"/>
  <c r="AS26" i="25"/>
  <c r="BA26" i="25"/>
  <c r="BI26" i="25"/>
  <c r="BQ26" i="25"/>
  <c r="BY26" i="25"/>
  <c r="CG26" i="25"/>
  <c r="BL66" i="26"/>
  <c r="BL4" i="26"/>
  <c r="BT66" i="26"/>
  <c r="BT4" i="26"/>
  <c r="CB66" i="26"/>
  <c r="CB4" i="26"/>
  <c r="BN4" i="26"/>
  <c r="BV4" i="26"/>
  <c r="CD66" i="26"/>
  <c r="CD4" i="26"/>
  <c r="BP4" i="26"/>
  <c r="BX4" i="26"/>
  <c r="CF4" i="26"/>
  <c r="CC66" i="26"/>
  <c r="CC4" i="26"/>
  <c r="CA17" i="26"/>
  <c r="BW18" i="26"/>
  <c r="CE18" i="26"/>
  <c r="R38" i="26"/>
  <c r="F16" i="25"/>
  <c r="N16" i="25"/>
  <c r="V16" i="25"/>
  <c r="AD16" i="25"/>
  <c r="AL16" i="25"/>
  <c r="AT16" i="25"/>
  <c r="BB16" i="25"/>
  <c r="BJ16" i="25"/>
  <c r="BR16" i="25"/>
  <c r="BZ16" i="25"/>
  <c r="D17" i="25"/>
  <c r="L17" i="25"/>
  <c r="T17" i="25"/>
  <c r="AB17" i="25"/>
  <c r="AJ17" i="25"/>
  <c r="AR17" i="25"/>
  <c r="AZ17" i="25"/>
  <c r="BH17" i="25"/>
  <c r="BP17" i="25"/>
  <c r="BX17" i="25"/>
  <c r="CF17" i="25"/>
  <c r="BD24" i="25"/>
  <c r="Z38" i="26"/>
  <c r="I24" i="25"/>
  <c r="Q24" i="25"/>
  <c r="Y24" i="25"/>
  <c r="AG24" i="25"/>
  <c r="AO24" i="25"/>
  <c r="AW24" i="25"/>
  <c r="BE24" i="25"/>
  <c r="BM24" i="25"/>
  <c r="BU24" i="25"/>
  <c r="CC24" i="25"/>
  <c r="BN66" i="26"/>
  <c r="BV66" i="26"/>
  <c r="J40" i="26"/>
  <c r="R40" i="26"/>
  <c r="Z40" i="26"/>
  <c r="AH40" i="26"/>
  <c r="AP40" i="26"/>
  <c r="AX40" i="26"/>
  <c r="BF40" i="26"/>
  <c r="BN40" i="26"/>
  <c r="BV40" i="26"/>
  <c r="CD40" i="26"/>
  <c r="CD52" i="26"/>
  <c r="H40" i="26"/>
  <c r="P40" i="26"/>
  <c r="X40" i="26"/>
  <c r="AF40" i="26"/>
  <c r="AN40" i="26"/>
  <c r="AV40" i="26"/>
  <c r="BD40" i="26"/>
  <c r="BL40" i="26"/>
  <c r="BT40" i="26"/>
  <c r="CB53" i="26"/>
  <c r="CB40" i="26"/>
  <c r="F40" i="26"/>
  <c r="N40" i="26"/>
  <c r="V40" i="26"/>
  <c r="AD40" i="26"/>
  <c r="AL40" i="26"/>
  <c r="AT40" i="26"/>
  <c r="BB40" i="26"/>
  <c r="BJ40" i="26"/>
  <c r="BR40" i="26"/>
  <c r="BZ54" i="26"/>
  <c r="BZ40" i="26"/>
  <c r="BU66" i="26"/>
  <c r="BZ17" i="26"/>
  <c r="K38" i="26"/>
  <c r="S38" i="26"/>
  <c r="AA38" i="26"/>
  <c r="AI38" i="26"/>
  <c r="AQ38" i="26"/>
  <c r="AY38" i="26"/>
  <c r="BG38" i="26"/>
  <c r="BO38" i="26"/>
  <c r="E40" i="26"/>
  <c r="M40" i="26"/>
  <c r="U40" i="26"/>
  <c r="AC40" i="26"/>
  <c r="AK40" i="26"/>
  <c r="AS40" i="26"/>
  <c r="BA40" i="26"/>
  <c r="BI40" i="26"/>
  <c r="BQ40" i="26"/>
  <c r="BY40" i="26"/>
  <c r="CG40" i="26"/>
  <c r="E44" i="26"/>
  <c r="M44" i="26"/>
  <c r="U44" i="26"/>
  <c r="AC44" i="26"/>
  <c r="AK44" i="26"/>
  <c r="AS44" i="26"/>
  <c r="BA44" i="26"/>
  <c r="BI44" i="26"/>
  <c r="BQ44" i="26"/>
  <c r="BY44" i="26"/>
  <c r="CG44" i="26"/>
  <c r="BX48" i="26"/>
  <c r="CF48" i="26"/>
  <c r="CB52" i="26"/>
  <c r="BY53" i="26"/>
  <c r="CG53" i="26"/>
  <c r="CD54" i="26"/>
  <c r="H56" i="26"/>
  <c r="P56" i="26"/>
  <c r="X56" i="26"/>
  <c r="AF56" i="26"/>
  <c r="AN56" i="26"/>
  <c r="BD56" i="26"/>
  <c r="BL56" i="26"/>
  <c r="BT56" i="26"/>
  <c r="CB56" i="26"/>
  <c r="BX18" i="26"/>
  <c r="CF18" i="26"/>
  <c r="D38" i="26"/>
  <c r="L38" i="26"/>
  <c r="T38" i="26"/>
  <c r="AB38" i="26"/>
  <c r="AJ38" i="26"/>
  <c r="AR38" i="26"/>
  <c r="AZ38" i="26"/>
  <c r="BH38" i="26"/>
  <c r="BP38" i="26"/>
  <c r="BY48" i="26"/>
  <c r="CG48" i="26"/>
  <c r="CC52" i="26"/>
  <c r="BZ53" i="26"/>
  <c r="BW54" i="26"/>
  <c r="CE54" i="26"/>
  <c r="BM4" i="26"/>
  <c r="BW66" i="26"/>
  <c r="CE66" i="26"/>
  <c r="CB17" i="26"/>
  <c r="BY18" i="26"/>
  <c r="CG18" i="26"/>
  <c r="E38" i="26"/>
  <c r="M38" i="26"/>
  <c r="U38" i="26"/>
  <c r="AC38" i="26"/>
  <c r="AK38" i="26"/>
  <c r="AS38" i="26"/>
  <c r="BA38" i="26"/>
  <c r="BI38" i="26"/>
  <c r="BQ38" i="26"/>
  <c r="G40" i="26"/>
  <c r="O40" i="26"/>
  <c r="W40" i="26"/>
  <c r="AE40" i="26"/>
  <c r="AM40" i="26"/>
  <c r="AU40" i="26"/>
  <c r="BC40" i="26"/>
  <c r="BK40" i="26"/>
  <c r="BS40" i="26"/>
  <c r="CA40" i="26"/>
  <c r="G44" i="26"/>
  <c r="O44" i="26"/>
  <c r="W44" i="26"/>
  <c r="AE44" i="26"/>
  <c r="AM44" i="26"/>
  <c r="AU44" i="26"/>
  <c r="BC44" i="26"/>
  <c r="BK44" i="26"/>
  <c r="BS44" i="26"/>
  <c r="CA44" i="26"/>
  <c r="BZ48" i="26"/>
  <c r="CA53" i="26"/>
  <c r="BX54" i="26"/>
  <c r="CF54" i="26"/>
  <c r="J56" i="26"/>
  <c r="R56" i="26"/>
  <c r="Z56" i="26"/>
  <c r="AH56" i="26"/>
  <c r="AP56" i="26"/>
  <c r="AX56" i="26"/>
  <c r="BF56" i="26"/>
  <c r="BN56" i="26"/>
  <c r="BV56" i="26"/>
  <c r="CD56" i="26"/>
  <c r="J60" i="26"/>
  <c r="R60" i="26"/>
  <c r="Z60" i="26"/>
  <c r="AH60" i="26"/>
  <c r="AP60" i="26"/>
  <c r="AX60" i="26"/>
  <c r="BF60" i="26"/>
  <c r="BN60" i="26"/>
  <c r="BV60" i="26"/>
  <c r="CD60" i="26"/>
  <c r="BP66" i="26"/>
  <c r="BX66" i="26"/>
  <c r="CF66" i="26"/>
  <c r="CC17" i="26"/>
  <c r="BZ18" i="26"/>
  <c r="F38" i="26"/>
  <c r="N38" i="26"/>
  <c r="V38" i="26"/>
  <c r="AD38" i="26"/>
  <c r="AL38" i="26"/>
  <c r="AT38" i="26"/>
  <c r="BB38" i="26"/>
  <c r="BJ38" i="26"/>
  <c r="BR38" i="26"/>
  <c r="CA48" i="26"/>
  <c r="BW52" i="26"/>
  <c r="CE52" i="26"/>
  <c r="BY54" i="26"/>
  <c r="CG54" i="26"/>
  <c r="K56" i="26"/>
  <c r="S56" i="26"/>
  <c r="AA56" i="26"/>
  <c r="AI56" i="26"/>
  <c r="AQ56" i="26"/>
  <c r="K60" i="26"/>
  <c r="S60" i="26"/>
  <c r="AA60" i="26"/>
  <c r="AI60" i="26"/>
  <c r="AQ60" i="26"/>
  <c r="AY60" i="26"/>
  <c r="BG60" i="26"/>
  <c r="BO60" i="26"/>
  <c r="CD17" i="26"/>
  <c r="CA18" i="26"/>
  <c r="G38" i="26"/>
  <c r="O38" i="26"/>
  <c r="W38" i="26"/>
  <c r="AE38" i="26"/>
  <c r="AM38" i="26"/>
  <c r="AU38" i="26"/>
  <c r="BC38" i="26"/>
  <c r="BK38" i="26"/>
  <c r="BS38" i="26"/>
  <c r="I40" i="26"/>
  <c r="Q40" i="26"/>
  <c r="Y40" i="26"/>
  <c r="AG40" i="26"/>
  <c r="AO40" i="26"/>
  <c r="AW40" i="26"/>
  <c r="BE40" i="26"/>
  <c r="BM40" i="26"/>
  <c r="BU40" i="26"/>
  <c r="CC40" i="26"/>
  <c r="I44" i="26"/>
  <c r="Q44" i="26"/>
  <c r="Y44" i="26"/>
  <c r="AG44" i="26"/>
  <c r="AO44" i="26"/>
  <c r="AW44" i="26"/>
  <c r="BE44" i="26"/>
  <c r="BM44" i="26"/>
  <c r="BU44" i="26"/>
  <c r="CC44" i="26"/>
  <c r="BX52" i="26"/>
  <c r="CF52" i="26"/>
  <c r="CC53" i="26"/>
  <c r="D56" i="26"/>
  <c r="L56" i="26"/>
  <c r="T56" i="26"/>
  <c r="AB56" i="26"/>
  <c r="AJ56" i="26"/>
  <c r="AR56" i="26"/>
  <c r="AZ56" i="26"/>
  <c r="BH56" i="26"/>
  <c r="BP56" i="26"/>
  <c r="BX56" i="26"/>
  <c r="CF56" i="26"/>
  <c r="D60" i="26"/>
  <c r="L60" i="26"/>
  <c r="T60" i="26"/>
  <c r="AB60" i="26"/>
  <c r="AJ60" i="26"/>
  <c r="AR60" i="26"/>
  <c r="AZ60" i="26"/>
  <c r="BH60" i="26"/>
  <c r="BP60" i="26"/>
  <c r="BX60" i="26"/>
  <c r="CF60" i="26"/>
  <c r="BR66" i="26"/>
  <c r="BZ66" i="26"/>
  <c r="BW17" i="26"/>
  <c r="CE17" i="26"/>
  <c r="CB18" i="26"/>
  <c r="H38" i="26"/>
  <c r="P38" i="26"/>
  <c r="X38" i="26"/>
  <c r="AF38" i="26"/>
  <c r="AN38" i="26"/>
  <c r="AV38" i="26"/>
  <c r="BD38" i="26"/>
  <c r="BL38" i="26"/>
  <c r="BT38" i="26"/>
  <c r="CC48" i="26"/>
  <c r="BY52" i="26"/>
  <c r="CG52" i="26"/>
  <c r="CD53" i="26"/>
  <c r="CA54" i="26"/>
  <c r="BQ4" i="26"/>
  <c r="BY4" i="26"/>
  <c r="CG4" i="26"/>
  <c r="BS66" i="26"/>
  <c r="CA66" i="26"/>
  <c r="BX17" i="26"/>
  <c r="CF17" i="26"/>
  <c r="CC18" i="26"/>
  <c r="I38" i="26"/>
  <c r="Q38" i="26"/>
  <c r="Y38" i="26"/>
  <c r="AG38" i="26"/>
  <c r="AO38" i="26"/>
  <c r="AW38" i="26"/>
  <c r="BE38" i="26"/>
  <c r="BM38" i="26"/>
  <c r="BU38" i="26"/>
  <c r="BZ52" i="26"/>
  <c r="BA160" i="26"/>
  <c r="CB48" i="27"/>
  <c r="AV160" i="26"/>
  <c r="BD160" i="26"/>
  <c r="BL160" i="26"/>
  <c r="BT160" i="26"/>
  <c r="BP4" i="27"/>
  <c r="AD20" i="27"/>
  <c r="AR21" i="27"/>
  <c r="N29" i="27"/>
  <c r="N42" i="27"/>
  <c r="AW160" i="26"/>
  <c r="BE160" i="26"/>
  <c r="BM160" i="26"/>
  <c r="BU160" i="26"/>
  <c r="F20" i="27"/>
  <c r="BR20" i="27"/>
  <c r="AZ21" i="27"/>
  <c r="BB29" i="27"/>
  <c r="V42" i="27"/>
  <c r="AX160" i="26"/>
  <c r="BF160" i="26"/>
  <c r="BN160" i="26"/>
  <c r="J10" i="27"/>
  <c r="Z10" i="27"/>
  <c r="AP10" i="27"/>
  <c r="BF10" i="27"/>
  <c r="BV10" i="27"/>
  <c r="AD29" i="27"/>
  <c r="AD42" i="27"/>
  <c r="AY160" i="26"/>
  <c r="BG160" i="26"/>
  <c r="BO160" i="26"/>
  <c r="BS48" i="27"/>
  <c r="CA48" i="27"/>
  <c r="V20" i="27"/>
  <c r="D21" i="27"/>
  <c r="F29" i="27"/>
  <c r="H10" i="27"/>
  <c r="P10" i="27"/>
  <c r="X10" i="27"/>
  <c r="AF10" i="27"/>
  <c r="AN10" i="27"/>
  <c r="AV10" i="27"/>
  <c r="BD10" i="27"/>
  <c r="BL10" i="27"/>
  <c r="BT10" i="27"/>
  <c r="CB10" i="27"/>
  <c r="F10" i="27"/>
  <c r="N10" i="27"/>
  <c r="V10" i="27"/>
  <c r="AD10" i="27"/>
  <c r="AL10" i="27"/>
  <c r="AT10" i="27"/>
  <c r="BB10" i="27"/>
  <c r="BJ10" i="27"/>
  <c r="BR10" i="27"/>
  <c r="BZ10" i="27"/>
  <c r="L21" i="27"/>
  <c r="J5" i="33"/>
  <c r="R5" i="33"/>
  <c r="Z5" i="33"/>
  <c r="AH5" i="33"/>
  <c r="AH4" i="27"/>
  <c r="AP5" i="33"/>
  <c r="AP4" i="27"/>
  <c r="AX5" i="33"/>
  <c r="AX48" i="27"/>
  <c r="AX4" i="27"/>
  <c r="BF5" i="33"/>
  <c r="BN5" i="33"/>
  <c r="BV5" i="33"/>
  <c r="CD5" i="33"/>
  <c r="H41" i="27"/>
  <c r="P41" i="27"/>
  <c r="X41" i="27"/>
  <c r="AF41" i="27"/>
  <c r="AN41" i="27"/>
  <c r="AN4" i="27"/>
  <c r="AV41" i="27"/>
  <c r="AV4" i="27"/>
  <c r="BD41" i="27"/>
  <c r="BL41" i="27"/>
  <c r="AL4" i="27"/>
  <c r="AT4" i="27"/>
  <c r="BB4" i="27"/>
  <c r="D20" i="27"/>
  <c r="L20" i="27"/>
  <c r="T20" i="27"/>
  <c r="AB20" i="27"/>
  <c r="AJ20" i="27"/>
  <c r="AR20" i="27"/>
  <c r="AZ20" i="27"/>
  <c r="BH20" i="27"/>
  <c r="BP20" i="27"/>
  <c r="BX20" i="27"/>
  <c r="CF20" i="27"/>
  <c r="J20" i="27"/>
  <c r="R20" i="27"/>
  <c r="Z20" i="27"/>
  <c r="AH20" i="27"/>
  <c r="AP20" i="27"/>
  <c r="AX20" i="27"/>
  <c r="BF20" i="27"/>
  <c r="BN20" i="27"/>
  <c r="BV20" i="27"/>
  <c r="CD20" i="27"/>
  <c r="H20" i="27"/>
  <c r="P20" i="27"/>
  <c r="X20" i="27"/>
  <c r="AF20" i="27"/>
  <c r="AN20" i="27"/>
  <c r="AV20" i="27"/>
  <c r="BD20" i="27"/>
  <c r="BL20" i="27"/>
  <c r="BT20" i="27"/>
  <c r="CB20" i="27"/>
  <c r="AT29" i="27"/>
  <c r="AP40" i="27"/>
  <c r="AT42" i="27"/>
  <c r="AB43" i="27"/>
  <c r="J44" i="27"/>
  <c r="BD45" i="27"/>
  <c r="T21" i="27"/>
  <c r="D29" i="27"/>
  <c r="L29" i="27"/>
  <c r="T29" i="27"/>
  <c r="AB29" i="27"/>
  <c r="AJ29" i="27"/>
  <c r="AR29" i="27"/>
  <c r="AZ29" i="27"/>
  <c r="BH29" i="27"/>
  <c r="BP29" i="27"/>
  <c r="BX29" i="27"/>
  <c r="CF29" i="27"/>
  <c r="J29" i="27"/>
  <c r="R29" i="27"/>
  <c r="Z29" i="27"/>
  <c r="AH29" i="27"/>
  <c r="AP29" i="27"/>
  <c r="AX29" i="27"/>
  <c r="BF29" i="27"/>
  <c r="BN29" i="27"/>
  <c r="BV29" i="27"/>
  <c r="CD29" i="27"/>
  <c r="H29" i="27"/>
  <c r="P29" i="27"/>
  <c r="X29" i="27"/>
  <c r="AF29" i="27"/>
  <c r="AN29" i="27"/>
  <c r="AV29" i="27"/>
  <c r="BD29" i="27"/>
  <c r="BL29" i="27"/>
  <c r="BT42" i="27"/>
  <c r="BT29" i="27"/>
  <c r="CB42" i="27"/>
  <c r="CB29" i="27"/>
  <c r="BR43" i="27"/>
  <c r="BZ43" i="27"/>
  <c r="BP44" i="27"/>
  <c r="BX44" i="27"/>
  <c r="CF44" i="27"/>
  <c r="BN45" i="27"/>
  <c r="BV45" i="27"/>
  <c r="CD45" i="27"/>
  <c r="AX40" i="27"/>
  <c r="BB42" i="27"/>
  <c r="AJ43" i="27"/>
  <c r="R44" i="27"/>
  <c r="BL45" i="27"/>
  <c r="BF4" i="27"/>
  <c r="BF48" i="27"/>
  <c r="BN4" i="27"/>
  <c r="BN16" i="27"/>
  <c r="BV4" i="27"/>
  <c r="BV16" i="27"/>
  <c r="CD4" i="27"/>
  <c r="CD16" i="27"/>
  <c r="H21" i="27"/>
  <c r="P21" i="27"/>
  <c r="X21" i="27"/>
  <c r="AF21" i="27"/>
  <c r="AN21" i="27"/>
  <c r="AV21" i="27"/>
  <c r="BD21" i="27"/>
  <c r="BD4" i="27"/>
  <c r="BD48" i="27"/>
  <c r="BL21" i="27"/>
  <c r="BL17" i="27"/>
  <c r="BL15" i="27" s="1"/>
  <c r="BL4" i="27"/>
  <c r="BL48" i="27"/>
  <c r="BT21" i="27"/>
  <c r="BT17" i="27"/>
  <c r="BT15" i="27" s="1"/>
  <c r="BT4" i="27"/>
  <c r="BT48" i="27"/>
  <c r="CB21" i="27"/>
  <c r="CB17" i="27"/>
  <c r="CB15" i="27" s="1"/>
  <c r="CB4" i="27"/>
  <c r="BJ48" i="27"/>
  <c r="BJ18" i="27"/>
  <c r="BR48" i="27"/>
  <c r="BR18" i="27"/>
  <c r="BZ48" i="27"/>
  <c r="BZ18" i="27"/>
  <c r="BH19" i="27"/>
  <c r="BP19" i="27"/>
  <c r="BX19" i="27"/>
  <c r="CF19" i="27"/>
  <c r="R10" i="27"/>
  <c r="AH10" i="27"/>
  <c r="AX10" i="27"/>
  <c r="BN10" i="27"/>
  <c r="CD10" i="27"/>
  <c r="N20" i="27"/>
  <c r="BZ20" i="27"/>
  <c r="AB21" i="27"/>
  <c r="BJ29" i="27"/>
  <c r="BF40" i="27"/>
  <c r="BJ42" i="27"/>
  <c r="AR43" i="27"/>
  <c r="Z44" i="27"/>
  <c r="H45" i="27"/>
  <c r="BK16" i="27"/>
  <c r="BS16" i="27"/>
  <c r="CA16" i="27"/>
  <c r="BI17" i="27"/>
  <c r="BQ17" i="27"/>
  <c r="BY17" i="27"/>
  <c r="CG17" i="27"/>
  <c r="BO18" i="27"/>
  <c r="BW18" i="27"/>
  <c r="CE18" i="27"/>
  <c r="BM19" i="27"/>
  <c r="BU19" i="27"/>
  <c r="CC19" i="27"/>
  <c r="E21" i="27"/>
  <c r="M21" i="27"/>
  <c r="U21" i="27"/>
  <c r="AC21" i="27"/>
  <c r="AK21" i="27"/>
  <c r="AS21" i="27"/>
  <c r="BA21" i="27"/>
  <c r="BI21" i="27"/>
  <c r="BQ21" i="27"/>
  <c r="BY21" i="27"/>
  <c r="CG21" i="27"/>
  <c r="K5" i="33"/>
  <c r="S5" i="33"/>
  <c r="AA5" i="33"/>
  <c r="AI5" i="33"/>
  <c r="AI48" i="27"/>
  <c r="AQ5" i="33"/>
  <c r="AQ48" i="27"/>
  <c r="AY5" i="33"/>
  <c r="AY48" i="27"/>
  <c r="BG5" i="33"/>
  <c r="BO5" i="33"/>
  <c r="BW5" i="33"/>
  <c r="CE5" i="33"/>
  <c r="K40" i="27"/>
  <c r="S40" i="27"/>
  <c r="AA40" i="27"/>
  <c r="AI40" i="27"/>
  <c r="AQ40" i="27"/>
  <c r="AY40" i="27"/>
  <c r="BG40" i="27"/>
  <c r="E41" i="27"/>
  <c r="M41" i="27"/>
  <c r="U41" i="27"/>
  <c r="AC41" i="27"/>
  <c r="AK41" i="27"/>
  <c r="AS41" i="27"/>
  <c r="BA41" i="27"/>
  <c r="BI41" i="27"/>
  <c r="G42" i="27"/>
  <c r="O42" i="27"/>
  <c r="W42" i="27"/>
  <c r="AE42" i="27"/>
  <c r="AM42" i="27"/>
  <c r="AU42" i="27"/>
  <c r="BC42" i="27"/>
  <c r="BK42" i="27"/>
  <c r="BS42" i="27"/>
  <c r="CA42" i="27"/>
  <c r="E43" i="27"/>
  <c r="M43" i="27"/>
  <c r="U43" i="27"/>
  <c r="AC43" i="27"/>
  <c r="AK43" i="27"/>
  <c r="AS43" i="27"/>
  <c r="BA43" i="27"/>
  <c r="BI43" i="27"/>
  <c r="BQ43" i="27"/>
  <c r="BY43" i="27"/>
  <c r="CG43" i="27"/>
  <c r="K44" i="27"/>
  <c r="S44" i="27"/>
  <c r="AA44" i="27"/>
  <c r="AI44" i="27"/>
  <c r="AQ44" i="27"/>
  <c r="AY44" i="27"/>
  <c r="BG44" i="27"/>
  <c r="BO44" i="27"/>
  <c r="BW44" i="27"/>
  <c r="CE44" i="27"/>
  <c r="I45" i="27"/>
  <c r="Q45" i="27"/>
  <c r="Y45" i="27"/>
  <c r="AG45" i="27"/>
  <c r="AO45" i="27"/>
  <c r="AW45" i="27"/>
  <c r="BE45" i="27"/>
  <c r="BM45" i="27"/>
  <c r="BU45" i="27"/>
  <c r="CC45" i="27"/>
  <c r="BM48" i="27"/>
  <c r="BJ4" i="27"/>
  <c r="BR4" i="27"/>
  <c r="BZ4" i="27"/>
  <c r="D10" i="27"/>
  <c r="L10" i="27"/>
  <c r="T10" i="27"/>
  <c r="AB10" i="27"/>
  <c r="AJ10" i="27"/>
  <c r="AR10" i="27"/>
  <c r="AZ10" i="27"/>
  <c r="BH10" i="27"/>
  <c r="BP10" i="27"/>
  <c r="BX10" i="27"/>
  <c r="CF10" i="27"/>
  <c r="BJ17" i="27"/>
  <c r="BR17" i="27"/>
  <c r="BZ17" i="27"/>
  <c r="BH18" i="27"/>
  <c r="BP18" i="27"/>
  <c r="BX18" i="27"/>
  <c r="CF18" i="27"/>
  <c r="BN19" i="27"/>
  <c r="BV19" i="27"/>
  <c r="CD19" i="27"/>
  <c r="D5" i="33"/>
  <c r="L5" i="33"/>
  <c r="T5" i="33"/>
  <c r="AB5" i="33"/>
  <c r="AJ5" i="33"/>
  <c r="AJ48" i="27"/>
  <c r="AR5" i="33"/>
  <c r="AR48" i="27"/>
  <c r="AZ5" i="33"/>
  <c r="BH5" i="33"/>
  <c r="BP5" i="33"/>
  <c r="BX5" i="33"/>
  <c r="CF5" i="33"/>
  <c r="D40" i="27"/>
  <c r="L40" i="27"/>
  <c r="T40" i="27"/>
  <c r="AB40" i="27"/>
  <c r="AJ40" i="27"/>
  <c r="AR40" i="27"/>
  <c r="AZ40" i="27"/>
  <c r="BH40" i="27"/>
  <c r="F41" i="27"/>
  <c r="N41" i="27"/>
  <c r="V41" i="27"/>
  <c r="AD41" i="27"/>
  <c r="AL41" i="27"/>
  <c r="AT41" i="27"/>
  <c r="BB41" i="27"/>
  <c r="BJ41" i="27"/>
  <c r="H42" i="27"/>
  <c r="P42" i="27"/>
  <c r="X42" i="27"/>
  <c r="AF42" i="27"/>
  <c r="AN42" i="27"/>
  <c r="AV42" i="27"/>
  <c r="BD42" i="27"/>
  <c r="BL42" i="27"/>
  <c r="F43" i="27"/>
  <c r="N43" i="27"/>
  <c r="V43" i="27"/>
  <c r="AD43" i="27"/>
  <c r="AL43" i="27"/>
  <c r="AT43" i="27"/>
  <c r="BB43" i="27"/>
  <c r="BJ43" i="27"/>
  <c r="D44" i="27"/>
  <c r="L44" i="27"/>
  <c r="T44" i="27"/>
  <c r="AB44" i="27"/>
  <c r="AJ44" i="27"/>
  <c r="AR44" i="27"/>
  <c r="AZ44" i="27"/>
  <c r="BH44" i="27"/>
  <c r="J45" i="27"/>
  <c r="R45" i="27"/>
  <c r="Z45" i="27"/>
  <c r="AH45" i="27"/>
  <c r="AP45" i="27"/>
  <c r="AX45" i="27"/>
  <c r="BF45" i="27"/>
  <c r="BK4" i="27"/>
  <c r="BS4" i="27"/>
  <c r="CA4" i="27"/>
  <c r="E10" i="27"/>
  <c r="M10" i="27"/>
  <c r="U10" i="27"/>
  <c r="AC10" i="27"/>
  <c r="AK10" i="27"/>
  <c r="AS10" i="27"/>
  <c r="BA10" i="27"/>
  <c r="BI10" i="27"/>
  <c r="BQ10" i="27"/>
  <c r="BY10" i="27"/>
  <c r="CG10" i="27"/>
  <c r="BM16" i="27"/>
  <c r="BU16" i="27"/>
  <c r="CC16" i="27"/>
  <c r="BK17" i="27"/>
  <c r="BS17" i="27"/>
  <c r="CA17" i="27"/>
  <c r="BI18" i="27"/>
  <c r="BQ18" i="27"/>
  <c r="BY18" i="27"/>
  <c r="CG18" i="27"/>
  <c r="BO19" i="27"/>
  <c r="BW19" i="27"/>
  <c r="CE19" i="27"/>
  <c r="E5" i="33"/>
  <c r="M5" i="33"/>
  <c r="U5" i="33"/>
  <c r="AC5" i="33"/>
  <c r="AK5" i="33"/>
  <c r="AK48" i="27"/>
  <c r="AS5" i="33"/>
  <c r="AS48" i="27"/>
  <c r="BA5" i="33"/>
  <c r="BA48" i="27"/>
  <c r="BI5" i="33"/>
  <c r="BQ5" i="33"/>
  <c r="BY5" i="33"/>
  <c r="CG5" i="33"/>
  <c r="E40" i="27"/>
  <c r="M40" i="27"/>
  <c r="U40" i="27"/>
  <c r="AC40" i="27"/>
  <c r="AK40" i="27"/>
  <c r="AS40" i="27"/>
  <c r="BA40" i="27"/>
  <c r="BI40" i="27"/>
  <c r="G41" i="27"/>
  <c r="O41" i="27"/>
  <c r="W41" i="27"/>
  <c r="AE41" i="27"/>
  <c r="AM41" i="27"/>
  <c r="AU41" i="27"/>
  <c r="BC41" i="27"/>
  <c r="BK41" i="27"/>
  <c r="I42" i="27"/>
  <c r="Q42" i="27"/>
  <c r="Y42" i="27"/>
  <c r="AG42" i="27"/>
  <c r="AO42" i="27"/>
  <c r="AW42" i="27"/>
  <c r="BE42" i="27"/>
  <c r="BM42" i="27"/>
  <c r="BU42" i="27"/>
  <c r="CC42" i="27"/>
  <c r="G43" i="27"/>
  <c r="O43" i="27"/>
  <c r="W43" i="27"/>
  <c r="AE43" i="27"/>
  <c r="AM43" i="27"/>
  <c r="AU43" i="27"/>
  <c r="BC43" i="27"/>
  <c r="BK43" i="27"/>
  <c r="BS43" i="27"/>
  <c r="CA43" i="27"/>
  <c r="E44" i="27"/>
  <c r="M44" i="27"/>
  <c r="U44" i="27"/>
  <c r="AC44" i="27"/>
  <c r="AK44" i="27"/>
  <c r="AS44" i="27"/>
  <c r="BA44" i="27"/>
  <c r="BI44" i="27"/>
  <c r="BQ44" i="27"/>
  <c r="BY44" i="27"/>
  <c r="CG44" i="27"/>
  <c r="K45" i="27"/>
  <c r="S45" i="27"/>
  <c r="AA45" i="27"/>
  <c r="AI45" i="27"/>
  <c r="AQ45" i="27"/>
  <c r="AY45" i="27"/>
  <c r="BG45" i="27"/>
  <c r="BO45" i="27"/>
  <c r="BW45" i="27"/>
  <c r="CE45" i="27"/>
  <c r="BO48" i="27"/>
  <c r="BW48" i="27"/>
  <c r="F5" i="33"/>
  <c r="N5" i="33"/>
  <c r="N15" i="33" s="1"/>
  <c r="V5" i="33"/>
  <c r="V4" i="33" s="1"/>
  <c r="AD5" i="33"/>
  <c r="AD4" i="33" s="1"/>
  <c r="AL5" i="33"/>
  <c r="AL15" i="33" s="1"/>
  <c r="AL48" i="27"/>
  <c r="AT5" i="33"/>
  <c r="AT15" i="33" s="1"/>
  <c r="AT48" i="27"/>
  <c r="BB5" i="33"/>
  <c r="BB4" i="33" s="1"/>
  <c r="BJ5" i="33"/>
  <c r="BR5" i="33"/>
  <c r="BZ5" i="33"/>
  <c r="BZ15" i="33" s="1"/>
  <c r="F40" i="27"/>
  <c r="N40" i="27"/>
  <c r="V40" i="27"/>
  <c r="AD40" i="27"/>
  <c r="AL40" i="27"/>
  <c r="AT40" i="27"/>
  <c r="BB40" i="27"/>
  <c r="BJ40" i="27"/>
  <c r="J42" i="27"/>
  <c r="R42" i="27"/>
  <c r="Z42" i="27"/>
  <c r="AH42" i="27"/>
  <c r="AP42" i="27"/>
  <c r="AX42" i="27"/>
  <c r="BF42" i="27"/>
  <c r="BN42" i="27"/>
  <c r="BV42" i="27"/>
  <c r="CD42" i="27"/>
  <c r="H43" i="27"/>
  <c r="P43" i="27"/>
  <c r="X43" i="27"/>
  <c r="AF43" i="27"/>
  <c r="AN43" i="27"/>
  <c r="AV43" i="27"/>
  <c r="BD43" i="27"/>
  <c r="BL43" i="27"/>
  <c r="BT43" i="27"/>
  <c r="CB43" i="27"/>
  <c r="F44" i="27"/>
  <c r="N44" i="27"/>
  <c r="V44" i="27"/>
  <c r="AD44" i="27"/>
  <c r="AL44" i="27"/>
  <c r="AT44" i="27"/>
  <c r="BB44" i="27"/>
  <c r="BJ44" i="27"/>
  <c r="BR44" i="27"/>
  <c r="BZ44" i="27"/>
  <c r="D45" i="27"/>
  <c r="L45" i="27"/>
  <c r="T45" i="27"/>
  <c r="AB45" i="27"/>
  <c r="AJ45" i="27"/>
  <c r="AR45" i="27"/>
  <c r="AZ45" i="27"/>
  <c r="BH45" i="27"/>
  <c r="BP45" i="27"/>
  <c r="BX45" i="27"/>
  <c r="CF45" i="27"/>
  <c r="BH48" i="27"/>
  <c r="CF48" i="27"/>
  <c r="BM17" i="27"/>
  <c r="BU17" i="27"/>
  <c r="CC17" i="27"/>
  <c r="BK18" i="27"/>
  <c r="BS18" i="27"/>
  <c r="CA18" i="27"/>
  <c r="BI19" i="27"/>
  <c r="BQ19" i="27"/>
  <c r="BY19" i="27"/>
  <c r="CG19" i="27"/>
  <c r="G5" i="33"/>
  <c r="G4" i="33" s="1"/>
  <c r="O5" i="33"/>
  <c r="O15" i="33" s="1"/>
  <c r="W5" i="33"/>
  <c r="W4" i="33" s="1"/>
  <c r="AE5" i="33"/>
  <c r="AE4" i="33" s="1"/>
  <c r="AM5" i="33"/>
  <c r="AM4" i="33" s="1"/>
  <c r="AM48" i="27"/>
  <c r="AU5" i="33"/>
  <c r="AU15" i="33" s="1"/>
  <c r="AU48" i="27"/>
  <c r="BC5" i="33"/>
  <c r="BK5" i="33"/>
  <c r="BK4" i="33" s="1"/>
  <c r="BS5" i="33"/>
  <c r="BS4" i="33" s="1"/>
  <c r="CA5" i="33"/>
  <c r="G40" i="27"/>
  <c r="O40" i="27"/>
  <c r="W40" i="27"/>
  <c r="AE40" i="27"/>
  <c r="AM40" i="27"/>
  <c r="AU40" i="27"/>
  <c r="BC40" i="27"/>
  <c r="BK40" i="27"/>
  <c r="I41" i="27"/>
  <c r="Q41" i="27"/>
  <c r="Y41" i="27"/>
  <c r="AG41" i="27"/>
  <c r="AO41" i="27"/>
  <c r="AW41" i="27"/>
  <c r="BE41" i="27"/>
  <c r="BM41" i="27"/>
  <c r="K42" i="27"/>
  <c r="S42" i="27"/>
  <c r="AA42" i="27"/>
  <c r="AI42" i="27"/>
  <c r="AQ42" i="27"/>
  <c r="AY42" i="27"/>
  <c r="BG42" i="27"/>
  <c r="BO42" i="27"/>
  <c r="BW42" i="27"/>
  <c r="CE42" i="27"/>
  <c r="I43" i="27"/>
  <c r="Q43" i="27"/>
  <c r="Y43" i="27"/>
  <c r="AG43" i="27"/>
  <c r="AO43" i="27"/>
  <c r="AW43" i="27"/>
  <c r="BE43" i="27"/>
  <c r="BM43" i="27"/>
  <c r="BU43" i="27"/>
  <c r="CC43" i="27"/>
  <c r="G44" i="27"/>
  <c r="O44" i="27"/>
  <c r="W44" i="27"/>
  <c r="AE44" i="27"/>
  <c r="AM44" i="27"/>
  <c r="AU44" i="27"/>
  <c r="BC44" i="27"/>
  <c r="BK44" i="27"/>
  <c r="BS44" i="27"/>
  <c r="CA44" i="27"/>
  <c r="E45" i="27"/>
  <c r="M45" i="27"/>
  <c r="U45" i="27"/>
  <c r="AC45" i="27"/>
  <c r="AK45" i="27"/>
  <c r="AS45" i="27"/>
  <c r="BA45" i="27"/>
  <c r="BI45" i="27"/>
  <c r="BQ45" i="27"/>
  <c r="BY45" i="27"/>
  <c r="CG45" i="27"/>
  <c r="BI48" i="27"/>
  <c r="BQ48" i="27"/>
  <c r="BY48" i="27"/>
  <c r="CG48" i="27"/>
  <c r="BG48" i="27"/>
  <c r="BN17" i="27"/>
  <c r="BV17" i="27"/>
  <c r="CD17" i="27"/>
  <c r="BR19" i="27"/>
  <c r="H5" i="33"/>
  <c r="P5" i="33"/>
  <c r="X5" i="33"/>
  <c r="AF5" i="33"/>
  <c r="AN5" i="33"/>
  <c r="AN48" i="27"/>
  <c r="AV5" i="33"/>
  <c r="BD5" i="33"/>
  <c r="BL5" i="33"/>
  <c r="BT5" i="33"/>
  <c r="CB5" i="33"/>
  <c r="H40" i="27"/>
  <c r="P40" i="27"/>
  <c r="X40" i="27"/>
  <c r="AF40" i="27"/>
  <c r="AN40" i="27"/>
  <c r="AV40" i="27"/>
  <c r="BD40" i="27"/>
  <c r="BL40" i="27"/>
  <c r="J41" i="27"/>
  <c r="R41" i="27"/>
  <c r="Z41" i="27"/>
  <c r="AH41" i="27"/>
  <c r="AP41" i="27"/>
  <c r="AX41" i="27"/>
  <c r="BF41" i="27"/>
  <c r="D42" i="27"/>
  <c r="L42" i="27"/>
  <c r="T42" i="27"/>
  <c r="AB42" i="27"/>
  <c r="AJ42" i="27"/>
  <c r="AR42" i="27"/>
  <c r="AZ42" i="27"/>
  <c r="BH42" i="27"/>
  <c r="BP42" i="27"/>
  <c r="BX42" i="27"/>
  <c r="CF42" i="27"/>
  <c r="J43" i="27"/>
  <c r="R43" i="27"/>
  <c r="Z43" i="27"/>
  <c r="AH43" i="27"/>
  <c r="AP43" i="27"/>
  <c r="AX43" i="27"/>
  <c r="BF43" i="27"/>
  <c r="BN43" i="27"/>
  <c r="BV43" i="27"/>
  <c r="CD43" i="27"/>
  <c r="H44" i="27"/>
  <c r="P44" i="27"/>
  <c r="X44" i="27"/>
  <c r="AF44" i="27"/>
  <c r="AN44" i="27"/>
  <c r="AV44" i="27"/>
  <c r="BD44" i="27"/>
  <c r="BL44" i="27"/>
  <c r="BT44" i="27"/>
  <c r="CB44" i="27"/>
  <c r="F45" i="27"/>
  <c r="N45" i="27"/>
  <c r="V45" i="27"/>
  <c r="AD45" i="27"/>
  <c r="AL45" i="27"/>
  <c r="AT45" i="27"/>
  <c r="BB45" i="27"/>
  <c r="BJ45" i="27"/>
  <c r="BR45" i="27"/>
  <c r="BZ45" i="27"/>
  <c r="BK48" i="27"/>
  <c r="BO17" i="27"/>
  <c r="BW17" i="27"/>
  <c r="CE17" i="27"/>
  <c r="I5" i="33"/>
  <c r="Q5" i="33"/>
  <c r="Q15" i="33" s="1"/>
  <c r="Y5" i="33"/>
  <c r="AG5" i="33"/>
  <c r="AO5" i="33"/>
  <c r="AO48" i="27"/>
  <c r="AW5" i="33"/>
  <c r="AW48" i="27"/>
  <c r="BE5" i="33"/>
  <c r="BE15" i="33" s="1"/>
  <c r="BM5" i="33"/>
  <c r="BU5" i="33"/>
  <c r="BU15" i="33" s="1"/>
  <c r="CC5" i="33"/>
  <c r="I40" i="27"/>
  <c r="Q40" i="27"/>
  <c r="Y40" i="27"/>
  <c r="AG40" i="27"/>
  <c r="AO40" i="27"/>
  <c r="AW40" i="27"/>
  <c r="BE40" i="27"/>
  <c r="BM40" i="27"/>
  <c r="K41" i="27"/>
  <c r="S41" i="27"/>
  <c r="AA41" i="27"/>
  <c r="AI41" i="27"/>
  <c r="AQ41" i="27"/>
  <c r="AY41" i="27"/>
  <c r="BG41" i="27"/>
  <c r="E42" i="27"/>
  <c r="M42" i="27"/>
  <c r="U42" i="27"/>
  <c r="AC42" i="27"/>
  <c r="AK42" i="27"/>
  <c r="AS42" i="27"/>
  <c r="BA42" i="27"/>
  <c r="BI42" i="27"/>
  <c r="BQ42" i="27"/>
  <c r="BY42" i="27"/>
  <c r="CG42" i="27"/>
  <c r="K43" i="27"/>
  <c r="S43" i="27"/>
  <c r="AA43" i="27"/>
  <c r="AI43" i="27"/>
  <c r="AQ43" i="27"/>
  <c r="AY43" i="27"/>
  <c r="BG43" i="27"/>
  <c r="BO43" i="27"/>
  <c r="BW43" i="27"/>
  <c r="CE43" i="27"/>
  <c r="I44" i="27"/>
  <c r="Q44" i="27"/>
  <c r="Y44" i="27"/>
  <c r="AG44" i="27"/>
  <c r="AO44" i="27"/>
  <c r="AW44" i="27"/>
  <c r="BE44" i="27"/>
  <c r="BM44" i="27"/>
  <c r="BU44" i="27"/>
  <c r="CC44" i="27"/>
  <c r="G45" i="27"/>
  <c r="O45" i="27"/>
  <c r="W45" i="27"/>
  <c r="AE45" i="27"/>
  <c r="AM45" i="27"/>
  <c r="AU45" i="27"/>
  <c r="BC45" i="27"/>
  <c r="BK45" i="27"/>
  <c r="BS45" i="27"/>
  <c r="CA45" i="27"/>
  <c r="I4" i="29"/>
  <c r="Q4" i="29"/>
  <c r="Y4" i="29"/>
  <c r="AG4" i="29"/>
  <c r="AO4" i="29"/>
  <c r="AW4" i="29"/>
  <c r="BE4" i="29"/>
  <c r="BM4" i="29"/>
  <c r="G4" i="29"/>
  <c r="O4" i="29"/>
  <c r="W4" i="29"/>
  <c r="AE4" i="29"/>
  <c r="AM4" i="29"/>
  <c r="AU4" i="29"/>
  <c r="BC4" i="29"/>
  <c r="BK4" i="29"/>
  <c r="Y10" i="28"/>
  <c r="AW10" i="28"/>
  <c r="BE10" i="28"/>
  <c r="BM10" i="28"/>
  <c r="AA10" i="28"/>
  <c r="E4" i="29"/>
  <c r="M4" i="29"/>
  <c r="U4" i="29"/>
  <c r="AC4" i="29"/>
  <c r="AK4" i="29"/>
  <c r="AS4" i="29"/>
  <c r="BA4" i="29"/>
  <c r="BI4" i="29"/>
  <c r="D10" i="28"/>
  <c r="L10" i="28"/>
  <c r="T10" i="28"/>
  <c r="AB10" i="28"/>
  <c r="AJ10" i="28"/>
  <c r="AR10" i="28"/>
  <c r="AZ10" i="28"/>
  <c r="BH10" i="28"/>
  <c r="BP10" i="28"/>
  <c r="BX10" i="28"/>
  <c r="CF10" i="28"/>
  <c r="AY10" i="28"/>
  <c r="E4" i="28"/>
  <c r="E10" i="28"/>
  <c r="M4" i="28"/>
  <c r="M10" i="28"/>
  <c r="U4" i="28"/>
  <c r="U10" i="28"/>
  <c r="AC4" i="28"/>
  <c r="AC10" i="28"/>
  <c r="AK4" i="28"/>
  <c r="AK10" i="28"/>
  <c r="AS4" i="28"/>
  <c r="AS10" i="28"/>
  <c r="BA4" i="28"/>
  <c r="BA10" i="28"/>
  <c r="BI4" i="28"/>
  <c r="BI10" i="28"/>
  <c r="BQ4" i="28"/>
  <c r="BQ10" i="28"/>
  <c r="BY4" i="28"/>
  <c r="BY10" i="28"/>
  <c r="CG4" i="28"/>
  <c r="CG10" i="28"/>
  <c r="K4" i="28"/>
  <c r="K10" i="28"/>
  <c r="S4" i="28"/>
  <c r="S10" i="28"/>
  <c r="AA4" i="28"/>
  <c r="AI4" i="28"/>
  <c r="AI10" i="28"/>
  <c r="AQ4" i="28"/>
  <c r="AQ10" i="28"/>
  <c r="AY4" i="28"/>
  <c r="BG4" i="28"/>
  <c r="BO4" i="28"/>
  <c r="BO10" i="28"/>
  <c r="BW4" i="28"/>
  <c r="BW10" i="28"/>
  <c r="CE4" i="28"/>
  <c r="CE10" i="28"/>
  <c r="BG10" i="28"/>
  <c r="D4" i="29"/>
  <c r="L4" i="29"/>
  <c r="T4" i="29"/>
  <c r="AB4" i="29"/>
  <c r="AJ4" i="29"/>
  <c r="AR4" i="29"/>
  <c r="AZ4" i="29"/>
  <c r="BH4" i="29"/>
  <c r="E13" i="30"/>
  <c r="E12" i="30" s="1"/>
  <c r="U13" i="30"/>
  <c r="U12" i="30" s="1"/>
  <c r="AC12" i="30"/>
  <c r="BA13" i="30"/>
  <c r="BA12" i="30" s="1"/>
  <c r="BQ13" i="30"/>
  <c r="BQ12" i="30" s="1"/>
  <c r="CG13" i="30"/>
  <c r="CG12" i="30" s="1"/>
  <c r="O13" i="30"/>
  <c r="O12" i="30" s="1"/>
  <c r="CA13" i="30"/>
  <c r="CA12" i="30" s="1"/>
  <c r="BI13" i="30"/>
  <c r="BI12" i="30" s="1"/>
  <c r="BU18" i="31"/>
  <c r="BU17" i="31" s="1"/>
  <c r="I4" i="28"/>
  <c r="Q4" i="28"/>
  <c r="Y4" i="28"/>
  <c r="AG4" i="28"/>
  <c r="AO4" i="28"/>
  <c r="AW4" i="28"/>
  <c r="BE4" i="28"/>
  <c r="BM4" i="28"/>
  <c r="BU4" i="28"/>
  <c r="CC4" i="28"/>
  <c r="F13" i="30"/>
  <c r="F12" i="30" s="1"/>
  <c r="N13" i="30"/>
  <c r="N12" i="30" s="1"/>
  <c r="V13" i="30"/>
  <c r="V12" i="30" s="1"/>
  <c r="AD13" i="30"/>
  <c r="AD12" i="30" s="1"/>
  <c r="AL13" i="30"/>
  <c r="AL12" i="30" s="1"/>
  <c r="AT13" i="30"/>
  <c r="AT12" i="30" s="1"/>
  <c r="BB13" i="30"/>
  <c r="BB12" i="30" s="1"/>
  <c r="BJ13" i="30"/>
  <c r="BJ12" i="30" s="1"/>
  <c r="BR13" i="30"/>
  <c r="BR12" i="30" s="1"/>
  <c r="BZ13" i="30"/>
  <c r="BZ12" i="30" s="1"/>
  <c r="W13" i="30"/>
  <c r="W12" i="30" s="1"/>
  <c r="AE13" i="30"/>
  <c r="AE12" i="30" s="1"/>
  <c r="M13" i="30"/>
  <c r="M12" i="30" s="1"/>
  <c r="BY13" i="30"/>
  <c r="BY12" i="30" s="1"/>
  <c r="BW5" i="31"/>
  <c r="BW4" i="31" s="1"/>
  <c r="H12" i="30"/>
  <c r="P12" i="30"/>
  <c r="X12" i="30"/>
  <c r="AF12" i="30"/>
  <c r="AN12" i="30"/>
  <c r="AV12" i="30"/>
  <c r="BD12" i="30"/>
  <c r="BL12" i="30"/>
  <c r="BT12" i="30"/>
  <c r="CB12" i="30"/>
  <c r="BL34" i="32"/>
  <c r="AU13" i="30"/>
  <c r="AU12" i="30" s="1"/>
  <c r="Q5" i="31"/>
  <c r="Q4" i="31" s="1"/>
  <c r="Q18" i="31"/>
  <c r="Q17" i="31" s="1"/>
  <c r="Y5" i="31"/>
  <c r="Y4" i="31" s="1"/>
  <c r="Y18" i="31"/>
  <c r="Y17" i="31" s="1"/>
  <c r="AG18" i="31"/>
  <c r="AG17" i="31" s="1"/>
  <c r="AG5" i="31"/>
  <c r="AG4" i="31" s="1"/>
  <c r="AW5" i="31"/>
  <c r="AW4" i="31" s="1"/>
  <c r="AW18" i="31"/>
  <c r="AW17" i="31" s="1"/>
  <c r="BE5" i="31"/>
  <c r="BE4" i="31" s="1"/>
  <c r="BE18" i="31"/>
  <c r="BE17" i="31" s="1"/>
  <c r="BM18" i="31"/>
  <c r="BM17" i="31" s="1"/>
  <c r="BM5" i="31"/>
  <c r="BM4" i="31" s="1"/>
  <c r="CC5" i="31"/>
  <c r="CC4" i="31" s="1"/>
  <c r="CC18" i="31"/>
  <c r="CC17" i="31" s="1"/>
  <c r="G18" i="31"/>
  <c r="G17" i="31" s="1"/>
  <c r="G5" i="31"/>
  <c r="G4" i="31" s="1"/>
  <c r="O5" i="31"/>
  <c r="O4" i="31" s="1"/>
  <c r="W5" i="31"/>
  <c r="W4" i="31" s="1"/>
  <c r="AE18" i="31"/>
  <c r="AE17" i="31" s="1"/>
  <c r="AE5" i="31"/>
  <c r="AE4" i="31" s="1"/>
  <c r="AM5" i="31"/>
  <c r="AM4" i="31" s="1"/>
  <c r="AU5" i="31"/>
  <c r="AU4" i="31" s="1"/>
  <c r="BC5" i="31"/>
  <c r="BC4" i="31" s="1"/>
  <c r="BK18" i="31"/>
  <c r="BK17" i="31" s="1"/>
  <c r="BK5" i="31"/>
  <c r="BK4" i="31" s="1"/>
  <c r="BS18" i="31"/>
  <c r="BS17" i="31" s="1"/>
  <c r="BS5" i="31"/>
  <c r="BS4" i="31" s="1"/>
  <c r="CA5" i="31"/>
  <c r="CA4" i="31" s="1"/>
  <c r="BH34" i="32"/>
  <c r="BH29" i="32" s="1"/>
  <c r="BQ45" i="32"/>
  <c r="J13" i="30"/>
  <c r="J12" i="30" s="1"/>
  <c r="R13" i="30"/>
  <c r="R12" i="30" s="1"/>
  <c r="Z13" i="30"/>
  <c r="Z12" i="30" s="1"/>
  <c r="AH13" i="30"/>
  <c r="AH12" i="30" s="1"/>
  <c r="AP13" i="30"/>
  <c r="AP12" i="30" s="1"/>
  <c r="AX13" i="30"/>
  <c r="AX12" i="30" s="1"/>
  <c r="BF13" i="30"/>
  <c r="BF12" i="30" s="1"/>
  <c r="BN13" i="30"/>
  <c r="BN12" i="30" s="1"/>
  <c r="BV13" i="30"/>
  <c r="BV12" i="30" s="1"/>
  <c r="CD13" i="30"/>
  <c r="CD12" i="30" s="1"/>
  <c r="BC13" i="30"/>
  <c r="BC12" i="30" s="1"/>
  <c r="AK13" i="30"/>
  <c r="AK12" i="30" s="1"/>
  <c r="CE5" i="31"/>
  <c r="CE4" i="31" s="1"/>
  <c r="K13" i="30"/>
  <c r="K12" i="30" s="1"/>
  <c r="S13" i="30"/>
  <c r="S12" i="30" s="1"/>
  <c r="AA13" i="30"/>
  <c r="AA12" i="30" s="1"/>
  <c r="AI13" i="30"/>
  <c r="AI12" i="30" s="1"/>
  <c r="AQ13" i="30"/>
  <c r="AQ12" i="30" s="1"/>
  <c r="AY13" i="30"/>
  <c r="AY12" i="30" s="1"/>
  <c r="BG13" i="30"/>
  <c r="BG12" i="30" s="1"/>
  <c r="BO13" i="30"/>
  <c r="BO12" i="30" s="1"/>
  <c r="BW13" i="30"/>
  <c r="BW12" i="30" s="1"/>
  <c r="CE13" i="30"/>
  <c r="CE12" i="30" s="1"/>
  <c r="BK13" i="30"/>
  <c r="BK12" i="30" s="1"/>
  <c r="AS13" i="30"/>
  <c r="AS12" i="30" s="1"/>
  <c r="K18" i="31"/>
  <c r="K17" i="31" s="1"/>
  <c r="S18" i="31"/>
  <c r="S17" i="31" s="1"/>
  <c r="AI18" i="31"/>
  <c r="AI17" i="31" s="1"/>
  <c r="AY18" i="31"/>
  <c r="AY17" i="31" s="1"/>
  <c r="BO18" i="31"/>
  <c r="BO17" i="31" s="1"/>
  <c r="CE18" i="31"/>
  <c r="CE17" i="31" s="1"/>
  <c r="I18" i="31"/>
  <c r="I17" i="31" s="1"/>
  <c r="BF18" i="31"/>
  <c r="BF17" i="31" s="1"/>
  <c r="BN18" i="31"/>
  <c r="BN17" i="31" s="1"/>
  <c r="BV18" i="31"/>
  <c r="BV17" i="31" s="1"/>
  <c r="CD18" i="31"/>
  <c r="CD17" i="31" s="1"/>
  <c r="BI30" i="32"/>
  <c r="CB34" i="32"/>
  <c r="CB29" i="32" s="1"/>
  <c r="BJ45" i="32"/>
  <c r="BJ20" i="32"/>
  <c r="BR20" i="32"/>
  <c r="BQ20" i="32"/>
  <c r="BX45" i="32"/>
  <c r="BX20" i="32"/>
  <c r="CF45" i="32"/>
  <c r="CF20" i="32"/>
  <c r="BV29" i="32"/>
  <c r="BK30" i="32"/>
  <c r="BK29" i="32" s="1"/>
  <c r="AM15" i="33"/>
  <c r="K5" i="30"/>
  <c r="K4" i="30" s="1"/>
  <c r="S5" i="30"/>
  <c r="S4" i="30" s="1"/>
  <c r="AA5" i="30"/>
  <c r="AA4" i="30" s="1"/>
  <c r="AI5" i="30"/>
  <c r="AI4" i="30" s="1"/>
  <c r="AQ5" i="30"/>
  <c r="AQ4" i="30" s="1"/>
  <c r="AY5" i="30"/>
  <c r="AY4" i="30" s="1"/>
  <c r="BG5" i="30"/>
  <c r="BG4" i="30" s="1"/>
  <c r="BO5" i="30"/>
  <c r="BO4" i="30" s="1"/>
  <c r="BW5" i="30"/>
  <c r="BW4" i="30" s="1"/>
  <c r="CE5" i="30"/>
  <c r="CE4" i="30" s="1"/>
  <c r="E5" i="31"/>
  <c r="E4" i="31" s="1"/>
  <c r="M5" i="31"/>
  <c r="M4" i="31" s="1"/>
  <c r="U5" i="31"/>
  <c r="U4" i="31" s="1"/>
  <c r="AC5" i="31"/>
  <c r="AC4" i="31" s="1"/>
  <c r="AK5" i="31"/>
  <c r="AK4" i="31" s="1"/>
  <c r="AS5" i="31"/>
  <c r="AS4" i="31" s="1"/>
  <c r="BA5" i="31"/>
  <c r="BA4" i="31" s="1"/>
  <c r="BI5" i="31"/>
  <c r="BI4" i="31" s="1"/>
  <c r="BQ5" i="31"/>
  <c r="BQ4" i="31" s="1"/>
  <c r="BY5" i="31"/>
  <c r="BY4" i="31" s="1"/>
  <c r="CG5" i="31"/>
  <c r="CG4" i="31" s="1"/>
  <c r="AD18" i="31"/>
  <c r="AD17" i="31" s="1"/>
  <c r="BJ18" i="31"/>
  <c r="BJ17" i="31" s="1"/>
  <c r="AT30" i="32"/>
  <c r="AT29" i="32" s="1"/>
  <c r="AT5" i="32"/>
  <c r="AT4" i="32" s="1"/>
  <c r="BJ30" i="32"/>
  <c r="BJ5" i="32"/>
  <c r="BR30" i="32"/>
  <c r="BR5" i="32"/>
  <c r="BO38" i="32"/>
  <c r="BQ30" i="32"/>
  <c r="BQ29" i="32" s="1"/>
  <c r="BC34" i="32"/>
  <c r="BC29" i="32" s="1"/>
  <c r="D5" i="30"/>
  <c r="D4" i="30" s="1"/>
  <c r="L5" i="30"/>
  <c r="L4" i="30" s="1"/>
  <c r="T5" i="30"/>
  <c r="T4" i="30" s="1"/>
  <c r="AB5" i="30"/>
  <c r="AB4" i="30" s="1"/>
  <c r="AJ5" i="30"/>
  <c r="AJ4" i="30" s="1"/>
  <c r="AR5" i="30"/>
  <c r="AR4" i="30" s="1"/>
  <c r="AZ5" i="30"/>
  <c r="AZ4" i="30" s="1"/>
  <c r="BH5" i="30"/>
  <c r="BH4" i="30" s="1"/>
  <c r="BP5" i="30"/>
  <c r="BP4" i="30" s="1"/>
  <c r="BX5" i="30"/>
  <c r="BX4" i="30" s="1"/>
  <c r="CF5" i="30"/>
  <c r="CF4" i="30" s="1"/>
  <c r="F5" i="31"/>
  <c r="F4" i="31" s="1"/>
  <c r="N5" i="31"/>
  <c r="N4" i="31" s="1"/>
  <c r="AL5" i="31"/>
  <c r="AL4" i="31" s="1"/>
  <c r="AT5" i="31"/>
  <c r="AT4" i="31" s="1"/>
  <c r="BR5" i="31"/>
  <c r="BR4" i="31" s="1"/>
  <c r="BZ5" i="31"/>
  <c r="BZ4" i="31" s="1"/>
  <c r="AU29" i="32"/>
  <c r="BK20" i="32"/>
  <c r="BM45" i="32"/>
  <c r="BF34" i="32"/>
  <c r="BF29" i="32" s="1"/>
  <c r="F15" i="33"/>
  <c r="V15" i="33"/>
  <c r="AD15" i="33"/>
  <c r="BB15" i="33"/>
  <c r="BJ15" i="33"/>
  <c r="BR15" i="33"/>
  <c r="E18" i="31"/>
  <c r="E17" i="31" s="1"/>
  <c r="M18" i="31"/>
  <c r="M17" i="31" s="1"/>
  <c r="U18" i="31"/>
  <c r="U17" i="31" s="1"/>
  <c r="AC18" i="31"/>
  <c r="AC17" i="31" s="1"/>
  <c r="AK18" i="31"/>
  <c r="AK17" i="31" s="1"/>
  <c r="AS18" i="31"/>
  <c r="AS17" i="31" s="1"/>
  <c r="BA18" i="31"/>
  <c r="BA17" i="31" s="1"/>
  <c r="BI18" i="31"/>
  <c r="BI17" i="31" s="1"/>
  <c r="BQ18" i="31"/>
  <c r="BQ17" i="31" s="1"/>
  <c r="BY18" i="31"/>
  <c r="BY17" i="31" s="1"/>
  <c r="CG18" i="31"/>
  <c r="CG17" i="31" s="1"/>
  <c r="BL30" i="32"/>
  <c r="BW34" i="32"/>
  <c r="BW29" i="32" s="1"/>
  <c r="CE34" i="32"/>
  <c r="CE29" i="32" s="1"/>
  <c r="BP38" i="32"/>
  <c r="BP13" i="32"/>
  <c r="BO13" i="32"/>
  <c r="BV38" i="32"/>
  <c r="BV13" i="32"/>
  <c r="CD38" i="32"/>
  <c r="CD13" i="32"/>
  <c r="BM20" i="32"/>
  <c r="BL20" i="32"/>
  <c r="BT38" i="32"/>
  <c r="CC15" i="33"/>
  <c r="F5" i="30"/>
  <c r="F4" i="30" s="1"/>
  <c r="N5" i="30"/>
  <c r="N4" i="30" s="1"/>
  <c r="V5" i="30"/>
  <c r="V4" i="30" s="1"/>
  <c r="AD5" i="30"/>
  <c r="AD4" i="30" s="1"/>
  <c r="AL5" i="30"/>
  <c r="AL4" i="30" s="1"/>
  <c r="AT5" i="30"/>
  <c r="AT4" i="30" s="1"/>
  <c r="BB5" i="30"/>
  <c r="BB4" i="30" s="1"/>
  <c r="BJ5" i="30"/>
  <c r="BJ4" i="30" s="1"/>
  <c r="BR5" i="30"/>
  <c r="BR4" i="30" s="1"/>
  <c r="BZ5" i="30"/>
  <c r="BZ4" i="30" s="1"/>
  <c r="H5" i="31"/>
  <c r="H4" i="31" s="1"/>
  <c r="P5" i="31"/>
  <c r="P4" i="31" s="1"/>
  <c r="X5" i="31"/>
  <c r="X4" i="31" s="1"/>
  <c r="AF5" i="31"/>
  <c r="AF4" i="31" s="1"/>
  <c r="AN5" i="31"/>
  <c r="AN4" i="31" s="1"/>
  <c r="AV5" i="31"/>
  <c r="AV4" i="31" s="1"/>
  <c r="BD5" i="31"/>
  <c r="BD4" i="31" s="1"/>
  <c r="BL5" i="31"/>
  <c r="BL4" i="31" s="1"/>
  <c r="BT5" i="31"/>
  <c r="BT4" i="31" s="1"/>
  <c r="CB5" i="31"/>
  <c r="CB4" i="31" s="1"/>
  <c r="BD5" i="32"/>
  <c r="BD4" i="32" s="1"/>
  <c r="BE30" i="32"/>
  <c r="BE29" i="32" s="1"/>
  <c r="BM30" i="32"/>
  <c r="BM29" i="32" s="1"/>
  <c r="AZ34" i="32"/>
  <c r="BP34" i="32"/>
  <c r="BP29" i="32" s="1"/>
  <c r="CF34" i="32"/>
  <c r="CF29" i="32" s="1"/>
  <c r="BS20" i="32"/>
  <c r="AS30" i="32"/>
  <c r="AS29" i="32" s="1"/>
  <c r="BO34" i="32"/>
  <c r="BD34" i="32"/>
  <c r="BD29" i="32" s="1"/>
  <c r="BR45" i="32"/>
  <c r="O18" i="31"/>
  <c r="O17" i="31" s="1"/>
  <c r="W18" i="31"/>
  <c r="W17" i="31" s="1"/>
  <c r="AM18" i="31"/>
  <c r="AM17" i="31" s="1"/>
  <c r="AU18" i="31"/>
  <c r="AU17" i="31" s="1"/>
  <c r="BC18" i="31"/>
  <c r="BC17" i="31" s="1"/>
  <c r="CA18" i="31"/>
  <c r="CA17" i="31" s="1"/>
  <c r="BX4" i="32"/>
  <c r="CF4" i="32"/>
  <c r="AX30" i="32"/>
  <c r="AX29" i="32" s="1"/>
  <c r="BN30" i="32"/>
  <c r="BN29" i="32" s="1"/>
  <c r="BU9" i="32"/>
  <c r="BU4" i="32" s="1"/>
  <c r="BI34" i="32"/>
  <c r="BY34" i="32"/>
  <c r="BY29" i="32" s="1"/>
  <c r="CG34" i="32"/>
  <c r="CG29" i="32" s="1"/>
  <c r="BP45" i="32"/>
  <c r="BS29" i="32"/>
  <c r="CF38" i="32"/>
  <c r="Y15" i="33"/>
  <c r="H18" i="31"/>
  <c r="H17" i="31" s="1"/>
  <c r="P18" i="31"/>
  <c r="P17" i="31" s="1"/>
  <c r="X18" i="31"/>
  <c r="X17" i="31" s="1"/>
  <c r="AF18" i="31"/>
  <c r="AF17" i="31" s="1"/>
  <c r="AN18" i="31"/>
  <c r="AN17" i="31" s="1"/>
  <c r="AV18" i="31"/>
  <c r="AV17" i="31" s="1"/>
  <c r="BD18" i="31"/>
  <c r="BD17" i="31" s="1"/>
  <c r="BL18" i="31"/>
  <c r="BL17" i="31" s="1"/>
  <c r="BT18" i="31"/>
  <c r="BT17" i="31" s="1"/>
  <c r="CB18" i="31"/>
  <c r="CB17" i="31" s="1"/>
  <c r="AY5" i="32"/>
  <c r="BG30" i="32"/>
  <c r="BG5" i="32"/>
  <c r="BO30" i="32"/>
  <c r="BO5" i="32"/>
  <c r="BE9" i="32"/>
  <c r="BB34" i="32"/>
  <c r="BB9" i="32"/>
  <c r="BB4" i="32" s="1"/>
  <c r="BJ34" i="32"/>
  <c r="BJ9" i="32"/>
  <c r="BR34" i="32"/>
  <c r="BR9" i="32"/>
  <c r="BZ9" i="32"/>
  <c r="BZ4" i="32" s="1"/>
  <c r="BZ34" i="32"/>
  <c r="BZ29" i="32" s="1"/>
  <c r="AQ4" i="32"/>
  <c r="AY34" i="32"/>
  <c r="AY29" i="32" s="1"/>
  <c r="AY9" i="32"/>
  <c r="BG34" i="32"/>
  <c r="BG9" i="32"/>
  <c r="BO9" i="32"/>
  <c r="BW9" i="32"/>
  <c r="BW4" i="32" s="1"/>
  <c r="CE9" i="32"/>
  <c r="CE4" i="32" s="1"/>
  <c r="AV9" i="32"/>
  <c r="AV4" i="32" s="1"/>
  <c r="AV34" i="32"/>
  <c r="AV29" i="32" s="1"/>
  <c r="BL9" i="32"/>
  <c r="BL4" i="32" s="1"/>
  <c r="BT9" i="32"/>
  <c r="BT4" i="32" s="1"/>
  <c r="BT34" i="32"/>
  <c r="BT29" i="32" s="1"/>
  <c r="BL38" i="32"/>
  <c r="BJ38" i="32"/>
  <c r="BJ13" i="32"/>
  <c r="BR38" i="32"/>
  <c r="BR13" i="32"/>
  <c r="BP20" i="32"/>
  <c r="BV45" i="32"/>
  <c r="BB30" i="32"/>
  <c r="BX34" i="32"/>
  <c r="BX29" i="32" s="1"/>
  <c r="BK38" i="32"/>
  <c r="BW45" i="32"/>
  <c r="BL45" i="32"/>
  <c r="AZ30" i="32"/>
  <c r="BU38" i="32"/>
  <c r="W15" i="33"/>
  <c r="AE15" i="33"/>
  <c r="BC15" i="33"/>
  <c r="BK15" i="33"/>
  <c r="BS15" i="33"/>
  <c r="CA15" i="33"/>
  <c r="BM15" i="33"/>
  <c r="AU5" i="32"/>
  <c r="AU4" i="32" s="1"/>
  <c r="BK5" i="32"/>
  <c r="BK4" i="32" s="1"/>
  <c r="AR30" i="32"/>
  <c r="AR29" i="32" s="1"/>
  <c r="CE11" i="34"/>
  <c r="CB11" i="34"/>
  <c r="AW5" i="32"/>
  <c r="AW4" i="32" s="1"/>
  <c r="BE5" i="32"/>
  <c r="BM5" i="32"/>
  <c r="BM4" i="32" s="1"/>
  <c r="AS9" i="32"/>
  <c r="AS4" i="32" s="1"/>
  <c r="BA9" i="32"/>
  <c r="BA4" i="32" s="1"/>
  <c r="BI9" i="32"/>
  <c r="BI4" i="32" s="1"/>
  <c r="BQ9" i="32"/>
  <c r="BQ4" i="32" s="1"/>
  <c r="BY9" i="32"/>
  <c r="BY4" i="32" s="1"/>
  <c r="CG9" i="32"/>
  <c r="CG4" i="32" s="1"/>
  <c r="BM13" i="32"/>
  <c r="CC13" i="32"/>
  <c r="BO20" i="32"/>
  <c r="CE20" i="32"/>
  <c r="BO45" i="32"/>
  <c r="G15" i="33"/>
  <c r="AX5" i="32"/>
  <c r="AX4" i="32" s="1"/>
  <c r="BF5" i="32"/>
  <c r="BF4" i="32" s="1"/>
  <c r="BN5" i="32"/>
  <c r="BN4" i="32" s="1"/>
  <c r="BN13" i="32"/>
  <c r="CA34" i="32"/>
  <c r="CA29" i="32" s="1"/>
  <c r="BJ4" i="33"/>
  <c r="AQ17" i="33"/>
  <c r="AQ15" i="33" s="1"/>
  <c r="AY17" i="33"/>
  <c r="AY15" i="33" s="1"/>
  <c r="AG15" i="33"/>
  <c r="BS9" i="32"/>
  <c r="BS4" i="32" s="1"/>
  <c r="D6" i="33"/>
  <c r="D17" i="33"/>
  <c r="D15" i="33" s="1"/>
  <c r="L6" i="33"/>
  <c r="L17" i="33"/>
  <c r="T6" i="33"/>
  <c r="T17" i="33"/>
  <c r="T15" i="33" s="1"/>
  <c r="AB17" i="33"/>
  <c r="AB15" i="33" s="1"/>
  <c r="AB6" i="33"/>
  <c r="AJ17" i="33"/>
  <c r="AJ15" i="33" s="1"/>
  <c r="AJ6" i="33"/>
  <c r="AR17" i="33"/>
  <c r="AR15" i="33" s="1"/>
  <c r="AR6" i="33"/>
  <c r="AZ17" i="33"/>
  <c r="AZ15" i="33" s="1"/>
  <c r="AZ6" i="33"/>
  <c r="BH17" i="33"/>
  <c r="BH15" i="33" s="1"/>
  <c r="BH6" i="33"/>
  <c r="BH4" i="33" s="1"/>
  <c r="BP17" i="33"/>
  <c r="BP15" i="33" s="1"/>
  <c r="BP6" i="33"/>
  <c r="BX17" i="33"/>
  <c r="BX15" i="33" s="1"/>
  <c r="BX6" i="33"/>
  <c r="CF17" i="33"/>
  <c r="CF15" i="33" s="1"/>
  <c r="CF6" i="33"/>
  <c r="J17" i="33"/>
  <c r="J15" i="33" s="1"/>
  <c r="J6" i="33"/>
  <c r="R17" i="33"/>
  <c r="R15" i="33" s="1"/>
  <c r="R6" i="33"/>
  <c r="Z17" i="33"/>
  <c r="Z15" i="33" s="1"/>
  <c r="Z6" i="33"/>
  <c r="AH17" i="33"/>
  <c r="AH6" i="33"/>
  <c r="AP17" i="33"/>
  <c r="AP15" i="33" s="1"/>
  <c r="AP6" i="33"/>
  <c r="AX17" i="33"/>
  <c r="AX15" i="33" s="1"/>
  <c r="AX6" i="33"/>
  <c r="BF17" i="33"/>
  <c r="BF15" i="33" s="1"/>
  <c r="BF6" i="33"/>
  <c r="BN17" i="33"/>
  <c r="BN15" i="33" s="1"/>
  <c r="BN6" i="33"/>
  <c r="BV17" i="33"/>
  <c r="BV6" i="33"/>
  <c r="CD17" i="33"/>
  <c r="CD15" i="33" s="1"/>
  <c r="CD6" i="33"/>
  <c r="AO15" i="33"/>
  <c r="BP5" i="32"/>
  <c r="BP4" i="32" s="1"/>
  <c r="E6" i="33"/>
  <c r="E17" i="33"/>
  <c r="M6" i="33"/>
  <c r="M17" i="33"/>
  <c r="M15" i="33" s="1"/>
  <c r="U6" i="33"/>
  <c r="U17" i="33"/>
  <c r="U15" i="33" s="1"/>
  <c r="AC17" i="33"/>
  <c r="AC15" i="33" s="1"/>
  <c r="AC6" i="33"/>
  <c r="AK17" i="33"/>
  <c r="AK6" i="33"/>
  <c r="AS17" i="33"/>
  <c r="AS15" i="33" s="1"/>
  <c r="AS6" i="33"/>
  <c r="BA17" i="33"/>
  <c r="BA15" i="33" s="1"/>
  <c r="BA6" i="33"/>
  <c r="BI17" i="33"/>
  <c r="BI15" i="33" s="1"/>
  <c r="BI6" i="33"/>
  <c r="BQ17" i="33"/>
  <c r="BQ6" i="33"/>
  <c r="BY17" i="33"/>
  <c r="BY15" i="33" s="1"/>
  <c r="BY6" i="33"/>
  <c r="CG17" i="33"/>
  <c r="CG15" i="33" s="1"/>
  <c r="CG6" i="33"/>
  <c r="K17" i="33"/>
  <c r="K15" i="33" s="1"/>
  <c r="K6" i="33"/>
  <c r="K4" i="33" s="1"/>
  <c r="S17" i="33"/>
  <c r="S15" i="33" s="1"/>
  <c r="S6" i="33"/>
  <c r="AA17" i="33"/>
  <c r="AA15" i="33" s="1"/>
  <c r="AA6" i="33"/>
  <c r="AI17" i="33"/>
  <c r="AI15" i="33" s="1"/>
  <c r="AI6" i="33"/>
  <c r="AQ6" i="33"/>
  <c r="AY6" i="33"/>
  <c r="BG17" i="33"/>
  <c r="BG15" i="33" s="1"/>
  <c r="BG6" i="33"/>
  <c r="BO17" i="33"/>
  <c r="BO15" i="33" s="1"/>
  <c r="BO6" i="33"/>
  <c r="BW17" i="33"/>
  <c r="BW15" i="33" s="1"/>
  <c r="BW6" i="33"/>
  <c r="CE17" i="33"/>
  <c r="CE15" i="33" s="1"/>
  <c r="CE6" i="33"/>
  <c r="AW15" i="33"/>
  <c r="BY26" i="34"/>
  <c r="CG26" i="34"/>
  <c r="I17" i="33"/>
  <c r="I15" i="33" s="1"/>
  <c r="Y6" i="33"/>
  <c r="AG6" i="33"/>
  <c r="AG4" i="33" s="1"/>
  <c r="AO6" i="33"/>
  <c r="AW6" i="33"/>
  <c r="BE6" i="33"/>
  <c r="BM6" i="33"/>
  <c r="BU6" i="33"/>
  <c r="CC6" i="33"/>
  <c r="BY15" i="34"/>
  <c r="CG15" i="34"/>
  <c r="BX5" i="34"/>
  <c r="CF5" i="34"/>
  <c r="CD11" i="34"/>
  <c r="BZ15" i="34"/>
  <c r="BZ5" i="34"/>
  <c r="BX11" i="34"/>
  <c r="CF11" i="34"/>
  <c r="CB15" i="34"/>
  <c r="CA5" i="34"/>
  <c r="BY11" i="34"/>
  <c r="CG11" i="34"/>
  <c r="CC15" i="34"/>
  <c r="BF43" i="16" l="1"/>
  <c r="CG4" i="16"/>
  <c r="AP37" i="16"/>
  <c r="AP79" i="6"/>
  <c r="CD4" i="16"/>
  <c r="CG4" i="23"/>
  <c r="BY128" i="9"/>
  <c r="N4" i="33"/>
  <c r="BQ4" i="16"/>
  <c r="CC4" i="16"/>
  <c r="BM4" i="17"/>
  <c r="BX82" i="6"/>
  <c r="BP4" i="33"/>
  <c r="AX28" i="22"/>
  <c r="AX29" i="22" s="1"/>
  <c r="BM4" i="16"/>
  <c r="CG128" i="9"/>
  <c r="CG129" i="9" s="1"/>
  <c r="Q79" i="6"/>
  <c r="R4" i="33"/>
  <c r="R79" i="6"/>
  <c r="AH4" i="16"/>
  <c r="BI4" i="16"/>
  <c r="CD43" i="16"/>
  <c r="CD42" i="16" s="1"/>
  <c r="BV79" i="6"/>
  <c r="L4" i="23"/>
  <c r="BU4" i="33"/>
  <c r="AS4" i="16"/>
  <c r="CF4" i="33"/>
  <c r="BU4" i="17"/>
  <c r="CE82" i="6"/>
  <c r="CE11" i="5" s="1"/>
  <c r="CB82" i="6"/>
  <c r="Z4" i="33"/>
  <c r="AS77" i="9"/>
  <c r="AS6" i="4" s="1"/>
  <c r="M4" i="33"/>
  <c r="D4" i="33"/>
  <c r="BT28" i="22"/>
  <c r="BT29" i="22" s="1"/>
  <c r="CG4" i="33"/>
  <c r="Y4" i="33"/>
  <c r="CC4" i="33"/>
  <c r="AT4" i="33"/>
  <c r="BY4" i="33"/>
  <c r="CG4" i="34"/>
  <c r="BE4" i="16"/>
  <c r="BR8" i="23"/>
  <c r="BR4" i="23" s="1"/>
  <c r="BO8" i="23"/>
  <c r="BO5" i="23" s="1"/>
  <c r="BO61" i="23" s="1"/>
  <c r="BS28" i="22"/>
  <c r="BS29" i="22" s="1"/>
  <c r="CE4" i="22"/>
  <c r="CE5" i="22" s="1"/>
  <c r="BT65" i="23"/>
  <c r="CF4" i="22"/>
  <c r="CF5" i="22" s="1"/>
  <c r="BP28" i="22"/>
  <c r="BP29" i="22" s="1"/>
  <c r="AH43" i="16"/>
  <c r="AH42" i="16" s="1"/>
  <c r="BL65" i="23"/>
  <c r="BP4" i="22"/>
  <c r="BP5" i="22" s="1"/>
  <c r="L79" i="6"/>
  <c r="J79" i="6"/>
  <c r="Q4" i="33"/>
  <c r="BL8" i="23"/>
  <c r="BL5" i="23" s="1"/>
  <c r="BL61" i="23" s="1"/>
  <c r="BH4" i="22"/>
  <c r="BH5" i="22" s="1"/>
  <c r="T4" i="33"/>
  <c r="AI4" i="22"/>
  <c r="AI5" i="22" s="1"/>
  <c r="CC4" i="17"/>
  <c r="AK4" i="16"/>
  <c r="AZ128" i="9"/>
  <c r="AZ129" i="9" s="1"/>
  <c r="BB28" i="22"/>
  <c r="BB29" i="22" s="1"/>
  <c r="CC28" i="22"/>
  <c r="CC29" i="22" s="1"/>
  <c r="U4" i="33"/>
  <c r="L4" i="33"/>
  <c r="AJ4" i="22"/>
  <c r="AJ5" i="22" s="1"/>
  <c r="AA28" i="22"/>
  <c r="AA29" i="22" s="1"/>
  <c r="BO15" i="27"/>
  <c r="BA79" i="6"/>
  <c r="BA84" i="6" s="1"/>
  <c r="BL29" i="32"/>
  <c r="AS4" i="22"/>
  <c r="AS5" i="22" s="1"/>
  <c r="BE79" i="6"/>
  <c r="BE84" i="6" s="1"/>
  <c r="BO79" i="6"/>
  <c r="BI4" i="33"/>
  <c r="AB4" i="33"/>
  <c r="BZ15" i="27"/>
  <c r="BH4" i="23"/>
  <c r="BY15" i="27"/>
  <c r="AO4" i="24"/>
  <c r="AZ4" i="23"/>
  <c r="CF77" i="9"/>
  <c r="CF7" i="5" s="1"/>
  <c r="AI4" i="33"/>
  <c r="BU8" i="23"/>
  <c r="BH28" i="22"/>
  <c r="BH29" i="22" s="1"/>
  <c r="CB17" i="23"/>
  <c r="AA4" i="33"/>
  <c r="AJ28" i="22"/>
  <c r="AJ29" i="22" s="1"/>
  <c r="BM4" i="33"/>
  <c r="BG128" i="9"/>
  <c r="BG129" i="9" s="1"/>
  <c r="AO4" i="22"/>
  <c r="AO5" i="22" s="1"/>
  <c r="BW8" i="23"/>
  <c r="BW5" i="23" s="1"/>
  <c r="BW61" i="23" s="1"/>
  <c r="AT79" i="6"/>
  <c r="AT84" i="6" s="1"/>
  <c r="BN4" i="16"/>
  <c r="BE4" i="33"/>
  <c r="S4" i="33"/>
  <c r="J4" i="33"/>
  <c r="BE4" i="32"/>
  <c r="BZ4" i="33"/>
  <c r="AW4" i="33"/>
  <c r="BB29" i="32"/>
  <c r="AG4" i="22"/>
  <c r="AG5" i="22" s="1"/>
  <c r="BW65" i="23"/>
  <c r="O79" i="6"/>
  <c r="BS86" i="6"/>
  <c r="X8" i="3" s="1"/>
  <c r="AQ4" i="23"/>
  <c r="AR4" i="22"/>
  <c r="AR5" i="22" s="1"/>
  <c r="BR77" i="9"/>
  <c r="BR7" i="5" s="1"/>
  <c r="Z79" i="6"/>
  <c r="S79" i="6"/>
  <c r="CB28" i="22"/>
  <c r="CB29" i="22" s="1"/>
  <c r="V79" i="6"/>
  <c r="AI77" i="9"/>
  <c r="AI78" i="9" s="1"/>
  <c r="BL79" i="6"/>
  <c r="BA4" i="33"/>
  <c r="BK4" i="23"/>
  <c r="BC4" i="23"/>
  <c r="E79" i="6"/>
  <c r="R39" i="27"/>
  <c r="BJ4" i="23"/>
  <c r="AO28" i="22"/>
  <c r="AO29" i="22" s="1"/>
  <c r="BM42" i="12"/>
  <c r="BM43" i="12" s="1"/>
  <c r="AX79" i="6"/>
  <c r="AX84" i="6" s="1"/>
  <c r="D79" i="6"/>
  <c r="BB4" i="23"/>
  <c r="BX4" i="22"/>
  <c r="BX5" i="22" s="1"/>
  <c r="BK79" i="6"/>
  <c r="BK84" i="6" s="1"/>
  <c r="BZ28" i="22"/>
  <c r="BZ29" i="22" s="1"/>
  <c r="AP28" i="22"/>
  <c r="AP29" i="22" s="1"/>
  <c r="AS28" i="22"/>
  <c r="AS29" i="22" s="1"/>
  <c r="CA86" i="6"/>
  <c r="BZ77" i="9"/>
  <c r="BZ7" i="5" s="1"/>
  <c r="BS79" i="6"/>
  <c r="BS84" i="6" s="1"/>
  <c r="BY79" i="6"/>
  <c r="AZ4" i="22"/>
  <c r="AZ5" i="22" s="1"/>
  <c r="BJ28" i="22"/>
  <c r="BJ29" i="22" s="1"/>
  <c r="AM77" i="9"/>
  <c r="AM78" i="9" s="1"/>
  <c r="AF79" i="6"/>
  <c r="CB79" i="6"/>
  <c r="BC79" i="6"/>
  <c r="BC84" i="6" s="1"/>
  <c r="AU79" i="6"/>
  <c r="AU84" i="6" s="1"/>
  <c r="AT28" i="22"/>
  <c r="AT29" i="22" s="1"/>
  <c r="AY28" i="22"/>
  <c r="AY29" i="22" s="1"/>
  <c r="AG28" i="22"/>
  <c r="AG29" i="22" s="1"/>
  <c r="AZ25" i="15"/>
  <c r="AH77" i="9"/>
  <c r="AH6" i="4" s="1"/>
  <c r="AM79" i="6"/>
  <c r="AM84" i="6" s="1"/>
  <c r="AK128" i="9"/>
  <c r="AK129" i="9" s="1"/>
  <c r="AE79" i="6"/>
  <c r="P79" i="6"/>
  <c r="W79" i="6"/>
  <c r="CD4" i="33"/>
  <c r="AN79" i="6"/>
  <c r="AN84" i="6" s="1"/>
  <c r="G79" i="6"/>
  <c r="BN79" i="6"/>
  <c r="U79" i="6"/>
  <c r="BX65" i="23"/>
  <c r="BD28" i="22"/>
  <c r="BD29" i="22" s="1"/>
  <c r="BM79" i="6"/>
  <c r="CG79" i="6"/>
  <c r="AZ4" i="33"/>
  <c r="BZ8" i="23"/>
  <c r="BZ4" i="23" s="1"/>
  <c r="BK28" i="22"/>
  <c r="BK29" i="22" s="1"/>
  <c r="CF79" i="6"/>
  <c r="BQ79" i="6"/>
  <c r="BB79" i="6"/>
  <c r="BB84" i="6" s="1"/>
  <c r="BI79" i="6"/>
  <c r="BI84" i="6" s="1"/>
  <c r="CE79" i="6"/>
  <c r="BT79" i="6"/>
  <c r="BR65" i="23"/>
  <c r="BU28" i="22"/>
  <c r="BU29" i="22" s="1"/>
  <c r="BP79" i="6"/>
  <c r="AG79" i="6"/>
  <c r="H79" i="6"/>
  <c r="BG4" i="32"/>
  <c r="BO4" i="33"/>
  <c r="AS4" i="33"/>
  <c r="AX4" i="33"/>
  <c r="AJ4" i="33"/>
  <c r="AL4" i="33"/>
  <c r="CA8" i="23"/>
  <c r="CA5" i="23" s="1"/>
  <c r="CA61" i="23" s="1"/>
  <c r="CF65" i="23"/>
  <c r="BM4" i="22"/>
  <c r="BM5" i="22" s="1"/>
  <c r="BX28" i="22"/>
  <c r="BX29" i="22" s="1"/>
  <c r="BY28" i="22"/>
  <c r="BY29" i="22" s="1"/>
  <c r="AX77" i="9"/>
  <c r="AX78" i="9" s="1"/>
  <c r="BH79" i="6"/>
  <c r="BH84" i="6" s="1"/>
  <c r="BW79" i="6"/>
  <c r="AS79" i="6"/>
  <c r="AS84" i="6" s="1"/>
  <c r="AV4" i="22"/>
  <c r="AV5" i="22" s="1"/>
  <c r="AW28" i="22"/>
  <c r="AW29" i="22" s="1"/>
  <c r="AI22" i="24"/>
  <c r="BX8" i="23"/>
  <c r="BX5" i="23" s="1"/>
  <c r="BX61" i="23" s="1"/>
  <c r="BE28" i="22"/>
  <c r="BE29" i="22" s="1"/>
  <c r="BV28" i="22"/>
  <c r="BV29" i="22" s="1"/>
  <c r="AZ79" i="6"/>
  <c r="AZ84" i="6" s="1"/>
  <c r="AD79" i="6"/>
  <c r="AK79" i="6"/>
  <c r="AK84" i="6" s="1"/>
  <c r="BZ65" i="23"/>
  <c r="BG4" i="33"/>
  <c r="AN77" i="9"/>
  <c r="AN78" i="9" s="1"/>
  <c r="AR79" i="6"/>
  <c r="AR84" i="6" s="1"/>
  <c r="I79" i="6"/>
  <c r="AC79" i="6"/>
  <c r="BW4" i="33"/>
  <c r="BF4" i="33"/>
  <c r="AP4" i="33"/>
  <c r="BP8" i="23"/>
  <c r="BP4" i="23" s="1"/>
  <c r="CC17" i="23"/>
  <c r="CC4" i="22"/>
  <c r="CC5" i="22" s="1"/>
  <c r="BR28" i="22"/>
  <c r="BR29" i="22" s="1"/>
  <c r="BQ28" i="22"/>
  <c r="BQ29" i="22" s="1"/>
  <c r="AJ79" i="6"/>
  <c r="AJ84" i="6" s="1"/>
  <c r="BR79" i="6"/>
  <c r="AH79" i="6"/>
  <c r="AH84" i="6" s="1"/>
  <c r="BK4" i="22"/>
  <c r="BK5" i="22" s="1"/>
  <c r="BX79" i="6"/>
  <c r="AY4" i="33"/>
  <c r="AC4" i="33"/>
  <c r="AH4" i="33"/>
  <c r="BU17" i="23"/>
  <c r="CC8" i="23"/>
  <c r="CC5" i="23" s="1"/>
  <c r="CC61" i="23" s="1"/>
  <c r="AB79" i="6"/>
  <c r="F79" i="6"/>
  <c r="M79" i="6"/>
  <c r="CE4" i="33"/>
  <c r="BN4" i="33"/>
  <c r="BD4" i="22"/>
  <c r="BD5" i="22" s="1"/>
  <c r="AQ4" i="33"/>
  <c r="BB5" i="23"/>
  <c r="BM17" i="23"/>
  <c r="CC65" i="23"/>
  <c r="T79" i="6"/>
  <c r="AW79" i="6"/>
  <c r="AW84" i="6" s="1"/>
  <c r="W59" i="38"/>
  <c r="P59" i="38"/>
  <c r="AG61" i="38"/>
  <c r="AF61" i="38"/>
  <c r="AG62" i="38"/>
  <c r="AZ62" i="38"/>
  <c r="G62" i="38"/>
  <c r="AX62" i="38"/>
  <c r="K62" i="38"/>
  <c r="AB62" i="38"/>
  <c r="T62" i="38"/>
  <c r="AI61" i="38"/>
  <c r="Z62" i="38"/>
  <c r="BA62" i="38"/>
  <c r="AV62" i="38"/>
  <c r="Y62" i="38"/>
  <c r="AE59" i="38"/>
  <c r="I61" i="38"/>
  <c r="Q62" i="38"/>
  <c r="N62" i="38"/>
  <c r="X62" i="38"/>
  <c r="L61" i="38"/>
  <c r="Y61" i="38"/>
  <c r="AW62" i="38"/>
  <c r="R61" i="38"/>
  <c r="AM62" i="38"/>
  <c r="S61" i="38"/>
  <c r="AD61" i="38"/>
  <c r="M61" i="38"/>
  <c r="V61" i="38"/>
  <c r="AO62" i="38"/>
  <c r="I62" i="38"/>
  <c r="F61" i="38"/>
  <c r="D61" i="38"/>
  <c r="O61" i="38"/>
  <c r="AJ61" i="38"/>
  <c r="L62" i="38"/>
  <c r="AC61" i="38"/>
  <c r="H62" i="38"/>
  <c r="Z8" i="3"/>
  <c r="BM10" i="5"/>
  <c r="AQ84" i="6"/>
  <c r="BG84" i="6"/>
  <c r="AO21" i="24"/>
  <c r="AO22" i="24"/>
  <c r="CC22" i="24"/>
  <c r="AL84" i="6"/>
  <c r="AD8" i="3"/>
  <c r="CD10" i="5"/>
  <c r="AI84" i="6"/>
  <c r="BU21" i="24"/>
  <c r="BU22" i="24"/>
  <c r="AO84" i="6"/>
  <c r="Y8" i="3"/>
  <c r="AJ8" i="3"/>
  <c r="BM21" i="24"/>
  <c r="BM22" i="24"/>
  <c r="BD84" i="6"/>
  <c r="CC10" i="5"/>
  <c r="W8" i="3"/>
  <c r="AY84" i="6"/>
  <c r="AV84" i="6"/>
  <c r="BU10" i="5"/>
  <c r="BJ84" i="6"/>
  <c r="BO10" i="5"/>
  <c r="BR29" i="32"/>
  <c r="AL39" i="27"/>
  <c r="BS39" i="27"/>
  <c r="BT4" i="24"/>
  <c r="BT5" i="24"/>
  <c r="CA26" i="34"/>
  <c r="CA4" i="34"/>
  <c r="CF4" i="34"/>
  <c r="CF26" i="34"/>
  <c r="AO4" i="33"/>
  <c r="BV15" i="33"/>
  <c r="CA4" i="33"/>
  <c r="BO29" i="32"/>
  <c r="BY39" i="27"/>
  <c r="I39" i="27"/>
  <c r="CF39" i="27"/>
  <c r="P39" i="27"/>
  <c r="W39" i="27"/>
  <c r="BV39" i="27"/>
  <c r="F39" i="27"/>
  <c r="CE48" i="27"/>
  <c r="AC39" i="27"/>
  <c r="AR39" i="27"/>
  <c r="CC48" i="27"/>
  <c r="AI39" i="27"/>
  <c r="CD48" i="27"/>
  <c r="AX39" i="27"/>
  <c r="AH48" i="27"/>
  <c r="BI15" i="27"/>
  <c r="AN5" i="24"/>
  <c r="CA14" i="24"/>
  <c r="CA45" i="6"/>
  <c r="BG21" i="24"/>
  <c r="BG22" i="24"/>
  <c r="Y4" i="23"/>
  <c r="Y5" i="23"/>
  <c r="AS85" i="23"/>
  <c r="AS27" i="23"/>
  <c r="AS4" i="23" s="1"/>
  <c r="X4" i="23"/>
  <c r="X5" i="23"/>
  <c r="AJ85" i="23"/>
  <c r="AJ27" i="23"/>
  <c r="AJ4" i="23" s="1"/>
  <c r="AH85" i="23"/>
  <c r="AH27" i="23"/>
  <c r="AH4" i="23" s="1"/>
  <c r="BH61" i="23"/>
  <c r="AN27" i="23"/>
  <c r="AN4" i="23" s="1"/>
  <c r="BY17" i="23"/>
  <c r="BY4" i="23" s="1"/>
  <c r="AY17" i="23"/>
  <c r="AY4" i="23" s="1"/>
  <c r="AP5" i="23"/>
  <c r="AP61" i="23" s="1"/>
  <c r="J5" i="23"/>
  <c r="J4" i="23"/>
  <c r="AL4" i="22"/>
  <c r="AL5" i="22" s="1"/>
  <c r="CD28" i="22"/>
  <c r="CD29" i="22" s="1"/>
  <c r="BW14" i="34"/>
  <c r="BW4" i="18"/>
  <c r="AQ4" i="18"/>
  <c r="AY61" i="23"/>
  <c r="L4" i="22"/>
  <c r="L5" i="22" s="1"/>
  <c r="AJ4" i="19"/>
  <c r="AJ23" i="19"/>
  <c r="AD28" i="22"/>
  <c r="AD29" i="22" s="1"/>
  <c r="BR23" i="19"/>
  <c r="BI10" i="4"/>
  <c r="BA5" i="23"/>
  <c r="BA61" i="23" s="1"/>
  <c r="U5" i="23"/>
  <c r="U4" i="23"/>
  <c r="BL23" i="17"/>
  <c r="CB9" i="17"/>
  <c r="BT5" i="17"/>
  <c r="BS4" i="19"/>
  <c r="BS23" i="19"/>
  <c r="CG4" i="19"/>
  <c r="CG23" i="19"/>
  <c r="BA4" i="19"/>
  <c r="BA23" i="19"/>
  <c r="BZ4" i="19"/>
  <c r="BY36" i="17"/>
  <c r="CG4" i="22"/>
  <c r="CG5" i="22" s="1"/>
  <c r="BA28" i="22"/>
  <c r="BA29" i="22" s="1"/>
  <c r="U28" i="22"/>
  <c r="U29" i="22" s="1"/>
  <c r="U4" i="22"/>
  <c r="U5" i="22" s="1"/>
  <c r="BY42" i="17"/>
  <c r="BV37" i="17"/>
  <c r="BF23" i="17"/>
  <c r="BF4" i="17" s="1"/>
  <c r="BG9" i="17"/>
  <c r="Y4" i="22"/>
  <c r="Y5" i="22" s="1"/>
  <c r="AZ23" i="16"/>
  <c r="AN43" i="16"/>
  <c r="CF9" i="16"/>
  <c r="BT37" i="16"/>
  <c r="BH5" i="16"/>
  <c r="AV35" i="16"/>
  <c r="BY34" i="16"/>
  <c r="BU19" i="15"/>
  <c r="BO23" i="16"/>
  <c r="BE34" i="16"/>
  <c r="AK34" i="16"/>
  <c r="AX36" i="16"/>
  <c r="BQ19" i="15"/>
  <c r="BR37" i="16"/>
  <c r="AL37" i="16"/>
  <c r="BS32" i="12"/>
  <c r="AZ4" i="18"/>
  <c r="CA4" i="15"/>
  <c r="BO5" i="16"/>
  <c r="AI5" i="16"/>
  <c r="AN19" i="15"/>
  <c r="CD32" i="12"/>
  <c r="BL19" i="15"/>
  <c r="BY105" i="12"/>
  <c r="BA42" i="12"/>
  <c r="BA103" i="12"/>
  <c r="BM32" i="12"/>
  <c r="BY106" i="12"/>
  <c r="AR105" i="12"/>
  <c r="BJ103" i="12"/>
  <c r="BJ42" i="12"/>
  <c r="BK24" i="12"/>
  <c r="AX99" i="12"/>
  <c r="AX12" i="12"/>
  <c r="BT24" i="12"/>
  <c r="BU12" i="12"/>
  <c r="BU99" i="12"/>
  <c r="BN37" i="17"/>
  <c r="BL106" i="12"/>
  <c r="AN104" i="12"/>
  <c r="BH24" i="12"/>
  <c r="BD99" i="12"/>
  <c r="BD12" i="12"/>
  <c r="CC43" i="16"/>
  <c r="AW43" i="16"/>
  <c r="BK106" i="12"/>
  <c r="CB103" i="12"/>
  <c r="CB42" i="12"/>
  <c r="AW32" i="12"/>
  <c r="BK99" i="12"/>
  <c r="BK12" i="12"/>
  <c r="BS42" i="12"/>
  <c r="BS103" i="12"/>
  <c r="AM42" i="12"/>
  <c r="AM103" i="12"/>
  <c r="AX106" i="12"/>
  <c r="AV104" i="12"/>
  <c r="AH108" i="12"/>
  <c r="AH102" i="12"/>
  <c r="BZ99" i="12"/>
  <c r="BZ12" i="12"/>
  <c r="BI109" i="12"/>
  <c r="BI43" i="12"/>
  <c r="AK105" i="12"/>
  <c r="BD24" i="12"/>
  <c r="AJ105" i="12"/>
  <c r="BN24" i="12"/>
  <c r="AJ99" i="12"/>
  <c r="AJ12" i="12"/>
  <c r="AX142" i="9"/>
  <c r="AX139" i="9" s="1"/>
  <c r="CF114" i="9"/>
  <c r="CF128" i="9" s="1"/>
  <c r="BM114" i="9"/>
  <c r="CA104" i="12"/>
  <c r="BK114" i="9"/>
  <c r="BK128" i="9" s="1"/>
  <c r="BO128" i="9"/>
  <c r="BQ114" i="9"/>
  <c r="BQ128" i="9" s="1"/>
  <c r="BD77" i="9"/>
  <c r="BR6" i="4"/>
  <c r="BO18" i="9"/>
  <c r="BO6" i="5"/>
  <c r="BO135" i="9"/>
  <c r="AM142" i="9"/>
  <c r="BB142" i="9"/>
  <c r="BB139" i="9" s="1"/>
  <c r="BC77" i="9"/>
  <c r="BQ77" i="9"/>
  <c r="BQ6" i="4" s="1"/>
  <c r="AU18" i="9"/>
  <c r="AU6" i="5"/>
  <c r="BF135" i="9"/>
  <c r="BN139" i="9"/>
  <c r="AH139" i="9"/>
  <c r="BM18" i="9"/>
  <c r="BM6" i="5"/>
  <c r="BV114" i="9"/>
  <c r="BV128" i="9" s="1"/>
  <c r="AH114" i="9"/>
  <c r="AZ135" i="9"/>
  <c r="BG142" i="9"/>
  <c r="AS18" i="9"/>
  <c r="AS6" i="5"/>
  <c r="BW141" i="9"/>
  <c r="AX114" i="9"/>
  <c r="AX128" i="9" s="1"/>
  <c r="BT141" i="9"/>
  <c r="BA18" i="9"/>
  <c r="BA6" i="5"/>
  <c r="AL78" i="9"/>
  <c r="AL7" i="5"/>
  <c r="AL139" i="9"/>
  <c r="BI143" i="9"/>
  <c r="AV142" i="9"/>
  <c r="CD77" i="9"/>
  <c r="AV141" i="9"/>
  <c r="AV139" i="9" s="1"/>
  <c r="BY141" i="9"/>
  <c r="BY139" i="9" s="1"/>
  <c r="AI143" i="9"/>
  <c r="BR89" i="6"/>
  <c r="BR85" i="6" s="1"/>
  <c r="AQ9" i="5"/>
  <c r="CG89" i="6"/>
  <c r="V11" i="5"/>
  <c r="BV14" i="5"/>
  <c r="W10" i="5"/>
  <c r="AO9" i="5"/>
  <c r="CB18" i="9"/>
  <c r="CB6" i="5"/>
  <c r="BD143" i="9"/>
  <c r="AN143" i="9"/>
  <c r="BT9" i="5"/>
  <c r="H9" i="5"/>
  <c r="BI10" i="5"/>
  <c r="AT14" i="5"/>
  <c r="BM89" i="6"/>
  <c r="CF10" i="5"/>
  <c r="T10" i="5"/>
  <c r="AK18" i="9"/>
  <c r="AK6" i="5"/>
  <c r="AG11" i="5"/>
  <c r="AX10" i="5"/>
  <c r="R10" i="5"/>
  <c r="AK11" i="5"/>
  <c r="Q10" i="5"/>
  <c r="BP11" i="5"/>
  <c r="X9" i="3"/>
  <c r="BD10" i="5"/>
  <c r="X10" i="5"/>
  <c r="BQ9" i="5"/>
  <c r="AK9" i="5"/>
  <c r="E9" i="5"/>
  <c r="S11" i="5"/>
  <c r="CF86" i="6"/>
  <c r="BJ10" i="5"/>
  <c r="AD10" i="5"/>
  <c r="BN9" i="5"/>
  <c r="AH9" i="5"/>
  <c r="AU11" i="5"/>
  <c r="BV89" i="6"/>
  <c r="BV85" i="6" s="1"/>
  <c r="BW10" i="5"/>
  <c r="AA10" i="5"/>
  <c r="BD4" i="33"/>
  <c r="BD15" i="33"/>
  <c r="BN39" i="27"/>
  <c r="BR15" i="27"/>
  <c r="AP4" i="24"/>
  <c r="AP5" i="24"/>
  <c r="CF21" i="24"/>
  <c r="CF22" i="24"/>
  <c r="CB22" i="24"/>
  <c r="CB21" i="24"/>
  <c r="BX21" i="24"/>
  <c r="BX22" i="24"/>
  <c r="BP21" i="24"/>
  <c r="BP22" i="24"/>
  <c r="BU4" i="24"/>
  <c r="BU5" i="24"/>
  <c r="CE5" i="24"/>
  <c r="CE4" i="24"/>
  <c r="AY5" i="24"/>
  <c r="AY4" i="24"/>
  <c r="S5" i="23"/>
  <c r="BY74" i="23"/>
  <c r="Q4" i="23"/>
  <c r="Q5" i="23"/>
  <c r="AI85" i="23"/>
  <c r="AI27" i="23"/>
  <c r="AI4" i="23" s="1"/>
  <c r="BP65" i="23"/>
  <c r="P4" i="23"/>
  <c r="P5" i="23"/>
  <c r="F5" i="23"/>
  <c r="AD4" i="22"/>
  <c r="AD5" i="22" s="1"/>
  <c r="AO85" i="23"/>
  <c r="AO27" i="23"/>
  <c r="AO4" i="23" s="1"/>
  <c r="J28" i="22"/>
  <c r="J29" i="22" s="1"/>
  <c r="J4" i="22"/>
  <c r="J5" i="22" s="1"/>
  <c r="AS10" i="4"/>
  <c r="L28" i="22"/>
  <c r="L29" i="22" s="1"/>
  <c r="BX4" i="19"/>
  <c r="BX23" i="19"/>
  <c r="BF23" i="19"/>
  <c r="BF4" i="19"/>
  <c r="BU4" i="18"/>
  <c r="AO4" i="18"/>
  <c r="BR4" i="19"/>
  <c r="CG28" i="22"/>
  <c r="CG29" i="22" s="1"/>
  <c r="CF43" i="17"/>
  <c r="BT9" i="17"/>
  <c r="BL5" i="17"/>
  <c r="AU4" i="19"/>
  <c r="AU23" i="19"/>
  <c r="BV35" i="17"/>
  <c r="BZ9" i="17"/>
  <c r="BK37" i="17"/>
  <c r="BG5" i="17"/>
  <c r="BJ23" i="17"/>
  <c r="D4" i="23"/>
  <c r="BG23" i="17"/>
  <c r="BM34" i="17"/>
  <c r="Y28" i="22"/>
  <c r="Y29" i="22" s="1"/>
  <c r="BJ5" i="17"/>
  <c r="AR23" i="16"/>
  <c r="BX9" i="16"/>
  <c r="BL37" i="16"/>
  <c r="AZ5" i="16"/>
  <c r="AN4" i="16"/>
  <c r="AN35" i="16"/>
  <c r="BI50" i="16"/>
  <c r="BJ35" i="16"/>
  <c r="BJ4" i="16"/>
  <c r="BW23" i="16"/>
  <c r="AP42" i="16"/>
  <c r="BM19" i="15"/>
  <c r="AP34" i="16"/>
  <c r="AY23" i="16"/>
  <c r="BI4" i="17"/>
  <c r="BI35" i="17"/>
  <c r="BK23" i="16"/>
  <c r="CA9" i="16"/>
  <c r="AU9" i="16"/>
  <c r="BI19" i="15"/>
  <c r="AX34" i="16"/>
  <c r="AH20" i="15"/>
  <c r="BK32" i="12"/>
  <c r="BR43" i="16"/>
  <c r="AL43" i="16"/>
  <c r="CD20" i="15"/>
  <c r="BX14" i="34"/>
  <c r="BX4" i="34" s="1"/>
  <c r="BX4" i="18"/>
  <c r="AR4" i="18"/>
  <c r="BL4" i="18"/>
  <c r="BZ20" i="15"/>
  <c r="AT20" i="15"/>
  <c r="BU37" i="16"/>
  <c r="AO37" i="16"/>
  <c r="BC5" i="16"/>
  <c r="BV32" i="12"/>
  <c r="BD105" i="12"/>
  <c r="CF108" i="12"/>
  <c r="CF102" i="12"/>
  <c r="BB32" i="12"/>
  <c r="BN106" i="12"/>
  <c r="CG104" i="12"/>
  <c r="AZ103" i="12"/>
  <c r="AZ42" i="12"/>
  <c r="BU24" i="12"/>
  <c r="AP99" i="12"/>
  <c r="AP12" i="12"/>
  <c r="BB106" i="12"/>
  <c r="BN105" i="12"/>
  <c r="AH105" i="12"/>
  <c r="BB104" i="12"/>
  <c r="BV103" i="12"/>
  <c r="BV42" i="12"/>
  <c r="AP103" i="12"/>
  <c r="AP42" i="12"/>
  <c r="BR102" i="12"/>
  <c r="BR108" i="12"/>
  <c r="BI24" i="12"/>
  <c r="BM99" i="12"/>
  <c r="BM12" i="12"/>
  <c r="AP106" i="12"/>
  <c r="BR103" i="12"/>
  <c r="BR42" i="12"/>
  <c r="AV99" i="12"/>
  <c r="AV12" i="12"/>
  <c r="AO42" i="16"/>
  <c r="AO106" i="12"/>
  <c r="BQ42" i="12"/>
  <c r="BQ103" i="12"/>
  <c r="AL32" i="12"/>
  <c r="BC99" i="12"/>
  <c r="BC12" i="12"/>
  <c r="BO106" i="12"/>
  <c r="AI106" i="12"/>
  <c r="BC105" i="12"/>
  <c r="BW104" i="12"/>
  <c r="AQ104" i="12"/>
  <c r="BO108" i="12"/>
  <c r="BO102" i="12"/>
  <c r="AN106" i="12"/>
  <c r="BZ103" i="12"/>
  <c r="BZ42" i="12"/>
  <c r="CB32" i="12"/>
  <c r="BR99" i="12"/>
  <c r="BR12" i="12"/>
  <c r="AN42" i="12"/>
  <c r="BP104" i="12"/>
  <c r="BD104" i="12"/>
  <c r="BC24" i="12"/>
  <c r="BW114" i="9"/>
  <c r="BD114" i="9"/>
  <c r="AM106" i="12"/>
  <c r="BO105" i="12"/>
  <c r="BC104" i="12"/>
  <c r="BA114" i="9"/>
  <c r="AW129" i="9"/>
  <c r="AW8" i="5"/>
  <c r="AW7" i="4"/>
  <c r="BH114" i="9"/>
  <c r="BG77" i="9"/>
  <c r="BF6" i="5"/>
  <c r="BF18" i="9"/>
  <c r="AX143" i="9"/>
  <c r="BG141" i="9"/>
  <c r="BE77" i="9"/>
  <c r="AL18" i="9"/>
  <c r="AL6" i="5"/>
  <c r="AL6" i="4"/>
  <c r="AO18" i="9"/>
  <c r="AO6" i="5"/>
  <c r="BB114" i="9"/>
  <c r="BM141" i="9"/>
  <c r="BM139" i="9" s="1"/>
  <c r="BZ78" i="9"/>
  <c r="CB135" i="9"/>
  <c r="BS143" i="9"/>
  <c r="BL141" i="9"/>
  <c r="BL139" i="9" s="1"/>
  <c r="AI18" i="9"/>
  <c r="AI6" i="5"/>
  <c r="AU135" i="9"/>
  <c r="BR143" i="9"/>
  <c r="BJ135" i="9"/>
  <c r="BF77" i="9"/>
  <c r="BF6" i="4" s="1"/>
  <c r="BW77" i="9"/>
  <c r="CG135" i="9"/>
  <c r="BX143" i="9"/>
  <c r="AK141" i="9"/>
  <c r="AK139" i="9" s="1"/>
  <c r="AJ135" i="9"/>
  <c r="N9" i="3"/>
  <c r="AI9" i="5"/>
  <c r="CD14" i="5"/>
  <c r="BY89" i="6"/>
  <c r="BY85" i="6" s="1"/>
  <c r="N11" i="5"/>
  <c r="CF89" i="6"/>
  <c r="CF85" i="6" s="1"/>
  <c r="CA10" i="5"/>
  <c r="O10" i="5"/>
  <c r="AG9" i="5"/>
  <c r="CC135" i="9"/>
  <c r="AW135" i="9"/>
  <c r="BD18" i="9"/>
  <c r="BD6" i="5"/>
  <c r="BL9" i="5"/>
  <c r="BC14" i="5"/>
  <c r="BA10" i="5"/>
  <c r="BU79" i="6"/>
  <c r="BX10" i="5"/>
  <c r="L10" i="5"/>
  <c r="BY18" i="9"/>
  <c r="BY6" i="5"/>
  <c r="AB8" i="3"/>
  <c r="Y11" i="5"/>
  <c r="BK9" i="5"/>
  <c r="AE9" i="5"/>
  <c r="BA11" i="5"/>
  <c r="M11" i="5"/>
  <c r="AT9" i="5"/>
  <c r="F9" i="5"/>
  <c r="BT89" i="6"/>
  <c r="BT85" i="6" s="1"/>
  <c r="AO10" i="5"/>
  <c r="BJ9" i="5"/>
  <c r="T11" i="5"/>
  <c r="CD89" i="6"/>
  <c r="CF9" i="5"/>
  <c r="AZ9" i="5"/>
  <c r="T9" i="5"/>
  <c r="Z11" i="5"/>
  <c r="K10" i="5"/>
  <c r="AF11" i="5"/>
  <c r="CA29" i="7"/>
  <c r="AM11" i="5"/>
  <c r="BX26" i="34"/>
  <c r="BQ39" i="27"/>
  <c r="BM39" i="27"/>
  <c r="BX39" i="27"/>
  <c r="H39" i="27"/>
  <c r="U39" i="27"/>
  <c r="BP15" i="27"/>
  <c r="BE39" i="27"/>
  <c r="BP39" i="27"/>
  <c r="BL39" i="27"/>
  <c r="AV48" i="27"/>
  <c r="BW39" i="27"/>
  <c r="G39" i="27"/>
  <c r="BB39" i="27"/>
  <c r="CC39" i="27"/>
  <c r="M39" i="27"/>
  <c r="AB39" i="27"/>
  <c r="S39" i="27"/>
  <c r="CB39" i="27"/>
  <c r="CG15" i="27"/>
  <c r="BR39" i="27"/>
  <c r="AH4" i="24"/>
  <c r="AH5" i="24"/>
  <c r="BZ14" i="24"/>
  <c r="BZ45" i="6"/>
  <c r="AT5" i="24"/>
  <c r="AT4" i="24"/>
  <c r="AW21" i="24"/>
  <c r="AW22" i="24"/>
  <c r="AZ21" i="24"/>
  <c r="AZ22" i="24"/>
  <c r="BT22" i="24"/>
  <c r="BT21" i="24"/>
  <c r="BY22" i="24"/>
  <c r="BY21" i="24"/>
  <c r="AR21" i="24"/>
  <c r="AR22" i="24"/>
  <c r="CD14" i="24"/>
  <c r="CD45" i="6"/>
  <c r="CD79" i="6" s="1"/>
  <c r="AJ21" i="24"/>
  <c r="AJ22" i="24"/>
  <c r="BI22" i="24"/>
  <c r="BI21" i="24"/>
  <c r="CE21" i="24"/>
  <c r="CE22" i="24"/>
  <c r="AY21" i="24"/>
  <c r="AY22" i="24"/>
  <c r="I4" i="23"/>
  <c r="I5" i="23"/>
  <c r="H4" i="23"/>
  <c r="H5" i="23"/>
  <c r="V4" i="23"/>
  <c r="BB61" i="23"/>
  <c r="AN4" i="22"/>
  <c r="AN5" i="22" s="1"/>
  <c r="BQ74" i="23"/>
  <c r="BQ17" i="23"/>
  <c r="BQ4" i="23" s="1"/>
  <c r="BW17" i="23"/>
  <c r="AH5" i="23"/>
  <c r="AH61" i="23" s="1"/>
  <c r="V28" i="22"/>
  <c r="V29" i="22" s="1"/>
  <c r="V4" i="22"/>
  <c r="V5" i="22" s="1"/>
  <c r="BT17" i="23"/>
  <c r="CB23" i="19"/>
  <c r="CB4" i="19"/>
  <c r="AI28" i="22"/>
  <c r="AI29" i="22" s="1"/>
  <c r="S28" i="22"/>
  <c r="S29" i="22" s="1"/>
  <c r="S4" i="22"/>
  <c r="S5" i="22" s="1"/>
  <c r="BE23" i="19"/>
  <c r="BE4" i="19"/>
  <c r="BO4" i="18"/>
  <c r="AI4" i="18"/>
  <c r="AZ4" i="19"/>
  <c r="AZ23" i="19"/>
  <c r="CE28" i="22"/>
  <c r="CE29" i="22" s="1"/>
  <c r="BW28" i="22"/>
  <c r="BW29" i="22" s="1"/>
  <c r="AM10" i="4"/>
  <c r="BU5" i="23"/>
  <c r="BU61" i="23" s="1"/>
  <c r="AS5" i="23"/>
  <c r="AS61" i="23" s="1"/>
  <c r="M5" i="23"/>
  <c r="M4" i="23"/>
  <c r="BX43" i="17"/>
  <c r="BL9" i="17"/>
  <c r="CF4" i="17"/>
  <c r="CF35" i="17"/>
  <c r="BY4" i="19"/>
  <c r="BY23" i="19"/>
  <c r="AS4" i="19"/>
  <c r="AS23" i="19"/>
  <c r="CD23" i="17"/>
  <c r="AK10" i="4"/>
  <c r="AT4" i="19"/>
  <c r="BQ36" i="17"/>
  <c r="BY4" i="22"/>
  <c r="BY5" i="22" s="1"/>
  <c r="M28" i="22"/>
  <c r="M29" i="22" s="1"/>
  <c r="M4" i="22"/>
  <c r="M5" i="22" s="1"/>
  <c r="BQ42" i="17"/>
  <c r="BF37" i="17"/>
  <c r="CE9" i="17"/>
  <c r="BU50" i="17"/>
  <c r="BU63" i="17"/>
  <c r="AJ23" i="16"/>
  <c r="BP9" i="16"/>
  <c r="BD37" i="16"/>
  <c r="AR5" i="16"/>
  <c r="BG23" i="16"/>
  <c r="BI34" i="16"/>
  <c r="BE19" i="15"/>
  <c r="AI23" i="16"/>
  <c r="BU34" i="16"/>
  <c r="CG34" i="16"/>
  <c r="BN42" i="16"/>
  <c r="AH36" i="16"/>
  <c r="BA19" i="15"/>
  <c r="BJ37" i="16"/>
  <c r="BS20" i="15"/>
  <c r="BC32" i="12"/>
  <c r="BN34" i="16"/>
  <c r="AQ20" i="15"/>
  <c r="AP20" i="15"/>
  <c r="BM36" i="16"/>
  <c r="BG5" i="16"/>
  <c r="BN32" i="12"/>
  <c r="AS105" i="12"/>
  <c r="BU108" i="12"/>
  <c r="BU102" i="12"/>
  <c r="AR32" i="12"/>
  <c r="BK19" i="15"/>
  <c r="BD106" i="12"/>
  <c r="BV104" i="12"/>
  <c r="AO103" i="12"/>
  <c r="AO42" i="12"/>
  <c r="BM24" i="12"/>
  <c r="AH99" i="12"/>
  <c r="AH12" i="12"/>
  <c r="AT102" i="12"/>
  <c r="AT108" i="12"/>
  <c r="AK36" i="16"/>
  <c r="BE12" i="12"/>
  <c r="BE99" i="12"/>
  <c r="BH103" i="12"/>
  <c r="BH42" i="12"/>
  <c r="BJ24" i="12"/>
  <c r="AN99" i="12"/>
  <c r="AN12" i="12"/>
  <c r="BU43" i="16"/>
  <c r="BN19" i="15"/>
  <c r="BT105" i="12"/>
  <c r="AV103" i="12"/>
  <c r="AV42" i="12"/>
  <c r="BQ24" i="12"/>
  <c r="AU99" i="12"/>
  <c r="AU12" i="12"/>
  <c r="BK42" i="12"/>
  <c r="BK103" i="12"/>
  <c r="AQ108" i="12"/>
  <c r="AQ102" i="12"/>
  <c r="AI20" i="15"/>
  <c r="BP103" i="12"/>
  <c r="BP42" i="12"/>
  <c r="AV32" i="12"/>
  <c r="BJ99" i="12"/>
  <c r="BJ12" i="12"/>
  <c r="CC106" i="12"/>
  <c r="BE104" i="12"/>
  <c r="BZ32" i="12"/>
  <c r="BY99" i="12"/>
  <c r="BY12" i="12"/>
  <c r="BX103" i="12"/>
  <c r="BX42" i="12"/>
  <c r="BE114" i="9"/>
  <c r="AQ105" i="12"/>
  <c r="CE103" i="12"/>
  <c r="CE42" i="12"/>
  <c r="BO103" i="12"/>
  <c r="BO42" i="12"/>
  <c r="AY103" i="12"/>
  <c r="AY42" i="12"/>
  <c r="AI103" i="12"/>
  <c r="AI42" i="12"/>
  <c r="BS102" i="12"/>
  <c r="BS108" i="12"/>
  <c r="BC102" i="12"/>
  <c r="BC108" i="12"/>
  <c r="AM102" i="12"/>
  <c r="AM108" i="12"/>
  <c r="AR114" i="9"/>
  <c r="CG100" i="13"/>
  <c r="CG100" i="12"/>
  <c r="BQ138" i="9"/>
  <c r="BQ135" i="9" s="1"/>
  <c r="BI129" i="9"/>
  <c r="BI8" i="5"/>
  <c r="BI7" i="4"/>
  <c r="AY114" i="9"/>
  <c r="AY128" i="9" s="1"/>
  <c r="CA135" i="9"/>
  <c r="BT77" i="9"/>
  <c r="AM18" i="9"/>
  <c r="AM6" i="5"/>
  <c r="BG135" i="9"/>
  <c r="AI139" i="9"/>
  <c r="AM128" i="9"/>
  <c r="CE128" i="9"/>
  <c r="BS77" i="9"/>
  <c r="AH7" i="5"/>
  <c r="CD135" i="9"/>
  <c r="BF139" i="9"/>
  <c r="CC18" i="9"/>
  <c r="CC6" i="5"/>
  <c r="BM143" i="9"/>
  <c r="AO143" i="9"/>
  <c r="AY139" i="9"/>
  <c r="BN114" i="9"/>
  <c r="BN128" i="9" s="1"/>
  <c r="BC128" i="9"/>
  <c r="BU128" i="9"/>
  <c r="AQ142" i="9"/>
  <c r="BN138" i="9"/>
  <c r="AW141" i="9"/>
  <c r="BO77" i="9"/>
  <c r="AV135" i="9"/>
  <c r="BD141" i="9"/>
  <c r="BS135" i="9"/>
  <c r="BP114" i="9"/>
  <c r="CG143" i="9"/>
  <c r="BA143" i="9"/>
  <c r="BI77" i="9"/>
  <c r="BI9" i="4" s="1"/>
  <c r="BP143" i="9"/>
  <c r="BL114" i="9"/>
  <c r="BG143" i="9"/>
  <c r="AM141" i="9"/>
  <c r="F9" i="3"/>
  <c r="AA9" i="5"/>
  <c r="AH14" i="5"/>
  <c r="BQ89" i="6"/>
  <c r="BQ10" i="4" s="1"/>
  <c r="BR11" i="5"/>
  <c r="F11" i="5"/>
  <c r="BX89" i="6"/>
  <c r="BS10" i="5"/>
  <c r="G10" i="5"/>
  <c r="Y9" i="5"/>
  <c r="AZ18" i="9"/>
  <c r="AZ6" i="5"/>
  <c r="CB143" i="9"/>
  <c r="BD9" i="5"/>
  <c r="AL8" i="3"/>
  <c r="AS10" i="5"/>
  <c r="BS85" i="6"/>
  <c r="BP10" i="5"/>
  <c r="D10" i="5"/>
  <c r="BQ18" i="9"/>
  <c r="BQ6" i="5"/>
  <c r="Q11" i="5"/>
  <c r="BV10" i="5"/>
  <c r="AP10" i="5"/>
  <c r="J10" i="5"/>
  <c r="CG11" i="5"/>
  <c r="BQ11" i="5"/>
  <c r="AB11" i="5"/>
  <c r="AZ11" i="5"/>
  <c r="CB10" i="5"/>
  <c r="AV10" i="5"/>
  <c r="P10" i="5"/>
  <c r="BI9" i="5"/>
  <c r="AC9" i="5"/>
  <c r="AI11" i="5"/>
  <c r="BF11" i="5"/>
  <c r="BX86" i="6"/>
  <c r="BB10" i="5"/>
  <c r="V10" i="5"/>
  <c r="BF9" i="5"/>
  <c r="Z9" i="5"/>
  <c r="BL11" i="5"/>
  <c r="H11" i="5"/>
  <c r="BW89" i="6"/>
  <c r="AE11" i="5"/>
  <c r="BN89" i="6"/>
  <c r="BN84" i="6" s="1"/>
  <c r="BG10" i="5"/>
  <c r="S10" i="5"/>
  <c r="X4" i="33"/>
  <c r="X15" i="33"/>
  <c r="CE39" i="27"/>
  <c r="O39" i="27"/>
  <c r="BJ39" i="27"/>
  <c r="AJ39" i="27"/>
  <c r="BU48" i="27"/>
  <c r="AA39" i="27"/>
  <c r="CD15" i="27"/>
  <c r="AP39" i="27"/>
  <c r="BE21" i="24"/>
  <c r="BE22" i="24"/>
  <c r="AH15" i="33"/>
  <c r="O4" i="33"/>
  <c r="BG29" i="32"/>
  <c r="BY4" i="34"/>
  <c r="BX4" i="33"/>
  <c r="AR4" i="33"/>
  <c r="L15" i="33"/>
  <c r="AZ29" i="32"/>
  <c r="AY4" i="32"/>
  <c r="I4" i="33"/>
  <c r="BR4" i="32"/>
  <c r="AW39" i="27"/>
  <c r="BD39" i="27"/>
  <c r="CB4" i="33"/>
  <c r="CB15" i="33"/>
  <c r="AV4" i="33"/>
  <c r="AV15" i="33"/>
  <c r="P4" i="33"/>
  <c r="P15" i="33"/>
  <c r="BO39" i="27"/>
  <c r="BK39" i="27"/>
  <c r="AT39" i="27"/>
  <c r="BU39" i="27"/>
  <c r="E39" i="27"/>
  <c r="T39" i="27"/>
  <c r="BE48" i="27"/>
  <c r="CA39" i="27"/>
  <c r="K39" i="27"/>
  <c r="BV48" i="27"/>
  <c r="BH15" i="27"/>
  <c r="J39" i="27"/>
  <c r="CD4" i="24"/>
  <c r="CD5" i="24"/>
  <c r="CB4" i="24"/>
  <c r="CB5" i="24"/>
  <c r="AL5" i="24"/>
  <c r="AL4" i="24"/>
  <c r="BL22" i="24"/>
  <c r="BL21" i="24"/>
  <c r="AS22" i="24"/>
  <c r="AS21" i="24"/>
  <c r="AQ5" i="24"/>
  <c r="AQ4" i="24"/>
  <c r="BM4" i="24"/>
  <c r="BM5" i="24"/>
  <c r="BW5" i="24"/>
  <c r="BW4" i="24"/>
  <c r="AQ22" i="24"/>
  <c r="BS8" i="23"/>
  <c r="BH22" i="24"/>
  <c r="AD5" i="23"/>
  <c r="AF4" i="22"/>
  <c r="AF5" i="22" s="1"/>
  <c r="BC61" i="23"/>
  <c r="G4" i="23"/>
  <c r="BZ4" i="22"/>
  <c r="BZ5" i="22" s="1"/>
  <c r="N4" i="22"/>
  <c r="N5" i="22" s="1"/>
  <c r="N28" i="22"/>
  <c r="N29" i="22" s="1"/>
  <c r="CA65" i="23"/>
  <c r="CF28" i="22"/>
  <c r="CF29" i="22" s="1"/>
  <c r="AU85" i="23"/>
  <c r="AU27" i="23"/>
  <c r="AU4" i="23" s="1"/>
  <c r="BN74" i="23"/>
  <c r="BN17" i="23"/>
  <c r="BN4" i="23" s="1"/>
  <c r="BO4" i="22"/>
  <c r="BO5" i="22" s="1"/>
  <c r="BT23" i="19"/>
  <c r="BT4" i="19"/>
  <c r="BL28" i="22"/>
  <c r="BL29" i="22" s="1"/>
  <c r="BW4" i="22"/>
  <c r="BW5" i="22" s="1"/>
  <c r="K28" i="22"/>
  <c r="K29" i="22" s="1"/>
  <c r="K4" i="22"/>
  <c r="K5" i="22" s="1"/>
  <c r="BB4" i="19"/>
  <c r="CD23" i="19"/>
  <c r="CD4" i="19"/>
  <c r="AX23" i="19"/>
  <c r="AX4" i="19"/>
  <c r="BM4" i="18"/>
  <c r="CG10" i="4"/>
  <c r="AL4" i="19"/>
  <c r="BO65" i="23"/>
  <c r="BP23" i="17"/>
  <c r="BP4" i="17" s="1"/>
  <c r="CF37" i="17"/>
  <c r="BX4" i="17"/>
  <c r="BX35" i="17"/>
  <c r="BK4" i="19"/>
  <c r="BK23" i="19"/>
  <c r="BN23" i="17"/>
  <c r="BF35" i="17"/>
  <c r="BR9" i="17"/>
  <c r="CE5" i="17"/>
  <c r="BU34" i="17"/>
  <c r="BV17" i="23"/>
  <c r="BV4" i="23" s="1"/>
  <c r="BJ23" i="19"/>
  <c r="CA23" i="17"/>
  <c r="CA4" i="17" s="1"/>
  <c r="BQ4" i="22"/>
  <c r="BQ5" i="22" s="1"/>
  <c r="AK28" i="22"/>
  <c r="AK29" i="22" s="1"/>
  <c r="E28" i="22"/>
  <c r="E29" i="22" s="1"/>
  <c r="E4" i="22"/>
  <c r="E5" i="22" s="1"/>
  <c r="BC28" i="22"/>
  <c r="BC29" i="22" s="1"/>
  <c r="D4" i="22"/>
  <c r="D5" i="22" s="1"/>
  <c r="CD5" i="17"/>
  <c r="CE23" i="17"/>
  <c r="BS23" i="17"/>
  <c r="CA35" i="17"/>
  <c r="CB23" i="16"/>
  <c r="CB4" i="16" s="1"/>
  <c r="BH9" i="16"/>
  <c r="AV37" i="16"/>
  <c r="AJ5" i="16"/>
  <c r="BY43" i="16"/>
  <c r="AS50" i="16"/>
  <c r="BB35" i="16"/>
  <c r="BB4" i="16"/>
  <c r="AQ23" i="16"/>
  <c r="BV36" i="16"/>
  <c r="AW19" i="15"/>
  <c r="BV34" i="16"/>
  <c r="CE9" i="16"/>
  <c r="AW34" i="16"/>
  <c r="CG4" i="17"/>
  <c r="CG35" i="17"/>
  <c r="BC23" i="16"/>
  <c r="BS9" i="16"/>
  <c r="AM9" i="16"/>
  <c r="AS19" i="15"/>
  <c r="BX19" i="15"/>
  <c r="BC4" i="15"/>
  <c r="AU32" i="12"/>
  <c r="BF20" i="15"/>
  <c r="BJ43" i="16"/>
  <c r="BR20" i="15"/>
  <c r="AL20" i="15"/>
  <c r="CG36" i="16"/>
  <c r="CA5" i="16"/>
  <c r="AU5" i="16"/>
  <c r="BF32" i="12"/>
  <c r="BX104" i="12"/>
  <c r="AZ108" i="12"/>
  <c r="AZ102" i="12"/>
  <c r="BL24" i="12"/>
  <c r="AS106" i="12"/>
  <c r="BL104" i="12"/>
  <c r="CD108" i="12"/>
  <c r="CD102" i="12"/>
  <c r="BZ106" i="12"/>
  <c r="AT106" i="12"/>
  <c r="BF105" i="12"/>
  <c r="BZ104" i="12"/>
  <c r="AT104" i="12"/>
  <c r="BN103" i="12"/>
  <c r="BN42" i="12"/>
  <c r="AH103" i="12"/>
  <c r="AH42" i="12"/>
  <c r="AW12" i="12"/>
  <c r="AW99" i="12"/>
  <c r="BJ105" i="12"/>
  <c r="AL103" i="12"/>
  <c r="AL42" i="12"/>
  <c r="BT32" i="12"/>
  <c r="BI105" i="12"/>
  <c r="AK42" i="12"/>
  <c r="AK103" i="12"/>
  <c r="BG24" i="12"/>
  <c r="AM99" i="12"/>
  <c r="AM12" i="12"/>
  <c r="BG106" i="12"/>
  <c r="CA105" i="12"/>
  <c r="AU105" i="12"/>
  <c r="BO104" i="12"/>
  <c r="AI104" i="12"/>
  <c r="CE108" i="12"/>
  <c r="CE102" i="12"/>
  <c r="BR105" i="12"/>
  <c r="AT103" i="12"/>
  <c r="AT42" i="12"/>
  <c r="BP24" i="12"/>
  <c r="BB99" i="12"/>
  <c r="BB12" i="12"/>
  <c r="CF25" i="15"/>
  <c r="BS106" i="12"/>
  <c r="AJ104" i="12"/>
  <c r="BP32" i="12"/>
  <c r="BQ99" i="12"/>
  <c r="BQ12" i="12"/>
  <c r="BV19" i="15"/>
  <c r="AR103" i="12"/>
  <c r="AR42" i="12"/>
  <c r="BX99" i="12"/>
  <c r="BX12" i="12"/>
  <c r="AU19" i="15"/>
  <c r="BS104" i="12"/>
  <c r="CE99" i="12"/>
  <c r="CE12" i="12"/>
  <c r="BO99" i="12"/>
  <c r="BO12" i="12"/>
  <c r="AY99" i="12"/>
  <c r="AY12" i="12"/>
  <c r="AI99" i="12"/>
  <c r="AI12" i="12"/>
  <c r="CD142" i="9"/>
  <c r="CD139" i="9" s="1"/>
  <c r="AI114" i="9"/>
  <c r="AI128" i="9" s="1"/>
  <c r="AI131" i="9" s="1"/>
  <c r="BH138" i="9"/>
  <c r="BH135" i="9" s="1"/>
  <c r="AZ142" i="9"/>
  <c r="AU128" i="9"/>
  <c r="AV77" i="9"/>
  <c r="CE135" i="9"/>
  <c r="AP143" i="9"/>
  <c r="AO128" i="9"/>
  <c r="CF138" i="9"/>
  <c r="CF135" i="9" s="1"/>
  <c r="AU77" i="9"/>
  <c r="BE18" i="9"/>
  <c r="BE6" i="5"/>
  <c r="BZ114" i="9"/>
  <c r="BZ128" i="9" s="1"/>
  <c r="AT114" i="9"/>
  <c r="AT128" i="9" s="1"/>
  <c r="BP77" i="9"/>
  <c r="AH138" i="9"/>
  <c r="BA77" i="9"/>
  <c r="BA6" i="4" s="1"/>
  <c r="BT135" i="9"/>
  <c r="BK143" i="9"/>
  <c r="AM135" i="9"/>
  <c r="BJ143" i="9"/>
  <c r="BS141" i="9"/>
  <c r="BR139" i="9"/>
  <c r="AU143" i="9"/>
  <c r="BV77" i="9"/>
  <c r="AK77" i="9"/>
  <c r="BY135" i="9"/>
  <c r="BH143" i="9"/>
  <c r="BI141" i="9"/>
  <c r="BI139" i="9" s="1"/>
  <c r="CF139" i="9"/>
  <c r="CC77" i="9"/>
  <c r="CE9" i="5"/>
  <c r="S9" i="5"/>
  <c r="M9" i="3"/>
  <c r="BJ11" i="5"/>
  <c r="BP89" i="6"/>
  <c r="BK10" i="5"/>
  <c r="CC9" i="5"/>
  <c r="Q9" i="5"/>
  <c r="BU135" i="9"/>
  <c r="AO135" i="9"/>
  <c r="BT18" i="9"/>
  <c r="BT6" i="5"/>
  <c r="AV18" i="9"/>
  <c r="AV6" i="5"/>
  <c r="AV9" i="5"/>
  <c r="AK10" i="5"/>
  <c r="BZ14" i="5"/>
  <c r="BH10" i="5"/>
  <c r="BU11" i="5"/>
  <c r="I11" i="5"/>
  <c r="BC9" i="5"/>
  <c r="W9" i="5"/>
  <c r="AC11" i="5"/>
  <c r="BZ9" i="5"/>
  <c r="AL9" i="5"/>
  <c r="BH11" i="5"/>
  <c r="BL89" i="6"/>
  <c r="Y10" i="5"/>
  <c r="N9" i="5"/>
  <c r="BO11" i="5"/>
  <c r="AY11" i="5"/>
  <c r="K11" i="5"/>
  <c r="BX9" i="5"/>
  <c r="AR9" i="5"/>
  <c r="L9" i="5"/>
  <c r="BV11" i="5"/>
  <c r="BF84" i="6"/>
  <c r="AP11" i="5"/>
  <c r="CB11" i="5"/>
  <c r="AV11" i="5"/>
  <c r="BS29" i="7"/>
  <c r="W11" i="5"/>
  <c r="AT85" i="23"/>
  <c r="AT27" i="23"/>
  <c r="AT4" i="23" s="1"/>
  <c r="BE5" i="23"/>
  <c r="BE61" i="23" s="1"/>
  <c r="BD5" i="23"/>
  <c r="BD61" i="23" s="1"/>
  <c r="F4" i="23"/>
  <c r="AX85" i="23"/>
  <c r="AX27" i="23"/>
  <c r="X28" i="22"/>
  <c r="X29" i="22" s="1"/>
  <c r="X4" i="22"/>
  <c r="X5" i="22" s="1"/>
  <c r="BI74" i="23"/>
  <c r="BI17" i="23"/>
  <c r="BI4" i="23" s="1"/>
  <c r="BO17" i="23"/>
  <c r="BF5" i="23"/>
  <c r="BF61" i="23" s="1"/>
  <c r="Z5" i="23"/>
  <c r="Z4" i="23"/>
  <c r="BR4" i="22"/>
  <c r="BR5" i="22" s="1"/>
  <c r="F4" i="22"/>
  <c r="F5" i="22" s="1"/>
  <c r="F28" i="22"/>
  <c r="F29" i="22" s="1"/>
  <c r="BS65" i="23"/>
  <c r="BL17" i="23"/>
  <c r="BL4" i="23" s="1"/>
  <c r="BG4" i="22"/>
  <c r="BG5" i="22" s="1"/>
  <c r="BL23" i="19"/>
  <c r="BL4" i="19"/>
  <c r="AU61" i="23"/>
  <c r="BO28" i="22"/>
  <c r="BO29" i="22" s="1"/>
  <c r="BN28" i="22"/>
  <c r="BN29" i="22" s="1"/>
  <c r="AH28" i="22"/>
  <c r="AH29" i="22" s="1"/>
  <c r="BG4" i="18"/>
  <c r="BP4" i="19"/>
  <c r="BP23" i="19"/>
  <c r="BM8" i="23"/>
  <c r="AK5" i="23"/>
  <c r="AK61" i="23" s="1"/>
  <c r="AK4" i="23"/>
  <c r="E5" i="23"/>
  <c r="E4" i="23"/>
  <c r="BH43" i="17"/>
  <c r="BX37" i="17"/>
  <c r="BP35" i="17"/>
  <c r="AM4" i="19"/>
  <c r="AM23" i="19"/>
  <c r="BQ4" i="19"/>
  <c r="BQ23" i="19"/>
  <c r="AK4" i="19"/>
  <c r="AK23" i="19"/>
  <c r="CC63" i="17"/>
  <c r="BJ4" i="19"/>
  <c r="BI36" i="17"/>
  <c r="AJ61" i="23"/>
  <c r="AK4" i="22"/>
  <c r="AK5" i="22" s="1"/>
  <c r="W28" i="22"/>
  <c r="W29" i="22" s="1"/>
  <c r="W4" i="22"/>
  <c r="W5" i="22" s="1"/>
  <c r="D28" i="22"/>
  <c r="D29" i="22" s="1"/>
  <c r="BI42" i="17"/>
  <c r="BW9" i="17"/>
  <c r="BN5" i="17"/>
  <c r="CF23" i="16"/>
  <c r="BT43" i="16"/>
  <c r="AZ9" i="16"/>
  <c r="AN37" i="16"/>
  <c r="CB35" i="16"/>
  <c r="BI43" i="16"/>
  <c r="BW9" i="16"/>
  <c r="AS34" i="16"/>
  <c r="AO19" i="15"/>
  <c r="BO9" i="16"/>
  <c r="BU4" i="16"/>
  <c r="BQ34" i="16"/>
  <c r="AX42" i="16"/>
  <c r="CD36" i="16"/>
  <c r="AK19" i="15"/>
  <c r="BB37" i="16"/>
  <c r="AR19" i="15"/>
  <c r="AM20" i="15"/>
  <c r="AM32" i="12"/>
  <c r="BP4" i="18"/>
  <c r="AJ4" i="18"/>
  <c r="BD4" i="18"/>
  <c r="BA43" i="16"/>
  <c r="CD34" i="16"/>
  <c r="CE5" i="16"/>
  <c r="AY5" i="16"/>
  <c r="AX32" i="12"/>
  <c r="AX20" i="15"/>
  <c r="CA106" i="12"/>
  <c r="BM104" i="12"/>
  <c r="AO108" i="12"/>
  <c r="AO102" i="12"/>
  <c r="BA24" i="12"/>
  <c r="AH106" i="12"/>
  <c r="BA104" i="12"/>
  <c r="BT102" i="12"/>
  <c r="BT108" i="12"/>
  <c r="BJ102" i="12"/>
  <c r="BJ108" i="12"/>
  <c r="AO12" i="12"/>
  <c r="AO99" i="12"/>
  <c r="CE20" i="15"/>
  <c r="AZ105" i="12"/>
  <c r="CB102" i="12"/>
  <c r="CB108" i="12"/>
  <c r="BI32" i="12"/>
  <c r="BB24" i="12"/>
  <c r="BM43" i="16"/>
  <c r="CG42" i="16"/>
  <c r="AN105" i="12"/>
  <c r="BE108" i="12"/>
  <c r="BE102" i="12"/>
  <c r="BR24" i="12"/>
  <c r="CA99" i="12"/>
  <c r="CA12" i="12"/>
  <c r="BC42" i="12"/>
  <c r="BC103" i="12"/>
  <c r="BG108" i="12"/>
  <c r="BG102" i="12"/>
  <c r="BH105" i="12"/>
  <c r="AJ103" i="12"/>
  <c r="AJ42" i="12"/>
  <c r="BF24" i="12"/>
  <c r="AT99" i="12"/>
  <c r="AT12" i="12"/>
  <c r="AW106" i="12"/>
  <c r="BY103" i="12"/>
  <c r="BY42" i="12"/>
  <c r="BE32" i="12"/>
  <c r="BI99" i="12"/>
  <c r="BI12" i="12"/>
  <c r="CB106" i="12"/>
  <c r="CG102" i="12"/>
  <c r="CG108" i="12"/>
  <c r="BP99" i="12"/>
  <c r="BP12" i="12"/>
  <c r="BE138" i="9"/>
  <c r="BG105" i="12"/>
  <c r="AU104" i="12"/>
  <c r="AS142" i="9"/>
  <c r="BE42" i="12"/>
  <c r="AQ128" i="9"/>
  <c r="AN7" i="5"/>
  <c r="AY135" i="9"/>
  <c r="CD143" i="9"/>
  <c r="CD128" i="9"/>
  <c r="BV135" i="9"/>
  <c r="AP135" i="9"/>
  <c r="CC143" i="9"/>
  <c r="BF114" i="9"/>
  <c r="BP142" i="9"/>
  <c r="BP139" i="9" s="1"/>
  <c r="BB77" i="9"/>
  <c r="BB6" i="4" s="1"/>
  <c r="AO141" i="9"/>
  <c r="AP77" i="9"/>
  <c r="AN135" i="9"/>
  <c r="AQ135" i="9"/>
  <c r="BM77" i="9"/>
  <c r="BK135" i="9"/>
  <c r="BK141" i="9"/>
  <c r="BY143" i="9"/>
  <c r="AS143" i="9"/>
  <c r="BE141" i="9"/>
  <c r="AZ143" i="9"/>
  <c r="AS128" i="9"/>
  <c r="BZ138" i="9"/>
  <c r="BB138" i="9"/>
  <c r="BB135" i="9" s="1"/>
  <c r="BU77" i="9"/>
  <c r="BU131" i="9" s="1"/>
  <c r="BP135" i="9"/>
  <c r="AR139" i="9"/>
  <c r="AY143" i="9"/>
  <c r="AW77" i="9"/>
  <c r="BW9" i="5"/>
  <c r="K9" i="5"/>
  <c r="AX14" i="5"/>
  <c r="E9" i="3"/>
  <c r="BB11" i="5"/>
  <c r="L9" i="3"/>
  <c r="BC10" i="5"/>
  <c r="BU9" i="5"/>
  <c r="I9" i="5"/>
  <c r="AR18" i="9"/>
  <c r="AR6" i="5"/>
  <c r="AV143" i="9"/>
  <c r="AN9" i="5"/>
  <c r="CA14" i="5"/>
  <c r="V8" i="3"/>
  <c r="AC10" i="5"/>
  <c r="AZ10" i="5"/>
  <c r="BM11" i="5"/>
  <c r="AG8" i="3"/>
  <c r="BN10" i="5"/>
  <c r="AH10" i="5"/>
  <c r="E11" i="5"/>
  <c r="AW10" i="5"/>
  <c r="CF11" i="5"/>
  <c r="D11" i="5"/>
  <c r="BT10" i="5"/>
  <c r="AN10" i="5"/>
  <c r="H10" i="5"/>
  <c r="CG9" i="5"/>
  <c r="BA9" i="5"/>
  <c r="U9" i="5"/>
  <c r="AP84" i="6"/>
  <c r="R11" i="5"/>
  <c r="BZ10" i="5"/>
  <c r="AT10" i="5"/>
  <c r="N10" i="5"/>
  <c r="CD9" i="5"/>
  <c r="AX9" i="5"/>
  <c r="R9" i="5"/>
  <c r="X11" i="5"/>
  <c r="AA8" i="3"/>
  <c r="O11" i="5"/>
  <c r="AQ10" i="5"/>
  <c r="AO39" i="27"/>
  <c r="BI39" i="27"/>
  <c r="CC15" i="27"/>
  <c r="BW21" i="24"/>
  <c r="BW22" i="24"/>
  <c r="BQ4" i="33"/>
  <c r="AK4" i="33"/>
  <c r="E15" i="33"/>
  <c r="BC4" i="33"/>
  <c r="BR4" i="33"/>
  <c r="BJ4" i="32"/>
  <c r="AG39" i="27"/>
  <c r="AN39" i="27"/>
  <c r="BT4" i="33"/>
  <c r="BT15" i="33"/>
  <c r="AN4" i="33"/>
  <c r="AN15" i="33"/>
  <c r="H4" i="33"/>
  <c r="H15" i="33"/>
  <c r="AU39" i="27"/>
  <c r="BX48" i="27"/>
  <c r="AD39" i="27"/>
  <c r="BA39" i="27"/>
  <c r="BU15" i="27"/>
  <c r="D39" i="27"/>
  <c r="BG39" i="27"/>
  <c r="CA15" i="27"/>
  <c r="BF39" i="27"/>
  <c r="BT39" i="27"/>
  <c r="AP48" i="27"/>
  <c r="CF15" i="27"/>
  <c r="AH39" i="27"/>
  <c r="CE15" i="27"/>
  <c r="BN4" i="24"/>
  <c r="BN5" i="24"/>
  <c r="BL4" i="24"/>
  <c r="BL5" i="24"/>
  <c r="AF22" i="24"/>
  <c r="AF21" i="24"/>
  <c r="BR5" i="24"/>
  <c r="BR4" i="24"/>
  <c r="AV22" i="24"/>
  <c r="AV21" i="24"/>
  <c r="AK22" i="24"/>
  <c r="AK21" i="24"/>
  <c r="AI5" i="24"/>
  <c r="AI4" i="24"/>
  <c r="BE4" i="24"/>
  <c r="BE5" i="24"/>
  <c r="BO5" i="24"/>
  <c r="BO4" i="24"/>
  <c r="AW5" i="23"/>
  <c r="AW61" i="23" s="1"/>
  <c r="AV5" i="23"/>
  <c r="AV61" i="23" s="1"/>
  <c r="AR27" i="23"/>
  <c r="AR4" i="23" s="1"/>
  <c r="BU65" i="23"/>
  <c r="S4" i="23"/>
  <c r="V5" i="23"/>
  <c r="CB4" i="22"/>
  <c r="CB5" i="22" s="1"/>
  <c r="P28" i="22"/>
  <c r="P29" i="22" s="1"/>
  <c r="P4" i="22"/>
  <c r="P5" i="22" s="1"/>
  <c r="CB8" i="23"/>
  <c r="BJ4" i="22"/>
  <c r="BJ5" i="22" s="1"/>
  <c r="AM85" i="23"/>
  <c r="AM27" i="23"/>
  <c r="AM4" i="23" s="1"/>
  <c r="BF74" i="23"/>
  <c r="BF17" i="23"/>
  <c r="BF4" i="23" s="1"/>
  <c r="AY4" i="22"/>
  <c r="AY5" i="22" s="1"/>
  <c r="BD23" i="19"/>
  <c r="BD4" i="19"/>
  <c r="AV28" i="22"/>
  <c r="AV29" i="22" s="1"/>
  <c r="BG28" i="22"/>
  <c r="BG29" i="22" s="1"/>
  <c r="BA17" i="23"/>
  <c r="BA4" i="23" s="1"/>
  <c r="Z28" i="22"/>
  <c r="Z29" i="22" s="1"/>
  <c r="Z4" i="22"/>
  <c r="Z5" i="22" s="1"/>
  <c r="Q4" i="22"/>
  <c r="Q5" i="22" s="1"/>
  <c r="AR4" i="19"/>
  <c r="AR23" i="19"/>
  <c r="BV23" i="19"/>
  <c r="BV4" i="19"/>
  <c r="AP23" i="19"/>
  <c r="AP4" i="19"/>
  <c r="BE4" i="18"/>
  <c r="BP37" i="17"/>
  <c r="BH4" i="17"/>
  <c r="BH35" i="17"/>
  <c r="CA4" i="19"/>
  <c r="CA23" i="19"/>
  <c r="CC50" i="17"/>
  <c r="BJ9" i="17"/>
  <c r="BW5" i="17"/>
  <c r="AU10" i="4"/>
  <c r="BZ23" i="17"/>
  <c r="BK43" i="17"/>
  <c r="BI28" i="22"/>
  <c r="BI29" i="22" s="1"/>
  <c r="AC4" i="22"/>
  <c r="AC5" i="22" s="1"/>
  <c r="CA28" i="22"/>
  <c r="CA29" i="22" s="1"/>
  <c r="AU4" i="22"/>
  <c r="AU5" i="22" s="1"/>
  <c r="BW23" i="17"/>
  <c r="BS9" i="17"/>
  <c r="BZ5" i="17"/>
  <c r="BK35" i="17"/>
  <c r="BK4" i="17"/>
  <c r="BX23" i="16"/>
  <c r="BL23" i="16"/>
  <c r="BL4" i="16" s="1"/>
  <c r="AR9" i="16"/>
  <c r="CF5" i="16"/>
  <c r="BT4" i="16"/>
  <c r="BT35" i="16"/>
  <c r="AS43" i="16"/>
  <c r="BZ35" i="16"/>
  <c r="BZ4" i="16"/>
  <c r="AT35" i="16"/>
  <c r="AT4" i="16"/>
  <c r="BG9" i="16"/>
  <c r="BV42" i="16"/>
  <c r="BF36" i="16"/>
  <c r="AY9" i="16"/>
  <c r="BM34" i="16"/>
  <c r="AW4" i="16"/>
  <c r="BA4" i="16"/>
  <c r="BY4" i="17"/>
  <c r="BY35" i="17"/>
  <c r="CA23" i="16"/>
  <c r="AU23" i="16"/>
  <c r="BK9" i="16"/>
  <c r="BG4" i="15"/>
  <c r="AK43" i="16"/>
  <c r="BB43" i="16"/>
  <c r="BH4" i="18"/>
  <c r="CB14" i="34"/>
  <c r="CB4" i="18"/>
  <c r="AV4" i="18"/>
  <c r="BJ20" i="15"/>
  <c r="BO20" i="15"/>
  <c r="BQ43" i="16"/>
  <c r="BE37" i="16"/>
  <c r="BS5" i="16"/>
  <c r="AM5" i="16"/>
  <c r="BH25" i="15"/>
  <c r="AP32" i="12"/>
  <c r="AJ19" i="15"/>
  <c r="BP106" i="12"/>
  <c r="AR104" i="12"/>
  <c r="BE24" i="12"/>
  <c r="BX105" i="12"/>
  <c r="AP104" i="12"/>
  <c r="BI102" i="12"/>
  <c r="BI108" i="12"/>
  <c r="BV99" i="12"/>
  <c r="BV12" i="12"/>
  <c r="BR106" i="12"/>
  <c r="AL106" i="12"/>
  <c r="AX105" i="12"/>
  <c r="BR104" i="12"/>
  <c r="AL104" i="12"/>
  <c r="BF103" i="12"/>
  <c r="BF42" i="12"/>
  <c r="AL102" i="12"/>
  <c r="AL108" i="12"/>
  <c r="AW108" i="12"/>
  <c r="AW102" i="12"/>
  <c r="CD104" i="12"/>
  <c r="BF108" i="12"/>
  <c r="BF102" i="12"/>
  <c r="CC12" i="12"/>
  <c r="CC99" i="12"/>
  <c r="CC104" i="12"/>
  <c r="CC32" i="12"/>
  <c r="CE106" i="12"/>
  <c r="AY106" i="12"/>
  <c r="BS105" i="12"/>
  <c r="AM105" i="12"/>
  <c r="BG104" i="12"/>
  <c r="AI108" i="12"/>
  <c r="AI102" i="12"/>
  <c r="AL105" i="12"/>
  <c r="BY102" i="12"/>
  <c r="BY108" i="12"/>
  <c r="AL99" i="12"/>
  <c r="AL12" i="12"/>
  <c r="BD42" i="12"/>
  <c r="BD103" i="12"/>
  <c r="AT32" i="12"/>
  <c r="BA99" i="12"/>
  <c r="BA12" i="12"/>
  <c r="BF106" i="12"/>
  <c r="BL102" i="12"/>
  <c r="BL108" i="12"/>
  <c r="BH12" i="12"/>
  <c r="BH99" i="12"/>
  <c r="AI105" i="12"/>
  <c r="AK135" i="9"/>
  <c r="BJ142" i="9"/>
  <c r="BJ139" i="9" s="1"/>
  <c r="BL77" i="9"/>
  <c r="AI135" i="9"/>
  <c r="AH143" i="9"/>
  <c r="BK77" i="9"/>
  <c r="CF18" i="9"/>
  <c r="CF6" i="5"/>
  <c r="BU18" i="9"/>
  <c r="BU6" i="5"/>
  <c r="BE143" i="9"/>
  <c r="BI135" i="9"/>
  <c r="BR114" i="9"/>
  <c r="BR128" i="9" s="1"/>
  <c r="BR131" i="9" s="1"/>
  <c r="AL114" i="9"/>
  <c r="BW138" i="9"/>
  <c r="AQ77" i="9"/>
  <c r="BW143" i="9"/>
  <c r="AJ128" i="9"/>
  <c r="BW142" i="9"/>
  <c r="AX138" i="9"/>
  <c r="CC141" i="9"/>
  <c r="CC139" i="9" s="1"/>
  <c r="BL135" i="9"/>
  <c r="BC143" i="9"/>
  <c r="AV114" i="9"/>
  <c r="AZ77" i="9"/>
  <c r="CA139" i="9"/>
  <c r="BB143" i="9"/>
  <c r="BC141" i="9"/>
  <c r="BX77" i="9"/>
  <c r="BI18" i="9"/>
  <c r="BI6" i="5"/>
  <c r="AJ139" i="9"/>
  <c r="AR143" i="9"/>
  <c r="BK142" i="9"/>
  <c r="BA141" i="9"/>
  <c r="BH77" i="9"/>
  <c r="BP18" i="9"/>
  <c r="BP6" i="5"/>
  <c r="BX139" i="9"/>
  <c r="BO9" i="5"/>
  <c r="AR77" i="9"/>
  <c r="AT11" i="5"/>
  <c r="AU10" i="5"/>
  <c r="BM9" i="5"/>
  <c r="BM135" i="9"/>
  <c r="BT143" i="9"/>
  <c r="K9" i="3"/>
  <c r="BF10" i="4"/>
  <c r="AF9" i="5"/>
  <c r="J9" i="3"/>
  <c r="CG10" i="5"/>
  <c r="U10" i="5"/>
  <c r="AR10" i="5"/>
  <c r="BE11" i="5"/>
  <c r="CA9" i="5"/>
  <c r="AU9" i="5"/>
  <c r="O9" i="5"/>
  <c r="BI11" i="5"/>
  <c r="AS11" i="5"/>
  <c r="BR9" i="5"/>
  <c r="AD9" i="5"/>
  <c r="L11" i="5"/>
  <c r="I10" i="5"/>
  <c r="AA11" i="5"/>
  <c r="BP9" i="5"/>
  <c r="AJ9" i="5"/>
  <c r="D9" i="5"/>
  <c r="BO89" i="6"/>
  <c r="BS11" i="5"/>
  <c r="G11" i="5"/>
  <c r="AV39" i="27"/>
  <c r="BC39" i="27"/>
  <c r="L39" i="27"/>
  <c r="BZ5" i="24"/>
  <c r="BZ4" i="24"/>
  <c r="BD22" i="24"/>
  <c r="BD21" i="24"/>
  <c r="CD4" i="34"/>
  <c r="BQ15" i="33"/>
  <c r="AK15" i="33"/>
  <c r="E4" i="33"/>
  <c r="AU4" i="33"/>
  <c r="BJ29" i="32"/>
  <c r="BI29" i="32"/>
  <c r="Y39" i="27"/>
  <c r="AF39" i="27"/>
  <c r="AM39" i="27"/>
  <c r="BP48" i="27"/>
  <c r="V39" i="27"/>
  <c r="AS39" i="27"/>
  <c r="BM15" i="27"/>
  <c r="BH39" i="27"/>
  <c r="AZ48" i="27"/>
  <c r="AY39" i="27"/>
  <c r="BS15" i="27"/>
  <c r="BN48" i="27"/>
  <c r="BJ15" i="27"/>
  <c r="BQ15" i="27"/>
  <c r="BZ39" i="27"/>
  <c r="BF4" i="24"/>
  <c r="BF5" i="24"/>
  <c r="CC14" i="24"/>
  <c r="CC31" i="24"/>
  <c r="CC45" i="6"/>
  <c r="CC79" i="6" s="1"/>
  <c r="BD4" i="24"/>
  <c r="BD5" i="24"/>
  <c r="BJ5" i="24"/>
  <c r="BJ4" i="24"/>
  <c r="CG22" i="24"/>
  <c r="CG21" i="24"/>
  <c r="AN22" i="24"/>
  <c r="AN21" i="24"/>
  <c r="BO21" i="24"/>
  <c r="BO22" i="24"/>
  <c r="AV27" i="23"/>
  <c r="AV4" i="23" s="1"/>
  <c r="AL85" i="23"/>
  <c r="AL27" i="23"/>
  <c r="AL4" i="23" s="1"/>
  <c r="AO5" i="23"/>
  <c r="AO61" i="23" s="1"/>
  <c r="AN5" i="23"/>
  <c r="AN61" i="23" s="1"/>
  <c r="AP85" i="23"/>
  <c r="AP27" i="23"/>
  <c r="AP4" i="23" s="1"/>
  <c r="CC74" i="23"/>
  <c r="BM65" i="23"/>
  <c r="K4" i="23"/>
  <c r="BT4" i="22"/>
  <c r="BT5" i="22" s="1"/>
  <c r="H28" i="22"/>
  <c r="H29" i="22" s="1"/>
  <c r="H4" i="22"/>
  <c r="H5" i="22" s="1"/>
  <c r="BE17" i="23"/>
  <c r="BE4" i="23" s="1"/>
  <c r="BG17" i="23"/>
  <c r="BG4" i="23" s="1"/>
  <c r="CB65" i="23"/>
  <c r="AX5" i="23"/>
  <c r="AX61" i="23" s="1"/>
  <c r="AX4" i="23"/>
  <c r="R5" i="23"/>
  <c r="R4" i="23"/>
  <c r="AM61" i="23"/>
  <c r="BB4" i="22"/>
  <c r="BB5" i="22" s="1"/>
  <c r="BD17" i="23"/>
  <c r="BD4" i="23" s="1"/>
  <c r="AQ4" i="22"/>
  <c r="AQ5" i="22" s="1"/>
  <c r="AV23" i="19"/>
  <c r="AV4" i="19"/>
  <c r="AN28" i="22"/>
  <c r="AN29" i="22" s="1"/>
  <c r="T4" i="22"/>
  <c r="T5" i="22" s="1"/>
  <c r="BF28" i="22"/>
  <c r="BF29" i="22" s="1"/>
  <c r="Q28" i="22"/>
  <c r="Q29" i="22" s="1"/>
  <c r="CE14" i="34"/>
  <c r="CE4" i="34" s="1"/>
  <c r="CE4" i="18"/>
  <c r="AY4" i="18"/>
  <c r="CF4" i="19"/>
  <c r="CF23" i="19"/>
  <c r="BK4" i="18"/>
  <c r="BS10" i="4"/>
  <c r="CE8" i="23"/>
  <c r="BI5" i="23"/>
  <c r="BI61" i="23" s="1"/>
  <c r="AC5" i="23"/>
  <c r="AC4" i="23"/>
  <c r="CB23" i="17"/>
  <c r="BH37" i="17"/>
  <c r="BC4" i="19"/>
  <c r="BC23" i="19"/>
  <c r="BI4" i="19"/>
  <c r="BI23" i="19"/>
  <c r="BM63" i="17"/>
  <c r="CG36" i="17"/>
  <c r="T4" i="23"/>
  <c r="BI4" i="22"/>
  <c r="BI5" i="22" s="1"/>
  <c r="AC28" i="22"/>
  <c r="AC29" i="22" s="1"/>
  <c r="AU28" i="22"/>
  <c r="AU29" i="22" s="1"/>
  <c r="O28" i="22"/>
  <c r="O29" i="22" s="1"/>
  <c r="O4" i="22"/>
  <c r="O5" i="22" s="1"/>
  <c r="CG42" i="17"/>
  <c r="BO9" i="17"/>
  <c r="BP23" i="16"/>
  <c r="BD23" i="16"/>
  <c r="BD4" i="16" s="1"/>
  <c r="AJ9" i="16"/>
  <c r="BX5" i="16"/>
  <c r="BL35" i="16"/>
  <c r="AQ9" i="16"/>
  <c r="BF34" i="16"/>
  <c r="AI9" i="16"/>
  <c r="AO34" i="16"/>
  <c r="BA34" i="16"/>
  <c r="BN36" i="16"/>
  <c r="CG19" i="15"/>
  <c r="BZ37" i="16"/>
  <c r="AT37" i="16"/>
  <c r="AV19" i="15"/>
  <c r="BQ36" i="16"/>
  <c r="BD19" i="15"/>
  <c r="BW5" i="16"/>
  <c r="AQ5" i="16"/>
  <c r="AH32" i="12"/>
  <c r="BW19" i="15"/>
  <c r="BE106" i="12"/>
  <c r="CG42" i="12"/>
  <c r="CG103" i="12"/>
  <c r="BM105" i="12"/>
  <c r="CF103" i="12"/>
  <c r="CF42" i="12"/>
  <c r="AX108" i="12"/>
  <c r="AX102" i="12"/>
  <c r="BN99" i="12"/>
  <c r="BN12" i="12"/>
  <c r="BZ102" i="12"/>
  <c r="BZ108" i="12"/>
  <c r="CD9" i="17"/>
  <c r="BT104" i="12"/>
  <c r="AV102" i="12"/>
  <c r="AV108" i="12"/>
  <c r="AN32" i="12"/>
  <c r="BT99" i="12"/>
  <c r="BT12" i="12"/>
  <c r="BE43" i="16"/>
  <c r="BH104" i="12"/>
  <c r="BR32" i="12"/>
  <c r="CB99" i="12"/>
  <c r="CB12" i="12"/>
  <c r="CA42" i="12"/>
  <c r="CA103" i="12"/>
  <c r="AU42" i="12"/>
  <c r="AU103" i="12"/>
  <c r="BW108" i="12"/>
  <c r="BW102" i="12"/>
  <c r="CD106" i="12"/>
  <c r="CB104" i="12"/>
  <c r="BN108" i="12"/>
  <c r="BN102" i="12"/>
  <c r="BQ105" i="12"/>
  <c r="AS103" i="12"/>
  <c r="AS42" i="12"/>
  <c r="AJ32" i="12"/>
  <c r="AS99" i="12"/>
  <c r="AS12" i="12"/>
  <c r="AV106" i="12"/>
  <c r="BA102" i="12"/>
  <c r="BA108" i="12"/>
  <c r="AZ12" i="12"/>
  <c r="AZ99" i="12"/>
  <c r="BS128" i="9"/>
  <c r="BW105" i="12"/>
  <c r="BK104" i="12"/>
  <c r="BW99" i="12"/>
  <c r="BW12" i="12"/>
  <c r="BG103" i="12"/>
  <c r="BG42" i="12"/>
  <c r="AQ99" i="12"/>
  <c r="AQ12" i="12"/>
  <c r="CA102" i="12"/>
  <c r="CA108" i="12"/>
  <c r="BK102" i="12"/>
  <c r="BK108" i="12"/>
  <c r="AU102" i="12"/>
  <c r="AU108" i="12"/>
  <c r="BA138" i="9"/>
  <c r="BA135" i="9" s="1"/>
  <c r="CC114" i="9"/>
  <c r="CC42" i="12"/>
  <c r="BA142" i="9"/>
  <c r="AN141" i="9"/>
  <c r="CG18" i="9"/>
  <c r="CG6" i="5"/>
  <c r="BV143" i="9"/>
  <c r="BH139" i="9"/>
  <c r="BW18" i="9"/>
  <c r="BW6" i="5"/>
  <c r="BV139" i="9"/>
  <c r="AP139" i="9"/>
  <c r="AW131" i="9"/>
  <c r="AW18" i="9"/>
  <c r="AW6" i="5"/>
  <c r="CB114" i="9"/>
  <c r="CB128" i="9" s="1"/>
  <c r="AP114" i="9"/>
  <c r="BK18" i="9"/>
  <c r="BK6" i="5"/>
  <c r="CB139" i="9"/>
  <c r="AN114" i="9"/>
  <c r="AN128" i="9" s="1"/>
  <c r="AO77" i="9"/>
  <c r="BC135" i="9"/>
  <c r="AU141" i="9"/>
  <c r="BJ77" i="9"/>
  <c r="BJ6" i="4" s="1"/>
  <c r="AQ18" i="9"/>
  <c r="AQ6" i="5"/>
  <c r="AT139" i="9"/>
  <c r="BQ143" i="9"/>
  <c r="AK143" i="9"/>
  <c r="BN77" i="9"/>
  <c r="BN6" i="4" s="1"/>
  <c r="BH18" i="9"/>
  <c r="BH6" i="5"/>
  <c r="BQ139" i="9"/>
  <c r="AJ143" i="9"/>
  <c r="AL143" i="9"/>
  <c r="CG141" i="9"/>
  <c r="CG139" i="9" s="1"/>
  <c r="AT77" i="9"/>
  <c r="BG18" i="9"/>
  <c r="BG6" i="5"/>
  <c r="CE143" i="9"/>
  <c r="AQ143" i="9"/>
  <c r="BG9" i="5"/>
  <c r="CE14" i="5"/>
  <c r="AL11" i="5"/>
  <c r="CG77" i="9"/>
  <c r="AM10" i="5"/>
  <c r="BE9" i="5"/>
  <c r="AJ18" i="9"/>
  <c r="AJ6" i="5"/>
  <c r="AN18" i="9"/>
  <c r="AN6" i="5"/>
  <c r="AX10" i="4"/>
  <c r="X9" i="5"/>
  <c r="BY10" i="5"/>
  <c r="M10" i="5"/>
  <c r="BR14" i="5"/>
  <c r="CC89" i="6"/>
  <c r="AJ10" i="5"/>
  <c r="P9" i="3"/>
  <c r="AW11" i="5"/>
  <c r="BF10" i="5"/>
  <c r="Z10" i="5"/>
  <c r="BY11" i="5"/>
  <c r="U11" i="5"/>
  <c r="AG10" i="5"/>
  <c r="BX11" i="5"/>
  <c r="AJ11" i="5"/>
  <c r="AF9" i="3"/>
  <c r="BZ86" i="6"/>
  <c r="BL10" i="5"/>
  <c r="AF10" i="5"/>
  <c r="BY9" i="5"/>
  <c r="AS9" i="5"/>
  <c r="M9" i="5"/>
  <c r="BG11" i="5"/>
  <c r="AH11" i="5"/>
  <c r="BR10" i="5"/>
  <c r="AL10" i="5"/>
  <c r="F10" i="5"/>
  <c r="BV9" i="5"/>
  <c r="AP9" i="5"/>
  <c r="J9" i="5"/>
  <c r="AN11" i="5"/>
  <c r="BK11" i="5"/>
  <c r="AI10" i="5"/>
  <c r="BZ4" i="34"/>
  <c r="BZ26" i="34"/>
  <c r="BV15" i="27"/>
  <c r="BV4" i="24"/>
  <c r="BV5" i="24"/>
  <c r="BQ22" i="24"/>
  <c r="BQ21" i="24"/>
  <c r="CD26" i="34"/>
  <c r="BV4" i="33"/>
  <c r="BO4" i="32"/>
  <c r="F4" i="33"/>
  <c r="CG39" i="27"/>
  <c r="Q39" i="27"/>
  <c r="X39" i="27"/>
  <c r="BL4" i="33"/>
  <c r="BL15" i="33"/>
  <c r="AF4" i="33"/>
  <c r="AF15" i="33"/>
  <c r="AE39" i="27"/>
  <c r="CD39" i="27"/>
  <c r="N39" i="27"/>
  <c r="BB48" i="27"/>
  <c r="AK39" i="27"/>
  <c r="AZ39" i="27"/>
  <c r="AQ39" i="27"/>
  <c r="BK15" i="27"/>
  <c r="BN15" i="27"/>
  <c r="BX15" i="27"/>
  <c r="Z39" i="27"/>
  <c r="BW15" i="27"/>
  <c r="AX4" i="24"/>
  <c r="AX5" i="24"/>
  <c r="AV4" i="24"/>
  <c r="AV5" i="24"/>
  <c r="AG21" i="24"/>
  <c r="AG22" i="24"/>
  <c r="BB5" i="24"/>
  <c r="BB4" i="24"/>
  <c r="BA22" i="24"/>
  <c r="BA21" i="24"/>
  <c r="CC4" i="24"/>
  <c r="CC5" i="24"/>
  <c r="AW4" i="24"/>
  <c r="AW5" i="24"/>
  <c r="BG5" i="24"/>
  <c r="BG4" i="24"/>
  <c r="AC22" i="24"/>
  <c r="AC21" i="24"/>
  <c r="AV85" i="23"/>
  <c r="AG4" i="23"/>
  <c r="AG5" i="23"/>
  <c r="AF4" i="23"/>
  <c r="AF5" i="23"/>
  <c r="BL4" i="22"/>
  <c r="BL5" i="22" s="1"/>
  <c r="CF8" i="23"/>
  <c r="BT8" i="23"/>
  <c r="AT4" i="22"/>
  <c r="AT5" i="22" s="1"/>
  <c r="AW85" i="23"/>
  <c r="AW27" i="23"/>
  <c r="AW4" i="23" s="1"/>
  <c r="AA4" i="22"/>
  <c r="AA5" i="22" s="1"/>
  <c r="AN23" i="19"/>
  <c r="AN4" i="19"/>
  <c r="AF28" i="22"/>
  <c r="AF29" i="22" s="1"/>
  <c r="AQ28" i="22"/>
  <c r="AQ29" i="22" s="1"/>
  <c r="T28" i="22"/>
  <c r="T29" i="22" s="1"/>
  <c r="R28" i="22"/>
  <c r="R29" i="22" s="1"/>
  <c r="R4" i="22"/>
  <c r="R5" i="22" s="1"/>
  <c r="BC10" i="4"/>
  <c r="CD17" i="23"/>
  <c r="CD4" i="23" s="1"/>
  <c r="BH4" i="19"/>
  <c r="BH23" i="19"/>
  <c r="BN23" i="19"/>
  <c r="BN4" i="19"/>
  <c r="AH23" i="19"/>
  <c r="AH4" i="19"/>
  <c r="AL28" i="22"/>
  <c r="AL29" i="22" s="1"/>
  <c r="CC14" i="34"/>
  <c r="CC4" i="18"/>
  <c r="AW4" i="18"/>
  <c r="BA10" i="4"/>
  <c r="CE65" i="23"/>
  <c r="BT23" i="17"/>
  <c r="CB5" i="17"/>
  <c r="BM50" i="17"/>
  <c r="CA10" i="4"/>
  <c r="CA37" i="17"/>
  <c r="BO5" i="17"/>
  <c r="BZ23" i="19"/>
  <c r="BR23" i="17"/>
  <c r="BS35" i="17"/>
  <c r="BA4" i="22"/>
  <c r="BA5" i="22" s="1"/>
  <c r="AM28" i="22"/>
  <c r="AM29" i="22" s="1"/>
  <c r="G28" i="22"/>
  <c r="G29" i="22" s="1"/>
  <c r="G4" i="22"/>
  <c r="G5" i="22" s="1"/>
  <c r="BV23" i="17"/>
  <c r="BO23" i="17"/>
  <c r="CC34" i="17"/>
  <c r="BR5" i="17"/>
  <c r="BH23" i="16"/>
  <c r="AV23" i="16"/>
  <c r="AV4" i="16" s="1"/>
  <c r="CB37" i="16"/>
  <c r="BP5" i="16"/>
  <c r="BD35" i="16"/>
  <c r="BY50" i="16"/>
  <c r="BR35" i="16"/>
  <c r="BR4" i="16"/>
  <c r="AL35" i="16"/>
  <c r="AL4" i="16"/>
  <c r="BF42" i="16"/>
  <c r="AP36" i="16"/>
  <c r="CC19" i="15"/>
  <c r="CE23" i="16"/>
  <c r="CC34" i="16"/>
  <c r="BQ4" i="17"/>
  <c r="BQ35" i="17"/>
  <c r="BS23" i="16"/>
  <c r="AM23" i="16"/>
  <c r="BC9" i="16"/>
  <c r="BY19" i="15"/>
  <c r="CA32" i="12"/>
  <c r="BA51" i="16"/>
  <c r="BT19" i="15"/>
  <c r="BZ43" i="16"/>
  <c r="AT43" i="16"/>
  <c r="BP19" i="15"/>
  <c r="BT4" i="18"/>
  <c r="AN4" i="18"/>
  <c r="BB20" i="15"/>
  <c r="CC37" i="16"/>
  <c r="AW37" i="16"/>
  <c r="BK5" i="16"/>
  <c r="AY4" i="15"/>
  <c r="AH34" i="16"/>
  <c r="AJ106" i="12"/>
  <c r="BL103" i="12"/>
  <c r="BL42" i="12"/>
  <c r="BX32" i="12"/>
  <c r="CF12" i="12"/>
  <c r="CF99" i="12"/>
  <c r="BB105" i="12"/>
  <c r="BU103" i="12"/>
  <c r="BU42" i="12"/>
  <c r="AN102" i="12"/>
  <c r="AN108" i="12"/>
  <c r="BF99" i="12"/>
  <c r="BF12" i="12"/>
  <c r="BJ106" i="12"/>
  <c r="BV105" i="12"/>
  <c r="AP105" i="12"/>
  <c r="BJ104" i="12"/>
  <c r="CD103" i="12"/>
  <c r="CD42" i="12"/>
  <c r="AX103" i="12"/>
  <c r="AX42" i="12"/>
  <c r="BB102" i="12"/>
  <c r="BB108" i="12"/>
  <c r="CD100" i="13"/>
  <c r="BV106" i="12"/>
  <c r="AX104" i="12"/>
  <c r="BS24" i="12"/>
  <c r="BL99" i="12"/>
  <c r="BL12" i="12"/>
  <c r="CB20" i="15"/>
  <c r="BU106" i="12"/>
  <c r="AW104" i="12"/>
  <c r="BH32" i="12"/>
  <c r="BS99" i="12"/>
  <c r="BS12" i="12"/>
  <c r="BW106" i="12"/>
  <c r="AQ106" i="12"/>
  <c r="BK105" i="12"/>
  <c r="CE104" i="12"/>
  <c r="AY104" i="12"/>
  <c r="AY108" i="12"/>
  <c r="AY102" i="12"/>
  <c r="BT106" i="12"/>
  <c r="BF104" i="12"/>
  <c r="AS102" i="12"/>
  <c r="AS108" i="12"/>
  <c r="BT42" i="12"/>
  <c r="AV105" i="12"/>
  <c r="BM108" i="12"/>
  <c r="BM102" i="12"/>
  <c r="BO24" i="12"/>
  <c r="AK99" i="12"/>
  <c r="AK12" i="12"/>
  <c r="BP105" i="12"/>
  <c r="BD32" i="12"/>
  <c r="AR99" i="12"/>
  <c r="AR12" i="12"/>
  <c r="BB42" i="12"/>
  <c r="BZ142" i="9"/>
  <c r="AU106" i="12"/>
  <c r="AY105" i="12"/>
  <c r="AM104" i="12"/>
  <c r="BW103" i="12"/>
  <c r="BW42" i="12"/>
  <c r="BG99" i="12"/>
  <c r="BG12" i="12"/>
  <c r="AQ103" i="12"/>
  <c r="AQ42" i="12"/>
  <c r="BT114" i="9"/>
  <c r="AW42" i="12"/>
  <c r="AS135" i="9"/>
  <c r="CA114" i="9"/>
  <c r="CB77" i="9"/>
  <c r="BX18" i="9"/>
  <c r="BX6" i="5"/>
  <c r="CE139" i="9"/>
  <c r="BF143" i="9"/>
  <c r="BO141" i="9"/>
  <c r="CA77" i="9"/>
  <c r="CE77" i="9"/>
  <c r="BN18" i="9"/>
  <c r="BN6" i="5"/>
  <c r="BU143" i="9"/>
  <c r="AW143" i="9"/>
  <c r="CF143" i="9"/>
  <c r="BJ114" i="9"/>
  <c r="BY129" i="9"/>
  <c r="BY8" i="5"/>
  <c r="BY7" i="4"/>
  <c r="BO142" i="9"/>
  <c r="BU141" i="9"/>
  <c r="BB18" i="9"/>
  <c r="BB6" i="5"/>
  <c r="CA143" i="9"/>
  <c r="AM143" i="9"/>
  <c r="BN143" i="9"/>
  <c r="BX114" i="9"/>
  <c r="BJ18" i="9"/>
  <c r="BJ6" i="5"/>
  <c r="BZ143" i="9"/>
  <c r="AT143" i="9"/>
  <c r="BX138" i="9"/>
  <c r="BD138" i="9"/>
  <c r="AY77" i="9"/>
  <c r="AY131" i="9" s="1"/>
  <c r="AL135" i="9"/>
  <c r="BT142" i="9"/>
  <c r="AY18" i="9"/>
  <c r="AY6" i="5"/>
  <c r="AN142" i="9"/>
  <c r="BR138" i="9"/>
  <c r="AT138" i="9"/>
  <c r="AS141" i="9"/>
  <c r="AJ77" i="9"/>
  <c r="AR135" i="9"/>
  <c r="BO143" i="9"/>
  <c r="BZ89" i="6"/>
  <c r="AY9" i="5"/>
  <c r="AP14" i="5"/>
  <c r="AD11" i="5"/>
  <c r="BY77" i="9"/>
  <c r="AE10" i="5"/>
  <c r="AW9" i="5"/>
  <c r="BL18" i="9"/>
  <c r="BL6" i="5"/>
  <c r="AW139" i="9"/>
  <c r="BL143" i="9"/>
  <c r="CB9" i="5"/>
  <c r="P9" i="5"/>
  <c r="BS14" i="5"/>
  <c r="BQ10" i="5"/>
  <c r="E10" i="5"/>
  <c r="BU89" i="6"/>
  <c r="BU85" i="6" s="1"/>
  <c r="AB10" i="5"/>
  <c r="H9" i="3"/>
  <c r="AO11" i="5"/>
  <c r="BS9" i="5"/>
  <c r="AM9" i="5"/>
  <c r="G9" i="5"/>
  <c r="BB9" i="5"/>
  <c r="V9" i="5"/>
  <c r="AR11" i="5"/>
  <c r="CB89" i="6"/>
  <c r="CB85" i="6" s="1"/>
  <c r="BE10" i="5"/>
  <c r="BW11" i="5"/>
  <c r="AQ11" i="5"/>
  <c r="CE10" i="5"/>
  <c r="BH9" i="5"/>
  <c r="AB9" i="5"/>
  <c r="BN11" i="5"/>
  <c r="AX11" i="5"/>
  <c r="J11" i="5"/>
  <c r="AY10" i="5"/>
  <c r="BT11" i="5"/>
  <c r="BD11" i="5"/>
  <c r="P11" i="5"/>
  <c r="CE89" i="6"/>
  <c r="BC11" i="5"/>
  <c r="BX6" i="4" l="1"/>
  <c r="CG84" i="6"/>
  <c r="CG95" i="6" s="1"/>
  <c r="CG99" i="6" s="1"/>
  <c r="BW4" i="23"/>
  <c r="AX7" i="5"/>
  <c r="AM6" i="4"/>
  <c r="BO4" i="23"/>
  <c r="BR78" i="9"/>
  <c r="BZ5" i="23"/>
  <c r="BZ61" i="23" s="1"/>
  <c r="AX6" i="4"/>
  <c r="BR5" i="23"/>
  <c r="BR61" i="23" s="1"/>
  <c r="BG8" i="5"/>
  <c r="BZ131" i="9"/>
  <c r="BU4" i="23"/>
  <c r="BV84" i="6"/>
  <c r="CA4" i="23"/>
  <c r="BS4" i="17"/>
  <c r="BP5" i="23"/>
  <c r="BP61" i="23" s="1"/>
  <c r="BY9" i="4"/>
  <c r="BY8" i="4" s="1"/>
  <c r="BY13" i="4" s="1"/>
  <c r="AQ6" i="4"/>
  <c r="CF6" i="4"/>
  <c r="AS7" i="5"/>
  <c r="AS78" i="9"/>
  <c r="AS15" i="5" s="1"/>
  <c r="BL84" i="6"/>
  <c r="BG139" i="9"/>
  <c r="BG7" i="4"/>
  <c r="CF78" i="9"/>
  <c r="CF15" i="5" s="1"/>
  <c r="CG7" i="4"/>
  <c r="AI7" i="5"/>
  <c r="AX131" i="9"/>
  <c r="BK139" i="9"/>
  <c r="BW6" i="4"/>
  <c r="CG8" i="5"/>
  <c r="AM7" i="5"/>
  <c r="BG131" i="9"/>
  <c r="AN131" i="9"/>
  <c r="CF131" i="9"/>
  <c r="AY6" i="4"/>
  <c r="BY10" i="4"/>
  <c r="AI6" i="4"/>
  <c r="BQ131" i="9"/>
  <c r="AH78" i="9"/>
  <c r="AH15" i="5" s="1"/>
  <c r="BM6" i="4"/>
  <c r="AW6" i="4"/>
  <c r="AQ131" i="9"/>
  <c r="BM84" i="6"/>
  <c r="BZ6" i="4"/>
  <c r="BL6" i="4"/>
  <c r="BD6" i="4"/>
  <c r="BM109" i="12"/>
  <c r="CC4" i="23"/>
  <c r="AO6" i="4"/>
  <c r="AK7" i="4"/>
  <c r="BT84" i="6"/>
  <c r="Y6" i="3" s="1"/>
  <c r="AZ8" i="5"/>
  <c r="AZ7" i="4"/>
  <c r="AK8" i="5"/>
  <c r="AR6" i="4"/>
  <c r="AZ9" i="4"/>
  <c r="CG85" i="6"/>
  <c r="AL7" i="3" s="1"/>
  <c r="AK131" i="9"/>
  <c r="C61" i="38"/>
  <c r="AJ131" i="9"/>
  <c r="BG6" i="4"/>
  <c r="BK6" i="4"/>
  <c r="BU6" i="4"/>
  <c r="AN139" i="9"/>
  <c r="BK131" i="9"/>
  <c r="BI131" i="9"/>
  <c r="BN131" i="9"/>
  <c r="BI6" i="4"/>
  <c r="CB6" i="4"/>
  <c r="BX4" i="23"/>
  <c r="BP6" i="4"/>
  <c r="AJ6" i="4"/>
  <c r="Y59" i="38"/>
  <c r="I59" i="38"/>
  <c r="E59" i="38"/>
  <c r="AG59" i="38"/>
  <c r="L59" i="38"/>
  <c r="AF62" i="38"/>
  <c r="AF59" i="38"/>
  <c r="P61" i="38"/>
  <c r="G61" i="38"/>
  <c r="G59" i="38"/>
  <c r="AS62" i="38"/>
  <c r="P62" i="38"/>
  <c r="AQ62" i="38"/>
  <c r="AR62" i="38"/>
  <c r="K61" i="38"/>
  <c r="K59" i="38"/>
  <c r="AB61" i="38"/>
  <c r="AA62" i="38"/>
  <c r="AU62" i="38"/>
  <c r="AB59" i="38"/>
  <c r="C62" i="38"/>
  <c r="AA61" i="38"/>
  <c r="T61" i="38"/>
  <c r="AA59" i="38"/>
  <c r="T59" i="38"/>
  <c r="AI59" i="38"/>
  <c r="Z61" i="38"/>
  <c r="AH62" i="38"/>
  <c r="AH59" i="38"/>
  <c r="C59" i="38"/>
  <c r="AH61" i="38"/>
  <c r="AI62" i="38"/>
  <c r="E62" i="38"/>
  <c r="E61" i="38"/>
  <c r="Z59" i="38"/>
  <c r="N59" i="38"/>
  <c r="Q59" i="38"/>
  <c r="N61" i="38"/>
  <c r="Y92" i="36"/>
  <c r="W62" i="38"/>
  <c r="W61" i="38"/>
  <c r="AE61" i="38"/>
  <c r="AJ62" i="38"/>
  <c r="AE62" i="38"/>
  <c r="Q61" i="38"/>
  <c r="X61" i="38"/>
  <c r="X59" i="38"/>
  <c r="AC59" i="38"/>
  <c r="AC62" i="38"/>
  <c r="AJ59" i="38"/>
  <c r="AP62" i="38"/>
  <c r="AY62" i="38"/>
  <c r="AT62" i="38"/>
  <c r="V59" i="38"/>
  <c r="V62" i="38"/>
  <c r="D59" i="38"/>
  <c r="D62" i="38"/>
  <c r="AT52" i="38"/>
  <c r="V52" i="38"/>
  <c r="AR52" i="38"/>
  <c r="T52" i="38"/>
  <c r="AJ52" i="38"/>
  <c r="L52" i="38"/>
  <c r="AI52" i="38"/>
  <c r="K52" i="38"/>
  <c r="AD52" i="38"/>
  <c r="F52" i="38"/>
  <c r="AY52" i="38"/>
  <c r="AA52" i="38"/>
  <c r="C52" i="38"/>
  <c r="AX52" i="38"/>
  <c r="Z52" i="38"/>
  <c r="S52" i="38"/>
  <c r="BA52" i="38"/>
  <c r="R52" i="38"/>
  <c r="AZ52" i="38"/>
  <c r="Q52" i="38"/>
  <c r="AW52" i="38"/>
  <c r="P52" i="38"/>
  <c r="AV52" i="38"/>
  <c r="O52" i="38"/>
  <c r="AU52" i="38"/>
  <c r="N52" i="38"/>
  <c r="AS52" i="38"/>
  <c r="M52" i="38"/>
  <c r="AQ52" i="38"/>
  <c r="J52" i="38"/>
  <c r="AP52" i="38"/>
  <c r="I52" i="38"/>
  <c r="AO52" i="38"/>
  <c r="H52" i="38"/>
  <c r="AN52" i="38"/>
  <c r="G52" i="38"/>
  <c r="AM52" i="38"/>
  <c r="E52" i="38"/>
  <c r="AL52" i="38"/>
  <c r="D52" i="38"/>
  <c r="AK52" i="38"/>
  <c r="AH52" i="38"/>
  <c r="AG52" i="38"/>
  <c r="AF52" i="38"/>
  <c r="AE52" i="38"/>
  <c r="AC52" i="38"/>
  <c r="AB52" i="38"/>
  <c r="Y52" i="38"/>
  <c r="X52" i="38"/>
  <c r="W52" i="38"/>
  <c r="U52" i="38"/>
  <c r="H61" i="38"/>
  <c r="AK59" i="38"/>
  <c r="AK62" i="38"/>
  <c r="O59" i="38"/>
  <c r="O62" i="38"/>
  <c r="M59" i="38"/>
  <c r="M62" i="38"/>
  <c r="U59" i="38"/>
  <c r="U62" i="38"/>
  <c r="U61" i="38"/>
  <c r="AL59" i="38"/>
  <c r="AL62" i="38"/>
  <c r="AD59" i="38"/>
  <c r="AD62" i="38"/>
  <c r="S59" i="38"/>
  <c r="S62" i="38"/>
  <c r="F59" i="38"/>
  <c r="F62" i="38"/>
  <c r="AD55" i="38"/>
  <c r="F55" i="38"/>
  <c r="AZ55" i="38"/>
  <c r="AB55" i="38"/>
  <c r="D55" i="38"/>
  <c r="AR55" i="38"/>
  <c r="T55" i="38"/>
  <c r="AQ55" i="38"/>
  <c r="S55" i="38"/>
  <c r="AM55" i="38"/>
  <c r="O55" i="38"/>
  <c r="AL55" i="38"/>
  <c r="N55" i="38"/>
  <c r="AI55" i="38"/>
  <c r="K55" i="38"/>
  <c r="AH55" i="38"/>
  <c r="J55" i="38"/>
  <c r="AY55" i="38"/>
  <c r="Q55" i="38"/>
  <c r="AX55" i="38"/>
  <c r="P55" i="38"/>
  <c r="AW55" i="38"/>
  <c r="M55" i="38"/>
  <c r="AV55" i="38"/>
  <c r="L55" i="38"/>
  <c r="AU55" i="38"/>
  <c r="I55" i="38"/>
  <c r="AT55" i="38"/>
  <c r="H55" i="38"/>
  <c r="AS55" i="38"/>
  <c r="G55" i="38"/>
  <c r="AP55" i="38"/>
  <c r="E55" i="38"/>
  <c r="AO55" i="38"/>
  <c r="C55" i="38"/>
  <c r="AN55" i="38"/>
  <c r="AK55" i="38"/>
  <c r="AJ55" i="38"/>
  <c r="AG55" i="38"/>
  <c r="AF55" i="38"/>
  <c r="AE55" i="38"/>
  <c r="AC55" i="38"/>
  <c r="AA55" i="38"/>
  <c r="Z55" i="38"/>
  <c r="Y55" i="38"/>
  <c r="X55" i="38"/>
  <c r="W55" i="38"/>
  <c r="V55" i="38"/>
  <c r="U55" i="38"/>
  <c r="BA55" i="38"/>
  <c r="R55" i="38"/>
  <c r="AM59" i="38"/>
  <c r="R59" i="38"/>
  <c r="R62" i="38"/>
  <c r="J62" i="38"/>
  <c r="J59" i="38"/>
  <c r="J61" i="38"/>
  <c r="AN62" i="38"/>
  <c r="H59" i="38"/>
  <c r="AK61" i="38"/>
  <c r="AX56" i="38"/>
  <c r="Z56" i="38"/>
  <c r="AV56" i="38"/>
  <c r="X56" i="38"/>
  <c r="AN56" i="38"/>
  <c r="P56" i="38"/>
  <c r="AM56" i="38"/>
  <c r="O56" i="38"/>
  <c r="AI56" i="38"/>
  <c r="K56" i="38"/>
  <c r="AH56" i="38"/>
  <c r="J56" i="38"/>
  <c r="AE56" i="38"/>
  <c r="G56" i="38"/>
  <c r="AD56" i="38"/>
  <c r="F56" i="38"/>
  <c r="AK56" i="38"/>
  <c r="AJ56" i="38"/>
  <c r="AG56" i="38"/>
  <c r="AF56" i="38"/>
  <c r="AC56" i="38"/>
  <c r="AB56" i="38"/>
  <c r="AA56" i="38"/>
  <c r="Y56" i="38"/>
  <c r="W56" i="38"/>
  <c r="V56" i="38"/>
  <c r="U56" i="38"/>
  <c r="T56" i="38"/>
  <c r="BA56" i="38"/>
  <c r="S56" i="38"/>
  <c r="AZ56" i="38"/>
  <c r="R56" i="38"/>
  <c r="AY56" i="38"/>
  <c r="Q56" i="38"/>
  <c r="AW56" i="38"/>
  <c r="N56" i="38"/>
  <c r="AU56" i="38"/>
  <c r="M56" i="38"/>
  <c r="AT56" i="38"/>
  <c r="L56" i="38"/>
  <c r="AS56" i="38"/>
  <c r="I56" i="38"/>
  <c r="AR56" i="38"/>
  <c r="H56" i="38"/>
  <c r="AQ56" i="38"/>
  <c r="E56" i="38"/>
  <c r="AP56" i="38"/>
  <c r="D56" i="38"/>
  <c r="AO56" i="38"/>
  <c r="C56" i="38"/>
  <c r="AL56" i="38"/>
  <c r="AD7" i="3"/>
  <c r="AL6" i="3"/>
  <c r="AG7" i="3"/>
  <c r="S6" i="3"/>
  <c r="Z7" i="3"/>
  <c r="R6" i="3"/>
  <c r="Q6" i="3"/>
  <c r="AR100" i="13"/>
  <c r="AR100" i="12"/>
  <c r="BZ42" i="16"/>
  <c r="BP35" i="16"/>
  <c r="BP4" i="16"/>
  <c r="BH14" i="5"/>
  <c r="BY78" i="9"/>
  <c r="BY7" i="5"/>
  <c r="BZ10" i="4"/>
  <c r="AE9" i="3"/>
  <c r="AY14" i="5"/>
  <c r="BJ14" i="5"/>
  <c r="BN14" i="5"/>
  <c r="AZ16" i="5"/>
  <c r="CD109" i="12"/>
  <c r="CD43" i="12"/>
  <c r="CC36" i="16"/>
  <c r="BO43" i="17"/>
  <c r="CA36" i="17"/>
  <c r="CF5" i="23"/>
  <c r="CF61" i="23" s="1"/>
  <c r="CF4" i="23"/>
  <c r="CC128" i="9"/>
  <c r="CC131" i="9" s="1"/>
  <c r="CB100" i="12"/>
  <c r="CB100" i="13"/>
  <c r="BQ51" i="16"/>
  <c r="CG26" i="15"/>
  <c r="AO48" i="16"/>
  <c r="BP43" i="16"/>
  <c r="BK10" i="4"/>
  <c r="BM12" i="5"/>
  <c r="BO12" i="5"/>
  <c r="BI14" i="5"/>
  <c r="AZ78" i="9"/>
  <c r="AZ132" i="9" s="1"/>
  <c r="AZ7" i="5"/>
  <c r="AQ78" i="9"/>
  <c r="AQ7" i="5"/>
  <c r="CG16" i="5"/>
  <c r="BD109" i="12"/>
  <c r="BD43" i="12"/>
  <c r="BV100" i="13"/>
  <c r="BV100" i="12"/>
  <c r="BE36" i="16"/>
  <c r="BJ19" i="15"/>
  <c r="CB26" i="34"/>
  <c r="CB4" i="34"/>
  <c r="BG20" i="15"/>
  <c r="AT34" i="16"/>
  <c r="BP36" i="17"/>
  <c r="R12" i="5"/>
  <c r="AA6" i="3"/>
  <c r="AR14" i="5"/>
  <c r="AW78" i="9"/>
  <c r="AW132" i="9" s="1"/>
  <c r="AW7" i="5"/>
  <c r="AX15" i="5"/>
  <c r="AP78" i="9"/>
  <c r="AP6" i="4"/>
  <c r="AP7" i="5"/>
  <c r="BM42" i="16"/>
  <c r="BM33" i="16" s="1"/>
  <c r="CD48" i="16"/>
  <c r="CD33" i="16"/>
  <c r="AR26" i="15"/>
  <c r="AX64" i="16"/>
  <c r="CF43" i="16"/>
  <c r="BP34" i="17"/>
  <c r="K6" i="3"/>
  <c r="BX12" i="5"/>
  <c r="W12" i="5"/>
  <c r="BT14" i="5"/>
  <c r="CE12" i="5"/>
  <c r="BX100" i="13"/>
  <c r="BX100" i="12"/>
  <c r="BQ100" i="13"/>
  <c r="BQ100" i="12"/>
  <c r="BR19" i="15"/>
  <c r="BH37" i="16"/>
  <c r="BR37" i="17"/>
  <c r="BI12" i="5"/>
  <c r="AZ6" i="4"/>
  <c r="V9" i="3"/>
  <c r="V21" i="3" s="1"/>
  <c r="BU129" i="9"/>
  <c r="BU8" i="5"/>
  <c r="BU7" i="4"/>
  <c r="BU9" i="4"/>
  <c r="AR128" i="9"/>
  <c r="CE37" i="17"/>
  <c r="BL37" i="17"/>
  <c r="CD10" i="4"/>
  <c r="AI9" i="3"/>
  <c r="BJ12" i="5"/>
  <c r="AT12" i="5"/>
  <c r="BK12" i="5"/>
  <c r="BY14" i="5"/>
  <c r="BW128" i="9"/>
  <c r="AN109" i="12"/>
  <c r="AN43" i="12"/>
  <c r="BL10" i="4"/>
  <c r="AU37" i="16"/>
  <c r="AP64" i="16"/>
  <c r="AN34" i="16"/>
  <c r="BX37" i="16"/>
  <c r="BG43" i="17"/>
  <c r="BN12" i="5"/>
  <c r="BT12" i="5"/>
  <c r="AQ12" i="5"/>
  <c r="BQ78" i="9"/>
  <c r="BQ7" i="5"/>
  <c r="BQ26" i="15"/>
  <c r="BE48" i="16"/>
  <c r="AN42" i="16"/>
  <c r="BF43" i="17"/>
  <c r="H6" i="3"/>
  <c r="BF109" i="12"/>
  <c r="BF43" i="12"/>
  <c r="Z12" i="5"/>
  <c r="AC8" i="3"/>
  <c r="AZ14" i="5"/>
  <c r="BC129" i="9"/>
  <c r="BC9" i="4"/>
  <c r="BC7" i="4"/>
  <c r="BC8" i="5"/>
  <c r="AX135" i="9"/>
  <c r="BS78" i="9"/>
  <c r="BS6" i="4"/>
  <c r="BS7" i="5"/>
  <c r="BS131" i="9"/>
  <c r="BT78" i="9"/>
  <c r="BT7" i="5"/>
  <c r="BO43" i="12"/>
  <c r="BO109" i="12"/>
  <c r="AK9" i="4"/>
  <c r="AU100" i="13"/>
  <c r="AU100" i="12"/>
  <c r="BN26" i="15"/>
  <c r="AK51" i="16"/>
  <c r="BN48" i="16"/>
  <c r="BN33" i="16"/>
  <c r="BJ36" i="16"/>
  <c r="CG33" i="16"/>
  <c r="CG48" i="16"/>
  <c r="BI48" i="16"/>
  <c r="BP37" i="16"/>
  <c r="BD14" i="5"/>
  <c r="BZ15" i="5"/>
  <c r="AO36" i="16"/>
  <c r="BZ37" i="17"/>
  <c r="BL35" i="17"/>
  <c r="BL4" i="17"/>
  <c r="AO10" i="4"/>
  <c r="E12" i="5"/>
  <c r="E27" i="5"/>
  <c r="BZ135" i="9"/>
  <c r="BC78" i="9"/>
  <c r="BC6" i="4"/>
  <c r="BC7" i="5"/>
  <c r="BC131" i="9"/>
  <c r="BR15" i="5"/>
  <c r="BK129" i="9"/>
  <c r="BK9" i="4"/>
  <c r="BK7" i="4"/>
  <c r="BK8" i="5"/>
  <c r="CF129" i="9"/>
  <c r="CF9" i="4"/>
  <c r="CF7" i="4"/>
  <c r="CF8" i="5"/>
  <c r="BI110" i="12"/>
  <c r="BI110" i="13"/>
  <c r="BS109" i="12"/>
  <c r="BS43" i="12"/>
  <c r="CB84" i="6"/>
  <c r="P6" i="3"/>
  <c r="BD135" i="9"/>
  <c r="AQ43" i="12"/>
  <c r="AQ109" i="12"/>
  <c r="CF100" i="13"/>
  <c r="CF100" i="12"/>
  <c r="AB12" i="5"/>
  <c r="BS12" i="5"/>
  <c r="BB14" i="5"/>
  <c r="AH48" i="16"/>
  <c r="AH33" i="16"/>
  <c r="BS34" i="17"/>
  <c r="CB129" i="9"/>
  <c r="CB7" i="4"/>
  <c r="CB9" i="4"/>
  <c r="CB8" i="5"/>
  <c r="CG109" i="12"/>
  <c r="CG43" i="12"/>
  <c r="BO37" i="17"/>
  <c r="T9" i="3"/>
  <c r="BS37" i="16"/>
  <c r="AJ9" i="3"/>
  <c r="AJ21" i="3" s="1"/>
  <c r="CB78" i="9"/>
  <c r="CB7" i="5"/>
  <c r="AW43" i="12"/>
  <c r="AW109" i="12"/>
  <c r="BG100" i="13"/>
  <c r="BG100" i="12"/>
  <c r="BL100" i="13"/>
  <c r="BL100" i="12"/>
  <c r="BP26" i="15"/>
  <c r="BA50" i="16"/>
  <c r="BD34" i="16"/>
  <c r="AJ14" i="5"/>
  <c r="AQ14" i="5"/>
  <c r="AU109" i="12"/>
  <c r="AU43" i="12"/>
  <c r="AQ35" i="16"/>
  <c r="AQ4" i="16"/>
  <c r="BN51" i="16"/>
  <c r="AI37" i="16"/>
  <c r="BX78" i="9"/>
  <c r="BX7" i="5"/>
  <c r="AV128" i="9"/>
  <c r="AV131" i="9" s="1"/>
  <c r="AL128" i="9"/>
  <c r="CF132" i="9"/>
  <c r="CF14" i="5"/>
  <c r="BH100" i="13"/>
  <c r="BH100" i="12"/>
  <c r="BH10" i="4"/>
  <c r="CF35" i="16"/>
  <c r="CF4" i="16"/>
  <c r="BW4" i="17"/>
  <c r="BW35" i="17"/>
  <c r="AX12" i="5"/>
  <c r="U12" i="5"/>
  <c r="AN57" i="5"/>
  <c r="AN12" i="5"/>
  <c r="AS129" i="9"/>
  <c r="AS132" i="9" s="1"/>
  <c r="AS8" i="5"/>
  <c r="AS7" i="4"/>
  <c r="AS9" i="4"/>
  <c r="BB78" i="9"/>
  <c r="BB7" i="5"/>
  <c r="CD129" i="9"/>
  <c r="CD8" i="5"/>
  <c r="CD9" i="4"/>
  <c r="CD7" i="4"/>
  <c r="AQ129" i="9"/>
  <c r="AQ8" i="5"/>
  <c r="AQ7" i="4"/>
  <c r="AQ9" i="4"/>
  <c r="BA42" i="16"/>
  <c r="BA33" i="16" s="1"/>
  <c r="BB36" i="16"/>
  <c r="BQ48" i="16"/>
  <c r="BN35" i="17"/>
  <c r="BN4" i="17"/>
  <c r="N12" i="5"/>
  <c r="AL12" i="5"/>
  <c r="BC12" i="5"/>
  <c r="AV6" i="4"/>
  <c r="CC78" i="9"/>
  <c r="CC7" i="5"/>
  <c r="BV78" i="9"/>
  <c r="BV6" i="4"/>
  <c r="BV7" i="5"/>
  <c r="BV131" i="9"/>
  <c r="AU78" i="9"/>
  <c r="AU7" i="5"/>
  <c r="CE100" i="12"/>
  <c r="CE100" i="13"/>
  <c r="BB100" i="13"/>
  <c r="BB100" i="12"/>
  <c r="AM100" i="13"/>
  <c r="AM100" i="12"/>
  <c r="AL19" i="15"/>
  <c r="BC20" i="15"/>
  <c r="BY42" i="16"/>
  <c r="BY33" i="16" s="1"/>
  <c r="CD35" i="17"/>
  <c r="CD4" i="17"/>
  <c r="BX34" i="17"/>
  <c r="W7" i="3"/>
  <c r="AZ131" i="9"/>
  <c r="AC9" i="3"/>
  <c r="BL128" i="9"/>
  <c r="BN129" i="9"/>
  <c r="BN8" i="5"/>
  <c r="BN7" i="4"/>
  <c r="BN9" i="4"/>
  <c r="CE129" i="9"/>
  <c r="CE8" i="5"/>
  <c r="CE7" i="4"/>
  <c r="CE9" i="4"/>
  <c r="BI16" i="5"/>
  <c r="BX109" i="12"/>
  <c r="BX43" i="12"/>
  <c r="BP43" i="12"/>
  <c r="BP109" i="12"/>
  <c r="BH109" i="12"/>
  <c r="BH43" i="12"/>
  <c r="AO109" i="12"/>
  <c r="AO43" i="12"/>
  <c r="BK26" i="15"/>
  <c r="AP19" i="15"/>
  <c r="BQ51" i="17"/>
  <c r="BX42" i="17"/>
  <c r="T12" i="5"/>
  <c r="BQ85" i="6"/>
  <c r="BY131" i="9"/>
  <c r="AK9" i="3"/>
  <c r="AI14" i="5"/>
  <c r="BD139" i="9"/>
  <c r="AO14" i="5"/>
  <c r="BE78" i="9"/>
  <c r="BE7" i="5"/>
  <c r="BG78" i="9"/>
  <c r="BG132" i="9" s="1"/>
  <c r="BG7" i="5"/>
  <c r="AW16" i="5"/>
  <c r="BR100" i="13"/>
  <c r="BR100" i="12"/>
  <c r="BC100" i="13"/>
  <c r="BC100" i="12"/>
  <c r="BZ19" i="15"/>
  <c r="AR10" i="4"/>
  <c r="AH19" i="15"/>
  <c r="CA37" i="16"/>
  <c r="AY43" i="16"/>
  <c r="BW43" i="16"/>
  <c r="AR43" i="16"/>
  <c r="AA9" i="3"/>
  <c r="AA21" i="3" s="1"/>
  <c r="BV10" i="4"/>
  <c r="CB14" i="5"/>
  <c r="BR10" i="4"/>
  <c r="W9" i="3"/>
  <c r="W21" i="3" s="1"/>
  <c r="BA139" i="9"/>
  <c r="AH128" i="9"/>
  <c r="BM14" i="5"/>
  <c r="BD100" i="13"/>
  <c r="BD100" i="12"/>
  <c r="BN36" i="17"/>
  <c r="AX100" i="13"/>
  <c r="AX100" i="12"/>
  <c r="AI35" i="16"/>
  <c r="AI4" i="16"/>
  <c r="AX51" i="16"/>
  <c r="BO43" i="16"/>
  <c r="BV36" i="17"/>
  <c r="BY51" i="17"/>
  <c r="CA82" i="6"/>
  <c r="CA79" i="6"/>
  <c r="CA88" i="6"/>
  <c r="BM110" i="13"/>
  <c r="BM110" i="12"/>
  <c r="CC21" i="24"/>
  <c r="AN10" i="4"/>
  <c r="BO4" i="17"/>
  <c r="BO35" i="17"/>
  <c r="V57" i="5"/>
  <c r="V12" i="5"/>
  <c r="BU109" i="12"/>
  <c r="BU43" i="12"/>
  <c r="AM43" i="16"/>
  <c r="CC48" i="16"/>
  <c r="AV43" i="16"/>
  <c r="BT43" i="17"/>
  <c r="CC26" i="34"/>
  <c r="CC4" i="34"/>
  <c r="CG78" i="9"/>
  <c r="CG132" i="9" s="1"/>
  <c r="CG7" i="5"/>
  <c r="AO78" i="9"/>
  <c r="AO7" i="5"/>
  <c r="CG131" i="9"/>
  <c r="BT100" i="13"/>
  <c r="BT100" i="12"/>
  <c r="BK34" i="17"/>
  <c r="BE10" i="4"/>
  <c r="AN15" i="5"/>
  <c r="AS48" i="16"/>
  <c r="Q27" i="5"/>
  <c r="Q12" i="5"/>
  <c r="Q42" i="5"/>
  <c r="AT129" i="9"/>
  <c r="AT7" i="4"/>
  <c r="AT9" i="4"/>
  <c r="AT8" i="5"/>
  <c r="BV51" i="16"/>
  <c r="CA43" i="17"/>
  <c r="BB12" i="5"/>
  <c r="CE78" i="9"/>
  <c r="CE6" i="4"/>
  <c r="CE7" i="5"/>
  <c r="CE131" i="9"/>
  <c r="BL109" i="12"/>
  <c r="BL43" i="12"/>
  <c r="AY20" i="15"/>
  <c r="BB19" i="15"/>
  <c r="BS43" i="16"/>
  <c r="CE43" i="16"/>
  <c r="BH43" i="16"/>
  <c r="BV43" i="17"/>
  <c r="BR43" i="17"/>
  <c r="J12" i="5"/>
  <c r="J27" i="5"/>
  <c r="M12" i="5"/>
  <c r="M42" i="5"/>
  <c r="AN129" i="9"/>
  <c r="AN7" i="4"/>
  <c r="AN8" i="5"/>
  <c r="AN9" i="4"/>
  <c r="BS129" i="9"/>
  <c r="BS9" i="4"/>
  <c r="BS7" i="4"/>
  <c r="BS8" i="5"/>
  <c r="CF109" i="12"/>
  <c r="CF43" i="12"/>
  <c r="BX35" i="16"/>
  <c r="BX4" i="16"/>
  <c r="Y7" i="3"/>
  <c r="BP12" i="5"/>
  <c r="AT135" i="9"/>
  <c r="BA100" i="13"/>
  <c r="BA100" i="12"/>
  <c r="AL100" i="13"/>
  <c r="AL100" i="12"/>
  <c r="CC100" i="13"/>
  <c r="CC100" i="12"/>
  <c r="BQ42" i="16"/>
  <c r="AU43" i="16"/>
  <c r="BV64" i="16"/>
  <c r="BZ34" i="16"/>
  <c r="BZ4" i="17"/>
  <c r="BZ35" i="17"/>
  <c r="BM78" i="9"/>
  <c r="BM7" i="5"/>
  <c r="BE109" i="12"/>
  <c r="BE43" i="12"/>
  <c r="BP100" i="13"/>
  <c r="BP100" i="12"/>
  <c r="BI100" i="13"/>
  <c r="BI100" i="12"/>
  <c r="BC109" i="12"/>
  <c r="BC43" i="12"/>
  <c r="BW37" i="16"/>
  <c r="BW37" i="17"/>
  <c r="BX36" i="17"/>
  <c r="AV14" i="5"/>
  <c r="AR109" i="12"/>
  <c r="AR43" i="12"/>
  <c r="BJ42" i="16"/>
  <c r="BC43" i="16"/>
  <c r="CE37" i="16"/>
  <c r="AQ43" i="16"/>
  <c r="CA34" i="17"/>
  <c r="BS5" i="23"/>
  <c r="BS61" i="23" s="1"/>
  <c r="BS4" i="23"/>
  <c r="BF12" i="5"/>
  <c r="BD42" i="5"/>
  <c r="BD27" i="5"/>
  <c r="BD12" i="5"/>
  <c r="BP128" i="9"/>
  <c r="BP131" i="9" s="1"/>
  <c r="CC6" i="4"/>
  <c r="AM14" i="5"/>
  <c r="AI43" i="12"/>
  <c r="AI109" i="12"/>
  <c r="BU42" i="16"/>
  <c r="BA26" i="15"/>
  <c r="BU48" i="16"/>
  <c r="BG43" i="16"/>
  <c r="AJ43" i="16"/>
  <c r="BF36" i="17"/>
  <c r="AI10" i="4"/>
  <c r="AI12" i="5"/>
  <c r="AI57" i="5"/>
  <c r="AH135" i="9"/>
  <c r="AO131" i="9"/>
  <c r="BW139" i="9"/>
  <c r="AO64" i="16"/>
  <c r="BU36" i="16"/>
  <c r="AL42" i="16"/>
  <c r="BJ4" i="17"/>
  <c r="BJ35" i="17"/>
  <c r="BJ43" i="17"/>
  <c r="BV4" i="17"/>
  <c r="BT37" i="17"/>
  <c r="BU10" i="4"/>
  <c r="AK12" i="5"/>
  <c r="AK42" i="5"/>
  <c r="CB131" i="9"/>
  <c r="CD78" i="9"/>
  <c r="CD6" i="4"/>
  <c r="CD7" i="5"/>
  <c r="CD131" i="9"/>
  <c r="BA14" i="5"/>
  <c r="AU6" i="4"/>
  <c r="BO14" i="5"/>
  <c r="BD78" i="9"/>
  <c r="BD7" i="5"/>
  <c r="BZ100" i="13"/>
  <c r="BZ100" i="12"/>
  <c r="BU100" i="13"/>
  <c r="BU100" i="12"/>
  <c r="BL26" i="15"/>
  <c r="BU26" i="15"/>
  <c r="BH35" i="16"/>
  <c r="BH4" i="16"/>
  <c r="AZ43" i="16"/>
  <c r="BT35" i="17"/>
  <c r="BT4" i="17"/>
  <c r="AQ10" i="4"/>
  <c r="CA31" i="24"/>
  <c r="CA21" i="24"/>
  <c r="BO84" i="6"/>
  <c r="BR84" i="6"/>
  <c r="CE84" i="6"/>
  <c r="CF84" i="6"/>
  <c r="AY12" i="5"/>
  <c r="AY57" i="5"/>
  <c r="Z9" i="3"/>
  <c r="BL14" i="5"/>
  <c r="BG14" i="5"/>
  <c r="BK14" i="5"/>
  <c r="BG43" i="12"/>
  <c r="BG109" i="12"/>
  <c r="BH78" i="9"/>
  <c r="BH7" i="5"/>
  <c r="BK37" i="16"/>
  <c r="AM15" i="5"/>
  <c r="AJ43" i="12"/>
  <c r="AJ109" i="12"/>
  <c r="AN36" i="16"/>
  <c r="AK78" i="9"/>
  <c r="AK132" i="9" s="1"/>
  <c r="AK7" i="5"/>
  <c r="CG51" i="16"/>
  <c r="AW48" i="16"/>
  <c r="P42" i="5"/>
  <c r="P12" i="5"/>
  <c r="BY16" i="5"/>
  <c r="AW42" i="5"/>
  <c r="AW12" i="5"/>
  <c r="AW57" i="5"/>
  <c r="AW27" i="5"/>
  <c r="BS139" i="9"/>
  <c r="BX128" i="9"/>
  <c r="CA78" i="9"/>
  <c r="CA7" i="5"/>
  <c r="CA6" i="4"/>
  <c r="BX14" i="5"/>
  <c r="CA128" i="9"/>
  <c r="BT128" i="9"/>
  <c r="BW43" i="12"/>
  <c r="BW109" i="12"/>
  <c r="BB109" i="12"/>
  <c r="BB43" i="12"/>
  <c r="CB19" i="15"/>
  <c r="BK4" i="16"/>
  <c r="BK35" i="16"/>
  <c r="AT42" i="16"/>
  <c r="CC26" i="15"/>
  <c r="AL34" i="16"/>
  <c r="BR4" i="17"/>
  <c r="BR35" i="17"/>
  <c r="AK7" i="3"/>
  <c r="AN14" i="5"/>
  <c r="AT78" i="9"/>
  <c r="AT7" i="5"/>
  <c r="AT6" i="4"/>
  <c r="AT131" i="9"/>
  <c r="AP128" i="9"/>
  <c r="AP131" i="9" s="1"/>
  <c r="AW14" i="5"/>
  <c r="BN135" i="9"/>
  <c r="AZ100" i="13"/>
  <c r="AZ100" i="12"/>
  <c r="BW35" i="16"/>
  <c r="BW4" i="16"/>
  <c r="AT36" i="16"/>
  <c r="AH64" i="16"/>
  <c r="BF48" i="16"/>
  <c r="BF33" i="16"/>
  <c r="CG64" i="17"/>
  <c r="CG51" i="17"/>
  <c r="BH36" i="17"/>
  <c r="AY10" i="4"/>
  <c r="BE139" i="9"/>
  <c r="AM4" i="16"/>
  <c r="AM35" i="16"/>
  <c r="AV10" i="4"/>
  <c r="BB42" i="16"/>
  <c r="AR37" i="16"/>
  <c r="BK42" i="17"/>
  <c r="BJ37" i="17"/>
  <c r="CE26" i="34"/>
  <c r="BA12" i="5"/>
  <c r="BA27" i="5"/>
  <c r="AS139" i="9"/>
  <c r="K12" i="5"/>
  <c r="BF128" i="9"/>
  <c r="BF131" i="9" s="1"/>
  <c r="CE19" i="15"/>
  <c r="AY35" i="16"/>
  <c r="AY4" i="16"/>
  <c r="BD10" i="4"/>
  <c r="AM19" i="15"/>
  <c r="AK26" i="15"/>
  <c r="AZ37" i="16"/>
  <c r="BM4" i="23"/>
  <c r="BM5" i="23"/>
  <c r="BM61" i="23" s="1"/>
  <c r="L27" i="5"/>
  <c r="L42" i="5"/>
  <c r="L12" i="5"/>
  <c r="BA78" i="9"/>
  <c r="BA7" i="5"/>
  <c r="BZ129" i="9"/>
  <c r="BZ7" i="4"/>
  <c r="BZ9" i="4"/>
  <c r="BZ8" i="5"/>
  <c r="AO129" i="9"/>
  <c r="AO7" i="4"/>
  <c r="AO8" i="5"/>
  <c r="AO9" i="4"/>
  <c r="AI129" i="9"/>
  <c r="AI7" i="4"/>
  <c r="AI8" i="5"/>
  <c r="AI9" i="4"/>
  <c r="AY100" i="12"/>
  <c r="AY100" i="13"/>
  <c r="AL109" i="12"/>
  <c r="AL43" i="12"/>
  <c r="AH109" i="12"/>
  <c r="AH43" i="12"/>
  <c r="AU4" i="16"/>
  <c r="AU35" i="16"/>
  <c r="BX26" i="15"/>
  <c r="AJ35" i="16"/>
  <c r="AJ4" i="16"/>
  <c r="BF34" i="17"/>
  <c r="BM10" i="4"/>
  <c r="AB9" i="3"/>
  <c r="AB21" i="3" s="1"/>
  <c r="F6" i="3"/>
  <c r="Y12" i="5"/>
  <c r="AZ139" i="9"/>
  <c r="BO78" i="9"/>
  <c r="BO7" i="5"/>
  <c r="CC14" i="5"/>
  <c r="AM129" i="9"/>
  <c r="AM9" i="4"/>
  <c r="AM7" i="4"/>
  <c r="AM8" i="5"/>
  <c r="AM131" i="9"/>
  <c r="CE43" i="12"/>
  <c r="CE109" i="12"/>
  <c r="AK16" i="5"/>
  <c r="AV109" i="12"/>
  <c r="AV43" i="12"/>
  <c r="BZ88" i="6"/>
  <c r="AE8" i="3" s="1"/>
  <c r="BZ82" i="6"/>
  <c r="AZ27" i="5"/>
  <c r="AZ12" i="5"/>
  <c r="AZ42" i="5"/>
  <c r="BW85" i="6"/>
  <c r="Y9" i="3"/>
  <c r="AO139" i="9"/>
  <c r="AG42" i="5"/>
  <c r="AG12" i="5"/>
  <c r="AG27" i="5"/>
  <c r="BB128" i="9"/>
  <c r="BH128" i="9"/>
  <c r="BH131" i="9" s="1"/>
  <c r="BA128" i="9"/>
  <c r="BD128" i="9"/>
  <c r="AP109" i="12"/>
  <c r="AP43" i="12"/>
  <c r="AP100" i="13"/>
  <c r="AP100" i="12"/>
  <c r="BX10" i="4"/>
  <c r="BK43" i="16"/>
  <c r="AP48" i="16"/>
  <c r="AP33" i="16"/>
  <c r="AZ35" i="16"/>
  <c r="AZ4" i="16"/>
  <c r="AL15" i="5"/>
  <c r="BR135" i="9"/>
  <c r="BO6" i="4"/>
  <c r="BK100" i="13"/>
  <c r="BK100" i="12"/>
  <c r="AW42" i="16"/>
  <c r="BO35" i="16"/>
  <c r="BO4" i="16"/>
  <c r="AL36" i="16"/>
  <c r="CD64" i="16"/>
  <c r="BT36" i="16"/>
  <c r="BY64" i="17"/>
  <c r="BY84" i="6"/>
  <c r="BZ79" i="6"/>
  <c r="BF64" i="16"/>
  <c r="BN78" i="9"/>
  <c r="BN7" i="5"/>
  <c r="AS109" i="12"/>
  <c r="AS43" i="12"/>
  <c r="CD37" i="17"/>
  <c r="AV26" i="15"/>
  <c r="AJ27" i="5"/>
  <c r="AJ42" i="5"/>
  <c r="AJ12" i="5"/>
  <c r="AJ57" i="5"/>
  <c r="BF51" i="16"/>
  <c r="BG10" i="4"/>
  <c r="AI100" i="12"/>
  <c r="AI100" i="13"/>
  <c r="AW100" i="13"/>
  <c r="AW100" i="12"/>
  <c r="CB43" i="16"/>
  <c r="BH57" i="5"/>
  <c r="BH42" i="5"/>
  <c r="BH12" i="5"/>
  <c r="AG9" i="3"/>
  <c r="AG21" i="3" s="1"/>
  <c r="G27" i="5"/>
  <c r="G12" i="5"/>
  <c r="CB12" i="5"/>
  <c r="BE135" i="9"/>
  <c r="AY78" i="9"/>
  <c r="AY7" i="5"/>
  <c r="AK100" i="13"/>
  <c r="AK100" i="12"/>
  <c r="BS100" i="13"/>
  <c r="BS100" i="12"/>
  <c r="AX109" i="12"/>
  <c r="AX43" i="12"/>
  <c r="BF100" i="13"/>
  <c r="BF100" i="12"/>
  <c r="BQ34" i="17"/>
  <c r="AW10" i="4"/>
  <c r="AP12" i="5"/>
  <c r="AS12" i="5"/>
  <c r="AN6" i="4"/>
  <c r="BE57" i="5"/>
  <c r="BE42" i="5"/>
  <c r="BE12" i="5"/>
  <c r="BH6" i="4"/>
  <c r="BJ78" i="9"/>
  <c r="BJ7" i="5"/>
  <c r="CG6" i="4"/>
  <c r="BW100" i="12"/>
  <c r="BW100" i="13"/>
  <c r="AS100" i="13"/>
  <c r="AS100" i="12"/>
  <c r="CA109" i="12"/>
  <c r="CA43" i="12"/>
  <c r="BE42" i="16"/>
  <c r="BW26" i="15"/>
  <c r="BD26" i="15"/>
  <c r="AJ37" i="16"/>
  <c r="CE4" i="23"/>
  <c r="CE5" i="23"/>
  <c r="CE61" i="23" s="1"/>
  <c r="AA7" i="3"/>
  <c r="AD12" i="5"/>
  <c r="AD27" i="5"/>
  <c r="AD57" i="5"/>
  <c r="AD42" i="5"/>
  <c r="O12" i="5"/>
  <c r="AF57" i="5"/>
  <c r="AF42" i="5"/>
  <c r="AF27" i="5"/>
  <c r="AF12" i="5"/>
  <c r="BI41" i="4"/>
  <c r="BI34" i="4"/>
  <c r="AJ129" i="9"/>
  <c r="AJ9" i="4"/>
  <c r="AJ7" i="4"/>
  <c r="AJ8" i="5"/>
  <c r="BU14" i="5"/>
  <c r="BK78" i="9"/>
  <c r="BK7" i="5"/>
  <c r="CG9" i="4"/>
  <c r="CA43" i="16"/>
  <c r="BM48" i="16"/>
  <c r="BG37" i="16"/>
  <c r="AS42" i="16"/>
  <c r="AS33" i="16" s="1"/>
  <c r="BL43" i="16"/>
  <c r="BS37" i="17"/>
  <c r="BH34" i="17"/>
  <c r="I12" i="5"/>
  <c r="I27" i="5"/>
  <c r="AT100" i="13"/>
  <c r="AT100" i="12"/>
  <c r="AJ10" i="4"/>
  <c r="BO37" i="16"/>
  <c r="BI42" i="16"/>
  <c r="BT42" i="16"/>
  <c r="BI51" i="17"/>
  <c r="BH42" i="17"/>
  <c r="BE6" i="4"/>
  <c r="AI15" i="5"/>
  <c r="BV26" i="15"/>
  <c r="BF19" i="15"/>
  <c r="CG34" i="17"/>
  <c r="BV48" i="16"/>
  <c r="BV33" i="16"/>
  <c r="AV36" i="16"/>
  <c r="BU33" i="17"/>
  <c r="BU48" i="17"/>
  <c r="CF36" i="17"/>
  <c r="AA12" i="5"/>
  <c r="BI78" i="9"/>
  <c r="BI132" i="9" s="1"/>
  <c r="BI7" i="5"/>
  <c r="AY129" i="9"/>
  <c r="AY8" i="5"/>
  <c r="AY7" i="4"/>
  <c r="AY9" i="4"/>
  <c r="BY100" i="13"/>
  <c r="BY100" i="12"/>
  <c r="BE100" i="13"/>
  <c r="BE100" i="12"/>
  <c r="BG35" i="16"/>
  <c r="BG4" i="16"/>
  <c r="BS19" i="15"/>
  <c r="AH51" i="16"/>
  <c r="AI43" i="16"/>
  <c r="AR35" i="16"/>
  <c r="AR4" i="16"/>
  <c r="BQ64" i="17"/>
  <c r="CF34" i="17"/>
  <c r="BO10" i="4"/>
  <c r="CD82" i="6"/>
  <c r="CD88" i="6"/>
  <c r="CD84" i="6" s="1"/>
  <c r="BL12" i="5"/>
  <c r="BW78" i="9"/>
  <c r="BW7" i="5"/>
  <c r="BG9" i="4"/>
  <c r="BM100" i="13"/>
  <c r="BM100" i="12"/>
  <c r="AT19" i="15"/>
  <c r="CF10" i="4"/>
  <c r="BR42" i="16"/>
  <c r="AX48" i="16"/>
  <c r="AX33" i="16"/>
  <c r="BM26" i="15"/>
  <c r="BJ34" i="16"/>
  <c r="BL36" i="16"/>
  <c r="BG4" i="17"/>
  <c r="BG35" i="17"/>
  <c r="BV34" i="17"/>
  <c r="CF42" i="17"/>
  <c r="BQ12" i="5"/>
  <c r="BX85" i="6"/>
  <c r="AK6" i="4"/>
  <c r="AO12" i="5"/>
  <c r="AO27" i="5"/>
  <c r="AS14" i="5"/>
  <c r="BV129" i="9"/>
  <c r="BV8" i="5"/>
  <c r="BV7" i="4"/>
  <c r="BV9" i="4"/>
  <c r="AU14" i="5"/>
  <c r="BO131" i="9"/>
  <c r="BQ129" i="9"/>
  <c r="BQ8" i="5"/>
  <c r="BQ9" i="4"/>
  <c r="BQ7" i="4"/>
  <c r="BM128" i="9"/>
  <c r="BM131" i="9" s="1"/>
  <c r="AJ100" i="13"/>
  <c r="AJ100" i="12"/>
  <c r="BJ109" i="12"/>
  <c r="BJ43" i="12"/>
  <c r="CA20" i="15"/>
  <c r="BG37" i="17"/>
  <c r="CB37" i="17"/>
  <c r="BW10" i="4"/>
  <c r="X6" i="3"/>
  <c r="E6" i="3"/>
  <c r="M6" i="3"/>
  <c r="BW84" i="6"/>
  <c r="J6" i="3"/>
  <c r="BQ84" i="6"/>
  <c r="L6" i="3"/>
  <c r="G6" i="3"/>
  <c r="BT109" i="12"/>
  <c r="BT43" i="12"/>
  <c r="AH9" i="3"/>
  <c r="BP14" i="5"/>
  <c r="BR129" i="9"/>
  <c r="BR9" i="4"/>
  <c r="BR8" i="5"/>
  <c r="BR7" i="4"/>
  <c r="BW135" i="9"/>
  <c r="BS4" i="16"/>
  <c r="BS35" i="16"/>
  <c r="BO19" i="15"/>
  <c r="CB10" i="4"/>
  <c r="AK42" i="16"/>
  <c r="AK33" i="16" s="1"/>
  <c r="BT34" i="16"/>
  <c r="BW43" i="17"/>
  <c r="BZ43" i="17"/>
  <c r="CG12" i="5"/>
  <c r="CG27" i="5"/>
  <c r="CG57" i="5"/>
  <c r="CG42" i="5"/>
  <c r="BW12" i="5"/>
  <c r="BW42" i="5"/>
  <c r="BW27" i="5"/>
  <c r="BW57" i="5"/>
  <c r="CA100" i="13"/>
  <c r="CA100" i="12"/>
  <c r="AX19" i="15"/>
  <c r="CE35" i="16"/>
  <c r="CE4" i="16"/>
  <c r="CD51" i="16"/>
  <c r="AO26" i="15"/>
  <c r="CB34" i="16"/>
  <c r="BI64" i="17"/>
  <c r="AR12" i="5"/>
  <c r="Q9" i="3"/>
  <c r="S12" i="5"/>
  <c r="S27" i="5"/>
  <c r="S42" i="5"/>
  <c r="BP78" i="9"/>
  <c r="BP7" i="5"/>
  <c r="AV78" i="9"/>
  <c r="AV7" i="5"/>
  <c r="AU26" i="15"/>
  <c r="AT109" i="12"/>
  <c r="AT43" i="12"/>
  <c r="AK109" i="12"/>
  <c r="AK43" i="12"/>
  <c r="CA4" i="16"/>
  <c r="CA35" i="16"/>
  <c r="AS26" i="15"/>
  <c r="AW26" i="15"/>
  <c r="BB34" i="16"/>
  <c r="BS43" i="17"/>
  <c r="CE4" i="17"/>
  <c r="CE35" i="17"/>
  <c r="BN43" i="17"/>
  <c r="BP43" i="17"/>
  <c r="AC12" i="5"/>
  <c r="AC57" i="5"/>
  <c r="AC42" i="5"/>
  <c r="BQ14" i="5"/>
  <c r="X7" i="3"/>
  <c r="BX135" i="9"/>
  <c r="AU139" i="9"/>
  <c r="AY43" i="12"/>
  <c r="AY109" i="12"/>
  <c r="BJ100" i="13"/>
  <c r="BJ100" i="12"/>
  <c r="BK109" i="12"/>
  <c r="BK43" i="12"/>
  <c r="AQ19" i="15"/>
  <c r="BE26" i="15"/>
  <c r="BD36" i="16"/>
  <c r="CD31" i="24"/>
  <c r="CD21" i="24"/>
  <c r="BZ31" i="24"/>
  <c r="BZ21" i="24"/>
  <c r="CF27" i="5"/>
  <c r="CF42" i="5"/>
  <c r="CF12" i="5"/>
  <c r="F27" i="5"/>
  <c r="F12" i="5"/>
  <c r="AE57" i="5"/>
  <c r="AE42" i="5"/>
  <c r="AE27" i="5"/>
  <c r="AE12" i="5"/>
  <c r="BY6" i="4"/>
  <c r="BU139" i="9"/>
  <c r="AD9" i="3"/>
  <c r="BF78" i="9"/>
  <c r="BF7" i="5"/>
  <c r="BT139" i="9"/>
  <c r="BF14" i="5"/>
  <c r="BZ109" i="12"/>
  <c r="BZ43" i="12"/>
  <c r="BQ109" i="12"/>
  <c r="BQ43" i="12"/>
  <c r="AV100" i="12"/>
  <c r="AV100" i="13"/>
  <c r="BI34" i="17"/>
  <c r="AH12" i="5"/>
  <c r="AH42" i="5"/>
  <c r="AK8" i="3"/>
  <c r="R9" i="3"/>
  <c r="H27" i="5"/>
  <c r="H12" i="5"/>
  <c r="AL9" i="3"/>
  <c r="BC139" i="9"/>
  <c r="AX129" i="9"/>
  <c r="AX8" i="5"/>
  <c r="AX9" i="4"/>
  <c r="AX7" i="4"/>
  <c r="AS131" i="9"/>
  <c r="AU131" i="9"/>
  <c r="AQ139" i="9"/>
  <c r="AM109" i="12"/>
  <c r="AM43" i="12"/>
  <c r="CC42" i="16"/>
  <c r="BR36" i="16"/>
  <c r="AK48" i="16"/>
  <c r="BY48" i="16"/>
  <c r="BW26" i="34"/>
  <c r="BW4" i="34"/>
  <c r="O6" i="3"/>
  <c r="I6" i="3"/>
  <c r="AW36" i="16"/>
  <c r="BY26" i="15"/>
  <c r="CC43" i="12"/>
  <c r="CC109" i="12"/>
  <c r="BZ36" i="16"/>
  <c r="BA48" i="16"/>
  <c r="AQ37" i="16"/>
  <c r="BD43" i="16"/>
  <c r="CB43" i="17"/>
  <c r="CE10" i="4"/>
  <c r="AM12" i="5"/>
  <c r="AJ78" i="9"/>
  <c r="AJ7" i="5"/>
  <c r="BJ128" i="9"/>
  <c r="BT10" i="4"/>
  <c r="BT26" i="15"/>
  <c r="BC37" i="16"/>
  <c r="AP51" i="16"/>
  <c r="BR34" i="16"/>
  <c r="CB36" i="16"/>
  <c r="CC33" i="17"/>
  <c r="CC48" i="17"/>
  <c r="CB35" i="17"/>
  <c r="CB4" i="17"/>
  <c r="CC10" i="4"/>
  <c r="BT4" i="23"/>
  <c r="BT5" i="23"/>
  <c r="BT61" i="23" s="1"/>
  <c r="BV12" i="5"/>
  <c r="BV57" i="5"/>
  <c r="BV42" i="5"/>
  <c r="BY12" i="5"/>
  <c r="BY57" i="5"/>
  <c r="BY42" i="5"/>
  <c r="X12" i="5"/>
  <c r="BG12" i="5"/>
  <c r="BG57" i="5"/>
  <c r="BG42" i="5"/>
  <c r="BW14" i="5"/>
  <c r="CG14" i="5"/>
  <c r="AQ100" i="12"/>
  <c r="AQ100" i="13"/>
  <c r="BN100" i="13"/>
  <c r="BN100" i="12"/>
  <c r="BL34" i="16"/>
  <c r="CC88" i="6"/>
  <c r="CC82" i="6"/>
  <c r="D27" i="5"/>
  <c r="D12" i="5"/>
  <c r="CE85" i="6"/>
  <c r="BR27" i="5"/>
  <c r="BR42" i="5"/>
  <c r="BR12" i="5"/>
  <c r="AU57" i="5"/>
  <c r="AU42" i="5"/>
  <c r="AU27" i="5"/>
  <c r="AU12" i="5"/>
  <c r="AR78" i="9"/>
  <c r="AR7" i="5"/>
  <c r="BL78" i="9"/>
  <c r="BL7" i="5"/>
  <c r="AJ26" i="15"/>
  <c r="BY34" i="17"/>
  <c r="AY37" i="16"/>
  <c r="BX43" i="16"/>
  <c r="CB4" i="23"/>
  <c r="CB5" i="23"/>
  <c r="CB61" i="23" s="1"/>
  <c r="BU42" i="5"/>
  <c r="BU12" i="5"/>
  <c r="BU27" i="5"/>
  <c r="BU78" i="9"/>
  <c r="BU7" i="5"/>
  <c r="AM139" i="9"/>
  <c r="BY109" i="12"/>
  <c r="BY43" i="12"/>
  <c r="CG64" i="16"/>
  <c r="AO100" i="13"/>
  <c r="AO100" i="12"/>
  <c r="BP10" i="4"/>
  <c r="AV12" i="5"/>
  <c r="AV27" i="5"/>
  <c r="BT6" i="4"/>
  <c r="U9" i="3"/>
  <c r="BE14" i="5"/>
  <c r="BO139" i="9"/>
  <c r="AU129" i="9"/>
  <c r="AU9" i="4"/>
  <c r="AU7" i="4"/>
  <c r="AU8" i="5"/>
  <c r="BO100" i="12"/>
  <c r="BO100" i="13"/>
  <c r="BN109" i="12"/>
  <c r="BN43" i="12"/>
  <c r="AM37" i="16"/>
  <c r="CE43" i="17"/>
  <c r="S9" i="3"/>
  <c r="BN10" i="4"/>
  <c r="BI8" i="4"/>
  <c r="BI13" i="4" s="1"/>
  <c r="BE128" i="9"/>
  <c r="AI19" i="15"/>
  <c r="AN100" i="13"/>
  <c r="AN100" i="12"/>
  <c r="AH100" i="13"/>
  <c r="AH100" i="12"/>
  <c r="BM51" i="16"/>
  <c r="BN64" i="16"/>
  <c r="CD43" i="17"/>
  <c r="BU84" i="6"/>
  <c r="BZ139" i="9"/>
  <c r="AL14" i="5"/>
  <c r="BG16" i="5"/>
  <c r="AW9" i="4"/>
  <c r="BR109" i="12"/>
  <c r="BR43" i="12"/>
  <c r="BV109" i="12"/>
  <c r="BV43" i="12"/>
  <c r="AZ109" i="12"/>
  <c r="AZ43" i="12"/>
  <c r="BC4" i="16"/>
  <c r="BC35" i="16"/>
  <c r="CD19" i="15"/>
  <c r="BI26" i="15"/>
  <c r="BM33" i="17"/>
  <c r="BM48" i="17"/>
  <c r="BK36" i="17"/>
  <c r="AK14" i="5"/>
  <c r="BO129" i="9"/>
  <c r="BO8" i="5"/>
  <c r="BO7" i="4"/>
  <c r="BO9" i="4"/>
  <c r="CB109" i="12"/>
  <c r="CB43" i="12"/>
  <c r="BA109" i="12"/>
  <c r="BA43" i="12"/>
  <c r="AN26" i="15"/>
  <c r="AZ10" i="4"/>
  <c r="AV34" i="16"/>
  <c r="CF37" i="16"/>
  <c r="BL43" i="17"/>
  <c r="X21" i="3"/>
  <c r="BP84" i="6"/>
  <c r="N6" i="3"/>
  <c r="BX84" i="6"/>
  <c r="BQ132" i="9" l="1"/>
  <c r="BU132" i="9"/>
  <c r="AQ132" i="9"/>
  <c r="AO132" i="9"/>
  <c r="CB132" i="9"/>
  <c r="BK132" i="9"/>
  <c r="AY132" i="9"/>
  <c r="AU132" i="9"/>
  <c r="CC33" i="16"/>
  <c r="AJ132" i="9"/>
  <c r="AW53" i="38"/>
  <c r="AD53" i="38"/>
  <c r="Y53" i="38"/>
  <c r="P53" i="38"/>
  <c r="AE53" i="38"/>
  <c r="AX53" i="38"/>
  <c r="J53" i="38"/>
  <c r="AU53" i="38"/>
  <c r="AF53" i="38"/>
  <c r="Q53" i="38"/>
  <c r="AC53" i="38"/>
  <c r="AG53" i="38"/>
  <c r="BA53" i="38"/>
  <c r="AH53" i="38"/>
  <c r="R53" i="38"/>
  <c r="AI53" i="38"/>
  <c r="AP53" i="38"/>
  <c r="E53" i="38"/>
  <c r="S53" i="38"/>
  <c r="AQ53" i="38"/>
  <c r="L53" i="38"/>
  <c r="V53" i="38"/>
  <c r="F53" i="38"/>
  <c r="AM53" i="38"/>
  <c r="AT53" i="38"/>
  <c r="AK53" i="38"/>
  <c r="G53" i="38"/>
  <c r="AN53" i="38"/>
  <c r="AA53" i="38"/>
  <c r="H53" i="38"/>
  <c r="AY53" i="38"/>
  <c r="AO53" i="38"/>
  <c r="I53" i="38"/>
  <c r="AB53" i="38"/>
  <c r="AR53" i="38"/>
  <c r="AZ53" i="38"/>
  <c r="D53" i="38"/>
  <c r="T53" i="38"/>
  <c r="AS53" i="38"/>
  <c r="AJ53" i="38"/>
  <c r="U53" i="38"/>
  <c r="K53" i="38"/>
  <c r="N53" i="38"/>
  <c r="W53" i="38"/>
  <c r="AL53" i="38"/>
  <c r="X53" i="38"/>
  <c r="M53" i="38"/>
  <c r="AV53" i="38"/>
  <c r="Z53" i="38"/>
  <c r="O53" i="38"/>
  <c r="CD95" i="6"/>
  <c r="CD99" i="6" s="1"/>
  <c r="AI6" i="3"/>
  <c r="AM110" i="13"/>
  <c r="AM110" i="12"/>
  <c r="BF15" i="5"/>
  <c r="BN42" i="17"/>
  <c r="CD50" i="16"/>
  <c r="BZ42" i="17"/>
  <c r="BT110" i="12"/>
  <c r="BT110" i="13"/>
  <c r="BG36" i="17"/>
  <c r="BJ110" i="13"/>
  <c r="BJ110" i="12"/>
  <c r="BV16" i="5"/>
  <c r="CF64" i="17"/>
  <c r="BR64" i="16"/>
  <c r="BL57" i="5"/>
  <c r="BS26" i="15"/>
  <c r="AY8" i="4"/>
  <c r="AY13" i="4" s="1"/>
  <c r="BV25" i="15"/>
  <c r="BI50" i="17"/>
  <c r="BI17" i="4"/>
  <c r="BW25" i="15"/>
  <c r="BJ15" i="5"/>
  <c r="CB42" i="5"/>
  <c r="CB42" i="16"/>
  <c r="CB33" i="16" s="1"/>
  <c r="BA129" i="9"/>
  <c r="BA8" i="5"/>
  <c r="BA7" i="4"/>
  <c r="BA9" i="4"/>
  <c r="AZ36" i="16"/>
  <c r="BA57" i="5"/>
  <c r="AR36" i="16"/>
  <c r="BH51" i="17"/>
  <c r="BG110" i="13"/>
  <c r="BG110" i="12"/>
  <c r="CD15" i="5"/>
  <c r="CD132" i="9"/>
  <c r="AK57" i="5"/>
  <c r="AI42" i="5"/>
  <c r="BA25" i="15"/>
  <c r="BF57" i="5"/>
  <c r="BJ64" i="16"/>
  <c r="BW36" i="17"/>
  <c r="BZ33" i="16"/>
  <c r="BZ48" i="16"/>
  <c r="BX34" i="16"/>
  <c r="BS16" i="5"/>
  <c r="AN16" i="5"/>
  <c r="BV42" i="17"/>
  <c r="BB26" i="15"/>
  <c r="BB42" i="5"/>
  <c r="BK33" i="17"/>
  <c r="BK48" i="17"/>
  <c r="CA11" i="5"/>
  <c r="AR42" i="16"/>
  <c r="AH26" i="15"/>
  <c r="BE15" i="5"/>
  <c r="V7" i="3"/>
  <c r="CE16" i="5"/>
  <c r="BC42" i="5"/>
  <c r="BB51" i="16"/>
  <c r="AS8" i="4"/>
  <c r="AS13" i="4" s="1"/>
  <c r="BX15" i="5"/>
  <c r="AW41" i="4"/>
  <c r="AW110" i="13"/>
  <c r="AW110" i="12"/>
  <c r="CB8" i="4"/>
  <c r="BS27" i="5"/>
  <c r="BC41" i="4"/>
  <c r="BC34" i="4"/>
  <c r="AO51" i="16"/>
  <c r="BF110" i="13"/>
  <c r="BF110" i="12"/>
  <c r="BF42" i="17"/>
  <c r="BN27" i="5"/>
  <c r="BK42" i="5"/>
  <c r="BL36" i="17"/>
  <c r="W57" i="5"/>
  <c r="AA19" i="3"/>
  <c r="BM42" i="5"/>
  <c r="AO47" i="16"/>
  <c r="BK41" i="4"/>
  <c r="CA51" i="17"/>
  <c r="BP34" i="16"/>
  <c r="AU8" i="4"/>
  <c r="AU13" i="4" s="1"/>
  <c r="BO16" i="5"/>
  <c r="CB51" i="16"/>
  <c r="CB42" i="17"/>
  <c r="AW25" i="15"/>
  <c r="AV15" i="5"/>
  <c r="BM47" i="16"/>
  <c r="BZ11" i="5"/>
  <c r="AU34" i="16"/>
  <c r="CB26" i="15"/>
  <c r="CA15" i="5"/>
  <c r="CG50" i="16"/>
  <c r="AN51" i="16"/>
  <c r="BH34" i="16"/>
  <c r="BJ42" i="17"/>
  <c r="BU51" i="16"/>
  <c r="AJ42" i="16"/>
  <c r="AQ42" i="16"/>
  <c r="BP42" i="5"/>
  <c r="BH42" i="16"/>
  <c r="BB57" i="5"/>
  <c r="CC47" i="16"/>
  <c r="BO42" i="16"/>
  <c r="BX64" i="17"/>
  <c r="AO110" i="13"/>
  <c r="AO110" i="12"/>
  <c r="BL129" i="9"/>
  <c r="BL7" i="4"/>
  <c r="BL9" i="4"/>
  <c r="BL8" i="5"/>
  <c r="BL131" i="9"/>
  <c r="W20" i="3"/>
  <c r="BY64" i="16"/>
  <c r="BC57" i="5"/>
  <c r="CD8" i="4"/>
  <c r="CD13" i="4" s="1"/>
  <c r="AX27" i="5"/>
  <c r="AQ34" i="16"/>
  <c r="BS36" i="16"/>
  <c r="BS42" i="5"/>
  <c r="AB27" i="5"/>
  <c r="AD21" i="3"/>
  <c r="BK8" i="4"/>
  <c r="BK13" i="4" s="1"/>
  <c r="BP36" i="16"/>
  <c r="BN25" i="15"/>
  <c r="BC8" i="4"/>
  <c r="BC13" i="4" s="1"/>
  <c r="AC21" i="3"/>
  <c r="AQ42" i="5"/>
  <c r="BT27" i="5"/>
  <c r="BN42" i="5"/>
  <c r="BX36" i="16"/>
  <c r="BK57" i="5"/>
  <c r="BJ42" i="5"/>
  <c r="BR36" i="17"/>
  <c r="BX42" i="5"/>
  <c r="BM64" i="16"/>
  <c r="CG25" i="15"/>
  <c r="BK34" i="4"/>
  <c r="BY15" i="5"/>
  <c r="BY17" i="5" s="1"/>
  <c r="CB34" i="4"/>
  <c r="AG20" i="3"/>
  <c r="U6" i="3"/>
  <c r="BM50" i="16"/>
  <c r="CC85" i="6"/>
  <c r="AH8" i="3"/>
  <c r="BA110" i="13"/>
  <c r="BA110" i="12"/>
  <c r="BX42" i="16"/>
  <c r="AJ7" i="3"/>
  <c r="BT25" i="15"/>
  <c r="AK41" i="4"/>
  <c r="AK34" i="4"/>
  <c r="BJ33" i="16"/>
  <c r="BJ48" i="16"/>
  <c r="BL42" i="16"/>
  <c r="BL33" i="16" s="1"/>
  <c r="AX110" i="13"/>
  <c r="AX110" i="12"/>
  <c r="BN15" i="5"/>
  <c r="AL51" i="16"/>
  <c r="AZ34" i="16"/>
  <c r="AV110" i="13"/>
  <c r="AV110" i="12"/>
  <c r="AL33" i="16"/>
  <c r="AL48" i="16"/>
  <c r="BY25" i="15"/>
  <c r="BQ110" i="13"/>
  <c r="BQ110" i="12"/>
  <c r="CF57" i="5"/>
  <c r="BK110" i="13"/>
  <c r="BK110" i="12"/>
  <c r="AS25" i="15"/>
  <c r="S57" i="5"/>
  <c r="AR42" i="5"/>
  <c r="BI63" i="17"/>
  <c r="CE34" i="16"/>
  <c r="BW42" i="17"/>
  <c r="BO26" i="15"/>
  <c r="Z21" i="3"/>
  <c r="X19" i="3"/>
  <c r="CA19" i="15"/>
  <c r="AC7" i="3"/>
  <c r="BG34" i="16"/>
  <c r="BI15" i="5"/>
  <c r="BI17" i="5" s="1"/>
  <c r="CF51" i="17"/>
  <c r="BV47" i="16"/>
  <c r="BT64" i="16"/>
  <c r="CA42" i="16"/>
  <c r="BE64" i="16"/>
  <c r="CG41" i="4"/>
  <c r="CG34" i="4"/>
  <c r="AE21" i="3"/>
  <c r="BZ85" i="6"/>
  <c r="AM8" i="4"/>
  <c r="AM13" i="4" s="1"/>
  <c r="BO15" i="5"/>
  <c r="BF33" i="17"/>
  <c r="BF48" i="17"/>
  <c r="AK25" i="15"/>
  <c r="CG50" i="17"/>
  <c r="AN17" i="5"/>
  <c r="CA129" i="9"/>
  <c r="CA132" i="9" s="1"/>
  <c r="CA9" i="4"/>
  <c r="CA7" i="4"/>
  <c r="CA8" i="5"/>
  <c r="AJ110" i="13"/>
  <c r="AJ110" i="12"/>
  <c r="AY27" i="5"/>
  <c r="AK27" i="5"/>
  <c r="BD57" i="5"/>
  <c r="AR110" i="13"/>
  <c r="AR110" i="12"/>
  <c r="BW36" i="16"/>
  <c r="BV63" i="16"/>
  <c r="BP57" i="5"/>
  <c r="BB27" i="5"/>
  <c r="BV50" i="16"/>
  <c r="CG15" i="5"/>
  <c r="AM42" i="16"/>
  <c r="V42" i="5"/>
  <c r="BN51" i="17"/>
  <c r="BW42" i="16"/>
  <c r="T42" i="5"/>
  <c r="BX110" i="13"/>
  <c r="BX110" i="12"/>
  <c r="BC19" i="15"/>
  <c r="AL57" i="5"/>
  <c r="BA64" i="16"/>
  <c r="U42" i="5"/>
  <c r="AX42" i="5"/>
  <c r="BP25" i="15"/>
  <c r="BO36" i="17"/>
  <c r="CB16" i="5"/>
  <c r="BS57" i="5"/>
  <c r="CB95" i="6"/>
  <c r="CB99" i="6" s="1"/>
  <c r="AG6" i="3"/>
  <c r="BK16" i="5"/>
  <c r="BC15" i="5"/>
  <c r="BC132" i="9"/>
  <c r="BJ51" i="16"/>
  <c r="BC16" i="5"/>
  <c r="AN64" i="16"/>
  <c r="AQ57" i="5"/>
  <c r="BT42" i="5"/>
  <c r="BN57" i="5"/>
  <c r="CE36" i="17"/>
  <c r="BU8" i="4"/>
  <c r="BU13" i="4" s="1"/>
  <c r="BX27" i="5"/>
  <c r="AX63" i="16"/>
  <c r="AW15" i="5"/>
  <c r="AW17" i="5" s="1"/>
  <c r="AQ15" i="5"/>
  <c r="BO42" i="5"/>
  <c r="BK17" i="4"/>
  <c r="BO42" i="17"/>
  <c r="Y19" i="3"/>
  <c r="CB41" i="4"/>
  <c r="CD36" i="17"/>
  <c r="AD6" i="3"/>
  <c r="BH129" i="9"/>
  <c r="BH132" i="9" s="1"/>
  <c r="BH9" i="4"/>
  <c r="BH7" i="4"/>
  <c r="BH8" i="5"/>
  <c r="AL110" i="13"/>
  <c r="AL110" i="12"/>
  <c r="AH63" i="16"/>
  <c r="BR34" i="4"/>
  <c r="BI25" i="15"/>
  <c r="AZ110" i="13"/>
  <c r="AZ110" i="12"/>
  <c r="AW8" i="4"/>
  <c r="AW13" i="4" s="1"/>
  <c r="Z6" i="3"/>
  <c r="AY36" i="16"/>
  <c r="BL48" i="16"/>
  <c r="CB34" i="17"/>
  <c r="BR33" i="16"/>
  <c r="BR48" i="16"/>
  <c r="AM42" i="5"/>
  <c r="BD42" i="16"/>
  <c r="BZ51" i="16"/>
  <c r="BR51" i="16"/>
  <c r="AK21" i="3"/>
  <c r="BZ34" i="4"/>
  <c r="BD51" i="16"/>
  <c r="X20" i="3"/>
  <c r="AC27" i="5"/>
  <c r="BM129" i="9"/>
  <c r="BM7" i="4"/>
  <c r="BM9" i="4"/>
  <c r="BM8" i="5"/>
  <c r="BQ42" i="5"/>
  <c r="BG34" i="17"/>
  <c r="BM25" i="15"/>
  <c r="AT26" i="15"/>
  <c r="BW15" i="5"/>
  <c r="AI42" i="16"/>
  <c r="AY16" i="5"/>
  <c r="BU47" i="17"/>
  <c r="AJ36" i="16"/>
  <c r="AP27" i="5"/>
  <c r="BY63" i="17"/>
  <c r="BO34" i="16"/>
  <c r="AG57" i="5"/>
  <c r="AM16" i="5"/>
  <c r="AO41" i="4"/>
  <c r="CE26" i="15"/>
  <c r="BB64" i="16"/>
  <c r="AT51" i="16"/>
  <c r="AN132" i="9"/>
  <c r="AK20" i="3"/>
  <c r="CC25" i="15"/>
  <c r="BX129" i="9"/>
  <c r="BX132" i="9" s="1"/>
  <c r="BX9" i="4"/>
  <c r="BX7" i="4"/>
  <c r="BX8" i="5"/>
  <c r="BX131" i="9"/>
  <c r="BH15" i="5"/>
  <c r="AY42" i="5"/>
  <c r="CF95" i="6"/>
  <c r="CF99" i="6" s="1"/>
  <c r="AK6" i="3"/>
  <c r="BJ34" i="17"/>
  <c r="AO63" i="16"/>
  <c r="BG42" i="16"/>
  <c r="BU64" i="16"/>
  <c r="AM132" i="9"/>
  <c r="CE36" i="16"/>
  <c r="AU42" i="16"/>
  <c r="CF110" i="13"/>
  <c r="CF110" i="12"/>
  <c r="M27" i="5"/>
  <c r="CE42" i="16"/>
  <c r="AY19" i="15"/>
  <c r="BT42" i="17"/>
  <c r="BO34" i="17"/>
  <c r="T57" i="5"/>
  <c r="BQ50" i="17"/>
  <c r="AL42" i="5"/>
  <c r="BN34" i="17"/>
  <c r="AQ8" i="4"/>
  <c r="AQ13" i="4" s="1"/>
  <c r="CD16" i="5"/>
  <c r="AS16" i="5"/>
  <c r="U57" i="5"/>
  <c r="AX57" i="5"/>
  <c r="CF34" i="16"/>
  <c r="AH47" i="16"/>
  <c r="Y21" i="3"/>
  <c r="BL34" i="17"/>
  <c r="BI47" i="16"/>
  <c r="Z27" i="5"/>
  <c r="AQ27" i="5"/>
  <c r="BT57" i="5"/>
  <c r="AT27" i="5"/>
  <c r="BH36" i="16"/>
  <c r="CE42" i="5"/>
  <c r="AR25" i="15"/>
  <c r="BD110" i="13"/>
  <c r="BD110" i="12"/>
  <c r="BO57" i="5"/>
  <c r="BZ64" i="16"/>
  <c r="AL19" i="3"/>
  <c r="AK110" i="13"/>
  <c r="AK110" i="12"/>
  <c r="AR34" i="16"/>
  <c r="CB57" i="5"/>
  <c r="BF50" i="16"/>
  <c r="BZ16" i="5"/>
  <c r="BZ17" i="5" s="1"/>
  <c r="BZ132" i="9"/>
  <c r="AV48" i="16"/>
  <c r="BR17" i="4"/>
  <c r="BR110" i="13"/>
  <c r="BR110" i="12"/>
  <c r="BN110" i="13"/>
  <c r="BN110" i="12"/>
  <c r="BU15" i="5"/>
  <c r="BY27" i="5"/>
  <c r="AJ15" i="5"/>
  <c r="AJ17" i="5" s="1"/>
  <c r="AM27" i="5"/>
  <c r="CB110" i="13"/>
  <c r="CB110" i="12"/>
  <c r="AV42" i="5"/>
  <c r="X27" i="5"/>
  <c r="AZ8" i="4"/>
  <c r="AZ13" i="4" s="1"/>
  <c r="AM57" i="5"/>
  <c r="CC110" i="13"/>
  <c r="CC110" i="12"/>
  <c r="BY47" i="16"/>
  <c r="AX41" i="4"/>
  <c r="AX34" i="4"/>
  <c r="BZ17" i="4"/>
  <c r="BS42" i="17"/>
  <c r="CA34" i="16"/>
  <c r="AT110" i="13"/>
  <c r="AT110" i="12"/>
  <c r="AR57" i="5"/>
  <c r="CB48" i="16"/>
  <c r="AX26" i="15"/>
  <c r="BS34" i="16"/>
  <c r="BQ41" i="4"/>
  <c r="BQ34" i="4"/>
  <c r="BQ57" i="5"/>
  <c r="CD85" i="6"/>
  <c r="AI8" i="3"/>
  <c r="AA57" i="5"/>
  <c r="CG48" i="17"/>
  <c r="CG33" i="17"/>
  <c r="BI64" i="16"/>
  <c r="AS64" i="16"/>
  <c r="CG8" i="4"/>
  <c r="CG13" i="4" s="1"/>
  <c r="AJ34" i="4"/>
  <c r="AS42" i="5"/>
  <c r="AP42" i="5"/>
  <c r="AY15" i="5"/>
  <c r="AS110" i="13"/>
  <c r="AS110" i="12"/>
  <c r="BF63" i="16"/>
  <c r="AB7" i="3"/>
  <c r="CE110" i="13"/>
  <c r="CE110" i="12"/>
  <c r="Y57" i="5"/>
  <c r="AI8" i="4"/>
  <c r="AI13" i="4" s="1"/>
  <c r="BJ36" i="17"/>
  <c r="CG63" i="17"/>
  <c r="AK15" i="5"/>
  <c r="AK17" i="5" s="1"/>
  <c r="CE95" i="6"/>
  <c r="CE99" i="6" s="1"/>
  <c r="AJ6" i="3"/>
  <c r="BT34" i="17"/>
  <c r="BU25" i="15"/>
  <c r="BD15" i="5"/>
  <c r="BE110" i="13"/>
  <c r="BE110" i="12"/>
  <c r="BZ34" i="17"/>
  <c r="BP27" i="5"/>
  <c r="AT8" i="4"/>
  <c r="AT13" i="4" s="1"/>
  <c r="AX50" i="16"/>
  <c r="AH129" i="9"/>
  <c r="AH8" i="5"/>
  <c r="AH9" i="4"/>
  <c r="AH7" i="4"/>
  <c r="AH131" i="9"/>
  <c r="AY42" i="16"/>
  <c r="T27" i="5"/>
  <c r="AP26" i="15"/>
  <c r="CE8" i="4"/>
  <c r="CE13" i="4" s="1"/>
  <c r="BN8" i="4"/>
  <c r="BN13" i="4" s="1"/>
  <c r="BX48" i="17"/>
  <c r="BX33" i="17"/>
  <c r="AL27" i="5"/>
  <c r="BQ47" i="16"/>
  <c r="U27" i="5"/>
  <c r="AL129" i="9"/>
  <c r="AL8" i="5"/>
  <c r="AL9" i="4"/>
  <c r="AL7" i="4"/>
  <c r="AL131" i="9"/>
  <c r="AI36" i="16"/>
  <c r="CF8" i="4"/>
  <c r="CF13" i="4" s="1"/>
  <c r="AK8" i="4"/>
  <c r="AK13" i="4" s="1"/>
  <c r="Z42" i="5"/>
  <c r="BE33" i="16"/>
  <c r="AN48" i="16"/>
  <c r="AN33" i="16"/>
  <c r="BY132" i="9"/>
  <c r="AT42" i="5"/>
  <c r="AR129" i="9"/>
  <c r="AR132" i="9" s="1"/>
  <c r="AR9" i="4"/>
  <c r="AR7" i="4"/>
  <c r="AR8" i="5"/>
  <c r="AR131" i="9"/>
  <c r="AZ41" i="4"/>
  <c r="AZ34" i="4"/>
  <c r="CE27" i="5"/>
  <c r="BP51" i="17"/>
  <c r="AT33" i="16"/>
  <c r="AT48" i="16"/>
  <c r="BJ26" i="15"/>
  <c r="BO27" i="5"/>
  <c r="BP42" i="16"/>
  <c r="BQ50" i="16"/>
  <c r="BG17" i="4"/>
  <c r="BM47" i="17"/>
  <c r="AU16" i="5"/>
  <c r="BY110" i="13"/>
  <c r="BY110" i="12"/>
  <c r="CE34" i="17"/>
  <c r="BV33" i="17"/>
  <c r="BV48" i="17"/>
  <c r="AO8" i="4"/>
  <c r="AO13" i="4" s="1"/>
  <c r="AY34" i="16"/>
  <c r="BT129" i="9"/>
  <c r="BT8" i="5"/>
  <c r="BT7" i="4"/>
  <c r="BT9" i="4"/>
  <c r="BT131" i="9"/>
  <c r="AR15" i="5"/>
  <c r="BR41" i="4"/>
  <c r="CD42" i="17"/>
  <c r="AC6" i="3"/>
  <c r="BL42" i="17"/>
  <c r="BO8" i="4"/>
  <c r="BO13" i="4" s="1"/>
  <c r="CD26" i="15"/>
  <c r="AI26" i="15"/>
  <c r="CE42" i="17"/>
  <c r="AV57" i="5"/>
  <c r="CG63" i="16"/>
  <c r="BG27" i="5"/>
  <c r="CC47" i="17"/>
  <c r="AP50" i="16"/>
  <c r="AY17" i="4"/>
  <c r="AQ36" i="16"/>
  <c r="AW51" i="16"/>
  <c r="CC64" i="16"/>
  <c r="AX8" i="4"/>
  <c r="AX13" i="4" s="1"/>
  <c r="AH27" i="5"/>
  <c r="BI48" i="17"/>
  <c r="BI33" i="17"/>
  <c r="BZ110" i="13"/>
  <c r="BZ110" i="12"/>
  <c r="BZ41" i="4"/>
  <c r="BE25" i="15"/>
  <c r="AY110" i="13"/>
  <c r="AY110" i="12"/>
  <c r="AU25" i="15"/>
  <c r="AR27" i="5"/>
  <c r="AL20" i="3"/>
  <c r="BT48" i="16"/>
  <c r="BT33" i="16"/>
  <c r="BR8" i="4"/>
  <c r="BR13" i="4" s="1"/>
  <c r="AB6" i="3"/>
  <c r="BQ8" i="4"/>
  <c r="BQ13" i="4" s="1"/>
  <c r="BV8" i="4"/>
  <c r="BV13" i="4" s="1"/>
  <c r="AO42" i="5"/>
  <c r="BQ27" i="5"/>
  <c r="BL27" i="5"/>
  <c r="CD11" i="5"/>
  <c r="CF48" i="17"/>
  <c r="CF33" i="17"/>
  <c r="AA42" i="5"/>
  <c r="BF26" i="15"/>
  <c r="BO36" i="16"/>
  <c r="BG36" i="16"/>
  <c r="AJ8" i="4"/>
  <c r="AJ13" i="4" s="1"/>
  <c r="CA110" i="13"/>
  <c r="CA110" i="12"/>
  <c r="BE27" i="5"/>
  <c r="AS57" i="5"/>
  <c r="AP57" i="5"/>
  <c r="BQ48" i="17"/>
  <c r="BQ33" i="17"/>
  <c r="BH27" i="5"/>
  <c r="BZ84" i="6"/>
  <c r="BT51" i="16"/>
  <c r="AP47" i="16"/>
  <c r="AP110" i="13"/>
  <c r="AP110" i="12"/>
  <c r="BB129" i="9"/>
  <c r="BB7" i="4"/>
  <c r="BB9" i="4"/>
  <c r="BB8" i="5"/>
  <c r="BB131" i="9"/>
  <c r="Y27" i="5"/>
  <c r="AJ34" i="16"/>
  <c r="AH110" i="13"/>
  <c r="AH110" i="12"/>
  <c r="AO16" i="5"/>
  <c r="BA15" i="5"/>
  <c r="AM26" i="15"/>
  <c r="BF129" i="9"/>
  <c r="BF132" i="9" s="1"/>
  <c r="BF8" i="5"/>
  <c r="BF7" i="4"/>
  <c r="BF9" i="4"/>
  <c r="BW34" i="16"/>
  <c r="AP129" i="9"/>
  <c r="AP132" i="9" s="1"/>
  <c r="AP8" i="5"/>
  <c r="AP7" i="4"/>
  <c r="AP9" i="4"/>
  <c r="AT15" i="5"/>
  <c r="AT132" i="9"/>
  <c r="BR34" i="17"/>
  <c r="AT64" i="16"/>
  <c r="BB110" i="13"/>
  <c r="BB110" i="12"/>
  <c r="W6" i="3"/>
  <c r="BC42" i="16"/>
  <c r="Y20" i="3"/>
  <c r="AN8" i="4"/>
  <c r="AN13" i="4" s="1"/>
  <c r="BR42" i="17"/>
  <c r="BS42" i="16"/>
  <c r="CE41" i="4"/>
  <c r="AV42" i="16"/>
  <c r="AV33" i="16" s="1"/>
  <c r="BU110" i="13"/>
  <c r="BU110" i="12"/>
  <c r="AS34" i="4"/>
  <c r="BZ26" i="15"/>
  <c r="BH110" i="13"/>
  <c r="BH110" i="12"/>
  <c r="BN34" i="4"/>
  <c r="BN41" i="4"/>
  <c r="BV15" i="5"/>
  <c r="BV132" i="9"/>
  <c r="AN27" i="5"/>
  <c r="AV129" i="9"/>
  <c r="AV132" i="9" s="1"/>
  <c r="AV8" i="5"/>
  <c r="AV9" i="4"/>
  <c r="AV7" i="4"/>
  <c r="AU110" i="13"/>
  <c r="AU110" i="12"/>
  <c r="CB15" i="5"/>
  <c r="CB17" i="5" s="1"/>
  <c r="AJ41" i="4"/>
  <c r="CF16" i="5"/>
  <c r="BZ36" i="17"/>
  <c r="BI33" i="16"/>
  <c r="BN47" i="16"/>
  <c r="BO110" i="13"/>
  <c r="BO110" i="12"/>
  <c r="BT15" i="5"/>
  <c r="BS15" i="5"/>
  <c r="BS132" i="9"/>
  <c r="Z57" i="5"/>
  <c r="BE47" i="16"/>
  <c r="BQ15" i="5"/>
  <c r="AN110" i="12"/>
  <c r="AN110" i="13"/>
  <c r="AT57" i="5"/>
  <c r="BI57" i="5"/>
  <c r="CE57" i="5"/>
  <c r="R27" i="5"/>
  <c r="AZ15" i="5"/>
  <c r="AZ17" i="5" s="1"/>
  <c r="CC51" i="16"/>
  <c r="BU34" i="4"/>
  <c r="BG34" i="4"/>
  <c r="CB36" i="17"/>
  <c r="AO57" i="5"/>
  <c r="AX47" i="16"/>
  <c r="BG8" i="4"/>
  <c r="BG13" i="4" s="1"/>
  <c r="AH50" i="16"/>
  <c r="AA27" i="5"/>
  <c r="BH64" i="17"/>
  <c r="BH48" i="17"/>
  <c r="BH33" i="17"/>
  <c r="AJ16" i="5"/>
  <c r="O27" i="5"/>
  <c r="BD25" i="15"/>
  <c r="AN34" i="4"/>
  <c r="AS27" i="5"/>
  <c r="CB27" i="5"/>
  <c r="AQ34" i="4"/>
  <c r="AW64" i="16"/>
  <c r="BA131" i="9"/>
  <c r="BK42" i="16"/>
  <c r="AZ57" i="5"/>
  <c r="AI41" i="4"/>
  <c r="AI34" i="4"/>
  <c r="K27" i="5"/>
  <c r="BK64" i="17"/>
  <c r="AM34" i="16"/>
  <c r="BK34" i="16"/>
  <c r="BW110" i="13"/>
  <c r="BW110" i="12"/>
  <c r="CA131" i="9"/>
  <c r="AW33" i="16"/>
  <c r="T6" i="3"/>
  <c r="AZ42" i="16"/>
  <c r="BL25" i="15"/>
  <c r="CD41" i="4"/>
  <c r="CD34" i="4"/>
  <c r="BT36" i="17"/>
  <c r="BU33" i="16"/>
  <c r="BP129" i="9"/>
  <c r="BP9" i="4"/>
  <c r="BP7" i="4"/>
  <c r="BP8" i="5"/>
  <c r="BF27" i="5"/>
  <c r="BC110" i="13"/>
  <c r="BC110" i="12"/>
  <c r="BQ64" i="16"/>
  <c r="AS47" i="16"/>
  <c r="AO15" i="5"/>
  <c r="CA85" i="6"/>
  <c r="AF8" i="3"/>
  <c r="BY50" i="17"/>
  <c r="AI34" i="16"/>
  <c r="AS41" i="4"/>
  <c r="CA36" i="16"/>
  <c r="BG15" i="5"/>
  <c r="BG17" i="5" s="1"/>
  <c r="BK25" i="15"/>
  <c r="BP110" i="13"/>
  <c r="BP110" i="12"/>
  <c r="N42" i="5"/>
  <c r="BQ33" i="16"/>
  <c r="AW17" i="4"/>
  <c r="CG110" i="13"/>
  <c r="CG110" i="12"/>
  <c r="AJ17" i="4"/>
  <c r="AB42" i="5"/>
  <c r="CG47" i="16"/>
  <c r="AM34" i="4"/>
  <c r="BQ25" i="15"/>
  <c r="AP63" i="16"/>
  <c r="BW129" i="9"/>
  <c r="BW8" i="5"/>
  <c r="BW7" i="4"/>
  <c r="BW9" i="4"/>
  <c r="BW131" i="9"/>
  <c r="BJ57" i="5"/>
  <c r="BU16" i="5"/>
  <c r="BI42" i="5"/>
  <c r="BR26" i="15"/>
  <c r="W27" i="5"/>
  <c r="BP48" i="17"/>
  <c r="AP15" i="5"/>
  <c r="R42" i="5"/>
  <c r="BG19" i="15"/>
  <c r="BE51" i="16"/>
  <c r="CF34" i="4"/>
  <c r="BM57" i="5"/>
  <c r="BN132" i="9"/>
  <c r="AO17" i="4"/>
  <c r="BU41" i="4"/>
  <c r="BG41" i="4"/>
  <c r="AD20" i="3"/>
  <c r="AN25" i="15"/>
  <c r="BK51" i="17"/>
  <c r="BV110" i="13"/>
  <c r="BV110" i="12"/>
  <c r="BN63" i="16"/>
  <c r="BY48" i="17"/>
  <c r="BY33" i="17"/>
  <c r="BL15" i="5"/>
  <c r="X42" i="5"/>
  <c r="BC36" i="16"/>
  <c r="BJ129" i="9"/>
  <c r="BJ132" i="9" s="1"/>
  <c r="BJ8" i="5"/>
  <c r="BJ7" i="4"/>
  <c r="BJ9" i="4"/>
  <c r="BJ131" i="9"/>
  <c r="AY34" i="4"/>
  <c r="BY34" i="4"/>
  <c r="BY41" i="4"/>
  <c r="AQ26" i="15"/>
  <c r="BP42" i="17"/>
  <c r="BP33" i="17" s="1"/>
  <c r="AO25" i="15"/>
  <c r="BR16" i="5"/>
  <c r="BR132" i="9"/>
  <c r="CF36" i="16"/>
  <c r="BC34" i="16"/>
  <c r="BE129" i="9"/>
  <c r="BE7" i="4"/>
  <c r="BE9" i="4"/>
  <c r="BE8" i="5"/>
  <c r="BE131" i="9"/>
  <c r="AM36" i="16"/>
  <c r="BU57" i="5"/>
  <c r="AJ25" i="15"/>
  <c r="BR57" i="5"/>
  <c r="CC11" i="5"/>
  <c r="X57" i="5"/>
  <c r="BV27" i="5"/>
  <c r="AY41" i="4"/>
  <c r="BA47" i="16"/>
  <c r="AK47" i="16"/>
  <c r="AX16" i="5"/>
  <c r="AX132" i="9"/>
  <c r="AH57" i="5"/>
  <c r="BB33" i="16"/>
  <c r="BB48" i="16"/>
  <c r="BP15" i="5"/>
  <c r="AK64" i="16"/>
  <c r="V6" i="3"/>
  <c r="BQ16" i="5"/>
  <c r="BL51" i="16"/>
  <c r="BL42" i="5"/>
  <c r="BQ63" i="17"/>
  <c r="AV51" i="16"/>
  <c r="BS36" i="17"/>
  <c r="BS33" i="17" s="1"/>
  <c r="BK15" i="5"/>
  <c r="O42" i="5"/>
  <c r="AA20" i="3"/>
  <c r="AV25" i="15"/>
  <c r="AQ41" i="4"/>
  <c r="CD63" i="16"/>
  <c r="BD129" i="9"/>
  <c r="BD132" i="9" s="1"/>
  <c r="BD9" i="4"/>
  <c r="BD8" i="5"/>
  <c r="BD7" i="4"/>
  <c r="BD131" i="9"/>
  <c r="Y42" i="5"/>
  <c r="BX25" i="15"/>
  <c r="AI16" i="5"/>
  <c r="BZ8" i="4"/>
  <c r="BZ13" i="4" s="1"/>
  <c r="K42" i="5"/>
  <c r="BA42" i="5"/>
  <c r="BF47" i="16"/>
  <c r="P27" i="5"/>
  <c r="AW47" i="16"/>
  <c r="BK36" i="16"/>
  <c r="BL132" i="9"/>
  <c r="BO132" i="9"/>
  <c r="BA132" i="9"/>
  <c r="AL64" i="16"/>
  <c r="AI27" i="5"/>
  <c r="BF51" i="17"/>
  <c r="BU47" i="16"/>
  <c r="AI110" i="13"/>
  <c r="AI110" i="12"/>
  <c r="BF42" i="5"/>
  <c r="CA48" i="17"/>
  <c r="BX51" i="17"/>
  <c r="BM15" i="5"/>
  <c r="BS8" i="4"/>
  <c r="BS13" i="4" s="1"/>
  <c r="BL110" i="13"/>
  <c r="BL110" i="12"/>
  <c r="CE15" i="5"/>
  <c r="CE132" i="9"/>
  <c r="CA42" i="17"/>
  <c r="CA33" i="17" s="1"/>
  <c r="AT16" i="5"/>
  <c r="V27" i="5"/>
  <c r="CA84" i="6"/>
  <c r="BV51" i="17"/>
  <c r="AS17" i="4"/>
  <c r="AI132" i="9"/>
  <c r="BN16" i="5"/>
  <c r="CD34" i="17"/>
  <c r="AL26" i="15"/>
  <c r="AU15" i="5"/>
  <c r="CC15" i="5"/>
  <c r="BC27" i="5"/>
  <c r="N27" i="5"/>
  <c r="AQ16" i="5"/>
  <c r="BB15" i="5"/>
  <c r="AN42" i="5"/>
  <c r="BW34" i="17"/>
  <c r="BN50" i="16"/>
  <c r="AW34" i="4"/>
  <c r="BD48" i="16"/>
  <c r="BD33" i="16"/>
  <c r="BS48" i="17"/>
  <c r="AB57" i="5"/>
  <c r="AQ110" i="13"/>
  <c r="AQ110" i="12"/>
  <c r="BS110" i="13"/>
  <c r="BS110" i="12"/>
  <c r="AK50" i="16"/>
  <c r="AM41" i="4"/>
  <c r="AL21" i="3"/>
  <c r="BG42" i="17"/>
  <c r="AU36" i="16"/>
  <c r="BK27" i="5"/>
  <c r="BJ27" i="5"/>
  <c r="BI27" i="5"/>
  <c r="W42" i="5"/>
  <c r="BX57" i="5"/>
  <c r="CF42" i="16"/>
  <c r="CD47" i="16"/>
  <c r="CF41" i="4"/>
  <c r="BM27" i="5"/>
  <c r="AO33" i="16"/>
  <c r="CC129" i="9"/>
  <c r="CC9" i="4"/>
  <c r="CC8" i="5"/>
  <c r="CC7" i="4"/>
  <c r="CD110" i="13"/>
  <c r="CD110" i="12"/>
  <c r="AO34" i="4"/>
  <c r="CC84" i="6"/>
  <c r="Z20" i="3"/>
  <c r="AY17" i="5" l="1"/>
  <c r="BO17" i="5"/>
  <c r="AQ17" i="5"/>
  <c r="BK17" i="5"/>
  <c r="CB13" i="4"/>
  <c r="C58" i="38"/>
  <c r="C53" i="38"/>
  <c r="E20" i="36"/>
  <c r="Z20" i="36"/>
  <c r="AW20" i="36"/>
  <c r="AY20" i="36"/>
  <c r="R20" i="36"/>
  <c r="P20" i="36"/>
  <c r="AG20" i="36"/>
  <c r="K20" i="36"/>
  <c r="T20" i="36"/>
  <c r="O20" i="36"/>
  <c r="AH20" i="36"/>
  <c r="BB20" i="36"/>
  <c r="AE20" i="36"/>
  <c r="L20" i="36"/>
  <c r="AB20" i="36"/>
  <c r="AN20" i="36"/>
  <c r="G20" i="36"/>
  <c r="AR20" i="36"/>
  <c r="AD20" i="36"/>
  <c r="AK20" i="36"/>
  <c r="M20" i="36"/>
  <c r="AQ20" i="36"/>
  <c r="AA20" i="36"/>
  <c r="BC20" i="36"/>
  <c r="AC20" i="36"/>
  <c r="F20" i="36"/>
  <c r="AP20" i="36"/>
  <c r="AU20" i="36"/>
  <c r="AT20" i="36"/>
  <c r="AL20" i="36"/>
  <c r="X20" i="36"/>
  <c r="AM20" i="36"/>
  <c r="S20" i="36"/>
  <c r="V20" i="36"/>
  <c r="N20" i="36"/>
  <c r="AV20" i="36"/>
  <c r="Y20" i="36"/>
  <c r="U20" i="36"/>
  <c r="AJ20" i="36"/>
  <c r="W20" i="36"/>
  <c r="AO20" i="36"/>
  <c r="BA20" i="36"/>
  <c r="I20" i="36"/>
  <c r="AZ20" i="36"/>
  <c r="AI20" i="36"/>
  <c r="AF20" i="36"/>
  <c r="H20" i="36"/>
  <c r="AS20" i="36"/>
  <c r="Q20" i="36"/>
  <c r="AS60" i="38"/>
  <c r="J20" i="36"/>
  <c r="AX20" i="36"/>
  <c r="BR32" i="5"/>
  <c r="BR47" i="5"/>
  <c r="BR62" i="5"/>
  <c r="AU51" i="16"/>
  <c r="BK51" i="16"/>
  <c r="BW48" i="17"/>
  <c r="BW33" i="17"/>
  <c r="BL50" i="16"/>
  <c r="CF51" i="16"/>
  <c r="BP64" i="17"/>
  <c r="BP16" i="5"/>
  <c r="BP17" i="5" s="1"/>
  <c r="BK63" i="17"/>
  <c r="BK64" i="16"/>
  <c r="BH63" i="17"/>
  <c r="CC95" i="6"/>
  <c r="CC99" i="6" s="1"/>
  <c r="AH6" i="3"/>
  <c r="BG64" i="17"/>
  <c r="BD8" i="4"/>
  <c r="BD13" i="4" s="1"/>
  <c r="BS51" i="17"/>
  <c r="AK63" i="16"/>
  <c r="AK46" i="16" s="1"/>
  <c r="BB47" i="16"/>
  <c r="AM51" i="16"/>
  <c r="CG46" i="16"/>
  <c r="AV8" i="4"/>
  <c r="AV13" i="4" s="1"/>
  <c r="BV17" i="5"/>
  <c r="BS64" i="16"/>
  <c r="BB8" i="4"/>
  <c r="BB13" i="4" s="1"/>
  <c r="BT50" i="16"/>
  <c r="BO51" i="16"/>
  <c r="CD57" i="5"/>
  <c r="CD42" i="5"/>
  <c r="CD27" i="5"/>
  <c r="CD12" i="5"/>
  <c r="AC19" i="3"/>
  <c r="BT16" i="5"/>
  <c r="BV47" i="17"/>
  <c r="BM46" i="17"/>
  <c r="BP64" i="16"/>
  <c r="AR41" i="4"/>
  <c r="AR34" i="4"/>
  <c r="AN47" i="16"/>
  <c r="AP25" i="15"/>
  <c r="AH16" i="5"/>
  <c r="AH132" i="9"/>
  <c r="BT33" i="17"/>
  <c r="BT48" i="17"/>
  <c r="BJ51" i="17"/>
  <c r="AB20" i="3"/>
  <c r="BH51" i="16"/>
  <c r="BU63" i="16"/>
  <c r="BX8" i="4"/>
  <c r="BX13" i="4" s="1"/>
  <c r="AT50" i="16"/>
  <c r="BH8" i="4"/>
  <c r="BH13" i="4" s="1"/>
  <c r="CD51" i="17"/>
  <c r="AW47" i="5"/>
  <c r="BO51" i="17"/>
  <c r="BV46" i="16"/>
  <c r="BG33" i="16"/>
  <c r="BG48" i="16"/>
  <c r="CA26" i="15"/>
  <c r="AL47" i="16"/>
  <c r="AL50" i="16"/>
  <c r="BL41" i="4"/>
  <c r="BL34" i="4"/>
  <c r="CB25" i="15"/>
  <c r="CA50" i="17"/>
  <c r="BN64" i="17"/>
  <c r="AI19" i="3"/>
  <c r="V19" i="3"/>
  <c r="AL63" i="16"/>
  <c r="BF46" i="16"/>
  <c r="CC41" i="4"/>
  <c r="CD46" i="16"/>
  <c r="CA64" i="17"/>
  <c r="BX50" i="17"/>
  <c r="BD16" i="5"/>
  <c r="AQ25" i="15"/>
  <c r="BJ16" i="5"/>
  <c r="BY47" i="17"/>
  <c r="BW16" i="5"/>
  <c r="BW132" i="9"/>
  <c r="AF21" i="3"/>
  <c r="AZ64" i="16"/>
  <c r="AN17" i="4"/>
  <c r="AX46" i="16"/>
  <c r="CB51" i="17"/>
  <c r="BN17" i="4"/>
  <c r="AP8" i="4"/>
  <c r="AP13" i="4" s="1"/>
  <c r="AM25" i="15"/>
  <c r="BB34" i="4"/>
  <c r="BB41" i="4"/>
  <c r="BQ47" i="17"/>
  <c r="CD25" i="15"/>
  <c r="BJ25" i="15"/>
  <c r="AR8" i="4"/>
  <c r="AR13" i="4" s="1"/>
  <c r="AL16" i="5"/>
  <c r="AL132" i="9"/>
  <c r="AS63" i="16"/>
  <c r="AS46" i="16" s="1"/>
  <c r="AI21" i="3"/>
  <c r="AX25" i="15"/>
  <c r="CA48" i="16"/>
  <c r="CA33" i="16"/>
  <c r="CF33" i="16"/>
  <c r="CF48" i="16"/>
  <c r="BV34" i="4"/>
  <c r="BO48" i="17"/>
  <c r="BO33" i="17"/>
  <c r="CE64" i="16"/>
  <c r="BG64" i="16"/>
  <c r="BX16" i="5"/>
  <c r="AK57" i="3"/>
  <c r="AK52" i="3"/>
  <c r="BB63" i="16"/>
  <c r="BM16" i="5"/>
  <c r="Z19" i="3"/>
  <c r="BH16" i="5"/>
  <c r="AG19" i="3"/>
  <c r="BW64" i="16"/>
  <c r="AW32" i="5"/>
  <c r="CF50" i="17"/>
  <c r="X24" i="3"/>
  <c r="CE33" i="16"/>
  <c r="CE48" i="16"/>
  <c r="BN47" i="5"/>
  <c r="BN62" i="5"/>
  <c r="BP51" i="16"/>
  <c r="CF47" i="5"/>
  <c r="BY63" i="16"/>
  <c r="BY46" i="16" s="1"/>
  <c r="BJ64" i="17"/>
  <c r="BF64" i="17"/>
  <c r="AM17" i="4"/>
  <c r="BV64" i="17"/>
  <c r="BZ47" i="16"/>
  <c r="BH50" i="17"/>
  <c r="BA16" i="5"/>
  <c r="BT51" i="17"/>
  <c r="BG32" i="5"/>
  <c r="AW63" i="16"/>
  <c r="CC50" i="16"/>
  <c r="BN46" i="16"/>
  <c r="BR64" i="17"/>
  <c r="AT63" i="16"/>
  <c r="BB16" i="5"/>
  <c r="BB17" i="5" s="1"/>
  <c r="AE6" i="3"/>
  <c r="CD64" i="17"/>
  <c r="AY33" i="16"/>
  <c r="AY48" i="16"/>
  <c r="AZ17" i="4"/>
  <c r="AR16" i="5"/>
  <c r="AJ19" i="3"/>
  <c r="AI7" i="3"/>
  <c r="BS64" i="17"/>
  <c r="AL24" i="3"/>
  <c r="BV41" i="4"/>
  <c r="BT64" i="17"/>
  <c r="AK19" i="3"/>
  <c r="AI64" i="16"/>
  <c r="X52" i="3"/>
  <c r="X57" i="3"/>
  <c r="X47" i="3"/>
  <c r="BR47" i="16"/>
  <c r="AK32" i="5"/>
  <c r="CE51" i="17"/>
  <c r="BC62" i="5"/>
  <c r="BC47" i="5"/>
  <c r="BC17" i="5"/>
  <c r="AM64" i="16"/>
  <c r="AM47" i="5"/>
  <c r="BQ17" i="4"/>
  <c r="BE63" i="16"/>
  <c r="BJ47" i="16"/>
  <c r="AJ20" i="3"/>
  <c r="AH21" i="3"/>
  <c r="AG52" i="3"/>
  <c r="AG57" i="3"/>
  <c r="AG47" i="3"/>
  <c r="BS51" i="16"/>
  <c r="CF32" i="5"/>
  <c r="BL16" i="5"/>
  <c r="BL17" i="5" s="1"/>
  <c r="AQ64" i="16"/>
  <c r="AU34" i="4"/>
  <c r="BC17" i="4"/>
  <c r="BB50" i="16"/>
  <c r="CB64" i="16"/>
  <c r="BU47" i="5"/>
  <c r="BR63" i="16"/>
  <c r="BZ64" i="17"/>
  <c r="BP47" i="17"/>
  <c r="CA51" i="16"/>
  <c r="AF7" i="3"/>
  <c r="BG47" i="5"/>
  <c r="AN41" i="4"/>
  <c r="BS32" i="5"/>
  <c r="BS17" i="5"/>
  <c r="CB47" i="5"/>
  <c r="CB32" i="5"/>
  <c r="AV16" i="5"/>
  <c r="Y47" i="3"/>
  <c r="BF25" i="15"/>
  <c r="AT47" i="16"/>
  <c r="AI51" i="16"/>
  <c r="BI63" i="16"/>
  <c r="CB47" i="16"/>
  <c r="AV47" i="16"/>
  <c r="BV17" i="4"/>
  <c r="AM62" i="5"/>
  <c r="AJ51" i="16"/>
  <c r="BG48" i="17"/>
  <c r="BG33" i="17"/>
  <c r="BR50" i="16"/>
  <c r="BO17" i="4"/>
  <c r="BA63" i="16"/>
  <c r="BA46" i="16" s="1"/>
  <c r="BC26" i="15"/>
  <c r="CG62" i="5"/>
  <c r="BW51" i="16"/>
  <c r="AM32" i="5"/>
  <c r="AW62" i="5"/>
  <c r="BI32" i="5"/>
  <c r="AU47" i="5"/>
  <c r="AH7" i="3"/>
  <c r="BM63" i="16"/>
  <c r="BM46" i="16" s="1"/>
  <c r="CF17" i="5"/>
  <c r="BO64" i="16"/>
  <c r="AU41" i="4"/>
  <c r="BZ57" i="5"/>
  <c r="BZ42" i="5"/>
  <c r="BZ27" i="5"/>
  <c r="BZ12" i="5"/>
  <c r="AO50" i="16"/>
  <c r="AH25" i="15"/>
  <c r="BK47" i="17"/>
  <c r="AN47" i="5"/>
  <c r="AN62" i="5"/>
  <c r="AR51" i="16"/>
  <c r="BU32" i="5"/>
  <c r="BG51" i="17"/>
  <c r="BR17" i="5"/>
  <c r="CF64" i="16"/>
  <c r="BI62" i="5"/>
  <c r="AL25" i="15"/>
  <c r="BE8" i="4"/>
  <c r="BE13" i="4" s="1"/>
  <c r="BC51" i="16"/>
  <c r="BE50" i="16"/>
  <c r="CE32" i="5"/>
  <c r="CE47" i="5"/>
  <c r="CE17" i="5"/>
  <c r="BE34" i="4"/>
  <c r="BE41" i="4"/>
  <c r="BY17" i="4"/>
  <c r="BG26" i="15"/>
  <c r="AI17" i="5"/>
  <c r="BQ63" i="16"/>
  <c r="CD17" i="4"/>
  <c r="BO32" i="5"/>
  <c r="BG62" i="5"/>
  <c r="BK48" i="16"/>
  <c r="BK33" i="16"/>
  <c r="BZ25" i="15"/>
  <c r="CE17" i="4"/>
  <c r="AP16" i="5"/>
  <c r="BF8" i="4"/>
  <c r="BF13" i="4" s="1"/>
  <c r="AJ33" i="16"/>
  <c r="AJ48" i="16"/>
  <c r="AQ17" i="4"/>
  <c r="BT47" i="16"/>
  <c r="CC63" i="16"/>
  <c r="CE48" i="17"/>
  <c r="CE33" i="17"/>
  <c r="AP41" i="4"/>
  <c r="BX47" i="17"/>
  <c r="AJ32" i="5"/>
  <c r="AJ47" i="5"/>
  <c r="BH41" i="4"/>
  <c r="AR33" i="16"/>
  <c r="AR48" i="16"/>
  <c r="BS34" i="4"/>
  <c r="AI17" i="4"/>
  <c r="CE51" i="16"/>
  <c r="CE25" i="15"/>
  <c r="BL47" i="16"/>
  <c r="BO34" i="4"/>
  <c r="AK62" i="5"/>
  <c r="AM17" i="5"/>
  <c r="AN32" i="5"/>
  <c r="AE7" i="3"/>
  <c r="CA64" i="16"/>
  <c r="AU32" i="5"/>
  <c r="BX64" i="16"/>
  <c r="BX51" i="16"/>
  <c r="CF62" i="5"/>
  <c r="W57" i="3"/>
  <c r="W47" i="3"/>
  <c r="W52" i="3"/>
  <c r="AJ64" i="16"/>
  <c r="AU17" i="4"/>
  <c r="CB64" i="17"/>
  <c r="BP33" i="16"/>
  <c r="BP48" i="16"/>
  <c r="AR64" i="16"/>
  <c r="BU17" i="5"/>
  <c r="CF63" i="17"/>
  <c r="BB132" i="9"/>
  <c r="CC8" i="4"/>
  <c r="CC13" i="4" s="1"/>
  <c r="BV50" i="17"/>
  <c r="BC48" i="16"/>
  <c r="BC33" i="16"/>
  <c r="BK50" i="17"/>
  <c r="CA95" i="6"/>
  <c r="CA99" i="6" s="1"/>
  <c r="AF6" i="3"/>
  <c r="CA47" i="17"/>
  <c r="AA47" i="3"/>
  <c r="AA52" i="3"/>
  <c r="AA57" i="3"/>
  <c r="CC16" i="5"/>
  <c r="CC17" i="5" s="1"/>
  <c r="CC132" i="9"/>
  <c r="BS47" i="17"/>
  <c r="BD47" i="16"/>
  <c r="CD33" i="17"/>
  <c r="CD48" i="17"/>
  <c r="BF50" i="17"/>
  <c r="AV50" i="16"/>
  <c r="AX62" i="5"/>
  <c r="AX47" i="5"/>
  <c r="AX32" i="5"/>
  <c r="AX17" i="5"/>
  <c r="BJ8" i="4"/>
  <c r="BJ13" i="4" s="1"/>
  <c r="BW8" i="4"/>
  <c r="BW13" i="4" s="1"/>
  <c r="AI32" i="5"/>
  <c r="AI33" i="16"/>
  <c r="AI48" i="16"/>
  <c r="BP41" i="4"/>
  <c r="BP34" i="4"/>
  <c r="BO47" i="5"/>
  <c r="BH47" i="17"/>
  <c r="BN17" i="5"/>
  <c r="BQ62" i="5"/>
  <c r="BQ47" i="5"/>
  <c r="AV64" i="16"/>
  <c r="CE34" i="4"/>
  <c r="BC64" i="16"/>
  <c r="BR48" i="17"/>
  <c r="BR33" i="17"/>
  <c r="BF41" i="4"/>
  <c r="BF34" i="4"/>
  <c r="AO62" i="5"/>
  <c r="AO32" i="5"/>
  <c r="AO47" i="5"/>
  <c r="AB19" i="3"/>
  <c r="BI47" i="17"/>
  <c r="CE64" i="17"/>
  <c r="BT8" i="4"/>
  <c r="BT13" i="4" s="1"/>
  <c r="BU17" i="4"/>
  <c r="AP17" i="4"/>
  <c r="AZ62" i="5"/>
  <c r="AH34" i="4"/>
  <c r="AH41" i="4"/>
  <c r="BZ48" i="17"/>
  <c r="BZ33" i="17"/>
  <c r="BH17" i="4"/>
  <c r="BS41" i="4"/>
  <c r="AH46" i="16"/>
  <c r="AS62" i="5"/>
  <c r="AS47" i="5"/>
  <c r="AS32" i="5"/>
  <c r="BN33" i="17"/>
  <c r="BN48" i="17"/>
  <c r="BE17" i="4"/>
  <c r="BD50" i="16"/>
  <c r="BZ50" i="16"/>
  <c r="CB33" i="17"/>
  <c r="CB48" i="17"/>
  <c r="BO41" i="4"/>
  <c r="CG17" i="5"/>
  <c r="CB62" i="5"/>
  <c r="CA41" i="4"/>
  <c r="CA34" i="4"/>
  <c r="AT34" i="4"/>
  <c r="BT63" i="16"/>
  <c r="AC20" i="3"/>
  <c r="AU17" i="5"/>
  <c r="BO25" i="15"/>
  <c r="AZ33" i="16"/>
  <c r="AZ48" i="16"/>
  <c r="AQ47" i="5"/>
  <c r="BX63" i="17"/>
  <c r="BH33" i="16"/>
  <c r="BH48" i="16"/>
  <c r="AN50" i="16"/>
  <c r="BL51" i="17"/>
  <c r="BW51" i="17"/>
  <c r="BU62" i="5"/>
  <c r="AX17" i="4"/>
  <c r="BM132" i="9"/>
  <c r="AJ62" i="5"/>
  <c r="BK62" i="5"/>
  <c r="BK32" i="5"/>
  <c r="CC57" i="5"/>
  <c r="CC42" i="5"/>
  <c r="CC27" i="5"/>
  <c r="CC12" i="5"/>
  <c r="BE16" i="5"/>
  <c r="BE132" i="9"/>
  <c r="BJ41" i="4"/>
  <c r="BJ34" i="4"/>
  <c r="BR25" i="15"/>
  <c r="BW34" i="4"/>
  <c r="BW41" i="4"/>
  <c r="AI47" i="5"/>
  <c r="BP8" i="4"/>
  <c r="BP13" i="4" s="1"/>
  <c r="BO62" i="5"/>
  <c r="AM48" i="16"/>
  <c r="AM33" i="16"/>
  <c r="BN32" i="5"/>
  <c r="BZ51" i="17"/>
  <c r="CC17" i="4"/>
  <c r="BW33" i="16"/>
  <c r="BW48" i="16"/>
  <c r="BG51" i="16"/>
  <c r="CF47" i="17"/>
  <c r="BQ17" i="5"/>
  <c r="AW50" i="16"/>
  <c r="CC46" i="17"/>
  <c r="BL64" i="17"/>
  <c r="BT41" i="4"/>
  <c r="BT34" i="4"/>
  <c r="BP50" i="17"/>
  <c r="AP34" i="4"/>
  <c r="AZ47" i="5"/>
  <c r="AL41" i="4"/>
  <c r="AL34" i="4"/>
  <c r="AY64" i="16"/>
  <c r="AH8" i="4"/>
  <c r="AH13" i="4" s="1"/>
  <c r="AK47" i="5"/>
  <c r="AY32" i="5"/>
  <c r="AY47" i="5"/>
  <c r="AY62" i="5"/>
  <c r="BZ32" i="5"/>
  <c r="BZ47" i="5"/>
  <c r="BZ62" i="5"/>
  <c r="BS17" i="4"/>
  <c r="BL33" i="17"/>
  <c r="BL48" i="17"/>
  <c r="BJ48" i="17"/>
  <c r="BJ33" i="17"/>
  <c r="BO33" i="16"/>
  <c r="BO48" i="16"/>
  <c r="AT25" i="15"/>
  <c r="BM8" i="4"/>
  <c r="AY51" i="16"/>
  <c r="AD19" i="3"/>
  <c r="CG32" i="5"/>
  <c r="BO64" i="17"/>
  <c r="AQ32" i="5"/>
  <c r="CA8" i="4"/>
  <c r="AT41" i="4"/>
  <c r="BF47" i="17"/>
  <c r="CG17" i="4"/>
  <c r="AU62" i="5"/>
  <c r="BL64" i="16"/>
  <c r="BR51" i="17"/>
  <c r="AQ62" i="5"/>
  <c r="AV17" i="4"/>
  <c r="BH64" i="16"/>
  <c r="AU48" i="16"/>
  <c r="AU33" i="16"/>
  <c r="CB50" i="16"/>
  <c r="CF17" i="4"/>
  <c r="V20" i="3"/>
  <c r="CA57" i="5"/>
  <c r="CA42" i="5"/>
  <c r="CA27" i="5"/>
  <c r="CA12" i="5"/>
  <c r="BJ63" i="16"/>
  <c r="CD32" i="5"/>
  <c r="CD47" i="5"/>
  <c r="CD17" i="5"/>
  <c r="AZ51" i="16"/>
  <c r="BA8" i="4"/>
  <c r="BA13" i="4" s="1"/>
  <c r="BS25" i="15"/>
  <c r="BP132" i="9"/>
  <c r="BI47" i="5"/>
  <c r="BD34" i="4"/>
  <c r="BD41" i="4"/>
  <c r="AI62" i="5"/>
  <c r="AV41" i="4"/>
  <c r="AV34" i="4"/>
  <c r="CC34" i="4"/>
  <c r="W19" i="3"/>
  <c r="AT62" i="5"/>
  <c r="AT47" i="5"/>
  <c r="AT32" i="5"/>
  <c r="AT17" i="5"/>
  <c r="BF16" i="5"/>
  <c r="AP46" i="16"/>
  <c r="AL47" i="3"/>
  <c r="AL57" i="3"/>
  <c r="AL52" i="3"/>
  <c r="BQ32" i="5"/>
  <c r="AQ51" i="16"/>
  <c r="AI25" i="15"/>
  <c r="AZ32" i="5"/>
  <c r="AL8" i="4"/>
  <c r="AL13" i="4" s="1"/>
  <c r="CG47" i="17"/>
  <c r="BS48" i="16"/>
  <c r="BS33" i="16"/>
  <c r="BZ63" i="16"/>
  <c r="AY26" i="15"/>
  <c r="AU64" i="16"/>
  <c r="BK47" i="5"/>
  <c r="BX41" i="4"/>
  <c r="BX34" i="4"/>
  <c r="BU46" i="17"/>
  <c r="BM34" i="4"/>
  <c r="BM41" i="4"/>
  <c r="BD64" i="16"/>
  <c r="BH34" i="4"/>
  <c r="CG47" i="5"/>
  <c r="Y24" i="3"/>
  <c r="AN63" i="16"/>
  <c r="BJ50" i="16"/>
  <c r="AO17" i="5"/>
  <c r="BN50" i="17"/>
  <c r="CA16" i="5"/>
  <c r="AT17" i="4"/>
  <c r="AS17" i="5"/>
  <c r="BW64" i="17"/>
  <c r="AK17" i="4"/>
  <c r="BY32" i="5"/>
  <c r="BY47" i="5"/>
  <c r="BY62" i="5"/>
  <c r="AQ33" i="16"/>
  <c r="AQ48" i="16"/>
  <c r="BL8" i="4"/>
  <c r="BL13" i="4" s="1"/>
  <c r="BM17" i="5"/>
  <c r="BU50" i="16"/>
  <c r="CB17" i="4"/>
  <c r="AA24" i="3"/>
  <c r="BB25" i="15"/>
  <c r="BX33" i="16"/>
  <c r="BX48" i="16"/>
  <c r="BA41" i="4"/>
  <c r="BA34" i="4"/>
  <c r="BT132" i="9"/>
  <c r="BU46" i="16" l="1"/>
  <c r="BM13" i="4"/>
  <c r="CA13" i="4"/>
  <c r="E15" i="36"/>
  <c r="AT15" i="36"/>
  <c r="AR60" i="38"/>
  <c r="AB16" i="36"/>
  <c r="AB17" i="36" s="1"/>
  <c r="AB18" i="36" s="1"/>
  <c r="Z58" i="38"/>
  <c r="P16" i="36"/>
  <c r="P22" i="36" s="1"/>
  <c r="N58" i="38"/>
  <c r="AC16" i="36"/>
  <c r="AC19" i="36" s="1"/>
  <c r="AA58" i="38"/>
  <c r="BA16" i="36"/>
  <c r="BA19" i="36" s="1"/>
  <c r="AY60" i="38"/>
  <c r="X16" i="36"/>
  <c r="X22" i="36" s="1"/>
  <c r="V58" i="38"/>
  <c r="F15" i="36"/>
  <c r="D58" i="38"/>
  <c r="BC16" i="36"/>
  <c r="BC19" i="36" s="1"/>
  <c r="BA60" i="38"/>
  <c r="W16" i="36"/>
  <c r="W19" i="36" s="1"/>
  <c r="U58" i="38"/>
  <c r="AS15" i="36"/>
  <c r="AQ60" i="38"/>
  <c r="AE16" i="36"/>
  <c r="AE19" i="36" s="1"/>
  <c r="AC58" i="38"/>
  <c r="U15" i="36"/>
  <c r="S58" i="38"/>
  <c r="AV16" i="36"/>
  <c r="AV17" i="36" s="1"/>
  <c r="AV18" i="36" s="1"/>
  <c r="AT60" i="38"/>
  <c r="AN16" i="36"/>
  <c r="AN17" i="36" s="1"/>
  <c r="AN18" i="36" s="1"/>
  <c r="AL58" i="38"/>
  <c r="J16" i="36"/>
  <c r="J22" i="36" s="1"/>
  <c r="H58" i="38"/>
  <c r="G16" i="36"/>
  <c r="G22" i="36" s="1"/>
  <c r="E58" i="38"/>
  <c r="Q16" i="36"/>
  <c r="Q22" i="36" s="1"/>
  <c r="O58" i="38"/>
  <c r="AP16" i="36"/>
  <c r="AP19" i="36" s="1"/>
  <c r="AN60" i="38"/>
  <c r="T16" i="36"/>
  <c r="T19" i="36" s="1"/>
  <c r="R58" i="38"/>
  <c r="AF15" i="36"/>
  <c r="AD58" i="38"/>
  <c r="AR16" i="36"/>
  <c r="AR19" i="36" s="1"/>
  <c r="AP60" i="38"/>
  <c r="Z15" i="36"/>
  <c r="X58" i="38"/>
  <c r="V16" i="36"/>
  <c r="V19" i="36" s="1"/>
  <c r="T58" i="38"/>
  <c r="AM16" i="36"/>
  <c r="AM22" i="36" s="1"/>
  <c r="AK58" i="38"/>
  <c r="AL16" i="36"/>
  <c r="AL19" i="36" s="1"/>
  <c r="AJ58" i="38"/>
  <c r="M16" i="36"/>
  <c r="M19" i="36" s="1"/>
  <c r="K58" i="38"/>
  <c r="H15" i="36"/>
  <c r="F58" i="38"/>
  <c r="AZ15" i="36"/>
  <c r="AX60" i="38"/>
  <c r="AX15" i="36"/>
  <c r="AV60" i="38"/>
  <c r="K15" i="36"/>
  <c r="I58" i="38"/>
  <c r="AK16" i="36"/>
  <c r="AK22" i="36" s="1"/>
  <c r="AI58" i="38"/>
  <c r="N16" i="36"/>
  <c r="N22" i="36" s="1"/>
  <c r="L58" i="38"/>
  <c r="Y16" i="36"/>
  <c r="Y22" i="36" s="1"/>
  <c r="W58" i="38"/>
  <c r="AY16" i="36"/>
  <c r="AW60" i="38"/>
  <c r="R15" i="36"/>
  <c r="P58" i="38"/>
  <c r="S16" i="36"/>
  <c r="S22" i="36" s="1"/>
  <c r="Q58" i="38"/>
  <c r="AI15" i="36"/>
  <c r="AG58" i="38"/>
  <c r="BB16" i="36"/>
  <c r="BB19" i="36" s="1"/>
  <c r="AZ60" i="38"/>
  <c r="AQ15" i="36"/>
  <c r="AO60" i="38"/>
  <c r="L16" i="36"/>
  <c r="L19" i="36" s="1"/>
  <c r="J58" i="38"/>
  <c r="I16" i="36"/>
  <c r="I19" i="36" s="1"/>
  <c r="G58" i="38"/>
  <c r="O16" i="36"/>
  <c r="O22" i="36" s="1"/>
  <c r="M58" i="38"/>
  <c r="AO16" i="36"/>
  <c r="AO17" i="36" s="1"/>
  <c r="AO18" i="36" s="1"/>
  <c r="AM58" i="38"/>
  <c r="AA16" i="36"/>
  <c r="AA17" i="36" s="1"/>
  <c r="AA18" i="36" s="1"/>
  <c r="Y58" i="38"/>
  <c r="AH16" i="36"/>
  <c r="AH22" i="36" s="1"/>
  <c r="AF58" i="38"/>
  <c r="AG16" i="36"/>
  <c r="AG22" i="36" s="1"/>
  <c r="AE58" i="38"/>
  <c r="AJ15" i="36"/>
  <c r="AH58" i="38"/>
  <c r="AD15" i="36"/>
  <c r="AB58" i="38"/>
  <c r="AW16" i="36"/>
  <c r="AW17" i="36" s="1"/>
  <c r="AW18" i="36" s="1"/>
  <c r="AU60" i="38"/>
  <c r="E16" i="36"/>
  <c r="AD16" i="36"/>
  <c r="AD19" i="36" s="1"/>
  <c r="Q15" i="36"/>
  <c r="AJ16" i="36"/>
  <c r="AJ19" i="36" s="1"/>
  <c r="AI16" i="36"/>
  <c r="AI17" i="36" s="1"/>
  <c r="AI18" i="36" s="1"/>
  <c r="AV15" i="36"/>
  <c r="AS16" i="36"/>
  <c r="AS17" i="36" s="1"/>
  <c r="AS18" i="36" s="1"/>
  <c r="AY15" i="36"/>
  <c r="AX16" i="36"/>
  <c r="AX22" i="36" s="1"/>
  <c r="AL15" i="36"/>
  <c r="AB15" i="36"/>
  <c r="P15" i="36"/>
  <c r="K16" i="36"/>
  <c r="K19" i="36" s="1"/>
  <c r="I15" i="36"/>
  <c r="AH15" i="36"/>
  <c r="BC15" i="36"/>
  <c r="AR15" i="36"/>
  <c r="T15" i="36"/>
  <c r="H16" i="36"/>
  <c r="H22" i="36" s="1"/>
  <c r="O15" i="36"/>
  <c r="S15" i="36"/>
  <c r="G15" i="36"/>
  <c r="AO15" i="36"/>
  <c r="AW15" i="36"/>
  <c r="AA15" i="36"/>
  <c r="AN15" i="36"/>
  <c r="AG15" i="36"/>
  <c r="AE15" i="36"/>
  <c r="F16" i="36"/>
  <c r="F22" i="36" s="1"/>
  <c r="N15" i="36"/>
  <c r="AP15" i="36"/>
  <c r="J15" i="36"/>
  <c r="M15" i="36"/>
  <c r="AT16" i="36"/>
  <c r="AT17" i="36" s="1"/>
  <c r="AT18" i="36" s="1"/>
  <c r="L15" i="36"/>
  <c r="U16" i="36"/>
  <c r="U22" i="36" s="1"/>
  <c r="AM15" i="36"/>
  <c r="AK15" i="36"/>
  <c r="AQ16" i="36"/>
  <c r="AF16" i="36"/>
  <c r="AF17" i="36" s="1"/>
  <c r="AF18" i="36" s="1"/>
  <c r="BA15" i="36"/>
  <c r="W15" i="36"/>
  <c r="Y15" i="36"/>
  <c r="R16" i="36"/>
  <c r="Z16" i="36"/>
  <c r="AU16" i="36"/>
  <c r="AU15" i="36"/>
  <c r="AC15" i="36"/>
  <c r="X15" i="36"/>
  <c r="AZ16" i="36"/>
  <c r="V15" i="36"/>
  <c r="BB15" i="36"/>
  <c r="BX17" i="4"/>
  <c r="AQ50" i="16"/>
  <c r="BL63" i="16"/>
  <c r="AY50" i="16"/>
  <c r="BJ47" i="17"/>
  <c r="BJ17" i="4"/>
  <c r="AZ47" i="16"/>
  <c r="BC63" i="16"/>
  <c r="AI47" i="16"/>
  <c r="AF19" i="3"/>
  <c r="BX50" i="16"/>
  <c r="AE20" i="3"/>
  <c r="BT46" i="16"/>
  <c r="AI50" i="16"/>
  <c r="BS50" i="16"/>
  <c r="BR46" i="16"/>
  <c r="BV63" i="17"/>
  <c r="BV46" i="17" s="1"/>
  <c r="BW63" i="16"/>
  <c r="BH62" i="5"/>
  <c r="BH32" i="5"/>
  <c r="BH47" i="5"/>
  <c r="BH17" i="5"/>
  <c r="BQ46" i="17"/>
  <c r="CB50" i="17"/>
  <c r="BK63" i="16"/>
  <c r="CF50" i="16"/>
  <c r="Z47" i="3"/>
  <c r="BD63" i="16"/>
  <c r="BD46" i="16" s="1"/>
  <c r="CG46" i="17"/>
  <c r="BF62" i="5"/>
  <c r="BF47" i="5"/>
  <c r="BF32" i="5"/>
  <c r="BF17" i="5"/>
  <c r="AZ50" i="16"/>
  <c r="BG50" i="16"/>
  <c r="AM47" i="16"/>
  <c r="BN47" i="17"/>
  <c r="BZ47" i="17"/>
  <c r="CE63" i="17"/>
  <c r="BK47" i="16"/>
  <c r="AJ57" i="3"/>
  <c r="AJ52" i="3"/>
  <c r="AJ47" i="3"/>
  <c r="CE50" i="17"/>
  <c r="BB47" i="5"/>
  <c r="BB62" i="5"/>
  <c r="BB32" i="5"/>
  <c r="CE63" i="16"/>
  <c r="AD52" i="3"/>
  <c r="BP63" i="16"/>
  <c r="BO50" i="16"/>
  <c r="AM50" i="16"/>
  <c r="Z57" i="3"/>
  <c r="BM17" i="4"/>
  <c r="BA17" i="4"/>
  <c r="AD24" i="3"/>
  <c r="BL47" i="17"/>
  <c r="AL17" i="4"/>
  <c r="BZ50" i="17"/>
  <c r="BH47" i="16"/>
  <c r="BX46" i="17"/>
  <c r="AP47" i="5"/>
  <c r="BG50" i="17"/>
  <c r="CB63" i="16"/>
  <c r="CB46" i="16" s="1"/>
  <c r="AQ63" i="16"/>
  <c r="AM63" i="16"/>
  <c r="BT63" i="17"/>
  <c r="AR62" i="5"/>
  <c r="AR32" i="5"/>
  <c r="AR47" i="5"/>
  <c r="AY47" i="16"/>
  <c r="BR63" i="17"/>
  <c r="BA62" i="5"/>
  <c r="BA47" i="5"/>
  <c r="BA32" i="5"/>
  <c r="BA17" i="5"/>
  <c r="BJ63" i="17"/>
  <c r="AK47" i="3"/>
  <c r="BB17" i="4"/>
  <c r="AD57" i="3"/>
  <c r="BD62" i="5"/>
  <c r="BD32" i="5"/>
  <c r="BD47" i="5"/>
  <c r="BD17" i="5"/>
  <c r="BT47" i="17"/>
  <c r="AC24" i="3"/>
  <c r="BS63" i="16"/>
  <c r="BS50" i="17"/>
  <c r="BW47" i="17"/>
  <c r="Z52" i="3"/>
  <c r="BL50" i="17"/>
  <c r="AH17" i="4"/>
  <c r="BF17" i="4"/>
  <c r="BP17" i="4"/>
  <c r="BP47" i="16"/>
  <c r="BX63" i="16"/>
  <c r="CE50" i="16"/>
  <c r="AJ47" i="16"/>
  <c r="BK46" i="17"/>
  <c r="BC25" i="15"/>
  <c r="AJ50" i="16"/>
  <c r="Y57" i="3"/>
  <c r="AF20" i="3"/>
  <c r="BS63" i="17"/>
  <c r="AG24" i="3"/>
  <c r="Z24" i="3"/>
  <c r="AD47" i="3"/>
  <c r="V24" i="3"/>
  <c r="BL17" i="4"/>
  <c r="AL46" i="16"/>
  <c r="AN46" i="16"/>
  <c r="AW46" i="16"/>
  <c r="AU63" i="16"/>
  <c r="BD17" i="4"/>
  <c r="V47" i="3"/>
  <c r="V52" i="3"/>
  <c r="V57" i="3"/>
  <c r="AU47" i="16"/>
  <c r="BW17" i="4"/>
  <c r="BE62" i="5"/>
  <c r="BE32" i="5"/>
  <c r="BE47" i="5"/>
  <c r="BE17" i="5"/>
  <c r="CA17" i="5"/>
  <c r="BI46" i="17"/>
  <c r="CE62" i="5"/>
  <c r="AO46" i="16"/>
  <c r="Y52" i="3"/>
  <c r="BS47" i="5"/>
  <c r="BJ46" i="16"/>
  <c r="BT17" i="4"/>
  <c r="AI63" i="16"/>
  <c r="CC46" i="16"/>
  <c r="BX32" i="5"/>
  <c r="BX47" i="5"/>
  <c r="BX62" i="5"/>
  <c r="BX17" i="5"/>
  <c r="BO47" i="17"/>
  <c r="CA47" i="16"/>
  <c r="BW62" i="5"/>
  <c r="BW47" i="5"/>
  <c r="BW32" i="5"/>
  <c r="BW17" i="5"/>
  <c r="CA25" i="15"/>
  <c r="BH50" i="16"/>
  <c r="BK50" i="16"/>
  <c r="BX47" i="16"/>
  <c r="AQ47" i="16"/>
  <c r="BW63" i="17"/>
  <c r="CD62" i="5"/>
  <c r="BL63" i="17"/>
  <c r="BW47" i="16"/>
  <c r="BW50" i="17"/>
  <c r="CA32" i="5"/>
  <c r="CB47" i="17"/>
  <c r="AB24" i="3"/>
  <c r="CA17" i="4"/>
  <c r="AJ63" i="16"/>
  <c r="BI46" i="16"/>
  <c r="AV62" i="5"/>
  <c r="AV32" i="5"/>
  <c r="AV47" i="5"/>
  <c r="AV17" i="5"/>
  <c r="BS62" i="5"/>
  <c r="CA50" i="16"/>
  <c r="BL32" i="5"/>
  <c r="BL47" i="5"/>
  <c r="BL62" i="5"/>
  <c r="AI20" i="3"/>
  <c r="CD63" i="17"/>
  <c r="BP50" i="16"/>
  <c r="CE47" i="16"/>
  <c r="BM47" i="5"/>
  <c r="BM32" i="5"/>
  <c r="BM62" i="5"/>
  <c r="AL32" i="5"/>
  <c r="AL47" i="5"/>
  <c r="AL62" i="5"/>
  <c r="AL17" i="5"/>
  <c r="AZ63" i="16"/>
  <c r="BY46" i="17"/>
  <c r="AI24" i="3"/>
  <c r="CD50" i="17"/>
  <c r="AB57" i="3"/>
  <c r="AB47" i="3"/>
  <c r="AB52" i="3"/>
  <c r="AH62" i="5"/>
  <c r="AH47" i="5"/>
  <c r="AH32" i="5"/>
  <c r="AH17" i="5"/>
  <c r="AR17" i="4"/>
  <c r="BV47" i="5"/>
  <c r="BE46" i="16"/>
  <c r="AP17" i="5"/>
  <c r="BG63" i="17"/>
  <c r="BP47" i="5"/>
  <c r="BP62" i="5"/>
  <c r="BP32" i="5"/>
  <c r="BP63" i="17"/>
  <c r="BS47" i="16"/>
  <c r="BH63" i="16"/>
  <c r="BR50" i="17"/>
  <c r="AY63" i="16"/>
  <c r="CF46" i="17"/>
  <c r="CA47" i="5"/>
  <c r="AC57" i="3"/>
  <c r="AC47" i="3"/>
  <c r="AC52" i="3"/>
  <c r="AV63" i="16"/>
  <c r="AR63" i="16"/>
  <c r="CA63" i="16"/>
  <c r="CE47" i="17"/>
  <c r="AR50" i="16"/>
  <c r="BO63" i="16"/>
  <c r="AT46" i="16"/>
  <c r="BZ63" i="17"/>
  <c r="BC32" i="5"/>
  <c r="BF63" i="17"/>
  <c r="BG63" i="16"/>
  <c r="BJ62" i="5"/>
  <c r="BJ32" i="5"/>
  <c r="BJ47" i="5"/>
  <c r="BJ17" i="5"/>
  <c r="CA63" i="17"/>
  <c r="CA46" i="17" s="1"/>
  <c r="BN63" i="17"/>
  <c r="BO50" i="17"/>
  <c r="BQ46" i="16"/>
  <c r="BV32" i="5"/>
  <c r="AP32" i="5"/>
  <c r="BB46" i="16"/>
  <c r="AU50" i="16"/>
  <c r="AR17" i="5"/>
  <c r="AY25" i="15"/>
  <c r="W24" i="3"/>
  <c r="BO63" i="17"/>
  <c r="BO47" i="16"/>
  <c r="CA62" i="5"/>
  <c r="BR47" i="17"/>
  <c r="BH46" i="17"/>
  <c r="CD47" i="17"/>
  <c r="CC62" i="5"/>
  <c r="CC32" i="5"/>
  <c r="CC47" i="5"/>
  <c r="BC47" i="16"/>
  <c r="CB63" i="17"/>
  <c r="AR47" i="16"/>
  <c r="BG25" i="15"/>
  <c r="BC50" i="16"/>
  <c r="CF63" i="16"/>
  <c r="AH20" i="3"/>
  <c r="BW50" i="16"/>
  <c r="BG47" i="17"/>
  <c r="AK24" i="3"/>
  <c r="AJ24" i="3"/>
  <c r="AE19" i="3"/>
  <c r="BT50" i="17"/>
  <c r="BZ46" i="16"/>
  <c r="CF47" i="16"/>
  <c r="BG47" i="16"/>
  <c r="BJ50" i="17"/>
  <c r="BT62" i="5"/>
  <c r="BT32" i="5"/>
  <c r="BT47" i="5"/>
  <c r="BT17" i="5"/>
  <c r="BV62" i="5"/>
  <c r="AP62" i="5"/>
  <c r="AH19" i="3"/>
  <c r="BE29" i="36" l="1"/>
  <c r="BS46" i="17"/>
  <c r="Q24" i="36"/>
  <c r="Q25" i="36" s="1"/>
  <c r="BC22" i="36"/>
  <c r="BD24" i="36" s="1"/>
  <c r="BD25" i="36" s="1"/>
  <c r="AB19" i="36"/>
  <c r="AN19" i="36"/>
  <c r="AN22" i="36"/>
  <c r="AN24" i="36" s="1"/>
  <c r="AN25" i="36" s="1"/>
  <c r="AR22" i="36"/>
  <c r="AH17" i="36"/>
  <c r="AH18" i="36" s="1"/>
  <c r="AW22" i="36"/>
  <c r="AX24" i="36" s="1"/>
  <c r="AX25" i="36" s="1"/>
  <c r="AV19" i="36"/>
  <c r="AL22" i="36"/>
  <c r="AL24" i="36" s="1"/>
  <c r="AL25" i="36" s="1"/>
  <c r="AL17" i="36"/>
  <c r="AL18" i="36" s="1"/>
  <c r="AB22" i="36"/>
  <c r="AW19" i="36"/>
  <c r="AY19" i="36"/>
  <c r="AA19" i="36"/>
  <c r="AH24" i="36"/>
  <c r="AH25" i="36" s="1"/>
  <c r="L22" i="36"/>
  <c r="N19" i="36"/>
  <c r="P24" i="36"/>
  <c r="P25" i="36" s="1"/>
  <c r="S19" i="36"/>
  <c r="AM19" i="36"/>
  <c r="AR17" i="36"/>
  <c r="AR18" i="36" s="1"/>
  <c r="W22" i="36"/>
  <c r="X24" i="36" s="1"/>
  <c r="X25" i="36" s="1"/>
  <c r="AM17" i="36"/>
  <c r="AM18" i="36" s="1"/>
  <c r="AE17" i="36"/>
  <c r="AE18" i="36" s="1"/>
  <c r="AH19" i="36"/>
  <c r="V22" i="36"/>
  <c r="Y17" i="36"/>
  <c r="Y18" i="36" s="1"/>
  <c r="H24" i="36"/>
  <c r="H25" i="36" s="1"/>
  <c r="AY22" i="36"/>
  <c r="AY24" i="36" s="1"/>
  <c r="AY25" i="36" s="1"/>
  <c r="AA22" i="36"/>
  <c r="BA22" i="36"/>
  <c r="AG19" i="36"/>
  <c r="G19" i="36"/>
  <c r="I22" i="36"/>
  <c r="J24" i="36" s="1"/>
  <c r="J25" i="36" s="1"/>
  <c r="AO19" i="36"/>
  <c r="AO22" i="36"/>
  <c r="J19" i="36"/>
  <c r="AK17" i="36"/>
  <c r="AK18" i="36" s="1"/>
  <c r="AK19" i="36"/>
  <c r="X19" i="36"/>
  <c r="T22" i="36"/>
  <c r="U24" i="36" s="1"/>
  <c r="U25" i="36" s="1"/>
  <c r="AC22" i="36"/>
  <c r="AP17" i="36"/>
  <c r="AP18" i="36" s="1"/>
  <c r="M22" i="36"/>
  <c r="AC17" i="36"/>
  <c r="AC18" i="36" s="1"/>
  <c r="O19" i="36"/>
  <c r="AV22" i="36"/>
  <c r="AP22" i="36"/>
  <c r="G24" i="36"/>
  <c r="G25" i="36" s="1"/>
  <c r="AG17" i="36"/>
  <c r="AG18" i="36" s="1"/>
  <c r="AE22" i="36"/>
  <c r="Y19" i="36"/>
  <c r="BB22" i="36"/>
  <c r="P19" i="36"/>
  <c r="Q19" i="36"/>
  <c r="E19" i="36"/>
  <c r="E22" i="36"/>
  <c r="F24" i="36" s="1"/>
  <c r="F25" i="36" s="1"/>
  <c r="AD22" i="36"/>
  <c r="AD17" i="36"/>
  <c r="AD18" i="36" s="1"/>
  <c r="AS19" i="36"/>
  <c r="AS22" i="36"/>
  <c r="AJ17" i="36"/>
  <c r="AJ18" i="36" s="1"/>
  <c r="AJ22" i="36"/>
  <c r="AK24" i="36" s="1"/>
  <c r="AK25" i="36" s="1"/>
  <c r="AI22" i="36"/>
  <c r="AI24" i="36" s="1"/>
  <c r="AI25" i="36" s="1"/>
  <c r="AI19" i="36"/>
  <c r="AT19" i="36"/>
  <c r="AT22" i="36"/>
  <c r="K22" i="36"/>
  <c r="AX19" i="36"/>
  <c r="U19" i="36"/>
  <c r="H19" i="36"/>
  <c r="F19" i="36"/>
  <c r="O24" i="36"/>
  <c r="O25" i="36" s="1"/>
  <c r="AQ17" i="36"/>
  <c r="AQ18" i="36" s="1"/>
  <c r="AQ19" i="36"/>
  <c r="AQ22" i="36"/>
  <c r="AF19" i="36"/>
  <c r="AF22" i="36"/>
  <c r="AU19" i="36"/>
  <c r="AU17" i="36"/>
  <c r="AU18" i="36" s="1"/>
  <c r="AU22" i="36"/>
  <c r="AZ19" i="36"/>
  <c r="AZ22" i="36"/>
  <c r="Z22" i="36"/>
  <c r="Z24" i="36" s="1"/>
  <c r="Z25" i="36" s="1"/>
  <c r="Z19" i="36"/>
  <c r="Z17" i="36"/>
  <c r="Z18" i="36" s="1"/>
  <c r="R19" i="36"/>
  <c r="R22" i="36"/>
  <c r="R24" i="36" s="1"/>
  <c r="R25" i="36" s="1"/>
  <c r="Y24" i="36"/>
  <c r="Y25" i="36" s="1"/>
  <c r="BW46" i="16"/>
  <c r="CA46" i="16"/>
  <c r="BT46" i="17"/>
  <c r="BN46" i="17"/>
  <c r="AJ46" i="16"/>
  <c r="BL46" i="17"/>
  <c r="BK46" i="16"/>
  <c r="AM46" i="16"/>
  <c r="AZ46" i="16"/>
  <c r="CF46" i="16"/>
  <c r="BG46" i="17"/>
  <c r="BC46" i="16"/>
  <c r="CD46" i="17"/>
  <c r="BO46" i="17"/>
  <c r="AY46" i="16"/>
  <c r="BP46" i="17"/>
  <c r="AH24" i="3"/>
  <c r="BS46" i="16"/>
  <c r="AI47" i="3"/>
  <c r="AI52" i="3"/>
  <c r="AI57" i="3"/>
  <c r="CB46" i="17"/>
  <c r="AU46" i="16"/>
  <c r="BH46" i="16"/>
  <c r="AF24" i="3"/>
  <c r="BO46" i="16"/>
  <c r="BW46" i="17"/>
  <c r="BJ46" i="17"/>
  <c r="BG46" i="16"/>
  <c r="BR46" i="17"/>
  <c r="BF46" i="17"/>
  <c r="AQ46" i="16"/>
  <c r="BZ46" i="17"/>
  <c r="BL46" i="16"/>
  <c r="AI46" i="16"/>
  <c r="AH52" i="3"/>
  <c r="AH57" i="3"/>
  <c r="AH47" i="3"/>
  <c r="CE46" i="16"/>
  <c r="AV46" i="16"/>
  <c r="AE57" i="3"/>
  <c r="AE47" i="3"/>
  <c r="AE52" i="3"/>
  <c r="AE24" i="3"/>
  <c r="AR46" i="16"/>
  <c r="CE46" i="17"/>
  <c r="BX46" i="16"/>
  <c r="AF52" i="3"/>
  <c r="AF57" i="3"/>
  <c r="AF47" i="3"/>
  <c r="BP46" i="16"/>
  <c r="BB24" i="36" l="1"/>
  <c r="BB25" i="36" s="1"/>
  <c r="BC24" i="36"/>
  <c r="BC25" i="36" s="1"/>
  <c r="AO24" i="36"/>
  <c r="AO25" i="36" s="1"/>
  <c r="AS24" i="36"/>
  <c r="AS25" i="36" s="1"/>
  <c r="AM24" i="36"/>
  <c r="AM25" i="36" s="1"/>
  <c r="AW24" i="36"/>
  <c r="AW25" i="36" s="1"/>
  <c r="AB24" i="36"/>
  <c r="AB25" i="36" s="1"/>
  <c r="AC24" i="36"/>
  <c r="AC25" i="36" s="1"/>
  <c r="AP24" i="36"/>
  <c r="AP25" i="36" s="1"/>
  <c r="L24" i="36"/>
  <c r="L25" i="36" s="1"/>
  <c r="M24" i="36"/>
  <c r="M25" i="36" s="1"/>
  <c r="I24" i="36"/>
  <c r="I25" i="36" s="1"/>
  <c r="W24" i="36"/>
  <c r="W25" i="36" s="1"/>
  <c r="AZ24" i="36"/>
  <c r="AZ25" i="36" s="1"/>
  <c r="AQ24" i="36"/>
  <c r="AQ25" i="36" s="1"/>
  <c r="N24" i="36"/>
  <c r="N25" i="36" s="1"/>
  <c r="T24" i="36"/>
  <c r="T25" i="36" s="1"/>
  <c r="V24" i="36"/>
  <c r="V25" i="36" s="1"/>
  <c r="AE24" i="36"/>
  <c r="AE25" i="36" s="1"/>
  <c r="AD24" i="36"/>
  <c r="AD25" i="36" s="1"/>
  <c r="AR24" i="36"/>
  <c r="AR25" i="36" s="1"/>
  <c r="AT24" i="36"/>
  <c r="AT25" i="36" s="1"/>
  <c r="K24" i="36"/>
  <c r="K25" i="36" s="1"/>
  <c r="AJ24" i="36"/>
  <c r="AJ25" i="36" s="1"/>
  <c r="AF24" i="36"/>
  <c r="AF25" i="36" s="1"/>
  <c r="AG24" i="36"/>
  <c r="AG25" i="36" s="1"/>
  <c r="BA24" i="36"/>
  <c r="BA25" i="36" s="1"/>
  <c r="AU24" i="36"/>
  <c r="AU25" i="36" s="1"/>
  <c r="AV24" i="36"/>
  <c r="AV25" i="36" s="1"/>
  <c r="S24" i="36"/>
  <c r="S25" i="36" s="1"/>
  <c r="AA24" i="36"/>
  <c r="AA25" i="3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2" authorId="0" shapeId="0" xr:uid="{A32021E3-8980-4ADE-B277-873EC2103437}">
      <text>
        <r>
          <rPr>
            <b/>
            <sz val="9"/>
            <color indexed="81"/>
            <rFont val="Tahoma"/>
            <charset val="1"/>
          </rPr>
          <t>Author:</t>
        </r>
        <r>
          <rPr>
            <sz val="9"/>
            <color indexed="81"/>
            <rFont val="Tahoma"/>
            <charset val="1"/>
          </rPr>
          <t xml:space="preserve">
This is used for checking that everything below is allocated</t>
        </r>
      </text>
    </comment>
    <comment ref="D5" authorId="0" shapeId="0" xr:uid="{D01C51B5-6939-4BE7-A553-37E0B3D93D0B}">
      <text>
        <r>
          <rPr>
            <b/>
            <sz val="10"/>
            <color indexed="81"/>
            <rFont val="Tahoma"/>
            <family val="2"/>
          </rPr>
          <t>Author:</t>
        </r>
        <r>
          <rPr>
            <sz val="10"/>
            <color indexed="81"/>
            <rFont val="Tahoma"/>
            <family val="2"/>
          </rPr>
          <t xml:space="preserve">
Includes UC</t>
        </r>
      </text>
    </comment>
    <comment ref="D10" authorId="0" shapeId="0" xr:uid="{844A71FC-70D5-4173-B7CD-BC3473303EEB}">
      <text>
        <r>
          <rPr>
            <b/>
            <sz val="10"/>
            <color indexed="81"/>
            <rFont val="Tahoma"/>
            <family val="2"/>
          </rPr>
          <t xml:space="preserve">This is the category that changes over time, because Tax Credits are replaced by UC so this is folded up together:
</t>
        </r>
        <r>
          <rPr>
            <sz val="10"/>
            <color indexed="81"/>
            <rFont val="Tahoma"/>
            <family val="2"/>
          </rPr>
          <t xml:space="preserve">In both lines, this is total spending below (adding on Scottish spending to GB exc. devolved benefits, and adding on HMRC spend), minus everything included anywhere else. </t>
        </r>
      </text>
    </comment>
    <comment ref="D11" authorId="0" shapeId="0" xr:uid="{33B6764E-0B3C-4BCB-8FDB-48935CA334BE}">
      <text>
        <r>
          <rPr>
            <b/>
            <sz val="10"/>
            <color indexed="81"/>
            <rFont val="Tahoma"/>
            <family val="2"/>
          </rPr>
          <t>Author:</t>
        </r>
        <r>
          <rPr>
            <sz val="10"/>
            <color indexed="81"/>
            <rFont val="Tahoma"/>
            <family val="2"/>
          </rPr>
          <t xml:space="preserve">
Includes HMRC total tax credit spending + DWP Family Credit before this</t>
        </r>
      </text>
    </comment>
    <comment ref="D12" authorId="0" shapeId="0" xr:uid="{2D958A19-42E6-44A8-A919-37EF32568A5A}">
      <text>
        <r>
          <rPr>
            <b/>
            <sz val="10"/>
            <color indexed="81"/>
            <rFont val="Tahoma"/>
            <family val="2"/>
          </rPr>
          <t xml:space="preserve">This is the category that changes over time, because Tax Credits are replaced by UC so this is folded up together:
</t>
        </r>
        <r>
          <rPr>
            <sz val="10"/>
            <color indexed="81"/>
            <rFont val="Tahoma"/>
            <family val="2"/>
          </rPr>
          <t xml:space="preserve">In both lines, this is total spending below (adding on Scottish spending to GB exc. devolved benefits, and adding on HMRC spend), minus everything included anywhere else. </t>
        </r>
      </text>
    </comment>
    <comment ref="D13" authorId="0" shapeId="0" xr:uid="{58E996F4-8739-48CD-A562-96C6E38649E8}">
      <text>
        <r>
          <rPr>
            <b/>
            <sz val="9"/>
            <color indexed="81"/>
            <rFont val="Tahoma"/>
            <family val="2"/>
          </rPr>
          <t>Author:</t>
        </r>
        <r>
          <rPr>
            <sz val="9"/>
            <color indexed="81"/>
            <rFont val="Tahoma"/>
            <family val="2"/>
          </rPr>
          <t xml:space="preserve">
This is excluded from the DWP consistent series - it's just not possible to see what councils currently spend on the equivalent.</t>
        </r>
      </text>
    </comment>
    <comment ref="C16" authorId="0" shapeId="0" xr:uid="{80B7D653-443D-4AE5-A7AF-A7A0AD7BFFA0}">
      <text>
        <r>
          <rPr>
            <b/>
            <sz val="9"/>
            <color indexed="81"/>
            <rFont val="Tahoma"/>
            <charset val="1"/>
          </rPr>
          <t>Author:</t>
        </r>
        <r>
          <rPr>
            <sz val="9"/>
            <color indexed="81"/>
            <rFont val="Tahoma"/>
            <charset val="1"/>
          </rPr>
          <t xml:space="preserve">
This is a check that all of the categories below are included above</t>
        </r>
      </text>
    </comment>
    <comment ref="D17" authorId="0" shapeId="0" xr:uid="{A9C2AB7C-3CC4-4498-B042-999A1026AE37}">
      <text>
        <r>
          <rPr>
            <b/>
            <sz val="9"/>
            <color indexed="81"/>
            <rFont val="Tahoma"/>
            <family val="2"/>
          </rPr>
          <t>Author:</t>
        </r>
        <r>
          <rPr>
            <sz val="9"/>
            <color indexed="81"/>
            <rFont val="Tahoma"/>
            <family val="2"/>
          </rPr>
          <t xml:space="preserve">
This excludes Northern Ireland GDP</t>
        </r>
      </text>
    </comment>
    <comment ref="D23" authorId="0" shapeId="0" xr:uid="{FD2A08AE-3B50-4E9D-89E8-9455E8A0B5AB}">
      <text>
        <r>
          <rPr>
            <b/>
            <sz val="9"/>
            <color indexed="81"/>
            <rFont val="Tahoma"/>
            <family val="2"/>
          </rPr>
          <t>Author:</t>
        </r>
        <r>
          <rPr>
            <sz val="9"/>
            <color indexed="81"/>
            <rFont val="Tahoma"/>
            <family val="2"/>
          </rPr>
          <t xml:space="preserve">
This is just an alternate way of adding things up, to check I've not missed anything out</t>
        </r>
      </text>
    </comment>
    <comment ref="C28" authorId="0" shapeId="0" xr:uid="{3BE3510E-5BC6-4C13-82FC-DC54E3C1E808}">
      <text>
        <r>
          <rPr>
            <b/>
            <sz val="9"/>
            <color indexed="81"/>
            <rFont val="Tahoma"/>
            <family val="2"/>
          </rPr>
          <t>Author:</t>
        </r>
        <r>
          <rPr>
            <sz val="9"/>
            <color indexed="81"/>
            <rFont val="Tahoma"/>
            <family val="2"/>
          </rPr>
          <t xml:space="preserve">
These are used for adding things up at the top</t>
        </r>
      </text>
    </comment>
    <comment ref="BE29" authorId="0" shapeId="0" xr:uid="{E55AA4E6-5354-48AC-A3CF-FA5E1D622F90}">
      <text>
        <r>
          <rPr>
            <b/>
            <sz val="9"/>
            <color indexed="81"/>
            <rFont val="Tahoma"/>
            <charset val="1"/>
          </rPr>
          <t>Author:</t>
        </r>
        <r>
          <rPr>
            <sz val="9"/>
            <color indexed="81"/>
            <rFont val="Tahoma"/>
            <charset val="1"/>
          </rPr>
          <t xml:space="preserve">
Correlation of the two series - main difference is the cost-of-living payments</t>
        </r>
      </text>
    </comment>
    <comment ref="D31" authorId="0" shapeId="0" xr:uid="{56CCE26D-3563-4CAC-BC5E-8DB7C8DD92FE}">
      <text>
        <r>
          <rPr>
            <b/>
            <sz val="9"/>
            <color indexed="81"/>
            <rFont val="Tahoma"/>
            <family val="2"/>
          </rPr>
          <t>Author:</t>
        </r>
        <r>
          <rPr>
            <sz val="9"/>
            <color indexed="81"/>
            <rFont val="Tahoma"/>
            <family val="2"/>
          </rPr>
          <t xml:space="preserve">
This is "Benefit expenditure to support disabled people and people with health conditions, as a share of Gross Domestic Product" - so it should be the same whether it's real-terms or nominal. But as you can see, the table is for real-terms at 2023-24 prices, so this is what the row below turns it into.</t>
        </r>
      </text>
    </comment>
    <comment ref="D32" authorId="0" shapeId="0" xr:uid="{9DF13935-BCBF-4A02-98B4-9B8C28E0177B}">
      <text>
        <r>
          <rPr>
            <b/>
            <sz val="9"/>
            <color indexed="81"/>
            <rFont val="Tahoma"/>
            <family val="2"/>
          </rPr>
          <t xml:space="preserve">Note on sources:
</t>
        </r>
        <r>
          <rPr>
            <sz val="9"/>
            <color indexed="81"/>
            <rFont val="Tahoma"/>
            <family val="2"/>
          </rPr>
          <t>&gt;</t>
        </r>
        <r>
          <rPr>
            <b/>
            <sz val="9"/>
            <color indexed="81"/>
            <rFont val="Tahoma"/>
            <family val="2"/>
          </rPr>
          <t xml:space="preserve"> </t>
        </r>
        <r>
          <rPr>
            <sz val="9"/>
            <color indexed="81"/>
            <rFont val="Tahoma"/>
            <family val="2"/>
          </rPr>
          <t>I've checked the OBR tables for alternative GDP estimates. The 2023/24 figure is not a million miles from Table 1.2 GDP at market prices, but it's slightly different, esp. as I'm looking at British figure whereas the OBR table is presumably UK. (This is from the detailed forecast tables - economy, see the highlighted tables - this refers back to the ONS series, which you can see at https://www.ons.gov.uk/economy/grossdomesticproductgdp/bulletins/gdpfirstquarterlyestimateuk/octobertodecember2023/relateddata)
&gt;There's also separate ONS tables, but these are monthly/quarterly rather than annual.</t>
        </r>
      </text>
    </comment>
    <comment ref="D35" authorId="0" shapeId="0" xr:uid="{FC44B795-5510-4D79-8240-870CE120675F}">
      <text>
        <r>
          <rPr>
            <b/>
            <sz val="10"/>
            <color indexed="81"/>
            <rFont val="Tahoma"/>
            <family val="2"/>
          </rPr>
          <t>Author:</t>
        </r>
        <r>
          <rPr>
            <sz val="10"/>
            <color indexed="81"/>
            <rFont val="Tahoma"/>
            <family val="2"/>
          </rPr>
          <t xml:space="preserve">
This is because the historic figures excluding Scotland don't go that far back...</t>
        </r>
      </text>
    </comment>
    <comment ref="D37" authorId="0" shapeId="0" xr:uid="{3EC9A145-B1A9-4D3F-B332-CE0DBB01FDA1}">
      <text>
        <r>
          <rPr>
            <b/>
            <sz val="9"/>
            <color indexed="81"/>
            <rFont val="Tahoma"/>
            <charset val="1"/>
          </rPr>
          <t>Author:</t>
        </r>
        <r>
          <rPr>
            <sz val="9"/>
            <color indexed="81"/>
            <rFont val="Tahoma"/>
            <charset val="1"/>
          </rPr>
          <t xml:space="preserve">
Check: should include DLA, Mobility Allowance, PIP</t>
        </r>
      </text>
    </comment>
    <comment ref="D59" authorId="0" shapeId="0" xr:uid="{203042B1-4F02-4597-B2AA-34E48040FEFB}">
      <text>
        <r>
          <rPr>
            <b/>
            <sz val="10"/>
            <color indexed="81"/>
            <rFont val="Tahoma"/>
            <family val="2"/>
          </rPr>
          <t>Author:</t>
        </r>
        <r>
          <rPr>
            <sz val="10"/>
            <color indexed="81"/>
            <rFont val="Tahoma"/>
            <family val="2"/>
          </rPr>
          <t xml:space="preserve">
includes carers, which adds another £1bn at its peak, but is not consistently disaggregated/included (see the Housing Benefit tab for details)</t>
        </r>
      </text>
    </comment>
    <comment ref="B78" authorId="0" shapeId="0" xr:uid="{1C527C21-287D-471A-ABDF-78B29398076C}">
      <text>
        <r>
          <rPr>
            <b/>
            <sz val="9"/>
            <color indexed="81"/>
            <rFont val="Tahoma"/>
            <family val="2"/>
          </rPr>
          <t>Author:</t>
        </r>
        <r>
          <rPr>
            <sz val="9"/>
            <color indexed="81"/>
            <rFont val="Tahoma"/>
            <family val="2"/>
          </rPr>
          <t xml:space="preserve">
Assumed working-age % of ADP - this is from https://www.socialsecurity.gov.scot/asset-storage/production/downloads/Adult-Disability-Payment-to-31-July-2025-Tables.xlsx T18, where 80% of claimants are aged 16-64 (this ignores 65 year olds, but it's pretty close). I've assumed this doesn't change over time, simply because it's not clear what other assumption to make - but given the sums involved, this isn't likely to change the picture by much</t>
        </r>
      </text>
    </comment>
    <comment ref="D78" authorId="0" shapeId="0" xr:uid="{1FFBBD75-24BC-47A4-B73B-A2D5D377FE76}">
      <text>
        <r>
          <rPr>
            <b/>
            <sz val="9"/>
            <color indexed="81"/>
            <rFont val="Tahoma"/>
            <family val="2"/>
          </rPr>
          <t>Author:</t>
        </r>
        <r>
          <rPr>
            <sz val="9"/>
            <color indexed="81"/>
            <rFont val="Tahoma"/>
            <family val="2"/>
          </rPr>
          <t xml:space="preserve">
ADP goes to working age AND pension age claimants - see note in column B for assumed breakdown</t>
        </r>
      </text>
    </comment>
    <comment ref="B85" authorId="0" shapeId="0" xr:uid="{01A9347B-3E64-47A7-8895-7C3EDA238051}">
      <text>
        <r>
          <rPr>
            <b/>
            <sz val="9"/>
            <color indexed="81"/>
            <rFont val="Tahoma"/>
            <family val="2"/>
          </rPr>
          <t>Author:</t>
        </r>
        <r>
          <rPr>
            <sz val="9"/>
            <color indexed="81"/>
            <rFont val="Tahoma"/>
            <family val="2"/>
          </rPr>
          <t xml:space="preserve">
 forecasts from May 2025 are in figure S5.2 here: https://fiscalcommission.scot/wp-content/uploads/2025/05/May-2025-SEFF-Publication-Chapter-5-Social-security-Supplementary-figures.xlsx</t>
        </r>
      </text>
    </comment>
    <comment ref="D85" authorId="0" shapeId="0" xr:uid="{B6081036-B78C-42A1-B460-5E235B5349D6}">
      <text>
        <r>
          <rPr>
            <b/>
            <sz val="9"/>
            <color indexed="81"/>
            <rFont val="Tahoma"/>
            <family val="2"/>
          </rPr>
          <t>Author:</t>
        </r>
        <r>
          <rPr>
            <sz val="9"/>
            <color indexed="81"/>
            <rFont val="Tahoma"/>
            <family val="2"/>
          </rPr>
          <t xml:space="preserve">
DLA goes to working age AND pension age claimants - see note in column B for assumed breakdown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B2" authorId="0" shapeId="0" xr:uid="{6BB2F472-E329-4FE4-9D69-84D0A687331A}">
      <text>
        <r>
          <rPr>
            <b/>
            <sz val="9"/>
            <color indexed="81"/>
            <rFont val="Tahoma"/>
            <family val="2"/>
          </rPr>
          <t>Author:</t>
        </r>
        <r>
          <rPr>
            <sz val="9"/>
            <color indexed="81"/>
            <rFont val="Tahoma"/>
            <family val="2"/>
          </rPr>
          <t xml:space="preserve">
2029/30 obviously not included in 2024 version</t>
        </r>
      </text>
    </comment>
    <comment ref="B4" authorId="0" shapeId="0" xr:uid="{686C21A1-F77C-48C0-8B11-458A2FCA7041}">
      <text>
        <r>
          <rPr>
            <sz val="9"/>
            <color indexed="81"/>
            <rFont val="Tahoma"/>
            <family val="2"/>
          </rPr>
          <t xml:space="preserve">Spending on 'Income Support (Incapacity / Sick and Disabled)' has changed (even in nominal terms):
(i) it's not available before 1988/89 (when it previously started in 1978/79) - reduces apparent incap spending by £130m 78/99, rising to £587m 88/89;
(ii) even the figures from 1988/89 are slightly different (see 'Changes' tab) - £1bn difference in 2003/24!
</t>
        </r>
      </text>
    </comment>
    <comment ref="B8" authorId="0" shapeId="0" xr:uid="{29CD496A-A872-4197-B22D-B7F6438F4E72}">
      <text>
        <r>
          <rPr>
            <b/>
            <sz val="9"/>
            <color indexed="81"/>
            <rFont val="Tahoma"/>
            <family val="2"/>
          </rPr>
          <t>Author:</t>
        </r>
        <r>
          <rPr>
            <sz val="9"/>
            <color indexed="81"/>
            <rFont val="Tahoma"/>
            <family val="2"/>
          </rPr>
          <t xml:space="preserve">
Doesn't include Armed Forces independence payment as separate cateogry, but seems to include it under something else instead</t>
        </r>
      </text>
    </comment>
    <comment ref="B9" authorId="0" shapeId="0" xr:uid="{32A82DA1-9FF4-494E-8C8E-1D7656242CA8}">
      <text>
        <r>
          <rPr>
            <b/>
            <sz val="9"/>
            <color indexed="81"/>
            <rFont val="Tahoma"/>
            <family val="2"/>
          </rPr>
          <t>Author:</t>
        </r>
        <r>
          <rPr>
            <sz val="9"/>
            <color indexed="81"/>
            <rFont val="Tahoma"/>
            <family val="2"/>
          </rPr>
          <t xml:space="preserve">
Now included as 'additional disability benefit' lower down, rather than under the main list of disability benefits</t>
        </r>
      </text>
    </comment>
    <comment ref="B14" authorId="0" shapeId="0" xr:uid="{B1183E98-829E-4DCB-838A-898D8B7EBA29}">
      <text>
        <r>
          <rPr>
            <b/>
            <sz val="9"/>
            <color indexed="81"/>
            <rFont val="Tahoma"/>
            <family val="2"/>
          </rPr>
          <t>Author:</t>
        </r>
        <r>
          <rPr>
            <sz val="9"/>
            <color indexed="81"/>
            <rFont val="Tahoma"/>
            <family val="2"/>
          </rPr>
          <t xml:space="preserve">
A SUM that changes over time - don't use (but doesn’t reflect actual data revisions)</t>
        </r>
      </text>
    </comment>
    <comment ref="AR14" authorId="0" shapeId="0" xr:uid="{753D7533-780E-49B9-BAD6-D83356AE4172}">
      <text>
        <r>
          <rPr>
            <b/>
            <sz val="9"/>
            <color indexed="81"/>
            <rFont val="Tahoma"/>
            <family val="2"/>
          </rPr>
          <t>Author:</t>
        </r>
        <r>
          <rPr>
            <sz val="9"/>
            <color indexed="81"/>
            <rFont val="Tahoma"/>
            <family val="2"/>
          </rPr>
          <t xml:space="preserve">
In latest sheet, this SUM includes UC health &amp; standard allowance spending - individual components basically unchanged</t>
        </r>
      </text>
    </comment>
    <comment ref="AM25" authorId="0" shapeId="0" xr:uid="{4EA19B17-5027-4487-9BA0-2BC28F6F2164}">
      <text>
        <r>
          <rPr>
            <b/>
            <sz val="9"/>
            <color indexed="81"/>
            <rFont val="Tahoma"/>
            <family val="2"/>
          </rPr>
          <t>Author:</t>
        </r>
        <r>
          <rPr>
            <sz val="9"/>
            <color indexed="81"/>
            <rFont val="Tahoma"/>
            <family val="2"/>
          </rPr>
          <t xml:space="preserve">
Looks like an error one way or the other, but it balances out so not worth double-checking</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125" authorId="0" shapeId="0" xr:uid="{C3CC9CF4-D12C-4BA5-B317-6B01760164AF}">
      <text>
        <r>
          <rPr>
            <b/>
            <sz val="9"/>
            <color indexed="81"/>
            <rFont val="Tahoma"/>
            <family val="2"/>
          </rPr>
          <t>Author:</t>
        </r>
        <r>
          <rPr>
            <sz val="9"/>
            <color indexed="81"/>
            <rFont val="Tahoma"/>
            <family val="2"/>
          </rPr>
          <t xml:space="preserve">
The original figures are just wrong (see email to the caseload stats team Sep 2025) - I've just replaced them with the figures from the 'Industrial injuries benefits' sheets, rather than changing the formula in complex ways</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<sst xmlns="http://schemas.openxmlformats.org/spreadsheetml/2006/main" count="19843" uniqueCount="1789">
  <si>
    <t>Spring Statement 2025</t>
  </si>
  <si>
    <t>Expenditure and Caseload forecasts</t>
  </si>
  <si>
    <t>It is important to refer to the 'Notes' tab for explanations of the expenditure and caseload figures shown in these tables.</t>
  </si>
  <si>
    <t>Click on a link below to navigate to the relevant tab in the workbook</t>
  </si>
  <si>
    <t>Summary information</t>
  </si>
  <si>
    <t>Notes</t>
  </si>
  <si>
    <t>UK welfare</t>
  </si>
  <si>
    <t>GB welfare</t>
  </si>
  <si>
    <t xml:space="preserve">Benefit summary table: Benefit expenditure 1948/49 to 2029/30. </t>
  </si>
  <si>
    <t xml:space="preserve">Table 1a: Benefit expenditure by benefit 1948/49 to 2029/30 nominal terms. </t>
  </si>
  <si>
    <t xml:space="preserve">Table 1b: Benefit expenditure by benefit 1948/49 to 2029/30 real terms prices. </t>
  </si>
  <si>
    <t>Table 1c: Caseloads by benefit</t>
  </si>
  <si>
    <t>Table 2a: Benefit expenditure by age group, 1978/79 to 2029/30 nominal terms.</t>
  </si>
  <si>
    <t>Table 2b: Benefit expenditure by age group, 1978/79 to 2029/30 real terms prices.</t>
  </si>
  <si>
    <t>Table 2c: Caseloads by age group</t>
  </si>
  <si>
    <t>Table 3a: Income-related benefit expenditure, by claimant group and selected components, nominal terms.</t>
  </si>
  <si>
    <t xml:space="preserve">Table 3b: Income-related benefit expenditure, by claimant group and selected components, real terms prices. </t>
  </si>
  <si>
    <t>Table 3c: Caseloads by claimant group and selected components</t>
  </si>
  <si>
    <t>Table 4: Benefit expenditure to support disabled people and people with health conditions</t>
  </si>
  <si>
    <t>Table 4. (i): Benefit expenditure to support disabled people and people with health conditions (DWP Coverage)</t>
  </si>
  <si>
    <t>Table 4.(ii): Benefit expenditure to support disabled people and people with health conditions, by age group (GB Coverage for Reserved Benefits, England &amp; Wales Coverage for Devolved Benefits)</t>
  </si>
  <si>
    <t xml:space="preserve">More detailed expenditure and caseload breakdowns by benefit </t>
  </si>
  <si>
    <t>Non-DWP Welfare</t>
  </si>
  <si>
    <t>Bereavement benefits</t>
  </si>
  <si>
    <t>Carer’s Allowance</t>
  </si>
  <si>
    <t xml:space="preserve">Cost of Living </t>
  </si>
  <si>
    <t>Council Tax Benefit</t>
  </si>
  <si>
    <t>Disability benefits</t>
  </si>
  <si>
    <t>Housing benefits</t>
  </si>
  <si>
    <t>Incapacity Benefits</t>
  </si>
  <si>
    <t>Income Support</t>
  </si>
  <si>
    <t>Industrial Injuries Benefits</t>
  </si>
  <si>
    <t>Maternity Benefits</t>
  </si>
  <si>
    <t>New Deal and Employment Programme Allowances</t>
  </si>
  <si>
    <t>Pension Credit</t>
  </si>
  <si>
    <t>Social Fund</t>
  </si>
  <si>
    <t>State Pension</t>
  </si>
  <si>
    <t>Unemployment Benefits</t>
  </si>
  <si>
    <t>Universal Credit and Equivalent</t>
  </si>
  <si>
    <t>Further information can be found on our website:</t>
  </si>
  <si>
    <t>Department for Work and Pensions - GOV.UK (www.gov.uk)</t>
  </si>
  <si>
    <t>Follow us on Twitter:</t>
  </si>
  <si>
    <t>Department for Work and Pensions (@DWPgovuk) / X (twitter.com)</t>
  </si>
  <si>
    <t>E-mail:</t>
  </si>
  <si>
    <t>Email us at expenditure.tables@dwp.gov.uk</t>
  </si>
  <si>
    <t>Press enquiries should be directed to the Department for Work and Pensions press office. 
Details can be found via the web page below</t>
  </si>
  <si>
    <t>Media enquiries - Department for Work and Pensions - GOV.UK (www.gov.uk)</t>
  </si>
  <si>
    <t>Contents page</t>
  </si>
  <si>
    <t xml:space="preserve">Spring Statement </t>
  </si>
  <si>
    <t>BASIS FOR THIS FORECAST</t>
  </si>
  <si>
    <t>1)</t>
  </si>
  <si>
    <r>
      <rPr>
        <sz val="12"/>
        <rFont val="Arial"/>
        <family val="2"/>
      </rPr>
      <t xml:space="preserve">Forecast figures are consistent with the Spring 2025 Economic and Fiscal Outlook (EFO) published by the Office for Budget Responsibility (OBR) on 26th March 2025. The OBR EFO is available at </t>
    </r>
    <r>
      <rPr>
        <u/>
        <sz val="12"/>
        <color indexed="12"/>
        <rFont val="Arial"/>
        <family val="2"/>
      </rPr>
      <t>Economic and fiscal outlook – March 2025 - Office for Budget Responsibility</t>
    </r>
    <r>
      <rPr>
        <sz val="12"/>
        <rFont val="Arial"/>
        <family val="2"/>
      </rPr>
      <t>. Forecasts reflect the Government's delivery plans and the OBR’s additional judgements as set out in the EFO. </t>
    </r>
  </si>
  <si>
    <t>Details of the DWP Social Security forecast are published in the EFO, Detailed forecast tables: expenditure Table 4.7, at:</t>
  </si>
  <si>
    <t>Economic and fiscal outlook – March 2025 - Office for Budget Responsibility</t>
  </si>
  <si>
    <t>Due to different definitions of spending and to additional analysis leading to reassignment of spending across benefits, figures in these tables do not exactly match those in the EFO, but a reconciliation between the two is included at the foot of Table 1a.</t>
  </si>
  <si>
    <t>The Autumn 2024 publication included, for the first time, caseload breakdowns of the Table 4 tables to increase usability. Due to overlap of individuals who are in receipt of more than one benefit, the caseload rows should not be summed together.</t>
  </si>
  <si>
    <t>PRESENTATION OF FIGURES</t>
  </si>
  <si>
    <t>2)</t>
  </si>
  <si>
    <t>Welfare Cap:</t>
  </si>
  <si>
    <t>One of the government's fiscal rules is the Welfare Cap. The Welfare Cap was introduced at Budget 2014 and is a limit on the amount that government can spend on certain social security benefits and tax credits. The current Cap was reset at Autumn Budget 2024 and applies to all DWP AME excluding State Pension and most cyclical elements of welfare (Jobseeker’s Allowance, associated Housing Benefit, and the equivalent in Universal Credit). The Cap also includes the equivalent expenditure in Northern Ireland, linked Scottish Government block grant addition and social security spending by other departments. The current Welfare Cap is set for 2029-30 and includes a margin of 5.0 per cent. Information on spending within and outside the Cap has been included in these tables, although only covers the elements of welfare spending covered by DWP. Other spending within the Welfare Cap is detailed in OBR’s EFO, Table 7.2 and Detailed forecast tables: expenditure Table 4.7, and summarised in the UK welfare table.</t>
  </si>
  <si>
    <t>3)</t>
  </si>
  <si>
    <t>Geographical coverage:</t>
  </si>
  <si>
    <t>Figures relate to Great Britain, or people resident overseas who are receiving United Kingdom benefits, except for Over 75 TV Licences, War Pensions and Financial Assistance Scheme payments which also cover Northern Ireland. All other benefit expenditure on residents of Northern Ireland is the responsibility of the Northern Ireland Executive. Great Britain figures include expenditure for Scotland, with the exception of benefits which are given as England and Wales spending only, from the point that executive competence was transferred to Scottish Government. For more information on devolved benefits see Note 4.</t>
  </si>
  <si>
    <t>4)</t>
  </si>
  <si>
    <t>Scotland Devolution:</t>
  </si>
  <si>
    <t>Great Britain figures include Scotland, with the exception of all disability benefits which are given as England and Wales only, from the point that executive competence for the benefit was transferred to the Scottish Government.</t>
  </si>
  <si>
    <t>Executive competence for Discretionary Housing Payments in Scotland was transferred to the Scottish Government in April 2017. From this point, Scottish caseload and expenditure are no longer included in our tables.</t>
  </si>
  <si>
    <t>Executive competence for Carer’s Allowance in Scotland was transferred to the Scottish Government on 3rd September 2018. From this point, Scottish caseload and expenditure are no longer included in our tables.</t>
  </si>
  <si>
    <t>Executive competence for Disability Living Allowance, Personal Independence Payment, Attendance Allowance, Severe Disablement Allowance and Industrial Injuries Disablement Benefit in Scotland was transferred to the Scottish Government on 1st April 2020. From this point, Scottish caseload and expenditure are no longer included in our tables.</t>
  </si>
  <si>
    <t>Cold Weather Payments have been fully devolved to the Scottish Government from Winter 2022.</t>
  </si>
  <si>
    <t>Winter Fuel Payments are devolved from April 2024. From this point, Scottish caseload and expenditure are no longer included in our tables.</t>
  </si>
  <si>
    <t>5)</t>
  </si>
  <si>
    <t>Claimant groups:</t>
  </si>
  <si>
    <t>Where possible, figures have been divided up between claimant groups based on benefit rules, except for benefits involving a relatively small amount of expenditure, or where the spending is overwhelmingly within one claimant group. Prior to 1978/79, a lack of information prevents this disaggregation being provided. The division between "working age" and "pensioners" is usually based on benefit rules rather than State Pension Age - for example, women's State Pension Age is used to separate spending in income-related benefits, even when paid to men.</t>
  </si>
  <si>
    <t>6)</t>
  </si>
  <si>
    <t>Real terms:</t>
  </si>
  <si>
    <t>Real terms expenditure, where actual spending has been adjusted to remove the effects of general price level changes (inflation) over time, using price levels from 2025/26 (the base year), has been calculated using the GDP deflator, as published by HMT and available here:</t>
  </si>
  <si>
    <t>GDP deflators at market prices, and money GDP March 2025 (Spring Statement 2025) - GOV.UK </t>
  </si>
  <si>
    <t>Real terms figures provide a more meaningful measurement of change over time.</t>
  </si>
  <si>
    <t>7)</t>
  </si>
  <si>
    <t>Rounding:</t>
  </si>
  <si>
    <t>Expenditure figures have not been rounded, so can be expanded to numerous decimal places. However, figures may not be robust to this level of expansion. Caseloads stated in these tables are rounded to the nearest 1,000, as such totals may not sum due to this rounding.</t>
  </si>
  <si>
    <t>8)</t>
  </si>
  <si>
    <t>Caseloads:</t>
  </si>
  <si>
    <t>Caseload figures represent an average over the full financial year; caseloads for benefits which commenced or ended during a financial year still reflect an average over the full year. Forecasts may use different sources to those on Stat-Xplore, and so may differ slightly.</t>
  </si>
  <si>
    <t>The caseloads provided in this publication are based on the latest economic assumptions, as published in the EFO, and on a post-measures basis (i.e. including the direct impacts of policy announcements made at the Spring Statement on 26th March 2025.)</t>
  </si>
  <si>
    <t>9)</t>
  </si>
  <si>
    <t>Revisions:</t>
  </si>
  <si>
    <t>Some figures for past years may have changed since previous publications, and from other sources, owing to the incorporation of more up-to-date information, improvements in the methodology used to break down expenditure totals between sub-groups, or due to minor definitional changes.</t>
  </si>
  <si>
    <t>10)</t>
  </si>
  <si>
    <t>Accounting basis:</t>
  </si>
  <si>
    <t>Figures for 1999/00 onwards are on a Resource Accounting and Budgeting basis. There may be small differences between figures quoted in these tables and those quoted in Department for Work and Pensions Accounts.</t>
  </si>
  <si>
    <t>BENEFIT SPECIFIC NOTES  </t>
  </si>
  <si>
    <t>11)</t>
  </si>
  <si>
    <t xml:space="preserve">Universal Credit and methodology : </t>
  </si>
  <si>
    <t>Universal Credit was introduced in October 2013. This is replacing Income Support, income-based Jobseeker's Allowance, income-based Employment and Support Allowance and Housing Benefit, along with Child Tax Credit and Working Tax Credit (delivered by His Majesty's Revenue &amp; Customs).</t>
  </si>
  <si>
    <t>Universal Credit (UC) and the legacy benefits have moved from a 'counterfactual' to an 'actuals’ basis for the forecast years 2020/21 and onwards. Previously, under the ‘counterfactual’ approach, the legacy benefit forecast assumed UC had not been introduced, and the UC forecast captured the marginal difference in expenditure between the two systems. Since the OBR’s November 2020 Economic and Fiscal Outlook, the forecasts have been produced on an ‘actuals’ basis now that UC is sufficiently established and of the scale that it can be presented as a benefit in its own right.</t>
  </si>
  <si>
    <t>Universal Credit breakdowns:</t>
  </si>
  <si>
    <t>Universal Credit is a single payment. However, to support estimates of expenditure, we’ve applied analytical assumptions on eligibility for each element in order to estimate expenditure relating to each element. The element breakdowns are an estimate designed to be consistent with the Office for Budget Responsibility’s Economic and Fiscal Outlook, although other credible breakdowns could be reached.</t>
  </si>
  <si>
    <t>Universal Credit Elements:</t>
  </si>
  <si>
    <t>For each of the following breakdowns, a total positive entitlement is calculated before applying any reductions, e.g. for earnings, receipt of other benefits or sanctions, in order to reach a final figure.</t>
  </si>
  <si>
    <t>Breakdowns of Universal Credit (UC) expenditure include estimates of the following:</t>
  </si>
  <si>
    <t>The Universal Credit standard allowance</t>
  </si>
  <si>
    <t>Universal Credit directed at those with health conditions</t>
  </si>
  <si>
    <t>Universal Credit expenditure on support for Caring</t>
  </si>
  <si>
    <t>Universal Credit expenditure on support for Housing</t>
  </si>
  <si>
    <t>Universal Credit expenditure on the Child Element</t>
  </si>
  <si>
    <t>Universal Credit expenditure on the Disabled Child Element</t>
  </si>
  <si>
    <t>Universal Credit expenditure on support for Childcare</t>
  </si>
  <si>
    <t>Universal Credit expenditure on Transitional Element</t>
  </si>
  <si>
    <t>While these elements drive eligibility, they should not be treated as estimates of how Universal Credit is spent by claimants.</t>
  </si>
  <si>
    <t>Disability and Health:</t>
  </si>
  <si>
    <t>To be as consistent as possible with previous tables on disability/health conditions (Table 4), under UC, expenditure directed at those with health conditions will be defined as households where at least one person has been found to have either:</t>
  </si>
  <si>
    <t xml:space="preserve">Limited Capability for Work;  </t>
  </si>
  <si>
    <t>Limited Capability for Work and Work Related Activity;</t>
  </si>
  <si>
    <t>or Be awaiting a Work Capability Assessment.</t>
  </si>
  <si>
    <t>For consistency with previous information on ESA and ESA-passported HB, expenditure included will be the estimated spend on:</t>
  </si>
  <si>
    <t>Standard Allowance;</t>
  </si>
  <si>
    <t>Health Element;</t>
  </si>
  <si>
    <t>Other parts of the payment, for example Housing Element, Child Element, and Disabled Child Element are not included.</t>
  </si>
  <si>
    <t>Housing:</t>
  </si>
  <si>
    <t>The methodology for calculating expenditure relating to the housing element is the same as for all other elements. Additionally, the forecast also provides figures on the basis of country (England, Scotland and Wales) and tenure (private rented sector, social rented sector and other). </t>
  </si>
  <si>
    <t>UC &amp; legacy:</t>
  </si>
  <si>
    <t>Differences in assumptions, particularly around apportioning deductions and earnings, means that direct comparisons between UC and the legacy benefits on specific types of support should be treated with caution. Additionally, different rules between the current and legacy systems may lead to differences in behaviour which may affect awards.</t>
  </si>
  <si>
    <t>Autumn Forecast 2020 was the first time Universal Credit expenditure was split. Due to methodologies used to produce these UC splits, they may not match those that would have been produced under the old ‘counterfactual’ methodologies (where we forecasted expenditure as if UC didn’t exist and added on a “UC Marginal Cost” to estimate the additional costs arising from UC). The methodology, and number of splits, will be developed over time, and therefore may change in future iterations.</t>
  </si>
  <si>
    <t>12)</t>
  </si>
  <si>
    <t>Vaccine Damage Payments</t>
  </si>
  <si>
    <t>Responsibility for Vaccine Damage Payments was transferred to NHS Business Services Authority on 1st November 2021. Therefore, data in this publication only covers expenditure up to 31st October 2021.</t>
  </si>
  <si>
    <t>13)</t>
  </si>
  <si>
    <t xml:space="preserve">New Deal and Employment programme allowances: </t>
  </si>
  <si>
    <t>These comprise New Deal Allowances and expenditure for Work Programme customers on training courses for 30+ hours a week.</t>
  </si>
  <si>
    <t>14)</t>
  </si>
  <si>
    <t>Other benefits:</t>
  </si>
  <si>
    <t>Expenditure figures are complete to the best of our knowledge, subject to the points mentioned elsewhere in these notes, although before 1970/71 a number of benefits are combined in the "other benefits" category. In later years, "other benefits" covers a number of benefits with a very small amount of expenditure. Statutory Sick Pay became the full responsibility of employers from April 2014 although residual expenditure relating to prior years will show from 2014/15 in these tables. At Budget 2020, DWP--funded Statutory Sick Pay returned for 2020/21 only as part of the response to the COVID-19 pandemic.</t>
  </si>
  <si>
    <t>15)</t>
  </si>
  <si>
    <t>DEL expenditure:</t>
  </si>
  <si>
    <t>DEL (Departmental Expenditure Limit) relates mainly to administration costs of the Department, along with employment programme costs, but some benefits are also paid from this funding source:</t>
  </si>
  <si>
    <t xml:space="preserve">    Discretionary Housing Payments from 2014/15</t>
  </si>
  <si>
    <t xml:space="preserve">    Financial Assistance Scheme until end of 2013/14</t>
  </si>
  <si>
    <t xml:space="preserve">    Funeral Expenses Payments from 2014/15</t>
  </si>
  <si>
    <t xml:space="preserve">    Independent Living Fund from 2008/09 until 2015/16</t>
  </si>
  <si>
    <t xml:space="preserve">    Mesothelioma 2008 &amp; 2014 schemes</t>
  </si>
  <si>
    <t xml:space="preserve">    New Deal and Employment Allowances from 2014/15</t>
  </si>
  <si>
    <t xml:space="preserve">    New Enterprise Allowance from 2014/15</t>
  </si>
  <si>
    <t xml:space="preserve">    Pneumoconiosis 1979 scheme</t>
  </si>
  <si>
    <t xml:space="preserve">   Specialised Vehicles Fund from 2014/15</t>
  </si>
  <si>
    <t xml:space="preserve">   Sure Start Maternity Grant from 2014/15</t>
  </si>
  <si>
    <t xml:space="preserve">   Vaccine Damage Payments from 2014/15</t>
  </si>
  <si>
    <t>Access to Work Grants from 2009/10</t>
  </si>
  <si>
    <t>16)</t>
  </si>
  <si>
    <t xml:space="preserve">Discretionary Housing Payments: </t>
  </si>
  <si>
    <t>The Discretionary Housing Payment (DHP) figures reported in these tables have changed since the December 2023 publication of these statistics. The figures relate to historic DHP expenditure, which includes the government contribution (DEL funding determined at spending review) and any top-ups made by local authorities (LAs). English and Welsh LAs can top up  their DHP funding so that their total DHP expenditure is a maximum of two and a half times their government contribution. DHP figures only cover spend from reporting LAs, which are those who submitted a return by the cut-off point for inclusion in the DHP statistics. The response rate varies from 93% to 99%, depending on the financial year. Figures are for Great Britain up to 2016/17 (pre-devolution), and from 2017/18 are for England and Wales only. Figures will be updated each year and no forecast is provided.</t>
  </si>
  <si>
    <t>In Table 1a, the figures on Discretionary Housing Payments (DHPs) funded by local authorities relates to the overall amount LAs spent on DHPs above the government contribution. This includes top-ups made by local authorities that come from their own funds or from additional funding provided by the devolved administrations, such as the Welsh Government or the Scottish Government (before 2017/18).</t>
  </si>
  <si>
    <t>17)</t>
  </si>
  <si>
    <t>Housing Benefit:</t>
  </si>
  <si>
    <t>From Autumn Statement 2022, the layout of the Housing Benefits tab changed to provide a clear overview and several breakdowns for the Housing Support spend. Housing Support captures the Housing Benefit (HB) and the estimated Universal Credit Housing Element (UCHE). We also provide the UCHE split by Country (England, Scotland, Wales).</t>
  </si>
  <si>
    <t>18)</t>
  </si>
  <si>
    <t>Over 75 TV Licence:</t>
  </si>
  <si>
    <t>In 2019/20, free TV licences for those aged 75 and over were partially funded by DWP, as agreed at the 2015 funding settlement, moving to the BBC taking responsibility for funding and policy from June 2020. The figures in this table show the DWP’s share only, not the total expenditure.</t>
  </si>
  <si>
    <t xml:space="preserve">Publication of DWP TVL expenditure by Government Office Region has been discontinued from 2020/21. This is because DWP stopped funding the free TV licence for the over 75s from April 2020.                                                                                                                                                    </t>
  </si>
  <si>
    <t>19)</t>
  </si>
  <si>
    <t xml:space="preserve">Support for Mortgage Interest loans: </t>
  </si>
  <si>
    <t>In April 2018, Support for Mortgage Interest became a loan, replacing the support for mortgage interest element in qualifying benefits. The expenditure figures given in the tables relate only to the estimated write-offs of loans.</t>
  </si>
  <si>
    <t>20)</t>
  </si>
  <si>
    <t xml:space="preserve">Cost of Living Payments </t>
  </si>
  <si>
    <t xml:space="preserve">Cost of Living Payments started in Autumn 2022 with the first expenditure year being 2022/23. The last payment package was in February 2024; any expenditure beyond this date reflects mop-up payments, i.e. payments to claimants who weren't paid in the initial batch but who were eligible for them. </t>
  </si>
  <si>
    <t>21)</t>
  </si>
  <si>
    <t xml:space="preserve">Figures for Universal Credit, for those with health conditions from 2019/20 onwards, have been added to the Incapacity Benefits page and the breakdown of total incapacity-related benefits. These figures have been added to provide a better understanding of Incapacity benefits. Therefore, figures from 2019/20 onwards will no longer match with previous publications.  </t>
  </si>
  <si>
    <t>22)</t>
  </si>
  <si>
    <t>Dual Claims Caseloads</t>
  </si>
  <si>
    <t>Caseloads for Universal Credit for those with health conditions also in receipt of Employment and Support Allowance have been added to the Incapacity Benefits tables. These figures are experimental, and the outturn period contains estimates. The total caseload of claimants on both ESA and UC Health (the overlap), and the detailed splits, are modelled separately, and therefore these figures may not be consistent with other figures in this workbook – including the overall UC and ESA caseloads – and other published DWP figures. The methods and caveats of both the total overlap and the AP/Fit Note, WRAG/LCW, SG/LCWRA subgroups are outlined in the sections below. Note: Stat-Xplore can be used to provide official statistics for the number of claimants on ESA or UC Health by phase, although it doesn’t currently hold information on overlaps.</t>
  </si>
  <si>
    <t>Total Overlap</t>
  </si>
  <si>
    <t>Individuals that are claiming both Universal Credit and ESA have been identified by matching together datasets that are based on administrative data, derived from DWP computer systems. For ESA, the data are sometimes referred to as the Work and Pensions Longitudinal Study (WPLS) with additional data provided from a point-in-time dataset called GMS. Universal Credit data is separate but also based on administrative data. As Universal Credit is still developing, volumes and overlaps should be interpreted in that context. An average of the monthly figures is then taken for each financial year, and the trend from the last 12 months of outturn is assumed to persist through the forecast period.</t>
  </si>
  <si>
    <t>Breakdowns of this Total</t>
  </si>
  <si>
    <t>This total is broken down by phase of the claim (Assessment Period (AP), Support Group (SG) or Work-Related Activity Group (WRAG)). The below the line splits for the NSESA/UC overlap are calculated using pre-UC data on the number of ESA claimants who formerly claimed the ESA health related element. The trends in the proportions of the AP, WRAG and SG groups are assumed to persist throughout the remaining outturn and forecast period. These trends are flawed as they do not reflect any potential changes in these groups that may have occurred since 2017.</t>
  </si>
  <si>
    <t>23)</t>
  </si>
  <si>
    <t>Personal Independence Payment </t>
  </si>
  <si>
    <t>The methodology to calculate the age group breakdown for Personal Independence Payment has been revised since Autumn Statement 2023 to provide a better split between working age and pension age claimants. The change impacted both historical data and forecasted expenditure and caseloads. Therefore, the Personal Independence Payment age group breakdowns will not be comparable to previous publications.</t>
  </si>
  <si>
    <t>24)</t>
  </si>
  <si>
    <t>Statutory Maternity Pay</t>
  </si>
  <si>
    <t>SMP expenditure outturn for years 2021/22 to 2023/24 is provisional due to expected future retrospective changes. Expenditure outturn prior to this is final. Due to data lags, the latest SMP caseload outturn is 2022/23.</t>
  </si>
  <si>
    <t>25)</t>
  </si>
  <si>
    <t xml:space="preserve">Maternity Allowance </t>
  </si>
  <si>
    <r>
      <rPr>
        <sz val="12"/>
        <rFont val="Arial"/>
        <family val="2"/>
      </rPr>
      <t xml:space="preserve">MA caseload outturn should be treated with caution due to known errors in the MA quarterly dataset: </t>
    </r>
    <r>
      <rPr>
        <u/>
        <sz val="12"/>
        <color indexed="12"/>
        <rFont val="Arial"/>
        <family val="2"/>
      </rPr>
      <t xml:space="preserve">Maternity Allowance: quarterly statistics - GOV.UK. </t>
    </r>
    <r>
      <rPr>
        <sz val="12"/>
        <rFont val="Arial"/>
        <family val="2"/>
      </rPr>
      <t>This dataset has been suspended and therefore the latest MA caseload outturn is 2022/23.</t>
    </r>
  </si>
  <si>
    <t>INFORMATION ON SPECIFIC TABLES</t>
  </si>
  <si>
    <t>26)</t>
  </si>
  <si>
    <t>Benefit expenditure to support disabled people and people with health conditions (Table 4 ):</t>
  </si>
  <si>
    <t>Tables 4, 4i and 4ii summarise benefit expenditure on disability, incapacity, and carer benefits. They include spending on benefits explicitly directed at disabled people, people with health conditions and their carers; including Income Support and Housing Benefit paid to people in the disabled, incapacity and carer statistical groups, as well as the health related spend on Universal Credit.</t>
  </si>
  <si>
    <t>Benefits not otherwise associated with disability, incapacity, or caring responsibilities (for example, State Pension) are not included, although the recipient may fall into one or more of those groups. In addition, the hierarchy applied when allocating claims to statistical groups means that some spending, particularly on carers, is not included. For example, spending on a lone parent who is also a carer is counted as lone parent spending. Similarly, spending on disability and carer premiums and allowances in other benefits and tax credits is not included.</t>
  </si>
  <si>
    <t>Expenditure on the Disabled Child Element of Universal Credit is not included in this table as we do not have a comparable back series for the disability element of Child Tax Credit. This is a development being considered for future publications; currently, expenditure on the disabled child element can be found within the Universal Credit tab.</t>
  </si>
  <si>
    <t>27)</t>
  </si>
  <si>
    <t>Benefit expenditure to support disabled people and people with health conditions Table 4 (i) and (ii):</t>
  </si>
  <si>
    <t>Tables 4i and 4ii were added at Spring Budget 2023 and provide age group breakdowns for disability and health related spending. Table 4i is on a DWP coverage basis, so shows the change from Great Britain to England &amp; Wales coverage between 2019/20 and 2020/21 for various devolved benefits and from September 2018 for Carer’s Allowance (see Geographical Coverage section for details). Table 4ii removes this inconsistency over time by providing England &amp; Wales figures throughout the time series for the devolved benefits.</t>
  </si>
  <si>
    <t>Tables 4, 4i and 4ii include some estimates of health-related expenditure on Universal Credit from 2014/15 to 2018/19. These estimated breakdowns are calculated on a different basis as outlined above (11 - Universal Credit breakdowns) and are produced from an older Universal Credit model based on a legacy-equivalent approach. This uses ESA and HB incapacity benefits equivalents as proxies for expenditure directed at those on Universal Credit receiving both standard allowance and health element, as well as the housing element. This may lead to some minor inconsistencies when comparing long-term trends but provides a fuller picture on expenditure.</t>
  </si>
  <si>
    <t>28)</t>
  </si>
  <si>
    <t>Unemployment benefits table</t>
  </si>
  <si>
    <t>This table now includes Universal Credit (UC) expenditure to provide a comprehensive overview of expenditure attributed to unemployment. This UC expenditure is the total expenditure outside the welfare cap directed to those in the Intensive Work Search group, the closest UC equivalent to JSA spend. However, this still captures some additional expenditure spend beyond JSA-like claimants on UC.</t>
  </si>
  <si>
    <t>29)</t>
  </si>
  <si>
    <t>UC and equivalents table</t>
  </si>
  <si>
    <t>This table has been added to depict total Universal Credit (UC) and equivalent legacy benefit expenditure, including Tax Credits paid by His Majesty’s Revenue and Customs.</t>
  </si>
  <si>
    <t>30)</t>
  </si>
  <si>
    <t>GB and UK tables</t>
  </si>
  <si>
    <t>The GB table includes other non-DWP GB expenditure (excluding expenditure devolved to the Scottish Government) whilst the UK table includes the GB expenditure (excluding expenditure devolved to the Scottish Government) and expenditure devolved to the Northern Ireland Executive.</t>
  </si>
  <si>
    <t>TRANSFERS AND DEVOLUTION</t>
  </si>
  <si>
    <t>31)</t>
  </si>
  <si>
    <t>Transfers between departments and to devolved administrations:</t>
  </si>
  <si>
    <t>Over the years there have been a number of transfers of responsibility between departments which will affect the trends shown. Where possible, these tables provide information that enable a reasonably consistent time-series of information to be constructed. The tables do not generally show spending where policy responsibility for a benefit lies outside of the Department for Work and Pensions or its predecessors. The main transfers of responsibility are as follows:</t>
  </si>
  <si>
    <t>A) From April 1999, benefits paid in respect of Asylum Seekers have been reimbursed by the National Asylum Support Service (NASS), as part of the transitional arrangements to the new asylum support arrangements introduced at that time. Expenditure from 1999/00 on the main income-related benefits excludes that amount reimbursed by NASS, but figures prior to that date have not been adjusted to exclude asylum seekers.</t>
  </si>
  <si>
    <t>B) Family Credit and Disability Working Allowance were replaced from October 1999 by Working Families Tax Credit and Disabled Person's Tax Credit, administered by His Majesty's Revenue &amp; Customs.</t>
  </si>
  <si>
    <t>C) Responsibility for War Pensions transferred to the Veterans Agency (now called Veterans UK) from 2002/03.</t>
  </si>
  <si>
    <t>D) Responsibility for providing certain benefits in support of those living in Residential Care or Nursing Homes was progressively transferred to Local Authorities from April 2002 to October 2003. Relevant expenditure has been identified in Income Support for years up to the transfer, and is presented in these tables, but excluded from totals where appropriate.</t>
  </si>
  <si>
    <t>E) Responsibility for Child Benefit, Guardians Allowance and Child's Special Allowance transferred to His Majesty's Revenue and Customs from 2003/04.</t>
  </si>
  <si>
    <t>F) Starting in April 2003, child allowances and premia in Income Support and Jobseeker's Allowance were gradually replaced by Child Tax Credit, administered by His Majesty’s Revenue &amp; Customs. The tables include estimates of the value of the Child Tax Credit-equivalent elements of those benefits.</t>
  </si>
  <si>
    <t>G) Funding responsibility for Rent Rebate transferred to DWP from 2004/05, although all tables show total spending on Rent Rebate regardless of source of funding. Similarly, the tables show the full amount of spending on Rent Allowance, although a proportion of expenditure was funded by Local Authorities. The sources of funding are separately broken down in the relevant benefit tables, and on Tables 1a and 1b.</t>
  </si>
  <si>
    <t>H) Council Tax Benefit was abolished from April 2013, with funding and policy responsibility transferred to the Department for Communities and Local Government, the Scottish Government and the Welsh Assembly. From 2013/14, forecasts of spending are not provided in these tables, although forecasts made on the basis of the continuation of the current scheme appear in other publications on this website. Up to and including 2012/13, tables show the full amount of spending on Council Tax Benefit and its predecessors including the proportion of expenditure funded by Local Authorities.</t>
  </si>
  <si>
    <t>I) Certain elements of Social Fund have been replaced by local provision.</t>
  </si>
  <si>
    <t>J) From 2018/19, funding for TV licences for people aged 75 and over becomes the responsibility of the BBC. This will involve a phased reduction of DWP's reimbursements over the period to 2020/21.</t>
  </si>
  <si>
    <t>K) Executive competence for Carer’s Allowance in Scotland was transferred to the Scottish Government on 3rd September 2018. From this point, Scottish caseload and expenditure are no longer included in our tables. This means that: Figures up to and including 2017/18 present data for the whole of Great Britain. Figures for 2018/19 include GB data for the period April-18 to 3rd September 2018 and England and Wales only data from 3rd September to end March-19. Figures for 2019/20 onwards present data for England and Wales only.</t>
  </si>
  <si>
    <t>L) Executive competence for Disability Living Allowance, Personal Independence Payment, Attendance Allowance, Severe Disablement Allowance and Industrial Injuries Disablement Benefit in Scotland was transferred to the Scottish Government on 1st April 2020.From this point, Scottish caseload and expenditure are no longer included in our tables. This means that: Figures up to and including 2019/20 present data for the whole of Great Britain. Figures for 2020/21 onwards present data for England and Wales only.</t>
  </si>
  <si>
    <t>M) Executive Competence for Cold Weather Payments was transferred to the Scottish Government on 1st November 2022. This means that: Figures up to and including 2021/22 present data for the whole of Great Britain. Figures for 2022/23 onwards present data for England and Wales only.</t>
  </si>
  <si>
    <t>N) Executive Competence for Winter Fuel Payment was transferred to the Scottish Government on 1st April 2024. This means that: Figures up to and including 2023/24 present data for the whole of Great Britain. Figures for 2024/25 onwards present data for England and Wales only.</t>
  </si>
  <si>
    <t>32)</t>
  </si>
  <si>
    <t>Removal of expenditure information for Scotland</t>
  </si>
  <si>
    <r>
      <rPr>
        <sz val="12"/>
        <rFont val="Arial"/>
        <family val="2"/>
      </rPr>
      <t>Information on expenditure for Scotland in the UK Welfare Tab has been removed from the Expenditure and Caseload forecasts. Information on Welfare Funding for Scotland can be found in His Majesty's Treasury's Block Grant Transparency publication found here:</t>
    </r>
    <r>
      <rPr>
        <u/>
        <sz val="12"/>
        <color indexed="12"/>
        <rFont val="Arial"/>
        <family val="2"/>
      </rPr>
      <t xml:space="preserve"> https://www.gov.uk/government/publications/block-grant-transparency-july-2023</t>
    </r>
  </si>
  <si>
    <t>Information relating to this table can be found in the 'Notes' tab</t>
  </si>
  <si>
    <t>Spring Statement</t>
  </si>
  <si>
    <t>Summary table: UK welfare,</t>
  </si>
  <si>
    <t>1995/96</t>
  </si>
  <si>
    <t>1996/97</t>
  </si>
  <si>
    <t>1997/98</t>
  </si>
  <si>
    <t>1998/99</t>
  </si>
  <si>
    <t>1999/00</t>
  </si>
  <si>
    <t>2000/01</t>
  </si>
  <si>
    <t>2001/02</t>
  </si>
  <si>
    <t>2002/03</t>
  </si>
  <si>
    <t>2003/04</t>
  </si>
  <si>
    <t>2004/05</t>
  </si>
  <si>
    <t>2005/06</t>
  </si>
  <si>
    <t>2006/07</t>
  </si>
  <si>
    <t>2007/08</t>
  </si>
  <si>
    <t>2008/09</t>
  </si>
  <si>
    <t>2009/10</t>
  </si>
  <si>
    <t>2010/11</t>
  </si>
  <si>
    <t>2011/12</t>
  </si>
  <si>
    <t>2012/13</t>
  </si>
  <si>
    <t>2013/14</t>
  </si>
  <si>
    <t>2014/15</t>
  </si>
  <si>
    <t>2015/16</t>
  </si>
  <si>
    <t>2016/17</t>
  </si>
  <si>
    <t>2017/18</t>
  </si>
  <si>
    <t>2018/19</t>
  </si>
  <si>
    <t>2019/20</t>
  </si>
  <si>
    <t>2020/21</t>
  </si>
  <si>
    <t>2021/22</t>
  </si>
  <si>
    <t>2022/23</t>
  </si>
  <si>
    <t>2023/24</t>
  </si>
  <si>
    <t>2024/25</t>
  </si>
  <si>
    <t>2025/26</t>
  </si>
  <si>
    <t>2026/27</t>
  </si>
  <si>
    <t>2027/28</t>
  </si>
  <si>
    <t>2028/29</t>
  </si>
  <si>
    <t>2029/30</t>
  </si>
  <si>
    <t>Department for Work &amp; Pensions, Northern Ireland Executive, His Majesty's Revenue and Customs and predecessors</t>
  </si>
  <si>
    <t>Outturn</t>
  </si>
  <si>
    <t>Forecast</t>
  </si>
  <si>
    <t>United Kingdom welfare spending, 
£ billion, nominal terms</t>
  </si>
  <si>
    <t>DWP Social Security (GB)</t>
  </si>
  <si>
    <t xml:space="preserve">of which within the Welfare Cap </t>
  </si>
  <si>
    <t xml:space="preserve">of which outside the Welfare Cap </t>
  </si>
  <si>
    <t>Benefits funded by local authorities</t>
  </si>
  <si>
    <t>Child Benefit</t>
  </si>
  <si>
    <t>Child Trust Fund; Health in Pregnancy Grant</t>
  </si>
  <si>
    <t xml:space="preserve">Paternity, Parental and Adoption Pay </t>
  </si>
  <si>
    <t xml:space="preserve">Personal tax credits </t>
  </si>
  <si>
    <t>Tax Free Childcare</t>
  </si>
  <si>
    <t>Northern Ireland Social Security</t>
  </si>
  <si>
    <t>Total</t>
  </si>
  <si>
    <t>United Kingdom welfare spending including Cost of Living payments, 
£ billion, nominal terms</t>
  </si>
  <si>
    <t>Cost of Living payments</t>
  </si>
  <si>
    <t xml:space="preserve">Total, including Cost of Living payments </t>
  </si>
  <si>
    <t>United Kingdom welfare spending, 
£ billion, real terms, 2025/26 prices</t>
  </si>
  <si>
    <t>United Kingdom welfare spending including Cost of Living payments, 
£ billion, real terms, 2025/26 prices</t>
  </si>
  <si>
    <t>Total, including Cost of Living payments</t>
  </si>
  <si>
    <t>United Kingdom welfare spending, 
£ per year, real terms, 2025/26 prices, per total household</t>
  </si>
  <si>
    <t xml:space="preserve">Welfare spend within the Welfare Cap </t>
  </si>
  <si>
    <t xml:space="preserve">Welfare spend outside the Welfare Cap </t>
  </si>
  <si>
    <t xml:space="preserve">Total, including Cost of Living Payments </t>
  </si>
  <si>
    <t>United Kingdom welfare spending, 
as a share of Gross Domestic Product</t>
  </si>
  <si>
    <t>United Kingdom welfare spending, 
as a share of Total Managed Expenditure</t>
  </si>
  <si>
    <t>Deflators and Denominators sourced from the Office for National Statistics</t>
  </si>
  <si>
    <t>GDP Deflator Series</t>
  </si>
  <si>
    <t>Conversion factor</t>
  </si>
  <si>
    <t>GDP denominator</t>
  </si>
  <si>
    <t>TME denominator</t>
  </si>
  <si>
    <t>h</t>
  </si>
  <si>
    <t>Summary table: GB welfare,</t>
  </si>
  <si>
    <t>1948/49</t>
  </si>
  <si>
    <t>1949/50</t>
  </si>
  <si>
    <t>1950/51</t>
  </si>
  <si>
    <t>1951/52</t>
  </si>
  <si>
    <t>1952/53</t>
  </si>
  <si>
    <t>1953/54</t>
  </si>
  <si>
    <t>1954/55</t>
  </si>
  <si>
    <t>1955/56</t>
  </si>
  <si>
    <t>1956/57</t>
  </si>
  <si>
    <t>1957/58</t>
  </si>
  <si>
    <t>1958/59</t>
  </si>
  <si>
    <t>1959/60</t>
  </si>
  <si>
    <t>1960/61</t>
  </si>
  <si>
    <t>1961/62</t>
  </si>
  <si>
    <t>1962/63</t>
  </si>
  <si>
    <t>1963/64</t>
  </si>
  <si>
    <t>1964/65</t>
  </si>
  <si>
    <t>1965/66</t>
  </si>
  <si>
    <t>1966/67</t>
  </si>
  <si>
    <t>1967/68</t>
  </si>
  <si>
    <t>1968/69</t>
  </si>
  <si>
    <t>1969/70</t>
  </si>
  <si>
    <t>1970/71</t>
  </si>
  <si>
    <t>1971/72</t>
  </si>
  <si>
    <t>1972/73</t>
  </si>
  <si>
    <t>1973/74</t>
  </si>
  <si>
    <t>1974/75</t>
  </si>
  <si>
    <t>1975/76</t>
  </si>
  <si>
    <t>1976/77</t>
  </si>
  <si>
    <t>1977/78</t>
  </si>
  <si>
    <t>1978/79</t>
  </si>
  <si>
    <t>1979/80</t>
  </si>
  <si>
    <t>1980/81</t>
  </si>
  <si>
    <t>1981/82</t>
  </si>
  <si>
    <t>1982/83</t>
  </si>
  <si>
    <t>1983/84</t>
  </si>
  <si>
    <t>1984/85</t>
  </si>
  <si>
    <t>1985/86</t>
  </si>
  <si>
    <t>1986/87</t>
  </si>
  <si>
    <t>1987/88</t>
  </si>
  <si>
    <t>1988/89</t>
  </si>
  <si>
    <t>1989/90</t>
  </si>
  <si>
    <t>1990/91</t>
  </si>
  <si>
    <t>1991/92</t>
  </si>
  <si>
    <t>1992/93</t>
  </si>
  <si>
    <t>1993/94</t>
  </si>
  <si>
    <t>1994/95</t>
  </si>
  <si>
    <t xml:space="preserve">Department for Work &amp; Pensions, </t>
  </si>
  <si>
    <t>His Majesty's Revenue and Customs and predecessors</t>
  </si>
  <si>
    <t>Great Britain welfare spending, 
£ billion, nominal terms</t>
  </si>
  <si>
    <t>People of working age and children</t>
  </si>
  <si>
    <t>Pensioners</t>
  </si>
  <si>
    <t>of which DWP</t>
  </si>
  <si>
    <t>of which Non-DWP</t>
  </si>
  <si>
    <t>Great Britain welfare spending including Cost of Living payments, 
£ billion, nominal terms</t>
  </si>
  <si>
    <t>Great Britain welfare spending, 
£ billion, real terms, 2025/26 prices</t>
  </si>
  <si>
    <t>Great Britain welfare spending including Cost of Living payments, 
£ billion, real terms, 2025/26 prices</t>
  </si>
  <si>
    <t>Great Britain welfare spending, 
£ per year, real terms, 2025/26 prices, per total household</t>
  </si>
  <si>
    <t>Great Britain welfare spending including Cost of Living payments, 
£ per year, real terms, 2025/26 prices, per total household</t>
  </si>
  <si>
    <t>Great Britain welfare spending, 
as a share of Gross Domestic Product</t>
  </si>
  <si>
    <t>Great Britain welfare spending, 
as a share of Total Managed Expenditure</t>
  </si>
  <si>
    <t>Benefit summary table: Benefit expenditure,</t>
  </si>
  <si>
    <t>Department for Work &amp; Pensions and predecessors</t>
  </si>
  <si>
    <t>Benefit expenditure, 
£ billion, nominal terms</t>
  </si>
  <si>
    <t>Children</t>
  </si>
  <si>
    <t>Working age</t>
  </si>
  <si>
    <t>Contributory</t>
  </si>
  <si>
    <t>Income-related</t>
  </si>
  <si>
    <t>Non-contributory / non-income-related</t>
  </si>
  <si>
    <t>Benefit expenditure consistent with current DWP coverage, 
£ billion, nominal terms</t>
  </si>
  <si>
    <t>Benefit expenditure, 
£ billion, real terms, 2025/26 prices</t>
  </si>
  <si>
    <t>Benefit expenditure consistent with current DWP coverage, 
£ billion, real terms, 2025/26 prices</t>
  </si>
  <si>
    <t>Benefit expenditure, 
as a share of Gross Domestic Product</t>
  </si>
  <si>
    <t>Benefit expenditure consistent with current DWP coverage, 
as a share of Gross Domestic Product</t>
  </si>
  <si>
    <t>Benefit expenditure, 
as a share of Total Managed Expenditure</t>
  </si>
  <si>
    <t>Benefit expenditure consistent with current DWP coverage, 
as a share of Total Managed Expenditure</t>
  </si>
  <si>
    <t>Table 1a: Expenditure by benefit,</t>
  </si>
  <si>
    <t>£ million, nominal terms</t>
  </si>
  <si>
    <t>Benefit type</t>
  </si>
  <si>
    <t>Access to Work Grants</t>
  </si>
  <si>
    <t>(NC / NIR)</t>
  </si>
  <si>
    <t>Armed Forces Independence Payment</t>
  </si>
  <si>
    <t>Attendance Allowance</t>
  </si>
  <si>
    <t>Bereavement related benefits</t>
  </si>
  <si>
    <t>(C)</t>
  </si>
  <si>
    <t>Carer's Allowance</t>
  </si>
  <si>
    <t>Christmas Bonus</t>
  </si>
  <si>
    <t>of which contributory</t>
  </si>
  <si>
    <t>of which non-contributory</t>
  </si>
  <si>
    <t>Cold Weather Payments</t>
  </si>
  <si>
    <t>(IR)</t>
  </si>
  <si>
    <t>Cost of Living Payments</t>
  </si>
  <si>
    <t>Death Grant</t>
  </si>
  <si>
    <t>Disability Living Allowance</t>
  </si>
  <si>
    <t>Disability Working Allowance</t>
  </si>
  <si>
    <t>Discretionary Housing Payments</t>
  </si>
  <si>
    <t>Earnings Top Up</t>
  </si>
  <si>
    <t>Employment and Support Allowance</t>
  </si>
  <si>
    <t>of which income-based</t>
  </si>
  <si>
    <t>Family Credit</t>
  </si>
  <si>
    <t>Financial Assistance Scheme</t>
  </si>
  <si>
    <t>Funeral Expenses Payments</t>
  </si>
  <si>
    <t>Guardian's Allowance &amp; Child's Special Allowance</t>
  </si>
  <si>
    <t>Housing benefits (exc. Universal Credit)</t>
  </si>
  <si>
    <t>of which AME within Welfare Cap</t>
  </si>
  <si>
    <t>of which AME outside Welfare Cap</t>
  </si>
  <si>
    <t>of which LA funded</t>
  </si>
  <si>
    <t>Incapacity Benefit</t>
  </si>
  <si>
    <t>Independent Living Fund</t>
  </si>
  <si>
    <t>Industrial injuries benefits in AME</t>
  </si>
  <si>
    <t>Invalidity Benefit</t>
  </si>
  <si>
    <t>In Work Credit</t>
  </si>
  <si>
    <t>Job Grant</t>
  </si>
  <si>
    <t>Jobseeker's Allowance</t>
  </si>
  <si>
    <t>Maternity Allowance</t>
  </si>
  <si>
    <t>Maternity Grant</t>
  </si>
  <si>
    <t>Mesothelioma 2008 &amp; 2014</t>
  </si>
  <si>
    <t>Mobility Allowance</t>
  </si>
  <si>
    <t>New Deal and Employment programme allowances</t>
  </si>
  <si>
    <t>New Enterprise Allowance</t>
  </si>
  <si>
    <t>One Parent Benefit</t>
  </si>
  <si>
    <t>Over 65s Payments</t>
  </si>
  <si>
    <t>Over 70s Payments</t>
  </si>
  <si>
    <t>Over 75 TV Licences</t>
  </si>
  <si>
    <t>Personal Independence Payment</t>
  </si>
  <si>
    <t>Pneumoconiosis 1979</t>
  </si>
  <si>
    <t>Return to Work Credit</t>
  </si>
  <si>
    <t>RPI adjustment</t>
  </si>
  <si>
    <t>Severe Disablement Allowance</t>
  </si>
  <si>
    <t>Sickness Benefit</t>
  </si>
  <si>
    <t>Social Fund Discretionary</t>
  </si>
  <si>
    <t>Specialised Vehicles Fund</t>
  </si>
  <si>
    <t>State Pension transfers</t>
  </si>
  <si>
    <t>Statutory Sick Pay</t>
  </si>
  <si>
    <t>Support for Mortgage Interest loans</t>
  </si>
  <si>
    <t>Sure Start Maternity Grant</t>
  </si>
  <si>
    <t>Unemployment Benefit</t>
  </si>
  <si>
    <t>Universal Credit</t>
  </si>
  <si>
    <t>of which within Welfare Cap</t>
  </si>
  <si>
    <t>of which outside Welfare Cap</t>
  </si>
  <si>
    <t>War Pensions</t>
  </si>
  <si>
    <t>Winter Fuel Payments</t>
  </si>
  <si>
    <t>Minor housing-related benefits</t>
  </si>
  <si>
    <t>Other small benefits</t>
  </si>
  <si>
    <t>Total benefit expenditure</t>
  </si>
  <si>
    <t>Total contributory benefits (C)</t>
  </si>
  <si>
    <t>Total income-related benefits (IR)</t>
  </si>
  <si>
    <t>Total non contributory and non income-related benefits (NC / NIR)</t>
  </si>
  <si>
    <t>Total in DWP Annually Managed Expenditure</t>
  </si>
  <si>
    <t xml:space="preserve">    of which inside Welfare Cap</t>
  </si>
  <si>
    <t xml:space="preserve">    of which outside Welfare Cap</t>
  </si>
  <si>
    <t xml:space="preserve">of which outside current definition of DWP social security expenditure </t>
  </si>
  <si>
    <t>Expenditure covered by Departmental Expenditure Limit</t>
  </si>
  <si>
    <t>of which Housing benefits</t>
  </si>
  <si>
    <t>of which Council Tax Benefit</t>
  </si>
  <si>
    <t xml:space="preserve">of which Discretionary Housing Payments </t>
  </si>
  <si>
    <t>Reconciliation with OBR Economic &amp; Fiscal Outlook Supplementary Fiscal Table 4.7</t>
  </si>
  <si>
    <t>Total in DWP Annually Managed Expenditure (see Row 83)</t>
  </si>
  <si>
    <t>removal of accounting adjustments</t>
  </si>
  <si>
    <t>addition of Tax Credits transferred debt</t>
  </si>
  <si>
    <t xml:space="preserve">Cost of Living payments &amp; rounding variance </t>
  </si>
  <si>
    <t>Total DWP AME (consistent with OBR's Economic &amp; Fiscal Outlook definition)</t>
  </si>
  <si>
    <t>DWP Social Security spending as shown in the Supplementary Fiscal Table 4.7 OBR Economic and Fiscal Outlook Published 26 March 2025</t>
  </si>
  <si>
    <t>Table 1b: Expenditure by benefit,</t>
  </si>
  <si>
    <t>£ million, real terms, 2025/26 prices</t>
  </si>
  <si>
    <t>Industrial injuries benefits</t>
  </si>
  <si>
    <t>Benefits funded by local authorities, Housing Revenue Accounts and Scottish Government</t>
  </si>
  <si>
    <t>Key to benefit type</t>
  </si>
  <si>
    <t xml:space="preserve">     (NC / NIR) = Non Contributory and Non Income Related benefit</t>
  </si>
  <si>
    <t xml:space="preserve">     (C) = Contributory benefit</t>
  </si>
  <si>
    <t xml:space="preserve">     (IR) = Income Related benefit</t>
  </si>
  <si>
    <t>Table 1c: Caseloads by benefit,</t>
  </si>
  <si>
    <t>thousands*</t>
  </si>
  <si>
    <t>of which in payment</t>
  </si>
  <si>
    <t>of which entitlement without payment</t>
  </si>
  <si>
    <t>number of children covered</t>
  </si>
  <si>
    <t>of which contributory only</t>
  </si>
  <si>
    <t>of which contributory and income-based</t>
  </si>
  <si>
    <t>of which income-based only</t>
  </si>
  <si>
    <t>of which credits only</t>
  </si>
  <si>
    <t>Industrial Injuries benefits</t>
  </si>
  <si>
    <t>Invalidity Benefit &amp; Sickness Benefit</t>
  </si>
  <si>
    <t>State Pension (includes contributory and non contributory)</t>
  </si>
  <si>
    <t>* Summing the rows of caseloads for individual benefits to create a total caseload is not possible due to the overlap of individuals who are in receipt of more than one benefit.</t>
  </si>
  <si>
    <t>Table 2a: Expenditure by age group,</t>
  </si>
  <si>
    <t>Expenditure Directed at Children</t>
  </si>
  <si>
    <t>Child Benefit &amp; One Parent Benefit</t>
  </si>
  <si>
    <t xml:space="preserve">Disability Working Allowance  </t>
  </si>
  <si>
    <t xml:space="preserve">Income Support </t>
  </si>
  <si>
    <t>Jobseeker's Allowance - income-based</t>
  </si>
  <si>
    <t xml:space="preserve">Mobility Allowance </t>
  </si>
  <si>
    <t>Total expenditure directed at children</t>
  </si>
  <si>
    <t>of which consistent with ongoing DWP coverage</t>
  </si>
  <si>
    <t>Expenditure Directed at People of Working Age</t>
  </si>
  <si>
    <t>of which Bereavement Support Payment</t>
  </si>
  <si>
    <t>of which basic element</t>
  </si>
  <si>
    <t>of which earnings-related element ("Additional Pension")</t>
  </si>
  <si>
    <t>Christmas Bonus - non-contributory</t>
  </si>
  <si>
    <t>Earnings Top-Up</t>
  </si>
  <si>
    <t>of which income based</t>
  </si>
  <si>
    <t xml:space="preserve">Housing benefits </t>
  </si>
  <si>
    <t>Incapacity Benefit, Invalidity Benefit &amp; Sickness Benefit</t>
  </si>
  <si>
    <t>of which Residential Care / Nursing Homes</t>
  </si>
  <si>
    <t>of which not in Residential Care / Nursing Homes</t>
  </si>
  <si>
    <t>In-work Credit</t>
  </si>
  <si>
    <t>New Deal allowances</t>
  </si>
  <si>
    <t xml:space="preserve">Social Fund Total </t>
  </si>
  <si>
    <t xml:space="preserve">War Pensions </t>
  </si>
  <si>
    <t xml:space="preserve">Minor housing-related benefits </t>
  </si>
  <si>
    <t>Other benefits</t>
  </si>
  <si>
    <t>Total expenditure directed at working age</t>
  </si>
  <si>
    <t>Expenditure Directed at Pensioners</t>
  </si>
  <si>
    <t>Christmas Bonus - contributory</t>
  </si>
  <si>
    <t>Over-65s Payment</t>
  </si>
  <si>
    <t>Over-70s Payment</t>
  </si>
  <si>
    <t>Over-75 TV Licence</t>
  </si>
  <si>
    <t>of which earnings-related element ("Additional Pension", "SERPS" or "S2P")</t>
  </si>
  <si>
    <t>of which Graduated Retirement Benefit</t>
  </si>
  <si>
    <t>of which lump sums (covering all contributory elements)</t>
  </si>
  <si>
    <t>of which new State Pension  (excluding protected payments)</t>
  </si>
  <si>
    <t>of which new State Pension Protected Payments (including inherited elements)</t>
  </si>
  <si>
    <t>of which non-contributory ("Category D")</t>
  </si>
  <si>
    <t>State Pension Transfers</t>
  </si>
  <si>
    <t xml:space="preserve">Winter Fuel Payments </t>
  </si>
  <si>
    <t>Total Expenditure directed at pensioners</t>
  </si>
  <si>
    <t xml:space="preserve">     of which children</t>
  </si>
  <si>
    <t xml:space="preserve">     of which working age</t>
  </si>
  <si>
    <t xml:space="preserve">     of which pensioners</t>
  </si>
  <si>
    <t>Table 2b: Expenditure by age group,</t>
  </si>
  <si>
    <t>Social Fund Total (1988/89 to 2005/06)</t>
  </si>
  <si>
    <t>Table 2c: Caseloads by age group,</t>
  </si>
  <si>
    <t>Benefits directed at Children</t>
  </si>
  <si>
    <t>Attendance Allowance (in payment)</t>
  </si>
  <si>
    <t>Benefits Directed at People of Working Age</t>
  </si>
  <si>
    <t>Universal Credit (Total)</t>
  </si>
  <si>
    <t>Benefits Directed at Pensioners</t>
  </si>
  <si>
    <t xml:space="preserve">- </t>
  </si>
  <si>
    <t>of which non-contributory only ("Category D")</t>
  </si>
  <si>
    <t>Table 3a: Income-related benefit expenditure,</t>
  </si>
  <si>
    <t>by claimant group and selected components,</t>
  </si>
  <si>
    <t>Income replacement benefits</t>
  </si>
  <si>
    <t>Definition change -&gt;</t>
  </si>
  <si>
    <t>Pension Credit and equivalents</t>
  </si>
  <si>
    <t>Employment and Support Allowance / Income Support sick and disabled</t>
  </si>
  <si>
    <t>Income Support for Lone Parents</t>
  </si>
  <si>
    <t>Jobseeker's Allowance / Income Support for the unemployed</t>
  </si>
  <si>
    <t>Others in receipt of Income Support</t>
  </si>
  <si>
    <t>Total below Pension Credit qualifying age</t>
  </si>
  <si>
    <t>Total income-replacement benefits</t>
  </si>
  <si>
    <t>Support for Mortgage Interest included in the above</t>
  </si>
  <si>
    <t>of which Assessment Phase</t>
  </si>
  <si>
    <t>of which Work-Related Activity Group</t>
  </si>
  <si>
    <t>of which Support Group</t>
  </si>
  <si>
    <t>Income Support sick and disabled</t>
  </si>
  <si>
    <t>Child elements included in the above</t>
  </si>
  <si>
    <t>Residential Care / Nursing Home expenditure included in the above</t>
  </si>
  <si>
    <t>Income replacement benefits' expenditure, excluding child elements and Residential Care &amp; Nursing Homes</t>
  </si>
  <si>
    <t>In-work benefits</t>
  </si>
  <si>
    <t>Family Credit, and predecessors</t>
  </si>
  <si>
    <t>of which child elements</t>
  </si>
  <si>
    <t>of which adult elements</t>
  </si>
  <si>
    <t>of which lone parents</t>
  </si>
  <si>
    <t>of which couples</t>
  </si>
  <si>
    <t>In-work credit</t>
  </si>
  <si>
    <t>Council Tax Benefit, and predecessors</t>
  </si>
  <si>
    <t>Aged above Pension Credit qualifying age / aged above State Pension Age</t>
  </si>
  <si>
    <t>Sick or disabled / in receipt of an incapacity benefit</t>
  </si>
  <si>
    <t>Lone Parents</t>
  </si>
  <si>
    <t>Unemployed</t>
  </si>
  <si>
    <t>Others</t>
  </si>
  <si>
    <t>Total above Pension Credit qualifying age</t>
  </si>
  <si>
    <t>of which pensioners</t>
  </si>
  <si>
    <t>of which working age</t>
  </si>
  <si>
    <t>Total income-related benefits</t>
  </si>
  <si>
    <t>Aged above Pension Credit qualifying age / in receipt of Pension Credit or State Pension</t>
  </si>
  <si>
    <t>Universal Credit (not attributed to claimant group)</t>
  </si>
  <si>
    <t>Total income-related benefits consistent with current DWP coverage</t>
  </si>
  <si>
    <t>Table 3b: Income-related benefit expenditure,</t>
  </si>
  <si>
    <t xml:space="preserve">by claimant group and selected components, </t>
  </si>
  <si>
    <t>of which Main Phase, Work-Related Activity Group</t>
  </si>
  <si>
    <t>of which Main Phase, Support Group</t>
  </si>
  <si>
    <t>Table 3c: Income-related benefit caseloads,</t>
  </si>
  <si>
    <t xml:space="preserve">     Pension Credit and equivalents</t>
  </si>
  <si>
    <t xml:space="preserve">     Employment and Support Allowance / Income Support sick and disabled</t>
  </si>
  <si>
    <t xml:space="preserve">     Income Support for Lone Parents</t>
  </si>
  <si>
    <t xml:space="preserve">     Jobseeker's Allowance / Income Support for the unemployed</t>
  </si>
  <si>
    <t xml:space="preserve">     Others in receipt of Income Support</t>
  </si>
  <si>
    <t xml:space="preserve">     Family Credit, and predecessors</t>
  </si>
  <si>
    <t xml:space="preserve">          of which lone parents</t>
  </si>
  <si>
    <t xml:space="preserve">          of which couples</t>
  </si>
  <si>
    <t xml:space="preserve">     Disability Working Allowance</t>
  </si>
  <si>
    <t xml:space="preserve">     In-work credit (new starts)</t>
  </si>
  <si>
    <t>Disability and Incapacity Benefits Total</t>
  </si>
  <si>
    <t>of which Disability Benefits</t>
  </si>
  <si>
    <t xml:space="preserve">Personal Independence Payment </t>
  </si>
  <si>
    <t>of which Incapacity Benefits</t>
  </si>
  <si>
    <t xml:space="preserve">Income Support (Incapacity / Sick and Disabled) </t>
  </si>
  <si>
    <t xml:space="preserve">Sickness Benefit </t>
  </si>
  <si>
    <t>Universal Credit Health Element</t>
  </si>
  <si>
    <t>Universal Credit Standard Allowance Element</t>
  </si>
  <si>
    <t>Disability, Incapacity and Carers Benefits Total*</t>
  </si>
  <si>
    <t>of which Disability and Incapacity Benefits Total</t>
  </si>
  <si>
    <t>of which Carers Benefits</t>
  </si>
  <si>
    <t xml:space="preserve">Carers Allowance </t>
  </si>
  <si>
    <t>Income Support for Carers</t>
  </si>
  <si>
    <t>Universal Credit Carers Element</t>
  </si>
  <si>
    <t>Broader Definition Total</t>
  </si>
  <si>
    <t>of which Disability, Incapacity and Carers Benefits Total</t>
  </si>
  <si>
    <t xml:space="preserve">of which additional Disability Benefits </t>
  </si>
  <si>
    <t>of which Industrial Injuries Benefits</t>
  </si>
  <si>
    <t xml:space="preserve">Industrial Death Benefit </t>
  </si>
  <si>
    <t xml:space="preserve">Industrial Injuries Disablement Benefit, Reduced Earnings Allowance or Retirement Allowance </t>
  </si>
  <si>
    <t xml:space="preserve">Mesothelioma 2008 &amp; 2014 </t>
  </si>
  <si>
    <t>Other Industrial Injuries Benefits</t>
  </si>
  <si>
    <t>of which Universal Credit Housing Element (for those with Universal Credit Health Element)</t>
  </si>
  <si>
    <t>of which associated Housing Benefits</t>
  </si>
  <si>
    <t>by claimant group (National Statistics definition)</t>
  </si>
  <si>
    <t xml:space="preserve">Carer </t>
  </si>
  <si>
    <t>-</t>
  </si>
  <si>
    <t xml:space="preserve">Disabled </t>
  </si>
  <si>
    <t xml:space="preserve">Incapacity </t>
  </si>
  <si>
    <t>by claimant group (previous definition)</t>
  </si>
  <si>
    <t xml:space="preserve">Long-term sick and disabled </t>
  </si>
  <si>
    <t>of which Cost of Living Payments</t>
  </si>
  <si>
    <t>Benefit expenditure to support disabled people and people with health conditions, as a share of Gross Domestic Product</t>
  </si>
  <si>
    <t>Benefit expenditure to support disabled people and people with health conditions, as a share of Total Managed Expenditure</t>
  </si>
  <si>
    <t>Table 4: Caseloads of benefits to support disabled people and people with health conditions **</t>
  </si>
  <si>
    <t>thousands</t>
  </si>
  <si>
    <t xml:space="preserve">Incapacity and Disability Caseloads </t>
  </si>
  <si>
    <t>Universal Credit Standard Allowance and Health Element</t>
  </si>
  <si>
    <t>of which Universal Credit for those with health conditions also in receipt of Employment and Support Allowance</t>
  </si>
  <si>
    <t>Disability, Incapacity and Carers Caseloads</t>
  </si>
  <si>
    <t>Broader Definition Caseloads</t>
  </si>
  <si>
    <t>Universal Credit Housing Element (for those with Universal Credit Health Element)</t>
  </si>
  <si>
    <t>Associated Housing Benefits</t>
  </si>
  <si>
    <t>* Definition consistent with the memo line in table 5.10 of the Economic and Fiscal Outlook publication.</t>
  </si>
  <si>
    <t>** Summing the rows of caseloads for individual benefits to create a total caseload is not possible due to the overlap of individuals who are in receipt of more than one benefit.</t>
  </si>
  <si>
    <t>Table 4. (i): Benefit expenditure to support disabled people and people with health conditions, by age group (DWP Coverage)</t>
  </si>
  <si>
    <t>of which Children</t>
  </si>
  <si>
    <t xml:space="preserve">Disability Living Allowance </t>
  </si>
  <si>
    <t>of which Working Age</t>
  </si>
  <si>
    <t xml:space="preserve">Employment and Support Allowance </t>
  </si>
  <si>
    <t xml:space="preserve">Incapacity Benefit </t>
  </si>
  <si>
    <t>See Note 22</t>
  </si>
  <si>
    <t>of which Pensioners</t>
  </si>
  <si>
    <t xml:space="preserve">Attendance Allowance </t>
  </si>
  <si>
    <t>of which Carer Benefits</t>
  </si>
  <si>
    <t xml:space="preserve">Universal Credit Carers Element </t>
  </si>
  <si>
    <t>of which Additional Disability Benefits</t>
  </si>
  <si>
    <t>Industrial Death Benefit</t>
  </si>
  <si>
    <t>of which housing benefits</t>
  </si>
  <si>
    <t>Housing Benefit</t>
  </si>
  <si>
    <t>Table 4. (i): Caseloads of benefits to support disabled people and people with health conditions, by age group (DWP Coverage) **</t>
  </si>
  <si>
    <t>Disability and Incapacity Benefits Caseloads</t>
  </si>
  <si>
    <t>Working Age</t>
  </si>
  <si>
    <t>Carer Benefits Caseloads</t>
  </si>
  <si>
    <t xml:space="preserve">Broader Definition Caseloads </t>
  </si>
  <si>
    <t>Non-DWP Welfare expenditure: Tax credits, Child Benefit and other GB welfare expenditure,</t>
  </si>
  <si>
    <t>of which Child Tax Credit and Working Tax Credit</t>
  </si>
  <si>
    <t>of which Working families Tax Credit and Disabled Person's Tax Credit</t>
  </si>
  <si>
    <t xml:space="preserve">Child Benefit, One Parent Benefit &amp; Guardian's Allowance </t>
  </si>
  <si>
    <t xml:space="preserve">Other welfare expenditure </t>
  </si>
  <si>
    <t>of which Child Trust Fund</t>
  </si>
  <si>
    <t>of which Health in Pregnancy Grant</t>
  </si>
  <si>
    <t>of which Paternity, Parental and Adoption Pay</t>
  </si>
  <si>
    <t>of which Tax Free Childcare</t>
  </si>
  <si>
    <t>Other welfare expenditure</t>
  </si>
  <si>
    <t>Bereavement related benefits expenditure,</t>
  </si>
  <si>
    <t>Bereavement Support Payment</t>
  </si>
  <si>
    <t>of which higher rate</t>
  </si>
  <si>
    <t>of which lower rate</t>
  </si>
  <si>
    <t>Bereavement benefits &amp; Widow's benefits (basic)</t>
  </si>
  <si>
    <t>Bereavement benefits &amp; Widow's benefits (additional pension)</t>
  </si>
  <si>
    <t>Benefits paid Outside of UK included above</t>
  </si>
  <si>
    <t>Bereavement Benefit (basic)</t>
  </si>
  <si>
    <t>Bereavement Benefit (additional pension)</t>
  </si>
  <si>
    <t>Bereavement related benefits caseload, 
thousands</t>
  </si>
  <si>
    <t>1948/49
Outturn</t>
  </si>
  <si>
    <t>1949/50
Outturn</t>
  </si>
  <si>
    <t>1950/51
Outturn</t>
  </si>
  <si>
    <t>1951/52
Outturn</t>
  </si>
  <si>
    <t>1952/53
Outturn</t>
  </si>
  <si>
    <t>1953/54
Outturn</t>
  </si>
  <si>
    <t>1954/55
Outturn</t>
  </si>
  <si>
    <t>1955/56
Outturn</t>
  </si>
  <si>
    <t>1956/57
Outturn</t>
  </si>
  <si>
    <t>1957/58
Outturn</t>
  </si>
  <si>
    <t>1958/59
Outturn</t>
  </si>
  <si>
    <t>1959/60
Outturn</t>
  </si>
  <si>
    <t>1960/61
Outturn</t>
  </si>
  <si>
    <t>1961/62
Outturn</t>
  </si>
  <si>
    <t>1962/63
Outturn</t>
  </si>
  <si>
    <t>1963/64
Outturn</t>
  </si>
  <si>
    <t>1964/65
Outturn</t>
  </si>
  <si>
    <t>1965/66
Outturn</t>
  </si>
  <si>
    <t>1966/67
Outturn</t>
  </si>
  <si>
    <t>1967/68
Outturn</t>
  </si>
  <si>
    <t>1968/69
Outturn</t>
  </si>
  <si>
    <t>1969/70
Outturn</t>
  </si>
  <si>
    <t>1970/71
Outturn</t>
  </si>
  <si>
    <t>1971/72
Outturn</t>
  </si>
  <si>
    <t>1972/73
Outturn</t>
  </si>
  <si>
    <t>1973/74
Outturn</t>
  </si>
  <si>
    <t>1974/75
Outturn</t>
  </si>
  <si>
    <t>1975/76
Outturn</t>
  </si>
  <si>
    <t>1976/77
Outturn</t>
  </si>
  <si>
    <t>1977/78
Outturn</t>
  </si>
  <si>
    <t>1978/79
Outturn</t>
  </si>
  <si>
    <t>1979/80
Outturn</t>
  </si>
  <si>
    <t>1980/81
Outturn</t>
  </si>
  <si>
    <t>1981/82
Outturn</t>
  </si>
  <si>
    <t>1982/83
Outturn</t>
  </si>
  <si>
    <t>1983/84
Outturn</t>
  </si>
  <si>
    <t>1984/85
Outturn</t>
  </si>
  <si>
    <t>1985/86
Outturn</t>
  </si>
  <si>
    <t>1986/87
Outturn</t>
  </si>
  <si>
    <t>1987/88
Outturn</t>
  </si>
  <si>
    <t>1988/89
Outturn</t>
  </si>
  <si>
    <t>1989/90
Outturn</t>
  </si>
  <si>
    <t>1990/91
Outturn</t>
  </si>
  <si>
    <t>1991/92
Outturn</t>
  </si>
  <si>
    <t>1992/93
Outturn</t>
  </si>
  <si>
    <t>1993/94
Outturn</t>
  </si>
  <si>
    <t>1994/95
Outturn</t>
  </si>
  <si>
    <t>1995/96
Outturn</t>
  </si>
  <si>
    <t>1996/97
Outturn</t>
  </si>
  <si>
    <t>1997/98
Outturn</t>
  </si>
  <si>
    <t>1998/99
Outturn</t>
  </si>
  <si>
    <t>1999/00
Outturn</t>
  </si>
  <si>
    <t>2000/01
Outturn</t>
  </si>
  <si>
    <t>2001/02
Outturn</t>
  </si>
  <si>
    <t>2002/03
Outturn</t>
  </si>
  <si>
    <t>2003/04
Outturn</t>
  </si>
  <si>
    <t>2004/05
Outturn</t>
  </si>
  <si>
    <t>2005/06
Outturn</t>
  </si>
  <si>
    <t>2006/07
Outturn</t>
  </si>
  <si>
    <t>2007/08
Outturn</t>
  </si>
  <si>
    <t>2008/09
Outturn</t>
  </si>
  <si>
    <t>2009/10
Outturn</t>
  </si>
  <si>
    <t>2010/11
Outturn</t>
  </si>
  <si>
    <t>2011/12
Outturn</t>
  </si>
  <si>
    <t>2012/13
Outturn</t>
  </si>
  <si>
    <t>2013/14
Outturn</t>
  </si>
  <si>
    <t>2014/15 Outturn</t>
  </si>
  <si>
    <t>2015/16 Outturn</t>
  </si>
  <si>
    <t>2016/17 Outturn</t>
  </si>
  <si>
    <t>2017/18 Outturn</t>
  </si>
  <si>
    <t>2018/19 Outturn</t>
  </si>
  <si>
    <t>2019/20 Outturn</t>
  </si>
  <si>
    <t>2020/21 Outturn</t>
  </si>
  <si>
    <t>2021/22 Outturn</t>
  </si>
  <si>
    <t>2022/23 Outturn</t>
  </si>
  <si>
    <t>2023/24 Outturn</t>
  </si>
  <si>
    <t>2024/25 Forecast</t>
  </si>
  <si>
    <t>2025/26 Forecast</t>
  </si>
  <si>
    <t>2026/27 Forecast</t>
  </si>
  <si>
    <t>2027/28 Forecast</t>
  </si>
  <si>
    <t>2028/29 Forecast</t>
  </si>
  <si>
    <t>2029/30 Forecast</t>
  </si>
  <si>
    <t>Bereavement benefits &amp; Widow's benefits</t>
  </si>
  <si>
    <t>Carer's Allowance / Invalid Care Allowance expenditure,</t>
  </si>
  <si>
    <t xml:space="preserve">    of which outside UK</t>
  </si>
  <si>
    <t xml:space="preserve">   of which outside UK</t>
  </si>
  <si>
    <t>Carer's Allowance / Invalid Care Allowance caseload, 
thousands</t>
  </si>
  <si>
    <t>Great Britain Cost of Living expenditure by benefit,</t>
  </si>
  <si>
    <t>Of which Universal Credit</t>
  </si>
  <si>
    <t>Of which Jobseekers Allowance</t>
  </si>
  <si>
    <t>Of which Employment Support Allowance</t>
  </si>
  <si>
    <t>Of which Income Support</t>
  </si>
  <si>
    <t>Of which Pension Credit</t>
  </si>
  <si>
    <t>Of which Winter Fuel Payments</t>
  </si>
  <si>
    <t>Of which Attendance Allowance (includes Constant Attendance Allowance)</t>
  </si>
  <si>
    <t>Of which Disability Living Allowance</t>
  </si>
  <si>
    <t>Of which Personal Independence Payment (includes Armed Forces Independence Payment)</t>
  </si>
  <si>
    <t>Of which Child Disability Payment</t>
  </si>
  <si>
    <t xml:space="preserve">Of which Adult Disability Payment </t>
  </si>
  <si>
    <t>Northern Ireland Cost of Living expenditure by benefit,</t>
  </si>
  <si>
    <t>£ million, nominal terms*</t>
  </si>
  <si>
    <t>£ million, real terms, 2025/26 prices*</t>
  </si>
  <si>
    <t>* Winter Fuel Payment is excluded from this table and is included in the Northern Ireland Social Security expenditure found in the UK Welfare table.</t>
  </si>
  <si>
    <t>Disability benefits expenditure,</t>
  </si>
  <si>
    <t>of which of which included within Disability Benefits expenditure in Table 4</t>
  </si>
  <si>
    <t>of which children</t>
  </si>
  <si>
    <t>of which outside UK</t>
  </si>
  <si>
    <t>Disability benefits caseload,
thousands</t>
  </si>
  <si>
    <t>Incapacity benefits expenditure</t>
  </si>
  <si>
    <t>Total incapacity-related benefits*</t>
  </si>
  <si>
    <t>Employment and Support Allowance (contributory)</t>
  </si>
  <si>
    <t>of which Work Related Activity Group</t>
  </si>
  <si>
    <t>Employment and Support Allowance (income based)</t>
  </si>
  <si>
    <t>Incapacity Benefit (basic - short-term lower rate)</t>
  </si>
  <si>
    <t>Incapacity Benefit (basic - short-term higher rate)</t>
  </si>
  <si>
    <t>Incapacity Benefit (basic - long-term rate)</t>
  </si>
  <si>
    <t>Incapacity Benefit (basic - total)</t>
  </si>
  <si>
    <t>Incapacity Benefit (earnings-related)</t>
  </si>
  <si>
    <t>Invalidity Benefit (basic)</t>
  </si>
  <si>
    <t>Invalidity Benefit (earnings-related)</t>
  </si>
  <si>
    <t>Severe Disablement Allowance / Non-contributory Invalidity Pension</t>
  </si>
  <si>
    <t xml:space="preserve">Universal Credit for those with health conditions </t>
  </si>
  <si>
    <t>of which fit note</t>
  </si>
  <si>
    <t>of which limited capability for work</t>
  </si>
  <si>
    <t>of which limited capability for work and work-related activity</t>
  </si>
  <si>
    <t>Income Support (incapacity/sick and disabled)</t>
  </si>
  <si>
    <t>Income Support (sick and disabled):</t>
  </si>
  <si>
    <t>of which long-term sick &amp; disabled (with Disability Premium)</t>
  </si>
  <si>
    <t xml:space="preserve">of which short-term sick </t>
  </si>
  <si>
    <t>Income Support (incapacity) - National Statistics definition</t>
  </si>
  <si>
    <t>Severe Disablement Allowance / Non - contributory Invalidity Pension</t>
  </si>
  <si>
    <t>Incapacity benefits expenditure,</t>
  </si>
  <si>
    <t>Incapacity benefits caseload, 
thousands</t>
  </si>
  <si>
    <t>Employment and Support Allowance (income based, without contributory benefit)</t>
  </si>
  <si>
    <t>Employment and Support Allowance (credits only)</t>
  </si>
  <si>
    <t>Employment and Support Allowance (contributory only)</t>
  </si>
  <si>
    <t>Employment and Support Allowance (contributory and income-based)</t>
  </si>
  <si>
    <t>Employment and Support Allowance (income-based only)</t>
  </si>
  <si>
    <t>Incapacity Benefit (credits only)</t>
  </si>
  <si>
    <t xml:space="preserve">Invalidity Benefit (basic) </t>
  </si>
  <si>
    <t>Invalidity Benefit (credits only)</t>
  </si>
  <si>
    <t>Universal Credit for those with health conditions**</t>
  </si>
  <si>
    <t>of which, Universal Credit for those with health conditions also in receipt of Employment and Support Allowance**</t>
  </si>
  <si>
    <t>of which Assessment Phase / fit note</t>
  </si>
  <si>
    <t>of which Work Related Activity Group / limited capability for work</t>
  </si>
  <si>
    <t>of which Support Group / limited capability for work and work-related activity</t>
  </si>
  <si>
    <t>Income Support (overlaps with above benefits)</t>
  </si>
  <si>
    <t>Long-term sick &amp; disabled (with Disability Premium)</t>
  </si>
  <si>
    <t>In receipt of another incapacity benefit (overlaps with category above)</t>
  </si>
  <si>
    <t>*Expenditure includes Employment Support Allowance, Incapacity Benefit, Invalidity Benefit, Sickness Benefit, Severe Disablement Allowance, Universal Credit for those with health conditions and Income Support (incapacity / sick &amp; disabled) whereas caseloads exclude Income Support (incapacity / sick &amp; disabled) since almost all Income Support claimants also receive one of the other benefits listed above.</t>
  </si>
  <si>
    <r>
      <t xml:space="preserve">**’Universal Credit for those with health conditions’ figures in rows 168-171 include claimants also in receipt of Employment and Support Allowance. To calculate claimants of Universal Credit for those with health conditions who are </t>
    </r>
    <r>
      <rPr>
        <u/>
        <sz val="12"/>
        <rFont val="Arial"/>
        <family val="2"/>
      </rPr>
      <t>not</t>
    </r>
    <r>
      <rPr>
        <sz val="12"/>
        <rFont val="Arial"/>
        <family val="2"/>
      </rPr>
      <t xml:space="preserve"> also in receipt of Employment and Support Allowance, subtract rows 173-176 from the corresponding rows in 168-171.</t>
    </r>
  </si>
  <si>
    <t>Industrial injuries benefits expenditure,</t>
  </si>
  <si>
    <t>of which in DWP Annually Managed Expenditure*</t>
  </si>
  <si>
    <t xml:space="preserve">of which Industrial Injuries Disablement Benefit, Reduced Earnings Allowance or Retirement Allowance </t>
  </si>
  <si>
    <t>of which Industrial Death Benefit</t>
  </si>
  <si>
    <t>of which Other Industrial Injuries benefits</t>
  </si>
  <si>
    <t>of which in Departmental Expenditure Limit</t>
  </si>
  <si>
    <t>of which total Mesolthelioma 2008 &amp; 2014</t>
  </si>
  <si>
    <t>of which Mesothelioma 2008</t>
  </si>
  <si>
    <t>of which Mesothelioma 2014</t>
  </si>
  <si>
    <t>of which Pneumoconiosis 1979</t>
  </si>
  <si>
    <t xml:space="preserve">Industrial injuries benefits expenditure, </t>
  </si>
  <si>
    <t>of which in DWP Annually Managed Expenditure</t>
  </si>
  <si>
    <t>Industrial injuries benefits caseload,
thousands</t>
  </si>
  <si>
    <t>* Age split data prior to 1978 is not available.</t>
  </si>
  <si>
    <t>Council Tax Benefit and predecessors expenditure,</t>
  </si>
  <si>
    <t>By Claimant Group - National Statistics definition:</t>
  </si>
  <si>
    <t>Jobseeker</t>
  </si>
  <si>
    <t>Incapacity benefits</t>
  </si>
  <si>
    <t>Lone Parent on Income Support</t>
  </si>
  <si>
    <t>Carer</t>
  </si>
  <si>
    <t>Other Income Related benefit - Working Age</t>
  </si>
  <si>
    <t>Other Income Related benefit - Pensioner</t>
  </si>
  <si>
    <t>Disabled</t>
  </si>
  <si>
    <t>Bereaved</t>
  </si>
  <si>
    <t>Housing Benefit / Council Tax Benefit only</t>
  </si>
  <si>
    <t>Total over Pension Credit qualifying age</t>
  </si>
  <si>
    <t>Total under Pension Credit qualifying age</t>
  </si>
  <si>
    <t>By Claimant Group - Previous Definition:</t>
  </si>
  <si>
    <t>Over Pension Credit Qualifying Age</t>
  </si>
  <si>
    <t>Long-term sick and disabled</t>
  </si>
  <si>
    <t>Lone parents</t>
  </si>
  <si>
    <t>Short-term sick and others</t>
  </si>
  <si>
    <t>By Country:</t>
  </si>
  <si>
    <t>of which England</t>
  </si>
  <si>
    <t>of which Wales</t>
  </si>
  <si>
    <t>of which Scotland</t>
  </si>
  <si>
    <t>Community Charge Benefit, of which</t>
  </si>
  <si>
    <t>Rate Rebate</t>
  </si>
  <si>
    <t>By Funding source:</t>
  </si>
  <si>
    <t>of which funded by DWP and predecessors</t>
  </si>
  <si>
    <t>of which funded by other government departments or local authorities</t>
  </si>
  <si>
    <t xml:space="preserve">Council Tax Benefit and predecessors expenditure, </t>
  </si>
  <si>
    <t>Community Charge Benefit</t>
  </si>
  <si>
    <t>of which funded by DWP and predecessors, of which</t>
  </si>
  <si>
    <t>Council Tax Benefit and predecessors caseload,
thousands</t>
  </si>
  <si>
    <t>England</t>
  </si>
  <si>
    <t>Wales</t>
  </si>
  <si>
    <t>Scotland</t>
  </si>
  <si>
    <t>Housing benefits expenditure</t>
  </si>
  <si>
    <t>of which Housing Benefit AME within Welfare Cap</t>
  </si>
  <si>
    <t>of which Housing Benefit AME outside Welfare Cap</t>
  </si>
  <si>
    <t>of which Universal Credit Housing Element</t>
  </si>
  <si>
    <t>By Tenure</t>
  </si>
  <si>
    <r>
      <t xml:space="preserve">of which </t>
    </r>
    <r>
      <rPr>
        <b/>
        <sz val="12"/>
        <rFont val="Arial"/>
        <family val="2"/>
      </rPr>
      <t>Housing Benefit</t>
    </r>
    <r>
      <rPr>
        <sz val="12"/>
        <rFont val="Arial"/>
        <family val="2"/>
      </rPr>
      <t xml:space="preserve"> Local Authority Tenants (Rent Rebate)</t>
    </r>
  </si>
  <si>
    <r>
      <t xml:space="preserve">of which </t>
    </r>
    <r>
      <rPr>
        <b/>
        <sz val="12"/>
        <rFont val="Arial"/>
        <family val="2"/>
      </rPr>
      <t>Housing Benefit</t>
    </r>
    <r>
      <rPr>
        <sz val="12"/>
        <rFont val="Arial"/>
        <family val="2"/>
      </rPr>
      <t xml:space="preserve"> Registered Social Landlord Tenants</t>
    </r>
  </si>
  <si>
    <r>
      <t xml:space="preserve">of which </t>
    </r>
    <r>
      <rPr>
        <b/>
        <sz val="12"/>
        <rFont val="Arial"/>
        <family val="2"/>
      </rPr>
      <t>Housing Benefit</t>
    </r>
    <r>
      <rPr>
        <sz val="12"/>
        <rFont val="Arial"/>
        <family val="2"/>
      </rPr>
      <t xml:space="preserve"> Private Rented Sector tenants</t>
    </r>
  </si>
  <si>
    <r>
      <t xml:space="preserve">of which </t>
    </r>
    <r>
      <rPr>
        <b/>
        <sz val="12"/>
        <rFont val="Arial"/>
        <family val="2"/>
      </rPr>
      <t xml:space="preserve">Housing Benefit </t>
    </r>
    <r>
      <rPr>
        <sz val="12"/>
        <rFont val="Arial"/>
        <family val="2"/>
      </rPr>
      <t>Local Housing Allowance</t>
    </r>
  </si>
  <si>
    <r>
      <t xml:space="preserve">of which </t>
    </r>
    <r>
      <rPr>
        <b/>
        <sz val="12"/>
        <rFont val="Arial"/>
        <family val="2"/>
      </rPr>
      <t>Universal Credit Housing Element</t>
    </r>
    <r>
      <rPr>
        <sz val="12"/>
        <rFont val="Arial"/>
        <family val="2"/>
      </rPr>
      <t xml:space="preserve"> Private Rented Sector </t>
    </r>
  </si>
  <si>
    <r>
      <t xml:space="preserve">of which </t>
    </r>
    <r>
      <rPr>
        <b/>
        <sz val="12"/>
        <rFont val="Arial"/>
        <family val="2"/>
      </rPr>
      <t>Universal Credit Housing Element</t>
    </r>
    <r>
      <rPr>
        <sz val="12"/>
        <rFont val="Arial"/>
        <family val="2"/>
      </rPr>
      <t xml:space="preserve"> Social Rented Sector</t>
    </r>
  </si>
  <si>
    <r>
      <t>of which</t>
    </r>
    <r>
      <rPr>
        <b/>
        <sz val="12"/>
        <rFont val="Arial"/>
        <family val="2"/>
      </rPr>
      <t xml:space="preserve"> Universal Credit Housing Element</t>
    </r>
    <r>
      <rPr>
        <sz val="12"/>
        <rFont val="Arial"/>
        <family val="2"/>
      </rPr>
      <t xml:space="preserve"> Others</t>
    </r>
  </si>
  <si>
    <t>Total Housing Support Social Rented Sector</t>
  </si>
  <si>
    <t>Total Housing Support Private Rented Sector</t>
  </si>
  <si>
    <r>
      <rPr>
        <b/>
        <sz val="12"/>
        <rFont val="Arial"/>
        <family val="2"/>
      </rPr>
      <t>Housing Benefit</t>
    </r>
    <r>
      <rPr>
        <sz val="12"/>
        <rFont val="Arial"/>
        <family val="2"/>
      </rPr>
      <t xml:space="preserve"> By Claimant Group - National Statistics definition:</t>
    </r>
  </si>
  <si>
    <t>Other Income Related benefit-Working Age</t>
  </si>
  <si>
    <t>Housing Benefit only</t>
  </si>
  <si>
    <r>
      <rPr>
        <b/>
        <sz val="12"/>
        <rFont val="Arial"/>
        <family val="2"/>
      </rPr>
      <t>Housing Benefit</t>
    </r>
    <r>
      <rPr>
        <sz val="12"/>
        <rFont val="Arial"/>
        <family val="2"/>
      </rPr>
      <t xml:space="preserve"> over Pension Credit qualifying age</t>
    </r>
  </si>
  <si>
    <r>
      <rPr>
        <b/>
        <sz val="12"/>
        <rFont val="Arial"/>
        <family val="2"/>
      </rPr>
      <t>Housing Benefit</t>
    </r>
    <r>
      <rPr>
        <sz val="12"/>
        <rFont val="Arial"/>
        <family val="2"/>
      </rPr>
      <t xml:space="preserve"> under Pension Credit qualifying age</t>
    </r>
  </si>
  <si>
    <t>Over Pension Credit qualifying age</t>
  </si>
  <si>
    <r>
      <rPr>
        <b/>
        <sz val="12"/>
        <rFont val="Arial"/>
        <family val="2"/>
      </rPr>
      <t>Housing Benefit</t>
    </r>
    <r>
      <rPr>
        <sz val="12"/>
        <rFont val="Arial"/>
        <family val="2"/>
      </rPr>
      <t xml:space="preserve"> Rent Rebate</t>
    </r>
  </si>
  <si>
    <r>
      <rPr>
        <b/>
        <sz val="12"/>
        <rFont val="Arial"/>
        <family val="2"/>
      </rPr>
      <t>Housing Benefit</t>
    </r>
    <r>
      <rPr>
        <sz val="12"/>
        <rFont val="Arial"/>
        <family val="2"/>
      </rPr>
      <t xml:space="preserve"> Rent Allowance</t>
    </r>
  </si>
  <si>
    <t>Universal Credit Housing Element</t>
  </si>
  <si>
    <t>Total Housing Support England</t>
  </si>
  <si>
    <t>Total Housing Support Wales</t>
  </si>
  <si>
    <t>Total Housing Support Scotland</t>
  </si>
  <si>
    <r>
      <rPr>
        <b/>
        <sz val="12"/>
        <rFont val="Arial"/>
        <family val="2"/>
      </rPr>
      <t xml:space="preserve">Housing Benefit </t>
    </r>
    <r>
      <rPr>
        <sz val="12"/>
        <rFont val="Arial"/>
        <family val="2"/>
      </rPr>
      <t>By Funding source:</t>
    </r>
  </si>
  <si>
    <t>of which Rent Allowance</t>
  </si>
  <si>
    <t>of which Non-Housing Revenue Account Rent Rebates</t>
  </si>
  <si>
    <t>of which Rent Rebate (Scotland only pre-2004/05)</t>
  </si>
  <si>
    <t>of which Housing Revenue Account Rent Rebates - England</t>
  </si>
  <si>
    <t>of which Housing Revenue Account Rent Rebates - Wales</t>
  </si>
  <si>
    <t>of which Local Authority general funds</t>
  </si>
  <si>
    <t xml:space="preserve">Housing benefits expenditure, </t>
  </si>
  <si>
    <t>£ million real terms, 2025/26 prices</t>
  </si>
  <si>
    <t xml:space="preserve">of which Universal Credit spend on support for Housing </t>
  </si>
  <si>
    <t>Housing benefits caseloads, 
thousands</t>
  </si>
  <si>
    <r>
      <t xml:space="preserve">of which </t>
    </r>
    <r>
      <rPr>
        <b/>
        <sz val="12"/>
        <rFont val="Arial"/>
        <family val="2"/>
      </rPr>
      <t xml:space="preserve">Housing Benefit </t>
    </r>
    <r>
      <rPr>
        <sz val="12"/>
        <rFont val="Arial"/>
        <family val="2"/>
      </rPr>
      <t>within Welfare Cap</t>
    </r>
  </si>
  <si>
    <r>
      <t xml:space="preserve">of which </t>
    </r>
    <r>
      <rPr>
        <b/>
        <sz val="12"/>
        <rFont val="Arial"/>
        <family val="2"/>
      </rPr>
      <t>Housing Benefit</t>
    </r>
    <r>
      <rPr>
        <sz val="12"/>
        <rFont val="Arial"/>
        <family val="2"/>
      </rPr>
      <t xml:space="preserve"> outside Welfare Cap (Jobseeker)</t>
    </r>
  </si>
  <si>
    <t>Income Support expenditure</t>
  </si>
  <si>
    <t>By claimant group - National Statistics definition</t>
  </si>
  <si>
    <t>On incapacity benefits</t>
  </si>
  <si>
    <t>Lone parent</t>
  </si>
  <si>
    <t>Others on income related benefit</t>
  </si>
  <si>
    <t>Child Elements</t>
  </si>
  <si>
    <t>Income Support excluding child elements</t>
  </si>
  <si>
    <t xml:space="preserve">     Lone parent</t>
  </si>
  <si>
    <t>Income Support for those under Pension Credit qualifying age</t>
  </si>
  <si>
    <t>Income Support for lone parents, carers and others</t>
  </si>
  <si>
    <t>By claimant group - previous definition</t>
  </si>
  <si>
    <t xml:space="preserve">&lt;- Supplementary Benefit </t>
  </si>
  <si>
    <t>Unemployed (paid until introduction of JSA in October 1996)</t>
  </si>
  <si>
    <t>Elderly (Minimum Income Guarantee)</t>
  </si>
  <si>
    <t>Lone parents (not also receiving Disability Premium)</t>
  </si>
  <si>
    <t>Other cases (i): Short-term sick</t>
  </si>
  <si>
    <t>Other cases (ii): all other cases</t>
  </si>
  <si>
    <t>Residential Care &amp; Nursing Homes</t>
  </si>
  <si>
    <t>Pensioner</t>
  </si>
  <si>
    <t>Long-term sick &amp; disabled</t>
  </si>
  <si>
    <t>Income Support and predecessors excluding child elements and Residential Care &amp; Nursing Homes</t>
  </si>
  <si>
    <t xml:space="preserve">Income Support expenditure, </t>
  </si>
  <si>
    <t>Income Support caseload, 
thousands</t>
  </si>
  <si>
    <t>&lt;- Supplementary Benefit</t>
  </si>
  <si>
    <t>Other cases</t>
  </si>
  <si>
    <t>Maternity benefits expenditure,</t>
  </si>
  <si>
    <t>Maternity benefits caseload, 
thousands</t>
  </si>
  <si>
    <t>New Deal and Employment programme allowances expenditure,</t>
  </si>
  <si>
    <t>New Deal 50+</t>
  </si>
  <si>
    <t>New Deal for Young People</t>
  </si>
  <si>
    <t>New Deal 25+</t>
  </si>
  <si>
    <t>Pension Credit expenditure,</t>
  </si>
  <si>
    <t>Total Pension Credit &amp; predecessors</t>
  </si>
  <si>
    <t>Total Pension Credit</t>
  </si>
  <si>
    <t>of which Guarantee Credit</t>
  </si>
  <si>
    <t>of which Savings Credit</t>
  </si>
  <si>
    <t>Income Support for those over Pension Credit qualifying age (including Minimum Income Guarantee)</t>
  </si>
  <si>
    <t>Supplementary Benefit for the over 60s</t>
  </si>
  <si>
    <t xml:space="preserve">Pension Credit expenditure, </t>
  </si>
  <si>
    <t>Pension Credit caseload, 
thousands</t>
  </si>
  <si>
    <t>of which Guarantee Credit only</t>
  </si>
  <si>
    <t>of which Guarantee Credit and Savings Credit</t>
  </si>
  <si>
    <t>of which Savings Credit only</t>
  </si>
  <si>
    <t>State Pension expenditure,</t>
  </si>
  <si>
    <t>Contributory State Pension</t>
  </si>
  <si>
    <t>of which State Pension (basic)</t>
  </si>
  <si>
    <t>of which Lump Sum Payments</t>
  </si>
  <si>
    <t>of which State Second Pension</t>
  </si>
  <si>
    <t>State Pension (non contributory 'Category D')</t>
  </si>
  <si>
    <t>State Pension paid outside UK included above</t>
  </si>
  <si>
    <t xml:space="preserve">State Pension expenditure, </t>
  </si>
  <si>
    <t>State Pension caseload, 
thousands</t>
  </si>
  <si>
    <t>Total State Pension Caseload</t>
  </si>
  <si>
    <t>of which new State Pension</t>
  </si>
  <si>
    <t>State Pension (non contributory only 'Category D')</t>
  </si>
  <si>
    <t>Net Social Fund expenditure, excluding Winter Fuel Payments,</t>
  </si>
  <si>
    <t>Discretionary Fund</t>
  </si>
  <si>
    <t xml:space="preserve">Budgeting Loans </t>
  </si>
  <si>
    <t>Community Care Grants</t>
  </si>
  <si>
    <t>Crisis Loans</t>
  </si>
  <si>
    <t>Regulated Fund</t>
  </si>
  <si>
    <t>of which Working age</t>
  </si>
  <si>
    <t>of which Pensioner</t>
  </si>
  <si>
    <t>of which pensioner</t>
  </si>
  <si>
    <t>Unemployment benefits expenditure</t>
  </si>
  <si>
    <t>Income Support for the unemployed (paid until introduction of JSA in October 1996)</t>
  </si>
  <si>
    <t>Jobseekers Allowance</t>
  </si>
  <si>
    <t xml:space="preserve">  Universal Credit- outside Welfare Cap</t>
  </si>
  <si>
    <t xml:space="preserve">Unemployment benefits expenditure, </t>
  </si>
  <si>
    <t>Unemployment benefits caseload, 
thousands</t>
  </si>
  <si>
    <t>Income Support for the unemployed</t>
  </si>
  <si>
    <t xml:space="preserve">Total contributory </t>
  </si>
  <si>
    <t xml:space="preserve">Total income-based </t>
  </si>
  <si>
    <t>Unemployment Benefit and Income Support for the unemployed</t>
  </si>
  <si>
    <t>of which Unemployment Benefit only</t>
  </si>
  <si>
    <t>of which Unemployment Benefit and Supplementary Benefit / Income Support</t>
  </si>
  <si>
    <t>of which Supplementary Benefit / Income Support only</t>
  </si>
  <si>
    <t>Note</t>
  </si>
  <si>
    <t>Caseloads shown for 1996/97 for Jobseeker’s Allowance are an average covering both Jobseeker’s Allowance, introduced in October 1996, and the previous Unemployment Benefit / Income Support system, to avoid double counting.</t>
  </si>
  <si>
    <t>Universal Credit and equivalents expenditure,</t>
  </si>
  <si>
    <t>£million, Nominal Terms</t>
  </si>
  <si>
    <t>Total UC and equivalents</t>
  </si>
  <si>
    <t xml:space="preserve">Housing Benefit (working age) </t>
  </si>
  <si>
    <t>Income Support - Incapacity related</t>
  </si>
  <si>
    <t>Income Support - non-incapacity related</t>
  </si>
  <si>
    <t>Personal Tax Credits</t>
  </si>
  <si>
    <t xml:space="preserve">Universal Credit </t>
  </si>
  <si>
    <t>of which Carer Element</t>
  </si>
  <si>
    <t>of which Child Element</t>
  </si>
  <si>
    <t>of which Childcare Element</t>
  </si>
  <si>
    <t>of which Disabled Child Element</t>
  </si>
  <si>
    <t>of which Health Element</t>
  </si>
  <si>
    <t>of which Housing Element</t>
  </si>
  <si>
    <t>of which Standard Allowance Element</t>
  </si>
  <si>
    <t>of which Transitional Element</t>
  </si>
  <si>
    <t xml:space="preserve">Universal Credit and equivalents expenditure, </t>
  </si>
  <si>
    <t>£million, real terms, 2025/26 prices</t>
  </si>
  <si>
    <t xml:space="preserve">Universal Credit and equivalents caseloads, </t>
  </si>
  <si>
    <t>Universal Credit by Element*</t>
  </si>
  <si>
    <t>of which is directed at those with health conditions</t>
  </si>
  <si>
    <t xml:space="preserve">*Universal Credit caseloads split by element relate to the number of benefit units that are in receipt of a specific element. Claimants can be eligible to multiple elements so caseload breakdowns split by element cannot be added together to produce the total Universal Credit caseload. 
Universal Credit Housing element directed at those with health conditions refer to claimants that are in receipt of both housing element and health element. This breakdown is a subset of both the UC housing element and UC health element caseload. </t>
  </si>
  <si>
    <t>As % of GDP</t>
  </si>
  <si>
    <t>Disability</t>
  </si>
  <si>
    <t>Incapacity/industrial injury exc. sickness benefit</t>
  </si>
  <si>
    <t>Carers</t>
  </si>
  <si>
    <t>Housing for disability claims</t>
  </si>
  <si>
    <t>Tax credits and other benefits</t>
  </si>
  <si>
    <t>Other non-pensioner benefits</t>
  </si>
  <si>
    <t>Tax Credits</t>
  </si>
  <si>
    <t>Other non-pensioner benefits (inc. UC)</t>
  </si>
  <si>
    <t>Cost-of-living payments</t>
  </si>
  <si>
    <t>Dis as % of total</t>
  </si>
  <si>
    <t>Total spending</t>
  </si>
  <si>
    <t>Total spending w/ adjusted GDP</t>
  </si>
  <si>
    <t>Difference</t>
  </si>
  <si>
    <t>Total non-dis/carers spending</t>
  </si>
  <si>
    <t>Total dis/carers spending</t>
  </si>
  <si>
    <t>GDP</t>
  </si>
  <si>
    <t>Total spending (working age)</t>
  </si>
  <si>
    <t>Incapacity inc. UC &amp; sickness benefit</t>
  </si>
  <si>
    <t>Sickness benefit</t>
  </si>
  <si>
    <t>of which industrial injuries benefits</t>
  </si>
  <si>
    <t>Industrial injury</t>
  </si>
  <si>
    <t>of which carer benefits</t>
  </si>
  <si>
    <t>Carers benefits</t>
  </si>
  <si>
    <t>Total spending (children)</t>
  </si>
  <si>
    <t>Tax Credits for HMRC</t>
  </si>
  <si>
    <t>Child benefit (after transferred from DWP)</t>
  </si>
  <si>
    <t>Table 1b</t>
  </si>
  <si>
    <t>Family credit (TCs within benefits)</t>
  </si>
  <si>
    <t>Table 2b</t>
  </si>
  <si>
    <t>Total children's benefits (exc. HMRC)</t>
  </si>
  <si>
    <t>Total working-age benefits spending</t>
  </si>
  <si>
    <t>Total working-age (consistent series)</t>
  </si>
  <si>
    <t>Scottish data</t>
  </si>
  <si>
    <t>Child Disability Payment</t>
  </si>
  <si>
    <t>GDP minus NI</t>
  </si>
  <si>
    <t>Northern Ireland GDP at current (2022) market prices</t>
  </si>
  <si>
    <t>Northern Ireland share of GDP</t>
  </si>
  <si>
    <t>British GDP exc. Nothern Ireland</t>
  </si>
  <si>
    <t>Real-terms annual change</t>
  </si>
  <si>
    <t>Table</t>
  </si>
  <si>
    <t>Category</t>
  </si>
  <si>
    <t>Known changes</t>
  </si>
  <si>
    <t>Different heading</t>
  </si>
  <si>
    <t>Universal Credit Health &amp; Standard Allowance</t>
  </si>
  <si>
    <t>After this point, would expect more changes</t>
  </si>
  <si>
    <t>Not previously included</t>
  </si>
  <si>
    <t>(Housing-related - no subtotal)</t>
  </si>
  <si>
    <t>Working-age spend</t>
  </si>
  <si>
    <r>
      <t xml:space="preserve">W-A spend as % of GDP </t>
    </r>
    <r>
      <rPr>
        <sz val="10"/>
        <color rgb="FF000000"/>
        <rFont val="Arial"/>
        <family val="2"/>
      </rPr>
      <t>(to est. total GDP)</t>
    </r>
  </si>
  <si>
    <t>Figure 5.2: Social security spending forecast</t>
  </si>
  <si>
    <t>This worksheet contains one table.</t>
  </si>
  <si>
    <t>The table begins in cell A4. Notes are located in the last column of the table and below the table beginning in cell A25.</t>
  </si>
  <si>
    <t>£ million</t>
  </si>
  <si>
    <t>2022-23</t>
  </si>
  <si>
    <t>2023-24</t>
  </si>
  <si>
    <t>2024-25</t>
  </si>
  <si>
    <t>2025-26</t>
  </si>
  <si>
    <t>2026-27</t>
  </si>
  <si>
    <t>2027-28</t>
  </si>
  <si>
    <t>2028-29</t>
  </si>
  <si>
    <t>Adult Disability Payment [1]</t>
  </si>
  <si>
    <t>[1] Adult Disability Payment has replaced Personal Independence Payment. Figures include spending on Personal Independence Payment until case transfer is complete.</t>
  </si>
  <si>
    <t>Best Start Foods</t>
  </si>
  <si>
    <t>blank</t>
  </si>
  <si>
    <t>Best Start Grant</t>
  </si>
  <si>
    <t>Carer's Allowance Supplement</t>
  </si>
  <si>
    <t>Carer Support Payment [2]</t>
  </si>
  <si>
    <t>[2] Carer Support Payment will replace Carer’s Allowance. Figures include spending on Carer’s Allowance until case transfer is complete and Carer’s Additional Person Payment which will be introduced after case transfer is complete.</t>
  </si>
  <si>
    <t>Child Disability Payment [3]</t>
  </si>
  <si>
    <t>[3] Child Disability Payment spending includes spending on the UK Government Disability Living Allowance for children, while recipients are transferred to the new payment.</t>
  </si>
  <si>
    <t>Child Winter Heating Payment</t>
  </si>
  <si>
    <t>Employability Services [4]</t>
  </si>
  <si>
    <t>[4] Employability Services is an indicative forecast and includes spending on Fair Start Scotland service and a similar level of provision for the client group, who are currently supported by Fair Start Scotland from 2024-25, as part of No One Left Behind.</t>
  </si>
  <si>
    <t>Employment Injury Assistance [5]</t>
  </si>
  <si>
    <t>[5] Employment Injury Assistance is an indicative forecast and includes our estimate of the change in the baseline Industrial Injuries Disablement Scheme and changes arising from the introduction of Employment Injury Assistance.</t>
  </si>
  <si>
    <t>Funeral Support Payment</t>
  </si>
  <si>
    <t>Pension Age Disability Payment [6]</t>
  </si>
  <si>
    <t>[6] Pension Age Disability Payment replaces Attendance Allowance. Figures include spending on Attendance Allowance until case transfer is complete.</t>
  </si>
  <si>
    <t>Pension Age Winter Heating Payment [7]</t>
  </si>
  <si>
    <t>[7] Pension Age Winter Heating Payment replaces Winter Fuel Payment in winter 2024.</t>
  </si>
  <si>
    <t>Scottish Adult Disability Living Allowance [8]</t>
  </si>
  <si>
    <t>[8] Scottish Adult Disability Living Allowance is an indicative forecast and includes our estimate of Disability Living Allowance Adult and changes arising from the assumed introduction of Scottish Adult Disability Living Allowance.</t>
  </si>
  <si>
    <t>Scottish Child Payment</t>
  </si>
  <si>
    <t>Scottish Welfare Fund</t>
  </si>
  <si>
    <t>Self-Isolation Support Grant</t>
  </si>
  <si>
    <t>Winter Heating Payment</t>
  </si>
  <si>
    <t>Source: Scottish Fiscal Commission, Social Security Scotland, Scottish Government.</t>
  </si>
  <si>
    <t>Shaded cells refer to outturn available at time of publication.</t>
  </si>
  <si>
    <t>Return to Contents</t>
  </si>
  <si>
    <t>2021-22</t>
  </si>
  <si>
    <t>[2] Carer Support Payment will replace Carer’s Allowance from spring 2024. Figures include spending on Carer’s Allowance until case transfer is complete and Carer’s Additional Person Payment which will be introduced after case transfer is complete.</t>
  </si>
  <si>
    <t>Child Winter Heating Assistance</t>
  </si>
  <si>
    <t>[4] Employability Services is an indicative forecast and includes spending on Fair Start Scotland service and additional funding for the replacement of the devolved employability support service.</t>
  </si>
  <si>
    <t>[5] Employment Injury Assistance is an indicative forecast and includes our estimate of the change in the baseline Industrial Injuries Disablement Scheme and changes arising from the introduction of Employment Injury Assistance policy.</t>
  </si>
  <si>
    <t>[6] Pension Age Disability Payment is an indicative forecast and includes our estimate of the change in the baseline Attendance Allowance and changes arising from the introduction of Pension Age Disability Payment policy.</t>
  </si>
  <si>
    <t>[7] Winter Fuel Payment is expected to be devolved in winter 2024 and replaced by Pension Age Winter Heating Payment.</t>
  </si>
  <si>
    <t>[8] Scottish Adult DLA is an indicative forecast and includes our estimate of the change in the baseline DLA Adult and changes arising from the assumed introduction of Scottish Adult DLA and associated policy.</t>
  </si>
  <si>
    <t>Figure 5.4: Social security spending forecasts</t>
  </si>
  <si>
    <t>2020-21</t>
  </si>
  <si>
    <t xml:space="preserve">[1] Adult Disability Payment includes our estimate of the change in the baseline Personal Independence Payment and changes arising from the introduction of Adult Disability Payment policy. </t>
  </si>
  <si>
    <t>Best Start Foods [2]</t>
  </si>
  <si>
    <t>[2] Best Start Foods for 2020-21 includes spending on UK Government Healthy Start Vouchers.</t>
  </si>
  <si>
    <t>[3] Child Disability Payment includes spending on the UK Government Disability Living Allowance for Children until all recipients are transferred to the new payment.</t>
  </si>
  <si>
    <t>[4] Employability Services is an indicative forecast and includes spending on Fair Start Scotland plus assumed funding for councils to provide similar services as part of Phase 3 of the No One Left Behind programme.</t>
  </si>
  <si>
    <t xml:space="preserve">[5] Employment Injuries Assistance is an indicative forecast and includes our estimate of the change in the baseline Industrial Injuries Disablement Benefit and changes arising from the introduction of Employment Injuries Assistance policy. </t>
  </si>
  <si>
    <t xml:space="preserve">Low Income Winter Heating Assistance </t>
  </si>
  <si>
    <t xml:space="preserve">[6] Pension Age Disability Payment is an indicative forecast and includes our estimate of the change in the baseline Attendance Allowance and changes arising from the introduction of Pension Age Disability Payment policy. </t>
  </si>
  <si>
    <t>Pension Age Winter Heating Assistance [7]</t>
  </si>
  <si>
    <t>[7] Winter Fuel Payment will be devolved in winter 2024 and replaced by Pension Age Winter Heating Assistance.</t>
  </si>
  <si>
    <t xml:space="preserve">[8] Scottish Adult DLA is an indicative forecast and includes our estimate of the change in the baseline DLA Adult and changes arising from the introduction of Scottish Adult DLA policy. </t>
  </si>
  <si>
    <t>Scottish Carer's Assistance [9]</t>
  </si>
  <si>
    <t>[9] Scottish Carer's Assistance is an indicative forecast and includes our estimate of the change in the combined baseline of Carer's Allowance and Carer's Allowance Supplement and changes arising from the introduction of Scottish Carer's Assistance .</t>
  </si>
  <si>
    <t xml:space="preserve">of which Carer's Assistance Supplement </t>
  </si>
  <si>
    <t>https://www.ons.gov.uk/economy/grossdomesticproductgdp/datasets/regionalgrossdomesticproductallnutslevelregions</t>
  </si>
  <si>
    <t>Table 5: Gross domestic product (GDP) at current market prices, pounds million</t>
  </si>
  <si>
    <t>ITL</t>
  </si>
  <si>
    <t>ITL code</t>
  </si>
  <si>
    <t>Region name</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</si>
  <si>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</si>
  <si>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</si>
  <si>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</si>
  <si>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</si>
  <si>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</si>
  <si>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</si>
  <si>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</si>
  <si>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</si>
  <si>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</si>
  <si>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</si>
  <si>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</si>
  <si>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</si>
  <si>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</si>
  <si>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</si>
  <si>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</si>
  <si>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</si>
  <si>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</si>
  <si>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</si>
  <si>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</si>
  <si>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</si>
  <si>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</si>
  <si>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</si>
  <si>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</si>
  <si>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</si>
  <si>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</si>
  <si>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UK</t>
  </si>
  <si>
    <t>United Kingdom</t>
  </si>
  <si>
    <t>Other</t>
  </si>
  <si>
    <t>TLB</t>
  </si>
  <si>
    <t>ITL1</t>
  </si>
  <si>
    <t>TLC</t>
  </si>
  <si>
    <t>North East</t>
  </si>
  <si>
    <t>ITL2</t>
  </si>
  <si>
    <t>ITL3</t>
  </si>
  <si>
    <t>Hartlepool and Stockton-on-Tees</t>
  </si>
  <si>
    <t>South Teesside</t>
  </si>
  <si>
    <t>Darlington</t>
  </si>
  <si>
    <t>Northumberland</t>
  </si>
  <si>
    <t>Tyneside</t>
  </si>
  <si>
    <t>Sunderland</t>
  </si>
  <si>
    <t>TLD</t>
  </si>
  <si>
    <t>North West</t>
  </si>
  <si>
    <t>TLD1</t>
  </si>
  <si>
    <t>Cumbria</t>
  </si>
  <si>
    <t>TLD3</t>
  </si>
  <si>
    <t>Greater Manchester</t>
  </si>
  <si>
    <t>TLD33</t>
  </si>
  <si>
    <t>Manchester</t>
  </si>
  <si>
    <t>TLD34</t>
  </si>
  <si>
    <t>Greater Manchester South West</t>
  </si>
  <si>
    <t>TLD35</t>
  </si>
  <si>
    <t>Greater Manchester South East</t>
  </si>
  <si>
    <t>TLD36</t>
  </si>
  <si>
    <t>Greater Manchester North West</t>
  </si>
  <si>
    <t>TLD37</t>
  </si>
  <si>
    <t>Greater Manchester North East</t>
  </si>
  <si>
    <t>TLD4</t>
  </si>
  <si>
    <t>Lancashire</t>
  </si>
  <si>
    <t>TLD41</t>
  </si>
  <si>
    <t>Blackburn with Darwen</t>
  </si>
  <si>
    <t>TLD42</t>
  </si>
  <si>
    <t>Blackpool</t>
  </si>
  <si>
    <t>TLD44</t>
  </si>
  <si>
    <t>Lancaster and Wyre</t>
  </si>
  <si>
    <t>TLD45</t>
  </si>
  <si>
    <t>Mid Lancashire</t>
  </si>
  <si>
    <t>TLD46</t>
  </si>
  <si>
    <t>East Lancashire</t>
  </si>
  <si>
    <t>TLD47</t>
  </si>
  <si>
    <t>Chorley and West Lancashire</t>
  </si>
  <si>
    <t>TLD6</t>
  </si>
  <si>
    <t>Cheshire</t>
  </si>
  <si>
    <t>TLD61</t>
  </si>
  <si>
    <t>Warrington</t>
  </si>
  <si>
    <t>TLD62</t>
  </si>
  <si>
    <t>Cheshire East</t>
  </si>
  <si>
    <t>TLD63</t>
  </si>
  <si>
    <t>Cheshire West and Chester</t>
  </si>
  <si>
    <t>TLD7</t>
  </si>
  <si>
    <t>Merseyside</t>
  </si>
  <si>
    <t>TLD71</t>
  </si>
  <si>
    <t>East Merseyside</t>
  </si>
  <si>
    <t>TLD72</t>
  </si>
  <si>
    <t>Liverpool</t>
  </si>
  <si>
    <t>TLD73</t>
  </si>
  <si>
    <t>Sefton</t>
  </si>
  <si>
    <t>TLD74</t>
  </si>
  <si>
    <t>Wirral</t>
  </si>
  <si>
    <t>TLE</t>
  </si>
  <si>
    <t>Yorkshire and The Humber</t>
  </si>
  <si>
    <t>TLE1</t>
  </si>
  <si>
    <t>East Yorkshire and Northern Lincolnshire</t>
  </si>
  <si>
    <t>TLE11</t>
  </si>
  <si>
    <t>Kingston upon Hull, City of</t>
  </si>
  <si>
    <t>TLE12</t>
  </si>
  <si>
    <t>East Riding of Yorkshire</t>
  </si>
  <si>
    <t>TLE13</t>
  </si>
  <si>
    <t>North and North East Lincolnshire</t>
  </si>
  <si>
    <t>TLE2</t>
  </si>
  <si>
    <t>North Yorkshire</t>
  </si>
  <si>
    <t>TLE21</t>
  </si>
  <si>
    <t>York</t>
  </si>
  <si>
    <t>TLE22</t>
  </si>
  <si>
    <t>TLE3</t>
  </si>
  <si>
    <t>South Yorkshire</t>
  </si>
  <si>
    <t>TLE32</t>
  </si>
  <si>
    <t>Sheffield</t>
  </si>
  <si>
    <t>TLE4</t>
  </si>
  <si>
    <t>West Yorkshire</t>
  </si>
  <si>
    <t>TLE41</t>
  </si>
  <si>
    <t>Bradford</t>
  </si>
  <si>
    <t>TLE42</t>
  </si>
  <si>
    <t>Leeds</t>
  </si>
  <si>
    <t>TLE44</t>
  </si>
  <si>
    <t>Calderdale and Kirklees</t>
  </si>
  <si>
    <t>TLE45</t>
  </si>
  <si>
    <t>Wakefield</t>
  </si>
  <si>
    <t>TLF</t>
  </si>
  <si>
    <t>East Midlands</t>
  </si>
  <si>
    <t>TLF1</t>
  </si>
  <si>
    <t>Derbyshire and Nottinghamshire</t>
  </si>
  <si>
    <t>TLF11</t>
  </si>
  <si>
    <t>Derby</t>
  </si>
  <si>
    <t>TLF12</t>
  </si>
  <si>
    <t>East Derbyshire</t>
  </si>
  <si>
    <t>TLF13</t>
  </si>
  <si>
    <t>South and West Derbyshire</t>
  </si>
  <si>
    <t>TLF14</t>
  </si>
  <si>
    <t>Nottingham</t>
  </si>
  <si>
    <t>TLF15</t>
  </si>
  <si>
    <t>North Nottinghamshire</t>
  </si>
  <si>
    <t>TLF16</t>
  </si>
  <si>
    <t>South Nottinghamshire</t>
  </si>
  <si>
    <t>TLF2</t>
  </si>
  <si>
    <t>Leicestershire, Rutland and Northamptonshire</t>
  </si>
  <si>
    <t>TLF21</t>
  </si>
  <si>
    <t>Leicester</t>
  </si>
  <si>
    <t>TLF22</t>
  </si>
  <si>
    <t>Leicestershire CC and Rutland</t>
  </si>
  <si>
    <t>TLF24</t>
  </si>
  <si>
    <t>West Northamptonshire</t>
  </si>
  <si>
    <t>TLF25</t>
  </si>
  <si>
    <t>North Northamptonshire</t>
  </si>
  <si>
    <t>TLF3</t>
  </si>
  <si>
    <t>Lincolnshire</t>
  </si>
  <si>
    <t>TLF30</t>
  </si>
  <si>
    <t>Lincolnshire CC</t>
  </si>
  <si>
    <t>TLG</t>
  </si>
  <si>
    <t>West Midlands</t>
  </si>
  <si>
    <t>TLG1</t>
  </si>
  <si>
    <t>Herefordshire, Worcestershire and Warwickshire</t>
  </si>
  <si>
    <t>TLG11</t>
  </si>
  <si>
    <t>Herefordshire, County of</t>
  </si>
  <si>
    <t>TLG12</t>
  </si>
  <si>
    <t>Worcestershire CC</t>
  </si>
  <si>
    <t>TLG13</t>
  </si>
  <si>
    <t>Warwickshire CC</t>
  </si>
  <si>
    <t>TLG2</t>
  </si>
  <si>
    <t>Shropshire and Staffordshire</t>
  </si>
  <si>
    <t>TLG21</t>
  </si>
  <si>
    <t>Telford and Wrekin</t>
  </si>
  <si>
    <t>TLG22</t>
  </si>
  <si>
    <t>TLG23</t>
  </si>
  <si>
    <t>Stoke-on-Trent</t>
  </si>
  <si>
    <t>TLG24</t>
  </si>
  <si>
    <t>Staffordshire CC</t>
  </si>
  <si>
    <t>TLG3</t>
  </si>
  <si>
    <t>TLG31</t>
  </si>
  <si>
    <t>Birmingham</t>
  </si>
  <si>
    <t>TLG32</t>
  </si>
  <si>
    <t>Solihull</t>
  </si>
  <si>
    <t>TLG33</t>
  </si>
  <si>
    <t>Coventry</t>
  </si>
  <si>
    <t>TLG36</t>
  </si>
  <si>
    <t>Dudley</t>
  </si>
  <si>
    <t>TLG37</t>
  </si>
  <si>
    <t>Sandwell</t>
  </si>
  <si>
    <t>TLG38</t>
  </si>
  <si>
    <t>Walsall</t>
  </si>
  <si>
    <t>TLG39</t>
  </si>
  <si>
    <t>Wolverhampton</t>
  </si>
  <si>
    <t>TLH</t>
  </si>
  <si>
    <t>East</t>
  </si>
  <si>
    <t>Peterborough</t>
  </si>
  <si>
    <t>Cambridgeshire CC</t>
  </si>
  <si>
    <t>Norwich and East Norfolk</t>
  </si>
  <si>
    <t>North and West Norfolk</t>
  </si>
  <si>
    <t>Breckland and South Norfolk</t>
  </si>
  <si>
    <t>TLH2</t>
  </si>
  <si>
    <t>Bedfordshire and Hertfordshire</t>
  </si>
  <si>
    <t>TLH21</t>
  </si>
  <si>
    <t>Luton</t>
  </si>
  <si>
    <t>TLH24</t>
  </si>
  <si>
    <t>Bedford</t>
  </si>
  <si>
    <t>TLH25</t>
  </si>
  <si>
    <t>Central Bedfordshire</t>
  </si>
  <si>
    <t>TLH3</t>
  </si>
  <si>
    <t>Essex</t>
  </si>
  <si>
    <t>TLH31</t>
  </si>
  <si>
    <t>Southend-on-Sea</t>
  </si>
  <si>
    <t>TLH32</t>
  </si>
  <si>
    <t>Thurrock</t>
  </si>
  <si>
    <t>TLH34</t>
  </si>
  <si>
    <t>Essex Haven Gateway</t>
  </si>
  <si>
    <t>TLH35</t>
  </si>
  <si>
    <t>West Essex</t>
  </si>
  <si>
    <t>TLH36</t>
  </si>
  <si>
    <t>Heart of Essex</t>
  </si>
  <si>
    <t>TLH37</t>
  </si>
  <si>
    <t>Essex Thames Gateway</t>
  </si>
  <si>
    <t>TLI</t>
  </si>
  <si>
    <t>London</t>
  </si>
  <si>
    <t>TLI3</t>
  </si>
  <si>
    <t>Inner London - West</t>
  </si>
  <si>
    <t>TLI33</t>
  </si>
  <si>
    <t>Kensington &amp; Chelsea and Hammersmith &amp; Fulham</t>
  </si>
  <si>
    <t>TLI34</t>
  </si>
  <si>
    <t>Wandsworth</t>
  </si>
  <si>
    <t>TLI4</t>
  </si>
  <si>
    <t>Inner London - East</t>
  </si>
  <si>
    <t>TLI41</t>
  </si>
  <si>
    <t>Hackney and Newham</t>
  </si>
  <si>
    <t>TLI42</t>
  </si>
  <si>
    <t>Tower Hamlets</t>
  </si>
  <si>
    <t>TLI43</t>
  </si>
  <si>
    <t>Haringey and Islington</t>
  </si>
  <si>
    <t>TLI44</t>
  </si>
  <si>
    <t>Lewisham and Southwark</t>
  </si>
  <si>
    <t>TLI45</t>
  </si>
  <si>
    <t>Lambeth</t>
  </si>
  <si>
    <t>TLI5</t>
  </si>
  <si>
    <t>Outer London - East and North East</t>
  </si>
  <si>
    <t>TLI51</t>
  </si>
  <si>
    <t>Bexley and Greenwich</t>
  </si>
  <si>
    <t>TLI52</t>
  </si>
  <si>
    <t>Barking &amp; Dagenham and Havering</t>
  </si>
  <si>
    <t>TLI53</t>
  </si>
  <si>
    <t>Redbridge and Waltham Forest</t>
  </si>
  <si>
    <t>TLI54</t>
  </si>
  <si>
    <t>Enfield</t>
  </si>
  <si>
    <t>TLI6</t>
  </si>
  <si>
    <t>Outer London - South</t>
  </si>
  <si>
    <t>TLI61</t>
  </si>
  <si>
    <t>Bromley</t>
  </si>
  <si>
    <t>TLI62</t>
  </si>
  <si>
    <t>Croydon</t>
  </si>
  <si>
    <t>TLI63</t>
  </si>
  <si>
    <t>Merton, Kingston upon Thames and Sutton</t>
  </si>
  <si>
    <t>TLI7</t>
  </si>
  <si>
    <t>Outer London - West and North West</t>
  </si>
  <si>
    <t>TLI71</t>
  </si>
  <si>
    <t>Barnet</t>
  </si>
  <si>
    <t>TLI72</t>
  </si>
  <si>
    <t>Brent</t>
  </si>
  <si>
    <t>TLI73</t>
  </si>
  <si>
    <t>Ealing</t>
  </si>
  <si>
    <t>TLI74</t>
  </si>
  <si>
    <t>Harrow and Hillingdon</t>
  </si>
  <si>
    <t>TLI75</t>
  </si>
  <si>
    <t>Hounslow and Richmond upon Thames</t>
  </si>
  <si>
    <t>TLJ</t>
  </si>
  <si>
    <t>South East</t>
  </si>
  <si>
    <t>TLJ1</t>
  </si>
  <si>
    <t>Berkshire, Buckinghamshire and Oxfordshire</t>
  </si>
  <si>
    <t>TLJ12</t>
  </si>
  <si>
    <t>Milton Keynes</t>
  </si>
  <si>
    <t>TLJ13</t>
  </si>
  <si>
    <t>TLJ14</t>
  </si>
  <si>
    <t>Oxfordshire CC</t>
  </si>
  <si>
    <t>TLJ2</t>
  </si>
  <si>
    <t>Surrey, East and West Sussex</t>
  </si>
  <si>
    <t>TLJ21</t>
  </si>
  <si>
    <t>Brighton and Hove</t>
  </si>
  <si>
    <t>TLJ22</t>
  </si>
  <si>
    <t>East Sussex CC</t>
  </si>
  <si>
    <t>TLJ25</t>
  </si>
  <si>
    <t>West Surrey</t>
  </si>
  <si>
    <t>TLJ26</t>
  </si>
  <si>
    <t>East Surrey</t>
  </si>
  <si>
    <t>TLJ27</t>
  </si>
  <si>
    <t>West Sussex (South West)</t>
  </si>
  <si>
    <t>TLJ28</t>
  </si>
  <si>
    <t>West Sussex (North East)</t>
  </si>
  <si>
    <t>TLJ3</t>
  </si>
  <si>
    <t>Hampshire and Isle of Wight</t>
  </si>
  <si>
    <t>TLJ31</t>
  </si>
  <si>
    <t>Portsmouth</t>
  </si>
  <si>
    <t>TLJ32</t>
  </si>
  <si>
    <t>Southampton</t>
  </si>
  <si>
    <t>TLJ34</t>
  </si>
  <si>
    <t>Isle of Wight</t>
  </si>
  <si>
    <t>TLJ35</t>
  </si>
  <si>
    <t>South Hampshire</t>
  </si>
  <si>
    <t>TLJ36</t>
  </si>
  <si>
    <t>Central Hampshire</t>
  </si>
  <si>
    <t>TLJ37</t>
  </si>
  <si>
    <t>North Hampshire</t>
  </si>
  <si>
    <t>TLJ4</t>
  </si>
  <si>
    <t>Kent</t>
  </si>
  <si>
    <t>TLJ41</t>
  </si>
  <si>
    <t>Medway</t>
  </si>
  <si>
    <t>TLJ43</t>
  </si>
  <si>
    <t>Kent Thames Gateway</t>
  </si>
  <si>
    <t>TLJ44</t>
  </si>
  <si>
    <t>East Kent</t>
  </si>
  <si>
    <t>TLJ45</t>
  </si>
  <si>
    <t>Mid Kent</t>
  </si>
  <si>
    <t>TLJ46</t>
  </si>
  <si>
    <t>West Kent</t>
  </si>
  <si>
    <t>TLK</t>
  </si>
  <si>
    <t>South West</t>
  </si>
  <si>
    <t>Bristol, City of</t>
  </si>
  <si>
    <t>Gloucestershire CC</t>
  </si>
  <si>
    <t>Swindon</t>
  </si>
  <si>
    <t>Wiltshire</t>
  </si>
  <si>
    <t>Bournemouth, Christchurch and Poole</t>
  </si>
  <si>
    <t>Dorset</t>
  </si>
  <si>
    <t>TLK3</t>
  </si>
  <si>
    <t>Cornwall and Isles of Scilly</t>
  </si>
  <si>
    <t>TLK30</t>
  </si>
  <si>
    <t>TLK4</t>
  </si>
  <si>
    <t>Devon</t>
  </si>
  <si>
    <t>TLK41</t>
  </si>
  <si>
    <t>Plymouth</t>
  </si>
  <si>
    <t>TLK42</t>
  </si>
  <si>
    <t>Torbay</t>
  </si>
  <si>
    <t>TLK43</t>
  </si>
  <si>
    <t>Devon CC</t>
  </si>
  <si>
    <t>TLL</t>
  </si>
  <si>
    <t>Isle of Anglesey</t>
  </si>
  <si>
    <t>Gwynedd</t>
  </si>
  <si>
    <t>Conwy and Denbighshire</t>
  </si>
  <si>
    <t>South West Wales</t>
  </si>
  <si>
    <t>Gwent Valleys</t>
  </si>
  <si>
    <t>Swansea</t>
  </si>
  <si>
    <t>Monmouthshire and Newport</t>
  </si>
  <si>
    <t>Cardiff and Vale of Glamorgan</t>
  </si>
  <si>
    <t>Flintshire and Wrexham</t>
  </si>
  <si>
    <t>TLM</t>
  </si>
  <si>
    <t>TLM5</t>
  </si>
  <si>
    <t>North Eastern Scotland</t>
  </si>
  <si>
    <t>TLM50</t>
  </si>
  <si>
    <t>Aberdeen City and Aberdeenshire</t>
  </si>
  <si>
    <t>Highlands and Islands</t>
  </si>
  <si>
    <t>Eastern Scotland</t>
  </si>
  <si>
    <t>Angus and Dundee City</t>
  </si>
  <si>
    <t>Clackmannanshire and Fife</t>
  </si>
  <si>
    <t>East Lothian and Midlothian</t>
  </si>
  <si>
    <t>City of Edinburgh</t>
  </si>
  <si>
    <t>Falkirk</t>
  </si>
  <si>
    <t>Perth and Kinross, and Stirling</t>
  </si>
  <si>
    <t>West Lothian</t>
  </si>
  <si>
    <t>West Central Scotland</t>
  </si>
  <si>
    <t>Glasgow City</t>
  </si>
  <si>
    <t>Inverclyde, East Renfrewshire, and Renfrewshire</t>
  </si>
  <si>
    <t>North Lanarkshire</t>
  </si>
  <si>
    <t>TLM9</t>
  </si>
  <si>
    <t>Southern Scotland</t>
  </si>
  <si>
    <t>TLM91</t>
  </si>
  <si>
    <t>Scottish Borders</t>
  </si>
  <si>
    <t>TLM92</t>
  </si>
  <si>
    <t>Dumfries and Galloway</t>
  </si>
  <si>
    <t>TLM93</t>
  </si>
  <si>
    <t>TLM94</t>
  </si>
  <si>
    <t>South Ayrshire</t>
  </si>
  <si>
    <t>TLM95</t>
  </si>
  <si>
    <t>South Lanarkshire</t>
  </si>
  <si>
    <t>TLN</t>
  </si>
  <si>
    <t>Northern Ireland</t>
  </si>
  <si>
    <t>TLN0</t>
  </si>
  <si>
    <t>TLN06</t>
  </si>
  <si>
    <t>Belfast</t>
  </si>
  <si>
    <t>TLN07</t>
  </si>
  <si>
    <t>Armagh City, Banbridge and Craigavon</t>
  </si>
  <si>
    <t>TLN08</t>
  </si>
  <si>
    <t>Newry, Mourne and Down</t>
  </si>
  <si>
    <t>TLN09</t>
  </si>
  <si>
    <t>Ards and North Down</t>
  </si>
  <si>
    <t>TLN0A</t>
  </si>
  <si>
    <t>Derry City and Strabane</t>
  </si>
  <si>
    <t>TLN0B</t>
  </si>
  <si>
    <t>Mid Ulster</t>
  </si>
  <si>
    <t>TLN0C</t>
  </si>
  <si>
    <t>Causeway Coast and Glens</t>
  </si>
  <si>
    <t>TLN0D</t>
  </si>
  <si>
    <t>Antrim and Newtownabbey</t>
  </si>
  <si>
    <t>TLN0E</t>
  </si>
  <si>
    <t>Lisburn and Castlereagh</t>
  </si>
  <si>
    <t>TLN0F</t>
  </si>
  <si>
    <t>Mid and East Antrim</t>
  </si>
  <si>
    <t>TLN0G</t>
  </si>
  <si>
    <t>Fermanagh and Omagh</t>
  </si>
  <si>
    <t>TLZ</t>
  </si>
  <si>
    <t>Extra-Regio</t>
  </si>
  <si>
    <t>UKX</t>
  </si>
  <si>
    <t>United Kingdom less Extra-Regio</t>
  </si>
  <si>
    <t>DLA</t>
  </si>
  <si>
    <t>PIP</t>
  </si>
  <si>
    <t>ESA</t>
  </si>
  <si>
    <t>IB</t>
  </si>
  <si>
    <t>SDA</t>
  </si>
  <si>
    <t>IS(incapacity)</t>
  </si>
  <si>
    <t>IVB</t>
  </si>
  <si>
    <t>UC Health Element</t>
  </si>
  <si>
    <t>UC Standard Allowance for health journey</t>
  </si>
  <si>
    <t>Full list to check - Table 4 (i)</t>
  </si>
  <si>
    <t>IIDB</t>
  </si>
  <si>
    <t>IS(carers)</t>
  </si>
  <si>
    <t xml:space="preserve">UC Carers Element </t>
  </si>
  <si>
    <t>Full list to check - Table 4 - but note Table 4 doesn't match Table 4(i), while Table 4(i) matches between years, so can ignore these issues</t>
  </si>
  <si>
    <t>https://fiscalcommission.scot/publications/scotlands-economic-and-fiscal-forecasts-december-2023/</t>
  </si>
  <si>
    <t>Figure 5.10: Social security spending forecast</t>
  </si>
  <si>
    <t xml:space="preserve">The table begins in cell A4. Notes are located below the table and begin in cell A24. </t>
  </si>
  <si>
    <t>2023-24  outturn</t>
  </si>
  <si>
    <t>2029-30</t>
  </si>
  <si>
    <t>Source: Scottish Fiscal Commission.</t>
  </si>
  <si>
    <t>[1] Adult Disability Payment is replacing Personal Independence Payment. Figures include spending on Personal Independence Payment until case transfer is complete.</t>
  </si>
  <si>
    <t>[2] Carer Support Payment is replacing Carer’s Allowance. Figures include spending on Carer’s Allowance until case transfer is complete and Carer’s Additional Person Payment which will be introduced after case transfer is complete.</t>
  </si>
  <si>
    <t>[3] Child Disability Payment has replaced Disability Living Allowance for children. Figures include spending on Disability Living Allowance for children until case transfer is complete.</t>
  </si>
  <si>
    <t>[4] The forecast of Employability Services is an indicative forecast and includes spending on Fair Start Scotland and elements of No One Left Behind.</t>
  </si>
  <si>
    <t>[5] The forecast of Employment Injury Assistance is an indicative forecast and includes our estimate of the change in the baseline Industrial Injuries Disablement Scheme and changes arising from the introduction of Employment Injury Assistance.</t>
  </si>
  <si>
    <t>[7] Pension Age Winter Heating Payment replaces Winter Fuel Payment in winter 2024-25.</t>
  </si>
  <si>
    <t>[8] Scottish Adult Disability Living Allowance includes our estimate of Disability Living Allowance and changes arising from the introduction of Scottish Adult DLA.</t>
  </si>
  <si>
    <t>https://fiscalcommission.scot/publications/scotlands-economic-and-fiscal-forecasts-december-2024/</t>
  </si>
  <si>
    <t>Return to Table of Contents</t>
  </si>
  <si>
    <t>[7] The forecast of Employability Services is an indicative forecast and includes spending on Fair Start Scotland and elements of No One Left Behind.</t>
  </si>
  <si>
    <t>[6] Scottish Adult Disability Living Allowance includes our estimate of Disability Living Allowance and changes arising from the introduction of Scottish Adult DLA.</t>
  </si>
  <si>
    <t>[5] Pension Age Winter Heating Payment replaced Winter Fuel Payment in winter 2024‑25.</t>
  </si>
  <si>
    <t>[4] Pension Age Disability Payment replaces Attendance Allowance. Figures include spending on Attendance Allowance until case transfer is complete.</t>
  </si>
  <si>
    <t>[3] The forecast of Employment Injury Assistance is an indicative forecast and includes our estimate of the change in the baseline Industrial Injuries Disablement Scheme and changes arising from the introduction of Employment Injury Assistance.</t>
  </si>
  <si>
    <t>[2] Carer Support Payment is replacing Carer’s Allowance. Figures include spending on Carer’s Allowance until case transfer is complete and Carer Additional Person Payment which will be introduced after case transfer is complete</t>
  </si>
  <si>
    <t>The 2030-31 BGA has been estimated by the Scottish Fiscal Commission, whereas specific payment BGA estimates up to 2029-30 have been agreed by the Scottish Government and HM Treasury.</t>
  </si>
  <si>
    <t>Scottish Government.</t>
  </si>
  <si>
    <t>Scottish Fiscal Commission,</t>
  </si>
  <si>
    <t>Source:</t>
  </si>
  <si>
    <t>Employability Services [7]</t>
  </si>
  <si>
    <t>Deputy First Minister, Economy and Gaelic portfolio</t>
  </si>
  <si>
    <t>Two-child limit mitigation payment</t>
  </si>
  <si>
    <t>Scottish Adult Disability Living Allowance [6]</t>
  </si>
  <si>
    <t>Pension Age Winter Heating Payment [5]</t>
  </si>
  <si>
    <t>Pension Age Disability Payment [4]</t>
  </si>
  <si>
    <t>Employment Injury Assistance [3]</t>
  </si>
  <si>
    <t>Carer’s Allowance Supplement</t>
  </si>
  <si>
    <t xml:space="preserve">Social Justice portfolio </t>
  </si>
  <si>
    <t>2030-31</t>
  </si>
  <si>
    <t>2023-24
outturn</t>
  </si>
  <si>
    <t xml:space="preserve">This worksheet contains one table. The table begins in cell A3. Notes are located below the table and begin in cell A26. </t>
  </si>
  <si>
    <t>Figure 5.5: Social security spending forecast</t>
  </si>
  <si>
    <t>Not used - all included in 25-05</t>
  </si>
  <si>
    <t>2023</t>
  </si>
  <si>
    <t>TLC3</t>
  </si>
  <si>
    <t>Tees Valley</t>
  </si>
  <si>
    <t>TLC31</t>
  </si>
  <si>
    <t>TLC32</t>
  </si>
  <si>
    <t>TLC33</t>
  </si>
  <si>
    <t>TLC4</t>
  </si>
  <si>
    <t>Northumberland, Durham and Tyne &amp; Wear</t>
  </si>
  <si>
    <t>TLC41</t>
  </si>
  <si>
    <t>Durham</t>
  </si>
  <si>
    <t>TLC42</t>
  </si>
  <si>
    <t>TLC43</t>
  </si>
  <si>
    <t>TLC44</t>
  </si>
  <si>
    <t>TLD13</t>
  </si>
  <si>
    <t>Cumberland</t>
  </si>
  <si>
    <t>TLD14</t>
  </si>
  <si>
    <t>Westmorland and Furness</t>
  </si>
  <si>
    <t>TLE33</t>
  </si>
  <si>
    <t>Barnsley</t>
  </si>
  <si>
    <t>TLE34</t>
  </si>
  <si>
    <t>Rotherham</t>
  </si>
  <si>
    <t>TLE35</t>
  </si>
  <si>
    <t>Doncaster</t>
  </si>
  <si>
    <t>Shropshire</t>
  </si>
  <si>
    <t>TLH26</t>
  </si>
  <si>
    <t>North and East Hertfordshire</t>
  </si>
  <si>
    <t>TLH27</t>
  </si>
  <si>
    <t>South West Hertfordshire</t>
  </si>
  <si>
    <t>TLH4</t>
  </si>
  <si>
    <t>Cambridgeshire and Peterborough</t>
  </si>
  <si>
    <t>TLH41</t>
  </si>
  <si>
    <t>TLH42</t>
  </si>
  <si>
    <t>TLH5</t>
  </si>
  <si>
    <t>Norfolk</t>
  </si>
  <si>
    <t>TLH51</t>
  </si>
  <si>
    <t>TLH52</t>
  </si>
  <si>
    <t>TLH53</t>
  </si>
  <si>
    <t>TLH6</t>
  </si>
  <si>
    <t>Suffolk</t>
  </si>
  <si>
    <t>TLH61</t>
  </si>
  <si>
    <t>Babergh and Mid Suffolk</t>
  </si>
  <si>
    <t>TLH62</t>
  </si>
  <si>
    <t>Ipswich</t>
  </si>
  <si>
    <t>TLH63</t>
  </si>
  <si>
    <t>East Suffolk</t>
  </si>
  <si>
    <t>TLH64</t>
  </si>
  <si>
    <t>West Suffolk</t>
  </si>
  <si>
    <t>TLI35</t>
  </si>
  <si>
    <t>Westminster and City of London</t>
  </si>
  <si>
    <t>TLI36</t>
  </si>
  <si>
    <t>Camden</t>
  </si>
  <si>
    <t>Buckinghamshire</t>
  </si>
  <si>
    <t>TLJ15</t>
  </si>
  <si>
    <t>Berkshire East</t>
  </si>
  <si>
    <t>TLJ16</t>
  </si>
  <si>
    <t>Berkshire West</t>
  </si>
  <si>
    <t>TLK5</t>
  </si>
  <si>
    <t>West of England</t>
  </si>
  <si>
    <t>TLK51</t>
  </si>
  <si>
    <t>TLK52</t>
  </si>
  <si>
    <t>Bath &amp; North East Somerset and South Gloucestershire</t>
  </si>
  <si>
    <t>TLK6</t>
  </si>
  <si>
    <t>North Somerset, Somerset and Dorset</t>
  </si>
  <si>
    <t>TLK61</t>
  </si>
  <si>
    <t>North Somerset</t>
  </si>
  <si>
    <t>TLK62</t>
  </si>
  <si>
    <t>Somerset</t>
  </si>
  <si>
    <t>TLK63</t>
  </si>
  <si>
    <t>TLK64</t>
  </si>
  <si>
    <t>TLK7</t>
  </si>
  <si>
    <t>Gloucestershire and Wiltshire</t>
  </si>
  <si>
    <t>TLK71</t>
  </si>
  <si>
    <t>TLK72</t>
  </si>
  <si>
    <t>TLK73</t>
  </si>
  <si>
    <t>TLL3</t>
  </si>
  <si>
    <t>North Wales</t>
  </si>
  <si>
    <t>TLL31</t>
  </si>
  <si>
    <t>TLL32</t>
  </si>
  <si>
    <t>TLL33</t>
  </si>
  <si>
    <t>TLL34</t>
  </si>
  <si>
    <t>TLL4</t>
  </si>
  <si>
    <t>Mid and South West Wales</t>
  </si>
  <si>
    <t>TLL41</t>
  </si>
  <si>
    <t>Mid Wales</t>
  </si>
  <si>
    <t>TLL42</t>
  </si>
  <si>
    <t>TLL43</t>
  </si>
  <si>
    <t>TLL44</t>
  </si>
  <si>
    <t>Neath Port Talbot</t>
  </si>
  <si>
    <t>TLL5</t>
  </si>
  <si>
    <t>South East Wales</t>
  </si>
  <si>
    <t>TLL51</t>
  </si>
  <si>
    <t>Central Valleys and Bridgend</t>
  </si>
  <si>
    <t>TLL52</t>
  </si>
  <si>
    <t>TLL53</t>
  </si>
  <si>
    <t>TLL54</t>
  </si>
  <si>
    <t>TLM0</t>
  </si>
  <si>
    <t>TLM01</t>
  </si>
  <si>
    <t>TLM02</t>
  </si>
  <si>
    <t>TLM03</t>
  </si>
  <si>
    <t>TLM1</t>
  </si>
  <si>
    <t>East Central Scotland</t>
  </si>
  <si>
    <t>TLM11</t>
  </si>
  <si>
    <t>TLM12</t>
  </si>
  <si>
    <t>TLM13</t>
  </si>
  <si>
    <t>TLM14</t>
  </si>
  <si>
    <t>TLM2</t>
  </si>
  <si>
    <t>TLM20</t>
  </si>
  <si>
    <t>TLM3</t>
  </si>
  <si>
    <t>TLM31</t>
  </si>
  <si>
    <t>East Dunbartonshire and West Dunbartonshire</t>
  </si>
  <si>
    <t>TLM32</t>
  </si>
  <si>
    <t>TLM33</t>
  </si>
  <si>
    <t>TLM34</t>
  </si>
  <si>
    <t>North Ayrshire and East Ayrshire</t>
  </si>
  <si>
    <t>1998-2023 editiion</t>
  </si>
  <si>
    <t>My published graph</t>
  </si>
  <si>
    <t>1978</t>
  </si>
  <si>
    <t>1979</t>
  </si>
  <si>
    <t>1980</t>
  </si>
  <si>
    <t>1981</t>
  </si>
  <si>
    <t>1982</t>
  </si>
  <si>
    <t>1983</t>
  </si>
  <si>
    <t>1984</t>
  </si>
  <si>
    <t>1985</t>
  </si>
  <si>
    <t>1986</t>
  </si>
  <si>
    <t>1987</t>
  </si>
  <si>
    <t>1988</t>
  </si>
  <si>
    <t>1989</t>
  </si>
  <si>
    <t>1990</t>
  </si>
  <si>
    <t>1991</t>
  </si>
  <si>
    <t>1992</t>
  </si>
  <si>
    <t>1993</t>
  </si>
  <si>
    <t>1994</t>
  </si>
  <si>
    <t>1995</t>
  </si>
  <si>
    <t>1996</t>
  </si>
  <si>
    <t>1997</t>
  </si>
  <si>
    <t>2024</t>
  </si>
  <si>
    <t>2025</t>
  </si>
  <si>
    <t>2026</t>
  </si>
  <si>
    <t>2027</t>
  </si>
  <si>
    <t>2028</t>
  </si>
  <si>
    <t>2029</t>
  </si>
  <si>
    <t>From notes - "Great Britain figures include Scotland, with the exception of all disability benefits which are given as England and Wales only, from the point that executive competence for the benefit was transferred to the Scottish Government."</t>
  </si>
  <si>
    <t>""</t>
  </si>
  <si>
    <t>From notes - "Executive competence for Disability Living Allowance, Personal Independence Payment, Attendance Allowance, Severe Disablement Allowance and Industrial Injuries Disablement Benefit in Scotland was transferred to the Scottish Government on 1st April 2020. From this point, Scottish caseload and expenditure are no longer included in our tables."</t>
  </si>
  <si>
    <t>Scottish Carer's Assistance</t>
  </si>
  <si>
    <t>Industrial Injuries Disablement Benefit</t>
  </si>
  <si>
    <r>
      <rPr>
        <b/>
        <sz val="10"/>
        <color rgb="FFFF0000"/>
        <rFont val="Arial"/>
        <family val="2"/>
      </rPr>
      <t xml:space="preserve">Not included, just goes to pensioners. </t>
    </r>
    <r>
      <rPr>
        <sz val="10"/>
        <color rgb="FF0070C0"/>
        <rFont val="Arial"/>
        <family val="2"/>
      </rPr>
      <t>Winter Fuel Payments are devolved from April 2024. From this point, Scottish caseload and expenditure are no longer included in our tables.</t>
    </r>
  </si>
  <si>
    <t>https://fiscalcommission.scot/publications/scotlands-economic-and-fiscal-forecasts-may-2025/</t>
  </si>
  <si>
    <t>https://fiscalcommission.scot/publications/scotlands-economic-and-fiscal-forecasts-may-2023/</t>
  </si>
  <si>
    <t>https://fiscalcommission.scot/publications/scotlands-economic-and-fiscal-forecasts-may-2022/</t>
  </si>
  <si>
    <t>Administered by Social Security Scotland:</t>
  </si>
  <si>
    <t>Administered by DWP:</t>
  </si>
  <si>
    <t>Disability Living Allowance (Adult)</t>
  </si>
  <si>
    <t>Industrial Injuries Disablement Scheme</t>
  </si>
  <si>
    <t>Administered by local authorities and other bodies:</t>
  </si>
  <si>
    <t>https://fiscalcommission.scot/publications/scotlands-economic-and-fiscal-forecasts-january-2021/</t>
  </si>
  <si>
    <t>Figure 5.5: Social security spending forecasts</t>
  </si>
  <si>
    <t>2019-20</t>
  </si>
  <si>
    <t>Best Start Foods [1]</t>
  </si>
  <si>
    <t>Child Disability Payment [2]</t>
  </si>
  <si>
    <t>Fair Start Scotland [3]</t>
  </si>
  <si>
    <t>Source: Scottish Fiscal Commission,</t>
  </si>
  <si>
    <t>Social Security Scotland (2020) Annual Report and Accounts for the year to 31 March 2020 (link)</t>
  </si>
  <si>
    <t>Scottish Government (2020) Use of Discretionary Housing Payments: financial year 2019 to 2020 (link)</t>
  </si>
  <si>
    <t>Scottish Government (2020) Fair Start Scotland: annual report – year 2 (link)</t>
  </si>
  <si>
    <t>Some benefits do not have costs in 2019-20 as they were not devolved or had not launched at this time.</t>
  </si>
  <si>
    <t>[1] Best Start Foods for 2020-21 includes spending on the UK Government Healthy Start Scheme.</t>
  </si>
  <si>
    <t>[2] Child Disability Payment includes spending on the UK Government Disability Living Allowance (Child) until all children are receiving the new payment.</t>
  </si>
  <si>
    <t>[3] Spending for 2019-20 also includes £0.04 million on Work First Scotland</t>
  </si>
  <si>
    <t>Table 5.1: Forecast spending for Carer’s Allowance and Carer’s Allowance Supplement</t>
  </si>
  <si>
    <t>2018-19</t>
  </si>
  <si>
    <t>Total spend</t>
  </si>
  <si>
    <t>Forecast on UK Government policy</t>
  </si>
  <si>
    <t>Forecast on Scottish Government Policy</t>
  </si>
  <si>
    <t>Source: Scottish Fiscal Commission</t>
  </si>
  <si>
    <t>Social Security Scotland (2019) Annual Report and Accounts</t>
  </si>
  <si>
    <t>Table 5.7: Forecast spending for Discretionary Housing Payments</t>
  </si>
  <si>
    <t>Forecast on Scottish Government policy</t>
  </si>
  <si>
    <t>Bedroom tax mitigation [1]</t>
  </si>
  <si>
    <t>Other DHPs [2]</t>
  </si>
  <si>
    <t>Source: Scottish Fiscal Commission, Scottish Government.</t>
  </si>
  <si>
    <t>[1] Also known as the 'removal of the spare room subsidy', the bedroom tax is the reduction in housing support for people living in social housing who are deemed to have a spare bedroom.</t>
  </si>
  <si>
    <t xml:space="preserve">[2] This represents the Scottish Government's announced funding plans, not a forecast of need or demand. </t>
  </si>
  <si>
    <t>https://fiscalcommission.scot/publications/scotlands-economic-and-fiscal-forecasts-february-2020/</t>
  </si>
  <si>
    <t>Tax credits</t>
  </si>
  <si>
    <t>Incapacity &amp; industrial injury</t>
  </si>
  <si>
    <t>Count</t>
  </si>
  <si>
    <t>Extra totals, not for graphs</t>
  </si>
  <si>
    <t>Total kids + w-a spending inc. Scotland</t>
  </si>
  <si>
    <t>BBG check</t>
  </si>
  <si>
    <t>This is for BBG checks: Figures show how Spring 2025 figures differ from 2024</t>
  </si>
  <si>
    <t>These are the main figures used for my charts</t>
  </si>
  <si>
    <r>
      <t xml:space="preserve">Figures from the 'GB welfare' tab: </t>
    </r>
    <r>
      <rPr>
        <i/>
        <sz val="11"/>
        <color theme="0"/>
        <rFont val="Arial"/>
        <family val="2"/>
      </rPr>
      <t>mostly overall totals, but also the source for figures on cost-of-living payments</t>
    </r>
  </si>
  <si>
    <r>
      <t xml:space="preserve">Figures from the 'Table 4 (i)' tab: </t>
    </r>
    <r>
      <rPr>
        <i/>
        <sz val="11"/>
        <color theme="0"/>
        <rFont val="Arial"/>
        <family val="2"/>
      </rPr>
      <t>the detailed of health-related benefit spending</t>
    </r>
  </si>
  <si>
    <t>Table 4 (i)</t>
  </si>
  <si>
    <r>
      <t xml:space="preserve">The underlying formulae getting these numbers from the official sheets. </t>
    </r>
    <r>
      <rPr>
        <sz val="13"/>
        <color rgb="FFFF0000"/>
        <rFont val="Arial"/>
        <family val="2"/>
      </rPr>
      <t>The purple words show the the lines that are summarised above (automatically)</t>
    </r>
  </si>
  <si>
    <r>
      <t xml:space="preserve">Figures from the 'non-DWP Welfare' tab: </t>
    </r>
    <r>
      <rPr>
        <i/>
        <sz val="11"/>
        <color theme="0"/>
        <rFont val="Arial"/>
        <family val="2"/>
      </rPr>
      <t>for Tax Credits and Child Benefit</t>
    </r>
  </si>
  <si>
    <r>
      <t xml:space="preserve">Figures from the 'Table 1b': </t>
    </r>
    <r>
      <rPr>
        <i/>
        <sz val="11"/>
        <color theme="0"/>
        <rFont val="Arial"/>
        <family val="2"/>
      </rPr>
      <t>for Family Credit, so that can get consistent figures on Tax Credits</t>
    </r>
  </si>
  <si>
    <r>
      <t>Figures from Scotland</t>
    </r>
    <r>
      <rPr>
        <i/>
        <sz val="11"/>
        <color theme="0"/>
        <rFont val="Arial"/>
        <family val="2"/>
      </rPr>
      <t xml:space="preserve"> - these tabs are added in from separate Scottish data</t>
    </r>
  </si>
  <si>
    <r>
      <t>Northern Ireland GDP from wider data</t>
    </r>
    <r>
      <rPr>
        <i/>
        <sz val="11"/>
        <color theme="0"/>
        <rFont val="Arial"/>
        <family val="2"/>
      </rPr>
      <t xml:space="preserve"> - to make adjustment for inclusion/exclusion of NI in GDP figures</t>
    </r>
  </si>
  <si>
    <r>
      <t xml:space="preserve">These are real-terms trends </t>
    </r>
    <r>
      <rPr>
        <sz val="13"/>
        <color rgb="FFFF0000"/>
        <rFont val="Arial"/>
        <family val="2"/>
      </rPr>
      <t>(rather than % of GDP)</t>
    </r>
  </si>
  <si>
    <t>Real-terms non-pensioner welfare £bn</t>
  </si>
  <si>
    <t>Check on line above</t>
  </si>
  <si>
    <t>Flag for real-terms fall</t>
  </si>
  <si>
    <t>Children's disability benefits</t>
  </si>
  <si>
    <t>Adult Disability Payment - see note</t>
  </si>
  <si>
    <t>Originally nto included because impossible to split this by age - in England &amp; Wales, 70% of DLA (exc. to kids) goes to people aged 70+. But eventually found some figures that enable this to be broken down, see cell to the right.
From notes - "Executive competence for Disability Living Allowance, Personal Independence Payment, Attendance Allowance, Severe Disablement Allowance and Industrial Injuries Disablement Benefit in Scotland was transferred to the Scottish Government on 1st April 2020. From this point, Scottish caseload and expenditure are no longer included in our tables."</t>
  </si>
  <si>
    <t>Scottish Adult Disability Living Allowance - see note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</si>
</sst>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1">
    <numFmt numFmtId="43" formatCode="_-* #,##0.00_-;\-* #,##0.00_-;_-* &quot;-&quot;??_-;_-@_-"/>
    <numFmt numFmtId="164" formatCode="#,##0\ ;\-#,##0\ ;\-"/>
    <numFmt numFmtId="165" formatCode="#,##0.0\ ;\-#,##0.0\ ;\-"/>
    <numFmt numFmtId="166" formatCode="#,##0.00\ ;\-#,##0.00\ ;\-"/>
    <numFmt numFmtId="167" formatCode="0.00000"/>
    <numFmt numFmtId="168" formatCode="0.0%"/>
    <numFmt numFmtId="169" formatCode="_-* #,##0_-;\-* #,##0_-;_-* &quot;-&quot;??_-;_-@_-"/>
    <numFmt numFmtId="170" formatCode="#,##0.00000000_ ;\-#,##0.00000000\ "/>
    <numFmt numFmtId="171" formatCode="#,##0.000_ ;\-#,##0.000\ "/>
    <numFmt numFmtId="172" formatCode="#,##0.0\ ;\-#,##0.0\ ;\-\ "/>
    <numFmt numFmtId="173" formatCode="0.000000%"/>
    <numFmt numFmtId="174" formatCode="0.00000%"/>
    <numFmt numFmtId="175" formatCode="#,##0.0000\ ;\-#,##0.0000\ ;\-"/>
    <numFmt numFmtId="176" formatCode="#,##0.000\ ;\-#,##0.000\ ;\-\ "/>
    <numFmt numFmtId="177" formatCode="#,##0&quot; &quot;;&quot;-&quot;#,##0&quot; &quot;;&quot;-&quot;"/>
    <numFmt numFmtId="178" formatCode="#,##0.000\ ;\-#,##0.000\ ;\-"/>
    <numFmt numFmtId="179" formatCode="_-* #,##0.000_-;\-* #,##0.000_-;_-* &quot;-&quot;??_-;_-@_-"/>
    <numFmt numFmtId="180" formatCode="#,##0\ ;\-#,##0\ ;\-\ "/>
    <numFmt numFmtId="181" formatCode="0.000000"/>
    <numFmt numFmtId="182" formatCode="&quot; &quot;* #,##0.00&quot; &quot;;&quot;-&quot;* #,##0.00&quot; &quot;;&quot; &quot;* &quot;-&quot;#&quot; &quot;;&quot; &quot;@&quot; &quot;"/>
    <numFmt numFmtId="183" formatCode="&quot; &quot;#,##0&quot; &quot;;&quot;-&quot;#,##0&quot; &quot;;&quot; -&quot;00&quot; &quot;;&quot; &quot;@&quot; &quot;"/>
    <numFmt numFmtId="184" formatCode="#,##0;\-#,##0;\-"/>
    <numFmt numFmtId="185" formatCode="&quot; &quot;* #,##0&quot; &quot;;&quot;-&quot;* #,##0&quot; &quot;;&quot; &quot;* &quot;-&quot;#&quot; &quot;;&quot; &quot;@&quot; &quot;"/>
    <numFmt numFmtId="186" formatCode="#,##0;&quot;-&quot;#,##0;&quot;-&quot;"/>
    <numFmt numFmtId="187" formatCode="0.000%"/>
    <numFmt numFmtId="188" formatCode="#,##0_ ;[Red]\-#,##0\ "/>
    <numFmt numFmtId="189" formatCode="#,##0_-;\-\ #,##0_-;_-* &quot;-&quot;_-;_-@_-"/>
    <numFmt numFmtId="190" formatCode="0.0000"/>
    <numFmt numFmtId="191" formatCode="_(* #,##0.00_);_(* \(#,##0.00\);_(* &quot;-&quot;??_);_(@_)"/>
    <numFmt numFmtId="192" formatCode="0.000000000"/>
    <numFmt numFmtId="193" formatCode="0.0"/>
  </numFmts>
  <fonts count="144" x14ac:knownFonts="1">
    <font>
      <sz val="10"/>
      <name val="Arial"/>
      <family val="2"/>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b/>
      <sz val="11"/>
      <color theme="1"/>
      <name val="Aptos Narrow"/>
      <family val="2"/>
      <scheme val="minor"/>
    </font>
    <font>
      <sz val="10"/>
      <name val="Arial"/>
      <family val="2"/>
    </font>
    <font>
      <b/>
      <sz val="22"/>
      <name val="Arial"/>
      <family val="2"/>
    </font>
    <font>
      <b/>
      <sz val="20"/>
      <color theme="1" tint="0.14999847407452621"/>
      <name val="Arial"/>
      <family val="2"/>
    </font>
    <font>
      <sz val="12"/>
      <name val="Arial"/>
      <family val="2"/>
    </font>
    <font>
      <b/>
      <u/>
      <sz val="12"/>
      <name val="Arial"/>
      <family val="2"/>
    </font>
    <font>
      <u/>
      <sz val="10"/>
      <color indexed="12"/>
      <name val="Arial"/>
      <family val="2"/>
    </font>
    <font>
      <u/>
      <sz val="12"/>
      <color indexed="12"/>
      <name val="Arial"/>
      <family val="2"/>
    </font>
    <font>
      <b/>
      <sz val="12"/>
      <name val="Arial"/>
      <family val="2"/>
    </font>
    <font>
      <sz val="12"/>
      <color rgb="FF000000"/>
      <name val="Arial"/>
      <family val="2"/>
    </font>
    <font>
      <sz val="12"/>
      <color indexed="9"/>
      <name val="Arial"/>
      <family val="2"/>
    </font>
    <font>
      <sz val="12"/>
      <color theme="1"/>
      <name val="Arial"/>
      <family val="2"/>
    </font>
    <font>
      <sz val="12"/>
      <color rgb="FFFF0000"/>
      <name val="Arial"/>
      <family val="2"/>
    </font>
    <font>
      <b/>
      <sz val="12"/>
      <color theme="1"/>
      <name val="Arial"/>
      <family val="2"/>
    </font>
    <font>
      <sz val="12"/>
      <color indexed="55"/>
      <name val="Arial"/>
      <family val="2"/>
    </font>
    <font>
      <sz val="8"/>
      <name val="Arial"/>
      <family val="2"/>
    </font>
    <font>
      <b/>
      <sz val="12"/>
      <color rgb="FF000000"/>
      <name val="Arial"/>
      <family val="2"/>
    </font>
    <font>
      <u/>
      <sz val="10"/>
      <color rgb="FF0000FF"/>
      <name val="Arial"/>
      <family val="2"/>
    </font>
    <font>
      <u/>
      <sz val="12"/>
      <color rgb="FF0000FF"/>
      <name val="Arial"/>
      <family val="2"/>
    </font>
    <font>
      <sz val="10"/>
      <color rgb="FF000000"/>
      <name val="Arial"/>
      <family val="2"/>
    </font>
    <font>
      <sz val="12"/>
      <color indexed="10"/>
      <name val="Arial"/>
      <family val="2"/>
    </font>
    <font>
      <u val="singleAccounting"/>
      <sz val="12"/>
      <name val="Arial"/>
      <family val="2"/>
    </font>
    <font>
      <b/>
      <sz val="12"/>
      <color indexed="12"/>
      <name val="Arial"/>
      <family val="2"/>
    </font>
    <font>
      <b/>
      <sz val="12"/>
      <color indexed="10"/>
      <name val="Arial"/>
      <family val="2"/>
    </font>
    <font>
      <b/>
      <u/>
      <sz val="12"/>
      <color indexed="12"/>
      <name val="Arial"/>
      <family val="2"/>
    </font>
    <font>
      <sz val="12"/>
      <color indexed="8"/>
      <name val="Arial"/>
      <family val="2"/>
    </font>
    <font>
      <u/>
      <sz val="12"/>
      <name val="Arial"/>
      <family val="2"/>
    </font>
    <font>
      <b/>
      <sz val="12"/>
      <color indexed="9"/>
      <name val="Arial"/>
      <family val="2"/>
    </font>
    <font>
      <b/>
      <sz val="12"/>
      <color indexed="8"/>
      <name val="Arial"/>
      <family val="2"/>
    </font>
    <font>
      <sz val="12"/>
      <color indexed="12"/>
      <name val="Arial"/>
      <family val="2"/>
    </font>
    <font>
      <b/>
      <sz val="10"/>
      <name val="Arial"/>
      <family val="2"/>
    </font>
    <font>
      <sz val="10"/>
      <color theme="0" tint="-0.249977111117893"/>
      <name val="Arial"/>
      <family val="2"/>
    </font>
    <font>
      <i/>
      <sz val="10"/>
      <color rgb="FF000000"/>
      <name val="Arial"/>
      <family val="2"/>
    </font>
    <font>
      <b/>
      <sz val="10"/>
      <color rgb="FF000000"/>
      <name val="Arial"/>
      <family val="2"/>
    </font>
    <font>
      <b/>
      <i/>
      <sz val="10"/>
      <color rgb="FFFF0000"/>
      <name val="Arial"/>
      <family val="2"/>
    </font>
    <font>
      <b/>
      <sz val="10"/>
      <color rgb="FFFF0000"/>
      <name val="Arial"/>
      <family val="2"/>
    </font>
    <font>
      <sz val="10"/>
      <color rgb="FFFF0000"/>
      <name val="Arial"/>
      <family val="2"/>
    </font>
    <font>
      <i/>
      <sz val="10"/>
      <color rgb="FFFF0000"/>
      <name val="Arial"/>
      <family val="2"/>
    </font>
    <font>
      <b/>
      <sz val="10"/>
      <color theme="0" tint="-0.249977111117893"/>
      <name val="Arial"/>
      <family val="2"/>
    </font>
    <font>
      <b/>
      <i/>
      <sz val="8"/>
      <color theme="0" tint="-0.249977111117893"/>
      <name val="Arial"/>
      <family val="2"/>
    </font>
    <font>
      <b/>
      <i/>
      <sz val="8"/>
      <color rgb="FF000000"/>
      <name val="Arial"/>
      <family val="2"/>
    </font>
    <font>
      <b/>
      <i/>
      <sz val="8"/>
      <color rgb="FFFF0000"/>
      <name val="Arial"/>
      <family val="2"/>
    </font>
    <font>
      <i/>
      <sz val="10"/>
      <color theme="0" tint="-0.249977111117893"/>
      <name val="Arial"/>
      <family val="2"/>
    </font>
    <font>
      <b/>
      <sz val="10"/>
      <color indexed="81"/>
      <name val="Tahoma"/>
      <family val="2"/>
    </font>
    <font>
      <sz val="10"/>
      <color indexed="81"/>
      <name val="Tahoma"/>
      <family val="2"/>
    </font>
    <font>
      <b/>
      <sz val="9"/>
      <color indexed="81"/>
      <name val="Tahoma"/>
      <family val="2"/>
    </font>
    <font>
      <sz val="9"/>
      <color indexed="81"/>
      <name val="Tahoma"/>
      <family val="2"/>
    </font>
    <font>
      <b/>
      <sz val="11"/>
      <color theme="0"/>
      <name val="Aptos Narrow"/>
      <family val="2"/>
      <scheme val="minor"/>
    </font>
    <font>
      <sz val="11"/>
      <color theme="0"/>
      <name val="Aptos Narrow"/>
      <family val="2"/>
      <scheme val="minor"/>
    </font>
    <font>
      <b/>
      <i/>
      <sz val="11"/>
      <color theme="1"/>
      <name val="Aptos Narrow"/>
      <family val="2"/>
      <scheme val="minor"/>
    </font>
    <font>
      <sz val="18"/>
      <color theme="3"/>
      <name val="Aptos Display"/>
      <family val="2"/>
      <scheme val="major"/>
    </font>
    <font>
      <b/>
      <sz val="11"/>
      <color rgb="FF0070C0"/>
      <name val="Aptos Narrow"/>
      <family val="2"/>
      <scheme val="minor"/>
    </font>
    <font>
      <strike/>
      <sz val="11"/>
      <color theme="1"/>
      <name val="Aptos Narrow"/>
      <family val="2"/>
      <scheme val="minor"/>
    </font>
    <font>
      <sz val="10"/>
      <color rgb="FF0070C0"/>
      <name val="Arial"/>
      <family val="2"/>
    </font>
    <font>
      <b/>
      <sz val="10"/>
      <color rgb="FF0070C0"/>
      <name val="Arial"/>
      <family val="2"/>
    </font>
    <font>
      <sz val="9"/>
      <color indexed="81"/>
      <name val="Tahoma"/>
      <charset val="1"/>
    </font>
    <font>
      <b/>
      <i/>
      <sz val="10"/>
      <name val="Arial"/>
      <family val="2"/>
    </font>
    <font>
      <i/>
      <sz val="10"/>
      <name val="Arial"/>
      <family val="2"/>
    </font>
    <font>
      <b/>
      <sz val="11"/>
      <color rgb="FF2C2926"/>
      <name val="Helvetica"/>
    </font>
    <font>
      <sz val="11"/>
      <color rgb="FF2C2926"/>
      <name val="Helvetica"/>
    </font>
    <font>
      <sz val="11"/>
      <color theme="1"/>
      <name val="Helvetica"/>
    </font>
    <font>
      <sz val="9"/>
      <color rgb="FF2C2926"/>
      <name val="Helvetica"/>
    </font>
    <font>
      <b/>
      <sz val="11"/>
      <color theme="0"/>
      <name val="Helvetica"/>
    </font>
    <font>
      <b/>
      <sz val="11"/>
      <color rgb="FFFFFFFF"/>
      <name val="Helvetica"/>
    </font>
    <font>
      <sz val="11"/>
      <color rgb="FF2C2926"/>
      <name val="Helvetica"/>
      <family val="2"/>
    </font>
    <font>
      <sz val="10"/>
      <name val="Helvetica"/>
      <family val="2"/>
    </font>
    <font>
      <sz val="10"/>
      <color theme="0"/>
      <name val="Helvetica"/>
      <family val="2"/>
    </font>
    <font>
      <sz val="10"/>
      <color theme="1"/>
      <name val="Helvetica"/>
      <family val="2"/>
    </font>
    <font>
      <sz val="11"/>
      <color rgb="FFFFFFFF"/>
      <name val="Helvetica"/>
      <family val="2"/>
    </font>
    <font>
      <sz val="10"/>
      <color rgb="FFFFFFFF"/>
      <name val="Helvetica"/>
    </font>
    <font>
      <sz val="11"/>
      <color theme="1"/>
      <name val="Helvetica"/>
      <family val="2"/>
    </font>
    <font>
      <u/>
      <sz val="11"/>
      <color theme="10"/>
      <name val="Aptos Narrow"/>
      <family val="2"/>
      <scheme val="minor"/>
    </font>
    <font>
      <u/>
      <sz val="11"/>
      <color theme="10"/>
      <name val="Helvetica"/>
    </font>
    <font>
      <sz val="8"/>
      <color rgb="FF2C2926"/>
      <name val="Helvetica"/>
    </font>
    <font>
      <sz val="10"/>
      <color rgb="FF2C2926"/>
      <name val="Helvetica"/>
      <family val="2"/>
    </font>
    <font>
      <sz val="11"/>
      <color theme="2"/>
      <name val="Helvetica"/>
    </font>
    <font>
      <sz val="11"/>
      <color theme="0"/>
      <name val="Helvetica"/>
    </font>
    <font>
      <sz val="10"/>
      <color rgb="FF2C2926"/>
      <name val="Helvetica"/>
    </font>
    <font>
      <u/>
      <sz val="10"/>
      <color theme="10"/>
      <name val="Arial"/>
      <family val="2"/>
    </font>
    <font>
      <b/>
      <sz val="14"/>
      <name val="Arial"/>
      <family val="2"/>
    </font>
    <font>
      <sz val="14"/>
      <name val="Arial"/>
      <family val="2"/>
    </font>
    <font>
      <b/>
      <sz val="9"/>
      <color indexed="81"/>
      <name val="Tahoma"/>
      <charset val="1"/>
    </font>
    <font>
      <u/>
      <sz val="10"/>
      <color theme="0"/>
      <name val="Arial"/>
      <family val="2"/>
    </font>
    <font>
      <b/>
      <sz val="14"/>
      <name val="Aptos Narrow"/>
      <family val="2"/>
      <scheme val="minor"/>
    </font>
    <font>
      <sz val="12"/>
      <name val="Aptos Narrow"/>
      <family val="2"/>
      <scheme val="minor"/>
    </font>
    <font>
      <b/>
      <sz val="12"/>
      <color theme="0"/>
      <name val="Aptos Narrow"/>
      <family val="2"/>
      <scheme val="minor"/>
    </font>
    <font>
      <b/>
      <sz val="12"/>
      <color rgb="FFFFFFFF"/>
      <name val="Helvetica"/>
      <family val="2"/>
    </font>
    <font>
      <sz val="12"/>
      <color theme="1"/>
      <name val="Helvetica"/>
      <family val="2"/>
    </font>
    <font>
      <b/>
      <sz val="11"/>
      <color theme="1"/>
      <name val="Helvetica"/>
    </font>
    <font>
      <u/>
      <sz val="12"/>
      <color rgb="FF0000FF"/>
      <name val="Aptos Narrow"/>
      <family val="2"/>
      <scheme val="minor"/>
    </font>
    <font>
      <sz val="12"/>
      <color theme="0"/>
      <name val="Aptos Narrow"/>
      <family val="2"/>
      <scheme val="minor"/>
    </font>
    <font>
      <sz val="12"/>
      <color theme="1"/>
      <name val="Helvetica"/>
    </font>
    <font>
      <sz val="12"/>
      <color theme="1"/>
      <name val="Aptos Narrow"/>
      <family val="2"/>
      <scheme val="minor"/>
    </font>
    <font>
      <b/>
      <sz val="12"/>
      <color theme="1"/>
      <name val="Helvetica"/>
    </font>
    <font>
      <sz val="12"/>
      <color rgb="FF2C2926"/>
      <name val="Helvetica"/>
    </font>
    <font>
      <b/>
      <sz val="12"/>
      <name val="Aptos Narrow"/>
      <family val="2"/>
      <scheme val="minor"/>
    </font>
    <font>
      <b/>
      <sz val="12"/>
      <color rgb="FFFFFFFF"/>
      <name val="Helvetica"/>
    </font>
    <font>
      <b/>
      <sz val="10"/>
      <color theme="0" tint="-0.499984740745262"/>
      <name val="Arial"/>
      <family val="2"/>
    </font>
    <font>
      <sz val="10"/>
      <color theme="0" tint="-0.499984740745262"/>
      <name val="Arial"/>
      <family val="2"/>
    </font>
    <font>
      <i/>
      <sz val="10"/>
      <color theme="0" tint="-0.499984740745262"/>
      <name val="Arial"/>
      <family val="2"/>
    </font>
    <font>
      <sz val="10"/>
      <name val="Arial"/>
    </font>
    <font>
      <b/>
      <sz val="15"/>
      <color theme="3"/>
      <name val="Arial"/>
      <family val="2"/>
    </font>
    <font>
      <b/>
      <sz val="13"/>
      <color theme="3"/>
      <name val="Arial"/>
      <family val="2"/>
    </font>
    <font>
      <b/>
      <sz val="11"/>
      <color theme="3"/>
      <name val="Arial"/>
      <family val="2"/>
    </font>
    <font>
      <sz val="12"/>
      <color rgb="FF006100"/>
      <name val="Arial"/>
      <family val="2"/>
    </font>
    <font>
      <sz val="12"/>
      <color rgb="FF9C0006"/>
      <name val="Arial"/>
      <family val="2"/>
    </font>
    <font>
      <sz val="12"/>
      <color rgb="FF9C5700"/>
      <name val="Arial"/>
      <family val="2"/>
    </font>
    <font>
      <sz val="12"/>
      <color rgb="FF3F3F76"/>
      <name val="Arial"/>
      <family val="2"/>
    </font>
    <font>
      <b/>
      <sz val="12"/>
      <color rgb="FF3F3F3F"/>
      <name val="Arial"/>
      <family val="2"/>
    </font>
    <font>
      <b/>
      <sz val="12"/>
      <color rgb="FFFA7D00"/>
      <name val="Arial"/>
      <family val="2"/>
    </font>
    <font>
      <sz val="12"/>
      <color rgb="FFFA7D00"/>
      <name val="Arial"/>
      <family val="2"/>
    </font>
    <font>
      <b/>
      <sz val="12"/>
      <color theme="0"/>
      <name val="Arial"/>
      <family val="2"/>
    </font>
    <font>
      <i/>
      <sz val="12"/>
      <color rgb="FF7F7F7F"/>
      <name val="Arial"/>
      <family val="2"/>
    </font>
    <font>
      <sz val="12"/>
      <color theme="0"/>
      <name val="Arial"/>
      <family val="2"/>
    </font>
    <font>
      <u/>
      <sz val="12"/>
      <color theme="10"/>
      <name val="Arial"/>
      <family val="2"/>
    </font>
    <font>
      <sz val="10"/>
      <color theme="1"/>
      <name val="Arial"/>
      <family val="2"/>
    </font>
    <font>
      <sz val="9"/>
      <color theme="1"/>
      <name val="Helvetica"/>
    </font>
    <font>
      <u/>
      <sz val="11"/>
      <color theme="0"/>
      <name val="Aptos Narrow"/>
      <family val="2"/>
      <scheme val="minor"/>
    </font>
    <font>
      <u/>
      <sz val="9"/>
      <color theme="10"/>
      <name val="Helvetica"/>
    </font>
    <font>
      <u/>
      <sz val="9"/>
      <color theme="1"/>
      <name val="Helvetica"/>
    </font>
    <font>
      <b/>
      <sz val="12"/>
      <name val="Helvetica"/>
    </font>
    <font>
      <sz val="9"/>
      <name val="Helvetica"/>
    </font>
    <font>
      <sz val="9"/>
      <color theme="1"/>
      <name val="Arial"/>
      <family val="2"/>
    </font>
    <font>
      <u/>
      <sz val="9"/>
      <color theme="10"/>
      <name val="Arial"/>
      <family val="2"/>
    </font>
    <font>
      <sz val="9"/>
      <name val="Arial"/>
      <family val="2"/>
    </font>
    <font>
      <b/>
      <sz val="12"/>
      <color rgb="FFFF0000"/>
      <name val="Helvetica"/>
    </font>
    <font>
      <sz val="11"/>
      <color rgb="FF000000"/>
      <name val="Helvetica"/>
    </font>
    <font>
      <sz val="12"/>
      <color theme="0"/>
      <name val="Helvetica"/>
    </font>
    <font>
      <b/>
      <sz val="10"/>
      <color theme="8" tint="-0.249977111117893"/>
      <name val="Arial"/>
      <family val="2"/>
    </font>
    <font>
      <b/>
      <i/>
      <sz val="8"/>
      <color theme="8" tint="-0.249977111117893"/>
      <name val="Arial"/>
      <family val="2"/>
    </font>
    <font>
      <b/>
      <i/>
      <sz val="10"/>
      <color theme="8" tint="-0.249977111117893"/>
      <name val="Arial"/>
      <family val="2"/>
    </font>
    <font>
      <b/>
      <sz val="10"/>
      <color rgb="FF7030A0"/>
      <name val="Arial"/>
      <family val="2"/>
    </font>
    <font>
      <b/>
      <sz val="12"/>
      <color rgb="FFFF0000"/>
      <name val="Arial"/>
      <family val="2"/>
    </font>
    <font>
      <b/>
      <sz val="13"/>
      <color rgb="FFFFFF00"/>
      <name val="Aptos Narrow"/>
      <family val="2"/>
      <scheme val="minor"/>
    </font>
    <font>
      <b/>
      <i/>
      <sz val="11"/>
      <color theme="0"/>
      <name val="Arial"/>
      <family val="2"/>
    </font>
    <font>
      <i/>
      <sz val="11"/>
      <color theme="0"/>
      <name val="Arial"/>
      <family val="2"/>
    </font>
    <font>
      <b/>
      <sz val="13"/>
      <color rgb="FFFF0000"/>
      <name val="Arial"/>
      <family val="2"/>
    </font>
    <font>
      <sz val="13"/>
      <color rgb="FFFF0000"/>
      <name val="Arial"/>
      <family val="2"/>
    </font>
    <font>
      <sz val="9"/>
      <color rgb="FFFF0000"/>
      <name val="Arial"/>
      <family val="2"/>
    </font>
  </fonts>
  <fills count="71">
    <fill>
      <patternFill patternType="none"/>
    </fill>
    <fill>
      <patternFill patternType="gray125"/>
    </fill>
    <fill>
      <patternFill patternType="solid">
        <fgColor theme="0"/>
        <bgColor indexed="64"/>
      </patternFill>
    </fill>
    <fill>
      <patternFill patternType="solid">
        <fgColor theme="0"/>
        <bgColor rgb="FFFFFFFF"/>
      </patternFill>
    </fill>
    <fill>
      <patternFill patternType="solid">
        <fgColor rgb="FFFFFFFF"/>
        <bgColor rgb="FFFFFFFF"/>
      </patternFill>
    </fill>
    <fill>
      <patternFill patternType="solid">
        <fgColor rgb="FFFFFF00"/>
        <bgColor indexed="64"/>
      </patternFill>
    </fill>
    <fill>
      <patternFill patternType="solid">
        <fgColor theme="7" tint="-0.499984740745262"/>
        <bgColor indexed="64"/>
      </patternFill>
    </fill>
    <fill>
      <patternFill patternType="solid">
        <fgColor theme="0" tint="-0.14999847407452621"/>
        <bgColor indexed="64"/>
      </patternFill>
    </fill>
    <fill>
      <patternFill patternType="solid">
        <fgColor rgb="FF00B050"/>
        <bgColor indexed="64"/>
      </patternFill>
    </fill>
    <fill>
      <patternFill patternType="solid">
        <fgColor theme="5" tint="-0.499984740745262"/>
        <bgColor indexed="64"/>
      </patternFill>
    </fill>
    <fill>
      <patternFill patternType="solid">
        <fgColor rgb="FFC00000"/>
        <bgColor indexed="64"/>
      </patternFill>
    </fill>
    <fill>
      <patternFill patternType="solid">
        <fgColor theme="3" tint="0.89999084444715716"/>
        <bgColor indexed="64"/>
      </patternFill>
    </fill>
    <fill>
      <patternFill patternType="solid">
        <fgColor theme="5"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59999389629810485"/>
        <bgColor indexed="64"/>
      </patternFill>
    </fill>
    <fill>
      <patternFill patternType="solid">
        <fgColor theme="0" tint="-4.9989318521683403E-2"/>
        <bgColor indexed="64"/>
      </patternFill>
    </fill>
    <fill>
      <patternFill patternType="solid">
        <fgColor rgb="FFFFFFFF"/>
        <bgColor rgb="FF000000"/>
      </patternFill>
    </fill>
    <fill>
      <patternFill patternType="solid">
        <fgColor theme="3"/>
        <bgColor indexed="64"/>
      </patternFill>
    </fill>
    <fill>
      <patternFill patternType="solid">
        <fgColor rgb="FF4FADA3"/>
        <bgColor rgb="FF000000"/>
      </patternFill>
    </fill>
    <fill>
      <patternFill patternType="solid">
        <fgColor rgb="FFDBEEEC"/>
        <bgColor rgb="FF000000"/>
      </patternFill>
    </fill>
    <fill>
      <patternFill patternType="solid">
        <fgColor theme="3" tint="0.79998168889431442"/>
        <bgColor indexed="64"/>
      </patternFill>
    </fill>
    <fill>
      <patternFill patternType="solid">
        <fgColor theme="0"/>
        <bgColor rgb="FF000000"/>
      </patternFill>
    </fill>
    <fill>
      <patternFill patternType="solid">
        <fgColor theme="2"/>
        <bgColor indexed="64"/>
      </patternFill>
    </fill>
    <fill>
      <patternFill patternType="solid">
        <fgColor theme="2"/>
        <bgColor rgb="FF000000"/>
      </patternFill>
    </fill>
    <fill>
      <patternFill patternType="solid">
        <fgColor rgb="FF4F81BD"/>
        <bgColor indexed="64"/>
      </patternFill>
    </fill>
    <fill>
      <patternFill patternType="solid">
        <fgColor rgb="FF95B3D7"/>
        <bgColor indexed="64"/>
      </patternFill>
    </fill>
    <fill>
      <patternFill patternType="solid">
        <fgColor theme="7" tint="0.79998168889431442"/>
        <bgColor indexed="64"/>
      </patternFill>
    </fill>
    <fill>
      <patternFill patternType="solid">
        <fgColor rgb="FF397E77"/>
        <bgColor indexed="64"/>
      </patternFill>
    </fill>
    <fill>
      <patternFill patternType="solid">
        <fgColor rgb="FFB9DEDA"/>
        <bgColor indexed="64"/>
      </patternFill>
    </fill>
    <fill>
      <patternFill patternType="solid">
        <fgColor rgb="FFFFCDC1"/>
        <bgColor indexed="64"/>
      </patternFill>
    </fill>
    <fill>
      <patternFill patternType="solid">
        <fgColor theme="4"/>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rgb="FFFFC000"/>
        <bgColor indexed="64"/>
      </patternFill>
    </fill>
    <fill>
      <patternFill patternType="solid">
        <fgColor theme="3" tint="0.39997558519241921"/>
        <bgColor indexed="64"/>
      </patternFill>
    </fill>
    <fill>
      <patternFill patternType="solid">
        <fgColor rgb="FF66CBC0"/>
        <bgColor indexed="64"/>
      </patternFill>
    </fill>
    <fill>
      <patternFill patternType="solid">
        <fgColor theme="8" tint="0.79998168889431442"/>
        <bgColor indexed="64"/>
      </patternFill>
    </fill>
    <fill>
      <patternFill patternType="solid">
        <fgColor rgb="FF225B81"/>
        <bgColor indexed="64"/>
      </patternFill>
    </fill>
    <fill>
      <patternFill patternType="solid">
        <fgColor theme="9" tint="0.59999389629810485"/>
        <bgColor indexed="64"/>
      </patternFill>
    </fill>
    <fill>
      <patternFill patternType="lightUp">
        <bgColor theme="0" tint="-0.14996795556505021"/>
      </patternFill>
    </fill>
  </fills>
  <borders count="59">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auto="1"/>
      </left>
      <right/>
      <top/>
      <bottom/>
      <diagonal/>
    </border>
    <border>
      <left/>
      <right style="medium">
        <color auto="1"/>
      </right>
      <top/>
      <bottom/>
      <diagonal/>
    </border>
    <border>
      <left style="medium">
        <color indexed="64"/>
      </left>
      <right/>
      <top/>
      <bottom style="medium">
        <color indexed="64"/>
      </bottom>
      <diagonal/>
    </border>
    <border>
      <left/>
      <right style="medium">
        <color auto="1"/>
      </right>
      <top/>
      <bottom style="medium">
        <color indexed="64"/>
      </bottom>
      <diagonal/>
    </border>
    <border>
      <left/>
      <right/>
      <top style="medium">
        <color auto="1"/>
      </top>
      <bottom/>
      <diagonal/>
    </border>
    <border>
      <left style="medium">
        <color indexed="64"/>
      </left>
      <right/>
      <top/>
      <bottom style="thin">
        <color auto="1"/>
      </bottom>
      <diagonal/>
    </border>
    <border>
      <left/>
      <right/>
      <top/>
      <bottom style="thin">
        <color auto="1"/>
      </bottom>
      <diagonal/>
    </border>
    <border>
      <left/>
      <right style="medium">
        <color indexed="64"/>
      </right>
      <top/>
      <bottom style="thin">
        <color auto="1"/>
      </bottom>
      <diagonal/>
    </border>
    <border>
      <left/>
      <right/>
      <top/>
      <bottom style="medium">
        <color indexed="64"/>
      </bottom>
      <diagonal/>
    </border>
    <border>
      <left style="thin">
        <color indexed="64"/>
      </left>
      <right/>
      <top/>
      <bottom/>
      <diagonal/>
    </border>
    <border>
      <left/>
      <right/>
      <top style="thin">
        <color indexed="64"/>
      </top>
      <bottom/>
      <diagonal/>
    </border>
    <border>
      <left/>
      <right style="thin">
        <color auto="1"/>
      </right>
      <top/>
      <bottom/>
      <diagonal/>
    </border>
    <border>
      <left/>
      <right style="medium">
        <color indexed="64"/>
      </right>
      <top style="thin">
        <color indexed="64"/>
      </top>
      <bottom/>
      <diagonal/>
    </border>
    <border>
      <left/>
      <right/>
      <top/>
      <bottom style="thin">
        <color rgb="FF000000"/>
      </bottom>
      <diagonal/>
    </border>
    <border>
      <left/>
      <right style="medium">
        <color indexed="64"/>
      </right>
      <top/>
      <bottom style="thin">
        <color rgb="FF000000"/>
      </bottom>
      <diagonal/>
    </border>
    <border>
      <left/>
      <right style="medium">
        <color rgb="FF000000"/>
      </right>
      <top style="thin">
        <color rgb="FF000000"/>
      </top>
      <bottom/>
      <diagonal/>
    </border>
    <border>
      <left/>
      <right style="medium">
        <color rgb="FF000000"/>
      </right>
      <top/>
      <bottom/>
      <diagonal/>
    </border>
    <border>
      <left/>
      <right style="medium">
        <color rgb="FF000000"/>
      </right>
      <top style="medium">
        <color auto="1"/>
      </top>
      <bottom/>
      <diagonal/>
    </border>
    <border>
      <left/>
      <right style="medium">
        <color rgb="FF000000"/>
      </right>
      <top/>
      <bottom style="thin">
        <color rgb="FF000000"/>
      </bottom>
      <diagonal/>
    </border>
    <border>
      <left/>
      <right style="medium">
        <color rgb="FF000000"/>
      </right>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indexed="64"/>
      </right>
      <top/>
      <bottom style="medium">
        <color auto="1"/>
      </bottom>
      <diagonal/>
    </border>
    <border>
      <left/>
      <right/>
      <top style="double">
        <color auto="1"/>
      </top>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style="thin">
        <color auto="1"/>
      </bottom>
      <diagonal/>
    </border>
    <border>
      <left style="thin">
        <color theme="0"/>
      </left>
      <right/>
      <top/>
      <bottom/>
      <diagonal/>
    </border>
    <border>
      <left style="thin">
        <color theme="3"/>
      </left>
      <right/>
      <top/>
      <bottom/>
      <diagonal/>
    </border>
    <border>
      <left style="thin">
        <color rgb="FF4FADA3"/>
      </left>
      <right/>
      <top/>
      <bottom/>
      <diagonal/>
    </border>
    <border>
      <left/>
      <right/>
      <top style="thin">
        <color rgb="FF4FADA3"/>
      </top>
      <bottom/>
      <diagonal/>
    </border>
    <border>
      <left/>
      <right/>
      <top style="thin">
        <color rgb="FF4FADA3"/>
      </top>
      <bottom style="thin">
        <color rgb="FF4FADA3"/>
      </bottom>
      <diagonal/>
    </border>
    <border>
      <left/>
      <right/>
      <top/>
      <bottom style="thin">
        <color rgb="FF4FADA3"/>
      </bottom>
      <diagonal/>
    </border>
    <border>
      <left/>
      <right style="thin">
        <color rgb="FF4FADA3"/>
      </right>
      <top/>
      <bottom style="thin">
        <color rgb="FF4FADA3"/>
      </bottom>
      <diagonal/>
    </border>
    <border>
      <left/>
      <right style="medium">
        <color theme="0"/>
      </right>
      <top/>
      <bottom/>
      <diagonal/>
    </border>
    <border>
      <left style="medium">
        <color theme="0"/>
      </left>
      <right style="medium">
        <color theme="0"/>
      </right>
      <top/>
      <bottom/>
      <diagonal/>
    </border>
    <border>
      <left style="medium">
        <color theme="0"/>
      </left>
      <right/>
      <top/>
      <bottom/>
      <diagonal/>
    </border>
    <border>
      <left/>
      <right/>
      <top style="thin">
        <color theme="6" tint="-0.24994659260841701"/>
      </top>
      <bottom/>
      <diagonal/>
    </border>
    <border>
      <left style="thin">
        <color theme="0"/>
      </left>
      <right style="thin">
        <color theme="0"/>
      </right>
      <top/>
      <bottom/>
      <diagonal/>
    </border>
    <border>
      <left/>
      <right/>
      <top/>
      <bottom style="thin">
        <color theme="3"/>
      </bottom>
      <diagonal/>
    </border>
    <border>
      <left/>
      <right style="thin">
        <color indexed="64"/>
      </right>
      <top style="thin">
        <color auto="1"/>
      </top>
      <bottom/>
      <diagonal/>
    </border>
    <border>
      <left/>
      <right/>
      <top style="thin">
        <color theme="0"/>
      </top>
      <bottom style="thin">
        <color theme="0"/>
      </bottom>
      <diagonal/>
    </border>
    <border>
      <left/>
      <right/>
      <top style="thin">
        <color theme="0"/>
      </top>
      <bottom/>
      <diagonal/>
    </border>
    <border>
      <left/>
      <right/>
      <top/>
      <bottom style="thin">
        <color theme="8"/>
      </bottom>
      <diagonal/>
    </border>
  </borders>
  <cellStyleXfs count="76">
    <xf numFmtId="0" fontId="0" fillId="0" borderId="0"/>
    <xf numFmtId="43" fontId="6" fillId="0" borderId="0" applyFont="0" applyFill="0" applyBorder="0" applyAlignment="0" applyProtection="0"/>
    <xf numFmtId="0" fontId="11" fillId="0" borderId="0" applyNumberFormat="0" applyFill="0" applyBorder="0" applyAlignment="0" applyProtection="0">
      <alignment vertical="top"/>
      <protection locked="0"/>
    </xf>
    <xf numFmtId="0" fontId="6" fillId="0" borderId="0"/>
    <xf numFmtId="9" fontId="6" fillId="0" borderId="0" applyFont="0" applyFill="0" applyBorder="0" applyAlignment="0" applyProtection="0"/>
    <xf numFmtId="0" fontId="20" fillId="0" borderId="0"/>
    <xf numFmtId="43" fontId="6" fillId="0" borderId="0" applyFont="0" applyFill="0" applyBorder="0" applyAlignment="0" applyProtection="0"/>
    <xf numFmtId="0" fontId="6" fillId="0" borderId="0"/>
    <xf numFmtId="0" fontId="22" fillId="0" borderId="0" applyNumberFormat="0" applyFill="0" applyBorder="0" applyAlignment="0" applyProtection="0"/>
    <xf numFmtId="0" fontId="24" fillId="0" borderId="0" applyNumberFormat="0" applyFont="0" applyBorder="0" applyProtection="0"/>
    <xf numFmtId="0" fontId="4" fillId="0" borderId="0"/>
    <xf numFmtId="0" fontId="24" fillId="0" borderId="0" applyNumberFormat="0" applyFont="0" applyBorder="0" applyProtection="0"/>
    <xf numFmtId="182" fontId="24" fillId="0" borderId="0" applyFont="0" applyFill="0" applyBorder="0" applyAlignment="0" applyProtection="0"/>
    <xf numFmtId="0" fontId="6" fillId="0" borderId="0"/>
    <xf numFmtId="9" fontId="6" fillId="0" borderId="0" applyFont="0" applyFill="0" applyBorder="0" applyAlignment="0" applyProtection="0"/>
    <xf numFmtId="0" fontId="24" fillId="0" borderId="0"/>
    <xf numFmtId="9" fontId="24" fillId="0" borderId="0" applyFont="0" applyFill="0" applyBorder="0" applyAlignment="0" applyProtection="0"/>
    <xf numFmtId="0" fontId="3" fillId="0" borderId="0"/>
    <xf numFmtId="0" fontId="55" fillId="0" borderId="0" applyNumberFormat="0" applyFill="0" applyBorder="0" applyAlignment="0" applyProtection="0"/>
    <xf numFmtId="0" fontId="2" fillId="0" borderId="0"/>
    <xf numFmtId="191" fontId="2" fillId="0" borderId="0" applyFont="0" applyFill="0" applyBorder="0" applyAlignment="0" applyProtection="0"/>
    <xf numFmtId="0" fontId="76" fillId="0" borderId="0" applyNumberFormat="0" applyFill="0" applyBorder="0" applyAlignment="0" applyProtection="0"/>
    <xf numFmtId="0" fontId="6" fillId="0" borderId="0"/>
    <xf numFmtId="0" fontId="83" fillId="0" borderId="0" applyNumberFormat="0" applyFill="0" applyBorder="0" applyAlignment="0" applyProtection="0"/>
    <xf numFmtId="0" fontId="16" fillId="22" borderId="0" applyNumberFormat="0" applyBorder="0" applyAlignment="0" applyProtection="0"/>
    <xf numFmtId="0" fontId="88" fillId="0" borderId="0" applyNumberFormat="0" applyFill="0" applyProtection="0">
      <alignment horizontal="left" vertical="center"/>
    </xf>
    <xf numFmtId="0" fontId="89" fillId="0" borderId="0">
      <alignment horizontal="left" vertical="center"/>
    </xf>
    <xf numFmtId="0" fontId="94" fillId="0" borderId="0" applyNumberFormat="0" applyFill="0" applyBorder="0" applyProtection="0">
      <alignment horizontal="left" vertical="center"/>
    </xf>
    <xf numFmtId="0" fontId="100" fillId="58" borderId="0">
      <alignment horizontal="left" vertical="center"/>
    </xf>
    <xf numFmtId="0" fontId="105" fillId="0" borderId="0"/>
    <xf numFmtId="0" fontId="106" fillId="0" borderId="32" applyNumberFormat="0" applyFill="0" applyAlignment="0" applyProtection="0"/>
    <xf numFmtId="0" fontId="107" fillId="0" borderId="33" applyNumberFormat="0" applyFill="0" applyAlignment="0" applyProtection="0"/>
    <xf numFmtId="0" fontId="108" fillId="0" borderId="34" applyNumberFormat="0" applyFill="0" applyAlignment="0" applyProtection="0"/>
    <xf numFmtId="0" fontId="108" fillId="0" borderId="0" applyNumberFormat="0" applyFill="0" applyBorder="0" applyAlignment="0" applyProtection="0"/>
    <xf numFmtId="0" fontId="109" fillId="13" borderId="0" applyNumberFormat="0" applyBorder="0" applyAlignment="0" applyProtection="0"/>
    <xf numFmtId="0" fontId="110" fillId="14" borderId="0" applyNumberFormat="0" applyBorder="0" applyAlignment="0" applyProtection="0"/>
    <xf numFmtId="0" fontId="111" fillId="15" borderId="0" applyNumberFormat="0" applyBorder="0" applyAlignment="0" applyProtection="0"/>
    <xf numFmtId="0" fontId="112" fillId="16" borderId="35" applyNumberFormat="0" applyAlignment="0" applyProtection="0"/>
    <xf numFmtId="0" fontId="113" fillId="17" borderId="36" applyNumberFormat="0" applyAlignment="0" applyProtection="0"/>
    <xf numFmtId="0" fontId="114" fillId="17" borderId="35" applyNumberFormat="0" applyAlignment="0" applyProtection="0"/>
    <xf numFmtId="0" fontId="115" fillId="0" borderId="37" applyNumberFormat="0" applyFill="0" applyAlignment="0" applyProtection="0"/>
    <xf numFmtId="0" fontId="116" fillId="18" borderId="38" applyNumberFormat="0" applyAlignment="0" applyProtection="0"/>
    <xf numFmtId="0" fontId="17" fillId="0" borderId="0" applyNumberFormat="0" applyFill="0" applyBorder="0" applyAlignment="0" applyProtection="0"/>
    <xf numFmtId="0" fontId="16" fillId="19" borderId="39" applyNumberFormat="0" applyFont="0" applyAlignment="0" applyProtection="0"/>
    <xf numFmtId="0" fontId="117" fillId="0" borderId="0" applyNumberFormat="0" applyFill="0" applyBorder="0" applyAlignment="0" applyProtection="0"/>
    <xf numFmtId="0" fontId="18" fillId="0" borderId="40" applyNumberFormat="0" applyFill="0" applyAlignment="0" applyProtection="0"/>
    <xf numFmtId="0" fontId="118" fillId="20" borderId="0" applyNumberFormat="0" applyBorder="0" applyAlignment="0" applyProtection="0"/>
    <xf numFmtId="0" fontId="16" fillId="21" borderId="0" applyNumberFormat="0" applyBorder="0" applyAlignment="0" applyProtection="0"/>
    <xf numFmtId="0" fontId="16" fillId="23" borderId="0" applyNumberFormat="0" applyBorder="0" applyAlignment="0" applyProtection="0"/>
    <xf numFmtId="0" fontId="118" fillId="24" borderId="0" applyNumberFormat="0" applyBorder="0" applyAlignment="0" applyProtection="0"/>
    <xf numFmtId="0" fontId="16" fillId="2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18" fillId="28" borderId="0" applyNumberFormat="0" applyBorder="0" applyAlignment="0" applyProtection="0"/>
    <xf numFmtId="0" fontId="16" fillId="29"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18" fillId="32" borderId="0" applyNumberFormat="0" applyBorder="0" applyAlignment="0" applyProtection="0"/>
    <xf numFmtId="0" fontId="16" fillId="33" borderId="0" applyNumberFormat="0" applyBorder="0" applyAlignment="0" applyProtection="0"/>
    <xf numFmtId="0" fontId="16" fillId="34" borderId="0" applyNumberFormat="0" applyBorder="0" applyAlignment="0" applyProtection="0"/>
    <xf numFmtId="0" fontId="16" fillId="35" borderId="0" applyNumberFormat="0" applyBorder="0" applyAlignment="0" applyProtection="0"/>
    <xf numFmtId="0" fontId="118" fillId="36" borderId="0" applyNumberFormat="0" applyBorder="0" applyAlignment="0" applyProtection="0"/>
    <xf numFmtId="0" fontId="16" fillId="37" borderId="0" applyNumberFormat="0" applyBorder="0" applyAlignment="0" applyProtection="0"/>
    <xf numFmtId="0" fontId="16" fillId="38" borderId="0" applyNumberFormat="0" applyBorder="0" applyAlignment="0" applyProtection="0"/>
    <xf numFmtId="0" fontId="16" fillId="39" borderId="0" applyNumberFormat="0" applyBorder="0" applyAlignment="0" applyProtection="0"/>
    <xf numFmtId="0" fontId="118" fillId="40" borderId="0" applyNumberFormat="0" applyBorder="0" applyAlignment="0" applyProtection="0"/>
    <xf numFmtId="0" fontId="16" fillId="41" borderId="0" applyNumberFormat="0" applyBorder="0" applyAlignment="0" applyProtection="0"/>
    <xf numFmtId="0" fontId="16" fillId="42" borderId="0" applyNumberFormat="0" applyBorder="0" applyAlignment="0" applyProtection="0"/>
    <xf numFmtId="0" fontId="16" fillId="43" borderId="0" applyNumberFormat="0" applyBorder="0" applyAlignment="0" applyProtection="0"/>
    <xf numFmtId="0" fontId="16" fillId="0" borderId="0"/>
    <xf numFmtId="0" fontId="83" fillId="0" borderId="0" applyNumberFormat="0" applyFill="0" applyBorder="0" applyAlignment="0" applyProtection="0"/>
    <xf numFmtId="0" fontId="119" fillId="0" borderId="0" applyNumberFormat="0" applyFill="0" applyBorder="0" applyAlignment="0" applyProtection="0"/>
    <xf numFmtId="0" fontId="16" fillId="0" borderId="0"/>
    <xf numFmtId="0" fontId="1" fillId="0" borderId="0"/>
    <xf numFmtId="0" fontId="120" fillId="0" borderId="0"/>
    <xf numFmtId="0" fontId="6" fillId="0" borderId="0"/>
  </cellStyleXfs>
  <cellXfs count="1208">
    <xf numFmtId="0" fontId="0" fillId="0" borderId="0" xfId="0"/>
    <xf numFmtId="0" fontId="0" fillId="2" borderId="0" xfId="0" applyFill="1"/>
    <xf numFmtId="0" fontId="7" fillId="2" borderId="1" xfId="0" applyFont="1" applyFill="1" applyBorder="1" applyAlignment="1">
      <alignment horizontal="left" vertical="center" indent="22"/>
    </xf>
    <xf numFmtId="0" fontId="8" fillId="2" borderId="2" xfId="0" applyFont="1" applyFill="1" applyBorder="1" applyAlignment="1">
      <alignment horizontal="left" indent="18"/>
    </xf>
    <xf numFmtId="0" fontId="8" fillId="2" borderId="3" xfId="0" applyFont="1" applyFill="1" applyBorder="1" applyAlignment="1">
      <alignment horizontal="left" vertical="top" indent="18"/>
    </xf>
    <xf numFmtId="0" fontId="9" fillId="2" borderId="2" xfId="0" applyFont="1" applyFill="1" applyBorder="1" applyAlignment="1">
      <alignment horizontal="left" wrapText="1" indent="2"/>
    </xf>
    <xf numFmtId="0" fontId="9" fillId="2" borderId="2" xfId="0" applyFont="1" applyFill="1" applyBorder="1" applyAlignment="1">
      <alignment horizontal="left" indent="2"/>
    </xf>
    <xf numFmtId="0" fontId="10" fillId="2" borderId="2" xfId="0" applyFont="1" applyFill="1" applyBorder="1" applyAlignment="1">
      <alignment horizontal="left" indent="2"/>
    </xf>
    <xf numFmtId="0" fontId="6" fillId="2" borderId="0" xfId="0" applyFont="1" applyFill="1"/>
    <xf numFmtId="0" fontId="12" fillId="2" borderId="2" xfId="2" applyFont="1" applyFill="1" applyBorder="1" applyAlignment="1" applyProtection="1">
      <alignment horizontal="left" indent="2"/>
    </xf>
    <xf numFmtId="0" fontId="9" fillId="2" borderId="0" xfId="0" applyFont="1" applyFill="1"/>
    <xf numFmtId="0" fontId="12" fillId="2" borderId="2" xfId="2" applyFont="1" applyFill="1" applyBorder="1" applyAlignment="1" applyProtection="1">
      <alignment horizontal="left" wrapText="1" indent="2"/>
    </xf>
    <xf numFmtId="0" fontId="10" fillId="2" borderId="2" xfId="0" applyFont="1" applyFill="1" applyBorder="1" applyAlignment="1">
      <alignment horizontal="left" wrapText="1" indent="2"/>
    </xf>
    <xf numFmtId="0" fontId="12" fillId="2" borderId="2" xfId="2" applyFont="1" applyFill="1" applyBorder="1" applyAlignment="1" applyProtection="1">
      <alignment horizontal="left" vertical="top" indent="2"/>
    </xf>
    <xf numFmtId="0" fontId="12" fillId="2" borderId="4" xfId="2" applyFont="1" applyFill="1" applyBorder="1" applyAlignment="1" applyProtection="1">
      <alignment horizontal="left" vertical="top" indent="2"/>
    </xf>
    <xf numFmtId="0" fontId="12" fillId="2" borderId="0" xfId="2" applyFont="1" applyFill="1" applyBorder="1" applyAlignment="1" applyProtection="1">
      <alignment horizontal="center" vertical="top"/>
    </xf>
    <xf numFmtId="0" fontId="9" fillId="0" borderId="0" xfId="0" applyFont="1"/>
    <xf numFmtId="0" fontId="13" fillId="2" borderId="5" xfId="3" applyFont="1" applyFill="1" applyBorder="1" applyAlignment="1">
      <alignment horizontal="center" vertical="top" wrapText="1"/>
    </xf>
    <xf numFmtId="0" fontId="13" fillId="0" borderId="6" xfId="0" applyFont="1" applyBorder="1" applyAlignment="1">
      <alignment vertical="top"/>
    </xf>
    <xf numFmtId="0" fontId="13" fillId="2" borderId="7" xfId="3" applyFont="1" applyFill="1" applyBorder="1" applyAlignment="1">
      <alignment horizontal="center" vertical="top" wrapText="1"/>
    </xf>
    <xf numFmtId="0" fontId="13" fillId="0" borderId="8" xfId="0" applyFont="1" applyBorder="1"/>
    <xf numFmtId="0" fontId="13" fillId="0" borderId="7" xfId="0" applyFont="1" applyBorder="1" applyAlignment="1">
      <alignment vertical="center" wrapText="1"/>
    </xf>
    <xf numFmtId="0" fontId="13" fillId="0" borderId="8" xfId="0" applyFont="1" applyBorder="1" applyAlignment="1">
      <alignment vertical="center" wrapText="1"/>
    </xf>
    <xf numFmtId="0" fontId="9" fillId="0" borderId="7" xfId="0" applyFont="1" applyBorder="1" applyAlignment="1">
      <alignment horizontal="right" vertical="top"/>
    </xf>
    <xf numFmtId="0" fontId="9" fillId="0" borderId="7" xfId="0" applyFont="1" applyBorder="1" applyAlignment="1">
      <alignment horizontal="right" vertical="center"/>
    </xf>
    <xf numFmtId="0" fontId="9" fillId="0" borderId="8" xfId="0" applyFont="1" applyBorder="1" applyAlignment="1">
      <alignment vertical="center" wrapText="1"/>
    </xf>
    <xf numFmtId="0" fontId="12" fillId="2" borderId="0" xfId="2" applyFont="1" applyFill="1" applyBorder="1" applyAlignment="1" applyProtection="1">
      <alignment horizontal="center" vertical="center"/>
    </xf>
    <xf numFmtId="0" fontId="12" fillId="2" borderId="0" xfId="2" applyFont="1" applyFill="1" applyBorder="1" applyAlignment="1" applyProtection="1">
      <alignment horizontal="left" vertical="center"/>
    </xf>
    <xf numFmtId="164" fontId="9" fillId="2" borderId="0" xfId="3" applyNumberFormat="1" applyFont="1" applyFill="1" applyAlignment="1">
      <alignment vertical="center"/>
    </xf>
    <xf numFmtId="0" fontId="9" fillId="2" borderId="0" xfId="3" applyFont="1" applyFill="1" applyAlignment="1">
      <alignment vertical="center"/>
    </xf>
    <xf numFmtId="0" fontId="13" fillId="2" borderId="5" xfId="3" applyFont="1" applyFill="1" applyBorder="1" applyAlignment="1">
      <alignment horizontal="center" wrapText="1"/>
    </xf>
    <xf numFmtId="0" fontId="13" fillId="2" borderId="11" xfId="3" applyFont="1" applyFill="1" applyBorder="1" applyAlignment="1">
      <alignment wrapText="1"/>
    </xf>
    <xf numFmtId="0" fontId="9" fillId="2" borderId="11" xfId="3" applyFont="1" applyFill="1" applyBorder="1"/>
    <xf numFmtId="164" fontId="13" fillId="2" borderId="5" xfId="3" applyNumberFormat="1" applyFont="1" applyFill="1" applyBorder="1" applyAlignment="1">
      <alignment horizontal="right"/>
    </xf>
    <xf numFmtId="164" fontId="13" fillId="2" borderId="11" xfId="3" applyNumberFormat="1" applyFont="1" applyFill="1" applyBorder="1" applyAlignment="1">
      <alignment horizontal="right"/>
    </xf>
    <xf numFmtId="164" fontId="13" fillId="2" borderId="6" xfId="3" applyNumberFormat="1" applyFont="1" applyFill="1" applyBorder="1" applyAlignment="1">
      <alignment horizontal="right"/>
    </xf>
    <xf numFmtId="0" fontId="9" fillId="2" borderId="0" xfId="3" applyFont="1" applyFill="1"/>
    <xf numFmtId="0" fontId="13" fillId="2" borderId="0" xfId="3" applyFont="1" applyFill="1" applyAlignment="1">
      <alignment vertical="center" wrapText="1"/>
    </xf>
    <xf numFmtId="0" fontId="9" fillId="2" borderId="0" xfId="3" applyFont="1" applyFill="1" applyAlignment="1">
      <alignment vertical="top" wrapText="1"/>
    </xf>
    <xf numFmtId="164" fontId="13" fillId="2" borderId="7" xfId="3" applyNumberFormat="1" applyFont="1" applyFill="1" applyBorder="1" applyAlignment="1">
      <alignment horizontal="right"/>
    </xf>
    <xf numFmtId="164" fontId="13" fillId="2" borderId="0" xfId="3" applyNumberFormat="1" applyFont="1" applyFill="1" applyAlignment="1">
      <alignment horizontal="right"/>
    </xf>
    <xf numFmtId="164" fontId="13" fillId="2" borderId="8" xfId="3" applyNumberFormat="1" applyFont="1" applyFill="1" applyBorder="1" applyAlignment="1">
      <alignment horizontal="right"/>
    </xf>
    <xf numFmtId="0" fontId="13" fillId="2" borderId="12" xfId="3" applyFont="1" applyFill="1" applyBorder="1" applyAlignment="1">
      <alignment vertical="center" wrapText="1"/>
    </xf>
    <xf numFmtId="0" fontId="13" fillId="2" borderId="13" xfId="3" applyFont="1" applyFill="1" applyBorder="1" applyAlignment="1">
      <alignment vertical="center" wrapText="1"/>
    </xf>
    <xf numFmtId="0" fontId="9" fillId="2" borderId="13" xfId="3" applyFont="1" applyFill="1" applyBorder="1"/>
    <xf numFmtId="164" fontId="15" fillId="2" borderId="12" xfId="3" applyNumberFormat="1" applyFont="1" applyFill="1" applyBorder="1"/>
    <xf numFmtId="164" fontId="15" fillId="2" borderId="13" xfId="3" applyNumberFormat="1" applyFont="1" applyFill="1" applyBorder="1"/>
    <xf numFmtId="164" fontId="9" fillId="2" borderId="13" xfId="3" applyNumberFormat="1" applyFont="1" applyFill="1" applyBorder="1"/>
    <xf numFmtId="164" fontId="9" fillId="2" borderId="14" xfId="3" applyNumberFormat="1" applyFont="1" applyFill="1" applyBorder="1"/>
    <xf numFmtId="0" fontId="13" fillId="2" borderId="0" xfId="3" applyFont="1" applyFill="1" applyAlignment="1">
      <alignment wrapText="1"/>
    </xf>
    <xf numFmtId="0" fontId="9" fillId="2" borderId="8" xfId="3" applyFont="1" applyFill="1" applyBorder="1"/>
    <xf numFmtId="164" fontId="9" fillId="2" borderId="0" xfId="3" applyNumberFormat="1" applyFont="1" applyFill="1"/>
    <xf numFmtId="0" fontId="16" fillId="2" borderId="0" xfId="3" applyFont="1" applyFill="1" applyAlignment="1">
      <alignment wrapText="1"/>
    </xf>
    <xf numFmtId="0" fontId="17" fillId="2" borderId="8" xfId="3" applyFont="1" applyFill="1" applyBorder="1"/>
    <xf numFmtId="165" fontId="9" fillId="2" borderId="0" xfId="3" applyNumberFormat="1" applyFont="1" applyFill="1"/>
    <xf numFmtId="165" fontId="9" fillId="2" borderId="8" xfId="3" applyNumberFormat="1" applyFont="1" applyFill="1" applyBorder="1"/>
    <xf numFmtId="0" fontId="9" fillId="2" borderId="0" xfId="3" applyFont="1" applyFill="1" applyAlignment="1">
      <alignment horizontal="left" indent="1"/>
    </xf>
    <xf numFmtId="165" fontId="9" fillId="2" borderId="0" xfId="3" applyNumberFormat="1" applyFont="1" applyFill="1" applyAlignment="1">
      <alignment horizontal="right"/>
    </xf>
    <xf numFmtId="0" fontId="9" fillId="2" borderId="0" xfId="3" applyFont="1" applyFill="1" applyAlignment="1">
      <alignment horizontal="left"/>
    </xf>
    <xf numFmtId="165" fontId="9" fillId="2" borderId="8" xfId="3" applyNumberFormat="1" applyFont="1" applyFill="1" applyBorder="1" applyAlignment="1">
      <alignment horizontal="right"/>
    </xf>
    <xf numFmtId="166" fontId="9" fillId="2" borderId="0" xfId="3" applyNumberFormat="1" applyFont="1" applyFill="1" applyAlignment="1">
      <alignment horizontal="right"/>
    </xf>
    <xf numFmtId="0" fontId="9" fillId="2" borderId="0" xfId="3" applyFont="1" applyFill="1" applyAlignment="1">
      <alignment horizontal="center" vertical="center" wrapText="1"/>
    </xf>
    <xf numFmtId="165" fontId="13" fillId="2" borderId="0" xfId="3" applyNumberFormat="1" applyFont="1" applyFill="1"/>
    <xf numFmtId="0" fontId="13" fillId="2" borderId="0" xfId="3" applyFont="1" applyFill="1" applyAlignment="1">
      <alignment horizontal="left"/>
    </xf>
    <xf numFmtId="165" fontId="18" fillId="2" borderId="0" xfId="3" applyNumberFormat="1" applyFont="1" applyFill="1" applyAlignment="1">
      <alignment horizontal="right"/>
    </xf>
    <xf numFmtId="165" fontId="13" fillId="2" borderId="8" xfId="3" applyNumberFormat="1" applyFont="1" applyFill="1" applyBorder="1" applyAlignment="1">
      <alignment horizontal="right"/>
    </xf>
    <xf numFmtId="0" fontId="9" fillId="2" borderId="0" xfId="3" applyFont="1" applyFill="1" applyAlignment="1">
      <alignment vertical="center" wrapText="1"/>
    </xf>
    <xf numFmtId="165" fontId="13" fillId="2" borderId="0" xfId="3" applyNumberFormat="1" applyFont="1" applyFill="1" applyAlignment="1">
      <alignment horizontal="right"/>
    </xf>
    <xf numFmtId="0" fontId="9" fillId="2" borderId="0" xfId="3" applyFont="1" applyFill="1" applyAlignment="1">
      <alignment horizontal="left" vertical="top" indent="1"/>
    </xf>
    <xf numFmtId="0" fontId="9" fillId="2" borderId="8" xfId="3" applyFont="1" applyFill="1" applyBorder="1" applyAlignment="1">
      <alignment vertical="top"/>
    </xf>
    <xf numFmtId="165" fontId="9" fillId="2" borderId="0" xfId="3" applyNumberFormat="1" applyFont="1" applyFill="1" applyAlignment="1">
      <alignment horizontal="right" vertical="top"/>
    </xf>
    <xf numFmtId="165" fontId="9" fillId="2" borderId="8" xfId="3" applyNumberFormat="1" applyFont="1" applyFill="1" applyBorder="1" applyAlignment="1">
      <alignment horizontal="right" vertical="top"/>
    </xf>
    <xf numFmtId="0" fontId="9" fillId="2" borderId="0" xfId="3" applyFont="1" applyFill="1" applyAlignment="1">
      <alignment vertical="top"/>
    </xf>
    <xf numFmtId="0" fontId="13" fillId="2" borderId="15" xfId="3" applyFont="1" applyFill="1" applyBorder="1" applyAlignment="1">
      <alignment horizontal="left" vertical="center"/>
    </xf>
    <xf numFmtId="0" fontId="9" fillId="2" borderId="10" xfId="3" applyFont="1" applyFill="1" applyBorder="1" applyAlignment="1">
      <alignment vertical="top"/>
    </xf>
    <xf numFmtId="0" fontId="9" fillId="2" borderId="6" xfId="3" applyFont="1" applyFill="1" applyBorder="1"/>
    <xf numFmtId="165" fontId="9" fillId="2" borderId="5" xfId="3" applyNumberFormat="1" applyFont="1" applyFill="1" applyBorder="1"/>
    <xf numFmtId="165" fontId="9" fillId="2" borderId="11" xfId="3" applyNumberFormat="1" applyFont="1" applyFill="1" applyBorder="1"/>
    <xf numFmtId="165" fontId="9" fillId="2" borderId="6" xfId="3" applyNumberFormat="1" applyFont="1" applyFill="1" applyBorder="1" applyAlignment="1">
      <alignment horizontal="center"/>
    </xf>
    <xf numFmtId="0" fontId="9" fillId="2" borderId="0" xfId="3" applyFont="1" applyFill="1" applyAlignment="1">
      <alignment wrapText="1"/>
    </xf>
    <xf numFmtId="164" fontId="9" fillId="2" borderId="7" xfId="3" applyNumberFormat="1" applyFont="1" applyFill="1" applyBorder="1"/>
    <xf numFmtId="165" fontId="9" fillId="2" borderId="7" xfId="3" applyNumberFormat="1" applyFont="1" applyFill="1" applyBorder="1" applyAlignment="1">
      <alignment horizontal="right"/>
    </xf>
    <xf numFmtId="165" fontId="9" fillId="2" borderId="7" xfId="3" applyNumberFormat="1" applyFont="1" applyFill="1" applyBorder="1"/>
    <xf numFmtId="165" fontId="13" fillId="2" borderId="7" xfId="3" applyNumberFormat="1" applyFont="1" applyFill="1" applyBorder="1"/>
    <xf numFmtId="165" fontId="9" fillId="2" borderId="7" xfId="3" applyNumberFormat="1" applyFont="1" applyFill="1" applyBorder="1" applyAlignment="1">
      <alignment horizontal="right" vertical="top"/>
    </xf>
    <xf numFmtId="0" fontId="13" fillId="2" borderId="0" xfId="3" applyFont="1" applyFill="1" applyAlignment="1">
      <alignment horizontal="left" vertical="center"/>
    </xf>
    <xf numFmtId="167" fontId="9" fillId="2" borderId="6" xfId="3" applyNumberFormat="1" applyFont="1" applyFill="1" applyBorder="1"/>
    <xf numFmtId="164" fontId="9" fillId="2" borderId="8" xfId="3" applyNumberFormat="1" applyFont="1" applyFill="1" applyBorder="1"/>
    <xf numFmtId="0" fontId="13" fillId="2" borderId="0" xfId="3" applyFont="1" applyFill="1" applyAlignment="1">
      <alignment vertical="center"/>
    </xf>
    <xf numFmtId="0" fontId="9" fillId="2" borderId="8" xfId="3" applyFont="1" applyFill="1" applyBorder="1" applyAlignment="1">
      <alignment vertical="center"/>
    </xf>
    <xf numFmtId="164" fontId="13" fillId="2" borderId="0" xfId="3" applyNumberFormat="1" applyFont="1" applyFill="1" applyAlignment="1">
      <alignment vertical="center"/>
    </xf>
    <xf numFmtId="164" fontId="13" fillId="2" borderId="8" xfId="3" applyNumberFormat="1" applyFont="1" applyFill="1" applyBorder="1" applyAlignment="1">
      <alignment vertical="center"/>
    </xf>
    <xf numFmtId="0" fontId="13" fillId="2" borderId="15" xfId="3" applyFont="1" applyFill="1" applyBorder="1" applyAlignment="1">
      <alignment vertical="center"/>
    </xf>
    <xf numFmtId="0" fontId="9" fillId="2" borderId="10" xfId="3" applyFont="1" applyFill="1" applyBorder="1" applyAlignment="1">
      <alignment vertical="center"/>
    </xf>
    <xf numFmtId="164" fontId="13" fillId="2" borderId="15" xfId="3" applyNumberFormat="1" applyFont="1" applyFill="1" applyBorder="1" applyAlignment="1">
      <alignment vertical="center"/>
    </xf>
    <xf numFmtId="164" fontId="13" fillId="2" borderId="10" xfId="3" applyNumberFormat="1" applyFont="1" applyFill="1" applyBorder="1" applyAlignment="1">
      <alignment vertical="center"/>
    </xf>
    <xf numFmtId="168" fontId="9" fillId="2" borderId="0" xfId="4" applyNumberFormat="1" applyFont="1" applyFill="1" applyBorder="1"/>
    <xf numFmtId="168" fontId="9" fillId="2" borderId="8" xfId="4" applyNumberFormat="1" applyFont="1" applyFill="1" applyBorder="1"/>
    <xf numFmtId="0" fontId="9" fillId="2" borderId="7" xfId="3" applyFont="1" applyFill="1" applyBorder="1"/>
    <xf numFmtId="168" fontId="13" fillId="2" borderId="0" xfId="4" applyNumberFormat="1" applyFont="1" applyFill="1" applyBorder="1" applyAlignment="1">
      <alignment vertical="center"/>
    </xf>
    <xf numFmtId="168" fontId="13" fillId="2" borderId="8" xfId="4" applyNumberFormat="1" applyFont="1" applyFill="1" applyBorder="1" applyAlignment="1">
      <alignment vertical="center"/>
    </xf>
    <xf numFmtId="0" fontId="13" fillId="2" borderId="0" xfId="3" applyFont="1" applyFill="1"/>
    <xf numFmtId="168" fontId="13" fillId="2" borderId="15" xfId="4" applyNumberFormat="1" applyFont="1" applyFill="1" applyBorder="1" applyAlignment="1">
      <alignment vertical="center"/>
    </xf>
    <xf numFmtId="168" fontId="13" fillId="2" borderId="10" xfId="4" applyNumberFormat="1" applyFont="1" applyFill="1" applyBorder="1" applyAlignment="1">
      <alignment vertical="center"/>
    </xf>
    <xf numFmtId="0" fontId="13" fillId="2" borderId="7" xfId="3" applyFont="1" applyFill="1" applyBorder="1" applyAlignment="1">
      <alignment vertical="center"/>
    </xf>
    <xf numFmtId="0" fontId="13" fillId="2" borderId="8" xfId="3" applyFont="1" applyFill="1" applyBorder="1" applyAlignment="1">
      <alignment vertical="center"/>
    </xf>
    <xf numFmtId="0" fontId="13" fillId="2" borderId="9" xfId="3" applyFont="1" applyFill="1" applyBorder="1" applyAlignment="1">
      <alignment vertical="center"/>
    </xf>
    <xf numFmtId="0" fontId="13" fillId="2" borderId="10" xfId="3" applyFont="1" applyFill="1" applyBorder="1" applyAlignment="1">
      <alignment vertical="center"/>
    </xf>
    <xf numFmtId="43" fontId="9" fillId="2" borderId="0" xfId="1" applyFont="1" applyFill="1"/>
    <xf numFmtId="43" fontId="9" fillId="2" borderId="8" xfId="1" applyFont="1" applyFill="1" applyBorder="1"/>
    <xf numFmtId="169" fontId="9" fillId="2" borderId="0" xfId="1" applyNumberFormat="1" applyFont="1" applyFill="1" applyBorder="1"/>
    <xf numFmtId="169" fontId="9" fillId="2" borderId="8" xfId="1" applyNumberFormat="1" applyFont="1" applyFill="1" applyBorder="1"/>
    <xf numFmtId="0" fontId="9" fillId="2" borderId="15" xfId="3" applyFont="1" applyFill="1" applyBorder="1"/>
    <xf numFmtId="0" fontId="9" fillId="2" borderId="10" xfId="3" applyFont="1" applyFill="1" applyBorder="1"/>
    <xf numFmtId="169" fontId="9" fillId="2" borderId="15" xfId="1" applyNumberFormat="1" applyFont="1" applyFill="1" applyBorder="1"/>
    <xf numFmtId="169" fontId="9" fillId="2" borderId="10" xfId="1" applyNumberFormat="1" applyFont="1" applyFill="1" applyBorder="1"/>
    <xf numFmtId="0" fontId="12" fillId="2" borderId="15" xfId="2" applyFont="1" applyFill="1" applyBorder="1" applyAlignment="1" applyProtection="1">
      <alignment horizontal="left" vertical="center"/>
    </xf>
    <xf numFmtId="0" fontId="12" fillId="2" borderId="15" xfId="2" applyFont="1" applyFill="1" applyBorder="1" applyAlignment="1" applyProtection="1">
      <alignment horizontal="center" vertical="center"/>
    </xf>
    <xf numFmtId="164" fontId="9" fillId="2" borderId="15" xfId="3" applyNumberFormat="1" applyFont="1" applyFill="1" applyBorder="1" applyAlignment="1">
      <alignment vertical="center"/>
    </xf>
    <xf numFmtId="0" fontId="13" fillId="2" borderId="7" xfId="3" applyFont="1" applyFill="1" applyBorder="1" applyAlignment="1">
      <alignment horizontal="center" wrapText="1"/>
    </xf>
    <xf numFmtId="165" fontId="13" fillId="2" borderId="8" xfId="3" applyNumberFormat="1" applyFont="1" applyFill="1" applyBorder="1"/>
    <xf numFmtId="165" fontId="9" fillId="2" borderId="9" xfId="3" applyNumberFormat="1" applyFont="1" applyFill="1" applyBorder="1"/>
    <xf numFmtId="165" fontId="9" fillId="2" borderId="15" xfId="3" applyNumberFormat="1" applyFont="1" applyFill="1" applyBorder="1"/>
    <xf numFmtId="165" fontId="13" fillId="2" borderId="15" xfId="3" applyNumberFormat="1" applyFont="1" applyFill="1" applyBorder="1"/>
    <xf numFmtId="165" fontId="13" fillId="2" borderId="10" xfId="3" applyNumberFormat="1" applyFont="1" applyFill="1" applyBorder="1"/>
    <xf numFmtId="164" fontId="13" fillId="2" borderId="0" xfId="3" applyNumberFormat="1" applyFont="1" applyFill="1"/>
    <xf numFmtId="164" fontId="13" fillId="2" borderId="8" xfId="3" applyNumberFormat="1" applyFont="1" applyFill="1" applyBorder="1"/>
    <xf numFmtId="164" fontId="9" fillId="2" borderId="9" xfId="3" applyNumberFormat="1" applyFont="1" applyFill="1" applyBorder="1"/>
    <xf numFmtId="164" fontId="9" fillId="2" borderId="15" xfId="3" applyNumberFormat="1" applyFont="1" applyFill="1" applyBorder="1"/>
    <xf numFmtId="164" fontId="13" fillId="2" borderId="15" xfId="3" applyNumberFormat="1" applyFont="1" applyFill="1" applyBorder="1"/>
    <xf numFmtId="164" fontId="13" fillId="2" borderId="10" xfId="3" applyNumberFormat="1" applyFont="1" applyFill="1" applyBorder="1"/>
    <xf numFmtId="168" fontId="13" fillId="2" borderId="0" xfId="4" applyNumberFormat="1" applyFont="1" applyFill="1" applyBorder="1"/>
    <xf numFmtId="168" fontId="13" fillId="2" borderId="8" xfId="4" applyNumberFormat="1" applyFont="1" applyFill="1" applyBorder="1"/>
    <xf numFmtId="0" fontId="9" fillId="2" borderId="9" xfId="3" applyFont="1" applyFill="1" applyBorder="1"/>
    <xf numFmtId="168" fontId="13" fillId="2" borderId="15" xfId="4" applyNumberFormat="1" applyFont="1" applyFill="1" applyBorder="1"/>
    <xf numFmtId="168" fontId="13" fillId="2" borderId="10" xfId="4" applyNumberFormat="1" applyFont="1" applyFill="1" applyBorder="1"/>
    <xf numFmtId="0" fontId="13" fillId="2" borderId="7" xfId="3" applyFont="1" applyFill="1" applyBorder="1"/>
    <xf numFmtId="169" fontId="9" fillId="2" borderId="0" xfId="1" applyNumberFormat="1" applyFont="1" applyFill="1" applyAlignment="1">
      <alignment horizontal="left" indent="1"/>
    </xf>
    <xf numFmtId="169" fontId="9" fillId="2" borderId="8" xfId="1" applyNumberFormat="1" applyFont="1" applyFill="1" applyBorder="1" applyAlignment="1">
      <alignment horizontal="right"/>
    </xf>
    <xf numFmtId="169" fontId="9" fillId="2" borderId="10" xfId="1" applyNumberFormat="1" applyFont="1" applyFill="1" applyBorder="1" applyAlignment="1">
      <alignment horizontal="right"/>
    </xf>
    <xf numFmtId="165" fontId="9" fillId="2" borderId="15" xfId="3" applyNumberFormat="1" applyFont="1" applyFill="1" applyBorder="1" applyAlignment="1">
      <alignment vertical="center"/>
    </xf>
    <xf numFmtId="0" fontId="13" fillId="2" borderId="11" xfId="3" applyFont="1" applyFill="1" applyBorder="1" applyAlignment="1">
      <alignment vertical="top" wrapText="1"/>
    </xf>
    <xf numFmtId="0" fontId="13" fillId="2" borderId="0" xfId="3" applyFont="1" applyFill="1" applyAlignment="1">
      <alignment vertical="top" wrapText="1"/>
    </xf>
    <xf numFmtId="0" fontId="13" fillId="2" borderId="13" xfId="3" applyFont="1" applyFill="1" applyBorder="1" applyAlignment="1">
      <alignment vertical="top" wrapText="1"/>
    </xf>
    <xf numFmtId="165" fontId="15" fillId="2" borderId="13" xfId="3" applyNumberFormat="1" applyFont="1" applyFill="1" applyBorder="1"/>
    <xf numFmtId="165" fontId="9" fillId="2" borderId="13" xfId="3" applyNumberFormat="1" applyFont="1" applyFill="1" applyBorder="1"/>
    <xf numFmtId="165" fontId="9" fillId="2" borderId="14" xfId="3" applyNumberFormat="1" applyFont="1" applyFill="1" applyBorder="1"/>
    <xf numFmtId="165" fontId="9" fillId="2" borderId="10" xfId="3" applyNumberFormat="1" applyFont="1" applyFill="1" applyBorder="1"/>
    <xf numFmtId="170" fontId="9" fillId="2" borderId="0" xfId="3" applyNumberFormat="1" applyFont="1" applyFill="1"/>
    <xf numFmtId="171" fontId="9" fillId="2" borderId="0" xfId="3" applyNumberFormat="1" applyFont="1" applyFill="1"/>
    <xf numFmtId="168" fontId="9" fillId="2" borderId="0" xfId="4" applyNumberFormat="1" applyFont="1" applyFill="1"/>
    <xf numFmtId="172" fontId="9" fillId="2" borderId="0" xfId="3" applyNumberFormat="1" applyFont="1" applyFill="1"/>
    <xf numFmtId="172" fontId="13" fillId="2" borderId="0" xfId="3" applyNumberFormat="1" applyFont="1" applyFill="1"/>
    <xf numFmtId="168" fontId="13" fillId="2" borderId="0" xfId="4" applyNumberFormat="1" applyFont="1" applyFill="1"/>
    <xf numFmtId="173" fontId="9" fillId="2" borderId="0" xfId="3" applyNumberFormat="1" applyFont="1" applyFill="1"/>
    <xf numFmtId="174" fontId="9" fillId="2" borderId="0" xfId="3" applyNumberFormat="1" applyFont="1" applyFill="1"/>
    <xf numFmtId="164" fontId="19" fillId="2" borderId="15" xfId="3" applyNumberFormat="1" applyFont="1" applyFill="1" applyBorder="1" applyAlignment="1">
      <alignment horizontal="center" vertical="center"/>
    </xf>
    <xf numFmtId="0" fontId="13" fillId="2" borderId="0" xfId="3" applyFont="1" applyFill="1" applyAlignment="1">
      <alignment horizontal="center" vertical="top" wrapText="1"/>
    </xf>
    <xf numFmtId="164" fontId="15" fillId="2" borderId="14" xfId="3" applyNumberFormat="1" applyFont="1" applyFill="1" applyBorder="1"/>
    <xf numFmtId="0" fontId="13" fillId="2" borderId="7" xfId="3" applyFont="1" applyFill="1" applyBorder="1" applyAlignment="1">
      <alignment vertical="center" wrapText="1"/>
    </xf>
    <xf numFmtId="0" fontId="9" fillId="2" borderId="0" xfId="0" applyFont="1" applyFill="1" applyAlignment="1">
      <alignment horizontal="center"/>
    </xf>
    <xf numFmtId="164" fontId="9" fillId="2" borderId="0" xfId="3" applyNumberFormat="1" applyFont="1" applyFill="1" applyAlignment="1">
      <alignment horizontal="right"/>
    </xf>
    <xf numFmtId="164" fontId="9" fillId="2" borderId="8" xfId="3" applyNumberFormat="1" applyFont="1" applyFill="1" applyBorder="1" applyAlignment="1">
      <alignment horizontal="right"/>
    </xf>
    <xf numFmtId="0" fontId="9" fillId="2" borderId="7" xfId="3" applyFont="1" applyFill="1" applyBorder="1" applyAlignment="1">
      <alignment horizontal="center"/>
    </xf>
    <xf numFmtId="0" fontId="9" fillId="2" borderId="0" xfId="3" applyFont="1" applyFill="1" applyAlignment="1">
      <alignment horizontal="center"/>
    </xf>
    <xf numFmtId="3" fontId="9" fillId="2" borderId="7" xfId="5" applyNumberFormat="1" applyFont="1" applyFill="1" applyBorder="1" applyAlignment="1">
      <alignment horizontal="center"/>
    </xf>
    <xf numFmtId="1" fontId="9" fillId="2" borderId="0" xfId="3" applyNumberFormat="1" applyFont="1" applyFill="1" applyAlignment="1">
      <alignment horizontal="right"/>
    </xf>
    <xf numFmtId="2" fontId="9" fillId="2" borderId="0" xfId="3" applyNumberFormat="1" applyFont="1" applyFill="1" applyAlignment="1">
      <alignment horizontal="right"/>
    </xf>
    <xf numFmtId="175" fontId="9" fillId="2" borderId="0" xfId="3" applyNumberFormat="1" applyFont="1" applyFill="1" applyAlignment="1">
      <alignment horizontal="right"/>
    </xf>
    <xf numFmtId="176" fontId="9" fillId="2" borderId="7" xfId="3" applyNumberFormat="1" applyFont="1" applyFill="1" applyBorder="1" applyAlignment="1">
      <alignment horizontal="center"/>
    </xf>
    <xf numFmtId="0" fontId="9" fillId="2" borderId="0" xfId="0" applyFont="1" applyFill="1" applyAlignment="1">
      <alignment horizontal="left" indent="1"/>
    </xf>
    <xf numFmtId="0" fontId="9" fillId="2" borderId="15" xfId="3" applyFont="1" applyFill="1" applyBorder="1" applyAlignment="1">
      <alignment horizontal="center"/>
    </xf>
    <xf numFmtId="178" fontId="9" fillId="2" borderId="15" xfId="3" applyNumberFormat="1" applyFont="1" applyFill="1" applyBorder="1"/>
    <xf numFmtId="164" fontId="9" fillId="2" borderId="10" xfId="3" applyNumberFormat="1" applyFont="1" applyFill="1" applyBorder="1"/>
    <xf numFmtId="0" fontId="13" fillId="2" borderId="7" xfId="3" applyFont="1" applyFill="1" applyBorder="1" applyAlignment="1">
      <alignment horizontal="center"/>
    </xf>
    <xf numFmtId="0" fontId="13" fillId="2" borderId="11" xfId="3" applyFont="1" applyFill="1" applyBorder="1"/>
    <xf numFmtId="169" fontId="13" fillId="2" borderId="11" xfId="6" applyNumberFormat="1" applyFont="1" applyFill="1" applyBorder="1" applyAlignment="1">
      <alignment horizontal="center"/>
    </xf>
    <xf numFmtId="164" fontId="13" fillId="2" borderId="6" xfId="6" applyNumberFormat="1" applyFont="1" applyFill="1" applyBorder="1"/>
    <xf numFmtId="169" fontId="13" fillId="2" borderId="0" xfId="6" applyNumberFormat="1" applyFont="1" applyFill="1" applyBorder="1" applyAlignment="1">
      <alignment horizontal="center"/>
    </xf>
    <xf numFmtId="0" fontId="9" fillId="2" borderId="7" xfId="3" applyFont="1" applyFill="1" applyBorder="1" applyAlignment="1">
      <alignment horizontal="center" vertical="top"/>
    </xf>
    <xf numFmtId="0" fontId="9" fillId="2" borderId="0" xfId="3" applyFont="1" applyFill="1" applyAlignment="1">
      <alignment horizontal="center" vertical="top"/>
    </xf>
    <xf numFmtId="164" fontId="9" fillId="2" borderId="0" xfId="3" applyNumberFormat="1" applyFont="1" applyFill="1" applyAlignment="1">
      <alignment vertical="top"/>
    </xf>
    <xf numFmtId="164" fontId="9" fillId="2" borderId="8" xfId="3" applyNumberFormat="1" applyFont="1" applyFill="1" applyBorder="1" applyAlignment="1">
      <alignment horizontal="right" vertical="top"/>
    </xf>
    <xf numFmtId="175" fontId="9" fillId="2" borderId="0" xfId="3" applyNumberFormat="1" applyFont="1" applyFill="1" applyAlignment="1">
      <alignment vertical="top"/>
    </xf>
    <xf numFmtId="175" fontId="9" fillId="2" borderId="8" xfId="3" applyNumberFormat="1" applyFont="1" applyFill="1" applyBorder="1" applyAlignment="1">
      <alignment horizontal="right" vertical="top"/>
    </xf>
    <xf numFmtId="164" fontId="13" fillId="2" borderId="0" xfId="3" applyNumberFormat="1" applyFont="1" applyFill="1" applyAlignment="1">
      <alignment vertical="top"/>
    </xf>
    <xf numFmtId="164" fontId="13" fillId="2" borderId="8" xfId="3" applyNumberFormat="1" applyFont="1" applyFill="1" applyBorder="1" applyAlignment="1">
      <alignment horizontal="right" vertical="top"/>
    </xf>
    <xf numFmtId="0" fontId="13" fillId="2" borderId="0" xfId="3" applyFont="1" applyFill="1" applyAlignment="1">
      <alignment horizontal="center"/>
    </xf>
    <xf numFmtId="0" fontId="9" fillId="2" borderId="9" xfId="3" applyFont="1" applyFill="1" applyBorder="1" applyAlignment="1">
      <alignment horizontal="center" vertical="top"/>
    </xf>
    <xf numFmtId="0" fontId="9" fillId="2" borderId="15" xfId="3" applyFont="1" applyFill="1" applyBorder="1" applyAlignment="1">
      <alignment horizontal="left" vertical="top" indent="1"/>
    </xf>
    <xf numFmtId="0" fontId="9" fillId="2" borderId="15" xfId="3" applyFont="1" applyFill="1" applyBorder="1" applyAlignment="1">
      <alignment horizontal="center" vertical="top"/>
    </xf>
    <xf numFmtId="164" fontId="9" fillId="2" borderId="15" xfId="3" applyNumberFormat="1" applyFont="1" applyFill="1" applyBorder="1" applyAlignment="1">
      <alignment vertical="top"/>
    </xf>
    <xf numFmtId="0" fontId="13" fillId="2" borderId="5" xfId="3" applyFont="1" applyFill="1" applyBorder="1" applyAlignment="1">
      <alignment horizontal="center"/>
    </xf>
    <xf numFmtId="164" fontId="13" fillId="2" borderId="11" xfId="6" applyNumberFormat="1" applyFont="1" applyFill="1" applyBorder="1" applyAlignment="1">
      <alignment horizontal="right"/>
    </xf>
    <xf numFmtId="164" fontId="13" fillId="2" borderId="11" xfId="6" applyNumberFormat="1" applyFont="1" applyFill="1" applyBorder="1"/>
    <xf numFmtId="169" fontId="9" fillId="2" borderId="0" xfId="6" applyNumberFormat="1" applyFont="1" applyFill="1" applyBorder="1" applyAlignment="1">
      <alignment horizontal="center"/>
    </xf>
    <xf numFmtId="164" fontId="9" fillId="2" borderId="0" xfId="6" applyNumberFormat="1" applyFont="1" applyFill="1" applyBorder="1" applyAlignment="1">
      <alignment horizontal="right"/>
    </xf>
    <xf numFmtId="164" fontId="9" fillId="2" borderId="0" xfId="6" applyNumberFormat="1" applyFont="1" applyFill="1" applyBorder="1"/>
    <xf numFmtId="164" fontId="9" fillId="2" borderId="8" xfId="6" applyNumberFormat="1" applyFont="1" applyFill="1" applyBorder="1"/>
    <xf numFmtId="164" fontId="9" fillId="2" borderId="0" xfId="4" applyNumberFormat="1" applyFont="1" applyFill="1" applyBorder="1"/>
    <xf numFmtId="0" fontId="9" fillId="2" borderId="0" xfId="3" applyFont="1" applyFill="1" applyAlignment="1">
      <alignment horizontal="left" indent="2"/>
    </xf>
    <xf numFmtId="0" fontId="9" fillId="2" borderId="9" xfId="3" applyFont="1" applyFill="1" applyBorder="1" applyAlignment="1">
      <alignment horizontal="center"/>
    </xf>
    <xf numFmtId="0" fontId="9" fillId="2" borderId="15" xfId="3" applyFont="1" applyFill="1" applyBorder="1" applyAlignment="1">
      <alignment vertical="top"/>
    </xf>
    <xf numFmtId="164" fontId="9" fillId="2" borderId="15" xfId="7" applyNumberFormat="1" applyFont="1" applyFill="1" applyBorder="1" applyAlignment="1">
      <alignment vertical="center"/>
    </xf>
    <xf numFmtId="0" fontId="9" fillId="2" borderId="0" xfId="7" applyFont="1" applyFill="1" applyAlignment="1">
      <alignment vertical="center"/>
    </xf>
    <xf numFmtId="0" fontId="13" fillId="2" borderId="11" xfId="7" applyFont="1" applyFill="1" applyBorder="1" applyAlignment="1">
      <alignment wrapText="1"/>
    </xf>
    <xf numFmtId="0" fontId="13" fillId="2" borderId="11" xfId="7" applyFont="1" applyFill="1" applyBorder="1" applyAlignment="1">
      <alignment vertical="top" wrapText="1"/>
    </xf>
    <xf numFmtId="0" fontId="9" fillId="2" borderId="0" xfId="7" applyFont="1" applyFill="1"/>
    <xf numFmtId="0" fontId="13" fillId="2" borderId="0" xfId="7" applyFont="1" applyFill="1" applyAlignment="1">
      <alignment vertical="center" wrapText="1"/>
    </xf>
    <xf numFmtId="0" fontId="13" fillId="2" borderId="0" xfId="7" applyFont="1" applyFill="1" applyAlignment="1">
      <alignment vertical="top" wrapText="1"/>
    </xf>
    <xf numFmtId="0" fontId="9" fillId="2" borderId="0" xfId="7" applyFont="1" applyFill="1" applyAlignment="1">
      <alignment vertical="top" wrapText="1"/>
    </xf>
    <xf numFmtId="0" fontId="13" fillId="2" borderId="13" xfId="7" applyFont="1" applyFill="1" applyBorder="1" applyAlignment="1">
      <alignment vertical="center" wrapText="1"/>
    </xf>
    <xf numFmtId="0" fontId="13" fillId="2" borderId="13" xfId="7" applyFont="1" applyFill="1" applyBorder="1" applyAlignment="1">
      <alignment vertical="top" wrapText="1"/>
    </xf>
    <xf numFmtId="164" fontId="15" fillId="2" borderId="13" xfId="7" applyNumberFormat="1" applyFont="1" applyFill="1" applyBorder="1"/>
    <xf numFmtId="164" fontId="15" fillId="2" borderId="14" xfId="7" applyNumberFormat="1" applyFont="1" applyFill="1" applyBorder="1"/>
    <xf numFmtId="164" fontId="9" fillId="2" borderId="0" xfId="7" applyNumberFormat="1" applyFont="1" applyFill="1" applyAlignment="1">
      <alignment horizontal="right"/>
    </xf>
    <xf numFmtId="164" fontId="9" fillId="2" borderId="8" xfId="7" applyNumberFormat="1" applyFont="1" applyFill="1" applyBorder="1" applyAlignment="1">
      <alignment horizontal="right"/>
    </xf>
    <xf numFmtId="0" fontId="9" fillId="2" borderId="0" xfId="7" applyFont="1" applyFill="1" applyAlignment="1">
      <alignment horizontal="center"/>
    </xf>
    <xf numFmtId="0" fontId="9" fillId="2" borderId="0" xfId="7" applyFont="1" applyFill="1" applyAlignment="1">
      <alignment horizontal="left" indent="1"/>
    </xf>
    <xf numFmtId="164" fontId="9" fillId="2" borderId="0" xfId="6" applyNumberFormat="1" applyFont="1" applyFill="1" applyAlignment="1">
      <alignment horizontal="right"/>
    </xf>
    <xf numFmtId="164" fontId="9" fillId="2" borderId="8" xfId="6" applyNumberFormat="1" applyFont="1" applyFill="1" applyBorder="1" applyAlignment="1">
      <alignment horizontal="right"/>
    </xf>
    <xf numFmtId="0" fontId="13" fillId="2" borderId="15" xfId="7" applyFont="1" applyFill="1" applyBorder="1" applyAlignment="1">
      <alignment horizontal="center"/>
    </xf>
    <xf numFmtId="0" fontId="13" fillId="2" borderId="15" xfId="7" applyFont="1" applyFill="1" applyBorder="1" applyAlignment="1">
      <alignment wrapText="1"/>
    </xf>
    <xf numFmtId="169" fontId="13" fillId="2" borderId="15" xfId="6" applyNumberFormat="1" applyFont="1" applyFill="1" applyBorder="1" applyAlignment="1">
      <alignment horizontal="center"/>
    </xf>
    <xf numFmtId="164" fontId="13" fillId="2" borderId="15" xfId="6" applyNumberFormat="1" applyFont="1" applyFill="1" applyBorder="1"/>
    <xf numFmtId="164" fontId="13" fillId="2" borderId="10" xfId="6" applyNumberFormat="1" applyFont="1" applyFill="1" applyBorder="1"/>
    <xf numFmtId="0" fontId="13" fillId="2" borderId="0" xfId="7" applyFont="1" applyFill="1"/>
    <xf numFmtId="164" fontId="9" fillId="2" borderId="0" xfId="7" applyNumberFormat="1" applyFont="1" applyFill="1"/>
    <xf numFmtId="1" fontId="9" fillId="2" borderId="0" xfId="7" applyNumberFormat="1" applyFont="1" applyFill="1"/>
    <xf numFmtId="9" fontId="9" fillId="2" borderId="0" xfId="4" applyFont="1" applyFill="1"/>
    <xf numFmtId="164" fontId="13" fillId="2" borderId="13" xfId="3" applyNumberFormat="1" applyFont="1" applyFill="1" applyBorder="1"/>
    <xf numFmtId="179" fontId="13" fillId="2" borderId="0" xfId="3" applyNumberFormat="1" applyFont="1" applyFill="1"/>
    <xf numFmtId="179" fontId="9" fillId="2" borderId="0" xfId="3" applyNumberFormat="1" applyFont="1" applyFill="1" applyAlignment="1">
      <alignment horizontal="center"/>
    </xf>
    <xf numFmtId="0" fontId="13" fillId="2" borderId="0" xfId="3" applyFont="1" applyFill="1" applyAlignment="1">
      <alignment horizontal="left" indent="1"/>
    </xf>
    <xf numFmtId="180" fontId="9" fillId="2" borderId="7" xfId="3" applyNumberFormat="1" applyFont="1" applyFill="1" applyBorder="1" applyAlignment="1">
      <alignment horizontal="center"/>
    </xf>
    <xf numFmtId="180" fontId="9" fillId="2" borderId="0" xfId="3" applyNumberFormat="1" applyFont="1" applyFill="1" applyAlignment="1">
      <alignment horizontal="right"/>
    </xf>
    <xf numFmtId="177" fontId="21" fillId="3" borderId="0" xfId="3" applyNumberFormat="1" applyFont="1" applyFill="1" applyAlignment="1">
      <alignment horizontal="right"/>
    </xf>
    <xf numFmtId="177" fontId="21" fillId="3" borderId="8" xfId="3" applyNumberFormat="1" applyFont="1" applyFill="1" applyBorder="1" applyAlignment="1">
      <alignment horizontal="right"/>
    </xf>
    <xf numFmtId="181" fontId="9" fillId="2" borderId="0" xfId="3" applyNumberFormat="1" applyFont="1" applyFill="1"/>
    <xf numFmtId="164" fontId="9" fillId="2" borderId="16" xfId="3" applyNumberFormat="1" applyFont="1" applyFill="1" applyBorder="1" applyAlignment="1">
      <alignment horizontal="right"/>
    </xf>
    <xf numFmtId="164" fontId="13" fillId="2" borderId="0" xfId="6" applyNumberFormat="1" applyFont="1" applyFill="1" applyBorder="1"/>
    <xf numFmtId="164" fontId="13" fillId="2" borderId="8" xfId="6" applyNumberFormat="1" applyFont="1" applyFill="1" applyBorder="1"/>
    <xf numFmtId="0" fontId="13" fillId="2" borderId="0" xfId="0" applyFont="1" applyFill="1"/>
    <xf numFmtId="164" fontId="9" fillId="2" borderId="0" xfId="3" applyNumberFormat="1" applyFont="1" applyFill="1" applyAlignment="1">
      <alignment horizontal="left"/>
    </xf>
    <xf numFmtId="177" fontId="21" fillId="4" borderId="0" xfId="3" applyNumberFormat="1" applyFont="1" applyFill="1" applyAlignment="1">
      <alignment horizontal="right"/>
    </xf>
    <xf numFmtId="169" fontId="9" fillId="2" borderId="0" xfId="6" applyNumberFormat="1" applyFont="1" applyFill="1" applyBorder="1" applyAlignment="1">
      <alignment horizontal="left" indent="2"/>
    </xf>
    <xf numFmtId="169" fontId="13" fillId="2" borderId="0" xfId="6" applyNumberFormat="1" applyFont="1" applyFill="1" applyBorder="1"/>
    <xf numFmtId="0" fontId="13" fillId="2" borderId="11" xfId="7" applyFont="1" applyFill="1" applyBorder="1" applyAlignment="1">
      <alignment vertical="center" wrapText="1"/>
    </xf>
    <xf numFmtId="0" fontId="9" fillId="2" borderId="0" xfId="7" applyFont="1" applyFill="1" applyAlignment="1">
      <alignment wrapText="1"/>
    </xf>
    <xf numFmtId="0" fontId="9" fillId="2" borderId="0" xfId="7" applyFont="1" applyFill="1" applyAlignment="1">
      <alignment horizontal="left"/>
    </xf>
    <xf numFmtId="180" fontId="9" fillId="2" borderId="0" xfId="7" applyNumberFormat="1" applyFont="1" applyFill="1" applyAlignment="1">
      <alignment horizontal="center"/>
    </xf>
    <xf numFmtId="180" fontId="9" fillId="2" borderId="0" xfId="7" applyNumberFormat="1" applyFont="1" applyFill="1" applyAlignment="1">
      <alignment horizontal="right"/>
    </xf>
    <xf numFmtId="164" fontId="9" fillId="2" borderId="0" xfId="7" quotePrefix="1" applyNumberFormat="1" applyFont="1" applyFill="1" applyAlignment="1">
      <alignment horizontal="right"/>
    </xf>
    <xf numFmtId="164" fontId="9" fillId="2" borderId="8" xfId="7" quotePrefix="1" applyNumberFormat="1" applyFont="1" applyFill="1" applyBorder="1" applyAlignment="1">
      <alignment horizontal="right"/>
    </xf>
    <xf numFmtId="0" fontId="9" fillId="2" borderId="0" xfId="7" applyFont="1" applyFill="1" applyAlignment="1">
      <alignment horizontal="left" indent="2"/>
    </xf>
    <xf numFmtId="0" fontId="13" fillId="2" borderId="0" xfId="7" applyFont="1" applyFill="1" applyAlignment="1">
      <alignment horizontal="center"/>
    </xf>
    <xf numFmtId="0" fontId="9" fillId="2" borderId="15" xfId="7" applyFont="1" applyFill="1" applyBorder="1" applyAlignment="1">
      <alignment horizontal="center"/>
    </xf>
    <xf numFmtId="0" fontId="9" fillId="2" borderId="15" xfId="7" applyFont="1" applyFill="1" applyBorder="1"/>
    <xf numFmtId="164" fontId="9" fillId="2" borderId="15" xfId="7" applyNumberFormat="1" applyFont="1" applyFill="1" applyBorder="1" applyAlignment="1">
      <alignment horizontal="right"/>
    </xf>
    <xf numFmtId="164" fontId="9" fillId="2" borderId="10" xfId="7" applyNumberFormat="1" applyFont="1" applyFill="1" applyBorder="1" applyAlignment="1">
      <alignment horizontal="right"/>
    </xf>
    <xf numFmtId="0" fontId="13" fillId="2" borderId="11" xfId="3" applyFont="1" applyFill="1" applyBorder="1" applyAlignment="1">
      <alignment vertical="center" wrapText="1"/>
    </xf>
    <xf numFmtId="164" fontId="9" fillId="2" borderId="17" xfId="3" applyNumberFormat="1" applyFont="1" applyFill="1" applyBorder="1" applyAlignment="1">
      <alignment horizontal="left"/>
    </xf>
    <xf numFmtId="164" fontId="9" fillId="2" borderId="17" xfId="3" applyNumberFormat="1" applyFont="1" applyFill="1" applyBorder="1" applyAlignment="1">
      <alignment horizontal="right"/>
    </xf>
    <xf numFmtId="164" fontId="9" fillId="2" borderId="16" xfId="3" applyNumberFormat="1" applyFont="1" applyFill="1" applyBorder="1" applyAlignment="1">
      <alignment horizontal="left"/>
    </xf>
    <xf numFmtId="164" fontId="9" fillId="2" borderId="18" xfId="3" applyNumberFormat="1" applyFont="1" applyFill="1" applyBorder="1" applyAlignment="1">
      <alignment horizontal="right"/>
    </xf>
    <xf numFmtId="164" fontId="9" fillId="2" borderId="0" xfId="3" quotePrefix="1" applyNumberFormat="1" applyFont="1" applyFill="1" applyAlignment="1">
      <alignment horizontal="right"/>
    </xf>
    <xf numFmtId="0" fontId="9" fillId="2" borderId="0" xfId="3" applyFont="1" applyFill="1" applyAlignment="1">
      <alignment horizontal="left" indent="4"/>
    </xf>
    <xf numFmtId="164" fontId="13" fillId="2" borderId="0" xfId="6" applyNumberFormat="1" applyFont="1" applyFill="1" applyBorder="1" applyAlignment="1">
      <alignment horizontal="right"/>
    </xf>
    <xf numFmtId="0" fontId="13" fillId="2" borderId="9" xfId="3" applyFont="1" applyFill="1" applyBorder="1" applyAlignment="1">
      <alignment horizontal="center"/>
    </xf>
    <xf numFmtId="0" fontId="13" fillId="2" borderId="15" xfId="3" applyFont="1" applyFill="1" applyBorder="1"/>
    <xf numFmtId="164" fontId="13" fillId="2" borderId="15" xfId="3" applyNumberFormat="1" applyFont="1" applyFill="1" applyBorder="1" applyAlignment="1">
      <alignment horizontal="right"/>
    </xf>
    <xf numFmtId="164" fontId="13" fillId="2" borderId="10" xfId="3" applyNumberFormat="1" applyFont="1" applyFill="1" applyBorder="1" applyAlignment="1">
      <alignment horizontal="right"/>
    </xf>
    <xf numFmtId="164" fontId="9" fillId="2" borderId="15" xfId="3" applyNumberFormat="1" applyFont="1" applyFill="1" applyBorder="1" applyAlignment="1">
      <alignment horizontal="right"/>
    </xf>
    <xf numFmtId="164" fontId="9" fillId="2" borderId="8" xfId="7" applyNumberFormat="1" applyFont="1" applyFill="1" applyBorder="1"/>
    <xf numFmtId="164" fontId="9" fillId="2" borderId="16" xfId="7" applyNumberFormat="1" applyFont="1" applyFill="1" applyBorder="1" applyAlignment="1">
      <alignment horizontal="right"/>
    </xf>
    <xf numFmtId="0" fontId="9" fillId="0" borderId="0" xfId="7" applyFont="1"/>
    <xf numFmtId="0" fontId="9" fillId="2" borderId="8" xfId="7" applyFont="1" applyFill="1" applyBorder="1"/>
    <xf numFmtId="164" fontId="9" fillId="2" borderId="15" xfId="7" applyNumberFormat="1" applyFont="1" applyFill="1" applyBorder="1"/>
    <xf numFmtId="164" fontId="9" fillId="2" borderId="0" xfId="7" applyNumberFormat="1" applyFont="1" applyFill="1" applyAlignment="1">
      <alignment vertical="center"/>
    </xf>
    <xf numFmtId="164" fontId="13" fillId="2" borderId="13" xfId="3" applyNumberFormat="1" applyFont="1" applyFill="1" applyBorder="1" applyAlignment="1">
      <alignment horizontal="right"/>
    </xf>
    <xf numFmtId="164" fontId="13" fillId="2" borderId="14" xfId="3" applyNumberFormat="1" applyFont="1" applyFill="1" applyBorder="1" applyAlignment="1">
      <alignment horizontal="right"/>
    </xf>
    <xf numFmtId="0" fontId="13" fillId="2" borderId="7" xfId="7" applyFont="1" applyFill="1" applyBorder="1" applyAlignment="1">
      <alignment horizontal="center"/>
    </xf>
    <xf numFmtId="164" fontId="13" fillId="2" borderId="0" xfId="7" applyNumberFormat="1" applyFont="1" applyFill="1" applyAlignment="1">
      <alignment horizontal="right"/>
    </xf>
    <xf numFmtId="164" fontId="13" fillId="2" borderId="19" xfId="7" applyNumberFormat="1" applyFont="1" applyFill="1" applyBorder="1" applyAlignment="1">
      <alignment horizontal="right"/>
    </xf>
    <xf numFmtId="164" fontId="13" fillId="2" borderId="0" xfId="7" applyNumberFormat="1" applyFont="1" applyFill="1"/>
    <xf numFmtId="0" fontId="9" fillId="2" borderId="7" xfId="7" applyFont="1" applyFill="1" applyBorder="1" applyAlignment="1">
      <alignment horizontal="center"/>
    </xf>
    <xf numFmtId="0" fontId="13" fillId="2" borderId="0" xfId="7" applyFont="1" applyFill="1" applyAlignment="1">
      <alignment horizontal="left"/>
    </xf>
    <xf numFmtId="164" fontId="13" fillId="2" borderId="8" xfId="7" applyNumberFormat="1" applyFont="1" applyFill="1" applyBorder="1" applyAlignment="1">
      <alignment horizontal="right"/>
    </xf>
    <xf numFmtId="3" fontId="9" fillId="2" borderId="0" xfId="3" applyNumberFormat="1" applyFont="1" applyFill="1" applyAlignment="1">
      <alignment horizontal="left" indent="2"/>
    </xf>
    <xf numFmtId="0" fontId="9" fillId="2" borderId="0" xfId="3" applyFont="1" applyFill="1" applyAlignment="1">
      <alignment horizontal="left" vertical="center" indent="2"/>
    </xf>
    <xf numFmtId="0" fontId="9" fillId="2" borderId="0" xfId="7" applyFont="1" applyFill="1" applyAlignment="1">
      <alignment horizontal="left" indent="3"/>
    </xf>
    <xf numFmtId="0" fontId="9" fillId="2" borderId="0" xfId="7" applyFont="1" applyFill="1" applyAlignment="1">
      <alignment horizontal="left" indent="4"/>
    </xf>
    <xf numFmtId="0" fontId="9" fillId="2" borderId="10" xfId="7" applyFont="1" applyFill="1" applyBorder="1"/>
    <xf numFmtId="164" fontId="9" fillId="3" borderId="0" xfId="7" applyNumberFormat="1" applyFont="1" applyFill="1"/>
    <xf numFmtId="0" fontId="23" fillId="3" borderId="0" xfId="8" applyFont="1" applyFill="1" applyAlignment="1">
      <alignment horizontal="center" vertical="center"/>
    </xf>
    <xf numFmtId="177" fontId="14" fillId="3" borderId="0" xfId="9" applyNumberFormat="1" applyFont="1" applyFill="1" applyAlignment="1">
      <alignment vertical="center"/>
    </xf>
    <xf numFmtId="0" fontId="4" fillId="2" borderId="0" xfId="10" applyFill="1"/>
    <xf numFmtId="0" fontId="21" fillId="2" borderId="5" xfId="11" applyFont="1" applyFill="1" applyBorder="1" applyAlignment="1">
      <alignment horizontal="center" wrapText="1"/>
    </xf>
    <xf numFmtId="0" fontId="21" fillId="2" borderId="11" xfId="9" applyFont="1" applyFill="1" applyBorder="1" applyAlignment="1">
      <alignment wrapText="1"/>
    </xf>
    <xf numFmtId="0" fontId="21" fillId="2" borderId="11" xfId="9" applyFont="1" applyFill="1" applyBorder="1" applyAlignment="1">
      <alignment vertical="top" wrapText="1"/>
    </xf>
    <xf numFmtId="177" fontId="21" fillId="2" borderId="11" xfId="11" applyNumberFormat="1" applyFont="1" applyFill="1" applyBorder="1" applyAlignment="1">
      <alignment horizontal="right"/>
    </xf>
    <xf numFmtId="0" fontId="21" fillId="2" borderId="6" xfId="11" applyNumberFormat="1" applyFont="1" applyFill="1" applyBorder="1" applyAlignment="1">
      <alignment horizontal="right"/>
    </xf>
    <xf numFmtId="0" fontId="21" fillId="2" borderId="7" xfId="11" applyFont="1" applyFill="1" applyBorder="1" applyAlignment="1">
      <alignment horizontal="center" vertical="center" wrapText="1"/>
    </xf>
    <xf numFmtId="0" fontId="21" fillId="2" borderId="20" xfId="11" applyFont="1" applyFill="1" applyBorder="1" applyAlignment="1">
      <alignment vertical="center" wrapText="1"/>
    </xf>
    <xf numFmtId="0" fontId="21" fillId="2" borderId="20" xfId="9" applyFont="1" applyFill="1" applyBorder="1" applyAlignment="1">
      <alignment vertical="top" wrapText="1"/>
    </xf>
    <xf numFmtId="177" fontId="21" fillId="2" borderId="20" xfId="11" applyNumberFormat="1" applyFont="1" applyFill="1" applyBorder="1" applyAlignment="1">
      <alignment horizontal="right"/>
    </xf>
    <xf numFmtId="177" fontId="21" fillId="2" borderId="21" xfId="11" applyNumberFormat="1" applyFont="1" applyFill="1" applyBorder="1" applyAlignment="1">
      <alignment horizontal="right"/>
    </xf>
    <xf numFmtId="0" fontId="21" fillId="2" borderId="7" xfId="9" applyFont="1" applyFill="1" applyBorder="1" applyAlignment="1">
      <alignment horizontal="center"/>
    </xf>
    <xf numFmtId="0" fontId="21" fillId="2" borderId="0" xfId="9" applyFont="1" applyFill="1" applyBorder="1"/>
    <xf numFmtId="177" fontId="21" fillId="2" borderId="0" xfId="9" applyNumberFormat="1" applyFont="1" applyFill="1" applyBorder="1" applyAlignment="1">
      <alignment horizontal="right"/>
    </xf>
    <xf numFmtId="177" fontId="21" fillId="2" borderId="22" xfId="9" applyNumberFormat="1" applyFont="1" applyFill="1" applyBorder="1" applyAlignment="1">
      <alignment horizontal="right"/>
    </xf>
    <xf numFmtId="0" fontId="21" fillId="2" borderId="0" xfId="9" applyFont="1" applyFill="1" applyBorder="1" applyAlignment="1">
      <alignment horizontal="left" indent="1"/>
    </xf>
    <xf numFmtId="177" fontId="21" fillId="2" borderId="0" xfId="9" applyNumberFormat="1" applyFont="1" applyFill="1" applyBorder="1"/>
    <xf numFmtId="177" fontId="14" fillId="2" borderId="0" xfId="9" applyNumberFormat="1" applyFont="1" applyFill="1" applyBorder="1"/>
    <xf numFmtId="177" fontId="14" fillId="2" borderId="8" xfId="9" applyNumberFormat="1" applyFont="1" applyFill="1" applyBorder="1"/>
    <xf numFmtId="0" fontId="5" fillId="2" borderId="0" xfId="10" applyFont="1" applyFill="1"/>
    <xf numFmtId="0" fontId="14" fillId="2" borderId="7" xfId="9" applyFont="1" applyFill="1" applyBorder="1" applyAlignment="1">
      <alignment horizontal="center"/>
    </xf>
    <xf numFmtId="0" fontId="16" fillId="2" borderId="0" xfId="10" applyFont="1" applyFill="1" applyAlignment="1">
      <alignment horizontal="left" indent="2"/>
    </xf>
    <xf numFmtId="0" fontId="14" fillId="2" borderId="0" xfId="9" applyFont="1" applyFill="1" applyBorder="1"/>
    <xf numFmtId="0" fontId="16" fillId="2" borderId="0" xfId="10" applyFont="1" applyFill="1" applyAlignment="1">
      <alignment horizontal="left" indent="3"/>
    </xf>
    <xf numFmtId="177" fontId="14" fillId="2" borderId="23" xfId="9" applyNumberFormat="1" applyFont="1" applyFill="1" applyBorder="1"/>
    <xf numFmtId="0" fontId="14" fillId="0" borderId="0" xfId="0" applyFont="1" applyAlignment="1">
      <alignment horizontal="left" indent="3"/>
    </xf>
    <xf numFmtId="0" fontId="11" fillId="2" borderId="0" xfId="2" applyFill="1" applyBorder="1" applyAlignment="1" applyProtection="1"/>
    <xf numFmtId="177" fontId="14" fillId="2" borderId="0" xfId="9" applyNumberFormat="1" applyFont="1" applyFill="1"/>
    <xf numFmtId="0" fontId="14" fillId="2" borderId="0" xfId="9" applyFont="1" applyFill="1" applyBorder="1" applyAlignment="1">
      <alignment horizontal="center"/>
    </xf>
    <xf numFmtId="0" fontId="14" fillId="2" borderId="0" xfId="9" applyFont="1" applyFill="1" applyBorder="1" applyAlignment="1">
      <alignment horizontal="left" indent="3"/>
    </xf>
    <xf numFmtId="177" fontId="21" fillId="2" borderId="23" xfId="9" applyNumberFormat="1" applyFont="1" applyFill="1" applyBorder="1"/>
    <xf numFmtId="0" fontId="14" fillId="2" borderId="0" xfId="9" applyFont="1" applyFill="1" applyBorder="1" applyAlignment="1">
      <alignment horizontal="left" indent="2"/>
    </xf>
    <xf numFmtId="177" fontId="21" fillId="2" borderId="8" xfId="9" applyNumberFormat="1" applyFont="1" applyFill="1" applyBorder="1"/>
    <xf numFmtId="0" fontId="14" fillId="2" borderId="0" xfId="9" applyFont="1" applyFill="1" applyBorder="1" applyAlignment="1">
      <alignment horizontal="left" vertical="center" indent="2"/>
    </xf>
    <xf numFmtId="177" fontId="14" fillId="2" borderId="0" xfId="9" applyNumberFormat="1" applyFont="1" applyFill="1" applyBorder="1" applyAlignment="1">
      <alignment horizontal="left" vertical="center" indent="2"/>
    </xf>
    <xf numFmtId="177" fontId="14" fillId="2" borderId="0" xfId="9" applyNumberFormat="1" applyFont="1" applyFill="1" applyAlignment="1">
      <alignment horizontal="left" vertical="center" indent="2"/>
    </xf>
    <xf numFmtId="177" fontId="14" fillId="2" borderId="10" xfId="9" applyNumberFormat="1" applyFont="1" applyFill="1" applyBorder="1" applyAlignment="1">
      <alignment horizontal="left" vertical="center" indent="2"/>
    </xf>
    <xf numFmtId="0" fontId="4" fillId="2" borderId="0" xfId="10" applyFill="1" applyAlignment="1">
      <alignment horizontal="left" vertical="center" indent="2"/>
    </xf>
    <xf numFmtId="0" fontId="21" fillId="2" borderId="0" xfId="11" applyFont="1" applyFill="1" applyBorder="1" applyAlignment="1">
      <alignment horizontal="center" wrapText="1"/>
    </xf>
    <xf numFmtId="177" fontId="21" fillId="2" borderId="24" xfId="11" applyNumberFormat="1" applyFont="1" applyFill="1" applyBorder="1" applyAlignment="1">
      <alignment horizontal="right"/>
    </xf>
    <xf numFmtId="177" fontId="21" fillId="2" borderId="25" xfId="11" applyNumberFormat="1" applyFont="1" applyFill="1" applyBorder="1" applyAlignment="1">
      <alignment horizontal="right"/>
    </xf>
    <xf numFmtId="177" fontId="21" fillId="2" borderId="22" xfId="9" applyNumberFormat="1" applyFont="1" applyFill="1" applyBorder="1"/>
    <xf numFmtId="0" fontId="14" fillId="2" borderId="9" xfId="9" applyFont="1" applyFill="1" applyBorder="1" applyAlignment="1">
      <alignment horizontal="center" vertical="center"/>
    </xf>
    <xf numFmtId="0" fontId="14" fillId="2" borderId="15" xfId="9" applyFont="1" applyFill="1" applyBorder="1" applyAlignment="1">
      <alignment vertical="center"/>
    </xf>
    <xf numFmtId="177" fontId="14" fillId="2" borderId="15" xfId="9" applyNumberFormat="1" applyFont="1" applyFill="1" applyBorder="1" applyAlignment="1">
      <alignment vertical="center"/>
    </xf>
    <xf numFmtId="177" fontId="14" fillId="2" borderId="26" xfId="9" applyNumberFormat="1" applyFont="1" applyFill="1" applyBorder="1" applyAlignment="1">
      <alignment vertical="center"/>
    </xf>
    <xf numFmtId="183" fontId="14" fillId="3" borderId="0" xfId="12" applyNumberFormat="1" applyFont="1" applyFill="1" applyBorder="1" applyAlignment="1">
      <alignment vertical="top"/>
    </xf>
    <xf numFmtId="3" fontId="14" fillId="3" borderId="0" xfId="11" applyNumberFormat="1" applyFont="1" applyFill="1" applyBorder="1" applyAlignment="1">
      <alignment horizontal="left" vertical="top" indent="2"/>
    </xf>
    <xf numFmtId="3" fontId="14" fillId="3" borderId="0" xfId="11" applyNumberFormat="1" applyFont="1" applyFill="1" applyBorder="1" applyAlignment="1">
      <alignment horizontal="left" vertical="top"/>
    </xf>
    <xf numFmtId="177" fontId="14" fillId="3" borderId="0" xfId="12" applyNumberFormat="1" applyFont="1" applyFill="1" applyBorder="1" applyAlignment="1">
      <alignment horizontal="right" vertical="top" wrapText="1"/>
    </xf>
    <xf numFmtId="0" fontId="14" fillId="3" borderId="0" xfId="9" applyFont="1" applyFill="1" applyAlignment="1">
      <alignment horizontal="left" indent="2"/>
    </xf>
    <xf numFmtId="177" fontId="14" fillId="2" borderId="0" xfId="9" applyNumberFormat="1" applyFont="1" applyFill="1" applyAlignment="1">
      <alignment horizontal="right" vertical="center"/>
    </xf>
    <xf numFmtId="164" fontId="9" fillId="2" borderId="15" xfId="6" applyNumberFormat="1" applyFont="1" applyFill="1" applyBorder="1" applyAlignment="1">
      <alignment vertical="center"/>
    </xf>
    <xf numFmtId="164" fontId="9" fillId="2" borderId="15" xfId="6" applyNumberFormat="1" applyFont="1" applyFill="1" applyBorder="1" applyAlignment="1">
      <alignment horizontal="right" vertical="center"/>
    </xf>
    <xf numFmtId="169" fontId="9" fillId="2" borderId="0" xfId="6" applyNumberFormat="1" applyFont="1" applyFill="1"/>
    <xf numFmtId="169" fontId="9" fillId="2" borderId="0" xfId="6" applyNumberFormat="1" applyFont="1" applyFill="1" applyBorder="1" applyAlignment="1">
      <alignment vertical="center"/>
    </xf>
    <xf numFmtId="0" fontId="13" fillId="2" borderId="11" xfId="3" applyFont="1" applyFill="1" applyBorder="1" applyAlignment="1">
      <alignment vertical="top"/>
    </xf>
    <xf numFmtId="169" fontId="9" fillId="2" borderId="0" xfId="6" applyNumberFormat="1" applyFont="1" applyFill="1" applyBorder="1"/>
    <xf numFmtId="0" fontId="13" fillId="2" borderId="13" xfId="3" applyFont="1" applyFill="1" applyBorder="1" applyAlignment="1">
      <alignment vertical="center"/>
    </xf>
    <xf numFmtId="0" fontId="13" fillId="2" borderId="13" xfId="3" applyFont="1" applyFill="1" applyBorder="1" applyAlignment="1">
      <alignment vertical="top"/>
    </xf>
    <xf numFmtId="0" fontId="13" fillId="2" borderId="7" xfId="13" applyFont="1" applyFill="1" applyBorder="1" applyAlignment="1">
      <alignment horizontal="left" vertical="center"/>
    </xf>
    <xf numFmtId="0" fontId="13" fillId="2" borderId="0" xfId="13" applyFont="1" applyFill="1" applyAlignment="1">
      <alignment horizontal="left"/>
    </xf>
    <xf numFmtId="164" fontId="13" fillId="2" borderId="19" xfId="6" applyNumberFormat="1" applyFont="1" applyFill="1" applyBorder="1" applyAlignment="1">
      <alignment horizontal="right"/>
    </xf>
    <xf numFmtId="169" fontId="13" fillId="2" borderId="0" xfId="6" applyNumberFormat="1" applyFont="1" applyFill="1" applyBorder="1" applyAlignment="1"/>
    <xf numFmtId="169" fontId="9" fillId="2" borderId="7" xfId="6" applyNumberFormat="1" applyFont="1" applyFill="1" applyBorder="1" applyAlignment="1"/>
    <xf numFmtId="0" fontId="9" fillId="2" borderId="0" xfId="13" applyFont="1" applyFill="1" applyAlignment="1">
      <alignment horizontal="left" indent="1"/>
    </xf>
    <xf numFmtId="169" fontId="9" fillId="2" borderId="0" xfId="6" applyNumberFormat="1" applyFont="1" applyFill="1" applyBorder="1" applyAlignment="1"/>
    <xf numFmtId="3" fontId="9" fillId="2" borderId="0" xfId="3" applyNumberFormat="1" applyFont="1" applyFill="1" applyAlignment="1">
      <alignment horizontal="left"/>
    </xf>
    <xf numFmtId="169" fontId="9" fillId="2" borderId="7" xfId="6" applyNumberFormat="1" applyFont="1" applyFill="1" applyBorder="1" applyAlignment="1">
      <alignment vertical="top"/>
    </xf>
    <xf numFmtId="0" fontId="9" fillId="2" borderId="0" xfId="3" applyFont="1" applyFill="1" applyAlignment="1">
      <alignment horizontal="left" vertical="top" indent="2"/>
    </xf>
    <xf numFmtId="169" fontId="9" fillId="2" borderId="0" xfId="6" applyNumberFormat="1" applyFont="1" applyFill="1" applyBorder="1" applyAlignment="1">
      <alignment vertical="top"/>
    </xf>
    <xf numFmtId="164" fontId="9" fillId="2" borderId="0" xfId="6" applyNumberFormat="1" applyFont="1" applyFill="1" applyBorder="1" applyAlignment="1">
      <alignment vertical="top"/>
    </xf>
    <xf numFmtId="169" fontId="9" fillId="2" borderId="7" xfId="6" applyNumberFormat="1" applyFont="1" applyFill="1" applyBorder="1"/>
    <xf numFmtId="169" fontId="9" fillId="2" borderId="0" xfId="6" applyNumberFormat="1" applyFont="1" applyFill="1" applyBorder="1" applyAlignment="1">
      <alignment horizontal="left" indent="1"/>
    </xf>
    <xf numFmtId="164" fontId="9" fillId="2" borderId="13" xfId="6" applyNumberFormat="1" applyFont="1" applyFill="1" applyBorder="1"/>
    <xf numFmtId="164" fontId="9" fillId="2" borderId="13" xfId="6" applyNumberFormat="1" applyFont="1" applyFill="1" applyBorder="1" applyAlignment="1">
      <alignment horizontal="right"/>
    </xf>
    <xf numFmtId="169" fontId="9" fillId="2" borderId="13" xfId="6" applyNumberFormat="1" applyFont="1" applyFill="1" applyBorder="1"/>
    <xf numFmtId="169" fontId="9" fillId="2" borderId="14" xfId="6" applyNumberFormat="1" applyFont="1" applyFill="1" applyBorder="1"/>
    <xf numFmtId="169" fontId="13" fillId="2" borderId="7" xfId="2" applyNumberFormat="1" applyFont="1" applyFill="1" applyBorder="1" applyAlignment="1" applyProtection="1">
      <alignment vertical="justify"/>
    </xf>
    <xf numFmtId="0" fontId="13" fillId="2" borderId="17" xfId="3" applyFont="1" applyFill="1" applyBorder="1" applyAlignment="1">
      <alignment wrapText="1"/>
    </xf>
    <xf numFmtId="169" fontId="9" fillId="2" borderId="17" xfId="6" applyNumberFormat="1" applyFont="1" applyFill="1" applyBorder="1" applyAlignment="1"/>
    <xf numFmtId="0" fontId="13" fillId="2" borderId="13" xfId="3" applyFont="1" applyFill="1" applyBorder="1"/>
    <xf numFmtId="169" fontId="25" fillId="2" borderId="13" xfId="6" applyNumberFormat="1" applyFont="1" applyFill="1" applyBorder="1" applyAlignment="1"/>
    <xf numFmtId="169" fontId="13" fillId="2" borderId="7" xfId="6" applyNumberFormat="1" applyFont="1" applyFill="1" applyBorder="1" applyAlignment="1"/>
    <xf numFmtId="0" fontId="13" fillId="2" borderId="17" xfId="13" applyFont="1" applyFill="1" applyBorder="1" applyAlignment="1">
      <alignment horizontal="left"/>
    </xf>
    <xf numFmtId="0" fontId="9" fillId="2" borderId="17" xfId="3" applyFont="1" applyFill="1" applyBorder="1"/>
    <xf numFmtId="164" fontId="9" fillId="2" borderId="17" xfId="3" applyNumberFormat="1" applyFont="1" applyFill="1" applyBorder="1"/>
    <xf numFmtId="164" fontId="13" fillId="2" borderId="17" xfId="6" applyNumberFormat="1" applyFont="1" applyFill="1" applyBorder="1" applyAlignment="1">
      <alignment horizontal="right"/>
    </xf>
    <xf numFmtId="3" fontId="13" fillId="2" borderId="0" xfId="3" applyNumberFormat="1" applyFont="1" applyFill="1" applyAlignment="1">
      <alignment horizontal="left"/>
    </xf>
    <xf numFmtId="164" fontId="13" fillId="2" borderId="0" xfId="3" applyNumberFormat="1" applyFont="1" applyFill="1" applyAlignment="1">
      <alignment horizontal="left"/>
    </xf>
    <xf numFmtId="169" fontId="26" fillId="2" borderId="9" xfId="6" applyNumberFormat="1" applyFont="1" applyFill="1" applyBorder="1" applyAlignment="1"/>
    <xf numFmtId="169" fontId="9" fillId="2" borderId="15" xfId="6" applyNumberFormat="1" applyFont="1" applyFill="1" applyBorder="1" applyAlignment="1"/>
    <xf numFmtId="169" fontId="9" fillId="2" borderId="10" xfId="6" applyNumberFormat="1" applyFont="1" applyFill="1" applyBorder="1" applyAlignment="1"/>
    <xf numFmtId="164" fontId="9" fillId="2" borderId="0" xfId="6" applyNumberFormat="1" applyFont="1" applyFill="1"/>
    <xf numFmtId="164" fontId="13" fillId="2" borderId="0" xfId="6" applyNumberFormat="1" applyFont="1" applyFill="1" applyAlignment="1">
      <alignment horizontal="right" wrapText="1"/>
    </xf>
    <xf numFmtId="164" fontId="13" fillId="2" borderId="0" xfId="6" applyNumberFormat="1" applyFont="1" applyFill="1" applyBorder="1" applyAlignment="1">
      <alignment horizontal="right" wrapText="1"/>
    </xf>
    <xf numFmtId="164" fontId="13" fillId="2" borderId="19" xfId="6" applyNumberFormat="1" applyFont="1" applyFill="1" applyBorder="1" applyAlignment="1">
      <alignment horizontal="right" wrapText="1"/>
    </xf>
    <xf numFmtId="3" fontId="13" fillId="2" borderId="0" xfId="3" applyNumberFormat="1" applyFont="1" applyFill="1"/>
    <xf numFmtId="164" fontId="9" fillId="2" borderId="0" xfId="6" applyNumberFormat="1" applyFont="1" applyFill="1" applyAlignment="1">
      <alignment horizontal="right" wrapText="1"/>
    </xf>
    <xf numFmtId="164" fontId="9" fillId="2" borderId="0" xfId="6" applyNumberFormat="1" applyFont="1" applyFill="1" applyBorder="1" applyAlignment="1">
      <alignment horizontal="right" wrapText="1"/>
    </xf>
    <xf numFmtId="164" fontId="9" fillId="2" borderId="8" xfId="6" applyNumberFormat="1" applyFont="1" applyFill="1" applyBorder="1" applyAlignment="1">
      <alignment horizontal="right" wrapText="1"/>
    </xf>
    <xf numFmtId="165" fontId="13" fillId="2" borderId="0" xfId="6" applyNumberFormat="1" applyFont="1" applyFill="1" applyBorder="1" applyAlignment="1">
      <alignment horizontal="right" wrapText="1"/>
    </xf>
    <xf numFmtId="164" fontId="13" fillId="2" borderId="8" xfId="6" applyNumberFormat="1" applyFont="1" applyFill="1" applyBorder="1" applyAlignment="1">
      <alignment horizontal="right" wrapText="1"/>
    </xf>
    <xf numFmtId="169" fontId="13" fillId="2" borderId="0" xfId="6" applyNumberFormat="1" applyFont="1" applyFill="1"/>
    <xf numFmtId="169" fontId="13" fillId="2" borderId="15" xfId="6" applyNumberFormat="1" applyFont="1" applyFill="1" applyBorder="1" applyAlignment="1">
      <alignment horizontal="left" vertical="center"/>
    </xf>
    <xf numFmtId="164" fontId="9" fillId="2" borderId="15" xfId="6" applyNumberFormat="1" applyFont="1" applyFill="1" applyBorder="1" applyAlignment="1">
      <alignment horizontal="right" vertical="top" wrapText="1"/>
    </xf>
    <xf numFmtId="164" fontId="9" fillId="2" borderId="10" xfId="6" applyNumberFormat="1" applyFont="1" applyFill="1" applyBorder="1" applyAlignment="1">
      <alignment horizontal="right" vertical="top" wrapText="1"/>
    </xf>
    <xf numFmtId="169" fontId="13" fillId="2" borderId="0" xfId="2" applyNumberFormat="1" applyFont="1" applyFill="1" applyAlignment="1" applyProtection="1">
      <alignment vertical="justify"/>
    </xf>
    <xf numFmtId="169" fontId="25" fillId="2" borderId="13" xfId="6" applyNumberFormat="1" applyFont="1" applyFill="1" applyBorder="1"/>
    <xf numFmtId="169" fontId="13" fillId="2" borderId="0" xfId="2" applyNumberFormat="1" applyFont="1" applyFill="1" applyAlignment="1" applyProtection="1">
      <alignment horizontal="center" vertical="justify"/>
    </xf>
    <xf numFmtId="0" fontId="13" fillId="2" borderId="27" xfId="3" applyFont="1" applyFill="1" applyBorder="1" applyAlignment="1">
      <alignment wrapText="1"/>
    </xf>
    <xf numFmtId="169" fontId="9" fillId="2" borderId="27" xfId="6" applyNumberFormat="1" applyFont="1" applyFill="1" applyBorder="1"/>
    <xf numFmtId="164" fontId="13" fillId="2" borderId="27" xfId="6" applyNumberFormat="1" applyFont="1" applyFill="1" applyBorder="1" applyAlignment="1">
      <alignment horizontal="right" wrapText="1"/>
    </xf>
    <xf numFmtId="164" fontId="13" fillId="2" borderId="28" xfId="6" applyNumberFormat="1" applyFont="1" applyFill="1" applyBorder="1" applyAlignment="1">
      <alignment horizontal="right" wrapText="1"/>
    </xf>
    <xf numFmtId="3" fontId="9" fillId="2" borderId="0" xfId="3" applyNumberFormat="1" applyFont="1" applyFill="1"/>
    <xf numFmtId="3" fontId="13" fillId="2" borderId="15" xfId="3" applyNumberFormat="1" applyFont="1" applyFill="1" applyBorder="1"/>
    <xf numFmtId="0" fontId="13" fillId="2" borderId="15" xfId="3" applyFont="1" applyFill="1" applyBorder="1" applyAlignment="1">
      <alignment horizontal="left"/>
    </xf>
    <xf numFmtId="169" fontId="9" fillId="2" borderId="15" xfId="6" applyNumberFormat="1" applyFont="1" applyFill="1" applyBorder="1"/>
    <xf numFmtId="164" fontId="13" fillId="2" borderId="15" xfId="6" applyNumberFormat="1" applyFont="1" applyFill="1" applyBorder="1" applyAlignment="1">
      <alignment horizontal="right" wrapText="1"/>
    </xf>
    <xf numFmtId="164" fontId="13" fillId="2" borderId="10" xfId="6" applyNumberFormat="1" applyFont="1" applyFill="1" applyBorder="1" applyAlignment="1">
      <alignment horizontal="right" wrapText="1"/>
    </xf>
    <xf numFmtId="164" fontId="27" fillId="2" borderId="15" xfId="3" applyNumberFormat="1" applyFont="1" applyFill="1" applyBorder="1" applyAlignment="1">
      <alignment vertical="center"/>
    </xf>
    <xf numFmtId="0" fontId="9" fillId="2" borderId="15" xfId="3" applyFont="1" applyFill="1" applyBorder="1" applyAlignment="1">
      <alignment horizontal="left" vertical="center" indent="1"/>
    </xf>
    <xf numFmtId="0" fontId="9" fillId="2" borderId="15" xfId="3" applyFont="1" applyFill="1" applyBorder="1" applyAlignment="1">
      <alignment horizontal="left" vertical="center"/>
    </xf>
    <xf numFmtId="164" fontId="9" fillId="2" borderId="15" xfId="6" applyNumberFormat="1" applyFont="1" applyFill="1" applyBorder="1" applyAlignment="1">
      <alignment horizontal="right" vertical="center" wrapText="1"/>
    </xf>
    <xf numFmtId="164" fontId="9" fillId="2" borderId="10" xfId="6" applyNumberFormat="1" applyFont="1" applyFill="1" applyBorder="1" applyAlignment="1">
      <alignment horizontal="right" vertical="center" wrapText="1"/>
    </xf>
    <xf numFmtId="169" fontId="13" fillId="2" borderId="0" xfId="2" applyNumberFormat="1" applyFont="1" applyFill="1" applyBorder="1" applyAlignment="1" applyProtection="1">
      <alignment horizontal="center" vertical="justify"/>
    </xf>
    <xf numFmtId="3" fontId="9" fillId="2" borderId="27" xfId="3" applyNumberFormat="1" applyFont="1" applyFill="1" applyBorder="1" applyAlignment="1">
      <alignment horizontal="left" indent="1"/>
    </xf>
    <xf numFmtId="3" fontId="13" fillId="2" borderId="0" xfId="3" applyNumberFormat="1" applyFont="1" applyFill="1" applyAlignment="1">
      <alignment wrapText="1"/>
    </xf>
    <xf numFmtId="169" fontId="13" fillId="2" borderId="0" xfId="6" applyNumberFormat="1" applyFont="1" applyFill="1" applyAlignment="1">
      <alignment wrapText="1"/>
    </xf>
    <xf numFmtId="169" fontId="13" fillId="2" borderId="0" xfId="6" applyNumberFormat="1" applyFont="1" applyFill="1" applyBorder="1" applyAlignment="1">
      <alignment wrapText="1"/>
    </xf>
    <xf numFmtId="0" fontId="9" fillId="2" borderId="15" xfId="3" applyFont="1" applyFill="1" applyBorder="1" applyAlignment="1">
      <alignment horizontal="left" indent="3"/>
    </xf>
    <xf numFmtId="164" fontId="9" fillId="2" borderId="15" xfId="6" applyNumberFormat="1" applyFont="1" applyFill="1" applyBorder="1" applyAlignment="1">
      <alignment horizontal="right" wrapText="1"/>
    </xf>
    <xf numFmtId="164" fontId="9" fillId="2" borderId="10" xfId="6" applyNumberFormat="1" applyFont="1" applyFill="1" applyBorder="1" applyAlignment="1">
      <alignment horizontal="right" wrapText="1"/>
    </xf>
    <xf numFmtId="164" fontId="13" fillId="2" borderId="6" xfId="3" quotePrefix="1" applyNumberFormat="1" applyFont="1" applyFill="1" applyBorder="1" applyAlignment="1">
      <alignment horizontal="right"/>
    </xf>
    <xf numFmtId="169" fontId="13" fillId="2" borderId="0" xfId="6" applyNumberFormat="1" applyFont="1" applyFill="1" applyBorder="1" applyAlignment="1">
      <alignment horizontal="right" wrapText="1"/>
    </xf>
    <xf numFmtId="169" fontId="13" fillId="2" borderId="8" xfId="6" applyNumberFormat="1" applyFont="1" applyFill="1" applyBorder="1" applyAlignment="1">
      <alignment horizontal="right" wrapText="1"/>
    </xf>
    <xf numFmtId="169" fontId="9" fillId="2" borderId="0" xfId="6" applyNumberFormat="1" applyFont="1" applyFill="1" applyBorder="1" applyAlignment="1">
      <alignment horizontal="right" wrapText="1"/>
    </xf>
    <xf numFmtId="169" fontId="9" fillId="2" borderId="8" xfId="6" applyNumberFormat="1" applyFont="1" applyFill="1" applyBorder="1" applyAlignment="1">
      <alignment horizontal="right" wrapText="1"/>
    </xf>
    <xf numFmtId="0" fontId="9" fillId="2" borderId="0" xfId="3" applyFont="1" applyFill="1" applyAlignment="1">
      <alignment horizontal="left" wrapText="1" indent="2"/>
    </xf>
    <xf numFmtId="169" fontId="9" fillId="2" borderId="10" xfId="6" applyNumberFormat="1" applyFont="1" applyFill="1" applyBorder="1" applyAlignment="1">
      <alignment horizontal="right" wrapText="1"/>
    </xf>
    <xf numFmtId="184" fontId="9" fillId="2" borderId="15" xfId="6" applyNumberFormat="1" applyFont="1" applyFill="1" applyBorder="1" applyAlignment="1">
      <alignment vertical="center"/>
    </xf>
    <xf numFmtId="184" fontId="27" fillId="2" borderId="15" xfId="3" applyNumberFormat="1" applyFont="1" applyFill="1" applyBorder="1" applyAlignment="1">
      <alignment vertical="center"/>
    </xf>
    <xf numFmtId="169" fontId="9" fillId="2" borderId="11" xfId="6" applyNumberFormat="1" applyFont="1" applyFill="1" applyBorder="1"/>
    <xf numFmtId="169" fontId="28" fillId="2" borderId="0" xfId="6" applyNumberFormat="1" applyFont="1" applyFill="1"/>
    <xf numFmtId="184" fontId="13" fillId="2" borderId="0" xfId="6" applyNumberFormat="1" applyFont="1" applyFill="1" applyBorder="1" applyAlignment="1">
      <alignment horizontal="right" wrapText="1"/>
    </xf>
    <xf numFmtId="184" fontId="13" fillId="2" borderId="19" xfId="6" applyNumberFormat="1" applyFont="1" applyFill="1" applyBorder="1" applyAlignment="1">
      <alignment horizontal="right" wrapText="1"/>
    </xf>
    <xf numFmtId="184" fontId="13" fillId="2" borderId="8" xfId="6" applyNumberFormat="1" applyFont="1" applyFill="1" applyBorder="1" applyAlignment="1">
      <alignment horizontal="right" wrapText="1"/>
    </xf>
    <xf numFmtId="184" fontId="13" fillId="2" borderId="0" xfId="6" applyNumberFormat="1" applyFont="1" applyFill="1" applyAlignment="1">
      <alignment horizontal="right" wrapText="1"/>
    </xf>
    <xf numFmtId="3" fontId="9" fillId="2" borderId="0" xfId="3" applyNumberFormat="1" applyFont="1" applyFill="1" applyAlignment="1">
      <alignment horizontal="left" indent="1"/>
    </xf>
    <xf numFmtId="184" fontId="9" fillId="2" borderId="0" xfId="6" applyNumberFormat="1" applyFont="1" applyFill="1" applyAlignment="1">
      <alignment horizontal="right" wrapText="1"/>
    </xf>
    <xf numFmtId="184" fontId="9" fillId="2" borderId="0" xfId="6" applyNumberFormat="1" applyFont="1" applyFill="1" applyBorder="1" applyAlignment="1">
      <alignment horizontal="right" wrapText="1"/>
    </xf>
    <xf numFmtId="184" fontId="9" fillId="2" borderId="8" xfId="6" applyNumberFormat="1" applyFont="1" applyFill="1" applyBorder="1" applyAlignment="1">
      <alignment horizontal="right" wrapText="1"/>
    </xf>
    <xf numFmtId="169" fontId="28" fillId="2" borderId="0" xfId="6" applyNumberFormat="1" applyFont="1" applyFill="1" applyBorder="1"/>
    <xf numFmtId="3" fontId="9" fillId="2" borderId="0" xfId="3" applyNumberFormat="1" applyFont="1" applyFill="1" applyAlignment="1">
      <alignment horizontal="left" indent="3"/>
    </xf>
    <xf numFmtId="3" fontId="13" fillId="2" borderId="0" xfId="3" applyNumberFormat="1" applyFont="1" applyFill="1" applyAlignment="1">
      <alignment horizontal="left" indent="1"/>
    </xf>
    <xf numFmtId="3" fontId="9" fillId="2" borderId="15" xfId="3" applyNumberFormat="1" applyFont="1" applyFill="1" applyBorder="1" applyAlignment="1">
      <alignment horizontal="left" vertical="top" indent="2"/>
    </xf>
    <xf numFmtId="3" fontId="9" fillId="2" borderId="15" xfId="3" applyNumberFormat="1" applyFont="1" applyFill="1" applyBorder="1" applyAlignment="1">
      <alignment horizontal="left" vertical="top"/>
    </xf>
    <xf numFmtId="184" fontId="9" fillId="2" borderId="15" xfId="6" applyNumberFormat="1" applyFont="1" applyFill="1" applyBorder="1" applyAlignment="1">
      <alignment horizontal="right" vertical="top" wrapText="1"/>
    </xf>
    <xf numFmtId="184" fontId="9" fillId="2" borderId="10" xfId="6" applyNumberFormat="1" applyFont="1" applyFill="1" applyBorder="1" applyAlignment="1">
      <alignment horizontal="right" vertical="top" wrapText="1"/>
    </xf>
    <xf numFmtId="169" fontId="29" fillId="2" borderId="0" xfId="2" applyNumberFormat="1" applyFont="1" applyFill="1" applyAlignment="1" applyProtection="1">
      <alignment horizontal="center" vertical="justify"/>
    </xf>
    <xf numFmtId="184" fontId="13" fillId="2" borderId="0" xfId="6" applyNumberFormat="1" applyFont="1" applyFill="1" applyBorder="1" applyAlignment="1">
      <alignment horizontal="right"/>
    </xf>
    <xf numFmtId="169" fontId="13" fillId="2" borderId="0" xfId="6" applyNumberFormat="1" applyFont="1" applyFill="1" applyAlignment="1"/>
    <xf numFmtId="169" fontId="13" fillId="2" borderId="0" xfId="6" applyNumberFormat="1" applyFont="1" applyFill="1" applyAlignment="1">
      <alignment horizontal="left" indent="2"/>
    </xf>
    <xf numFmtId="169" fontId="30" fillId="2" borderId="0" xfId="6" applyNumberFormat="1" applyFont="1" applyFill="1" applyAlignment="1">
      <alignment horizontal="left" indent="1"/>
    </xf>
    <xf numFmtId="169" fontId="9" fillId="2" borderId="0" xfId="6" applyNumberFormat="1" applyFont="1" applyFill="1" applyAlignment="1">
      <alignment horizontal="left" indent="1"/>
    </xf>
    <xf numFmtId="3" fontId="9" fillId="2" borderId="0" xfId="3" applyNumberFormat="1" applyFont="1" applyFill="1" applyAlignment="1">
      <alignment horizontal="left" indent="4"/>
    </xf>
    <xf numFmtId="3" fontId="9" fillId="2" borderId="15" xfId="3" applyNumberFormat="1" applyFont="1" applyFill="1" applyBorder="1" applyAlignment="1">
      <alignment horizontal="left" indent="1"/>
    </xf>
    <xf numFmtId="184" fontId="9" fillId="2" borderId="15" xfId="6" applyNumberFormat="1" applyFont="1" applyFill="1" applyBorder="1" applyAlignment="1">
      <alignment horizontal="right" wrapText="1"/>
    </xf>
    <xf numFmtId="184" fontId="9" fillId="2" borderId="10" xfId="6" applyNumberFormat="1" applyFont="1" applyFill="1" applyBorder="1" applyAlignment="1">
      <alignment horizontal="right" wrapText="1"/>
    </xf>
    <xf numFmtId="184" fontId="9" fillId="2" borderId="0" xfId="6" applyNumberFormat="1" applyFont="1" applyFill="1"/>
    <xf numFmtId="184" fontId="9" fillId="2" borderId="15" xfId="6" applyNumberFormat="1" applyFont="1" applyFill="1" applyBorder="1" applyAlignment="1">
      <alignment horizontal="right" vertical="center"/>
    </xf>
    <xf numFmtId="184" fontId="13" fillId="2" borderId="17" xfId="6" applyNumberFormat="1" applyFont="1" applyFill="1" applyBorder="1" applyAlignment="1">
      <alignment horizontal="right" wrapText="1"/>
    </xf>
    <xf numFmtId="3" fontId="17" fillId="2" borderId="0" xfId="3" applyNumberFormat="1" applyFont="1" applyFill="1" applyAlignment="1">
      <alignment horizontal="left" vertical="center" wrapText="1"/>
    </xf>
    <xf numFmtId="179" fontId="9" fillId="2" borderId="0" xfId="6" applyNumberFormat="1" applyFont="1" applyFill="1" applyBorder="1"/>
    <xf numFmtId="185" fontId="14" fillId="4" borderId="0" xfId="12" applyNumberFormat="1" applyFont="1" applyFill="1"/>
    <xf numFmtId="3" fontId="21" fillId="3" borderId="0" xfId="11" applyNumberFormat="1" applyFont="1" applyFill="1" applyAlignment="1">
      <alignment horizontal="left"/>
    </xf>
    <xf numFmtId="3" fontId="21" fillId="3" borderId="0" xfId="11" applyNumberFormat="1" applyFont="1" applyFill="1" applyAlignment="1">
      <alignment horizontal="left" indent="1"/>
    </xf>
    <xf numFmtId="186" fontId="21" fillId="3" borderId="0" xfId="12" applyNumberFormat="1" applyFont="1" applyFill="1" applyBorder="1" applyAlignment="1">
      <alignment horizontal="right" wrapText="1"/>
    </xf>
    <xf numFmtId="186" fontId="21" fillId="2" borderId="0" xfId="12" applyNumberFormat="1" applyFont="1" applyFill="1" applyBorder="1" applyAlignment="1">
      <alignment horizontal="right" wrapText="1"/>
    </xf>
    <xf numFmtId="186" fontId="21" fillId="3" borderId="8" xfId="12" applyNumberFormat="1" applyFont="1" applyFill="1" applyBorder="1" applyAlignment="1">
      <alignment horizontal="right" wrapText="1"/>
    </xf>
    <xf numFmtId="3" fontId="14" fillId="3" borderId="0" xfId="11" applyNumberFormat="1" applyFont="1" applyFill="1" applyAlignment="1">
      <alignment horizontal="left" indent="1"/>
    </xf>
    <xf numFmtId="186" fontId="14" fillId="3" borderId="0" xfId="12" applyNumberFormat="1" applyFont="1" applyFill="1" applyBorder="1" applyAlignment="1">
      <alignment horizontal="right" wrapText="1"/>
    </xf>
    <xf numFmtId="186" fontId="14" fillId="3" borderId="8" xfId="12" applyNumberFormat="1" applyFont="1" applyFill="1" applyBorder="1" applyAlignment="1">
      <alignment horizontal="right" wrapText="1"/>
    </xf>
    <xf numFmtId="185" fontId="14" fillId="4" borderId="0" xfId="12" applyNumberFormat="1" applyFont="1" applyFill="1" applyAlignment="1">
      <alignment vertical="top"/>
    </xf>
    <xf numFmtId="0" fontId="14" fillId="3" borderId="0" xfId="11" applyFont="1" applyFill="1" applyBorder="1" applyAlignment="1">
      <alignment horizontal="left" vertical="top" indent="1"/>
    </xf>
    <xf numFmtId="185" fontId="14" fillId="3" borderId="0" xfId="12" applyNumberFormat="1" applyFont="1" applyFill="1" applyBorder="1" applyAlignment="1">
      <alignment vertical="top"/>
    </xf>
    <xf numFmtId="184" fontId="13" fillId="2" borderId="16" xfId="6" applyNumberFormat="1" applyFont="1" applyFill="1" applyBorder="1" applyAlignment="1">
      <alignment horizontal="right" wrapText="1"/>
    </xf>
    <xf numFmtId="169" fontId="9" fillId="2" borderId="15" xfId="6" applyNumberFormat="1" applyFont="1" applyFill="1" applyBorder="1" applyAlignment="1">
      <alignment vertical="top"/>
    </xf>
    <xf numFmtId="184" fontId="9" fillId="2" borderId="16" xfId="6" applyNumberFormat="1" applyFont="1" applyFill="1" applyBorder="1" applyAlignment="1">
      <alignment horizontal="right" wrapText="1"/>
    </xf>
    <xf numFmtId="186" fontId="21" fillId="3" borderId="0" xfId="12" applyNumberFormat="1" applyFont="1" applyFill="1" applyAlignment="1">
      <alignment horizontal="right" wrapText="1"/>
    </xf>
    <xf numFmtId="186" fontId="14" fillId="3" borderId="0" xfId="12" applyNumberFormat="1" applyFont="1" applyFill="1" applyAlignment="1">
      <alignment horizontal="right" wrapText="1"/>
    </xf>
    <xf numFmtId="184" fontId="9" fillId="2" borderId="0" xfId="6" quotePrefix="1" applyNumberFormat="1" applyFont="1" applyFill="1" applyBorder="1" applyAlignment="1">
      <alignment horizontal="right" wrapText="1"/>
    </xf>
    <xf numFmtId="184" fontId="9" fillId="2" borderId="8" xfId="6" quotePrefix="1" applyNumberFormat="1" applyFont="1" applyFill="1" applyBorder="1" applyAlignment="1">
      <alignment horizontal="right" wrapText="1"/>
    </xf>
    <xf numFmtId="184" fontId="13" fillId="2" borderId="0" xfId="6" quotePrefix="1" applyNumberFormat="1" applyFont="1" applyFill="1" applyBorder="1" applyAlignment="1">
      <alignment horizontal="right" wrapText="1"/>
    </xf>
    <xf numFmtId="184" fontId="9" fillId="2" borderId="0" xfId="6" applyNumberFormat="1" applyFont="1" applyFill="1" applyBorder="1" applyAlignment="1">
      <alignment horizontal="right"/>
    </xf>
    <xf numFmtId="184" fontId="9" fillId="2" borderId="8" xfId="6" applyNumberFormat="1" applyFont="1" applyFill="1" applyBorder="1" applyAlignment="1">
      <alignment horizontal="right"/>
    </xf>
    <xf numFmtId="185" fontId="21" fillId="4" borderId="7" xfId="12" applyNumberFormat="1" applyFont="1" applyFill="1" applyBorder="1"/>
    <xf numFmtId="0" fontId="13" fillId="3" borderId="0" xfId="11" applyFont="1" applyFill="1" applyBorder="1" applyAlignment="1">
      <alignment horizontal="left"/>
    </xf>
    <xf numFmtId="185" fontId="21" fillId="4" borderId="0" xfId="12" applyNumberFormat="1" applyFont="1" applyFill="1"/>
    <xf numFmtId="3" fontId="21" fillId="4" borderId="7" xfId="11" applyNumberFormat="1" applyFont="1" applyFill="1" applyBorder="1" applyAlignment="1">
      <alignment horizontal="left" indent="1"/>
    </xf>
    <xf numFmtId="3" fontId="9" fillId="2" borderId="0" xfId="11" applyNumberFormat="1" applyFont="1" applyFill="1" applyBorder="1" applyAlignment="1">
      <alignment horizontal="left" indent="1"/>
    </xf>
    <xf numFmtId="185" fontId="21" fillId="4" borderId="0" xfId="12" applyNumberFormat="1" applyFont="1" applyFill="1" applyAlignment="1">
      <alignment horizontal="left" indent="1"/>
    </xf>
    <xf numFmtId="185" fontId="21" fillId="4" borderId="7" xfId="12" applyNumberFormat="1" applyFont="1" applyFill="1" applyBorder="1" applyAlignment="1">
      <alignment horizontal="left" indent="1"/>
    </xf>
    <xf numFmtId="0" fontId="13" fillId="3" borderId="0" xfId="11" applyFont="1" applyFill="1" applyBorder="1" applyAlignment="1">
      <alignment horizontal="left" indent="1"/>
    </xf>
    <xf numFmtId="3" fontId="9" fillId="2" borderId="0" xfId="11" applyNumberFormat="1" applyFont="1" applyFill="1" applyBorder="1" applyAlignment="1">
      <alignment horizontal="left" indent="2"/>
    </xf>
    <xf numFmtId="185" fontId="14" fillId="4" borderId="7" xfId="12" applyNumberFormat="1" applyFont="1" applyFill="1" applyBorder="1" applyAlignment="1">
      <alignment horizontal="left" vertical="top"/>
    </xf>
    <xf numFmtId="0" fontId="9" fillId="3" borderId="0" xfId="11" applyFont="1" applyFill="1" applyBorder="1" applyAlignment="1">
      <alignment horizontal="left" vertical="top" indent="2"/>
    </xf>
    <xf numFmtId="164" fontId="9" fillId="2" borderId="0" xfId="6" applyNumberFormat="1" applyFont="1" applyFill="1" applyAlignment="1">
      <alignment horizontal="right" vertical="top" wrapText="1"/>
    </xf>
    <xf numFmtId="164" fontId="9" fillId="2" borderId="8" xfId="6" applyNumberFormat="1" applyFont="1" applyFill="1" applyBorder="1" applyAlignment="1">
      <alignment horizontal="right" vertical="top" wrapText="1"/>
    </xf>
    <xf numFmtId="185" fontId="14" fillId="4" borderId="0" xfId="12" applyNumberFormat="1" applyFont="1" applyFill="1" applyAlignment="1">
      <alignment horizontal="left" vertical="top"/>
    </xf>
    <xf numFmtId="184" fontId="13" fillId="2" borderId="18" xfId="6" applyNumberFormat="1" applyFont="1" applyFill="1" applyBorder="1" applyAlignment="1">
      <alignment horizontal="right" wrapText="1"/>
    </xf>
    <xf numFmtId="3" fontId="9" fillId="2" borderId="0" xfId="3" applyNumberFormat="1" applyFont="1" applyFill="1" applyAlignment="1">
      <alignment horizontal="left" wrapText="1" indent="1"/>
    </xf>
    <xf numFmtId="49" fontId="9" fillId="2" borderId="0" xfId="6" applyNumberFormat="1" applyFont="1" applyFill="1" applyBorder="1" applyAlignment="1">
      <alignment wrapText="1"/>
    </xf>
    <xf numFmtId="0" fontId="0" fillId="2" borderId="0" xfId="0" applyFill="1" applyAlignment="1">
      <alignment wrapText="1"/>
    </xf>
    <xf numFmtId="0" fontId="9" fillId="2" borderId="0" xfId="3" applyFont="1" applyFill="1" applyAlignment="1">
      <alignment horizontal="left" vertical="center" wrapText="1" indent="1"/>
    </xf>
    <xf numFmtId="49" fontId="9" fillId="2" borderId="15" xfId="6" applyNumberFormat="1" applyFont="1" applyFill="1" applyBorder="1" applyAlignment="1">
      <alignment vertical="center" wrapText="1"/>
    </xf>
    <xf numFmtId="0" fontId="9" fillId="2" borderId="15" xfId="3" applyFont="1" applyFill="1" applyBorder="1" applyAlignment="1">
      <alignment horizontal="left" vertical="center" wrapText="1" indent="1"/>
    </xf>
    <xf numFmtId="184" fontId="9" fillId="2" borderId="15" xfId="6" applyNumberFormat="1" applyFont="1" applyFill="1" applyBorder="1" applyAlignment="1">
      <alignment horizontal="right"/>
    </xf>
    <xf numFmtId="169" fontId="9" fillId="2" borderId="10" xfId="6" applyNumberFormat="1" applyFont="1" applyFill="1" applyBorder="1"/>
    <xf numFmtId="184" fontId="9" fillId="2" borderId="0" xfId="6" applyNumberFormat="1" applyFont="1" applyFill="1" applyAlignment="1">
      <alignment horizontal="right"/>
    </xf>
    <xf numFmtId="3" fontId="9" fillId="2" borderId="7" xfId="3" applyNumberFormat="1" applyFont="1" applyFill="1" applyBorder="1"/>
    <xf numFmtId="3" fontId="9" fillId="2" borderId="7" xfId="3" applyNumberFormat="1" applyFont="1" applyFill="1" applyBorder="1" applyAlignment="1">
      <alignment vertical="center"/>
    </xf>
    <xf numFmtId="164" fontId="9" fillId="2" borderId="0" xfId="6" applyNumberFormat="1" applyFont="1" applyFill="1" applyBorder="1" applyAlignment="1">
      <alignment horizontal="right" vertical="center" wrapText="1"/>
    </xf>
    <xf numFmtId="164" fontId="9" fillId="2" borderId="8" xfId="6" applyNumberFormat="1" applyFont="1" applyFill="1" applyBorder="1" applyAlignment="1">
      <alignment horizontal="right" vertical="center" wrapText="1"/>
    </xf>
    <xf numFmtId="164" fontId="13" fillId="2" borderId="0" xfId="6" applyNumberFormat="1" applyFont="1" applyFill="1" applyBorder="1" applyAlignment="1">
      <alignment horizontal="right" vertical="center" wrapText="1"/>
    </xf>
    <xf numFmtId="164" fontId="13" fillId="2" borderId="8" xfId="6" applyNumberFormat="1" applyFont="1" applyFill="1" applyBorder="1" applyAlignment="1">
      <alignment horizontal="right" vertical="center" wrapText="1"/>
    </xf>
    <xf numFmtId="3" fontId="9" fillId="2" borderId="0" xfId="3" applyNumberFormat="1" applyFont="1" applyFill="1" applyAlignment="1">
      <alignment horizontal="left" vertical="top" indent="3"/>
    </xf>
    <xf numFmtId="3" fontId="9" fillId="2" borderId="0" xfId="3" applyNumberFormat="1" applyFont="1" applyFill="1" applyAlignment="1">
      <alignment horizontal="left" vertical="top"/>
    </xf>
    <xf numFmtId="164" fontId="9" fillId="2" borderId="0" xfId="6" applyNumberFormat="1" applyFont="1" applyFill="1" applyBorder="1" applyAlignment="1">
      <alignment horizontal="right" vertical="top" wrapText="1"/>
    </xf>
    <xf numFmtId="169" fontId="32" fillId="2" borderId="7" xfId="6" applyNumberFormat="1" applyFont="1" applyFill="1" applyBorder="1"/>
    <xf numFmtId="0" fontId="13" fillId="2" borderId="13" xfId="3" applyFont="1" applyFill="1" applyBorder="1" applyAlignment="1">
      <alignment wrapText="1"/>
    </xf>
    <xf numFmtId="164" fontId="9" fillId="2" borderId="0" xfId="6" quotePrefix="1" applyNumberFormat="1" applyFont="1" applyFill="1" applyAlignment="1">
      <alignment horizontal="right" wrapText="1"/>
    </xf>
    <xf numFmtId="3" fontId="9" fillId="2" borderId="15" xfId="3" applyNumberFormat="1" applyFont="1" applyFill="1" applyBorder="1"/>
    <xf numFmtId="169" fontId="33" fillId="2" borderId="0" xfId="6" applyNumberFormat="1" applyFont="1" applyFill="1" applyAlignment="1"/>
    <xf numFmtId="169" fontId="25" fillId="2" borderId="0" xfId="6" applyNumberFormat="1" applyFont="1" applyFill="1"/>
    <xf numFmtId="169" fontId="15" fillId="2" borderId="0" xfId="6" applyNumberFormat="1" applyFont="1" applyFill="1"/>
    <xf numFmtId="169" fontId="15" fillId="2" borderId="0" xfId="6" applyNumberFormat="1" applyFont="1" applyFill="1" applyAlignment="1">
      <alignment vertical="top"/>
    </xf>
    <xf numFmtId="0" fontId="9" fillId="2" borderId="15" xfId="3" applyFont="1" applyFill="1" applyBorder="1" applyAlignment="1">
      <alignment horizontal="left" vertical="top" indent="2"/>
    </xf>
    <xf numFmtId="169" fontId="25" fillId="2" borderId="15" xfId="6" applyNumberFormat="1" applyFont="1" applyFill="1" applyBorder="1" applyAlignment="1">
      <alignment vertical="top"/>
    </xf>
    <xf numFmtId="169" fontId="32" fillId="2" borderId="0" xfId="6" applyNumberFormat="1" applyFont="1" applyFill="1"/>
    <xf numFmtId="0" fontId="13" fillId="2" borderId="27" xfId="3" applyFont="1" applyFill="1" applyBorder="1" applyAlignment="1">
      <alignment horizontal="left" wrapText="1"/>
    </xf>
    <xf numFmtId="169" fontId="15" fillId="2" borderId="15" xfId="6" applyNumberFormat="1" applyFont="1" applyFill="1" applyBorder="1"/>
    <xf numFmtId="0" fontId="9" fillId="2" borderId="15" xfId="3" applyFont="1" applyFill="1" applyBorder="1" applyAlignment="1">
      <alignment horizontal="left" indent="1"/>
    </xf>
    <xf numFmtId="164" fontId="13" fillId="2" borderId="11" xfId="6" applyNumberFormat="1" applyFont="1" applyFill="1" applyBorder="1" applyAlignment="1">
      <alignment horizontal="right" wrapText="1"/>
    </xf>
    <xf numFmtId="164" fontId="13" fillId="2" borderId="6" xfId="6" applyNumberFormat="1" applyFont="1" applyFill="1" applyBorder="1" applyAlignment="1">
      <alignment horizontal="right" wrapText="1"/>
    </xf>
    <xf numFmtId="0" fontId="13" fillId="3" borderId="0" xfId="11" applyFont="1" applyFill="1" applyAlignment="1">
      <alignment horizontal="left" indent="1"/>
    </xf>
    <xf numFmtId="164" fontId="27" fillId="2" borderId="0" xfId="3" applyNumberFormat="1" applyFont="1" applyFill="1" applyAlignment="1">
      <alignment vertical="center"/>
    </xf>
    <xf numFmtId="0" fontId="9" fillId="3" borderId="0" xfId="11" applyFont="1" applyFill="1" applyAlignment="1">
      <alignment horizontal="left" indent="1"/>
    </xf>
    <xf numFmtId="0" fontId="9" fillId="3" borderId="0" xfId="11" applyFont="1" applyFill="1" applyAlignment="1">
      <alignment horizontal="left" indent="2"/>
    </xf>
    <xf numFmtId="0" fontId="9" fillId="2" borderId="7" xfId="3" applyFont="1" applyFill="1" applyBorder="1" applyAlignment="1">
      <alignment horizontal="left"/>
    </xf>
    <xf numFmtId="0" fontId="9" fillId="3" borderId="0" xfId="11" applyFont="1" applyFill="1" applyAlignment="1">
      <alignment horizontal="left"/>
    </xf>
    <xf numFmtId="169" fontId="15" fillId="2" borderId="7" xfId="6" applyNumberFormat="1" applyFont="1" applyFill="1" applyBorder="1"/>
    <xf numFmtId="165" fontId="9" fillId="2" borderId="0" xfId="6" applyNumberFormat="1" applyFont="1" applyFill="1" applyBorder="1" applyAlignment="1">
      <alignment horizontal="right" wrapText="1"/>
    </xf>
    <xf numFmtId="165" fontId="9" fillId="2" borderId="8" xfId="6" applyNumberFormat="1" applyFont="1" applyFill="1" applyBorder="1" applyAlignment="1">
      <alignment horizontal="right" wrapText="1"/>
    </xf>
    <xf numFmtId="178" fontId="9" fillId="2" borderId="0" xfId="6" applyNumberFormat="1" applyFont="1" applyFill="1" applyBorder="1" applyAlignment="1">
      <alignment horizontal="right" wrapText="1"/>
    </xf>
    <xf numFmtId="0" fontId="9" fillId="3" borderId="0" xfId="11" applyFont="1" applyFill="1"/>
    <xf numFmtId="0" fontId="9" fillId="2" borderId="7" xfId="3" applyFont="1" applyFill="1" applyBorder="1" applyAlignment="1">
      <alignment vertical="top"/>
    </xf>
    <xf numFmtId="0" fontId="13" fillId="3" borderId="0" xfId="11" applyFont="1" applyFill="1" applyAlignment="1">
      <alignment horizontal="left" indent="2"/>
    </xf>
    <xf numFmtId="169" fontId="13" fillId="2" borderId="7" xfId="2" applyNumberFormat="1" applyFont="1" applyFill="1" applyBorder="1" applyAlignment="1" applyProtection="1">
      <alignment horizontal="center" vertical="justify"/>
    </xf>
    <xf numFmtId="0" fontId="9" fillId="2" borderId="27" xfId="3" applyFont="1" applyFill="1" applyBorder="1"/>
    <xf numFmtId="164" fontId="9" fillId="2" borderId="15" xfId="6" applyNumberFormat="1" applyFont="1" applyFill="1" applyBorder="1" applyAlignment="1">
      <alignment horizontal="right"/>
    </xf>
    <xf numFmtId="0" fontId="9" fillId="2" borderId="0" xfId="3" applyFont="1" applyFill="1" applyAlignment="1">
      <alignment horizontal="left" indent="3"/>
    </xf>
    <xf numFmtId="164" fontId="9" fillId="2" borderId="18" xfId="6" applyNumberFormat="1" applyFont="1" applyFill="1" applyBorder="1" applyAlignment="1">
      <alignment horizontal="right" wrapText="1"/>
    </xf>
    <xf numFmtId="164" fontId="9" fillId="2" borderId="18" xfId="6" applyNumberFormat="1" applyFont="1" applyFill="1" applyBorder="1" applyAlignment="1">
      <alignment horizontal="right"/>
    </xf>
    <xf numFmtId="0" fontId="9" fillId="2" borderId="0" xfId="3" applyFont="1" applyFill="1" applyAlignment="1">
      <alignment horizontal="left" wrapText="1" indent="1"/>
    </xf>
    <xf numFmtId="3" fontId="9" fillId="2" borderId="0" xfId="3" applyNumberFormat="1" applyFont="1" applyFill="1" applyAlignment="1">
      <alignment horizontal="left" vertical="top" indent="2"/>
    </xf>
    <xf numFmtId="164" fontId="9" fillId="2" borderId="29" xfId="6" applyNumberFormat="1" applyFont="1" applyFill="1" applyBorder="1" applyAlignment="1">
      <alignment horizontal="right" vertical="top" wrapText="1"/>
    </xf>
    <xf numFmtId="3" fontId="9" fillId="2" borderId="27" xfId="3" applyNumberFormat="1" applyFont="1" applyFill="1" applyBorder="1" applyAlignment="1">
      <alignment horizontal="left"/>
    </xf>
    <xf numFmtId="164" fontId="9" fillId="2" borderId="0" xfId="3" applyNumberFormat="1" applyFont="1" applyFill="1" applyAlignment="1">
      <alignment horizontal="right" indent="1"/>
    </xf>
    <xf numFmtId="0" fontId="9" fillId="2" borderId="15" xfId="3" applyFont="1" applyFill="1" applyBorder="1" applyAlignment="1">
      <alignment horizontal="left" indent="2"/>
    </xf>
    <xf numFmtId="0" fontId="9" fillId="2" borderId="15" xfId="3" applyFont="1" applyFill="1" applyBorder="1" applyAlignment="1">
      <alignment horizontal="left" vertical="center" wrapText="1" indent="2"/>
    </xf>
    <xf numFmtId="169" fontId="9" fillId="2" borderId="0" xfId="6" applyNumberFormat="1" applyFont="1" applyFill="1" applyAlignment="1">
      <alignment vertical="center"/>
    </xf>
    <xf numFmtId="0" fontId="9" fillId="2" borderId="0" xfId="3" applyFont="1" applyFill="1" applyAlignment="1">
      <alignment horizontal="left" vertical="center"/>
    </xf>
    <xf numFmtId="164" fontId="9" fillId="2" borderId="0" xfId="6" applyNumberFormat="1" applyFont="1" applyFill="1" applyAlignment="1">
      <alignment horizontal="right" vertical="center" wrapText="1"/>
    </xf>
    <xf numFmtId="169" fontId="9" fillId="2" borderId="15" xfId="6" applyNumberFormat="1" applyFont="1" applyFill="1" applyBorder="1" applyAlignment="1">
      <alignment vertical="center"/>
    </xf>
    <xf numFmtId="3" fontId="9" fillId="2" borderId="15" xfId="3" applyNumberFormat="1" applyFont="1" applyFill="1" applyBorder="1" applyAlignment="1">
      <alignment horizontal="left" vertical="top" indent="1"/>
    </xf>
    <xf numFmtId="164" fontId="13" fillId="2" borderId="0" xfId="3" applyNumberFormat="1" applyFont="1" applyFill="1" applyAlignment="1">
      <alignment horizontal="right" wrapText="1"/>
    </xf>
    <xf numFmtId="164" fontId="13" fillId="2" borderId="19" xfId="3" applyNumberFormat="1" applyFont="1" applyFill="1" applyBorder="1" applyAlignment="1">
      <alignment horizontal="right" wrapText="1"/>
    </xf>
    <xf numFmtId="164" fontId="9" fillId="2" borderId="0" xfId="3" applyNumberFormat="1" applyFont="1" applyFill="1" applyAlignment="1">
      <alignment horizontal="right" wrapText="1"/>
    </xf>
    <xf numFmtId="164" fontId="9" fillId="2" borderId="8" xfId="3" applyNumberFormat="1" applyFont="1" applyFill="1" applyBorder="1" applyAlignment="1">
      <alignment horizontal="right" wrapText="1"/>
    </xf>
    <xf numFmtId="164" fontId="9" fillId="2" borderId="0" xfId="3" applyNumberFormat="1" applyFont="1" applyFill="1" applyAlignment="1">
      <alignment horizontal="right" vertical="top" wrapText="1"/>
    </xf>
    <xf numFmtId="164" fontId="9" fillId="2" borderId="8" xfId="3" applyNumberFormat="1" applyFont="1" applyFill="1" applyBorder="1" applyAlignment="1">
      <alignment horizontal="right" vertical="top" wrapText="1"/>
    </xf>
    <xf numFmtId="169" fontId="30" fillId="2" borderId="0" xfId="6" applyNumberFormat="1" applyFont="1" applyFill="1" applyBorder="1" applyAlignment="1">
      <alignment vertical="center"/>
    </xf>
    <xf numFmtId="169" fontId="30" fillId="2" borderId="15" xfId="6" applyNumberFormat="1" applyFont="1" applyFill="1" applyBorder="1" applyAlignment="1">
      <alignment horizontal="left" vertical="center"/>
    </xf>
    <xf numFmtId="164" fontId="9" fillId="2" borderId="15" xfId="3" applyNumberFormat="1" applyFont="1" applyFill="1" applyBorder="1" applyAlignment="1">
      <alignment horizontal="right" vertical="center" wrapText="1"/>
    </xf>
    <xf numFmtId="164" fontId="9" fillId="2" borderId="10" xfId="3" applyNumberFormat="1" applyFont="1" applyFill="1" applyBorder="1" applyAlignment="1">
      <alignment horizontal="right" vertical="center" wrapText="1"/>
    </xf>
    <xf numFmtId="0" fontId="13" fillId="2" borderId="13" xfId="3" applyFont="1" applyFill="1" applyBorder="1" applyAlignment="1">
      <alignment horizontal="left"/>
    </xf>
    <xf numFmtId="164" fontId="13" fillId="2" borderId="8" xfId="3" applyNumberFormat="1" applyFont="1" applyFill="1" applyBorder="1" applyAlignment="1">
      <alignment horizontal="right" wrapText="1"/>
    </xf>
    <xf numFmtId="169" fontId="30" fillId="2" borderId="15" xfId="6" applyNumberFormat="1" applyFont="1" applyFill="1" applyBorder="1" applyAlignment="1">
      <alignment horizontal="left" vertical="center" wrapText="1" indent="1"/>
    </xf>
    <xf numFmtId="169" fontId="30" fillId="2" borderId="27" xfId="6" applyNumberFormat="1" applyFont="1" applyFill="1" applyBorder="1" applyAlignment="1">
      <alignment horizontal="left" indent="1"/>
    </xf>
    <xf numFmtId="169" fontId="30" fillId="2" borderId="15" xfId="6" applyNumberFormat="1" applyFont="1" applyFill="1" applyBorder="1"/>
    <xf numFmtId="164" fontId="9" fillId="2" borderId="15" xfId="3" applyNumberFormat="1" applyFont="1" applyFill="1" applyBorder="1" applyAlignment="1">
      <alignment horizontal="right" wrapText="1"/>
    </xf>
    <xf numFmtId="164" fontId="9" fillId="2" borderId="10" xfId="3" applyNumberFormat="1" applyFont="1" applyFill="1" applyBorder="1" applyAlignment="1">
      <alignment horizontal="right" wrapText="1"/>
    </xf>
    <xf numFmtId="169" fontId="9" fillId="2" borderId="0" xfId="6" applyNumberFormat="1" applyFont="1" applyFill="1" applyAlignment="1">
      <alignment horizontal="left"/>
    </xf>
    <xf numFmtId="3" fontId="9" fillId="2" borderId="0" xfId="5" applyNumberFormat="1" applyFont="1" applyFill="1" applyAlignment="1">
      <alignment horizontal="left" indent="1"/>
    </xf>
    <xf numFmtId="169" fontId="9" fillId="2" borderId="15" xfId="6" applyNumberFormat="1" applyFont="1" applyFill="1" applyBorder="1" applyAlignment="1">
      <alignment horizontal="left" indent="1"/>
    </xf>
    <xf numFmtId="169" fontId="13" fillId="2" borderId="0" xfId="2" applyNumberFormat="1" applyFont="1" applyFill="1" applyBorder="1" applyAlignment="1" applyProtection="1">
      <alignment vertical="justify"/>
    </xf>
    <xf numFmtId="169" fontId="29" fillId="2" borderId="0" xfId="2" applyNumberFormat="1" applyFont="1" applyFill="1" applyBorder="1" applyAlignment="1" applyProtection="1">
      <alignment horizontal="center" vertical="justify"/>
    </xf>
    <xf numFmtId="164" fontId="13" fillId="2" borderId="0" xfId="6" applyNumberFormat="1" applyFont="1" applyFill="1" applyAlignment="1">
      <alignment horizontal="right"/>
    </xf>
    <xf numFmtId="164" fontId="13" fillId="2" borderId="8" xfId="6" applyNumberFormat="1" applyFont="1" applyFill="1" applyBorder="1" applyAlignment="1">
      <alignment horizontal="right"/>
    </xf>
    <xf numFmtId="164" fontId="9" fillId="2" borderId="15" xfId="6" applyNumberFormat="1" applyFont="1" applyFill="1" applyBorder="1" applyAlignment="1"/>
    <xf numFmtId="164" fontId="9" fillId="2" borderId="10" xfId="6" applyNumberFormat="1" applyFont="1" applyFill="1" applyBorder="1" applyAlignment="1"/>
    <xf numFmtId="0" fontId="33" fillId="2" borderId="0" xfId="3" applyFont="1" applyFill="1" applyAlignment="1">
      <alignment vertical="center"/>
    </xf>
    <xf numFmtId="0" fontId="33" fillId="2" borderId="0" xfId="3" applyFont="1" applyFill="1"/>
    <xf numFmtId="0" fontId="33" fillId="2" borderId="0" xfId="3" applyFont="1" applyFill="1" applyAlignment="1">
      <alignment horizontal="left" indent="1"/>
    </xf>
    <xf numFmtId="0" fontId="9" fillId="2" borderId="15" xfId="3" applyFont="1" applyFill="1" applyBorder="1" applyAlignment="1">
      <alignment horizontal="left" vertical="top" indent="4"/>
    </xf>
    <xf numFmtId="164" fontId="9" fillId="2" borderId="15" xfId="6" applyNumberFormat="1" applyFont="1" applyFill="1" applyBorder="1" applyAlignment="1">
      <alignment horizontal="right" vertical="top"/>
    </xf>
    <xf numFmtId="164" fontId="9" fillId="2" borderId="10" xfId="6" applyNumberFormat="1" applyFont="1" applyFill="1" applyBorder="1" applyAlignment="1">
      <alignment horizontal="right" vertical="top"/>
    </xf>
    <xf numFmtId="0" fontId="33" fillId="2" borderId="11" xfId="3" applyFont="1" applyFill="1" applyBorder="1"/>
    <xf numFmtId="164" fontId="9" fillId="2" borderId="10" xfId="6" applyNumberFormat="1" applyFont="1" applyFill="1" applyBorder="1" applyAlignment="1">
      <alignment horizontal="right"/>
    </xf>
    <xf numFmtId="169" fontId="9" fillId="2" borderId="7" xfId="6" applyNumberFormat="1" applyFont="1" applyFill="1" applyBorder="1" applyAlignment="1">
      <alignment vertical="center"/>
    </xf>
    <xf numFmtId="0" fontId="9" fillId="2" borderId="0" xfId="3" applyFont="1" applyFill="1" applyAlignment="1">
      <alignment horizontal="left" vertical="center" indent="1"/>
    </xf>
    <xf numFmtId="169" fontId="9" fillId="2" borderId="0" xfId="6" applyNumberFormat="1" applyFont="1" applyFill="1" applyBorder="1" applyAlignment="1">
      <alignment horizontal="left" vertical="center"/>
    </xf>
    <xf numFmtId="164" fontId="9" fillId="2" borderId="0" xfId="6" applyNumberFormat="1" applyFont="1" applyFill="1" applyBorder="1" applyAlignment="1">
      <alignment horizontal="right" vertical="center"/>
    </xf>
    <xf numFmtId="164" fontId="9" fillId="2" borderId="8" xfId="6" applyNumberFormat="1" applyFont="1" applyFill="1" applyBorder="1" applyAlignment="1">
      <alignment horizontal="right" vertical="center"/>
    </xf>
    <xf numFmtId="0" fontId="13" fillId="2" borderId="7" xfId="3" applyFont="1" applyFill="1" applyBorder="1" applyAlignment="1">
      <alignment vertical="top"/>
    </xf>
    <xf numFmtId="169" fontId="28" fillId="2" borderId="15" xfId="6" applyNumberFormat="1" applyFont="1" applyFill="1" applyBorder="1" applyAlignment="1">
      <alignment vertical="top"/>
    </xf>
    <xf numFmtId="164" fontId="13" fillId="2" borderId="0" xfId="6" applyNumberFormat="1" applyFont="1" applyFill="1" applyBorder="1" applyAlignment="1">
      <alignment horizontal="right" vertical="top"/>
    </xf>
    <xf numFmtId="164" fontId="9" fillId="2" borderId="0" xfId="6" applyNumberFormat="1" applyFont="1" applyFill="1" applyBorder="1" applyAlignment="1">
      <alignment horizontal="right" vertical="top"/>
    </xf>
    <xf numFmtId="164" fontId="9" fillId="2" borderId="8" xfId="6" applyNumberFormat="1" applyFont="1" applyFill="1" applyBorder="1" applyAlignment="1">
      <alignment horizontal="right" vertical="top"/>
    </xf>
    <xf numFmtId="169" fontId="13" fillId="2" borderId="0" xfId="6" applyNumberFormat="1" applyFont="1" applyFill="1" applyBorder="1" applyAlignment="1">
      <alignment vertical="top"/>
    </xf>
    <xf numFmtId="169" fontId="29" fillId="2" borderId="7" xfId="2" applyNumberFormat="1" applyFont="1" applyFill="1" applyBorder="1" applyAlignment="1" applyProtection="1">
      <alignment horizontal="center" vertical="justify"/>
    </xf>
    <xf numFmtId="169" fontId="29" fillId="2" borderId="7" xfId="2" applyNumberFormat="1" applyFont="1" applyFill="1" applyBorder="1" applyAlignment="1" applyProtection="1">
      <alignment horizontal="center" vertical="top"/>
    </xf>
    <xf numFmtId="169" fontId="28" fillId="2" borderId="0" xfId="6" applyNumberFormat="1" applyFont="1" applyFill="1" applyBorder="1" applyAlignment="1">
      <alignment vertical="top"/>
    </xf>
    <xf numFmtId="164" fontId="9" fillId="2" borderId="0" xfId="6" quotePrefix="1" applyNumberFormat="1" applyFont="1" applyFill="1" applyBorder="1" applyAlignment="1">
      <alignment horizontal="right"/>
    </xf>
    <xf numFmtId="169" fontId="9" fillId="2" borderId="9" xfId="6" applyNumberFormat="1" applyFont="1" applyFill="1" applyBorder="1" applyAlignment="1">
      <alignment vertical="top"/>
    </xf>
    <xf numFmtId="0" fontId="9" fillId="2" borderId="15" xfId="3" applyFont="1" applyFill="1" applyBorder="1" applyAlignment="1">
      <alignment horizontal="left" vertical="top" wrapText="1"/>
    </xf>
    <xf numFmtId="17" fontId="13" fillId="2" borderId="0" xfId="6" applyNumberFormat="1" applyFont="1" applyFill="1" applyAlignment="1">
      <alignment horizontal="right"/>
    </xf>
    <xf numFmtId="0" fontId="0" fillId="2" borderId="11" xfId="0" applyFill="1" applyBorder="1"/>
    <xf numFmtId="0" fontId="0" fillId="2" borderId="15" xfId="0" applyFill="1" applyBorder="1"/>
    <xf numFmtId="0" fontId="18" fillId="2" borderId="0" xfId="0" applyFont="1" applyFill="1"/>
    <xf numFmtId="164" fontId="13" fillId="2" borderId="6" xfId="6" applyNumberFormat="1" applyFont="1" applyFill="1" applyBorder="1" applyAlignment="1">
      <alignment horizontal="right"/>
    </xf>
    <xf numFmtId="169" fontId="34" fillId="2" borderId="7" xfId="2" applyNumberFormat="1" applyFont="1" applyFill="1" applyBorder="1" applyAlignment="1" applyProtection="1">
      <alignment horizontal="center" vertical="justify"/>
    </xf>
    <xf numFmtId="0" fontId="16" fillId="2" borderId="0" xfId="0" applyFont="1" applyFill="1" applyAlignment="1">
      <alignment horizontal="left" indent="1"/>
    </xf>
    <xf numFmtId="0" fontId="16" fillId="2" borderId="7" xfId="0" applyFont="1" applyFill="1" applyBorder="1"/>
    <xf numFmtId="164" fontId="16" fillId="2" borderId="0" xfId="0" applyNumberFormat="1" applyFont="1" applyFill="1" applyAlignment="1">
      <alignment horizontal="right"/>
    </xf>
    <xf numFmtId="164" fontId="16" fillId="2" borderId="8" xfId="0" applyNumberFormat="1" applyFont="1" applyFill="1" applyBorder="1" applyAlignment="1">
      <alignment horizontal="right"/>
    </xf>
    <xf numFmtId="0" fontId="16" fillId="2" borderId="7" xfId="0" applyFont="1" applyFill="1" applyBorder="1" applyAlignment="1">
      <alignment vertical="center"/>
    </xf>
    <xf numFmtId="0" fontId="0" fillId="2" borderId="0" xfId="0" applyFill="1" applyAlignment="1">
      <alignment vertical="center"/>
    </xf>
    <xf numFmtId="164" fontId="16" fillId="2" borderId="0" xfId="0" applyNumberFormat="1" applyFont="1" applyFill="1" applyAlignment="1">
      <alignment horizontal="right" vertical="center"/>
    </xf>
    <xf numFmtId="164" fontId="16" fillId="2" borderId="8" xfId="0" applyNumberFormat="1" applyFont="1" applyFill="1" applyBorder="1" applyAlignment="1">
      <alignment horizontal="right" vertical="center"/>
    </xf>
    <xf numFmtId="0" fontId="16" fillId="2" borderId="0" xfId="0" applyFont="1" applyFill="1" applyAlignment="1">
      <alignment horizontal="left" vertical="center" indent="2"/>
    </xf>
    <xf numFmtId="0" fontId="16" fillId="2" borderId="7" xfId="0" applyFont="1" applyFill="1" applyBorder="1" applyAlignment="1">
      <alignment vertical="top"/>
    </xf>
    <xf numFmtId="0" fontId="13" fillId="2" borderId="15" xfId="3" applyFont="1" applyFill="1" applyBorder="1" applyAlignment="1">
      <alignment horizontal="right"/>
    </xf>
    <xf numFmtId="0" fontId="35" fillId="2" borderId="0" xfId="0" applyFont="1" applyFill="1"/>
    <xf numFmtId="0" fontId="35" fillId="2" borderId="11" xfId="0" applyFont="1" applyFill="1" applyBorder="1"/>
    <xf numFmtId="0" fontId="16" fillId="2" borderId="0" xfId="0" applyFont="1" applyFill="1"/>
    <xf numFmtId="0" fontId="13" fillId="2" borderId="0" xfId="3" applyFont="1" applyFill="1" applyAlignment="1">
      <alignment horizontal="right"/>
    </xf>
    <xf numFmtId="0" fontId="16" fillId="2" borderId="0" xfId="0" applyFont="1" applyFill="1" applyAlignment="1">
      <alignment horizontal="left"/>
    </xf>
    <xf numFmtId="9" fontId="0" fillId="2" borderId="0" xfId="4" applyFont="1" applyFill="1"/>
    <xf numFmtId="164" fontId="0" fillId="2" borderId="0" xfId="0" applyNumberFormat="1" applyFill="1"/>
    <xf numFmtId="0" fontId="16" fillId="2" borderId="0" xfId="0" applyFont="1" applyFill="1" applyAlignment="1">
      <alignment horizontal="left" indent="2"/>
    </xf>
    <xf numFmtId="0" fontId="16" fillId="2" borderId="0" xfId="0" applyFont="1" applyFill="1" applyAlignment="1">
      <alignment horizontal="left" vertical="center" wrapText="1" indent="2"/>
    </xf>
    <xf numFmtId="0" fontId="12" fillId="0" borderId="8" xfId="2" applyFont="1" applyBorder="1" applyAlignment="1" applyProtection="1">
      <alignment vertical="top" wrapText="1"/>
    </xf>
    <xf numFmtId="0" fontId="9" fillId="0" borderId="8" xfId="0" applyFont="1" applyBorder="1" applyAlignment="1">
      <alignment vertical="top" wrapText="1"/>
    </xf>
    <xf numFmtId="0" fontId="13" fillId="0" borderId="8" xfId="0" applyFont="1" applyBorder="1" applyAlignment="1">
      <alignment vertical="top" wrapText="1"/>
    </xf>
    <xf numFmtId="0" fontId="13" fillId="0" borderId="8" xfId="2" applyFont="1" applyBorder="1" applyAlignment="1" applyProtection="1">
      <alignment vertical="top" wrapText="1"/>
    </xf>
    <xf numFmtId="0" fontId="14" fillId="0" borderId="8" xfId="0" applyFont="1" applyBorder="1" applyAlignment="1">
      <alignment vertical="top" wrapText="1"/>
    </xf>
    <xf numFmtId="0" fontId="31" fillId="0" borderId="8" xfId="0" applyFont="1" applyBorder="1" applyAlignment="1">
      <alignment vertical="top" wrapText="1"/>
    </xf>
    <xf numFmtId="0" fontId="9" fillId="0" borderId="8" xfId="0" applyFont="1" applyBorder="1" applyAlignment="1">
      <alignment horizontal="left" vertical="top" wrapText="1" indent="1"/>
    </xf>
    <xf numFmtId="0" fontId="9" fillId="0" borderId="8" xfId="2" applyFont="1" applyBorder="1" applyAlignment="1" applyProtection="1">
      <alignment horizontal="left" vertical="top" wrapText="1" indent="1"/>
    </xf>
    <xf numFmtId="0" fontId="9" fillId="0" borderId="7" xfId="0" applyFont="1" applyBorder="1" applyAlignment="1">
      <alignment vertical="top"/>
    </xf>
    <xf numFmtId="0" fontId="9" fillId="0" borderId="7" xfId="0" applyFont="1" applyBorder="1"/>
    <xf numFmtId="0" fontId="9" fillId="0" borderId="9" xfId="0" applyFont="1" applyBorder="1"/>
    <xf numFmtId="0" fontId="9" fillId="0" borderId="10" xfId="0" applyFont="1" applyBorder="1" applyAlignment="1">
      <alignment vertical="top" wrapText="1"/>
    </xf>
    <xf numFmtId="177" fontId="21" fillId="2" borderId="0" xfId="3" applyNumberFormat="1" applyFont="1" applyFill="1" applyAlignment="1">
      <alignment horizontal="right"/>
    </xf>
    <xf numFmtId="177" fontId="13" fillId="2" borderId="0" xfId="3" applyNumberFormat="1" applyFont="1" applyFill="1"/>
    <xf numFmtId="177" fontId="14" fillId="2" borderId="0" xfId="0" applyNumberFormat="1" applyFont="1" applyFill="1"/>
    <xf numFmtId="177" fontId="14" fillId="2" borderId="8" xfId="0" applyNumberFormat="1" applyFont="1" applyFill="1" applyBorder="1"/>
    <xf numFmtId="177" fontId="9" fillId="2" borderId="0" xfId="3" applyNumberFormat="1" applyFont="1" applyFill="1"/>
    <xf numFmtId="3" fontId="9" fillId="2" borderId="0" xfId="0" applyNumberFormat="1" applyFont="1" applyFill="1"/>
    <xf numFmtId="3" fontId="9" fillId="2" borderId="8" xfId="0" applyNumberFormat="1" applyFont="1" applyFill="1" applyBorder="1"/>
    <xf numFmtId="164" fontId="9" fillId="2" borderId="17" xfId="6" applyNumberFormat="1" applyFont="1" applyFill="1" applyBorder="1" applyAlignment="1">
      <alignment horizontal="right" wrapText="1"/>
    </xf>
    <xf numFmtId="164" fontId="9" fillId="2" borderId="19" xfId="6" applyNumberFormat="1" applyFont="1" applyFill="1" applyBorder="1" applyAlignment="1">
      <alignment horizontal="right" wrapText="1"/>
    </xf>
    <xf numFmtId="0" fontId="36" fillId="0" borderId="0" xfId="15" applyFont="1"/>
    <xf numFmtId="0" fontId="37" fillId="0" borderId="0" xfId="15" applyFont="1"/>
    <xf numFmtId="0" fontId="38" fillId="0" borderId="0" xfId="15" applyFont="1"/>
    <xf numFmtId="0" fontId="40" fillId="0" borderId="0" xfId="15" applyFont="1"/>
    <xf numFmtId="0" fontId="24" fillId="0" borderId="0" xfId="15"/>
    <xf numFmtId="0" fontId="24" fillId="0" borderId="13" xfId="15" applyBorder="1"/>
    <xf numFmtId="0" fontId="43" fillId="0" borderId="0" xfId="15" applyFont="1"/>
    <xf numFmtId="3" fontId="41" fillId="0" borderId="0" xfId="15" applyNumberFormat="1" applyFont="1"/>
    <xf numFmtId="0" fontId="42" fillId="0" borderId="0" xfId="15" applyFont="1"/>
    <xf numFmtId="0" fontId="24" fillId="0" borderId="0" xfId="15" applyAlignment="1">
      <alignment horizontal="right"/>
    </xf>
    <xf numFmtId="0" fontId="36" fillId="5" borderId="31" xfId="15" applyFont="1" applyFill="1" applyBorder="1"/>
    <xf numFmtId="0" fontId="24" fillId="5" borderId="31" xfId="15" applyFill="1" applyBorder="1"/>
    <xf numFmtId="0" fontId="42" fillId="5" borderId="31" xfId="15" applyFont="1" applyFill="1" applyBorder="1"/>
    <xf numFmtId="0" fontId="41" fillId="0" borderId="13" xfId="15" applyFont="1" applyBorder="1"/>
    <xf numFmtId="0" fontId="39" fillId="0" borderId="13" xfId="15" applyFont="1" applyBorder="1"/>
    <xf numFmtId="0" fontId="38" fillId="0" borderId="13" xfId="15" applyFont="1" applyBorder="1"/>
    <xf numFmtId="3" fontId="38" fillId="0" borderId="0" xfId="15" applyNumberFormat="1" applyFont="1"/>
    <xf numFmtId="3" fontId="39" fillId="0" borderId="0" xfId="15" applyNumberFormat="1" applyFont="1"/>
    <xf numFmtId="3" fontId="24" fillId="0" borderId="0" xfId="15" applyNumberFormat="1"/>
    <xf numFmtId="3" fontId="42" fillId="0" borderId="0" xfId="15" applyNumberFormat="1" applyFont="1"/>
    <xf numFmtId="3" fontId="24" fillId="7" borderId="0" xfId="15" applyNumberFormat="1" applyFill="1"/>
    <xf numFmtId="168" fontId="24" fillId="0" borderId="0" xfId="14" applyNumberFormat="1" applyFont="1" applyFill="1"/>
    <xf numFmtId="3" fontId="47" fillId="0" borderId="0" xfId="15" applyNumberFormat="1" applyFont="1"/>
    <xf numFmtId="168" fontId="24" fillId="0" borderId="0" xfId="14" applyNumberFormat="1" applyFont="1"/>
    <xf numFmtId="0" fontId="40" fillId="0" borderId="0" xfId="15" applyFont="1" applyAlignment="1">
      <alignment horizontal="center"/>
    </xf>
    <xf numFmtId="0" fontId="5" fillId="0" borderId="0" xfId="17" applyFont="1"/>
    <xf numFmtId="164" fontId="3" fillId="0" borderId="0" xfId="17" applyNumberFormat="1"/>
    <xf numFmtId="0" fontId="3" fillId="0" borderId="0" xfId="17"/>
    <xf numFmtId="0" fontId="53" fillId="9" borderId="0" xfId="17" applyFont="1" applyFill="1"/>
    <xf numFmtId="164" fontId="53" fillId="10" borderId="0" xfId="17" applyNumberFormat="1" applyFont="1" applyFill="1"/>
    <xf numFmtId="0" fontId="53" fillId="10" borderId="0" xfId="17" applyFont="1" applyFill="1"/>
    <xf numFmtId="188" fontId="3" fillId="0" borderId="0" xfId="17" applyNumberFormat="1"/>
    <xf numFmtId="164" fontId="3" fillId="11" borderId="0" xfId="17" applyNumberFormat="1" applyFill="1"/>
    <xf numFmtId="188" fontId="5" fillId="0" borderId="0" xfId="17" applyNumberFormat="1" applyFont="1"/>
    <xf numFmtId="0" fontId="9" fillId="12" borderId="7" xfId="7" applyFont="1" applyFill="1" applyBorder="1" applyAlignment="1">
      <alignment horizontal="center" vertical="top"/>
    </xf>
    <xf numFmtId="0" fontId="13" fillId="12" borderId="11" xfId="7" applyFont="1" applyFill="1" applyBorder="1" applyAlignment="1">
      <alignment wrapText="1"/>
    </xf>
    <xf numFmtId="0" fontId="13" fillId="12" borderId="11" xfId="7" applyFont="1" applyFill="1" applyBorder="1" applyAlignment="1">
      <alignment vertical="top" wrapText="1"/>
    </xf>
    <xf numFmtId="164" fontId="13" fillId="12" borderId="11" xfId="3" applyNumberFormat="1" applyFont="1" applyFill="1" applyBorder="1" applyAlignment="1">
      <alignment horizontal="right"/>
    </xf>
    <xf numFmtId="164" fontId="13" fillId="12" borderId="6" xfId="3" applyNumberFormat="1" applyFont="1" applyFill="1" applyBorder="1" applyAlignment="1">
      <alignment horizontal="right"/>
    </xf>
    <xf numFmtId="0" fontId="9" fillId="12" borderId="0" xfId="7" applyFont="1" applyFill="1"/>
    <xf numFmtId="0" fontId="13" fillId="12" borderId="0" xfId="7" applyFont="1" applyFill="1"/>
    <xf numFmtId="0" fontId="13" fillId="12" borderId="13" xfId="3" applyFont="1" applyFill="1" applyBorder="1" applyAlignment="1">
      <alignment vertical="center" wrapText="1"/>
    </xf>
    <xf numFmtId="0" fontId="13" fillId="12" borderId="13" xfId="7" applyFont="1" applyFill="1" applyBorder="1" applyAlignment="1">
      <alignment vertical="top" wrapText="1"/>
    </xf>
    <xf numFmtId="164" fontId="13" fillId="12" borderId="13" xfId="3" applyNumberFormat="1" applyFont="1" applyFill="1" applyBorder="1" applyAlignment="1">
      <alignment horizontal="right"/>
    </xf>
    <xf numFmtId="164" fontId="13" fillId="12" borderId="14" xfId="3" applyNumberFormat="1" applyFont="1" applyFill="1" applyBorder="1" applyAlignment="1">
      <alignment horizontal="right"/>
    </xf>
    <xf numFmtId="0" fontId="9" fillId="12" borderId="0" xfId="7" applyFont="1" applyFill="1" applyAlignment="1">
      <alignment vertical="top" wrapText="1"/>
    </xf>
    <xf numFmtId="0" fontId="13" fillId="12" borderId="7" xfId="7" applyFont="1" applyFill="1" applyBorder="1" applyAlignment="1">
      <alignment horizontal="center"/>
    </xf>
    <xf numFmtId="164" fontId="13" fillId="12" borderId="0" xfId="7" applyNumberFormat="1" applyFont="1" applyFill="1" applyAlignment="1">
      <alignment horizontal="right"/>
    </xf>
    <xf numFmtId="164" fontId="13" fillId="12" borderId="19" xfId="7" applyNumberFormat="1" applyFont="1" applyFill="1" applyBorder="1" applyAlignment="1">
      <alignment horizontal="right"/>
    </xf>
    <xf numFmtId="164" fontId="13" fillId="12" borderId="0" xfId="7" applyNumberFormat="1" applyFont="1" applyFill="1"/>
    <xf numFmtId="0" fontId="9" fillId="12" borderId="7" xfId="7" applyFont="1" applyFill="1" applyBorder="1" applyAlignment="1">
      <alignment horizontal="center"/>
    </xf>
    <xf numFmtId="0" fontId="9" fillId="12" borderId="0" xfId="7" applyFont="1" applyFill="1" applyAlignment="1">
      <alignment horizontal="left" indent="1"/>
    </xf>
    <xf numFmtId="164" fontId="9" fillId="12" borderId="0" xfId="7" applyNumberFormat="1" applyFont="1" applyFill="1"/>
    <xf numFmtId="164" fontId="9" fillId="12" borderId="0" xfId="7" applyNumberFormat="1" applyFont="1" applyFill="1" applyAlignment="1">
      <alignment horizontal="right"/>
    </xf>
    <xf numFmtId="164" fontId="9" fillId="12" borderId="8" xfId="7" applyNumberFormat="1" applyFont="1" applyFill="1" applyBorder="1" applyAlignment="1">
      <alignment horizontal="right"/>
    </xf>
    <xf numFmtId="0" fontId="9" fillId="12" borderId="0" xfId="7" applyFont="1" applyFill="1" applyAlignment="1">
      <alignment horizontal="left" indent="2"/>
    </xf>
    <xf numFmtId="0" fontId="13" fillId="12" borderId="0" xfId="7" applyFont="1" applyFill="1" applyAlignment="1">
      <alignment horizontal="left"/>
    </xf>
    <xf numFmtId="164" fontId="13" fillId="12" borderId="8" xfId="7" applyNumberFormat="1" applyFont="1" applyFill="1" applyBorder="1" applyAlignment="1">
      <alignment horizontal="right"/>
    </xf>
    <xf numFmtId="0" fontId="9" fillId="12" borderId="0" xfId="3" applyFont="1" applyFill="1" applyAlignment="1">
      <alignment horizontal="left" indent="1"/>
    </xf>
    <xf numFmtId="3" fontId="9" fillId="12" borderId="0" xfId="3" applyNumberFormat="1" applyFont="1" applyFill="1" applyAlignment="1">
      <alignment horizontal="left" indent="2"/>
    </xf>
    <xf numFmtId="0" fontId="9" fillId="12" borderId="0" xfId="3" applyFont="1" applyFill="1" applyAlignment="1">
      <alignment horizontal="left" vertical="center" indent="2"/>
    </xf>
    <xf numFmtId="0" fontId="9" fillId="12" borderId="0" xfId="7" applyFont="1" applyFill="1" applyAlignment="1">
      <alignment horizontal="left" indent="3"/>
    </xf>
    <xf numFmtId="0" fontId="13" fillId="12" borderId="0" xfId="7" applyFont="1" applyFill="1" applyAlignment="1">
      <alignment horizontal="left" wrapText="1"/>
    </xf>
    <xf numFmtId="168" fontId="13" fillId="12" borderId="0" xfId="4" applyNumberFormat="1" applyFont="1" applyFill="1" applyBorder="1" applyAlignment="1"/>
    <xf numFmtId="168" fontId="13" fillId="12" borderId="8" xfId="4" applyNumberFormat="1" applyFont="1" applyFill="1" applyBorder="1" applyAlignment="1"/>
    <xf numFmtId="0" fontId="13" fillId="12" borderId="15" xfId="7" applyFont="1" applyFill="1" applyBorder="1" applyAlignment="1">
      <alignment horizontal="left" vertical="center" wrapText="1"/>
    </xf>
    <xf numFmtId="0" fontId="9" fillId="12" borderId="15" xfId="7" applyFont="1" applyFill="1" applyBorder="1" applyAlignment="1">
      <alignment vertical="center"/>
    </xf>
    <xf numFmtId="164" fontId="9" fillId="12" borderId="15" xfId="7" applyNumberFormat="1" applyFont="1" applyFill="1" applyBorder="1" applyAlignment="1">
      <alignment vertical="center"/>
    </xf>
    <xf numFmtId="168" fontId="13" fillId="12" borderId="15" xfId="4" applyNumberFormat="1" applyFont="1" applyFill="1" applyBorder="1" applyAlignment="1">
      <alignment vertical="center"/>
    </xf>
    <xf numFmtId="168" fontId="13" fillId="12" borderId="10" xfId="4" applyNumberFormat="1" applyFont="1" applyFill="1" applyBorder="1" applyAlignment="1">
      <alignment vertical="center"/>
    </xf>
    <xf numFmtId="0" fontId="9" fillId="12" borderId="0" xfId="7" applyFont="1" applyFill="1" applyAlignment="1">
      <alignment vertical="center"/>
    </xf>
    <xf numFmtId="0" fontId="54" fillId="0" borderId="0" xfId="17" applyFont="1"/>
    <xf numFmtId="0" fontId="3" fillId="0" borderId="13" xfId="17" applyBorder="1"/>
    <xf numFmtId="0" fontId="2" fillId="0" borderId="13" xfId="17" applyFont="1" applyBorder="1"/>
    <xf numFmtId="188" fontId="3" fillId="0" borderId="13" xfId="17" applyNumberFormat="1" applyBorder="1"/>
    <xf numFmtId="0" fontId="56" fillId="0" borderId="0" xfId="17" applyFont="1"/>
    <xf numFmtId="188" fontId="56" fillId="0" borderId="0" xfId="17" applyNumberFormat="1" applyFont="1"/>
    <xf numFmtId="164" fontId="3" fillId="0" borderId="18" xfId="17" applyNumberFormat="1" applyBorder="1"/>
    <xf numFmtId="164" fontId="53" fillId="10" borderId="18" xfId="17" applyNumberFormat="1" applyFont="1" applyFill="1" applyBorder="1"/>
    <xf numFmtId="0" fontId="53" fillId="9" borderId="18" xfId="17" applyFont="1" applyFill="1" applyBorder="1"/>
    <xf numFmtId="0" fontId="56" fillId="0" borderId="18" xfId="17" applyFont="1" applyBorder="1"/>
    <xf numFmtId="188" fontId="5" fillId="0" borderId="18" xfId="17" applyNumberFormat="1" applyFont="1" applyBorder="1"/>
    <xf numFmtId="188" fontId="3" fillId="0" borderId="18" xfId="17" applyNumberFormat="1" applyBorder="1"/>
    <xf numFmtId="0" fontId="3" fillId="0" borderId="18" xfId="17" applyBorder="1"/>
    <xf numFmtId="0" fontId="5" fillId="0" borderId="0" xfId="17" applyFont="1" applyAlignment="1">
      <alignment horizontal="center"/>
    </xf>
    <xf numFmtId="0" fontId="3" fillId="0" borderId="0" xfId="17" applyAlignment="1">
      <alignment horizontal="center"/>
    </xf>
    <xf numFmtId="0" fontId="56" fillId="0" borderId="0" xfId="17" applyFont="1" applyAlignment="1">
      <alignment horizontal="center"/>
    </xf>
    <xf numFmtId="0" fontId="3" fillId="0" borderId="13" xfId="17" applyBorder="1" applyAlignment="1">
      <alignment horizontal="center"/>
    </xf>
    <xf numFmtId="0" fontId="52" fillId="10" borderId="0" xfId="17" applyFont="1" applyFill="1" applyAlignment="1">
      <alignment horizontal="left"/>
    </xf>
    <xf numFmtId="0" fontId="53" fillId="9" borderId="0" xfId="17" applyFont="1" applyFill="1" applyAlignment="1">
      <alignment horizontal="left"/>
    </xf>
    <xf numFmtId="0" fontId="3" fillId="0" borderId="0" xfId="17" applyAlignment="1">
      <alignment horizontal="right"/>
    </xf>
    <xf numFmtId="188" fontId="3" fillId="5" borderId="0" xfId="17" applyNumberFormat="1" applyFill="1"/>
    <xf numFmtId="188" fontId="3" fillId="44" borderId="13" xfId="17" applyNumberFormat="1" applyFill="1" applyBorder="1"/>
    <xf numFmtId="188" fontId="3" fillId="44" borderId="41" xfId="17" applyNumberFormat="1" applyFill="1" applyBorder="1"/>
    <xf numFmtId="188" fontId="3" fillId="44" borderId="0" xfId="17" applyNumberFormat="1" applyFill="1"/>
    <xf numFmtId="188" fontId="3" fillId="44" borderId="18" xfId="17" applyNumberFormat="1" applyFill="1" applyBorder="1"/>
    <xf numFmtId="188" fontId="3" fillId="45" borderId="0" xfId="17" applyNumberFormat="1" applyFill="1"/>
    <xf numFmtId="0" fontId="57" fillId="0" borderId="0" xfId="17" applyFont="1" applyAlignment="1">
      <alignment horizontal="center"/>
    </xf>
    <xf numFmtId="0" fontId="57" fillId="0" borderId="0" xfId="17" applyFont="1"/>
    <xf numFmtId="188" fontId="57" fillId="0" borderId="0" xfId="17" applyNumberFormat="1" applyFont="1"/>
    <xf numFmtId="188" fontId="57" fillId="45" borderId="0" xfId="17" applyNumberFormat="1" applyFont="1" applyFill="1"/>
    <xf numFmtId="188" fontId="57" fillId="45" borderId="18" xfId="17" applyNumberFormat="1" applyFont="1" applyFill="1" applyBorder="1"/>
    <xf numFmtId="0" fontId="58" fillId="0" borderId="0" xfId="15" applyFont="1"/>
    <xf numFmtId="0" fontId="62" fillId="0" borderId="0" xfId="15" applyFont="1"/>
    <xf numFmtId="0" fontId="62" fillId="5" borderId="31" xfId="15" applyFont="1" applyFill="1" applyBorder="1"/>
    <xf numFmtId="0" fontId="61" fillId="0" borderId="13" xfId="15" applyFont="1" applyBorder="1"/>
    <xf numFmtId="3" fontId="61" fillId="0" borderId="0" xfId="15" applyNumberFormat="1" applyFont="1"/>
    <xf numFmtId="3" fontId="62" fillId="0" borderId="0" xfId="15" applyNumberFormat="1" applyFont="1"/>
    <xf numFmtId="3" fontId="6" fillId="0" borderId="0" xfId="15" applyNumberFormat="1" applyFont="1"/>
    <xf numFmtId="3" fontId="6" fillId="7" borderId="0" xfId="15" applyNumberFormat="1" applyFont="1" applyFill="1"/>
    <xf numFmtId="168" fontId="6" fillId="0" borderId="0" xfId="14" applyNumberFormat="1" applyFont="1"/>
    <xf numFmtId="0" fontId="35" fillId="0" borderId="0" xfId="15" applyFont="1" applyAlignment="1">
      <alignment horizontal="center"/>
    </xf>
    <xf numFmtId="0" fontId="43" fillId="0" borderId="0" xfId="15" applyFont="1" applyAlignment="1">
      <alignment wrapText="1"/>
    </xf>
    <xf numFmtId="0" fontId="9" fillId="5" borderId="7" xfId="3" applyFont="1" applyFill="1" applyBorder="1"/>
    <xf numFmtId="0" fontId="13" fillId="5" borderId="0" xfId="3" applyFont="1" applyFill="1" applyAlignment="1">
      <alignment wrapText="1"/>
    </xf>
    <xf numFmtId="0" fontId="9" fillId="5" borderId="0" xfId="3" applyFont="1" applyFill="1"/>
    <xf numFmtId="165" fontId="9" fillId="5" borderId="7" xfId="3" applyNumberFormat="1" applyFont="1" applyFill="1" applyBorder="1"/>
    <xf numFmtId="165" fontId="9" fillId="5" borderId="0" xfId="3" applyNumberFormat="1" applyFont="1" applyFill="1"/>
    <xf numFmtId="165" fontId="9" fillId="5" borderId="8" xfId="3" applyNumberFormat="1" applyFont="1" applyFill="1" applyBorder="1"/>
    <xf numFmtId="0" fontId="9" fillId="5" borderId="8" xfId="3" applyFont="1" applyFill="1" applyBorder="1"/>
    <xf numFmtId="0" fontId="41" fillId="0" borderId="0" xfId="15" applyFont="1"/>
    <xf numFmtId="0" fontId="39" fillId="0" borderId="0" xfId="15" applyFont="1"/>
    <xf numFmtId="0" fontId="44" fillId="0" borderId="0" xfId="15" applyFont="1"/>
    <xf numFmtId="0" fontId="45" fillId="0" borderId="0" xfId="15" applyFont="1"/>
    <xf numFmtId="3" fontId="45" fillId="0" borderId="0" xfId="15" applyNumberFormat="1" applyFont="1"/>
    <xf numFmtId="3" fontId="46" fillId="0" borderId="0" xfId="15" applyNumberFormat="1" applyFont="1"/>
    <xf numFmtId="3" fontId="40" fillId="0" borderId="0" xfId="15" applyNumberFormat="1" applyFont="1"/>
    <xf numFmtId="0" fontId="63" fillId="46" borderId="0" xfId="19" applyFont="1" applyFill="1"/>
    <xf numFmtId="0" fontId="64" fillId="46" borderId="0" xfId="19" applyFont="1" applyFill="1"/>
    <xf numFmtId="0" fontId="65" fillId="2" borderId="0" xfId="19" applyFont="1" applyFill="1"/>
    <xf numFmtId="0" fontId="66" fillId="46" borderId="0" xfId="19" applyFont="1" applyFill="1"/>
    <xf numFmtId="0" fontId="67" fillId="47" borderId="0" xfId="19" applyFont="1" applyFill="1" applyAlignment="1">
      <alignment horizontal="left" vertical="center" wrapText="1"/>
    </xf>
    <xf numFmtId="0" fontId="68" fillId="48" borderId="42" xfId="19" applyFont="1" applyFill="1" applyBorder="1" applyAlignment="1">
      <alignment horizontal="center" vertical="center"/>
    </xf>
    <xf numFmtId="1" fontId="64" fillId="46" borderId="0" xfId="19" applyNumberFormat="1" applyFont="1" applyFill="1" applyAlignment="1">
      <alignment horizontal="left" vertical="center" wrapText="1" indent="2"/>
    </xf>
    <xf numFmtId="189" fontId="69" fillId="49" borderId="0" xfId="19" applyNumberFormat="1" applyFont="1" applyFill="1" applyAlignment="1">
      <alignment vertical="center"/>
    </xf>
    <xf numFmtId="189" fontId="69" fillId="46" borderId="0" xfId="19" applyNumberFormat="1" applyFont="1" applyFill="1" applyAlignment="1">
      <alignment vertical="center"/>
    </xf>
    <xf numFmtId="0" fontId="70" fillId="46" borderId="43" xfId="19" applyFont="1" applyFill="1" applyBorder="1" applyAlignment="1">
      <alignment horizontal="left" vertical="center" wrapText="1"/>
    </xf>
    <xf numFmtId="0" fontId="71" fillId="46" borderId="43" xfId="19" applyFont="1" applyFill="1" applyBorder="1" applyAlignment="1">
      <alignment vertical="center"/>
    </xf>
    <xf numFmtId="0" fontId="71" fillId="46" borderId="43" xfId="19" applyFont="1" applyFill="1" applyBorder="1" applyAlignment="1">
      <alignment horizontal="left" vertical="center"/>
    </xf>
    <xf numFmtId="1" fontId="71" fillId="46" borderId="43" xfId="19" applyNumberFormat="1" applyFont="1" applyFill="1" applyBorder="1" applyAlignment="1">
      <alignment horizontal="left" vertical="center"/>
    </xf>
    <xf numFmtId="190" fontId="65" fillId="2" borderId="0" xfId="19" applyNumberFormat="1" applyFont="1" applyFill="1"/>
    <xf numFmtId="0" fontId="72" fillId="46" borderId="43" xfId="19" applyFont="1" applyFill="1" applyBorder="1" applyAlignment="1">
      <alignment vertical="center" wrapText="1"/>
    </xf>
    <xf numFmtId="189" fontId="64" fillId="46" borderId="0" xfId="19" applyNumberFormat="1" applyFont="1" applyFill="1" applyAlignment="1">
      <alignment vertical="center"/>
    </xf>
    <xf numFmtId="0" fontId="72" fillId="0" borderId="43" xfId="19" applyFont="1" applyBorder="1" applyAlignment="1">
      <alignment vertical="center" wrapText="1"/>
    </xf>
    <xf numFmtId="189" fontId="73" fillId="46" borderId="0" xfId="19" applyNumberFormat="1" applyFont="1" applyFill="1" applyAlignment="1">
      <alignment vertical="center"/>
    </xf>
    <xf numFmtId="0" fontId="74" fillId="46" borderId="44" xfId="19" applyFont="1" applyFill="1" applyBorder="1" applyAlignment="1">
      <alignment horizontal="left" vertical="center"/>
    </xf>
    <xf numFmtId="1" fontId="74" fillId="46" borderId="44" xfId="19" applyNumberFormat="1" applyFont="1" applyFill="1" applyBorder="1" applyAlignment="1">
      <alignment horizontal="left" vertical="center"/>
    </xf>
    <xf numFmtId="1" fontId="64" fillId="0" borderId="0" xfId="19" applyNumberFormat="1" applyFont="1" applyAlignment="1">
      <alignment horizontal="left" vertical="center" wrapText="1" indent="2"/>
    </xf>
    <xf numFmtId="189" fontId="75" fillId="50" borderId="0" xfId="19" applyNumberFormat="1" applyFont="1" applyFill="1" applyAlignment="1">
      <alignment vertical="center"/>
    </xf>
    <xf numFmtId="0" fontId="64" fillId="46" borderId="45" xfId="19" applyFont="1" applyFill="1" applyBorder="1" applyAlignment="1">
      <alignment vertical="center"/>
    </xf>
    <xf numFmtId="189" fontId="69" fillId="49" borderId="46" xfId="19" applyNumberFormat="1" applyFont="1" applyFill="1" applyBorder="1" applyAlignment="1">
      <alignment vertical="center"/>
    </xf>
    <xf numFmtId="189" fontId="69" fillId="46" borderId="46" xfId="19" applyNumberFormat="1" applyFont="1" applyFill="1" applyBorder="1" applyAlignment="1">
      <alignment vertical="center"/>
    </xf>
    <xf numFmtId="0" fontId="66" fillId="46" borderId="0" xfId="19" applyFont="1" applyFill="1" applyAlignment="1">
      <alignment vertical="center"/>
    </xf>
    <xf numFmtId="169" fontId="64" fillId="46" borderId="0" xfId="20" applyNumberFormat="1" applyFont="1" applyFill="1" applyBorder="1" applyAlignment="1">
      <alignment horizontal="right" vertical="center"/>
    </xf>
    <xf numFmtId="0" fontId="77" fillId="2" borderId="0" xfId="21" applyFont="1" applyFill="1" applyAlignment="1"/>
    <xf numFmtId="0" fontId="66" fillId="2" borderId="0" xfId="19" applyFont="1" applyFill="1" applyAlignment="1">
      <alignment vertical="top" wrapText="1"/>
    </xf>
    <xf numFmtId="192" fontId="66" fillId="2" borderId="0" xfId="19" applyNumberFormat="1" applyFont="1" applyFill="1" applyAlignment="1">
      <alignment vertical="top" wrapText="1"/>
    </xf>
    <xf numFmtId="192" fontId="65" fillId="2" borderId="0" xfId="19" applyNumberFormat="1" applyFont="1" applyFill="1"/>
    <xf numFmtId="0" fontId="65" fillId="2" borderId="0" xfId="19" applyFont="1" applyFill="1" applyAlignment="1">
      <alignment wrapText="1"/>
    </xf>
    <xf numFmtId="0" fontId="78" fillId="0" borderId="0" xfId="19" applyFont="1" applyAlignment="1">
      <alignment vertical="center"/>
    </xf>
    <xf numFmtId="189" fontId="64" fillId="49" borderId="0" xfId="19" applyNumberFormat="1" applyFont="1" applyFill="1" applyAlignment="1">
      <alignment vertical="center"/>
    </xf>
    <xf numFmtId="0" fontId="72" fillId="46" borderId="44" xfId="19" applyFont="1" applyFill="1" applyBorder="1" applyAlignment="1">
      <alignment vertical="center" wrapText="1"/>
    </xf>
    <xf numFmtId="0" fontId="74" fillId="46" borderId="44" xfId="19" applyFont="1" applyFill="1" applyBorder="1" applyAlignment="1">
      <alignment vertical="center"/>
    </xf>
    <xf numFmtId="0" fontId="79" fillId="46" borderId="44" xfId="19" applyFont="1" applyFill="1" applyBorder="1" applyAlignment="1">
      <alignment vertical="center" wrapText="1"/>
    </xf>
    <xf numFmtId="0" fontId="71" fillId="46" borderId="44" xfId="19" applyFont="1" applyFill="1" applyBorder="1" applyAlignment="1">
      <alignment vertical="center" wrapText="1"/>
    </xf>
    <xf numFmtId="189" fontId="65" fillId="46" borderId="0" xfId="19" applyNumberFormat="1" applyFont="1" applyFill="1" applyAlignment="1">
      <alignment vertical="center"/>
    </xf>
    <xf numFmtId="189" fontId="80" fillId="51" borderId="0" xfId="19" applyNumberFormat="1" applyFont="1" applyFill="1" applyAlignment="1">
      <alignment vertical="center"/>
    </xf>
    <xf numFmtId="189" fontId="80" fillId="46" borderId="0" xfId="19" applyNumberFormat="1" applyFont="1" applyFill="1" applyAlignment="1">
      <alignment vertical="center"/>
    </xf>
    <xf numFmtId="189" fontId="81" fillId="46" borderId="0" xfId="19" applyNumberFormat="1" applyFont="1" applyFill="1" applyAlignment="1">
      <alignment vertical="center"/>
    </xf>
    <xf numFmtId="189" fontId="80" fillId="46" borderId="47" xfId="19" applyNumberFormat="1" applyFont="1" applyFill="1" applyBorder="1" applyAlignment="1">
      <alignment vertical="center"/>
    </xf>
    <xf numFmtId="189" fontId="64" fillId="46" borderId="47" xfId="19" applyNumberFormat="1" applyFont="1" applyFill="1" applyBorder="1" applyAlignment="1">
      <alignment vertical="center"/>
    </xf>
    <xf numFmtId="189" fontId="64" fillId="46" borderId="48" xfId="19" applyNumberFormat="1" applyFont="1" applyFill="1" applyBorder="1" applyAlignment="1">
      <alignment vertical="center"/>
    </xf>
    <xf numFmtId="3" fontId="64" fillId="49" borderId="0" xfId="19" applyNumberFormat="1" applyFont="1" applyFill="1" applyAlignment="1">
      <alignment vertical="center"/>
    </xf>
    <xf numFmtId="3" fontId="64" fillId="46" borderId="0" xfId="19" applyNumberFormat="1" applyFont="1" applyFill="1" applyAlignment="1">
      <alignment vertical="center"/>
    </xf>
    <xf numFmtId="0" fontId="66" fillId="52" borderId="0" xfId="19" applyFont="1" applyFill="1" applyAlignment="1">
      <alignment vertical="center" wrapText="1"/>
    </xf>
    <xf numFmtId="1" fontId="64" fillId="46" borderId="0" xfId="19" applyNumberFormat="1" applyFont="1" applyFill="1" applyAlignment="1">
      <alignment vertical="center"/>
    </xf>
    <xf numFmtId="0" fontId="66" fillId="52" borderId="0" xfId="19" applyFont="1" applyFill="1" applyAlignment="1">
      <alignment vertical="center"/>
    </xf>
    <xf numFmtId="0" fontId="82" fillId="2" borderId="0" xfId="19" applyFont="1" applyFill="1" applyAlignment="1">
      <alignment horizontal="right" vertical="center"/>
    </xf>
    <xf numFmtId="191" fontId="65" fillId="2" borderId="0" xfId="20" applyFont="1" applyFill="1" applyBorder="1" applyAlignment="1">
      <alignment horizontal="right" vertical="center"/>
    </xf>
    <xf numFmtId="49" fontId="64" fillId="46" borderId="0" xfId="19" applyNumberFormat="1" applyFont="1" applyFill="1" applyAlignment="1">
      <alignment horizontal="left" vertical="center" wrapText="1" indent="2"/>
    </xf>
    <xf numFmtId="1" fontId="64" fillId="51" borderId="0" xfId="19" applyNumberFormat="1" applyFont="1" applyFill="1" applyAlignment="1">
      <alignment horizontal="left" vertical="center" wrapText="1" indent="2"/>
    </xf>
    <xf numFmtId="1" fontId="64" fillId="51" borderId="0" xfId="19" applyNumberFormat="1" applyFont="1" applyFill="1" applyAlignment="1">
      <alignment vertical="center"/>
    </xf>
    <xf numFmtId="49" fontId="64" fillId="46" borderId="47" xfId="19" applyNumberFormat="1" applyFont="1" applyFill="1" applyBorder="1" applyAlignment="1">
      <alignment horizontal="left" vertical="center" wrapText="1" indent="2"/>
    </xf>
    <xf numFmtId="3" fontId="64" fillId="49" borderId="47" xfId="19" applyNumberFormat="1" applyFont="1" applyFill="1" applyBorder="1" applyAlignment="1">
      <alignment vertical="center"/>
    </xf>
    <xf numFmtId="1" fontId="64" fillId="46" borderId="47" xfId="19" applyNumberFormat="1" applyFont="1" applyFill="1" applyBorder="1" applyAlignment="1">
      <alignment vertical="center"/>
    </xf>
    <xf numFmtId="1" fontId="64" fillId="53" borderId="47" xfId="19" applyNumberFormat="1" applyFont="1" applyFill="1" applyBorder="1" applyAlignment="1">
      <alignment horizontal="right" vertical="center"/>
    </xf>
    <xf numFmtId="0" fontId="64" fillId="46" borderId="0" xfId="19" applyFont="1" applyFill="1" applyAlignment="1">
      <alignment vertical="center"/>
    </xf>
    <xf numFmtId="0" fontId="77" fillId="2" borderId="0" xfId="21" applyFont="1" applyFill="1" applyAlignment="1">
      <alignment wrapText="1"/>
    </xf>
    <xf numFmtId="0" fontId="66" fillId="46" borderId="0" xfId="19" applyFont="1" applyFill="1" applyAlignment="1">
      <alignment vertical="center" wrapText="1"/>
    </xf>
    <xf numFmtId="0" fontId="64" fillId="46" borderId="0" xfId="19" applyFont="1" applyFill="1" applyAlignment="1">
      <alignment wrapText="1"/>
    </xf>
    <xf numFmtId="0" fontId="9" fillId="5" borderId="0" xfId="22" applyFont="1" applyFill="1"/>
    <xf numFmtId="0" fontId="83" fillId="5" borderId="0" xfId="23" applyFill="1"/>
    <xf numFmtId="0" fontId="6" fillId="5" borderId="0" xfId="22" applyFill="1"/>
    <xf numFmtId="0" fontId="6" fillId="0" borderId="0" xfId="22"/>
    <xf numFmtId="0" fontId="9" fillId="0" borderId="0" xfId="22" applyFont="1"/>
    <xf numFmtId="0" fontId="47" fillId="0" borderId="0" xfId="15" applyFont="1"/>
    <xf numFmtId="3" fontId="37" fillId="56" borderId="0" xfId="15" applyNumberFormat="1" applyFont="1" applyFill="1"/>
    <xf numFmtId="3" fontId="42" fillId="56" borderId="0" xfId="15" applyNumberFormat="1" applyFont="1" applyFill="1"/>
    <xf numFmtId="0" fontId="14" fillId="56" borderId="7" xfId="9" applyFont="1" applyFill="1" applyBorder="1" applyAlignment="1">
      <alignment horizontal="center"/>
    </xf>
    <xf numFmtId="0" fontId="21" fillId="56" borderId="0" xfId="9" applyFont="1" applyFill="1" applyBorder="1" applyAlignment="1">
      <alignment horizontal="left" indent="1"/>
    </xf>
    <xf numFmtId="0" fontId="14" fillId="56" borderId="0" xfId="9" applyFont="1" applyFill="1" applyBorder="1"/>
    <xf numFmtId="177" fontId="14" fillId="56" borderId="0" xfId="9" applyNumberFormat="1" applyFont="1" applyFill="1" applyBorder="1"/>
    <xf numFmtId="177" fontId="14" fillId="56" borderId="8" xfId="9" applyNumberFormat="1" applyFont="1" applyFill="1" applyBorder="1"/>
    <xf numFmtId="0" fontId="4" fillId="56" borderId="0" xfId="10" applyFill="1"/>
    <xf numFmtId="0" fontId="9" fillId="56" borderId="0" xfId="7" applyFont="1" applyFill="1" applyAlignment="1">
      <alignment horizontal="left" indent="2"/>
    </xf>
    <xf numFmtId="0" fontId="14" fillId="56" borderId="0" xfId="9" applyFont="1" applyFill="1" applyBorder="1" applyAlignment="1">
      <alignment horizontal="left" indent="2"/>
    </xf>
    <xf numFmtId="0" fontId="14" fillId="56" borderId="0" xfId="9" applyFont="1" applyFill="1" applyBorder="1" applyAlignment="1">
      <alignment horizontal="left" indent="3"/>
    </xf>
    <xf numFmtId="0" fontId="9" fillId="56" borderId="0" xfId="7" applyFont="1" applyFill="1" applyAlignment="1">
      <alignment horizontal="left" indent="3"/>
    </xf>
    <xf numFmtId="0" fontId="11" fillId="56" borderId="0" xfId="2" applyFill="1" applyBorder="1" applyAlignment="1" applyProtection="1"/>
    <xf numFmtId="177" fontId="14" fillId="56" borderId="23" xfId="9" applyNumberFormat="1" applyFont="1" applyFill="1" applyBorder="1"/>
    <xf numFmtId="0" fontId="9" fillId="56" borderId="0" xfId="3" applyFont="1" applyFill="1" applyAlignment="1">
      <alignment horizontal="left" indent="2"/>
    </xf>
    <xf numFmtId="0" fontId="16" fillId="56" borderId="0" xfId="10" applyFont="1" applyFill="1" applyAlignment="1">
      <alignment horizontal="left" indent="2"/>
    </xf>
    <xf numFmtId="0" fontId="21" fillId="56" borderId="7" xfId="9" applyFont="1" applyFill="1" applyBorder="1" applyAlignment="1">
      <alignment horizontal="center"/>
    </xf>
    <xf numFmtId="0" fontId="16" fillId="56" borderId="0" xfId="10" applyFont="1" applyFill="1" applyAlignment="1">
      <alignment horizontal="left" indent="3"/>
    </xf>
    <xf numFmtId="0" fontId="21" fillId="56" borderId="0" xfId="9" applyFont="1" applyFill="1" applyBorder="1"/>
    <xf numFmtId="177" fontId="21" fillId="56" borderId="0" xfId="9" applyNumberFormat="1" applyFont="1" applyFill="1" applyBorder="1"/>
    <xf numFmtId="0" fontId="5" fillId="56" borderId="0" xfId="10" applyFont="1" applyFill="1"/>
    <xf numFmtId="0" fontId="14" fillId="56" borderId="0" xfId="0" applyFont="1" applyFill="1" applyAlignment="1">
      <alignment horizontal="left" indent="3"/>
    </xf>
    <xf numFmtId="0" fontId="21" fillId="7" borderId="7" xfId="9" applyFont="1" applyFill="1" applyBorder="1" applyAlignment="1">
      <alignment horizontal="center"/>
    </xf>
    <xf numFmtId="0" fontId="13" fillId="7" borderId="0" xfId="7" applyFont="1" applyFill="1"/>
    <xf numFmtId="0" fontId="21" fillId="7" borderId="0" xfId="9" applyFont="1" applyFill="1" applyBorder="1"/>
    <xf numFmtId="177" fontId="21" fillId="7" borderId="0" xfId="9" applyNumberFormat="1" applyFont="1" applyFill="1" applyBorder="1" applyAlignment="1">
      <alignment horizontal="right"/>
    </xf>
    <xf numFmtId="177" fontId="21" fillId="7" borderId="22" xfId="9" applyNumberFormat="1" applyFont="1" applyFill="1" applyBorder="1" applyAlignment="1">
      <alignment horizontal="right"/>
    </xf>
    <xf numFmtId="0" fontId="4" fillId="7" borderId="0" xfId="10" applyFill="1"/>
    <xf numFmtId="0" fontId="21" fillId="7" borderId="0" xfId="9" applyFont="1" applyFill="1" applyBorder="1" applyAlignment="1">
      <alignment horizontal="left" indent="1"/>
    </xf>
    <xf numFmtId="177" fontId="21" fillId="7" borderId="0" xfId="9" applyNumberFormat="1" applyFont="1" applyFill="1" applyBorder="1"/>
    <xf numFmtId="177" fontId="14" fillId="7" borderId="0" xfId="9" applyNumberFormat="1" applyFont="1" applyFill="1" applyBorder="1"/>
    <xf numFmtId="177" fontId="14" fillId="7" borderId="8" xfId="9" applyNumberFormat="1" applyFont="1" applyFill="1" applyBorder="1"/>
    <xf numFmtId="0" fontId="5" fillId="7" borderId="0" xfId="10" applyFont="1" applyFill="1"/>
    <xf numFmtId="0" fontId="14" fillId="7" borderId="7" xfId="9" applyFont="1" applyFill="1" applyBorder="1" applyAlignment="1">
      <alignment horizontal="center"/>
    </xf>
    <xf numFmtId="0" fontId="16" fillId="7" borderId="0" xfId="10" applyFont="1" applyFill="1" applyAlignment="1">
      <alignment horizontal="left" indent="2"/>
    </xf>
    <xf numFmtId="0" fontId="14" fillId="7" borderId="0" xfId="9" applyFont="1" applyFill="1" applyBorder="1"/>
    <xf numFmtId="0" fontId="16" fillId="7" borderId="0" xfId="10" applyFont="1" applyFill="1" applyAlignment="1">
      <alignment horizontal="left" indent="3"/>
    </xf>
    <xf numFmtId="177" fontId="14" fillId="7" borderId="23" xfId="9" applyNumberFormat="1" applyFont="1" applyFill="1" applyBorder="1"/>
    <xf numFmtId="0" fontId="14" fillId="7" borderId="0" xfId="0" applyFont="1" applyFill="1" applyAlignment="1">
      <alignment horizontal="left" indent="3"/>
    </xf>
    <xf numFmtId="0" fontId="9" fillId="7" borderId="0" xfId="7" applyFont="1" applyFill="1" applyAlignment="1">
      <alignment horizontal="left" indent="3"/>
    </xf>
    <xf numFmtId="0" fontId="11" fillId="7" borderId="0" xfId="2" applyFill="1" applyBorder="1" applyAlignment="1" applyProtection="1"/>
    <xf numFmtId="177" fontId="14" fillId="7" borderId="0" xfId="9" applyNumberFormat="1" applyFont="1" applyFill="1"/>
    <xf numFmtId="0" fontId="14" fillId="7" borderId="0" xfId="9" applyFont="1" applyFill="1" applyBorder="1" applyAlignment="1">
      <alignment horizontal="center"/>
    </xf>
    <xf numFmtId="0" fontId="14" fillId="7" borderId="0" xfId="9" applyFont="1" applyFill="1" applyBorder="1" applyAlignment="1">
      <alignment horizontal="left" indent="3"/>
    </xf>
    <xf numFmtId="0" fontId="13" fillId="7" borderId="0" xfId="7" applyFont="1" applyFill="1" applyAlignment="1">
      <alignment horizontal="left"/>
    </xf>
    <xf numFmtId="177" fontId="21" fillId="7" borderId="23" xfId="9" applyNumberFormat="1" applyFont="1" applyFill="1" applyBorder="1"/>
    <xf numFmtId="0" fontId="9" fillId="7" borderId="0" xfId="3" applyFont="1" applyFill="1" applyAlignment="1">
      <alignment horizontal="left" indent="2"/>
    </xf>
    <xf numFmtId="0" fontId="14" fillId="7" borderId="0" xfId="9" applyFont="1" applyFill="1" applyBorder="1" applyAlignment="1">
      <alignment horizontal="left" indent="2"/>
    </xf>
    <xf numFmtId="177" fontId="21" fillId="7" borderId="8" xfId="9" applyNumberFormat="1" applyFont="1" applyFill="1" applyBorder="1"/>
    <xf numFmtId="0" fontId="9" fillId="7" borderId="0" xfId="7" applyFont="1" applyFill="1" applyAlignment="1">
      <alignment horizontal="left" indent="2"/>
    </xf>
    <xf numFmtId="0" fontId="14" fillId="7" borderId="0" xfId="9" applyFont="1" applyFill="1" applyBorder="1" applyAlignment="1">
      <alignment horizontal="left" vertical="center" indent="2"/>
    </xf>
    <xf numFmtId="177" fontId="14" fillId="7" borderId="0" xfId="9" applyNumberFormat="1" applyFont="1" applyFill="1" applyBorder="1" applyAlignment="1">
      <alignment horizontal="left" vertical="center" indent="2"/>
    </xf>
    <xf numFmtId="177" fontId="14" fillId="7" borderId="0" xfId="9" applyNumberFormat="1" applyFont="1" applyFill="1" applyBorder="1" applyAlignment="1">
      <alignment horizontal="right" vertical="center"/>
    </xf>
    <xf numFmtId="177" fontId="14" fillId="7" borderId="0" xfId="9" applyNumberFormat="1" applyFont="1" applyFill="1" applyAlignment="1">
      <alignment horizontal="left" vertical="center" indent="2"/>
    </xf>
    <xf numFmtId="177" fontId="14" fillId="7" borderId="10" xfId="9" applyNumberFormat="1" applyFont="1" applyFill="1" applyBorder="1" applyAlignment="1">
      <alignment horizontal="left" vertical="center" indent="2"/>
    </xf>
    <xf numFmtId="0" fontId="4" fillId="7" borderId="0" xfId="10" applyFill="1" applyAlignment="1">
      <alignment horizontal="left" vertical="center" indent="2"/>
    </xf>
    <xf numFmtId="0" fontId="47" fillId="0" borderId="17" xfId="15" applyFont="1" applyBorder="1"/>
    <xf numFmtId="0" fontId="37" fillId="0" borderId="17" xfId="15" applyFont="1" applyBorder="1"/>
    <xf numFmtId="3" fontId="37" fillId="0" borderId="17" xfId="15" applyNumberFormat="1" applyFont="1" applyBorder="1"/>
    <xf numFmtId="3" fontId="42" fillId="0" borderId="17" xfId="15" applyNumberFormat="1" applyFont="1" applyBorder="1"/>
    <xf numFmtId="3" fontId="37" fillId="56" borderId="17" xfId="15" applyNumberFormat="1" applyFont="1" applyFill="1" applyBorder="1"/>
    <xf numFmtId="3" fontId="42" fillId="56" borderId="17" xfId="15" applyNumberFormat="1" applyFont="1" applyFill="1" applyBorder="1"/>
    <xf numFmtId="3" fontId="41" fillId="7" borderId="0" xfId="15" applyNumberFormat="1" applyFont="1" applyFill="1"/>
    <xf numFmtId="168" fontId="41" fillId="0" borderId="0" xfId="14" applyNumberFormat="1" applyFont="1" applyFill="1"/>
    <xf numFmtId="168" fontId="41" fillId="0" borderId="0" xfId="14" applyNumberFormat="1" applyFont="1"/>
    <xf numFmtId="169" fontId="15" fillId="56" borderId="7" xfId="6" applyNumberFormat="1" applyFont="1" applyFill="1" applyBorder="1"/>
    <xf numFmtId="0" fontId="9" fillId="56" borderId="0" xfId="3" applyFont="1" applyFill="1" applyAlignment="1">
      <alignment horizontal="left" indent="1"/>
    </xf>
    <xf numFmtId="0" fontId="9" fillId="56" borderId="0" xfId="3" applyFont="1" applyFill="1"/>
    <xf numFmtId="164" fontId="9" fillId="56" borderId="0" xfId="6" applyNumberFormat="1" applyFont="1" applyFill="1" applyBorder="1" applyAlignment="1">
      <alignment horizontal="right" wrapText="1"/>
    </xf>
    <xf numFmtId="164" fontId="9" fillId="56" borderId="8" xfId="6" applyNumberFormat="1" applyFont="1" applyFill="1" applyBorder="1" applyAlignment="1">
      <alignment horizontal="right" wrapText="1"/>
    </xf>
    <xf numFmtId="164" fontId="9" fillId="56" borderId="0" xfId="6" applyNumberFormat="1" applyFont="1" applyFill="1" applyAlignment="1">
      <alignment horizontal="right" wrapText="1"/>
    </xf>
    <xf numFmtId="0" fontId="81" fillId="10" borderId="0" xfId="19" applyFont="1" applyFill="1"/>
    <xf numFmtId="0" fontId="87" fillId="10" borderId="0" xfId="2" applyFont="1" applyFill="1" applyAlignment="1" applyProtection="1"/>
    <xf numFmtId="0" fontId="88" fillId="0" borderId="0" xfId="25" applyFill="1">
      <alignment horizontal="left" vertical="center"/>
    </xf>
    <xf numFmtId="0" fontId="64" fillId="0" borderId="0" xfId="26" applyFont="1">
      <alignment horizontal="left" vertical="center"/>
    </xf>
    <xf numFmtId="0" fontId="65" fillId="0" borderId="0" xfId="26" applyFont="1">
      <alignment horizontal="left" vertical="center"/>
    </xf>
    <xf numFmtId="0" fontId="89" fillId="0" borderId="0" xfId="26">
      <alignment horizontal="left" vertical="center"/>
    </xf>
    <xf numFmtId="0" fontId="90" fillId="0" borderId="49" xfId="26" applyFont="1" applyBorder="1" applyAlignment="1">
      <alignment vertical="center"/>
    </xf>
    <xf numFmtId="0" fontId="91" fillId="57" borderId="50" xfId="26" applyFont="1" applyFill="1" applyBorder="1" applyAlignment="1">
      <alignment horizontal="center" vertical="center" wrapText="1"/>
    </xf>
    <xf numFmtId="0" fontId="90" fillId="0" borderId="51" xfId="26" applyFont="1" applyBorder="1" applyAlignment="1">
      <alignment horizontal="center" vertical="center"/>
    </xf>
    <xf numFmtId="0" fontId="92" fillId="0" borderId="0" xfId="26" applyFont="1" applyAlignment="1">
      <alignment horizontal="left" vertical="center" wrapText="1"/>
    </xf>
    <xf numFmtId="3" fontId="89" fillId="0" borderId="0" xfId="26" applyNumberFormat="1" applyAlignment="1">
      <alignment horizontal="right" vertical="center"/>
    </xf>
    <xf numFmtId="0" fontId="89" fillId="0" borderId="52" xfId="26" applyBorder="1">
      <alignment horizontal="left" vertical="center"/>
    </xf>
    <xf numFmtId="3" fontId="89" fillId="0" borderId="52" xfId="26" applyNumberFormat="1" applyBorder="1" applyAlignment="1">
      <alignment horizontal="right" vertical="center"/>
    </xf>
    <xf numFmtId="189" fontId="64" fillId="0" borderId="0" xfId="26" applyNumberFormat="1" applyFont="1" applyAlignment="1">
      <alignment horizontal="right" vertical="center"/>
    </xf>
    <xf numFmtId="169" fontId="64" fillId="0" borderId="0" xfId="26" applyNumberFormat="1" applyFont="1" applyAlignment="1">
      <alignment horizontal="right" vertical="center"/>
    </xf>
    <xf numFmtId="0" fontId="66" fillId="0" borderId="0" xfId="26" applyFont="1" applyAlignment="1">
      <alignment vertical="top" wrapText="1"/>
    </xf>
    <xf numFmtId="192" fontId="66" fillId="0" borderId="0" xfId="26" applyNumberFormat="1" applyFont="1" applyAlignment="1">
      <alignment vertical="top" wrapText="1"/>
    </xf>
    <xf numFmtId="0" fontId="93" fillId="0" borderId="0" xfId="26" applyFont="1">
      <alignment horizontal="left" vertical="center"/>
    </xf>
    <xf numFmtId="0" fontId="94" fillId="0" borderId="0" xfId="27" applyFill="1">
      <alignment horizontal="left" vertical="center"/>
    </xf>
    <xf numFmtId="0" fontId="95" fillId="10" borderId="0" xfId="26" applyFont="1" applyFill="1">
      <alignment horizontal="left" vertical="center"/>
    </xf>
    <xf numFmtId="0" fontId="87" fillId="10" borderId="0" xfId="2" applyFont="1" applyFill="1" applyAlignment="1" applyProtection="1">
      <alignment horizontal="left" vertical="center"/>
    </xf>
    <xf numFmtId="0" fontId="89" fillId="0" borderId="0" xfId="26" applyAlignment="1">
      <alignment vertical="center"/>
    </xf>
    <xf numFmtId="0" fontId="96" fillId="0" borderId="0" xfId="26" applyFont="1">
      <alignment horizontal="left" vertical="center"/>
    </xf>
    <xf numFmtId="0" fontId="97" fillId="0" borderId="0" xfId="26" applyFont="1">
      <alignment horizontal="left" vertical="center"/>
    </xf>
    <xf numFmtId="0" fontId="98" fillId="0" borderId="0" xfId="26" applyFont="1">
      <alignment horizontal="left" vertical="center"/>
    </xf>
    <xf numFmtId="0" fontId="99" fillId="0" borderId="0" xfId="26" applyFont="1" applyAlignment="1">
      <alignment vertical="center" wrapText="1"/>
    </xf>
    <xf numFmtId="192" fontId="99" fillId="0" borderId="0" xfId="26" applyNumberFormat="1" applyFont="1" applyAlignment="1">
      <alignment vertical="center" wrapText="1"/>
    </xf>
    <xf numFmtId="169" fontId="99" fillId="0" borderId="0" xfId="26" applyNumberFormat="1" applyFont="1" applyAlignment="1">
      <alignment horizontal="right" vertical="center"/>
    </xf>
    <xf numFmtId="189" fontId="99" fillId="0" borderId="0" xfId="26" applyNumberFormat="1" applyFont="1" applyAlignment="1">
      <alignment horizontal="right" vertical="center"/>
    </xf>
    <xf numFmtId="0" fontId="97" fillId="0" borderId="0" xfId="26" applyFont="1" applyAlignment="1">
      <alignment horizontal="left" vertical="center" wrapText="1"/>
    </xf>
    <xf numFmtId="0" fontId="89" fillId="58" borderId="0" xfId="28" applyFont="1" applyAlignment="1">
      <alignment horizontal="right" vertical="center"/>
    </xf>
    <xf numFmtId="0" fontId="100" fillId="58" borderId="0" xfId="28">
      <alignment horizontal="left" vertical="center"/>
    </xf>
    <xf numFmtId="1" fontId="97" fillId="0" borderId="0" xfId="26" applyNumberFormat="1" applyFont="1" applyAlignment="1">
      <alignment vertical="center" wrapText="1"/>
    </xf>
    <xf numFmtId="0" fontId="90" fillId="0" borderId="53" xfId="26" applyFont="1" applyBorder="1" applyAlignment="1">
      <alignment horizontal="center" vertical="center"/>
    </xf>
    <xf numFmtId="0" fontId="101" fillId="57" borderId="50" xfId="26" applyFont="1" applyFill="1" applyBorder="1" applyAlignment="1">
      <alignment horizontal="center" vertical="center"/>
    </xf>
    <xf numFmtId="0" fontId="101" fillId="57" borderId="50" xfId="26" applyFont="1" applyFill="1" applyBorder="1" applyAlignment="1">
      <alignment horizontal="center" vertical="center" wrapText="1"/>
    </xf>
    <xf numFmtId="0" fontId="99" fillId="0" borderId="0" xfId="26" applyFont="1">
      <alignment horizontal="left" vertical="center"/>
    </xf>
    <xf numFmtId="0" fontId="95" fillId="10" borderId="0" xfId="26" applyFont="1" applyFill="1" applyAlignment="1">
      <alignment vertical="center"/>
    </xf>
    <xf numFmtId="0" fontId="36" fillId="59" borderId="0" xfId="15" applyFont="1" applyFill="1"/>
    <xf numFmtId="0" fontId="37" fillId="59" borderId="0" xfId="15" applyFont="1" applyFill="1"/>
    <xf numFmtId="0" fontId="38" fillId="59" borderId="0" xfId="15" applyFont="1" applyFill="1"/>
    <xf numFmtId="0" fontId="61" fillId="59" borderId="0" xfId="15" applyFont="1" applyFill="1"/>
    <xf numFmtId="0" fontId="40" fillId="59" borderId="0" xfId="15" applyFont="1" applyFill="1"/>
    <xf numFmtId="0" fontId="39" fillId="59" borderId="0" xfId="15" applyFont="1" applyFill="1"/>
    <xf numFmtId="0" fontId="24" fillId="59" borderId="0" xfId="15" applyFill="1"/>
    <xf numFmtId="187" fontId="0" fillId="59" borderId="0" xfId="16" applyNumberFormat="1" applyFont="1" applyFill="1"/>
    <xf numFmtId="187" fontId="6" fillId="59" borderId="0" xfId="16" applyNumberFormat="1" applyFont="1" applyFill="1"/>
    <xf numFmtId="187" fontId="41" fillId="59" borderId="0" xfId="16" applyNumberFormat="1" applyFont="1" applyFill="1"/>
    <xf numFmtId="0" fontId="36" fillId="59" borderId="13" xfId="15" applyFont="1" applyFill="1" applyBorder="1"/>
    <xf numFmtId="0" fontId="24" fillId="59" borderId="13" xfId="15" applyFill="1" applyBorder="1"/>
    <xf numFmtId="187" fontId="0" fillId="59" borderId="13" xfId="16" applyNumberFormat="1" applyFont="1" applyFill="1" applyBorder="1"/>
    <xf numFmtId="187" fontId="6" fillId="59" borderId="13" xfId="16" applyNumberFormat="1" applyFont="1" applyFill="1" applyBorder="1"/>
    <xf numFmtId="187" fontId="41" fillId="59" borderId="13" xfId="16" applyNumberFormat="1" applyFont="1" applyFill="1" applyBorder="1"/>
    <xf numFmtId="187" fontId="0" fillId="59" borderId="0" xfId="16" applyNumberFormat="1" applyFont="1" applyFill="1" applyBorder="1"/>
    <xf numFmtId="187" fontId="6" fillId="59" borderId="0" xfId="16" applyNumberFormat="1" applyFont="1" applyFill="1" applyBorder="1"/>
    <xf numFmtId="187" fontId="41" fillId="59" borderId="0" xfId="16" applyNumberFormat="1" applyFont="1" applyFill="1" applyBorder="1"/>
    <xf numFmtId="187" fontId="24" fillId="59" borderId="0" xfId="15" applyNumberFormat="1" applyFill="1"/>
    <xf numFmtId="187" fontId="62" fillId="59" borderId="0" xfId="15" applyNumberFormat="1" applyFont="1" applyFill="1"/>
    <xf numFmtId="187" fontId="42" fillId="59" borderId="0" xfId="15" applyNumberFormat="1" applyFont="1" applyFill="1"/>
    <xf numFmtId="177" fontId="14" fillId="5" borderId="0" xfId="9" applyNumberFormat="1" applyFont="1" applyFill="1" applyBorder="1"/>
    <xf numFmtId="177" fontId="14" fillId="5" borderId="8" xfId="9" applyNumberFormat="1" applyFont="1" applyFill="1" applyBorder="1"/>
    <xf numFmtId="0" fontId="14" fillId="5" borderId="0" xfId="9" applyFont="1" applyFill="1" applyBorder="1" applyAlignment="1">
      <alignment horizontal="left" indent="3"/>
    </xf>
    <xf numFmtId="168" fontId="6" fillId="0" borderId="0" xfId="14" applyNumberFormat="1"/>
    <xf numFmtId="0" fontId="13" fillId="0" borderId="0" xfId="29" applyFont="1" applyAlignment="1">
      <alignment vertical="top"/>
    </xf>
    <xf numFmtId="0" fontId="84" fillId="0" borderId="0" xfId="29" applyFont="1"/>
    <xf numFmtId="0" fontId="85" fillId="0" borderId="0" xfId="29" applyFont="1"/>
    <xf numFmtId="0" fontId="13" fillId="0" borderId="0" xfId="29" applyFont="1"/>
    <xf numFmtId="3" fontId="9" fillId="55" borderId="0" xfId="29" applyNumberFormat="1" applyFont="1" applyFill="1" applyAlignment="1">
      <alignment horizontal="right" vertical="center"/>
    </xf>
    <xf numFmtId="3" fontId="9" fillId="0" borderId="0" xfId="29" applyNumberFormat="1" applyFont="1" applyAlignment="1">
      <alignment horizontal="right" vertical="center"/>
    </xf>
    <xf numFmtId="0" fontId="9" fillId="60" borderId="0" xfId="29" applyFont="1" applyFill="1" applyAlignment="1">
      <alignment vertical="center"/>
    </xf>
    <xf numFmtId="0" fontId="9" fillId="61" borderId="0" xfId="24" applyFont="1" applyFill="1" applyAlignment="1">
      <alignment vertical="center"/>
    </xf>
    <xf numFmtId="0" fontId="9" fillId="22" borderId="0" xfId="24" applyFont="1" applyAlignment="1">
      <alignment horizontal="left" vertical="center"/>
    </xf>
    <xf numFmtId="0" fontId="9" fillId="62" borderId="0" xfId="29" applyFont="1" applyFill="1" applyAlignment="1">
      <alignment horizontal="left" vertical="center"/>
    </xf>
    <xf numFmtId="0" fontId="9" fillId="0" borderId="0" xfId="29" applyFont="1" applyAlignment="1">
      <alignment horizontal="left" vertical="center"/>
    </xf>
    <xf numFmtId="0" fontId="9" fillId="22" borderId="0" xfId="24" applyFont="1" applyAlignment="1">
      <alignment vertical="center"/>
    </xf>
    <xf numFmtId="0" fontId="9" fillId="62" borderId="0" xfId="29" applyFont="1" applyFill="1" applyAlignment="1">
      <alignment vertical="center"/>
    </xf>
    <xf numFmtId="0" fontId="9" fillId="0" borderId="0" xfId="29" applyFont="1" applyAlignment="1">
      <alignment vertical="center"/>
    </xf>
    <xf numFmtId="0" fontId="9" fillId="55" borderId="0" xfId="29" applyFont="1" applyFill="1" applyAlignment="1">
      <alignment vertical="center"/>
    </xf>
    <xf numFmtId="3" fontId="9" fillId="60" borderId="0" xfId="29" applyNumberFormat="1" applyFont="1" applyFill="1" applyAlignment="1">
      <alignment horizontal="right" vertical="center"/>
    </xf>
    <xf numFmtId="3" fontId="9" fillId="61" borderId="0" xfId="24" applyNumberFormat="1" applyFont="1" applyFill="1" applyAlignment="1">
      <alignment horizontal="right" vertical="center"/>
    </xf>
    <xf numFmtId="3" fontId="9" fillId="22" borderId="0" xfId="24" applyNumberFormat="1" applyFont="1" applyAlignment="1">
      <alignment horizontal="right" vertical="center"/>
    </xf>
    <xf numFmtId="3" fontId="9" fillId="62" borderId="0" xfId="29" applyNumberFormat="1" applyFont="1" applyFill="1" applyAlignment="1">
      <alignment horizontal="right" vertical="center"/>
    </xf>
    <xf numFmtId="0" fontId="9" fillId="54" borderId="0" xfId="29" applyFont="1" applyFill="1" applyAlignment="1">
      <alignment vertical="center"/>
    </xf>
    <xf numFmtId="3" fontId="9" fillId="54" borderId="0" xfId="29" applyNumberFormat="1" applyFont="1" applyFill="1" applyAlignment="1">
      <alignment horizontal="right" vertical="center"/>
    </xf>
    <xf numFmtId="10" fontId="3" fillId="0" borderId="0" xfId="14" applyNumberFormat="1" applyFont="1"/>
    <xf numFmtId="10" fontId="3" fillId="0" borderId="18" xfId="14" applyNumberFormat="1" applyFont="1" applyBorder="1"/>
    <xf numFmtId="0" fontId="36" fillId="0" borderId="13" xfId="15" applyFont="1" applyBorder="1"/>
    <xf numFmtId="0" fontId="24" fillId="0" borderId="13" xfId="15" applyBorder="1" applyAlignment="1">
      <alignment horizontal="right"/>
    </xf>
    <xf numFmtId="3" fontId="24" fillId="0" borderId="13" xfId="15" applyNumberFormat="1" applyBorder="1"/>
    <xf numFmtId="3" fontId="41" fillId="0" borderId="13" xfId="15" applyNumberFormat="1" applyFont="1" applyBorder="1"/>
    <xf numFmtId="187" fontId="0" fillId="63" borderId="0" xfId="16" applyNumberFormat="1" applyFont="1" applyFill="1" applyBorder="1"/>
    <xf numFmtId="187" fontId="6" fillId="63" borderId="0" xfId="16" applyNumberFormat="1" applyFont="1" applyFill="1" applyBorder="1"/>
    <xf numFmtId="0" fontId="9" fillId="5" borderId="0" xfId="3" applyFont="1" applyFill="1" applyAlignment="1">
      <alignment horizontal="left" indent="1"/>
    </xf>
    <xf numFmtId="10" fontId="9" fillId="5" borderId="0" xfId="4" applyNumberFormat="1" applyFont="1" applyFill="1" applyBorder="1"/>
    <xf numFmtId="10" fontId="9" fillId="5" borderId="8" xfId="4" applyNumberFormat="1" applyFont="1" applyFill="1" applyBorder="1"/>
    <xf numFmtId="10" fontId="9" fillId="64" borderId="0" xfId="4" applyNumberFormat="1" applyFont="1" applyFill="1" applyBorder="1"/>
    <xf numFmtId="10" fontId="38" fillId="0" borderId="0" xfId="14" applyNumberFormat="1" applyFont="1"/>
    <xf numFmtId="10" fontId="40" fillId="0" borderId="0" xfId="14" applyNumberFormat="1" applyFont="1"/>
    <xf numFmtId="3" fontId="24" fillId="0" borderId="55" xfId="15" applyNumberFormat="1" applyBorder="1"/>
    <xf numFmtId="3" fontId="24" fillId="0" borderId="18" xfId="15" applyNumberFormat="1" applyBorder="1"/>
    <xf numFmtId="0" fontId="58" fillId="7" borderId="0" xfId="15" applyFont="1" applyFill="1"/>
    <xf numFmtId="3" fontId="6" fillId="0" borderId="18" xfId="15" applyNumberFormat="1" applyFont="1" applyBorder="1"/>
    <xf numFmtId="0" fontId="65" fillId="2" borderId="0" xfId="73" applyFont="1" applyFill="1"/>
    <xf numFmtId="0" fontId="77" fillId="2" borderId="0" xfId="21" applyFont="1" applyFill="1" applyAlignment="1">
      <alignment horizontal="center" wrapText="1"/>
    </xf>
    <xf numFmtId="0" fontId="121" fillId="2" borderId="0" xfId="73" applyFont="1" applyFill="1"/>
    <xf numFmtId="0" fontId="93" fillId="2" borderId="0" xfId="73" applyFont="1" applyFill="1"/>
    <xf numFmtId="0" fontId="122" fillId="10" borderId="0" xfId="21" applyFont="1" applyFill="1" applyAlignment="1">
      <alignment wrapText="1"/>
    </xf>
    <xf numFmtId="0" fontId="122" fillId="10" borderId="0" xfId="21" applyFont="1" applyFill="1"/>
    <xf numFmtId="0" fontId="81" fillId="10" borderId="0" xfId="73" applyFont="1" applyFill="1"/>
    <xf numFmtId="0" fontId="67" fillId="47" borderId="49" xfId="73" applyFont="1" applyFill="1" applyBorder="1"/>
    <xf numFmtId="0" fontId="67" fillId="47" borderId="0" xfId="73" applyFont="1" applyFill="1" applyAlignment="1">
      <alignment horizontal="center" vertical="center"/>
    </xf>
    <xf numFmtId="0" fontId="67" fillId="47" borderId="50" xfId="73" applyFont="1" applyFill="1" applyBorder="1" applyAlignment="1">
      <alignment horizontal="center" vertical="center"/>
    </xf>
    <xf numFmtId="0" fontId="67" fillId="47" borderId="51" xfId="73" applyFont="1" applyFill="1" applyBorder="1" applyAlignment="1">
      <alignment horizontal="center" vertical="center"/>
    </xf>
    <xf numFmtId="49" fontId="65" fillId="65" borderId="0" xfId="73" applyNumberFormat="1" applyFont="1" applyFill="1" applyAlignment="1">
      <alignment vertical="center"/>
    </xf>
    <xf numFmtId="169" fontId="65" fillId="65" borderId="0" xfId="73" applyNumberFormat="1" applyFont="1" applyFill="1" applyAlignment="1">
      <alignment vertical="center"/>
    </xf>
    <xf numFmtId="1" fontId="65" fillId="2" borderId="0" xfId="73" applyNumberFormat="1" applyFont="1" applyFill="1" applyAlignment="1">
      <alignment horizontal="left" vertical="center" wrapText="1" indent="2"/>
    </xf>
    <xf numFmtId="3" fontId="65" fillId="50" borderId="0" xfId="73" applyNumberFormat="1" applyFont="1" applyFill="1" applyAlignment="1">
      <alignment vertical="center"/>
    </xf>
    <xf numFmtId="3" fontId="65" fillId="2" borderId="0" xfId="73" applyNumberFormat="1" applyFont="1" applyFill="1" applyAlignment="1">
      <alignment vertical="center"/>
    </xf>
    <xf numFmtId="3" fontId="65" fillId="50" borderId="56" xfId="73" applyNumberFormat="1" applyFont="1" applyFill="1" applyBorder="1" applyAlignment="1">
      <alignment vertical="center"/>
    </xf>
    <xf numFmtId="3" fontId="65" fillId="65" borderId="0" xfId="73" applyNumberFormat="1" applyFont="1" applyFill="1" applyAlignment="1">
      <alignment vertical="center"/>
    </xf>
    <xf numFmtId="49" fontId="65" fillId="2" borderId="0" xfId="73" applyNumberFormat="1" applyFont="1" applyFill="1" applyAlignment="1">
      <alignment horizontal="left" vertical="center" wrapText="1" indent="2"/>
    </xf>
    <xf numFmtId="3" fontId="65" fillId="50" borderId="57" xfId="73" applyNumberFormat="1" applyFont="1" applyFill="1" applyBorder="1" applyAlignment="1">
      <alignment vertical="center"/>
    </xf>
    <xf numFmtId="49" fontId="65" fillId="2" borderId="54" xfId="73" applyNumberFormat="1" applyFont="1" applyFill="1" applyBorder="1" applyAlignment="1">
      <alignment horizontal="left" vertical="center" wrapText="1" indent="2"/>
    </xf>
    <xf numFmtId="3" fontId="65" fillId="50" borderId="54" xfId="73" applyNumberFormat="1" applyFont="1" applyFill="1" applyBorder="1" applyAlignment="1">
      <alignment vertical="center"/>
    </xf>
    <xf numFmtId="3" fontId="65" fillId="2" borderId="54" xfId="73" applyNumberFormat="1" applyFont="1" applyFill="1" applyBorder="1" applyAlignment="1">
      <alignment vertical="center"/>
    </xf>
    <xf numFmtId="0" fontId="65" fillId="2" borderId="54" xfId="73" applyFont="1" applyFill="1" applyBorder="1" applyAlignment="1">
      <alignment vertical="center"/>
    </xf>
    <xf numFmtId="0" fontId="66" fillId="2" borderId="0" xfId="73" applyFont="1" applyFill="1" applyAlignment="1">
      <alignment vertical="center"/>
    </xf>
    <xf numFmtId="0" fontId="123" fillId="2" borderId="0" xfId="21" applyFont="1" applyFill="1" applyAlignment="1">
      <alignment horizontal="center" wrapText="1"/>
    </xf>
    <xf numFmtId="0" fontId="124" fillId="0" borderId="0" xfId="21" applyFont="1"/>
    <xf numFmtId="0" fontId="123" fillId="0" borderId="0" xfId="21" applyFont="1"/>
    <xf numFmtId="0" fontId="96" fillId="0" borderId="0" xfId="74" applyFont="1"/>
    <xf numFmtId="0" fontId="16" fillId="0" borderId="0" xfId="74" applyFont="1"/>
    <xf numFmtId="0" fontId="125" fillId="0" borderId="0" xfId="74" applyFont="1"/>
    <xf numFmtId="0" fontId="68" fillId="66" borderId="0" xfId="74" applyFont="1" applyFill="1" applyAlignment="1">
      <alignment horizontal="left" vertical="center" wrapText="1"/>
    </xf>
    <xf numFmtId="0" fontId="68" fillId="66" borderId="0" xfId="74" applyFont="1" applyFill="1" applyAlignment="1">
      <alignment horizontal="right" vertical="center"/>
    </xf>
    <xf numFmtId="3" fontId="65" fillId="0" borderId="0" xfId="74" applyNumberFormat="1" applyFont="1"/>
    <xf numFmtId="3" fontId="65" fillId="67" borderId="0" xfId="74" applyNumberFormat="1" applyFont="1" applyFill="1"/>
    <xf numFmtId="0" fontId="65" fillId="0" borderId="0" xfId="74" applyFont="1"/>
    <xf numFmtId="1" fontId="65" fillId="67" borderId="0" xfId="74" applyNumberFormat="1" applyFont="1" applyFill="1" applyAlignment="1">
      <alignment horizontal="right" wrapText="1"/>
    </xf>
    <xf numFmtId="1" fontId="65" fillId="0" borderId="0" xfId="74" applyNumberFormat="1" applyFont="1" applyAlignment="1">
      <alignment horizontal="right" wrapText="1"/>
    </xf>
    <xf numFmtId="3" fontId="65" fillId="0" borderId="58" xfId="74" applyNumberFormat="1" applyFont="1" applyBorder="1"/>
    <xf numFmtId="3" fontId="65" fillId="67" borderId="58" xfId="74" applyNumberFormat="1" applyFont="1" applyFill="1" applyBorder="1"/>
    <xf numFmtId="0" fontId="121" fillId="0" borderId="0" xfId="74" applyFont="1"/>
    <xf numFmtId="0" fontId="126" fillId="0" borderId="0" xfId="70" applyFont="1" applyFill="1" applyAlignment="1">
      <alignment vertical="center"/>
    </xf>
    <xf numFmtId="1" fontId="121" fillId="0" borderId="0" xfId="74" applyNumberFormat="1" applyFont="1"/>
    <xf numFmtId="0" fontId="127" fillId="0" borderId="0" xfId="74" applyFont="1"/>
    <xf numFmtId="0" fontId="121" fillId="0" borderId="0" xfId="74" applyFont="1" applyAlignment="1">
      <alignment horizontal="left" vertical="center"/>
    </xf>
    <xf numFmtId="0" fontId="129" fillId="0" borderId="0" xfId="75" applyFont="1"/>
    <xf numFmtId="0" fontId="9" fillId="0" borderId="0" xfId="75" applyFont="1"/>
    <xf numFmtId="0" fontId="125" fillId="2" borderId="0" xfId="74" applyFont="1" applyFill="1"/>
    <xf numFmtId="0" fontId="130" fillId="2" borderId="0" xfId="74" applyFont="1" applyFill="1"/>
    <xf numFmtId="0" fontId="68" fillId="66" borderId="0" xfId="74" applyFont="1" applyFill="1" applyAlignment="1">
      <alignment vertical="center"/>
    </xf>
    <xf numFmtId="0" fontId="68" fillId="66" borderId="0" xfId="74" applyFont="1" applyFill="1" applyAlignment="1">
      <alignment horizontal="right" vertical="center" wrapText="1"/>
    </xf>
    <xf numFmtId="0" fontId="65" fillId="0" borderId="0" xfId="74" applyFont="1" applyAlignment="1">
      <alignment vertical="center"/>
    </xf>
    <xf numFmtId="193" fontId="131" fillId="67" borderId="0" xfId="74" applyNumberFormat="1" applyFont="1" applyFill="1" applyAlignment="1">
      <alignment horizontal="right" vertical="center"/>
    </xf>
    <xf numFmtId="193" fontId="131" fillId="0" borderId="0" xfId="74" applyNumberFormat="1" applyFont="1" applyAlignment="1">
      <alignment horizontal="right" vertical="center"/>
    </xf>
    <xf numFmtId="193" fontId="131" fillId="0" borderId="0" xfId="74" applyNumberFormat="1" applyFont="1" applyAlignment="1">
      <alignment horizontal="right" vertical="center" wrapText="1"/>
    </xf>
    <xf numFmtId="193" fontId="65" fillId="67" borderId="0" xfId="74" applyNumberFormat="1" applyFont="1" applyFill="1" applyAlignment="1">
      <alignment horizontal="right" vertical="center"/>
    </xf>
    <xf numFmtId="193" fontId="65" fillId="0" borderId="0" xfId="74" applyNumberFormat="1" applyFont="1" applyAlignment="1">
      <alignment horizontal="right" vertical="center"/>
    </xf>
    <xf numFmtId="193" fontId="65" fillId="0" borderId="0" xfId="74" applyNumberFormat="1" applyFont="1" applyAlignment="1">
      <alignment horizontal="right" vertical="center" wrapText="1"/>
    </xf>
    <xf numFmtId="0" fontId="131" fillId="0" borderId="58" xfId="74" applyFont="1" applyBorder="1" applyAlignment="1">
      <alignment vertical="center"/>
    </xf>
    <xf numFmtId="193" fontId="65" fillId="67" borderId="58" xfId="74" applyNumberFormat="1" applyFont="1" applyFill="1" applyBorder="1" applyAlignment="1">
      <alignment horizontal="right" vertical="center"/>
    </xf>
    <xf numFmtId="193" fontId="65" fillId="0" borderId="58" xfId="74" applyNumberFormat="1" applyFont="1" applyBorder="1" applyAlignment="1">
      <alignment horizontal="right" vertical="center"/>
    </xf>
    <xf numFmtId="193" fontId="65" fillId="0" borderId="58" xfId="74" applyNumberFormat="1" applyFont="1" applyBorder="1" applyAlignment="1">
      <alignment horizontal="right" vertical="center" wrapText="1"/>
    </xf>
    <xf numFmtId="0" fontId="126" fillId="0" borderId="0" xfId="70" applyFont="1" applyFill="1"/>
    <xf numFmtId="1" fontId="121" fillId="0" borderId="0" xfId="74" applyNumberFormat="1" applyFont="1" applyAlignment="1">
      <alignment vertical="center"/>
    </xf>
    <xf numFmtId="1" fontId="16" fillId="0" borderId="0" xfId="74" applyNumberFormat="1" applyFont="1"/>
    <xf numFmtId="0" fontId="132" fillId="10" borderId="0" xfId="74" applyFont="1" applyFill="1" applyAlignment="1">
      <alignment vertical="top"/>
    </xf>
    <xf numFmtId="0" fontId="132" fillId="10" borderId="0" xfId="74" applyFont="1" applyFill="1"/>
    <xf numFmtId="0" fontId="118" fillId="10" borderId="0" xfId="74" applyFont="1" applyFill="1"/>
    <xf numFmtId="0" fontId="87" fillId="10" borderId="0" xfId="2" applyFont="1" applyFill="1" applyAlignment="1" applyProtection="1">
      <alignment horizontal="left"/>
    </xf>
    <xf numFmtId="3" fontId="6" fillId="5" borderId="0" xfId="15" applyNumberFormat="1" applyFont="1" applyFill="1"/>
    <xf numFmtId="3" fontId="42" fillId="44" borderId="0" xfId="15" applyNumberFormat="1" applyFont="1" applyFill="1"/>
    <xf numFmtId="0" fontId="133" fillId="59" borderId="0" xfId="15" applyFont="1" applyFill="1"/>
    <xf numFmtId="0" fontId="133" fillId="0" borderId="0" xfId="15" applyFont="1"/>
    <xf numFmtId="0" fontId="134" fillId="0" borderId="0" xfId="15" applyFont="1"/>
    <xf numFmtId="0" fontId="133" fillId="59" borderId="13" xfId="15" applyFont="1" applyFill="1" applyBorder="1"/>
    <xf numFmtId="0" fontId="133" fillId="5" borderId="31" xfId="15" applyFont="1" applyFill="1" applyBorder="1"/>
    <xf numFmtId="0" fontId="133" fillId="0" borderId="13" xfId="15" applyFont="1" applyBorder="1"/>
    <xf numFmtId="0" fontId="135" fillId="0" borderId="0" xfId="15" applyFont="1"/>
    <xf numFmtId="0" fontId="135" fillId="0" borderId="17" xfId="15" applyFont="1" applyBorder="1"/>
    <xf numFmtId="0" fontId="133" fillId="0" borderId="13" xfId="15" quotePrefix="1" applyFont="1" applyBorder="1"/>
    <xf numFmtId="0" fontId="58" fillId="67" borderId="8" xfId="0" applyFont="1" applyFill="1" applyBorder="1" applyAlignment="1">
      <alignment vertical="center"/>
    </xf>
    <xf numFmtId="0" fontId="36" fillId="67" borderId="0" xfId="15" applyFont="1" applyFill="1"/>
    <xf numFmtId="0" fontId="58" fillId="67" borderId="0" xfId="0" applyFont="1" applyFill="1" applyAlignment="1">
      <alignment vertical="center"/>
    </xf>
    <xf numFmtId="0" fontId="58" fillId="67" borderId="0" xfId="15" applyFont="1" applyFill="1"/>
    <xf numFmtId="0" fontId="133" fillId="5" borderId="0" xfId="15" quotePrefix="1" applyFont="1" applyFill="1"/>
    <xf numFmtId="0" fontId="24" fillId="69" borderId="0" xfId="15" applyFill="1"/>
    <xf numFmtId="187" fontId="0" fillId="69" borderId="0" xfId="16" applyNumberFormat="1" applyFont="1" applyFill="1" applyBorder="1"/>
    <xf numFmtId="0" fontId="24" fillId="69" borderId="13" xfId="15" applyFill="1" applyBorder="1"/>
    <xf numFmtId="187" fontId="0" fillId="69" borderId="13" xfId="16" applyNumberFormat="1" applyFont="1" applyFill="1" applyBorder="1"/>
    <xf numFmtId="187" fontId="6" fillId="69" borderId="13" xfId="16" applyNumberFormat="1" applyFont="1" applyFill="1" applyBorder="1"/>
    <xf numFmtId="187" fontId="41" fillId="69" borderId="13" xfId="16" applyNumberFormat="1" applyFont="1" applyFill="1" applyBorder="1"/>
    <xf numFmtId="0" fontId="133" fillId="69" borderId="13" xfId="15" applyFont="1" applyFill="1" applyBorder="1"/>
    <xf numFmtId="0" fontId="133" fillId="69" borderId="0" xfId="15" applyFont="1" applyFill="1"/>
    <xf numFmtId="0" fontId="133" fillId="59" borderId="0" xfId="15" applyFont="1" applyFill="1" applyAlignment="1">
      <alignment horizontal="right"/>
    </xf>
    <xf numFmtId="0" fontId="133" fillId="7" borderId="30" xfId="15" applyFont="1" applyFill="1" applyBorder="1"/>
    <xf numFmtId="0" fontId="38" fillId="7" borderId="30" xfId="15" applyFont="1" applyFill="1" applyBorder="1"/>
    <xf numFmtId="9" fontId="38" fillId="7" borderId="30" xfId="15" applyNumberFormat="1" applyFont="1" applyFill="1" applyBorder="1"/>
    <xf numFmtId="9" fontId="35" fillId="7" borderId="30" xfId="15" applyNumberFormat="1" applyFont="1" applyFill="1" applyBorder="1"/>
    <xf numFmtId="9" fontId="40" fillId="7" borderId="30" xfId="15" applyNumberFormat="1" applyFont="1" applyFill="1" applyBorder="1"/>
    <xf numFmtId="0" fontId="133" fillId="7" borderId="0" xfId="15" applyFont="1" applyFill="1"/>
    <xf numFmtId="0" fontId="38" fillId="7" borderId="0" xfId="15" applyFont="1" applyFill="1"/>
    <xf numFmtId="168" fontId="38" fillId="7" borderId="0" xfId="15" applyNumberFormat="1" applyFont="1" applyFill="1"/>
    <xf numFmtId="10" fontId="38" fillId="7" borderId="0" xfId="15" applyNumberFormat="1" applyFont="1" applyFill="1"/>
    <xf numFmtId="10" fontId="35" fillId="7" borderId="0" xfId="15" applyNumberFormat="1" applyFont="1" applyFill="1"/>
    <xf numFmtId="10" fontId="40" fillId="7" borderId="0" xfId="15" applyNumberFormat="1" applyFont="1" applyFill="1"/>
    <xf numFmtId="0" fontId="102" fillId="7" borderId="0" xfId="15" applyFont="1" applyFill="1"/>
    <xf numFmtId="168" fontId="102" fillId="7" borderId="0" xfId="15" applyNumberFormat="1" applyFont="1" applyFill="1"/>
    <xf numFmtId="10" fontId="102" fillId="7" borderId="0" xfId="15" applyNumberFormat="1" applyFont="1" applyFill="1"/>
    <xf numFmtId="168" fontId="103" fillId="7" borderId="0" xfId="15" applyNumberFormat="1" applyFont="1" applyFill="1"/>
    <xf numFmtId="10" fontId="104" fillId="7" borderId="0" xfId="15" applyNumberFormat="1" applyFont="1" applyFill="1"/>
    <xf numFmtId="0" fontId="24" fillId="7" borderId="0" xfId="15" applyFill="1"/>
    <xf numFmtId="168" fontId="24" fillId="7" borderId="0" xfId="15" applyNumberFormat="1" applyFill="1"/>
    <xf numFmtId="168" fontId="6" fillId="7" borderId="0" xfId="15" applyNumberFormat="1" applyFont="1" applyFill="1"/>
    <xf numFmtId="168" fontId="41" fillId="7" borderId="0" xfId="15" applyNumberFormat="1" applyFont="1" applyFill="1"/>
    <xf numFmtId="0" fontId="133" fillId="7" borderId="13" xfId="15" applyFont="1" applyFill="1" applyBorder="1"/>
    <xf numFmtId="0" fontId="24" fillId="7" borderId="13" xfId="15" applyFill="1" applyBorder="1"/>
    <xf numFmtId="168" fontId="24" fillId="7" borderId="13" xfId="15" applyNumberFormat="1" applyFill="1" applyBorder="1"/>
    <xf numFmtId="168" fontId="6" fillId="7" borderId="13" xfId="15" applyNumberFormat="1" applyFont="1" applyFill="1" applyBorder="1"/>
    <xf numFmtId="168" fontId="41" fillId="7" borderId="13" xfId="15" applyNumberFormat="1" applyFont="1" applyFill="1" applyBorder="1"/>
    <xf numFmtId="0" fontId="59" fillId="0" borderId="0" xfId="15" applyFont="1"/>
    <xf numFmtId="3" fontId="35" fillId="0" borderId="18" xfId="15" applyNumberFormat="1" applyFont="1" applyBorder="1"/>
    <xf numFmtId="3" fontId="35" fillId="0" borderId="0" xfId="15" applyNumberFormat="1" applyFont="1"/>
    <xf numFmtId="3" fontId="59" fillId="0" borderId="0" xfId="0" applyNumberFormat="1" applyFont="1" applyAlignment="1">
      <alignment vertical="center"/>
    </xf>
    <xf numFmtId="0" fontId="58" fillId="7" borderId="13" xfId="15" applyFont="1" applyFill="1" applyBorder="1"/>
    <xf numFmtId="3" fontId="6" fillId="0" borderId="13" xfId="15" applyNumberFormat="1" applyFont="1" applyBorder="1"/>
    <xf numFmtId="0" fontId="58" fillId="70" borderId="0" xfId="15" applyFont="1" applyFill="1"/>
    <xf numFmtId="0" fontId="133" fillId="11" borderId="0" xfId="15" applyFont="1" applyFill="1"/>
    <xf numFmtId="164" fontId="137" fillId="2" borderId="0" xfId="3" applyNumberFormat="1" applyFont="1" applyFill="1" applyAlignment="1">
      <alignment horizontal="right"/>
    </xf>
    <xf numFmtId="0" fontId="137" fillId="2" borderId="0" xfId="3" applyFont="1" applyFill="1"/>
    <xf numFmtId="0" fontId="138" fillId="10" borderId="0" xfId="17" applyFont="1" applyFill="1" applyAlignment="1">
      <alignment horizontal="left"/>
    </xf>
    <xf numFmtId="0" fontId="138" fillId="10" borderId="0" xfId="17" applyFont="1" applyFill="1"/>
    <xf numFmtId="0" fontId="138" fillId="10" borderId="18" xfId="17" applyFont="1" applyFill="1" applyBorder="1"/>
    <xf numFmtId="177" fontId="14" fillId="2" borderId="0" xfId="9" quotePrefix="1" applyNumberFormat="1" applyFont="1" applyFill="1" applyBorder="1"/>
    <xf numFmtId="0" fontId="139" fillId="6" borderId="13" xfId="15" applyFont="1" applyFill="1" applyBorder="1"/>
    <xf numFmtId="3" fontId="139" fillId="6" borderId="13" xfId="15" applyNumberFormat="1" applyFont="1" applyFill="1" applyBorder="1"/>
    <xf numFmtId="0" fontId="43" fillId="5" borderId="31" xfId="15" applyFont="1" applyFill="1" applyBorder="1"/>
    <xf numFmtId="0" fontId="38" fillId="5" borderId="31" xfId="15" applyFont="1" applyFill="1" applyBorder="1"/>
    <xf numFmtId="0" fontId="61" fillId="5" borderId="31" xfId="15" applyFont="1" applyFill="1" applyBorder="1"/>
    <xf numFmtId="0" fontId="39" fillId="5" borderId="31" xfId="15" applyFont="1" applyFill="1" applyBorder="1"/>
    <xf numFmtId="0" fontId="141" fillId="5" borderId="31" xfId="15" applyFont="1" applyFill="1" applyBorder="1"/>
    <xf numFmtId="0" fontId="139" fillId="8" borderId="31" xfId="15" applyFont="1" applyFill="1" applyBorder="1"/>
    <xf numFmtId="3" fontId="139" fillId="8" borderId="31" xfId="15" applyNumberFormat="1" applyFont="1" applyFill="1" applyBorder="1"/>
    <xf numFmtId="0" fontId="36" fillId="0" borderId="17" xfId="15" applyFont="1" applyBorder="1"/>
    <xf numFmtId="0" fontId="133" fillId="0" borderId="17" xfId="15" applyFont="1" applyBorder="1"/>
    <xf numFmtId="0" fontId="24" fillId="0" borderId="17" xfId="15" applyBorder="1"/>
    <xf numFmtId="0" fontId="62" fillId="0" borderId="17" xfId="15" applyFont="1" applyBorder="1"/>
    <xf numFmtId="0" fontId="42" fillId="0" borderId="17" xfId="15" applyFont="1" applyBorder="1"/>
    <xf numFmtId="0" fontId="9" fillId="2" borderId="0" xfId="3" applyFont="1" applyFill="1" applyAlignment="1">
      <alignment horizontal="center" vertical="center" wrapText="1"/>
    </xf>
    <xf numFmtId="169" fontId="67" fillId="68" borderId="0" xfId="74" applyNumberFormat="1" applyFont="1" applyFill="1" applyAlignment="1">
      <alignment horizontal="right"/>
    </xf>
    <xf numFmtId="169" fontId="67" fillId="61" borderId="0" xfId="74" applyNumberFormat="1" applyFont="1" applyFill="1" applyAlignment="1">
      <alignment horizontal="right"/>
    </xf>
    <xf numFmtId="0" fontId="128" fillId="0" borderId="0" xfId="70" applyFont="1" applyFill="1" applyAlignment="1">
      <alignment horizontal="left" vertical="center"/>
    </xf>
    <xf numFmtId="0" fontId="136" fillId="7" borderId="30" xfId="15" applyFont="1" applyFill="1" applyBorder="1" applyAlignment="1">
      <alignment horizontal="center" vertical="center" textRotation="90" wrapText="1"/>
    </xf>
    <xf numFmtId="0" fontId="136" fillId="7" borderId="0" xfId="15" applyFont="1" applyFill="1" applyAlignment="1">
      <alignment horizontal="center" vertical="center" textRotation="90" wrapText="1"/>
    </xf>
    <xf numFmtId="0" fontId="136" fillId="7" borderId="13" xfId="15" applyFont="1" applyFill="1" applyBorder="1" applyAlignment="1">
      <alignment horizontal="center" vertical="center" textRotation="90" wrapText="1"/>
    </xf>
    <xf numFmtId="9" fontId="143" fillId="67" borderId="0" xfId="15" applyNumberFormat="1" applyFont="1" applyFill="1" applyBorder="1"/>
    <xf numFmtId="0" fontId="58" fillId="67" borderId="0" xfId="0" applyFont="1" applyFill="1" applyBorder="1" applyAlignment="1">
      <alignment vertical="center"/>
    </xf>
    <xf numFmtId="0" fontId="58" fillId="67" borderId="0" xfId="15" applyFont="1" applyFill="1" applyBorder="1"/>
    <xf numFmtId="0" fontId="133" fillId="0" borderId="0" xfId="15" applyFont="1" applyBorder="1"/>
    <xf numFmtId="0" fontId="24" fillId="0" borderId="0" xfId="15" applyBorder="1"/>
    <xf numFmtId="0" fontId="58" fillId="7" borderId="0" xfId="15" applyFont="1" applyFill="1" applyBorder="1"/>
    <xf numFmtId="3" fontId="6" fillId="0" borderId="0" xfId="15" applyNumberFormat="1" applyFont="1" applyBorder="1"/>
    <xf numFmtId="3" fontId="41" fillId="0" borderId="0" xfId="15" applyNumberFormat="1" applyFont="1" applyBorder="1"/>
    <xf numFmtId="0" fontId="58" fillId="0" borderId="0" xfId="15" applyFont="1" applyBorder="1"/>
    <xf numFmtId="0" fontId="58" fillId="67" borderId="13" xfId="0" applyFont="1" applyFill="1" applyBorder="1" applyAlignment="1">
      <alignment vertical="center"/>
    </xf>
    <xf numFmtId="9" fontId="143" fillId="67" borderId="13" xfId="15" applyNumberFormat="1" applyFont="1" applyFill="1" applyBorder="1"/>
    <xf numFmtId="0" fontId="135" fillId="0" borderId="13" xfId="15" applyFont="1" applyBorder="1"/>
    <xf numFmtId="3" fontId="24" fillId="0" borderId="41" xfId="15" applyNumberFormat="1" applyBorder="1"/>
    <xf numFmtId="3" fontId="41" fillId="0" borderId="13" xfId="15" applyNumberFormat="1" applyFont="1" applyFill="1" applyBorder="1"/>
    <xf numFmtId="3" fontId="41" fillId="0" borderId="0" xfId="15" applyNumberFormat="1" applyFont="1" applyFill="1"/>
  </cellXfs>
  <cellStyles count="76">
    <cellStyle name="% 10" xfId="75" xr:uid="{E1F8393C-EC5E-4674-A3EA-4A1015660C64}"/>
    <cellStyle name="20% - Accent1 2" xfId="47" xr:uid="{7BA3DD56-8F95-4F37-A03E-ADE35A462A1D}"/>
    <cellStyle name="20% - Accent2 2" xfId="50" xr:uid="{47DCFC6B-A126-4F82-BF1C-F6D4ACD52975}"/>
    <cellStyle name="20% - Accent3 2" xfId="54" xr:uid="{899C1417-4063-4358-AE12-A02DBE406821}"/>
    <cellStyle name="20% - Accent4 2" xfId="58" xr:uid="{6825469B-6BF7-450E-A1D5-5DC8CD01BE83}"/>
    <cellStyle name="20% - Accent5 2" xfId="62" xr:uid="{16F1E560-0BD4-40FF-8451-BF77994F1F08}"/>
    <cellStyle name="20% - Accent6 2" xfId="66" xr:uid="{1D7D504D-C554-409E-9A30-A2CF9C1D931E}"/>
    <cellStyle name="40% - Accent1 2" xfId="24" xr:uid="{E76F2489-D35F-4597-AA2B-06188B2998FC}"/>
    <cellStyle name="40% - Accent2 2" xfId="51" xr:uid="{DC94E579-7628-49CB-9473-0584B7890487}"/>
    <cellStyle name="40% - Accent3 2" xfId="55" xr:uid="{85C2FEF3-24BB-48FF-8866-51F244C39BF5}"/>
    <cellStyle name="40% - Accent4 2" xfId="59" xr:uid="{0622E854-5D5D-4E4C-9C8D-425816B96862}"/>
    <cellStyle name="40% - Accent5 2" xfId="63" xr:uid="{DC0A2941-90AB-41A4-8941-8C25B5E2E8BF}"/>
    <cellStyle name="40% - Accent6 2" xfId="67" xr:uid="{7989F61D-3407-49F0-9A87-21BF70FED57A}"/>
    <cellStyle name="60% - Accent1 2" xfId="48" xr:uid="{283A216F-4E33-4E07-A8A2-E90A6405E99B}"/>
    <cellStyle name="60% - Accent2 2" xfId="52" xr:uid="{231CE09F-2AC1-4604-AD9D-E6F3767ABC02}"/>
    <cellStyle name="60% - Accent3 2" xfId="56" xr:uid="{8FFEED3B-A094-4BAF-BBE9-9A13A09E7808}"/>
    <cellStyle name="60% - Accent4 2" xfId="60" xr:uid="{31E278FC-AD65-4E45-9F6F-2A7D80D8C532}"/>
    <cellStyle name="60% - Accent5 2" xfId="64" xr:uid="{2D6A5168-A05C-4AFF-864F-F66F9BAAF9C9}"/>
    <cellStyle name="60% - Accent6 2" xfId="68" xr:uid="{61E5F764-5597-417D-9D4F-9CEC0F554F46}"/>
    <cellStyle name="Accent1 2" xfId="46" xr:uid="{CB62009E-DD73-4035-AF82-3C7585832A23}"/>
    <cellStyle name="Accent2 2" xfId="49" xr:uid="{CD12E727-43D7-4E4F-918B-B867E6CA9617}"/>
    <cellStyle name="Accent3 2" xfId="53" xr:uid="{86B9DB9E-A639-4DE4-8166-9E81E6EE508C}"/>
    <cellStyle name="Accent4 2" xfId="57" xr:uid="{C1EF6200-26B5-4D72-823D-5436AD85E2C9}"/>
    <cellStyle name="Accent5 2" xfId="61" xr:uid="{123BA23A-370E-4A3A-8E0B-CF9C96A17F85}"/>
    <cellStyle name="Accent6 2" xfId="65" xr:uid="{EBFE8480-3874-4B14-834B-181B7CD588DE}"/>
    <cellStyle name="Bad 2" xfId="35" xr:uid="{4359B661-5ACC-4833-BDE1-3F66FEBFE370}"/>
    <cellStyle name="Calculation 2" xfId="39" xr:uid="{1E30609D-84F4-4109-A7D9-9B353ADD9C79}"/>
    <cellStyle name="Check Cell 2" xfId="41" xr:uid="{E3BB475B-594C-47A4-BE35-810B5EE07191}"/>
    <cellStyle name="Comma" xfId="1" builtinId="3"/>
    <cellStyle name="Comma 10 2" xfId="6" xr:uid="{52D60641-1903-4802-8E69-EDBC7533B745}"/>
    <cellStyle name="Comma 10 2 7" xfId="12" xr:uid="{2A6C719A-ABF7-4024-8263-EBD37DB7473A}"/>
    <cellStyle name="Comma 2" xfId="20" xr:uid="{65972CCC-3FAB-4A93-8246-4481A3BFF559}"/>
    <cellStyle name="Explanatory Text 2" xfId="44" xr:uid="{BC8F6ACB-B024-430F-AA13-7016B9901682}"/>
    <cellStyle name="Good 2" xfId="34" xr:uid="{59BB3D82-B01F-48BD-933E-797CC5A5B046}"/>
    <cellStyle name="Heading 1 2" xfId="25" xr:uid="{011A7634-C652-4198-BDC6-C468A6B594D3}"/>
    <cellStyle name="Heading 1 3" xfId="30" xr:uid="{F0033937-49F0-4620-B6B1-73D43E681994}"/>
    <cellStyle name="Heading 2 2" xfId="31" xr:uid="{78718434-C3C3-4ABB-B675-C5EC727F7010}"/>
    <cellStyle name="Heading 3 2" xfId="32" xr:uid="{AE99C2A6-C538-4184-94E4-D14F4CF565C9}"/>
    <cellStyle name="Heading 4 2" xfId="33" xr:uid="{6E6BABF3-0296-4E58-BF8E-64B6C159686A}"/>
    <cellStyle name="Hyperlink" xfId="2" builtinId="8"/>
    <cellStyle name="Hyperlink 2" xfId="21" xr:uid="{0200C917-FE3C-402B-9407-CBF56F21A6D7}"/>
    <cellStyle name="Hyperlink 2 12" xfId="8" xr:uid="{00402FAA-3949-4AFE-A8D6-4E26FE7D52C0}"/>
    <cellStyle name="Hyperlink 2 2" xfId="71" xr:uid="{6ED0FB2E-186F-4A51-82B2-2248C13669C4}"/>
    <cellStyle name="Hyperlink 2 3" xfId="70" xr:uid="{6E00C090-B227-4D1A-B930-D30802C7C1E8}"/>
    <cellStyle name="Hyperlink 3" xfId="27" xr:uid="{17AA6FEF-D4A8-4604-AF83-219CE3D302C2}"/>
    <cellStyle name="Hyperlink 4" xfId="23" xr:uid="{7F7CC4C4-B4CD-424E-A470-CAE455AAE6D8}"/>
    <cellStyle name="Input 2" xfId="37" xr:uid="{2D5D2C6A-4BDB-4723-BB11-08CD31503BB0}"/>
    <cellStyle name="Linked Cell 2" xfId="40" xr:uid="{B26796FC-9C73-484C-AD75-E5FF162E9B96}"/>
    <cellStyle name="Neutral 2" xfId="36" xr:uid="{6C16A2E2-6A4E-4FDC-B6E5-6DC4C8E7CE6F}"/>
    <cellStyle name="Normal" xfId="0" builtinId="0"/>
    <cellStyle name="Normal 2" xfId="15" xr:uid="{D3E1FCB7-44FF-48F6-8ABF-3388AFF08BFC}"/>
    <cellStyle name="Normal 2 2" xfId="69" xr:uid="{6F1A00C0-6D9D-44C5-A904-625FF3714208}"/>
    <cellStyle name="Normal 211" xfId="10" xr:uid="{BC00A8B2-910D-4F9D-B426-FA5CC5314BD0}"/>
    <cellStyle name="Normal 3" xfId="17" xr:uid="{CAFBA4CE-F4BA-4875-A2B2-78CF5186B0E2}"/>
    <cellStyle name="Normal 3 2" xfId="19" xr:uid="{C4F74E07-3CF6-4799-AF13-B4B0ACF116FA}"/>
    <cellStyle name="Normal 3 2 2" xfId="22" xr:uid="{55D7FD3E-8246-4679-AB33-AE10EC51D6BD}"/>
    <cellStyle name="Normal 4" xfId="26" xr:uid="{961F6767-81C9-42F6-B689-87E7D5FDC662}"/>
    <cellStyle name="Normal 4 2" xfId="72" xr:uid="{51E5DDD9-F290-4890-AC4E-F7F69B498C08}"/>
    <cellStyle name="Normal 5" xfId="29" xr:uid="{FF0B31C5-AC01-4C1A-9CBE-CF77881B2A82}"/>
    <cellStyle name="Normal 6" xfId="73" xr:uid="{E554BADB-3B3F-45FE-AEC5-BD93DD005DFB}"/>
    <cellStyle name="Normal 7" xfId="74" xr:uid="{69937E1A-21C4-4D28-B852-A3A1EDAACDAE}"/>
    <cellStyle name="Normal_Annex A_new format 1,2,4" xfId="5" xr:uid="{AD3F10E6-C279-41F2-83F0-2EB3C34D555E}"/>
    <cellStyle name="Normal_Autumn 2011 expenditure tables (linked)" xfId="7" xr:uid="{2D5107E2-855D-44D7-A175-B5D941AAE765}"/>
    <cellStyle name="Normal_Autumn 2011 expenditure tables (linked) 2" xfId="9" xr:uid="{38D5795F-E2BD-43A0-9107-82F47AAAAA0D}"/>
    <cellStyle name="Normal_Autumn 2011 expenditure tables input sheets" xfId="3" xr:uid="{4107346B-2C6E-4DB6-9185-0103A0DF796A}"/>
    <cellStyle name="Normal_Autumn 2011 expenditure tables input sheets 3" xfId="11" xr:uid="{8216E7DE-7590-4B80-9CA5-9719DEA3C230}"/>
    <cellStyle name="Normal_Great Britain benefits and tax credits" xfId="13" xr:uid="{04505661-0F0C-4CAB-B5C0-93DF02414729}"/>
    <cellStyle name="Note 2" xfId="43" xr:uid="{BDDC20C7-2B3D-4C86-B4F8-9F9744BED016}"/>
    <cellStyle name="Output 2" xfId="38" xr:uid="{301E3A61-DE08-44C8-8B0B-C2776E4BF74B}"/>
    <cellStyle name="Percent" xfId="14" builtinId="5"/>
    <cellStyle name="Percent 10 2 2 2" xfId="4" xr:uid="{1C3F44C0-77E7-44E7-A3BE-6EE623091D37}"/>
    <cellStyle name="Percent 10 2 2 2 3" xfId="16" xr:uid="{D39ABCF6-0298-49EE-BC32-724CC936A935}"/>
    <cellStyle name="SEFF - Subheading" xfId="28" xr:uid="{1817805A-2C78-4CFA-96EB-1BA508E4676F}"/>
    <cellStyle name="Title" xfId="18" builtinId="15" customBuiltin="1"/>
    <cellStyle name="Total 2" xfId="45" xr:uid="{D4A13B7B-A849-4BCB-B5C5-159D4A6157B5}"/>
    <cellStyle name="Warning Text 2" xfId="42" xr:uid="{AC77C6A4-88BE-4518-B7AF-06AA6EE26FF7}"/>
  </cellStyles>
  <dxfs count="79">
    <dxf>
      <font>
        <b/>
        <i val="0"/>
        <condense val="0"/>
        <extend val="0"/>
        <color indexed="10"/>
      </font>
    </dxf>
    <dxf>
      <font>
        <b/>
        <i val="0"/>
        <condense val="0"/>
        <extend val="0"/>
        <color indexed="11"/>
      </font>
    </dxf>
    <dxf>
      <font>
        <condense val="0"/>
        <extend val="0"/>
        <color indexed="10"/>
      </font>
    </dxf>
    <dxf>
      <font>
        <color rgb="FF9C0006"/>
      </font>
      <fill>
        <patternFill>
          <bgColor rgb="FFFFC7CE"/>
        </patternFill>
      </fill>
    </dxf>
    <dxf>
      <font>
        <color rgb="FF9C0006"/>
      </font>
      <fill>
        <patternFill>
          <bgColor rgb="FFFFC7CE"/>
        </patternFill>
      </fill>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strike val="0"/>
        <outline val="0"/>
        <shadow val="0"/>
        <u val="none"/>
        <vertAlign val="baseline"/>
        <sz val="12"/>
        <name val="Helvetica"/>
        <scheme val="none"/>
      </font>
      <numFmt numFmtId="3" formatCode="#,##0"/>
      <fill>
        <patternFill patternType="none">
          <fgColor indexed="64"/>
          <bgColor auto="1"/>
        </patternFill>
      </fill>
      <alignment horizontal="general" vertical="center" textRotation="0" wrapText="0" indent="0" justifyLastLine="0" shrinkToFit="0" readingOrder="0"/>
    </dxf>
    <dxf>
      <font>
        <strike val="0"/>
        <outline val="0"/>
        <shadow val="0"/>
        <u val="none"/>
        <vertAlign val="baseline"/>
        <sz val="12"/>
        <name val="Helvetica"/>
        <scheme val="none"/>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name val="Helvetica"/>
        <scheme val="none"/>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name val="Helvetica"/>
        <scheme val="none"/>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name val="Helvetica"/>
        <scheme val="none"/>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name val="Helvetica"/>
        <scheme val="none"/>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name val="Helvetica"/>
        <scheme val="none"/>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name val="Helvetica"/>
        <scheme val="none"/>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name val="Aptos Narrow"/>
        <scheme val="minor"/>
      </font>
      <numFmt numFmtId="1" formatCode="0"/>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2"/>
        <name val="Helvetica"/>
        <scheme val="none"/>
      </font>
      <fill>
        <patternFill patternType="none">
          <fgColor indexed="64"/>
          <bgColor auto="1"/>
        </patternFill>
      </fill>
      <alignment horizontal="general" vertical="center" textRotation="0" wrapText="0" indent="0" justifyLastLine="0" shrinkToFit="0" readingOrder="0"/>
    </dxf>
    <dxf>
      <font>
        <b/>
        <i val="0"/>
        <strike val="0"/>
        <condense val="0"/>
        <extend val="0"/>
        <outline val="0"/>
        <shadow val="0"/>
        <u val="none"/>
        <vertAlign val="baseline"/>
        <sz val="12"/>
        <color theme="0"/>
        <name val="Aptos Narrow"/>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10"/>
        <color rgb="FFFFFFFF"/>
        <name val="Helvetica"/>
        <scheme val="none"/>
      </font>
      <numFmt numFmtId="1" formatCode="0"/>
      <fill>
        <patternFill patternType="solid">
          <fgColor rgb="FF000000"/>
          <bgColor rgb="FFFFFFFF"/>
        </patternFill>
      </fill>
      <alignment horizontal="left" vertical="center" textRotation="0" wrapText="0" indent="0" justifyLastLine="0" shrinkToFit="0" readingOrder="0"/>
      <border diagonalUp="0" diagonalDown="0">
        <left style="thin">
          <color rgb="FF4FADA3"/>
        </left>
        <right/>
        <top/>
        <bottom/>
        <vertical/>
        <horizontal/>
      </border>
    </dxf>
    <dxf>
      <font>
        <b val="0"/>
        <i val="0"/>
        <strike val="0"/>
        <condense val="0"/>
        <extend val="0"/>
        <outline val="0"/>
        <shadow val="0"/>
        <u val="none"/>
        <vertAlign val="baseline"/>
        <sz val="11"/>
        <color rgb="FF2C2926"/>
        <name val="Helvetica"/>
        <family val="2"/>
        <scheme val="none"/>
      </font>
      <numFmt numFmtId="189" formatCode="#,##0_-;\-\ #,##0_-;_-* &quot;-&quot;_-;_-@_-"/>
      <fill>
        <patternFill patternType="solid">
          <fgColor rgb="FF000000"/>
          <bgColor rgb="FFFFFFFF"/>
        </patternFill>
      </fill>
      <alignment horizontal="general" vertical="center" textRotation="0" wrapText="0" indent="0" justifyLastLine="0" shrinkToFit="0" readingOrder="0"/>
    </dxf>
    <dxf>
      <font>
        <b val="0"/>
        <i val="0"/>
        <strike val="0"/>
        <condense val="0"/>
        <extend val="0"/>
        <outline val="0"/>
        <shadow val="0"/>
        <u val="none"/>
        <vertAlign val="baseline"/>
        <sz val="11"/>
        <color rgb="FF2C2926"/>
        <name val="Helvetica"/>
        <family val="2"/>
        <scheme val="none"/>
      </font>
      <numFmt numFmtId="189" formatCode="#,##0_-;\-\ #,##0_-;_-* &quot;-&quot;_-;_-@_-"/>
      <fill>
        <patternFill patternType="solid">
          <fgColor rgb="FF000000"/>
          <bgColor rgb="FFFFFFFF"/>
        </patternFill>
      </fill>
      <alignment horizontal="general" vertical="center" textRotation="0" wrapText="0" indent="0" justifyLastLine="0" shrinkToFit="0" readingOrder="0"/>
      <border diagonalUp="0" diagonalDown="0" outline="0">
        <left/>
        <right/>
        <top/>
        <bottom style="thin">
          <color rgb="FF4FADA3"/>
        </bottom>
      </border>
    </dxf>
    <dxf>
      <font>
        <b val="0"/>
        <i val="0"/>
        <strike val="0"/>
        <condense val="0"/>
        <extend val="0"/>
        <outline val="0"/>
        <shadow val="0"/>
        <u val="none"/>
        <vertAlign val="baseline"/>
        <sz val="11"/>
        <color rgb="FF2C2926"/>
        <name val="Helvetica"/>
        <family val="2"/>
        <scheme val="none"/>
      </font>
      <numFmt numFmtId="189" formatCode="#,##0_-;\-\ #,##0_-;_-* &quot;-&quot;_-;_-@_-"/>
      <fill>
        <patternFill patternType="solid">
          <fgColor rgb="FF000000"/>
          <bgColor rgb="FFFFFFFF"/>
        </patternFill>
      </fill>
      <alignment horizontal="general" vertical="center" textRotation="0" wrapText="0" indent="0" justifyLastLine="0" shrinkToFit="0" readingOrder="0"/>
      <border diagonalUp="0" diagonalDown="0" outline="0">
        <left/>
        <right/>
        <top/>
        <bottom style="thin">
          <color rgb="FF4FADA3"/>
        </bottom>
      </border>
    </dxf>
    <dxf>
      <font>
        <b val="0"/>
        <i val="0"/>
        <strike val="0"/>
        <condense val="0"/>
        <extend val="0"/>
        <outline val="0"/>
        <shadow val="0"/>
        <u val="none"/>
        <vertAlign val="baseline"/>
        <sz val="11"/>
        <color rgb="FF2C2926"/>
        <name val="Helvetica"/>
        <family val="2"/>
        <scheme val="none"/>
      </font>
      <numFmt numFmtId="189" formatCode="#,##0_-;\-\ #,##0_-;_-* &quot;-&quot;_-;_-@_-"/>
      <fill>
        <patternFill patternType="solid">
          <fgColor rgb="FF000000"/>
          <bgColor rgb="FFFFFFFF"/>
        </patternFill>
      </fill>
      <alignment horizontal="general" vertical="center" textRotation="0" wrapText="0" indent="0" justifyLastLine="0" shrinkToFit="0" readingOrder="0"/>
      <border diagonalUp="0" diagonalDown="0" outline="0">
        <left/>
        <right/>
        <top/>
        <bottom style="thin">
          <color rgb="FF4FADA3"/>
        </bottom>
      </border>
    </dxf>
    <dxf>
      <font>
        <b val="0"/>
        <i val="0"/>
        <strike val="0"/>
        <condense val="0"/>
        <extend val="0"/>
        <outline val="0"/>
        <shadow val="0"/>
        <u val="none"/>
        <vertAlign val="baseline"/>
        <sz val="11"/>
        <color rgb="FF2C2926"/>
        <name val="Helvetica"/>
        <family val="2"/>
        <scheme val="none"/>
      </font>
      <numFmt numFmtId="189" formatCode="#,##0_-;\-\ #,##0_-;_-* &quot;-&quot;_-;_-@_-"/>
      <fill>
        <patternFill patternType="solid">
          <fgColor rgb="FF000000"/>
          <bgColor rgb="FFFFFFFF"/>
        </patternFill>
      </fill>
      <alignment horizontal="general" vertical="center" textRotation="0" wrapText="0" indent="0" justifyLastLine="0" shrinkToFit="0" readingOrder="0"/>
      <border diagonalUp="0" diagonalDown="0" outline="0">
        <left/>
        <right/>
        <top/>
        <bottom style="thin">
          <color rgb="FF4FADA3"/>
        </bottom>
      </border>
    </dxf>
    <dxf>
      <font>
        <b val="0"/>
        <i val="0"/>
        <strike val="0"/>
        <condense val="0"/>
        <extend val="0"/>
        <outline val="0"/>
        <shadow val="0"/>
        <u val="none"/>
        <vertAlign val="baseline"/>
        <sz val="11"/>
        <color rgb="FF2C2926"/>
        <name val="Helvetica"/>
        <family val="2"/>
        <scheme val="none"/>
      </font>
      <numFmt numFmtId="189" formatCode="#,##0_-;\-\ #,##0_-;_-* &quot;-&quot;_-;_-@_-"/>
      <fill>
        <patternFill patternType="solid">
          <fgColor rgb="FF000000"/>
          <bgColor rgb="FFFFFFFF"/>
        </patternFill>
      </fill>
      <alignment horizontal="general" vertical="center" textRotation="0" wrapText="0" indent="0" justifyLastLine="0" shrinkToFit="0" readingOrder="0"/>
      <border diagonalUp="0" diagonalDown="0" outline="0">
        <left/>
        <right/>
        <top/>
        <bottom style="thin">
          <color rgb="FF4FADA3"/>
        </bottom>
      </border>
    </dxf>
    <dxf>
      <font>
        <b val="0"/>
        <i val="0"/>
        <strike val="0"/>
        <condense val="0"/>
        <extend val="0"/>
        <outline val="0"/>
        <shadow val="0"/>
        <u val="none"/>
        <vertAlign val="baseline"/>
        <sz val="11"/>
        <color rgb="FF2C2926"/>
        <name val="Helvetica"/>
        <family val="2"/>
        <scheme val="none"/>
      </font>
      <numFmt numFmtId="189" formatCode="#,##0_-;\-\ #,##0_-;_-* &quot;-&quot;_-;_-@_-"/>
      <fill>
        <patternFill patternType="solid">
          <fgColor rgb="FF000000"/>
          <bgColor rgb="FFDBEEEC"/>
        </patternFill>
      </fill>
      <alignment horizontal="general" vertical="center" textRotation="0" wrapText="0" indent="0" justifyLastLine="0" shrinkToFit="0" readingOrder="0"/>
      <border diagonalUp="0" diagonalDown="0" outline="0">
        <left/>
        <right/>
        <top/>
        <bottom style="thin">
          <color rgb="FF4FADA3"/>
        </bottom>
      </border>
    </dxf>
    <dxf>
      <font>
        <b val="0"/>
        <i val="0"/>
        <strike val="0"/>
        <condense val="0"/>
        <extend val="0"/>
        <outline val="0"/>
        <shadow val="0"/>
        <u val="none"/>
        <vertAlign val="baseline"/>
        <sz val="11"/>
        <color rgb="FF2C2926"/>
        <name val="Helvetica"/>
        <scheme val="none"/>
      </font>
      <numFmt numFmtId="1" formatCode="0"/>
      <fill>
        <patternFill patternType="solid">
          <fgColor rgb="FF000000"/>
          <bgColor rgb="FFFFFFFF"/>
        </patternFill>
      </fill>
      <alignment horizontal="left" vertical="center" textRotation="0" wrapText="1" indent="2" justifyLastLine="0" shrinkToFit="0" readingOrder="0"/>
      <border diagonalUp="0" diagonalDown="0" outline="0">
        <left/>
        <right/>
        <top/>
        <bottom style="thin">
          <color rgb="FF4FADA3"/>
        </bottom>
      </border>
    </dxf>
    <dxf>
      <border outline="0">
        <bottom style="thin">
          <color rgb="FF4FADA3"/>
        </bottom>
      </border>
    </dxf>
    <dxf>
      <font>
        <b val="0"/>
        <i val="0"/>
        <strike val="0"/>
        <condense val="0"/>
        <extend val="0"/>
        <outline val="0"/>
        <shadow val="0"/>
        <u val="none"/>
        <vertAlign val="baseline"/>
        <sz val="11"/>
        <color rgb="FF2C2926"/>
        <name val="Helvetica"/>
        <scheme val="none"/>
      </font>
      <fill>
        <patternFill patternType="solid">
          <fgColor rgb="FF000000"/>
          <bgColor rgb="FFFFFFFF"/>
        </patternFill>
      </fill>
      <alignment horizontal="general" vertical="center" textRotation="0" wrapText="0" indent="0" justifyLastLine="0" shrinkToFit="0" readingOrder="0"/>
    </dxf>
    <dxf>
      <font>
        <b/>
        <i val="0"/>
        <strike val="0"/>
        <condense val="0"/>
        <extend val="0"/>
        <outline val="0"/>
        <shadow val="0"/>
        <u val="none"/>
        <vertAlign val="baseline"/>
        <sz val="11"/>
        <color rgb="FFFFFFFF"/>
        <name val="Helvetica"/>
        <scheme val="none"/>
      </font>
      <fill>
        <patternFill patternType="solid">
          <fgColor rgb="FF000000"/>
          <bgColor rgb="FF4FADA3"/>
        </patternFill>
      </fill>
      <alignment horizontal="center" vertical="center" textRotation="0" wrapText="0" indent="0" justifyLastLine="0" shrinkToFit="0" readingOrder="0"/>
    </dxf>
    <dxf>
      <font>
        <b val="0"/>
        <i val="0"/>
        <strike val="0"/>
        <condense val="0"/>
        <extend val="0"/>
        <outline val="0"/>
        <shadow val="0"/>
        <u val="none"/>
        <vertAlign val="baseline"/>
        <sz val="10"/>
        <color rgb="FFFFFFFF"/>
        <name val="Helvetica"/>
        <scheme val="none"/>
      </font>
      <numFmt numFmtId="1" formatCode="0"/>
      <fill>
        <patternFill patternType="solid">
          <fgColor rgb="FF000000"/>
          <bgColor rgb="FFFFFFFF"/>
        </patternFill>
      </fill>
      <alignment horizontal="left" vertical="center" textRotation="0" wrapText="0" indent="0" justifyLastLine="0" shrinkToFit="0" readingOrder="0"/>
      <border diagonalUp="0" diagonalDown="0">
        <left style="thin">
          <color rgb="FF4FADA3"/>
        </left>
        <right/>
        <top/>
        <bottom/>
        <vertical/>
        <horizontal/>
      </border>
    </dxf>
    <dxf>
      <font>
        <b val="0"/>
        <i val="0"/>
        <strike val="0"/>
        <condense val="0"/>
        <extend val="0"/>
        <outline val="0"/>
        <shadow val="0"/>
        <u val="none"/>
        <vertAlign val="baseline"/>
        <sz val="11"/>
        <color rgb="FF2C2926"/>
        <name val="Helvetica"/>
        <scheme val="none"/>
      </font>
      <numFmt numFmtId="189" formatCode="#,##0_-;\-\ #,##0_-;_-* &quot;-&quot;_-;_-@_-"/>
      <fill>
        <patternFill patternType="solid">
          <fgColor rgb="FF000000"/>
          <bgColor rgb="FFFFFFFF"/>
        </patternFill>
      </fill>
      <alignment horizontal="general" vertical="center" textRotation="0" wrapText="0" indent="0" justifyLastLine="0" shrinkToFit="0" readingOrder="0"/>
    </dxf>
    <dxf>
      <font>
        <b val="0"/>
        <i val="0"/>
        <strike val="0"/>
        <condense val="0"/>
        <extend val="0"/>
        <outline val="0"/>
        <shadow val="0"/>
        <u val="none"/>
        <vertAlign val="baseline"/>
        <sz val="11"/>
        <color rgb="FF2C2926"/>
        <name val="Helvetica"/>
        <scheme val="none"/>
      </font>
      <numFmt numFmtId="189" formatCode="#,##0_-;\-\ #,##0_-;_-* &quot;-&quot;_-;_-@_-"/>
      <fill>
        <patternFill patternType="solid">
          <fgColor rgb="FF000000"/>
          <bgColor rgb="FFFFFFFF"/>
        </patternFill>
      </fill>
      <alignment horizontal="general" vertical="center" textRotation="0" wrapText="0" indent="0" justifyLastLine="0" shrinkToFit="0" readingOrder="0"/>
      <border diagonalUp="0" diagonalDown="0">
        <left/>
        <right/>
        <top/>
        <bottom style="thin">
          <color rgb="FF4FADA3"/>
        </bottom>
        <vertical/>
        <horizontal/>
      </border>
    </dxf>
    <dxf>
      <font>
        <b val="0"/>
        <i val="0"/>
        <strike val="0"/>
        <condense val="0"/>
        <extend val="0"/>
        <outline val="0"/>
        <shadow val="0"/>
        <u val="none"/>
        <vertAlign val="baseline"/>
        <sz val="11"/>
        <color rgb="FF2C2926"/>
        <name val="Helvetica"/>
        <scheme val="none"/>
      </font>
      <numFmt numFmtId="189" formatCode="#,##0_-;\-\ #,##0_-;_-* &quot;-&quot;_-;_-@_-"/>
      <fill>
        <patternFill patternType="solid">
          <fgColor rgb="FF000000"/>
          <bgColor rgb="FFFFFFFF"/>
        </patternFill>
      </fill>
      <alignment horizontal="general" vertical="center" textRotation="0" wrapText="0" indent="0" justifyLastLine="0" shrinkToFit="0" readingOrder="0"/>
      <border diagonalUp="0" diagonalDown="0">
        <left/>
        <right/>
        <top/>
        <bottom style="thin">
          <color rgb="FF4FADA3"/>
        </bottom>
        <vertical/>
        <horizontal/>
      </border>
    </dxf>
    <dxf>
      <font>
        <b val="0"/>
        <i val="0"/>
        <strike val="0"/>
        <condense val="0"/>
        <extend val="0"/>
        <outline val="0"/>
        <shadow val="0"/>
        <u val="none"/>
        <vertAlign val="baseline"/>
        <sz val="11"/>
        <color rgb="FF2C2926"/>
        <name val="Helvetica"/>
        <scheme val="none"/>
      </font>
      <numFmt numFmtId="189" formatCode="#,##0_-;\-\ #,##0_-;_-* &quot;-&quot;_-;_-@_-"/>
      <fill>
        <patternFill patternType="solid">
          <fgColor rgb="FF000000"/>
          <bgColor rgb="FFFFFFFF"/>
        </patternFill>
      </fill>
      <alignment horizontal="general" vertical="center" textRotation="0" wrapText="0" indent="0" justifyLastLine="0" shrinkToFit="0" readingOrder="0"/>
      <border diagonalUp="0" diagonalDown="0">
        <left/>
        <right/>
        <top/>
        <bottom style="thin">
          <color rgb="FF4FADA3"/>
        </bottom>
        <vertical/>
        <horizontal/>
      </border>
    </dxf>
    <dxf>
      <font>
        <b val="0"/>
        <i val="0"/>
        <strike val="0"/>
        <condense val="0"/>
        <extend val="0"/>
        <outline val="0"/>
        <shadow val="0"/>
        <u val="none"/>
        <vertAlign val="baseline"/>
        <sz val="11"/>
        <color rgb="FF2C2926"/>
        <name val="Helvetica"/>
        <scheme val="none"/>
      </font>
      <numFmt numFmtId="189" formatCode="#,##0_-;\-\ #,##0_-;_-* &quot;-&quot;_-;_-@_-"/>
      <fill>
        <patternFill patternType="solid">
          <fgColor rgb="FF000000"/>
          <bgColor rgb="FFFFFFFF"/>
        </patternFill>
      </fill>
      <alignment horizontal="general" vertical="center" textRotation="0" wrapText="0" indent="0" justifyLastLine="0" shrinkToFit="0" readingOrder="0"/>
      <border diagonalUp="0" diagonalDown="0">
        <left/>
        <right/>
        <top/>
        <bottom style="thin">
          <color rgb="FF4FADA3"/>
        </bottom>
        <vertical/>
        <horizontal/>
      </border>
    </dxf>
    <dxf>
      <font>
        <b val="0"/>
        <i val="0"/>
        <strike val="0"/>
        <condense val="0"/>
        <extend val="0"/>
        <outline val="0"/>
        <shadow val="0"/>
        <u val="none"/>
        <vertAlign val="baseline"/>
        <sz val="11"/>
        <color rgb="FF2C2926"/>
        <name val="Helvetica"/>
        <scheme val="none"/>
      </font>
      <numFmt numFmtId="189" formatCode="#,##0_-;\-\ #,##0_-;_-* &quot;-&quot;_-;_-@_-"/>
      <fill>
        <patternFill patternType="solid">
          <fgColor rgb="FF000000"/>
          <bgColor rgb="FFFFFFFF"/>
        </patternFill>
      </fill>
      <alignment horizontal="general" vertical="center" textRotation="0" wrapText="0" indent="0" justifyLastLine="0" shrinkToFit="0" readingOrder="0"/>
      <border diagonalUp="0" diagonalDown="0">
        <left/>
        <right/>
        <top/>
        <bottom style="thin">
          <color rgb="FF4FADA3"/>
        </bottom>
        <vertical/>
        <horizontal/>
      </border>
    </dxf>
    <dxf>
      <font>
        <b val="0"/>
        <i val="0"/>
        <strike val="0"/>
        <condense val="0"/>
        <extend val="0"/>
        <outline val="0"/>
        <shadow val="0"/>
        <u val="none"/>
        <vertAlign val="baseline"/>
        <sz val="11"/>
        <color rgb="FF2C2926"/>
        <name val="Helvetica"/>
        <scheme val="none"/>
      </font>
      <numFmt numFmtId="189" formatCode="#,##0_-;\-\ #,##0_-;_-* &quot;-&quot;_-;_-@_-"/>
      <fill>
        <patternFill patternType="solid">
          <fgColor rgb="FF000000"/>
          <bgColor rgb="FFFFFFFF"/>
        </patternFill>
      </fill>
      <alignment horizontal="general" vertical="center" textRotation="0" wrapText="0" indent="0" justifyLastLine="0" shrinkToFit="0" readingOrder="0"/>
      <border diagonalUp="0" diagonalDown="0">
        <left/>
        <right/>
        <top/>
        <bottom style="thin">
          <color rgb="FF4FADA3"/>
        </bottom>
        <vertical/>
        <horizontal/>
      </border>
    </dxf>
    <dxf>
      <font>
        <b val="0"/>
        <i val="0"/>
        <strike val="0"/>
        <condense val="0"/>
        <extend val="0"/>
        <outline val="0"/>
        <shadow val="0"/>
        <u val="none"/>
        <vertAlign val="baseline"/>
        <sz val="11"/>
        <color rgb="FF2C2926"/>
        <name val="Helvetica"/>
        <scheme val="none"/>
      </font>
      <numFmt numFmtId="189" formatCode="#,##0_-;\-\ #,##0_-;_-* &quot;-&quot;_-;_-@_-"/>
      <fill>
        <patternFill patternType="solid">
          <fgColor rgb="FF000000"/>
          <bgColor rgb="FFDBEEEC"/>
        </patternFill>
      </fill>
      <alignment horizontal="general" vertical="center" textRotation="0" wrapText="0" indent="0" justifyLastLine="0" shrinkToFit="0" readingOrder="0"/>
      <border diagonalUp="0" diagonalDown="0">
        <left/>
        <right/>
        <top/>
        <bottom style="thin">
          <color rgb="FF4FADA3"/>
        </bottom>
      </border>
    </dxf>
    <dxf>
      <font>
        <b val="0"/>
        <i val="0"/>
        <strike val="0"/>
        <condense val="0"/>
        <extend val="0"/>
        <outline val="0"/>
        <shadow val="0"/>
        <u val="none"/>
        <vertAlign val="baseline"/>
        <sz val="11"/>
        <color rgb="FF2C2926"/>
        <name val="Helvetica"/>
        <scheme val="none"/>
      </font>
      <numFmt numFmtId="1" formatCode="0"/>
      <fill>
        <patternFill patternType="solid">
          <fgColor rgb="FF000000"/>
          <bgColor rgb="FFFFFFFF"/>
        </patternFill>
      </fill>
      <alignment horizontal="left" vertical="center" textRotation="0" wrapText="1" indent="2" justifyLastLine="0" shrinkToFit="0" readingOrder="0"/>
      <border diagonalUp="0" diagonalDown="0" outline="0">
        <left/>
        <right/>
        <top/>
        <bottom style="thin">
          <color rgb="FF4FADA3"/>
        </bottom>
      </border>
    </dxf>
    <dxf>
      <border outline="0">
        <bottom style="thin">
          <color rgb="FF4FADA3"/>
        </bottom>
      </border>
    </dxf>
    <dxf>
      <font>
        <b val="0"/>
        <i val="0"/>
        <strike val="0"/>
        <condense val="0"/>
        <extend val="0"/>
        <outline val="0"/>
        <shadow val="0"/>
        <u val="none"/>
        <vertAlign val="baseline"/>
        <sz val="11"/>
        <color rgb="FF2C2926"/>
        <name val="Helvetica"/>
        <scheme val="none"/>
      </font>
      <fill>
        <patternFill patternType="solid">
          <fgColor rgb="FF000000"/>
          <bgColor rgb="FFFFFFFF"/>
        </patternFill>
      </fill>
      <alignment horizontal="general" vertical="center" textRotation="0" wrapText="0" indent="0" justifyLastLine="0" shrinkToFit="0" readingOrder="0"/>
    </dxf>
    <dxf>
      <font>
        <b/>
        <i val="0"/>
        <strike val="0"/>
        <condense val="0"/>
        <extend val="0"/>
        <outline val="0"/>
        <shadow val="0"/>
        <u val="none"/>
        <vertAlign val="baseline"/>
        <sz val="11"/>
        <color rgb="FFFFFFFF"/>
        <name val="Helvetica"/>
        <scheme val="none"/>
      </font>
      <fill>
        <patternFill patternType="solid">
          <fgColor rgb="FF000000"/>
          <bgColor rgb="FF4FADA3"/>
        </patternFill>
      </fill>
      <alignment horizontal="center" vertical="center" textRotation="0" wrapText="0" indent="0" justifyLastLine="0" shrinkToFit="0" readingOrder="0"/>
    </dxf>
    <dxf>
      <font>
        <b val="0"/>
        <i val="0"/>
        <strike val="0"/>
        <condense val="0"/>
        <extend val="0"/>
        <outline val="0"/>
        <shadow val="0"/>
        <u val="none"/>
        <vertAlign val="baseline"/>
        <sz val="11"/>
        <color rgb="FF2C2926"/>
        <name val="Helvetica"/>
        <scheme val="none"/>
      </font>
      <numFmt numFmtId="1" formatCode="0"/>
      <fill>
        <patternFill patternType="solid">
          <fgColor rgb="FF000000"/>
          <bgColor rgb="FFFFFFFF"/>
        </patternFill>
      </fill>
      <alignment horizontal="general" vertical="center" textRotation="0" wrapText="0" indent="0" justifyLastLine="0" shrinkToFit="0" readingOrder="0"/>
      <border diagonalUp="0" diagonalDown="0">
        <left/>
        <right/>
        <top/>
        <bottom style="thin">
          <color rgb="FF4FADA3"/>
        </bottom>
        <vertical/>
        <horizontal/>
      </border>
    </dxf>
    <dxf>
      <font>
        <b val="0"/>
        <i val="0"/>
        <strike val="0"/>
        <condense val="0"/>
        <extend val="0"/>
        <outline val="0"/>
        <shadow val="0"/>
        <u val="none"/>
        <vertAlign val="baseline"/>
        <sz val="11"/>
        <color rgb="FF2C2926"/>
        <name val="Helvetica"/>
        <scheme val="none"/>
      </font>
      <numFmt numFmtId="1" formatCode="0"/>
      <fill>
        <patternFill patternType="solid">
          <fgColor rgb="FF000000"/>
          <bgColor rgb="FFFFFFFF"/>
        </patternFill>
      </fill>
      <alignment horizontal="general" vertical="center" textRotation="0" wrapText="0" indent="0" justifyLastLine="0" shrinkToFit="0" readingOrder="0"/>
      <border diagonalUp="0" diagonalDown="0">
        <left/>
        <right/>
        <top/>
        <bottom style="thin">
          <color rgb="FF4FADA3"/>
        </bottom>
        <vertical/>
        <horizontal/>
      </border>
    </dxf>
    <dxf>
      <font>
        <b val="0"/>
        <i val="0"/>
        <strike val="0"/>
        <condense val="0"/>
        <extend val="0"/>
        <outline val="0"/>
        <shadow val="0"/>
        <u val="none"/>
        <vertAlign val="baseline"/>
        <sz val="11"/>
        <color rgb="FF2C2926"/>
        <name val="Helvetica"/>
        <scheme val="none"/>
      </font>
      <numFmt numFmtId="1" formatCode="0"/>
      <fill>
        <patternFill patternType="solid">
          <fgColor rgb="FF000000"/>
          <bgColor rgb="FFFFFFFF"/>
        </patternFill>
      </fill>
      <alignment horizontal="general" vertical="center" textRotation="0" wrapText="0" indent="0" justifyLastLine="0" shrinkToFit="0" readingOrder="0"/>
      <border diagonalUp="0" diagonalDown="0">
        <left/>
        <right/>
        <top/>
        <bottom style="thin">
          <color rgb="FF4FADA3"/>
        </bottom>
        <vertical/>
        <horizontal/>
      </border>
    </dxf>
    <dxf>
      <font>
        <b val="0"/>
        <i val="0"/>
        <strike val="0"/>
        <condense val="0"/>
        <extend val="0"/>
        <outline val="0"/>
        <shadow val="0"/>
        <u val="none"/>
        <vertAlign val="baseline"/>
        <sz val="11"/>
        <color rgb="FF2C2926"/>
        <name val="Helvetica"/>
        <scheme val="none"/>
      </font>
      <numFmt numFmtId="1" formatCode="0"/>
      <fill>
        <patternFill patternType="solid">
          <fgColor rgb="FF000000"/>
          <bgColor rgb="FFFFFFFF"/>
        </patternFill>
      </fill>
      <alignment horizontal="general" vertical="center" textRotation="0" wrapText="0" indent="0" justifyLastLine="0" shrinkToFit="0" readingOrder="0"/>
      <border diagonalUp="0" diagonalDown="0">
        <left/>
        <right/>
        <top/>
        <bottom style="thin">
          <color rgb="FF4FADA3"/>
        </bottom>
        <vertical/>
        <horizontal/>
      </border>
    </dxf>
    <dxf>
      <font>
        <b val="0"/>
        <i val="0"/>
        <strike val="0"/>
        <condense val="0"/>
        <extend val="0"/>
        <outline val="0"/>
        <shadow val="0"/>
        <u val="none"/>
        <vertAlign val="baseline"/>
        <sz val="11"/>
        <color rgb="FF2C2926"/>
        <name val="Helvetica"/>
        <scheme val="none"/>
      </font>
      <numFmt numFmtId="1" formatCode="0"/>
      <fill>
        <patternFill patternType="solid">
          <fgColor rgb="FF000000"/>
          <bgColor rgb="FFFFFFFF"/>
        </patternFill>
      </fill>
      <alignment horizontal="general" vertical="center" textRotation="0" wrapText="0" indent="0" justifyLastLine="0" shrinkToFit="0" readingOrder="0"/>
      <border diagonalUp="0" diagonalDown="0">
        <left/>
        <right/>
        <top/>
        <bottom style="thin">
          <color rgb="FF4FADA3"/>
        </bottom>
        <vertical/>
        <horizontal/>
      </border>
    </dxf>
    <dxf>
      <font>
        <b val="0"/>
        <i val="0"/>
        <strike val="0"/>
        <condense val="0"/>
        <extend val="0"/>
        <outline val="0"/>
        <shadow val="0"/>
        <u val="none"/>
        <vertAlign val="baseline"/>
        <sz val="11"/>
        <color rgb="FF2C2926"/>
        <name val="Helvetica"/>
        <scheme val="none"/>
      </font>
      <numFmt numFmtId="1" formatCode="0"/>
      <fill>
        <patternFill patternType="solid">
          <fgColor rgb="FF000000"/>
          <bgColor rgb="FFFFFFFF"/>
        </patternFill>
      </fill>
      <alignment horizontal="general" vertical="center" textRotation="0" wrapText="0" indent="0" justifyLastLine="0" shrinkToFit="0" readingOrder="0"/>
      <border diagonalUp="0" diagonalDown="0">
        <left/>
        <right/>
        <top/>
        <bottom style="thin">
          <color rgb="FF4FADA3"/>
        </bottom>
        <vertical/>
        <horizontal/>
      </border>
    </dxf>
    <dxf>
      <font>
        <b val="0"/>
        <i val="0"/>
        <strike val="0"/>
        <condense val="0"/>
        <extend val="0"/>
        <outline val="0"/>
        <shadow val="0"/>
        <u val="none"/>
        <vertAlign val="baseline"/>
        <sz val="11"/>
        <color rgb="FF2C2926"/>
        <name val="Helvetica"/>
        <scheme val="none"/>
      </font>
      <numFmt numFmtId="1" formatCode="0"/>
      <fill>
        <patternFill patternType="solid">
          <fgColor rgb="FF000000"/>
          <bgColor rgb="FFFFFFFF"/>
        </patternFill>
      </fill>
      <alignment horizontal="general" vertical="center" textRotation="0" wrapText="0" indent="0" justifyLastLine="0" shrinkToFit="0" readingOrder="0"/>
      <border diagonalUp="0" diagonalDown="0">
        <left/>
        <right/>
        <top/>
        <bottom style="thin">
          <color rgb="FF4FADA3"/>
        </bottom>
        <vertical/>
        <horizontal/>
      </border>
    </dxf>
    <dxf>
      <font>
        <b val="0"/>
        <i val="0"/>
        <strike val="0"/>
        <condense val="0"/>
        <extend val="0"/>
        <outline val="0"/>
        <shadow val="0"/>
        <u val="none"/>
        <vertAlign val="baseline"/>
        <sz val="11"/>
        <color rgb="FF2C2926"/>
        <name val="Helvetica"/>
        <scheme val="none"/>
      </font>
      <numFmt numFmtId="1" formatCode="0"/>
      <fill>
        <patternFill patternType="solid">
          <fgColor rgb="FF000000"/>
          <bgColor rgb="FFFFFFFF"/>
        </patternFill>
      </fill>
      <alignment horizontal="general" vertical="center" textRotation="0" wrapText="0" indent="0" justifyLastLine="0" shrinkToFit="0" readingOrder="0"/>
      <border diagonalUp="0" diagonalDown="0">
        <left/>
        <right/>
        <top/>
        <bottom style="thin">
          <color rgb="FF4FADA3"/>
        </bottom>
        <vertical/>
        <horizontal/>
      </border>
    </dxf>
    <dxf>
      <font>
        <b val="0"/>
        <i val="0"/>
        <strike val="0"/>
        <condense val="0"/>
        <extend val="0"/>
        <outline val="0"/>
        <shadow val="0"/>
        <u val="none"/>
        <vertAlign val="baseline"/>
        <sz val="11"/>
        <color rgb="FF2C2926"/>
        <name val="Helvetica"/>
        <scheme val="none"/>
      </font>
      <numFmt numFmtId="3" formatCode="#,##0"/>
      <fill>
        <patternFill patternType="solid">
          <fgColor rgb="FF000000"/>
          <bgColor rgb="FFDBEEEC"/>
        </patternFill>
      </fill>
      <alignment horizontal="general" vertical="center" textRotation="0" wrapText="0" indent="0" justifyLastLine="0" shrinkToFit="0" readingOrder="0"/>
      <border diagonalUp="0" diagonalDown="0">
        <left/>
        <right/>
        <top/>
        <bottom style="thin">
          <color rgb="FF4FADA3"/>
        </bottom>
        <vertical/>
        <horizontal/>
      </border>
    </dxf>
    <dxf>
      <font>
        <b val="0"/>
        <i val="0"/>
        <strike val="0"/>
        <condense val="0"/>
        <extend val="0"/>
        <outline val="0"/>
        <shadow val="0"/>
        <u val="none"/>
        <vertAlign val="baseline"/>
        <sz val="11"/>
        <color rgb="FF2C2926"/>
        <name val="Helvetica"/>
        <scheme val="none"/>
      </font>
      <numFmt numFmtId="30" formatCode="@"/>
      <fill>
        <patternFill patternType="solid">
          <fgColor rgb="FF000000"/>
          <bgColor rgb="FFFFFFFF"/>
        </patternFill>
      </fill>
      <alignment horizontal="left" vertical="center" textRotation="0" wrapText="1" indent="2" justifyLastLine="0" shrinkToFit="0" readingOrder="0"/>
      <border diagonalUp="0" diagonalDown="0">
        <left/>
        <right/>
        <top/>
        <bottom style="thin">
          <color rgb="FF4FADA3"/>
        </bottom>
        <vertical/>
        <horizontal/>
      </border>
    </dxf>
    <dxf>
      <border outline="0">
        <bottom style="thin">
          <color rgb="FF4FADA3"/>
        </bottom>
      </border>
    </dxf>
    <dxf>
      <font>
        <b val="0"/>
        <i val="0"/>
        <strike val="0"/>
        <condense val="0"/>
        <extend val="0"/>
        <outline val="0"/>
        <shadow val="0"/>
        <u val="none"/>
        <vertAlign val="baseline"/>
        <sz val="11"/>
        <color rgb="FF2C2926"/>
        <name val="Helvetica"/>
        <scheme val="none"/>
      </font>
      <fill>
        <patternFill patternType="solid">
          <fgColor rgb="FF000000"/>
          <bgColor rgb="FFFFFFFF"/>
        </patternFill>
      </fill>
      <alignment horizontal="general" vertical="center" textRotation="0" wrapText="0" indent="0" justifyLastLine="0" shrinkToFit="0" readingOrder="0"/>
    </dxf>
    <dxf>
      <font>
        <b/>
        <i val="0"/>
        <strike val="0"/>
        <condense val="0"/>
        <extend val="0"/>
        <outline val="0"/>
        <shadow val="0"/>
        <u val="none"/>
        <vertAlign val="baseline"/>
        <sz val="11"/>
        <color rgb="FFFFFFFF"/>
        <name val="Helvetica"/>
        <scheme val="none"/>
      </font>
      <fill>
        <patternFill patternType="solid">
          <fgColor rgb="FF000000"/>
          <bgColor rgb="FF4FADA3"/>
        </patternFill>
      </fill>
      <alignment horizontal="center" vertical="center" textRotation="0" wrapText="0" indent="0" justifyLastLine="0" shrinkToFit="0" readingOrder="0"/>
    </dxf>
    <dxf>
      <font>
        <strike val="0"/>
        <outline val="0"/>
        <shadow val="0"/>
        <u val="none"/>
        <vertAlign val="baseline"/>
        <sz val="12"/>
        <name val="Helvetica"/>
        <family val="2"/>
        <scheme val="none"/>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name val="Helvetica"/>
        <family val="2"/>
        <scheme val="none"/>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name val="Helvetica"/>
        <family val="2"/>
        <scheme val="none"/>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name val="Helvetica"/>
        <family val="2"/>
        <scheme val="none"/>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name val="Helvetica"/>
        <family val="2"/>
        <scheme val="none"/>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name val="Helvetica"/>
        <family val="2"/>
        <scheme val="none"/>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name val="Helvetica"/>
        <family val="2"/>
        <scheme val="none"/>
      </font>
      <numFmt numFmtId="3" formatCode="#,##0"/>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name val="Helvetica"/>
        <family val="2"/>
        <scheme val="none"/>
      </font>
      <numFmt numFmtId="1" formatCode="0"/>
      <fill>
        <patternFill patternType="none">
          <fgColor indexed="64"/>
          <bgColor auto="1"/>
        </patternFill>
      </fill>
      <alignment horizontal="left" vertical="center" textRotation="0" wrapText="1" indent="2" justifyLastLine="0" shrinkToFit="0" readingOrder="0"/>
    </dxf>
    <dxf>
      <font>
        <strike val="0"/>
        <outline val="0"/>
        <shadow val="0"/>
        <u val="none"/>
        <vertAlign val="baseline"/>
        <sz val="12"/>
        <name val="Helvetica"/>
        <family val="2"/>
        <scheme val="none"/>
      </font>
      <fill>
        <patternFill patternType="none">
          <fgColor indexed="64"/>
          <bgColor auto="1"/>
        </patternFill>
      </fill>
      <alignment horizontal="general" vertical="center" textRotation="0" wrapText="0" indent="0" justifyLastLine="0" shrinkToFit="0" readingOrder="0"/>
    </dxf>
    <dxf>
      <font>
        <b/>
        <i val="0"/>
        <strike val="0"/>
        <condense val="0"/>
        <extend val="0"/>
        <outline val="0"/>
        <shadow val="0"/>
        <u val="none"/>
        <vertAlign val="baseline"/>
        <sz val="12"/>
        <color theme="0"/>
        <name val="Aptos Narrow"/>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theme="0"/>
        </left>
        <right style="thin">
          <color theme="0"/>
        </right>
        <top/>
        <bottom/>
      </border>
    </dxf>
    <dxf>
      <font>
        <b/>
        <i val="0"/>
      </font>
      <fill>
        <patternFill>
          <bgColor theme="3"/>
        </patternFill>
      </fill>
    </dxf>
    <dxf>
      <border>
        <bottom style="thin">
          <color theme="3"/>
        </bottom>
      </border>
    </dxf>
    <dxf>
      <font>
        <b/>
        <i val="0"/>
      </font>
      <fill>
        <patternFill>
          <bgColor theme="3"/>
        </patternFill>
      </fill>
    </dxf>
    <dxf>
      <border>
        <bottom style="thin">
          <color theme="3"/>
        </bottom>
      </border>
    </dxf>
    <dxf>
      <fill>
        <patternFill>
          <bgColor rgb="FFEDF7F6"/>
        </patternFill>
      </fill>
    </dxf>
    <dxf>
      <font>
        <b/>
        <i val="0"/>
        <strike val="0"/>
        <color theme="0"/>
      </font>
      <fill>
        <patternFill>
          <bgColor rgb="FF397E77"/>
        </patternFill>
      </fill>
      <border>
        <left/>
        <right/>
        <vertical style="medium">
          <color theme="0"/>
        </vertical>
      </border>
    </dxf>
    <dxf>
      <border>
        <left/>
        <right/>
        <top/>
        <bottom style="thin">
          <color rgb="FF397E77"/>
        </bottom>
        <vertical style="thin">
          <color theme="0" tint="-0.24994659260841701"/>
        </vertical>
        <horizontal/>
      </border>
    </dxf>
    <dxf>
      <font>
        <b/>
        <i val="0"/>
      </font>
      <fill>
        <patternFill>
          <bgColor theme="3"/>
        </patternFill>
      </fill>
    </dxf>
    <dxf>
      <border>
        <bottom style="thin">
          <color theme="3"/>
        </bottom>
      </border>
    </dxf>
  </dxfs>
  <tableStyles count="4" defaultTableStyle="TableStyleMedium2" defaultPivotStyle="PivotStyleLight16">
    <tableStyle name="SFC" pivot="0" count="2" xr9:uid="{967A0C05-1147-4170-980C-4760B04148B7}">
      <tableStyleElement type="wholeTable" dxfId="78"/>
      <tableStyleElement type="headerRow" dxfId="77"/>
    </tableStyle>
    <tableStyle name="SFC - SEFF (teal - teal) no horiz borders" pivot="0" count="3" xr9:uid="{94A64B0C-ACA7-445B-AF36-D8EEE81ACCF3}">
      <tableStyleElement type="wholeTable" dxfId="76"/>
      <tableStyleElement type="headerRow" dxfId="75"/>
      <tableStyleElement type="secondRowStripe" dxfId="74"/>
    </tableStyle>
    <tableStyle name="SFC 2" pivot="0" count="2" xr9:uid="{350185F0-292A-4807-B755-B058686EE2E1}">
      <tableStyleElement type="wholeTable" dxfId="73"/>
      <tableStyleElement type="headerRow" dxfId="72"/>
    </tableStyle>
    <tableStyle name="SFC 3" pivot="0" count="2" xr9:uid="{3CC826C6-9D1F-4936-8C34-2CB27EDC015E}">
      <tableStyleElement type="wholeTable" dxfId="71"/>
      <tableStyleElement type="headerRow" dxfId="70"/>
    </tableStyle>
  </tableStyles>
  <colors>
    <mruColors>
      <color rgb="FFFFCD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3.xml"/><Relationship Id="rId50" Type="http://schemas.openxmlformats.org/officeDocument/2006/relationships/externalLink" Target="externalLinks/externalLink6.xml"/><Relationship Id="rId55" Type="http://schemas.openxmlformats.org/officeDocument/2006/relationships/externalLink" Target="externalLinks/externalLink11.xml"/><Relationship Id="rId63"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1.xml"/><Relationship Id="rId53" Type="http://schemas.openxmlformats.org/officeDocument/2006/relationships/externalLink" Target="externalLinks/externalLink9.xml"/><Relationship Id="rId58" Type="http://schemas.openxmlformats.org/officeDocument/2006/relationships/externalLink" Target="externalLinks/externalLink14.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4.xml"/><Relationship Id="rId56" Type="http://schemas.openxmlformats.org/officeDocument/2006/relationships/externalLink" Target="externalLinks/externalLink12.xml"/><Relationship Id="rId8" Type="http://schemas.openxmlformats.org/officeDocument/2006/relationships/worksheet" Target="worksheets/sheet8.xml"/><Relationship Id="rId51" Type="http://schemas.openxmlformats.org/officeDocument/2006/relationships/externalLink" Target="externalLinks/externalLink7.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2.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10.xml"/><Relationship Id="rId62"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5.xml"/><Relationship Id="rId57" Type="http://schemas.openxmlformats.org/officeDocument/2006/relationships/externalLink" Target="externalLinks/externalLink13.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8.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261936</xdr:colOff>
      <xdr:row>1</xdr:row>
      <xdr:rowOff>100011</xdr:rowOff>
    </xdr:from>
    <xdr:to>
      <xdr:col>1</xdr:col>
      <xdr:colOff>1720850</xdr:colOff>
      <xdr:row>3</xdr:row>
      <xdr:rowOff>501739</xdr:rowOff>
    </xdr:to>
    <xdr:pic>
      <xdr:nvPicPr>
        <xdr:cNvPr id="2" name="DWP logo" descr="Department for Work and Pensions" title="Department for Work and Pensions">
          <a:extLst>
            <a:ext uri="{FF2B5EF4-FFF2-40B4-BE49-F238E27FC236}">
              <a16:creationId xmlns:a16="http://schemas.microsoft.com/office/drawing/2014/main" id="{6882EF0E-0B24-449B-A5C3-4C154CF5AF91}"/>
            </a:ext>
          </a:extLst>
        </xdr:cNvPr>
        <xdr:cNvPicPr>
          <a:picLocks noChangeAspect="1" noChangeArrowheads="1"/>
        </xdr:cNvPicPr>
      </xdr:nvPicPr>
      <xdr:blipFill>
        <a:blip xmlns:r="http://schemas.openxmlformats.org/officeDocument/2006/relationships" r:embed="rId1">
          <a:lum bright="-13000" contrast="44000"/>
          <a:extLst>
            <a:ext uri="{28A0092B-C50C-407E-A947-70E740481C1C}">
              <a14:useLocalDpi xmlns:a14="http://schemas.microsoft.com/office/drawing/2010/main" val="0"/>
            </a:ext>
          </a:extLst>
        </a:blip>
        <a:srcRect/>
        <a:stretch>
          <a:fillRect/>
        </a:stretch>
      </xdr:blipFill>
      <xdr:spPr bwMode="auto">
        <a:xfrm>
          <a:off x="1487486" y="265111"/>
          <a:ext cx="1465264" cy="1211353"/>
        </a:xfrm>
        <a:prstGeom prst="rect">
          <a:avLst/>
        </a:prstGeom>
        <a:noFill/>
        <a:ln>
          <a:noFill/>
        </a:ln>
        <a:effectLst>
          <a:glow rad="127000">
            <a:schemeClr val="accent1">
              <a:alpha val="0"/>
            </a:schemeClr>
          </a:glow>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windows\temp\PROF99A.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Data\rhmtngregory\Debt%20Interest%20PORTAL!%20Budget%202013%20R2%20(version%20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mt-shares.hmt.local\HMTDATA7GROUPS$\PSF\PEF\FSBR2009\Debt%20Interest\The%20Main%20Men\Debt%20Interest%20PORTAL!%20FSBR0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Data\rhmtmphillips\Temp\Debt%20interest%20payments%20model%20AS14%20Round%202%20with%202014-15%20outturn.xlsx"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UK99" TargetMode="External"/></Relationships>
</file>

<file path=xl/externalLinks/_rels/externalLink14.xml.rels><?xml version="1.0" encoding="UTF-8" standalone="yes"?>
<Relationships xmlns="http://schemas.openxmlformats.org/package/2006/relationships"><Relationship Id="rId2" Type="http://schemas.openxmlformats.org/officeDocument/2006/relationships/externalLinkPath" Target="https://emckclac-my.sharepoint.com/personal/k2256879_kcl_ac_uk/Documents/Disability%20work/a.%20Disability-related%20stats/Spending%20&amp;%20caseload/0_Latest%20out-turn%20statistics%20(spring-budget-2024).xlsx" TargetMode="External"/><Relationship Id="rId1" Type="http://schemas.openxmlformats.org/officeDocument/2006/relationships/externalLinkPath" Target="0_Latest%20out-turn%20statistics%20(spring-budget-20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forecast\hist20\CHSPD1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forecast\hist20\HIS19FIN.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budgetresponsibility.org.uk/WINDOWS/TEMP/PD/PD109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esearch-camb\mresearch\RPW\Winter%2004-05\Margins\MRGWinter04-0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groups\PSF\EFO\Autumn%202014\Spending\Measures\Scorecard%20app\OBR%20Scorecard%20&amp;%20supplementary%20table%20FINAL%2028.11.14.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oasisdata7\homedirs\Program%20Files\FileNET\IDM\Cache\2003012410152300001\all%20the%20chart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RHMTFMuneer1/AppData/Local/Microsoft/Windows/INetCache/Content.Outlook/KP1MAI9F/25%20Nov%20-%20AS14%20tally.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R:\HISTORY\2011\Dint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cast data"/>
      <sheetName val="Intro - read first"/>
      <sheetName val="Imp VAT"/>
      <sheetName val="Home VAT"/>
      <sheetName val="VATgraph"/>
      <sheetName val="Tobacco"/>
      <sheetName val="Spirits"/>
      <sheetName val="Beer"/>
      <sheetName val="Wine"/>
      <sheetName val="Cider"/>
      <sheetName val="B&amp;G"/>
      <sheetName val="Customs"/>
      <sheetName val="APD"/>
      <sheetName val="IPT"/>
      <sheetName val="Landfill"/>
      <sheetName val="Reb oils"/>
      <sheetName val="Petrol"/>
      <sheetName val="Derv"/>
      <sheetName val="Oilgraph"/>
      <sheetName val="Tables 1 &amp; 2"/>
      <sheetName val="April"/>
      <sheetName val="Daily (2)"/>
      <sheetName val="Proportions"/>
      <sheetName val="Comparison"/>
      <sheetName val="CGBR table"/>
      <sheetName val="BIS table"/>
      <sheetName val="Tob accs"/>
      <sheetName val="Accruals"/>
      <sheetName val="Acc adj"/>
      <sheetName val="Data validation"/>
      <sheetName val="Forecast_data"/>
      <sheetName val="Intro_-_read_first"/>
      <sheetName val="Imp_VAT"/>
      <sheetName val="Home_VAT"/>
      <sheetName val="Reb_oils"/>
      <sheetName val="Tables_1_&amp;_2"/>
      <sheetName val="Daily_(2)"/>
      <sheetName val="CGBR_table"/>
      <sheetName val="BIS_table"/>
      <sheetName val="Tob_accs"/>
      <sheetName val="Acc_adj"/>
      <sheetName val="Forecast_data1"/>
      <sheetName val="Intro_-_read_first1"/>
      <sheetName val="Imp_VAT1"/>
      <sheetName val="Home_VAT1"/>
      <sheetName val="Reb_oils1"/>
      <sheetName val="Tables_1_&amp;_21"/>
      <sheetName val="Daily_(2)1"/>
      <sheetName val="CGBR_table1"/>
      <sheetName val="BIS_table1"/>
      <sheetName val="Tob_accs1"/>
      <sheetName val="Acc_adj1"/>
      <sheetName val="Data_validation"/>
      <sheetName val="Forecast_data2"/>
      <sheetName val="Intro_-_read_first2"/>
      <sheetName val="Imp_VAT2"/>
      <sheetName val="Home_VAT2"/>
      <sheetName val="Reb_oils2"/>
      <sheetName val="Tables_1_&amp;_22"/>
      <sheetName val="Daily_(2)2"/>
      <sheetName val="CGBR_table2"/>
      <sheetName val="BIS_table2"/>
      <sheetName val="Tob_accs2"/>
      <sheetName val="Acc_adj2"/>
      <sheetName val="Data_validation1"/>
      <sheetName val="Forecast_data3"/>
      <sheetName val="Intro_-_read_first3"/>
      <sheetName val="Imp_VAT3"/>
      <sheetName val="Home_VAT3"/>
      <sheetName val="Reb_oils3"/>
      <sheetName val="Tables_1_&amp;_23"/>
      <sheetName val="Daily_(2)3"/>
      <sheetName val="CGBR_table3"/>
      <sheetName val="BIS_table3"/>
      <sheetName val="Tob_accs3"/>
      <sheetName val="Acc_adj3"/>
      <sheetName val="Data_validation2"/>
      <sheetName val="C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Download"/>
      <sheetName val="DOMINANT"/>
      <sheetName val="DINT11"/>
      <sheetName val="DINT12"/>
      <sheetName val="nKEYNES"/>
      <sheetName val="NatSav"/>
      <sheetName val="Calcs"/>
      <sheetName val="Upload"/>
      <sheetName val="Model-Exp"/>
      <sheetName val="Model-Rec"/>
      <sheetName val="Intraflows"/>
      <sheetName val="NAO"/>
      <sheetName val="Data (monthly)"/>
    </sheetNames>
    <sheetDataSet>
      <sheetData sheetId="0"/>
      <sheetData sheetId="1">
        <row r="1">
          <cell r="B1" t="str">
            <v>CGC</v>
          </cell>
          <cell r="C1" t="str">
            <v>CGGILTS</v>
          </cell>
          <cell r="D1" t="str">
            <v>CGNCR</v>
          </cell>
          <cell r="E1" t="str">
            <v>CGOD</v>
          </cell>
          <cell r="F1" t="str">
            <v>COIN</v>
          </cell>
          <cell r="G1" t="str">
            <v>dGILT</v>
          </cell>
          <cell r="H1" t="str">
            <v>DICGLA</v>
          </cell>
          <cell r="I1" t="str">
            <v>DICGOP</v>
          </cell>
          <cell r="J1" t="str">
            <v>DICGPC</v>
          </cell>
          <cell r="K1" t="str">
            <v>DILACG</v>
          </cell>
          <cell r="L1" t="str">
            <v>DILAPC</v>
          </cell>
          <cell r="M1" t="str">
            <v>DILAPR</v>
          </cell>
          <cell r="N1" t="str">
            <v>dILGILT</v>
          </cell>
          <cell r="O1" t="str">
            <v>DIPCCG</v>
          </cell>
          <cell r="P1" t="str">
            <v>DIPCLA</v>
          </cell>
          <cell r="Q1" t="str">
            <v>DIPCOP</v>
          </cell>
          <cell r="R1" t="str">
            <v>DIPLDC</v>
          </cell>
          <cell r="S1" t="str">
            <v>DIPNSC</v>
          </cell>
          <cell r="T1" t="str">
            <v>DIPRPC</v>
          </cell>
          <cell r="U1" t="str">
            <v>DIRCG</v>
          </cell>
          <cell r="V1" t="str">
            <v>DIRLA</v>
          </cell>
          <cell r="W1" t="str">
            <v>DIRPC</v>
          </cell>
          <cell r="X1" t="str">
            <v>DRES</v>
          </cell>
          <cell r="Y1" t="str">
            <v>DVPCCG</v>
          </cell>
          <cell r="Z1" t="str">
            <v>DVPCLA</v>
          </cell>
          <cell r="AA1" t="str">
            <v>DVPSCG</v>
          </cell>
          <cell r="AB1" t="str">
            <v>FLOATER</v>
          </cell>
          <cell r="AC1" t="str">
            <v>IDBILL</v>
          </cell>
          <cell r="AD1" t="str">
            <v>IILG</v>
          </cell>
          <cell r="AE1" t="str">
            <v>ILGAC</v>
          </cell>
          <cell r="AF1" t="str">
            <v>ILGCSH</v>
          </cell>
          <cell r="AG1" t="str">
            <v>ILGUP</v>
          </cell>
          <cell r="AH1" t="str">
            <v>LABRO</v>
          </cell>
          <cell r="AI1" t="str">
            <v>NATSAV</v>
          </cell>
          <cell r="AJ1" t="str">
            <v>OCGASS</v>
          </cell>
          <cell r="AK1" t="str">
            <v>OCGBRF</v>
          </cell>
          <cell r="AL1" t="str">
            <v>OXFPS</v>
          </cell>
          <cell r="AM1" t="str">
            <v>PCBRO</v>
          </cell>
          <cell r="AN1" t="str">
            <v>PCNB</v>
          </cell>
          <cell r="AO1" t="str">
            <v>POISS</v>
          </cell>
          <cell r="AP1" t="str">
            <v>PSFA</v>
          </cell>
          <cell r="AQ1" t="str">
            <v>PSINTR</v>
          </cell>
          <cell r="AR1" t="str">
            <v>REDGILT</v>
          </cell>
          <cell r="AS1" t="str">
            <v>REDILGILT</v>
          </cell>
          <cell r="AT1" t="str">
            <v>REDOTH</v>
          </cell>
          <cell r="AU1" t="str">
            <v>REVIG</v>
          </cell>
          <cell r="AV1" t="str">
            <v>REVIG3</v>
          </cell>
          <cell r="AW1" t="str">
            <v>REVIG8</v>
          </cell>
          <cell r="AX1" t="str">
            <v>RILG</v>
          </cell>
          <cell r="AY1" t="str">
            <v>RNS</v>
          </cell>
          <cell r="AZ1" t="str">
            <v>SLAB</v>
          </cell>
          <cell r="BA1" t="str">
            <v>SLAM</v>
          </cell>
          <cell r="BB1" t="str">
            <v>SLAPO</v>
          </cell>
          <cell r="BC1" t="str">
            <v>SLCGLA</v>
          </cell>
          <cell r="BD1" t="str">
            <v>SLCGPR</v>
          </cell>
          <cell r="BE1" t="str">
            <v>SPCBCG</v>
          </cell>
          <cell r="BF1" t="str">
            <v>TBILLS</v>
          </cell>
          <cell r="BG1" t="str">
            <v>TXCERT</v>
          </cell>
          <cell r="BH1" t="str">
            <v>PR</v>
          </cell>
          <cell r="BI1" t="str">
            <v>RSM</v>
          </cell>
          <cell r="BJ1" t="str">
            <v>R5YR</v>
          </cell>
          <cell r="BK1" t="str">
            <v>RLM</v>
          </cell>
          <cell r="BL1" t="str">
            <v>M0</v>
          </cell>
          <cell r="BM1" t="str">
            <v>RMORTMK</v>
          </cell>
          <cell r="BN1" t="str">
            <v>FLEASGG</v>
          </cell>
          <cell r="BO1" t="str">
            <v>CGNDIV</v>
          </cell>
          <cell r="BP1" t="str">
            <v>LANDIV</v>
          </cell>
          <cell r="BQ1" t="str">
            <v>PCNDIV</v>
          </cell>
          <cell r="BR1" t="str">
            <v>LCGLA</v>
          </cell>
          <cell r="BS1" t="str">
            <v>LCGPC</v>
          </cell>
          <cell r="BT1" t="str">
            <v>LALEND</v>
          </cell>
          <cell r="BU1" t="str">
            <v>RMORT</v>
          </cell>
          <cell r="BV1" t="str">
            <v>OSPC</v>
          </cell>
          <cell r="BW1" t="str">
            <v>CGINTRA</v>
          </cell>
          <cell r="BX1" t="str">
            <v>LAINTRA</v>
          </cell>
          <cell r="BY1" t="str">
            <v>PCINTRA</v>
          </cell>
          <cell r="BZ1" t="str">
            <v>SPREAD</v>
          </cell>
        </row>
        <row r="2">
          <cell r="A2">
            <v>199902</v>
          </cell>
          <cell r="B2">
            <v>0</v>
          </cell>
          <cell r="C2">
            <v>267530</v>
          </cell>
          <cell r="D2">
            <v>4834</v>
          </cell>
          <cell r="E2">
            <v>-890</v>
          </cell>
          <cell r="F2">
            <v>2671</v>
          </cell>
          <cell r="G2">
            <v>4904</v>
          </cell>
          <cell r="H2">
            <v>17</v>
          </cell>
          <cell r="I2">
            <v>6685</v>
          </cell>
          <cell r="J2">
            <v>77</v>
          </cell>
          <cell r="K2">
            <v>908</v>
          </cell>
          <cell r="L2">
            <v>1</v>
          </cell>
          <cell r="M2">
            <v>64</v>
          </cell>
          <cell r="N2">
            <v>860</v>
          </cell>
          <cell r="O2">
            <v>448</v>
          </cell>
          <cell r="P2">
            <v>-338</v>
          </cell>
          <cell r="Q2">
            <v>41</v>
          </cell>
          <cell r="R2">
            <v>4543</v>
          </cell>
          <cell r="S2">
            <v>800</v>
          </cell>
          <cell r="T2">
            <v>122</v>
          </cell>
          <cell r="U2">
            <v>1705</v>
          </cell>
          <cell r="V2">
            <v>-126</v>
          </cell>
          <cell r="W2">
            <v>206</v>
          </cell>
          <cell r="X2">
            <v>-202</v>
          </cell>
          <cell r="Y2">
            <v>-251</v>
          </cell>
          <cell r="Z2">
            <v>1174</v>
          </cell>
          <cell r="AA2">
            <v>317</v>
          </cell>
          <cell r="AB2">
            <v>3000</v>
          </cell>
          <cell r="AC2">
            <v>8097</v>
          </cell>
          <cell r="AD2">
            <v>260</v>
          </cell>
          <cell r="AE2">
            <v>-578</v>
          </cell>
          <cell r="AF2">
            <v>0</v>
          </cell>
          <cell r="AG2">
            <v>578</v>
          </cell>
          <cell r="AH2">
            <v>544</v>
          </cell>
          <cell r="AI2">
            <v>63989</v>
          </cell>
          <cell r="AJ2">
            <v>1610</v>
          </cell>
          <cell r="AK2">
            <v>390</v>
          </cell>
          <cell r="AL2">
            <v>-271</v>
          </cell>
          <cell r="AM2">
            <v>-72</v>
          </cell>
          <cell r="AN2">
            <v>-668</v>
          </cell>
          <cell r="AO2">
            <v>290</v>
          </cell>
          <cell r="AP2">
            <v>257842</v>
          </cell>
          <cell r="AQ2">
            <v>983</v>
          </cell>
          <cell r="AR2">
            <v>1248</v>
          </cell>
          <cell r="AS2">
            <v>0</v>
          </cell>
          <cell r="AT2">
            <v>0</v>
          </cell>
          <cell r="AU2">
            <v>63446</v>
          </cell>
          <cell r="AV2">
            <v>0</v>
          </cell>
          <cell r="AW2">
            <v>63446</v>
          </cell>
          <cell r="AX2">
            <v>1.9635899999999999</v>
          </cell>
          <cell r="AY2">
            <v>5.0954300000000003</v>
          </cell>
          <cell r="AZ2">
            <v>7917</v>
          </cell>
          <cell r="BA2">
            <v>15360</v>
          </cell>
          <cell r="BB2">
            <v>616</v>
          </cell>
          <cell r="BC2">
            <v>45113</v>
          </cell>
          <cell r="BD2">
            <v>6198</v>
          </cell>
          <cell r="BE2">
            <v>9255</v>
          </cell>
          <cell r="BF2">
            <v>6777</v>
          </cell>
          <cell r="BG2">
            <v>534</v>
          </cell>
          <cell r="BH2">
            <v>165.5</v>
          </cell>
          <cell r="BI2">
            <v>5.2</v>
          </cell>
          <cell r="BJ2">
            <v>5.05</v>
          </cell>
          <cell r="BK2">
            <v>4.67</v>
          </cell>
          <cell r="BL2">
            <v>28534</v>
          </cell>
          <cell r="BM2">
            <v>6.77</v>
          </cell>
          <cell r="BN2">
            <v>1310</v>
          </cell>
          <cell r="BO2">
            <v>666</v>
          </cell>
          <cell r="BP2">
            <v>195</v>
          </cell>
          <cell r="BQ2">
            <v>122</v>
          </cell>
          <cell r="BR2">
            <v>-17</v>
          </cell>
          <cell r="BS2">
            <v>60</v>
          </cell>
          <cell r="BT2">
            <v>31</v>
          </cell>
          <cell r="BU2" t="e">
            <v>#N/A</v>
          </cell>
          <cell r="BV2" t="e">
            <v>#N/A</v>
          </cell>
          <cell r="BW2">
            <v>1018</v>
          </cell>
          <cell r="BX2">
            <v>-12</v>
          </cell>
          <cell r="BY2">
            <v>-1006</v>
          </cell>
          <cell r="BZ2">
            <v>0</v>
          </cell>
          <cell r="CA2" t="e">
            <v>#N/A</v>
          </cell>
          <cell r="CB2" t="e">
            <v>#N/A</v>
          </cell>
          <cell r="CC2" t="e">
            <v>#N/A</v>
          </cell>
          <cell r="CD2" t="e">
            <v>#N/A</v>
          </cell>
          <cell r="CE2" t="e">
            <v>#N/A</v>
          </cell>
        </row>
        <row r="3">
          <cell r="A3">
            <v>199903</v>
          </cell>
          <cell r="B3">
            <v>0</v>
          </cell>
          <cell r="C3">
            <v>254297</v>
          </cell>
          <cell r="D3">
            <v>-2177</v>
          </cell>
          <cell r="E3">
            <v>1716</v>
          </cell>
          <cell r="F3">
            <v>2700</v>
          </cell>
          <cell r="G3">
            <v>-2479</v>
          </cell>
          <cell r="H3">
            <v>9</v>
          </cell>
          <cell r="I3">
            <v>5802</v>
          </cell>
          <cell r="J3">
            <v>82</v>
          </cell>
          <cell r="K3">
            <v>1105</v>
          </cell>
          <cell r="L3">
            <v>2</v>
          </cell>
          <cell r="M3">
            <v>60</v>
          </cell>
          <cell r="N3">
            <v>775</v>
          </cell>
          <cell r="O3">
            <v>348</v>
          </cell>
          <cell r="P3">
            <v>-278</v>
          </cell>
          <cell r="Q3">
            <v>43</v>
          </cell>
          <cell r="R3">
            <v>4491</v>
          </cell>
          <cell r="S3">
            <v>657</v>
          </cell>
          <cell r="T3">
            <v>120</v>
          </cell>
          <cell r="U3">
            <v>1821</v>
          </cell>
          <cell r="V3">
            <v>-96</v>
          </cell>
          <cell r="W3">
            <v>209</v>
          </cell>
          <cell r="X3">
            <v>759</v>
          </cell>
          <cell r="Y3">
            <v>-191</v>
          </cell>
          <cell r="Z3">
            <v>1179</v>
          </cell>
          <cell r="AA3">
            <v>453</v>
          </cell>
          <cell r="AB3">
            <v>3000</v>
          </cell>
          <cell r="AC3">
            <v>5750</v>
          </cell>
          <cell r="AD3">
            <v>551</v>
          </cell>
          <cell r="AE3">
            <v>431</v>
          </cell>
          <cell r="AF3">
            <v>0</v>
          </cell>
          <cell r="AG3">
            <v>-431</v>
          </cell>
          <cell r="AH3">
            <v>-913</v>
          </cell>
          <cell r="AI3">
            <v>63595</v>
          </cell>
          <cell r="AJ3">
            <v>2160</v>
          </cell>
          <cell r="AK3">
            <v>-345</v>
          </cell>
          <cell r="AL3">
            <v>-1359</v>
          </cell>
          <cell r="AM3">
            <v>-125</v>
          </cell>
          <cell r="AN3">
            <v>-747</v>
          </cell>
          <cell r="AO3">
            <v>295</v>
          </cell>
          <cell r="AP3">
            <v>260590</v>
          </cell>
          <cell r="AQ3">
            <v>1114</v>
          </cell>
          <cell r="AR3">
            <v>6479</v>
          </cell>
          <cell r="AS3">
            <v>0</v>
          </cell>
          <cell r="AT3">
            <v>0</v>
          </cell>
          <cell r="AU3">
            <v>63807</v>
          </cell>
          <cell r="AV3">
            <v>0</v>
          </cell>
          <cell r="AW3">
            <v>63807</v>
          </cell>
          <cell r="AX3">
            <v>2.1757300000000002</v>
          </cell>
          <cell r="AY3">
            <v>4.1968800000000002</v>
          </cell>
          <cell r="AZ3">
            <v>7820</v>
          </cell>
          <cell r="BA3">
            <v>16072</v>
          </cell>
          <cell r="BB3">
            <v>653</v>
          </cell>
          <cell r="BC3">
            <v>45708</v>
          </cell>
          <cell r="BD3">
            <v>6468</v>
          </cell>
          <cell r="BE3">
            <v>7746</v>
          </cell>
          <cell r="BF3">
            <v>6670</v>
          </cell>
          <cell r="BG3">
            <v>498</v>
          </cell>
          <cell r="BH3">
            <v>165.6</v>
          </cell>
          <cell r="BI3">
            <v>5.19</v>
          </cell>
          <cell r="BJ3">
            <v>5.84</v>
          </cell>
          <cell r="BK3">
            <v>4.6100000000000003</v>
          </cell>
          <cell r="BL3">
            <v>29168</v>
          </cell>
          <cell r="BM3">
            <v>6.72</v>
          </cell>
          <cell r="BN3">
            <v>1331</v>
          </cell>
          <cell r="BO3">
            <v>821</v>
          </cell>
          <cell r="BP3">
            <v>173</v>
          </cell>
          <cell r="BQ3">
            <v>120</v>
          </cell>
          <cell r="BR3">
            <v>560</v>
          </cell>
          <cell r="BS3">
            <v>64</v>
          </cell>
          <cell r="BT3">
            <v>33</v>
          </cell>
          <cell r="BU3" t="e">
            <v>#N/A</v>
          </cell>
          <cell r="BV3" t="e">
            <v>#N/A</v>
          </cell>
          <cell r="BW3">
            <v>1190</v>
          </cell>
          <cell r="BX3">
            <v>-339</v>
          </cell>
          <cell r="BY3">
            <v>-851</v>
          </cell>
          <cell r="BZ3">
            <v>0.12</v>
          </cell>
          <cell r="CA3" t="e">
            <v>#N/A</v>
          </cell>
          <cell r="CB3" t="e">
            <v>#N/A</v>
          </cell>
          <cell r="CC3" t="e">
            <v>#N/A</v>
          </cell>
          <cell r="CD3" t="e">
            <v>#N/A</v>
          </cell>
          <cell r="CE3" t="e">
            <v>#N/A</v>
          </cell>
        </row>
        <row r="4">
          <cell r="A4">
            <v>199904</v>
          </cell>
          <cell r="B4">
            <v>0</v>
          </cell>
          <cell r="C4">
            <v>259055</v>
          </cell>
          <cell r="D4">
            <v>2609</v>
          </cell>
          <cell r="E4">
            <v>3277</v>
          </cell>
          <cell r="F4">
            <v>2817</v>
          </cell>
          <cell r="G4">
            <v>1411</v>
          </cell>
          <cell r="H4">
            <v>19</v>
          </cell>
          <cell r="I4">
            <v>6601</v>
          </cell>
          <cell r="J4">
            <v>86</v>
          </cell>
          <cell r="K4">
            <v>939</v>
          </cell>
          <cell r="L4">
            <v>3</v>
          </cell>
          <cell r="M4">
            <v>61</v>
          </cell>
          <cell r="N4">
            <v>774</v>
          </cell>
          <cell r="O4">
            <v>650</v>
          </cell>
          <cell r="P4">
            <v>-387</v>
          </cell>
          <cell r="Q4">
            <v>45</v>
          </cell>
          <cell r="R4">
            <v>4395</v>
          </cell>
          <cell r="S4">
            <v>745</v>
          </cell>
          <cell r="T4">
            <v>127</v>
          </cell>
          <cell r="U4">
            <v>2039</v>
          </cell>
          <cell r="V4">
            <v>-145</v>
          </cell>
          <cell r="W4">
            <v>222</v>
          </cell>
          <cell r="X4">
            <v>-755</v>
          </cell>
          <cell r="Y4">
            <v>-310</v>
          </cell>
          <cell r="Z4">
            <v>1181</v>
          </cell>
          <cell r="AA4">
            <v>352</v>
          </cell>
          <cell r="AB4">
            <v>3000</v>
          </cell>
          <cell r="AC4">
            <v>11686</v>
          </cell>
          <cell r="AD4">
            <v>262</v>
          </cell>
          <cell r="AE4">
            <v>-711</v>
          </cell>
          <cell r="AF4">
            <v>2</v>
          </cell>
          <cell r="AG4">
            <v>713</v>
          </cell>
          <cell r="AH4">
            <v>-379</v>
          </cell>
          <cell r="AI4">
            <v>63788</v>
          </cell>
          <cell r="AJ4">
            <v>1856</v>
          </cell>
          <cell r="AK4">
            <v>-132</v>
          </cell>
          <cell r="AL4">
            <v>228</v>
          </cell>
          <cell r="AM4">
            <v>-63</v>
          </cell>
          <cell r="AN4">
            <v>-889</v>
          </cell>
          <cell r="AO4">
            <v>291</v>
          </cell>
          <cell r="AP4">
            <v>262651</v>
          </cell>
          <cell r="AQ4">
            <v>1152</v>
          </cell>
          <cell r="AR4">
            <v>1788</v>
          </cell>
          <cell r="AS4">
            <v>0</v>
          </cell>
          <cell r="AT4">
            <v>0</v>
          </cell>
          <cell r="AU4">
            <v>65246</v>
          </cell>
          <cell r="AV4">
            <v>0</v>
          </cell>
          <cell r="AW4">
            <v>65246</v>
          </cell>
          <cell r="AX4">
            <v>1.99834</v>
          </cell>
          <cell r="AY4">
            <v>4.7542099999999996</v>
          </cell>
          <cell r="AZ4">
            <v>7894</v>
          </cell>
          <cell r="BA4">
            <v>16681</v>
          </cell>
          <cell r="BB4">
            <v>693</v>
          </cell>
          <cell r="BC4">
            <v>46707</v>
          </cell>
          <cell r="BD4">
            <v>7036</v>
          </cell>
          <cell r="BE4">
            <v>6212</v>
          </cell>
          <cell r="BF4">
            <v>4248</v>
          </cell>
          <cell r="BG4">
            <v>471</v>
          </cell>
          <cell r="BH4">
            <v>166.8</v>
          </cell>
          <cell r="BI4">
            <v>5.89</v>
          </cell>
          <cell r="BJ4">
            <v>6.11</v>
          </cell>
          <cell r="BK4">
            <v>4.29</v>
          </cell>
          <cell r="BL4">
            <v>30077</v>
          </cell>
          <cell r="BM4">
            <v>6.93</v>
          </cell>
          <cell r="BN4">
            <v>1344</v>
          </cell>
          <cell r="BO4">
            <v>802</v>
          </cell>
          <cell r="BP4">
            <v>223</v>
          </cell>
          <cell r="BQ4">
            <v>127</v>
          </cell>
          <cell r="BR4">
            <v>1080</v>
          </cell>
          <cell r="BS4">
            <v>7</v>
          </cell>
          <cell r="BT4">
            <v>36</v>
          </cell>
          <cell r="BU4" t="e">
            <v>#N/A</v>
          </cell>
          <cell r="BV4" t="e">
            <v>#N/A</v>
          </cell>
          <cell r="BW4">
            <v>1181</v>
          </cell>
          <cell r="BX4">
            <v>-193</v>
          </cell>
          <cell r="BY4">
            <v>-988</v>
          </cell>
          <cell r="BZ4">
            <v>0.49</v>
          </cell>
          <cell r="CA4" t="e">
            <v>#N/A</v>
          </cell>
          <cell r="CB4" t="e">
            <v>#N/A</v>
          </cell>
          <cell r="CC4" t="e">
            <v>#N/A</v>
          </cell>
          <cell r="CD4" t="e">
            <v>#N/A</v>
          </cell>
          <cell r="CE4" t="e">
            <v>#N/A</v>
          </cell>
        </row>
        <row r="5">
          <cell r="A5">
            <v>200001</v>
          </cell>
          <cell r="B5">
            <v>218</v>
          </cell>
          <cell r="C5">
            <v>254346</v>
          </cell>
          <cell r="D5">
            <v>-14403</v>
          </cell>
          <cell r="E5">
            <v>-2812</v>
          </cell>
          <cell r="F5">
            <v>2805</v>
          </cell>
          <cell r="G5">
            <v>-5038</v>
          </cell>
          <cell r="H5">
            <v>9</v>
          </cell>
          <cell r="I5">
            <v>5880</v>
          </cell>
          <cell r="J5">
            <v>78</v>
          </cell>
          <cell r="K5">
            <v>1104</v>
          </cell>
          <cell r="L5">
            <v>3</v>
          </cell>
          <cell r="M5">
            <v>67</v>
          </cell>
          <cell r="N5">
            <v>338</v>
          </cell>
          <cell r="O5">
            <v>590</v>
          </cell>
          <cell r="P5">
            <v>-552</v>
          </cell>
          <cell r="Q5">
            <v>47</v>
          </cell>
          <cell r="R5">
            <v>4395</v>
          </cell>
          <cell r="S5">
            <v>647</v>
          </cell>
          <cell r="T5">
            <v>123</v>
          </cell>
          <cell r="U5">
            <v>1973</v>
          </cell>
          <cell r="V5">
            <v>-305</v>
          </cell>
          <cell r="W5">
            <v>210</v>
          </cell>
          <cell r="X5">
            <v>365</v>
          </cell>
          <cell r="Y5">
            <v>-462</v>
          </cell>
          <cell r="Z5">
            <v>1177</v>
          </cell>
          <cell r="AA5">
            <v>497</v>
          </cell>
          <cell r="AB5">
            <v>3000</v>
          </cell>
          <cell r="AC5">
            <v>12436</v>
          </cell>
          <cell r="AD5">
            <v>572</v>
          </cell>
          <cell r="AE5">
            <v>41</v>
          </cell>
          <cell r="AF5">
            <v>0</v>
          </cell>
          <cell r="AG5">
            <v>-41</v>
          </cell>
          <cell r="AH5">
            <v>327</v>
          </cell>
          <cell r="AI5">
            <v>63331</v>
          </cell>
          <cell r="AJ5">
            <v>6635</v>
          </cell>
          <cell r="AK5">
            <v>1022</v>
          </cell>
          <cell r="AL5">
            <v>-917</v>
          </cell>
          <cell r="AM5">
            <v>1845</v>
          </cell>
          <cell r="AN5">
            <v>-1419</v>
          </cell>
          <cell r="AO5">
            <v>450</v>
          </cell>
          <cell r="AP5">
            <v>265795</v>
          </cell>
          <cell r="AQ5">
            <v>1137</v>
          </cell>
          <cell r="AR5">
            <v>5549</v>
          </cell>
          <cell r="AS5">
            <v>0</v>
          </cell>
          <cell r="AT5">
            <v>0</v>
          </cell>
          <cell r="AU5">
            <v>65740</v>
          </cell>
          <cell r="AV5">
            <v>0</v>
          </cell>
          <cell r="AW5">
            <v>65740</v>
          </cell>
          <cell r="AX5">
            <v>2.0279500000000001</v>
          </cell>
          <cell r="AY5">
            <v>4.1495199999999999</v>
          </cell>
          <cell r="AZ5">
            <v>7024</v>
          </cell>
          <cell r="BA5">
            <v>15889</v>
          </cell>
          <cell r="BB5">
            <v>748</v>
          </cell>
          <cell r="BC5">
            <v>46521</v>
          </cell>
          <cell r="BD5">
            <v>7019</v>
          </cell>
          <cell r="BE5">
            <v>4307</v>
          </cell>
          <cell r="BF5">
            <v>4453</v>
          </cell>
          <cell r="BG5">
            <v>535</v>
          </cell>
          <cell r="BH5">
            <v>167.5</v>
          </cell>
          <cell r="BI5">
            <v>6.12</v>
          </cell>
          <cell r="BJ5">
            <v>6.2</v>
          </cell>
          <cell r="BK5">
            <v>4.72</v>
          </cell>
          <cell r="BL5">
            <v>30571</v>
          </cell>
          <cell r="BM5">
            <v>7.3766699999999998</v>
          </cell>
          <cell r="BN5">
            <v>1655</v>
          </cell>
          <cell r="BO5">
            <v>776</v>
          </cell>
          <cell r="BP5">
            <v>238</v>
          </cell>
          <cell r="BQ5">
            <v>123</v>
          </cell>
          <cell r="BR5">
            <v>-223</v>
          </cell>
          <cell r="BS5">
            <v>-4</v>
          </cell>
          <cell r="BT5">
            <v>53</v>
          </cell>
          <cell r="BU5" t="e">
            <v>#N/A</v>
          </cell>
          <cell r="BV5" t="e">
            <v>#N/A</v>
          </cell>
          <cell r="BW5">
            <v>1154</v>
          </cell>
          <cell r="BX5">
            <v>-795</v>
          </cell>
          <cell r="BY5">
            <v>-359</v>
          </cell>
          <cell r="BZ5">
            <v>0.25</v>
          </cell>
          <cell r="CA5" t="e">
            <v>#N/A</v>
          </cell>
          <cell r="CB5" t="e">
            <v>#N/A</v>
          </cell>
          <cell r="CC5" t="e">
            <v>#N/A</v>
          </cell>
          <cell r="CD5" t="e">
            <v>#N/A</v>
          </cell>
          <cell r="CE5" t="e">
            <v>#N/A</v>
          </cell>
        </row>
        <row r="6">
          <cell r="A6">
            <v>200002</v>
          </cell>
          <cell r="B6">
            <v>236</v>
          </cell>
          <cell r="C6">
            <v>258072</v>
          </cell>
          <cell r="D6">
            <v>-11262</v>
          </cell>
          <cell r="E6">
            <v>2322</v>
          </cell>
          <cell r="F6">
            <v>2810</v>
          </cell>
          <cell r="G6">
            <v>2620</v>
          </cell>
          <cell r="H6">
            <v>18</v>
          </cell>
          <cell r="I6">
            <v>6652</v>
          </cell>
          <cell r="J6">
            <v>65</v>
          </cell>
          <cell r="K6">
            <v>822</v>
          </cell>
          <cell r="L6">
            <v>3</v>
          </cell>
          <cell r="M6">
            <v>85</v>
          </cell>
          <cell r="N6">
            <v>880</v>
          </cell>
          <cell r="O6">
            <v>283</v>
          </cell>
          <cell r="P6">
            <v>-225</v>
          </cell>
          <cell r="Q6">
            <v>46</v>
          </cell>
          <cell r="R6">
            <v>4290</v>
          </cell>
          <cell r="S6">
            <v>949</v>
          </cell>
          <cell r="T6">
            <v>156</v>
          </cell>
          <cell r="U6">
            <v>1581</v>
          </cell>
          <cell r="V6">
            <v>37</v>
          </cell>
          <cell r="W6">
            <v>229</v>
          </cell>
          <cell r="X6">
            <v>-3953</v>
          </cell>
          <cell r="Y6">
            <v>-131</v>
          </cell>
          <cell r="Z6">
            <v>1148</v>
          </cell>
          <cell r="AA6">
            <v>460</v>
          </cell>
          <cell r="AB6">
            <v>3000</v>
          </cell>
          <cell r="AC6">
            <v>14153</v>
          </cell>
          <cell r="AD6">
            <v>269</v>
          </cell>
          <cell r="AE6">
            <v>-562</v>
          </cell>
          <cell r="AF6">
            <v>0</v>
          </cell>
          <cell r="AG6">
            <v>562</v>
          </cell>
          <cell r="AH6">
            <v>-901</v>
          </cell>
          <cell r="AI6">
            <v>63459</v>
          </cell>
          <cell r="AJ6">
            <v>19297</v>
          </cell>
          <cell r="AK6">
            <v>-541</v>
          </cell>
          <cell r="AL6">
            <v>288</v>
          </cell>
          <cell r="AM6">
            <v>344</v>
          </cell>
          <cell r="AN6">
            <v>-612</v>
          </cell>
          <cell r="AO6">
            <v>378</v>
          </cell>
          <cell r="AP6">
            <v>284193</v>
          </cell>
          <cell r="AQ6">
            <v>1336</v>
          </cell>
          <cell r="AR6">
            <v>22</v>
          </cell>
          <cell r="AS6">
            <v>0</v>
          </cell>
          <cell r="AT6">
            <v>0</v>
          </cell>
          <cell r="AU6">
            <v>67104</v>
          </cell>
          <cell r="AV6">
            <v>0</v>
          </cell>
          <cell r="AW6">
            <v>67104</v>
          </cell>
          <cell r="AX6">
            <v>1.9654199999999999</v>
          </cell>
          <cell r="AY6">
            <v>6.1173400000000004</v>
          </cell>
          <cell r="AZ6">
            <v>7062</v>
          </cell>
          <cell r="BA6">
            <v>16930</v>
          </cell>
          <cell r="BB6">
            <v>818</v>
          </cell>
          <cell r="BC6">
            <v>47775</v>
          </cell>
          <cell r="BD6">
            <v>7587</v>
          </cell>
          <cell r="BE6">
            <v>4368</v>
          </cell>
          <cell r="BF6">
            <v>3982</v>
          </cell>
          <cell r="BG6">
            <v>504</v>
          </cell>
          <cell r="BH6">
            <v>170.6</v>
          </cell>
          <cell r="BI6">
            <v>6.19</v>
          </cell>
          <cell r="BJ6">
            <v>5.85</v>
          </cell>
          <cell r="BK6">
            <v>4.66</v>
          </cell>
          <cell r="BL6">
            <v>30795</v>
          </cell>
          <cell r="BM6">
            <v>7.6366699999999996</v>
          </cell>
          <cell r="BN6">
            <v>1693</v>
          </cell>
          <cell r="BO6">
            <v>936</v>
          </cell>
          <cell r="BP6">
            <v>244</v>
          </cell>
          <cell r="BQ6">
            <v>156</v>
          </cell>
          <cell r="BR6">
            <v>1168</v>
          </cell>
          <cell r="BS6">
            <v>58</v>
          </cell>
          <cell r="BT6">
            <v>-17</v>
          </cell>
          <cell r="BU6" t="e">
            <v>#N/A</v>
          </cell>
          <cell r="BV6" t="e">
            <v>#N/A</v>
          </cell>
          <cell r="BW6">
            <v>894</v>
          </cell>
          <cell r="BX6">
            <v>16</v>
          </cell>
          <cell r="BY6">
            <v>-910</v>
          </cell>
          <cell r="BZ6">
            <v>0.19</v>
          </cell>
          <cell r="CA6" t="e">
            <v>#N/A</v>
          </cell>
          <cell r="CB6" t="e">
            <v>#N/A</v>
          </cell>
          <cell r="CC6" t="e">
            <v>#N/A</v>
          </cell>
          <cell r="CD6" t="e">
            <v>#N/A</v>
          </cell>
          <cell r="CE6" t="e">
            <v>#N/A</v>
          </cell>
        </row>
        <row r="7">
          <cell r="A7">
            <v>200003</v>
          </cell>
          <cell r="B7">
            <v>255</v>
          </cell>
          <cell r="C7">
            <v>250691</v>
          </cell>
          <cell r="D7">
            <v>-16215</v>
          </cell>
          <cell r="E7">
            <v>-3702</v>
          </cell>
          <cell r="F7">
            <v>2832</v>
          </cell>
          <cell r="G7">
            <v>-5223</v>
          </cell>
          <cell r="H7">
            <v>13</v>
          </cell>
          <cell r="I7">
            <v>6217</v>
          </cell>
          <cell r="J7">
            <v>80</v>
          </cell>
          <cell r="K7">
            <v>796</v>
          </cell>
          <cell r="L7">
            <v>2</v>
          </cell>
          <cell r="M7">
            <v>87</v>
          </cell>
          <cell r="N7">
            <v>746</v>
          </cell>
          <cell r="O7">
            <v>336</v>
          </cell>
          <cell r="P7">
            <v>-330</v>
          </cell>
          <cell r="Q7">
            <v>50</v>
          </cell>
          <cell r="R7">
            <v>4297</v>
          </cell>
          <cell r="S7">
            <v>778</v>
          </cell>
          <cell r="T7">
            <v>159</v>
          </cell>
          <cell r="U7">
            <v>1904</v>
          </cell>
          <cell r="V7">
            <v>-81</v>
          </cell>
          <cell r="W7">
            <v>246</v>
          </cell>
          <cell r="X7">
            <v>-2340</v>
          </cell>
          <cell r="Y7">
            <v>-233</v>
          </cell>
          <cell r="Z7">
            <v>1147</v>
          </cell>
          <cell r="AA7">
            <v>455</v>
          </cell>
          <cell r="AB7">
            <v>3000</v>
          </cell>
          <cell r="AC7">
            <v>15137</v>
          </cell>
          <cell r="AD7">
            <v>586</v>
          </cell>
          <cell r="AE7">
            <v>-40</v>
          </cell>
          <cell r="AF7">
            <v>0</v>
          </cell>
          <cell r="AG7">
            <v>40</v>
          </cell>
          <cell r="AH7">
            <v>-542</v>
          </cell>
          <cell r="AI7">
            <v>63635</v>
          </cell>
          <cell r="AJ7">
            <v>24851</v>
          </cell>
          <cell r="AK7">
            <v>-1799</v>
          </cell>
          <cell r="AL7">
            <v>312</v>
          </cell>
          <cell r="AM7">
            <v>273</v>
          </cell>
          <cell r="AN7">
            <v>-684</v>
          </cell>
          <cell r="AO7">
            <v>402</v>
          </cell>
          <cell r="AP7">
            <v>290920</v>
          </cell>
          <cell r="AQ7">
            <v>1622</v>
          </cell>
          <cell r="AR7">
            <v>3102</v>
          </cell>
          <cell r="AS7">
            <v>0</v>
          </cell>
          <cell r="AT7">
            <v>0</v>
          </cell>
          <cell r="AU7">
            <v>67853</v>
          </cell>
          <cell r="AV7">
            <v>0</v>
          </cell>
          <cell r="AW7">
            <v>67853</v>
          </cell>
          <cell r="AX7">
            <v>2.0731899999999999</v>
          </cell>
          <cell r="AY7">
            <v>4.98081</v>
          </cell>
          <cell r="AZ7">
            <v>7424</v>
          </cell>
          <cell r="BA7">
            <v>17189</v>
          </cell>
          <cell r="BB7">
            <v>815</v>
          </cell>
          <cell r="BC7">
            <v>47520</v>
          </cell>
          <cell r="BD7">
            <v>7891</v>
          </cell>
          <cell r="BE7">
            <v>4371</v>
          </cell>
          <cell r="BF7">
            <v>2332</v>
          </cell>
          <cell r="BG7">
            <v>474</v>
          </cell>
          <cell r="BH7">
            <v>170.9</v>
          </cell>
          <cell r="BI7">
            <v>6.12</v>
          </cell>
          <cell r="BJ7">
            <v>5.73</v>
          </cell>
          <cell r="BK7">
            <v>4.76</v>
          </cell>
          <cell r="BL7">
            <v>31371</v>
          </cell>
          <cell r="BM7">
            <v>7.62</v>
          </cell>
          <cell r="BN7">
            <v>1793</v>
          </cell>
          <cell r="BO7">
            <v>1227</v>
          </cell>
          <cell r="BP7">
            <v>236</v>
          </cell>
          <cell r="BQ7">
            <v>159</v>
          </cell>
          <cell r="BR7">
            <v>-283</v>
          </cell>
          <cell r="BS7">
            <v>-23</v>
          </cell>
          <cell r="BT7">
            <v>-16</v>
          </cell>
          <cell r="BU7" t="e">
            <v>#N/A</v>
          </cell>
          <cell r="BV7" t="e">
            <v>#N/A</v>
          </cell>
          <cell r="BW7">
            <v>820</v>
          </cell>
          <cell r="BX7">
            <v>-71</v>
          </cell>
          <cell r="BY7">
            <v>-749</v>
          </cell>
          <cell r="BZ7">
            <v>0.12</v>
          </cell>
          <cell r="CA7" t="e">
            <v>#N/A</v>
          </cell>
          <cell r="CB7" t="e">
            <v>#N/A</v>
          </cell>
          <cell r="CC7" t="e">
            <v>#N/A</v>
          </cell>
          <cell r="CD7" t="e">
            <v>#N/A</v>
          </cell>
          <cell r="CE7" t="e">
            <v>#N/A</v>
          </cell>
        </row>
        <row r="8">
          <cell r="A8">
            <v>200004</v>
          </cell>
          <cell r="B8">
            <v>276</v>
          </cell>
          <cell r="C8">
            <v>244246</v>
          </cell>
          <cell r="D8">
            <v>4304</v>
          </cell>
          <cell r="E8">
            <v>7391</v>
          </cell>
          <cell r="F8">
            <v>3001</v>
          </cell>
          <cell r="G8">
            <v>-7199</v>
          </cell>
          <cell r="H8">
            <v>19</v>
          </cell>
          <cell r="I8">
            <v>6930</v>
          </cell>
          <cell r="J8">
            <v>89</v>
          </cell>
          <cell r="K8">
            <v>1099</v>
          </cell>
          <cell r="L8">
            <v>3</v>
          </cell>
          <cell r="M8">
            <v>88</v>
          </cell>
          <cell r="N8">
            <v>754</v>
          </cell>
          <cell r="O8">
            <v>539</v>
          </cell>
          <cell r="P8">
            <v>-388</v>
          </cell>
          <cell r="Q8">
            <v>51</v>
          </cell>
          <cell r="R8">
            <v>4087</v>
          </cell>
          <cell r="S8">
            <v>569</v>
          </cell>
          <cell r="T8">
            <v>160</v>
          </cell>
          <cell r="U8">
            <v>2384</v>
          </cell>
          <cell r="V8">
            <v>-143</v>
          </cell>
          <cell r="W8">
            <v>257</v>
          </cell>
          <cell r="X8">
            <v>-1416</v>
          </cell>
          <cell r="Y8">
            <v>-306</v>
          </cell>
          <cell r="Z8">
            <v>1142</v>
          </cell>
          <cell r="AA8">
            <v>491</v>
          </cell>
          <cell r="AB8">
            <v>3000</v>
          </cell>
          <cell r="AC8">
            <v>18684</v>
          </cell>
          <cell r="AD8">
            <v>277</v>
          </cell>
          <cell r="AE8">
            <v>-1443</v>
          </cell>
          <cell r="AF8">
            <v>0</v>
          </cell>
          <cell r="AG8">
            <v>1443</v>
          </cell>
          <cell r="AH8">
            <v>-62</v>
          </cell>
          <cell r="AI8">
            <v>63270</v>
          </cell>
          <cell r="AJ8">
            <v>21548</v>
          </cell>
          <cell r="AK8">
            <v>-1826</v>
          </cell>
          <cell r="AL8">
            <v>194</v>
          </cell>
          <cell r="AM8">
            <v>-577</v>
          </cell>
          <cell r="AN8">
            <v>-728</v>
          </cell>
          <cell r="AO8">
            <v>410</v>
          </cell>
          <cell r="AP8">
            <v>295986</v>
          </cell>
          <cell r="AQ8">
            <v>1623</v>
          </cell>
          <cell r="AR8">
            <v>9352</v>
          </cell>
          <cell r="AS8">
            <v>0</v>
          </cell>
          <cell r="AT8">
            <v>0</v>
          </cell>
          <cell r="AU8">
            <v>69747</v>
          </cell>
          <cell r="AV8">
            <v>0</v>
          </cell>
          <cell r="AW8">
            <v>69747</v>
          </cell>
          <cell r="AX8">
            <v>2.0520299999999998</v>
          </cell>
          <cell r="AY8">
            <v>3.6461000000000001</v>
          </cell>
          <cell r="AZ8">
            <v>7287</v>
          </cell>
          <cell r="BA8">
            <v>17329</v>
          </cell>
          <cell r="BB8">
            <v>804</v>
          </cell>
          <cell r="BC8">
            <v>48194</v>
          </cell>
          <cell r="BD8">
            <v>8847</v>
          </cell>
          <cell r="BE8">
            <v>4371</v>
          </cell>
          <cell r="BF8">
            <v>2590</v>
          </cell>
          <cell r="BG8">
            <v>457</v>
          </cell>
          <cell r="BH8">
            <v>172</v>
          </cell>
          <cell r="BI8">
            <v>5.99</v>
          </cell>
          <cell r="BJ8">
            <v>5.41</v>
          </cell>
          <cell r="BK8">
            <v>4.6500000000000004</v>
          </cell>
          <cell r="BL8">
            <v>32063</v>
          </cell>
          <cell r="BM8">
            <v>7.57667</v>
          </cell>
          <cell r="BN8">
            <v>1781</v>
          </cell>
          <cell r="BO8">
            <v>1237</v>
          </cell>
          <cell r="BP8">
            <v>226</v>
          </cell>
          <cell r="BQ8">
            <v>160</v>
          </cell>
          <cell r="BR8">
            <v>738</v>
          </cell>
          <cell r="BS8">
            <v>55</v>
          </cell>
          <cell r="BT8">
            <v>-16</v>
          </cell>
          <cell r="BU8" t="e">
            <v>#N/A</v>
          </cell>
          <cell r="BV8" t="e">
            <v>#N/A</v>
          </cell>
          <cell r="BW8">
            <v>1237</v>
          </cell>
          <cell r="BX8">
            <v>-454</v>
          </cell>
          <cell r="BY8">
            <v>-783</v>
          </cell>
          <cell r="BZ8">
            <v>-0.01</v>
          </cell>
          <cell r="CA8" t="e">
            <v>#N/A</v>
          </cell>
          <cell r="CB8" t="e">
            <v>#N/A</v>
          </cell>
          <cell r="CC8" t="e">
            <v>#N/A</v>
          </cell>
          <cell r="CD8" t="e">
            <v>#N/A</v>
          </cell>
          <cell r="CE8" t="e">
            <v>#N/A</v>
          </cell>
        </row>
        <row r="9">
          <cell r="A9">
            <v>200101</v>
          </cell>
          <cell r="B9">
            <v>266</v>
          </cell>
          <cell r="C9">
            <v>238943</v>
          </cell>
          <cell r="D9">
            <v>-12396</v>
          </cell>
          <cell r="E9">
            <v>-7686</v>
          </cell>
          <cell r="F9">
            <v>2990</v>
          </cell>
          <cell r="G9">
            <v>-4437</v>
          </cell>
          <cell r="H9">
            <v>7</v>
          </cell>
          <cell r="I9">
            <v>6159</v>
          </cell>
          <cell r="J9">
            <v>78</v>
          </cell>
          <cell r="K9">
            <v>990</v>
          </cell>
          <cell r="L9">
            <v>3</v>
          </cell>
          <cell r="M9">
            <v>88</v>
          </cell>
          <cell r="N9">
            <v>393</v>
          </cell>
          <cell r="O9">
            <v>881</v>
          </cell>
          <cell r="P9">
            <v>-630</v>
          </cell>
          <cell r="Q9">
            <v>63</v>
          </cell>
          <cell r="R9">
            <v>4054</v>
          </cell>
          <cell r="S9">
            <v>863</v>
          </cell>
          <cell r="T9">
            <v>156</v>
          </cell>
          <cell r="U9">
            <v>2573</v>
          </cell>
          <cell r="V9">
            <v>-391</v>
          </cell>
          <cell r="W9">
            <v>242</v>
          </cell>
          <cell r="X9">
            <v>636</v>
          </cell>
          <cell r="Y9">
            <v>-538</v>
          </cell>
          <cell r="Z9">
            <v>1131</v>
          </cell>
          <cell r="AA9">
            <v>708</v>
          </cell>
          <cell r="AB9">
            <v>3000</v>
          </cell>
          <cell r="AC9">
            <v>15057</v>
          </cell>
          <cell r="AD9">
            <v>621</v>
          </cell>
          <cell r="AE9">
            <v>-165</v>
          </cell>
          <cell r="AF9">
            <v>0</v>
          </cell>
          <cell r="AG9">
            <v>165</v>
          </cell>
          <cell r="AH9">
            <v>-223</v>
          </cell>
          <cell r="AI9">
            <v>62611</v>
          </cell>
          <cell r="AJ9">
            <v>18467</v>
          </cell>
          <cell r="AK9">
            <v>1343</v>
          </cell>
          <cell r="AL9">
            <v>-2848</v>
          </cell>
          <cell r="AM9">
            <v>936</v>
          </cell>
          <cell r="AN9">
            <v>-757</v>
          </cell>
          <cell r="AO9">
            <v>463</v>
          </cell>
          <cell r="AP9">
            <v>294518</v>
          </cell>
          <cell r="AQ9">
            <v>1798</v>
          </cell>
          <cell r="AR9">
            <v>6098</v>
          </cell>
          <cell r="AS9">
            <v>0</v>
          </cell>
          <cell r="AT9">
            <v>0</v>
          </cell>
          <cell r="AU9">
            <v>70316</v>
          </cell>
          <cell r="AV9">
            <v>0</v>
          </cell>
          <cell r="AW9">
            <v>70316</v>
          </cell>
          <cell r="AX9">
            <v>2.0958299999999999</v>
          </cell>
          <cell r="AY9">
            <v>5.62845</v>
          </cell>
          <cell r="AZ9">
            <v>7222</v>
          </cell>
          <cell r="BA9">
            <v>17393</v>
          </cell>
          <cell r="BB9">
            <v>814</v>
          </cell>
          <cell r="BC9">
            <v>47720</v>
          </cell>
          <cell r="BD9">
            <v>9110</v>
          </cell>
          <cell r="BE9">
            <v>4714</v>
          </cell>
          <cell r="BF9">
            <v>3521</v>
          </cell>
          <cell r="BG9">
            <v>491</v>
          </cell>
          <cell r="BH9">
            <v>171.8</v>
          </cell>
          <cell r="BI9">
            <v>5.64</v>
          </cell>
          <cell r="BJ9">
            <v>5.04</v>
          </cell>
          <cell r="BK9">
            <v>4.54</v>
          </cell>
          <cell r="BL9">
            <v>32730</v>
          </cell>
          <cell r="BM9">
            <v>7.46333</v>
          </cell>
          <cell r="BN9">
            <v>1975</v>
          </cell>
          <cell r="BO9">
            <v>1410</v>
          </cell>
          <cell r="BP9">
            <v>232</v>
          </cell>
          <cell r="BQ9">
            <v>156</v>
          </cell>
          <cell r="BR9">
            <v>-506</v>
          </cell>
          <cell r="BS9">
            <v>475</v>
          </cell>
          <cell r="BT9">
            <v>16</v>
          </cell>
          <cell r="BU9" t="e">
            <v>#N/A</v>
          </cell>
          <cell r="BV9" t="e">
            <v>#N/A</v>
          </cell>
          <cell r="BW9">
            <v>1283</v>
          </cell>
          <cell r="BX9">
            <v>-906</v>
          </cell>
          <cell r="BY9">
            <v>-377</v>
          </cell>
          <cell r="BZ9">
            <v>-0.22</v>
          </cell>
          <cell r="CA9" t="e">
            <v>#N/A</v>
          </cell>
          <cell r="CB9" t="e">
            <v>#N/A</v>
          </cell>
          <cell r="CC9" t="e">
            <v>#N/A</v>
          </cell>
          <cell r="CD9" t="e">
            <v>#N/A</v>
          </cell>
          <cell r="CE9" t="e">
            <v>#N/A</v>
          </cell>
        </row>
        <row r="10">
          <cell r="A10">
            <v>200102</v>
          </cell>
          <cell r="B10">
            <v>251</v>
          </cell>
          <cell r="C10">
            <v>230681</v>
          </cell>
          <cell r="D10">
            <v>6257</v>
          </cell>
          <cell r="E10">
            <v>486</v>
          </cell>
          <cell r="F10">
            <v>2987</v>
          </cell>
          <cell r="G10">
            <v>2693</v>
          </cell>
          <cell r="H10">
            <v>9</v>
          </cell>
          <cell r="I10">
            <v>5838</v>
          </cell>
          <cell r="J10">
            <v>85</v>
          </cell>
          <cell r="K10">
            <v>1020</v>
          </cell>
          <cell r="L10">
            <v>2</v>
          </cell>
          <cell r="M10">
            <v>84</v>
          </cell>
          <cell r="N10">
            <v>1114</v>
          </cell>
          <cell r="O10">
            <v>519</v>
          </cell>
          <cell r="P10">
            <v>-445</v>
          </cell>
          <cell r="Q10">
            <v>63</v>
          </cell>
          <cell r="R10">
            <v>3900</v>
          </cell>
          <cell r="S10">
            <v>779</v>
          </cell>
          <cell r="T10">
            <v>184</v>
          </cell>
          <cell r="U10">
            <v>2108</v>
          </cell>
          <cell r="V10">
            <v>-220</v>
          </cell>
          <cell r="W10">
            <v>276</v>
          </cell>
          <cell r="X10">
            <v>-1276</v>
          </cell>
          <cell r="Y10">
            <v>-360</v>
          </cell>
          <cell r="Z10">
            <v>1146</v>
          </cell>
          <cell r="AA10">
            <v>420</v>
          </cell>
          <cell r="AB10">
            <v>3000</v>
          </cell>
          <cell r="AC10">
            <v>16296</v>
          </cell>
          <cell r="AD10">
            <v>284</v>
          </cell>
          <cell r="AE10">
            <v>-467</v>
          </cell>
          <cell r="AF10">
            <v>0</v>
          </cell>
          <cell r="AG10">
            <v>467</v>
          </cell>
          <cell r="AH10">
            <v>66</v>
          </cell>
          <cell r="AI10">
            <v>62129</v>
          </cell>
          <cell r="AJ10">
            <v>13956</v>
          </cell>
          <cell r="AK10">
            <v>171</v>
          </cell>
          <cell r="AL10">
            <v>6</v>
          </cell>
          <cell r="AM10">
            <v>30</v>
          </cell>
          <cell r="AN10">
            <v>-568</v>
          </cell>
          <cell r="AO10">
            <v>376</v>
          </cell>
          <cell r="AP10">
            <v>291489</v>
          </cell>
          <cell r="AQ10">
            <v>1389</v>
          </cell>
          <cell r="AR10">
            <v>0</v>
          </cell>
          <cell r="AS10">
            <v>0</v>
          </cell>
          <cell r="AT10">
            <v>0</v>
          </cell>
          <cell r="AU10">
            <v>71630</v>
          </cell>
          <cell r="AV10">
            <v>0</v>
          </cell>
          <cell r="AW10">
            <v>71630</v>
          </cell>
          <cell r="AX10">
            <v>2.5236399999999999</v>
          </cell>
          <cell r="AY10">
            <v>5.1104900000000004</v>
          </cell>
          <cell r="AZ10">
            <v>7494</v>
          </cell>
          <cell r="BA10">
            <v>17361</v>
          </cell>
          <cell r="BB10">
            <v>822</v>
          </cell>
          <cell r="BC10">
            <v>47506</v>
          </cell>
          <cell r="BD10">
            <v>9862</v>
          </cell>
          <cell r="BE10">
            <v>4804</v>
          </cell>
          <cell r="BF10">
            <v>3477</v>
          </cell>
          <cell r="BG10">
            <v>486</v>
          </cell>
          <cell r="BH10">
            <v>173.9</v>
          </cell>
          <cell r="BI10">
            <v>5.23</v>
          </cell>
          <cell r="BJ10">
            <v>5.19</v>
          </cell>
          <cell r="BK10">
            <v>4.97</v>
          </cell>
          <cell r="BL10">
            <v>32998</v>
          </cell>
          <cell r="BM10">
            <v>7.0466699999999998</v>
          </cell>
          <cell r="BN10">
            <v>1951</v>
          </cell>
          <cell r="BO10">
            <v>989</v>
          </cell>
          <cell r="BP10">
            <v>216</v>
          </cell>
          <cell r="BQ10">
            <v>184</v>
          </cell>
          <cell r="BR10">
            <v>-387</v>
          </cell>
          <cell r="BS10">
            <v>77</v>
          </cell>
          <cell r="BT10">
            <v>-29</v>
          </cell>
          <cell r="BU10" t="e">
            <v>#N/A</v>
          </cell>
          <cell r="BV10" t="e">
            <v>#N/A</v>
          </cell>
          <cell r="BW10">
            <v>1111</v>
          </cell>
          <cell r="BX10">
            <v>-287</v>
          </cell>
          <cell r="BY10">
            <v>-824</v>
          </cell>
          <cell r="BZ10">
            <v>-0.13</v>
          </cell>
          <cell r="CA10" t="e">
            <v>#N/A</v>
          </cell>
          <cell r="CB10" t="e">
            <v>#N/A</v>
          </cell>
          <cell r="CC10" t="e">
            <v>#N/A</v>
          </cell>
          <cell r="CD10" t="e">
            <v>#N/A</v>
          </cell>
          <cell r="CE10" t="e">
            <v>#N/A</v>
          </cell>
        </row>
        <row r="11">
          <cell r="A11">
            <v>200103</v>
          </cell>
          <cell r="B11">
            <v>240</v>
          </cell>
          <cell r="C11">
            <v>236491</v>
          </cell>
          <cell r="D11">
            <v>-5474</v>
          </cell>
          <cell r="E11">
            <v>-399</v>
          </cell>
          <cell r="F11">
            <v>2999</v>
          </cell>
          <cell r="G11">
            <v>-2936</v>
          </cell>
          <cell r="H11">
            <v>5</v>
          </cell>
          <cell r="I11">
            <v>5261</v>
          </cell>
          <cell r="J11">
            <v>73</v>
          </cell>
          <cell r="K11">
            <v>803</v>
          </cell>
          <cell r="L11">
            <v>2</v>
          </cell>
          <cell r="M11">
            <v>82</v>
          </cell>
          <cell r="N11">
            <v>910</v>
          </cell>
          <cell r="O11">
            <v>585</v>
          </cell>
          <cell r="P11">
            <v>-550</v>
          </cell>
          <cell r="Q11">
            <v>65</v>
          </cell>
          <cell r="R11">
            <v>3729</v>
          </cell>
          <cell r="S11">
            <v>644</v>
          </cell>
          <cell r="T11">
            <v>190</v>
          </cell>
          <cell r="U11">
            <v>1925</v>
          </cell>
          <cell r="V11">
            <v>-336</v>
          </cell>
          <cell r="W11">
            <v>269</v>
          </cell>
          <cell r="X11">
            <v>1056</v>
          </cell>
          <cell r="Y11">
            <v>-475</v>
          </cell>
          <cell r="Z11">
            <v>1146</v>
          </cell>
          <cell r="AA11">
            <v>426</v>
          </cell>
          <cell r="AB11">
            <v>0</v>
          </cell>
          <cell r="AC11">
            <v>17021</v>
          </cell>
          <cell r="AD11">
            <v>649</v>
          </cell>
          <cell r="AE11">
            <v>1380</v>
          </cell>
          <cell r="AF11">
            <v>1163</v>
          </cell>
          <cell r="AG11">
            <v>-217</v>
          </cell>
          <cell r="AH11">
            <v>-1406</v>
          </cell>
          <cell r="AI11">
            <v>62074</v>
          </cell>
          <cell r="AJ11">
            <v>15038</v>
          </cell>
          <cell r="AK11">
            <v>209</v>
          </cell>
          <cell r="AL11">
            <v>-1446</v>
          </cell>
          <cell r="AM11">
            <v>778</v>
          </cell>
          <cell r="AN11">
            <v>-567</v>
          </cell>
          <cell r="AO11">
            <v>370</v>
          </cell>
          <cell r="AP11">
            <v>293296</v>
          </cell>
          <cell r="AQ11">
            <v>1362</v>
          </cell>
          <cell r="AR11">
            <v>6094</v>
          </cell>
          <cell r="AS11">
            <v>0</v>
          </cell>
          <cell r="AT11">
            <v>0</v>
          </cell>
          <cell r="AU11">
            <v>68160</v>
          </cell>
          <cell r="AV11">
            <v>0</v>
          </cell>
          <cell r="AW11">
            <v>68160</v>
          </cell>
          <cell r="AX11">
            <v>2.39134</v>
          </cell>
          <cell r="AY11">
            <v>4.2149099999999997</v>
          </cell>
          <cell r="AZ11">
            <v>7576</v>
          </cell>
          <cell r="BA11">
            <v>18570</v>
          </cell>
          <cell r="BB11">
            <v>848</v>
          </cell>
          <cell r="BC11">
            <v>47852</v>
          </cell>
          <cell r="BD11">
            <v>10489</v>
          </cell>
          <cell r="BE11">
            <v>4365</v>
          </cell>
          <cell r="BF11">
            <v>2600</v>
          </cell>
          <cell r="BG11">
            <v>495</v>
          </cell>
          <cell r="BH11">
            <v>174</v>
          </cell>
          <cell r="BI11">
            <v>4.93</v>
          </cell>
          <cell r="BJ11">
            <v>5.15</v>
          </cell>
          <cell r="BK11">
            <v>4.93</v>
          </cell>
          <cell r="BL11">
            <v>33611</v>
          </cell>
          <cell r="BM11">
            <v>6.7166699999999997</v>
          </cell>
          <cell r="BN11">
            <v>1975</v>
          </cell>
          <cell r="BO11">
            <v>963</v>
          </cell>
          <cell r="BP11">
            <v>209</v>
          </cell>
          <cell r="BQ11">
            <v>190</v>
          </cell>
          <cell r="BR11">
            <v>709</v>
          </cell>
          <cell r="BS11">
            <v>-558</v>
          </cell>
          <cell r="BT11">
            <v>6</v>
          </cell>
          <cell r="BU11" t="e">
            <v>#N/A</v>
          </cell>
          <cell r="BV11" t="e">
            <v>#N/A</v>
          </cell>
          <cell r="BW11">
            <v>870</v>
          </cell>
          <cell r="BX11">
            <v>-166</v>
          </cell>
          <cell r="BY11">
            <v>-704</v>
          </cell>
          <cell r="BZ11">
            <v>-0.12</v>
          </cell>
          <cell r="CA11" t="e">
            <v>#N/A</v>
          </cell>
          <cell r="CB11" t="e">
            <v>#N/A</v>
          </cell>
          <cell r="CC11" t="e">
            <v>#N/A</v>
          </cell>
          <cell r="CD11" t="e">
            <v>#N/A</v>
          </cell>
          <cell r="CE11" t="e">
            <v>#N/A</v>
          </cell>
        </row>
        <row r="12">
          <cell r="A12">
            <v>200104</v>
          </cell>
          <cell r="B12">
            <v>204</v>
          </cell>
          <cell r="C12">
            <v>224731</v>
          </cell>
          <cell r="D12">
            <v>8906</v>
          </cell>
          <cell r="E12">
            <v>3018</v>
          </cell>
          <cell r="F12">
            <v>3165</v>
          </cell>
          <cell r="G12">
            <v>-7551</v>
          </cell>
          <cell r="H12">
            <v>16</v>
          </cell>
          <cell r="I12">
            <v>5883</v>
          </cell>
          <cell r="J12">
            <v>63</v>
          </cell>
          <cell r="K12">
            <v>1056</v>
          </cell>
          <cell r="L12">
            <v>3</v>
          </cell>
          <cell r="M12">
            <v>73</v>
          </cell>
          <cell r="N12">
            <v>736</v>
          </cell>
          <cell r="O12">
            <v>793</v>
          </cell>
          <cell r="P12">
            <v>-645</v>
          </cell>
          <cell r="Q12">
            <v>63</v>
          </cell>
          <cell r="R12">
            <v>3652</v>
          </cell>
          <cell r="S12">
            <v>630</v>
          </cell>
          <cell r="T12">
            <v>184</v>
          </cell>
          <cell r="U12">
            <v>2301</v>
          </cell>
          <cell r="V12">
            <v>-469</v>
          </cell>
          <cell r="W12">
            <v>255</v>
          </cell>
          <cell r="X12">
            <v>1892</v>
          </cell>
          <cell r="Y12">
            <v>-594</v>
          </cell>
          <cell r="Z12">
            <v>1148</v>
          </cell>
          <cell r="AA12">
            <v>394</v>
          </cell>
          <cell r="AB12">
            <v>0</v>
          </cell>
          <cell r="AC12">
            <v>18899</v>
          </cell>
          <cell r="AD12">
            <v>284</v>
          </cell>
          <cell r="AE12">
            <v>-802</v>
          </cell>
          <cell r="AF12">
            <v>7</v>
          </cell>
          <cell r="AG12">
            <v>809</v>
          </cell>
          <cell r="AH12">
            <v>527</v>
          </cell>
          <cell r="AI12">
            <v>62495</v>
          </cell>
          <cell r="AJ12">
            <v>10548</v>
          </cell>
          <cell r="AK12">
            <v>511</v>
          </cell>
          <cell r="AL12">
            <v>-1401</v>
          </cell>
          <cell r="AM12">
            <v>72</v>
          </cell>
          <cell r="AN12">
            <v>-447</v>
          </cell>
          <cell r="AO12">
            <v>324</v>
          </cell>
          <cell r="AP12">
            <v>291729</v>
          </cell>
          <cell r="AQ12">
            <v>1190</v>
          </cell>
          <cell r="AR12">
            <v>11711</v>
          </cell>
          <cell r="AS12">
            <v>0</v>
          </cell>
          <cell r="AT12">
            <v>0</v>
          </cell>
          <cell r="AU12">
            <v>69694</v>
          </cell>
          <cell r="AV12">
            <v>0</v>
          </cell>
          <cell r="AW12">
            <v>69694</v>
          </cell>
          <cell r="AX12">
            <v>2.33568</v>
          </cell>
          <cell r="AY12">
            <v>4.0937099999999997</v>
          </cell>
          <cell r="AZ12">
            <v>7304</v>
          </cell>
          <cell r="BA12">
            <v>18173</v>
          </cell>
          <cell r="BB12">
            <v>903</v>
          </cell>
          <cell r="BC12">
            <v>47933</v>
          </cell>
          <cell r="BD12">
            <v>12808</v>
          </cell>
          <cell r="BE12">
            <v>4492</v>
          </cell>
          <cell r="BF12">
            <v>11200</v>
          </cell>
          <cell r="BG12">
            <v>466</v>
          </cell>
          <cell r="BH12">
            <v>173.8</v>
          </cell>
          <cell r="BI12">
            <v>4.0999999999999996</v>
          </cell>
          <cell r="BJ12">
            <v>4.75</v>
          </cell>
          <cell r="BK12">
            <v>4.7</v>
          </cell>
          <cell r="BL12">
            <v>34559</v>
          </cell>
          <cell r="BM12">
            <v>6.0166700000000004</v>
          </cell>
          <cell r="BN12">
            <v>2008</v>
          </cell>
          <cell r="BO12">
            <v>846</v>
          </cell>
          <cell r="BP12">
            <v>160</v>
          </cell>
          <cell r="BQ12">
            <v>184</v>
          </cell>
          <cell r="BR12">
            <v>119</v>
          </cell>
          <cell r="BS12">
            <v>31</v>
          </cell>
          <cell r="BT12">
            <v>50</v>
          </cell>
          <cell r="BU12" t="e">
            <v>#N/A</v>
          </cell>
          <cell r="BV12" t="e">
            <v>#N/A</v>
          </cell>
          <cell r="BW12">
            <v>1192</v>
          </cell>
          <cell r="BX12">
            <v>-483</v>
          </cell>
          <cell r="BY12">
            <v>-709</v>
          </cell>
          <cell r="BZ12">
            <v>-0.13</v>
          </cell>
          <cell r="CA12" t="e">
            <v>#N/A</v>
          </cell>
          <cell r="CB12" t="e">
            <v>#N/A</v>
          </cell>
          <cell r="CC12" t="e">
            <v>#N/A</v>
          </cell>
          <cell r="CD12" t="e">
            <v>#N/A</v>
          </cell>
          <cell r="CE12" t="e">
            <v>#N/A</v>
          </cell>
        </row>
        <row r="13">
          <cell r="A13">
            <v>200201</v>
          </cell>
          <cell r="B13">
            <v>184</v>
          </cell>
          <cell r="C13">
            <v>222924</v>
          </cell>
          <cell r="D13">
            <v>-6918</v>
          </cell>
          <cell r="E13">
            <v>-3386</v>
          </cell>
          <cell r="F13">
            <v>3154</v>
          </cell>
          <cell r="G13">
            <v>2756</v>
          </cell>
          <cell r="H13">
            <v>10</v>
          </cell>
          <cell r="I13">
            <v>5018</v>
          </cell>
          <cell r="J13">
            <v>65</v>
          </cell>
          <cell r="K13">
            <v>832</v>
          </cell>
          <cell r="L13">
            <v>2</v>
          </cell>
          <cell r="M13">
            <v>66</v>
          </cell>
          <cell r="N13">
            <v>882</v>
          </cell>
          <cell r="O13">
            <v>1364</v>
          </cell>
          <cell r="P13">
            <v>-1100</v>
          </cell>
          <cell r="Q13">
            <v>67</v>
          </cell>
          <cell r="R13">
            <v>3690</v>
          </cell>
          <cell r="S13">
            <v>431</v>
          </cell>
          <cell r="T13">
            <v>180</v>
          </cell>
          <cell r="U13">
            <v>2611</v>
          </cell>
          <cell r="V13">
            <v>-929</v>
          </cell>
          <cell r="W13">
            <v>252</v>
          </cell>
          <cell r="X13">
            <v>358</v>
          </cell>
          <cell r="Y13">
            <v>-1041</v>
          </cell>
          <cell r="Z13">
            <v>1144</v>
          </cell>
          <cell r="AA13">
            <v>337</v>
          </cell>
          <cell r="AB13">
            <v>0</v>
          </cell>
          <cell r="AC13">
            <v>19390</v>
          </cell>
          <cell r="AD13">
            <v>622</v>
          </cell>
          <cell r="AE13">
            <v>-78</v>
          </cell>
          <cell r="AF13">
            <v>0</v>
          </cell>
          <cell r="AG13">
            <v>78</v>
          </cell>
          <cell r="AH13">
            <v>496</v>
          </cell>
          <cell r="AI13">
            <v>62275</v>
          </cell>
          <cell r="AJ13">
            <v>13545</v>
          </cell>
          <cell r="AK13">
            <v>969</v>
          </cell>
          <cell r="AL13">
            <v>-1236</v>
          </cell>
          <cell r="AM13">
            <v>768</v>
          </cell>
          <cell r="AN13">
            <v>-638</v>
          </cell>
          <cell r="AO13">
            <v>331</v>
          </cell>
          <cell r="AP13">
            <v>296816</v>
          </cell>
          <cell r="AQ13">
            <v>1093</v>
          </cell>
          <cell r="AR13">
            <v>0</v>
          </cell>
          <cell r="AS13">
            <v>0</v>
          </cell>
          <cell r="AT13">
            <v>0</v>
          </cell>
          <cell r="AU13">
            <v>70417</v>
          </cell>
          <cell r="AV13">
            <v>0</v>
          </cell>
          <cell r="AW13">
            <v>70417</v>
          </cell>
          <cell r="AX13">
            <v>2.4152300000000002</v>
          </cell>
          <cell r="AY13">
            <v>2.7972399999999999</v>
          </cell>
          <cell r="AZ13">
            <v>7356</v>
          </cell>
          <cell r="BA13">
            <v>17708</v>
          </cell>
          <cell r="BB13">
            <v>1047</v>
          </cell>
          <cell r="BC13">
            <v>47478</v>
          </cell>
          <cell r="BD13">
            <v>11424</v>
          </cell>
          <cell r="BE13">
            <v>4308</v>
          </cell>
          <cell r="BF13">
            <v>9700</v>
          </cell>
          <cell r="BG13">
            <v>478</v>
          </cell>
          <cell r="BH13">
            <v>173.9</v>
          </cell>
          <cell r="BI13">
            <v>4.01</v>
          </cell>
          <cell r="BJ13">
            <v>5.05</v>
          </cell>
          <cell r="BK13">
            <v>4.91</v>
          </cell>
          <cell r="BL13">
            <v>35314</v>
          </cell>
          <cell r="BM13">
            <v>5.6566700000000001</v>
          </cell>
          <cell r="BN13">
            <v>2128</v>
          </cell>
          <cell r="BO13">
            <v>752</v>
          </cell>
          <cell r="BP13">
            <v>161</v>
          </cell>
          <cell r="BQ13">
            <v>180</v>
          </cell>
          <cell r="BR13">
            <v>-547</v>
          </cell>
          <cell r="BS13">
            <v>-39</v>
          </cell>
          <cell r="BT13">
            <v>115</v>
          </cell>
          <cell r="BU13" t="e">
            <v>#N/A</v>
          </cell>
          <cell r="BV13" t="e">
            <v>#N/A</v>
          </cell>
          <cell r="BW13">
            <v>1132</v>
          </cell>
          <cell r="BX13">
            <v>-688</v>
          </cell>
          <cell r="BY13">
            <v>-444</v>
          </cell>
          <cell r="BZ13">
            <v>0.01</v>
          </cell>
          <cell r="CA13" t="e">
            <v>#N/A</v>
          </cell>
          <cell r="CB13" t="e">
            <v>#N/A</v>
          </cell>
          <cell r="CC13" t="e">
            <v>#N/A</v>
          </cell>
          <cell r="CD13" t="e">
            <v>#N/A</v>
          </cell>
          <cell r="CE13" t="e">
            <v>#N/A</v>
          </cell>
        </row>
        <row r="14">
          <cell r="A14">
            <v>200202</v>
          </cell>
          <cell r="B14">
            <v>211</v>
          </cell>
          <cell r="C14">
            <v>221407</v>
          </cell>
          <cell r="D14">
            <v>7404</v>
          </cell>
          <cell r="E14">
            <v>2017</v>
          </cell>
          <cell r="F14">
            <v>3153</v>
          </cell>
          <cell r="G14">
            <v>-2885</v>
          </cell>
          <cell r="H14">
            <v>19</v>
          </cell>
          <cell r="I14">
            <v>5598</v>
          </cell>
          <cell r="J14">
            <v>54</v>
          </cell>
          <cell r="K14">
            <v>956</v>
          </cell>
          <cell r="L14">
            <v>2</v>
          </cell>
          <cell r="M14">
            <v>77</v>
          </cell>
          <cell r="N14">
            <v>893</v>
          </cell>
          <cell r="O14">
            <v>460</v>
          </cell>
          <cell r="P14">
            <v>-399</v>
          </cell>
          <cell r="Q14">
            <v>66</v>
          </cell>
          <cell r="R14">
            <v>3611</v>
          </cell>
          <cell r="S14">
            <v>597</v>
          </cell>
          <cell r="T14">
            <v>156</v>
          </cell>
          <cell r="U14">
            <v>1855</v>
          </cell>
          <cell r="V14">
            <v>-207</v>
          </cell>
          <cell r="W14">
            <v>217</v>
          </cell>
          <cell r="X14">
            <v>120</v>
          </cell>
          <cell r="Y14">
            <v>-335</v>
          </cell>
          <cell r="Z14">
            <v>1101</v>
          </cell>
          <cell r="AA14">
            <v>362</v>
          </cell>
          <cell r="AB14">
            <v>0</v>
          </cell>
          <cell r="AC14">
            <v>19116</v>
          </cell>
          <cell r="AD14">
            <v>289</v>
          </cell>
          <cell r="AE14">
            <v>-413</v>
          </cell>
          <cell r="AF14">
            <v>0</v>
          </cell>
          <cell r="AG14">
            <v>413</v>
          </cell>
          <cell r="AH14">
            <v>-284</v>
          </cell>
          <cell r="AI14">
            <v>61625</v>
          </cell>
          <cell r="AJ14">
            <v>13798</v>
          </cell>
          <cell r="AK14">
            <v>-2200</v>
          </cell>
          <cell r="AL14">
            <v>-3</v>
          </cell>
          <cell r="AM14">
            <v>-414</v>
          </cell>
          <cell r="AN14">
            <v>-710</v>
          </cell>
          <cell r="AO14">
            <v>301</v>
          </cell>
          <cell r="AP14">
            <v>296380</v>
          </cell>
          <cell r="AQ14">
            <v>1130</v>
          </cell>
          <cell r="AR14">
            <v>8792</v>
          </cell>
          <cell r="AS14">
            <v>0</v>
          </cell>
          <cell r="AT14">
            <v>0</v>
          </cell>
          <cell r="AU14">
            <v>71715</v>
          </cell>
          <cell r="AV14">
            <v>0</v>
          </cell>
          <cell r="AW14">
            <v>71715</v>
          </cell>
          <cell r="AX14">
            <v>2.33257</v>
          </cell>
          <cell r="AY14">
            <v>3.9317299999999999</v>
          </cell>
          <cell r="AZ14">
            <v>7502</v>
          </cell>
          <cell r="BA14">
            <v>18121</v>
          </cell>
          <cell r="BB14">
            <v>1014</v>
          </cell>
          <cell r="BC14">
            <v>46507</v>
          </cell>
          <cell r="BD14">
            <v>12178</v>
          </cell>
          <cell r="BE14">
            <v>4434</v>
          </cell>
          <cell r="BF14">
            <v>16450</v>
          </cell>
          <cell r="BG14">
            <v>437</v>
          </cell>
          <cell r="BH14">
            <v>176</v>
          </cell>
          <cell r="BI14">
            <v>4.0999999999999996</v>
          </cell>
          <cell r="BJ14">
            <v>5.2</v>
          </cell>
          <cell r="BK14">
            <v>5.12</v>
          </cell>
          <cell r="BL14">
            <v>35948</v>
          </cell>
          <cell r="BM14">
            <v>5.6566700000000001</v>
          </cell>
          <cell r="BN14">
            <v>2116</v>
          </cell>
          <cell r="BO14">
            <v>801</v>
          </cell>
          <cell r="BP14">
            <v>173</v>
          </cell>
          <cell r="BQ14">
            <v>156</v>
          </cell>
          <cell r="BR14">
            <v>-1126</v>
          </cell>
          <cell r="BS14">
            <v>-6</v>
          </cell>
          <cell r="BT14">
            <v>-76</v>
          </cell>
          <cell r="BU14" t="e">
            <v>#N/A</v>
          </cell>
          <cell r="BV14" t="e">
            <v>#N/A</v>
          </cell>
          <cell r="BW14">
            <v>1035</v>
          </cell>
          <cell r="BX14">
            <v>-228</v>
          </cell>
          <cell r="BY14">
            <v>-807</v>
          </cell>
          <cell r="BZ14">
            <v>0.1</v>
          </cell>
          <cell r="CA14" t="e">
            <v>#N/A</v>
          </cell>
          <cell r="CB14" t="e">
            <v>#N/A</v>
          </cell>
          <cell r="CC14" t="e">
            <v>#N/A</v>
          </cell>
          <cell r="CD14" t="e">
            <v>#N/A</v>
          </cell>
          <cell r="CE14" t="e">
            <v>#N/A</v>
          </cell>
        </row>
        <row r="15">
          <cell r="A15">
            <v>200203</v>
          </cell>
          <cell r="B15">
            <v>208</v>
          </cell>
          <cell r="C15">
            <v>227845</v>
          </cell>
          <cell r="D15">
            <v>2079</v>
          </cell>
          <cell r="E15">
            <v>728</v>
          </cell>
          <cell r="F15">
            <v>3155</v>
          </cell>
          <cell r="G15">
            <v>-1851</v>
          </cell>
          <cell r="H15">
            <v>19</v>
          </cell>
          <cell r="I15">
            <v>4316</v>
          </cell>
          <cell r="J15">
            <v>47</v>
          </cell>
          <cell r="K15">
            <v>1032</v>
          </cell>
          <cell r="L15">
            <v>2</v>
          </cell>
          <cell r="M15">
            <v>72</v>
          </cell>
          <cell r="N15">
            <v>1747</v>
          </cell>
          <cell r="O15">
            <v>577</v>
          </cell>
          <cell r="P15">
            <v>-558</v>
          </cell>
          <cell r="Q15">
            <v>83</v>
          </cell>
          <cell r="R15">
            <v>3414</v>
          </cell>
          <cell r="S15">
            <v>471</v>
          </cell>
          <cell r="T15">
            <v>159</v>
          </cell>
          <cell r="U15">
            <v>2041</v>
          </cell>
          <cell r="V15">
            <v>-352</v>
          </cell>
          <cell r="W15">
            <v>213</v>
          </cell>
          <cell r="X15">
            <v>-208</v>
          </cell>
          <cell r="Y15">
            <v>-505</v>
          </cell>
          <cell r="Z15">
            <v>1103</v>
          </cell>
          <cell r="AA15">
            <v>376</v>
          </cell>
          <cell r="AB15">
            <v>0</v>
          </cell>
          <cell r="AC15">
            <v>17326</v>
          </cell>
          <cell r="AD15">
            <v>645</v>
          </cell>
          <cell r="AE15">
            <v>425</v>
          </cell>
          <cell r="AF15">
            <v>0</v>
          </cell>
          <cell r="AG15">
            <v>-425</v>
          </cell>
          <cell r="AH15">
            <v>-2024</v>
          </cell>
          <cell r="AI15">
            <v>61704</v>
          </cell>
          <cell r="AJ15">
            <v>12185</v>
          </cell>
          <cell r="AK15">
            <v>-322</v>
          </cell>
          <cell r="AL15">
            <v>11</v>
          </cell>
          <cell r="AM15">
            <v>1197</v>
          </cell>
          <cell r="AN15">
            <v>-838</v>
          </cell>
          <cell r="AO15">
            <v>318</v>
          </cell>
          <cell r="AP15">
            <v>299229</v>
          </cell>
          <cell r="AQ15">
            <v>1154</v>
          </cell>
          <cell r="AR15">
            <v>6189</v>
          </cell>
          <cell r="AS15">
            <v>0</v>
          </cell>
          <cell r="AT15">
            <v>0</v>
          </cell>
          <cell r="AU15">
            <v>73076</v>
          </cell>
          <cell r="AV15">
            <v>0</v>
          </cell>
          <cell r="AW15">
            <v>73076</v>
          </cell>
          <cell r="AX15">
            <v>2.21305</v>
          </cell>
          <cell r="AY15">
            <v>3.0884200000000002</v>
          </cell>
          <cell r="AZ15">
            <v>7817</v>
          </cell>
          <cell r="BA15">
            <v>20260</v>
          </cell>
          <cell r="BB15">
            <v>1077</v>
          </cell>
          <cell r="BC15">
            <v>47010</v>
          </cell>
          <cell r="BD15">
            <v>12958</v>
          </cell>
          <cell r="BE15">
            <v>4858</v>
          </cell>
          <cell r="BF15">
            <v>18100</v>
          </cell>
          <cell r="BG15">
            <v>385</v>
          </cell>
          <cell r="BH15">
            <v>176.6</v>
          </cell>
          <cell r="BI15">
            <v>3.95</v>
          </cell>
          <cell r="BJ15">
            <v>4.63</v>
          </cell>
          <cell r="BK15">
            <v>4.68</v>
          </cell>
          <cell r="BL15">
            <v>36396</v>
          </cell>
          <cell r="BM15">
            <v>5.6566700000000001</v>
          </cell>
          <cell r="BN15">
            <v>2243</v>
          </cell>
          <cell r="BO15">
            <v>808</v>
          </cell>
          <cell r="BP15">
            <v>187</v>
          </cell>
          <cell r="BQ15">
            <v>159</v>
          </cell>
          <cell r="BR15">
            <v>673</v>
          </cell>
          <cell r="BS15">
            <v>200</v>
          </cell>
          <cell r="BT15">
            <v>57</v>
          </cell>
          <cell r="BU15" t="e">
            <v>#N/A</v>
          </cell>
          <cell r="BV15" t="e">
            <v>#N/A</v>
          </cell>
          <cell r="BW15">
            <v>1091</v>
          </cell>
          <cell r="BX15">
            <v>-442</v>
          </cell>
          <cell r="BY15">
            <v>-649</v>
          </cell>
          <cell r="BZ15">
            <v>-0.05</v>
          </cell>
          <cell r="CA15" t="e">
            <v>#N/A</v>
          </cell>
          <cell r="CB15" t="e">
            <v>#N/A</v>
          </cell>
          <cell r="CC15" t="e">
            <v>#N/A</v>
          </cell>
          <cell r="CD15" t="e">
            <v>#N/A</v>
          </cell>
          <cell r="CE15" t="e">
            <v>#N/A</v>
          </cell>
        </row>
        <row r="16">
          <cell r="A16">
            <v>200204</v>
          </cell>
          <cell r="B16">
            <v>217</v>
          </cell>
          <cell r="C16">
            <v>229172</v>
          </cell>
          <cell r="D16">
            <v>14796</v>
          </cell>
          <cell r="E16">
            <v>1298</v>
          </cell>
          <cell r="F16">
            <v>3286</v>
          </cell>
          <cell r="G16">
            <v>4834</v>
          </cell>
          <cell r="H16">
            <v>27</v>
          </cell>
          <cell r="I16">
            <v>5920</v>
          </cell>
          <cell r="J16">
            <v>60</v>
          </cell>
          <cell r="K16">
            <v>820</v>
          </cell>
          <cell r="L16">
            <v>2</v>
          </cell>
          <cell r="M16">
            <v>74</v>
          </cell>
          <cell r="N16">
            <v>962</v>
          </cell>
          <cell r="O16">
            <v>1051</v>
          </cell>
          <cell r="P16">
            <v>-911</v>
          </cell>
          <cell r="Q16">
            <v>204</v>
          </cell>
          <cell r="R16">
            <v>3510</v>
          </cell>
          <cell r="S16">
            <v>556</v>
          </cell>
          <cell r="T16">
            <v>160</v>
          </cell>
          <cell r="U16">
            <v>2246</v>
          </cell>
          <cell r="V16">
            <v>-681</v>
          </cell>
          <cell r="W16">
            <v>228</v>
          </cell>
          <cell r="X16">
            <v>2048</v>
          </cell>
          <cell r="Y16">
            <v>-862</v>
          </cell>
          <cell r="Z16">
            <v>1109</v>
          </cell>
          <cell r="AA16">
            <v>381</v>
          </cell>
          <cell r="AB16">
            <v>0</v>
          </cell>
          <cell r="AC16">
            <v>19841</v>
          </cell>
          <cell r="AD16">
            <v>305</v>
          </cell>
          <cell r="AE16">
            <v>-1050</v>
          </cell>
          <cell r="AF16">
            <v>0</v>
          </cell>
          <cell r="AG16">
            <v>1050</v>
          </cell>
          <cell r="AH16">
            <v>1214</v>
          </cell>
          <cell r="AI16">
            <v>61910</v>
          </cell>
          <cell r="AJ16">
            <v>8543</v>
          </cell>
          <cell r="AK16">
            <v>-1014</v>
          </cell>
          <cell r="AL16">
            <v>-1911</v>
          </cell>
          <cell r="AM16">
            <v>839</v>
          </cell>
          <cell r="AN16">
            <v>161</v>
          </cell>
          <cell r="AO16">
            <v>321</v>
          </cell>
          <cell r="AP16">
            <v>297020</v>
          </cell>
          <cell r="AQ16">
            <v>1119</v>
          </cell>
          <cell r="AR16">
            <v>1852</v>
          </cell>
          <cell r="AS16">
            <v>0</v>
          </cell>
          <cell r="AT16">
            <v>0</v>
          </cell>
          <cell r="AU16">
            <v>75046</v>
          </cell>
          <cell r="AV16">
            <v>0</v>
          </cell>
          <cell r="AW16">
            <v>75046</v>
          </cell>
          <cell r="AX16">
            <v>2.2651500000000002</v>
          </cell>
          <cell r="AY16">
            <v>3.6409899999999999</v>
          </cell>
          <cell r="AZ16">
            <v>8183</v>
          </cell>
          <cell r="BA16">
            <v>19703</v>
          </cell>
          <cell r="BB16">
            <v>1102</v>
          </cell>
          <cell r="BC16">
            <v>46373</v>
          </cell>
          <cell r="BD16">
            <v>13787</v>
          </cell>
          <cell r="BE16">
            <v>5108</v>
          </cell>
          <cell r="BF16">
            <v>21400</v>
          </cell>
          <cell r="BG16">
            <v>377</v>
          </cell>
          <cell r="BH16">
            <v>178.2</v>
          </cell>
          <cell r="BI16">
            <v>3.92</v>
          </cell>
          <cell r="BJ16">
            <v>4.38</v>
          </cell>
          <cell r="BK16">
            <v>4.6100000000000003</v>
          </cell>
          <cell r="BL16">
            <v>37003</v>
          </cell>
          <cell r="BM16">
            <v>5.65</v>
          </cell>
          <cell r="BN16">
            <v>2286</v>
          </cell>
          <cell r="BO16">
            <v>756</v>
          </cell>
          <cell r="BP16">
            <v>203</v>
          </cell>
          <cell r="BQ16">
            <v>160</v>
          </cell>
          <cell r="BR16">
            <v>-685</v>
          </cell>
          <cell r="BS16">
            <v>187</v>
          </cell>
          <cell r="BT16">
            <v>48</v>
          </cell>
          <cell r="BU16" t="e">
            <v>#N/A</v>
          </cell>
          <cell r="BV16" t="e">
            <v>#N/A</v>
          </cell>
          <cell r="BW16">
            <v>1011</v>
          </cell>
          <cell r="BX16">
            <v>-572</v>
          </cell>
          <cell r="BY16">
            <v>-439</v>
          </cell>
          <cell r="BZ16">
            <v>-0.08</v>
          </cell>
          <cell r="CA16" t="e">
            <v>#N/A</v>
          </cell>
          <cell r="CB16" t="e">
            <v>#N/A</v>
          </cell>
          <cell r="CC16" t="e">
            <v>#N/A</v>
          </cell>
          <cell r="CD16" t="e">
            <v>#N/A</v>
          </cell>
          <cell r="CE16" t="e">
            <v>#N/A</v>
          </cell>
        </row>
        <row r="17">
          <cell r="A17">
            <v>200301</v>
          </cell>
          <cell r="B17">
            <v>206</v>
          </cell>
          <cell r="C17">
            <v>237657</v>
          </cell>
          <cell r="D17">
            <v>-2528</v>
          </cell>
          <cell r="E17">
            <v>-2368</v>
          </cell>
          <cell r="F17">
            <v>3275</v>
          </cell>
          <cell r="G17">
            <v>8794</v>
          </cell>
          <cell r="H17">
            <v>8</v>
          </cell>
          <cell r="I17">
            <v>4854</v>
          </cell>
          <cell r="J17">
            <v>54</v>
          </cell>
          <cell r="K17">
            <v>1342</v>
          </cell>
          <cell r="L17">
            <v>0</v>
          </cell>
          <cell r="M17">
            <v>43</v>
          </cell>
          <cell r="N17">
            <v>961</v>
          </cell>
          <cell r="O17">
            <v>1296</v>
          </cell>
          <cell r="P17">
            <v>-1021</v>
          </cell>
          <cell r="Q17">
            <v>208</v>
          </cell>
          <cell r="R17">
            <v>3555</v>
          </cell>
          <cell r="S17">
            <v>455</v>
          </cell>
          <cell r="T17">
            <v>172</v>
          </cell>
          <cell r="U17">
            <v>3002</v>
          </cell>
          <cell r="V17">
            <v>-826</v>
          </cell>
          <cell r="W17">
            <v>230</v>
          </cell>
          <cell r="X17">
            <v>1911</v>
          </cell>
          <cell r="Y17">
            <v>-973</v>
          </cell>
          <cell r="Z17">
            <v>1063</v>
          </cell>
          <cell r="AA17">
            <v>359</v>
          </cell>
          <cell r="AB17">
            <v>0</v>
          </cell>
          <cell r="AC17">
            <v>18208</v>
          </cell>
          <cell r="AD17">
            <v>680</v>
          </cell>
          <cell r="AE17">
            <v>-86</v>
          </cell>
          <cell r="AF17">
            <v>0</v>
          </cell>
          <cell r="AG17">
            <v>86</v>
          </cell>
          <cell r="AH17">
            <v>816</v>
          </cell>
          <cell r="AI17">
            <v>63087</v>
          </cell>
          <cell r="AJ17">
            <v>11041</v>
          </cell>
          <cell r="AK17">
            <v>1322</v>
          </cell>
          <cell r="AL17">
            <v>-1303</v>
          </cell>
          <cell r="AM17">
            <v>1499</v>
          </cell>
          <cell r="AN17">
            <v>-863</v>
          </cell>
          <cell r="AO17">
            <v>302</v>
          </cell>
          <cell r="AP17">
            <v>300168</v>
          </cell>
          <cell r="AQ17">
            <v>1082</v>
          </cell>
          <cell r="AR17">
            <v>156</v>
          </cell>
          <cell r="AS17">
            <v>0</v>
          </cell>
          <cell r="AT17">
            <v>0</v>
          </cell>
          <cell r="AU17">
            <v>75966</v>
          </cell>
          <cell r="AV17">
            <v>0</v>
          </cell>
          <cell r="AW17">
            <v>75966</v>
          </cell>
          <cell r="AX17">
            <v>1.94546</v>
          </cell>
          <cell r="AY17">
            <v>2.9162699999999999</v>
          </cell>
          <cell r="AZ17">
            <v>8372</v>
          </cell>
          <cell r="BA17">
            <v>18830</v>
          </cell>
          <cell r="BB17">
            <v>1274</v>
          </cell>
          <cell r="BC17">
            <v>44841</v>
          </cell>
          <cell r="BD17">
            <v>14310</v>
          </cell>
          <cell r="BE17">
            <v>4171</v>
          </cell>
          <cell r="BF17">
            <v>15000</v>
          </cell>
          <cell r="BG17">
            <v>376</v>
          </cell>
          <cell r="BH17">
            <v>179.2</v>
          </cell>
          <cell r="BI17">
            <v>3.73</v>
          </cell>
          <cell r="BJ17">
            <v>3.99</v>
          </cell>
          <cell r="BK17">
            <v>4.46</v>
          </cell>
          <cell r="BL17">
            <v>37565</v>
          </cell>
          <cell r="BM17">
            <v>5.5866699999999998</v>
          </cell>
          <cell r="BN17">
            <v>2513</v>
          </cell>
          <cell r="BO17">
            <v>723</v>
          </cell>
          <cell r="BP17">
            <v>187</v>
          </cell>
          <cell r="BQ17">
            <v>172</v>
          </cell>
          <cell r="BR17">
            <v>-1299</v>
          </cell>
          <cell r="BS17">
            <v>-407</v>
          </cell>
          <cell r="BT17">
            <v>169</v>
          </cell>
          <cell r="BU17" t="e">
            <v>#N/A</v>
          </cell>
          <cell r="BV17" t="e">
            <v>#N/A</v>
          </cell>
          <cell r="BW17">
            <v>1693</v>
          </cell>
          <cell r="BX17">
            <v>-1274</v>
          </cell>
          <cell r="BY17">
            <v>-419</v>
          </cell>
          <cell r="BZ17">
            <v>-0.12</v>
          </cell>
          <cell r="CA17" t="e">
            <v>#N/A</v>
          </cell>
          <cell r="CB17" t="e">
            <v>#N/A</v>
          </cell>
          <cell r="CC17" t="e">
            <v>#N/A</v>
          </cell>
          <cell r="CD17" t="e">
            <v>#N/A</v>
          </cell>
          <cell r="CE17" t="e">
            <v>#N/A</v>
          </cell>
        </row>
        <row r="18">
          <cell r="A18">
            <v>200302</v>
          </cell>
          <cell r="B18">
            <v>197</v>
          </cell>
          <cell r="C18">
            <v>243938</v>
          </cell>
          <cell r="D18">
            <v>17379</v>
          </cell>
          <cell r="E18">
            <v>434</v>
          </cell>
          <cell r="F18">
            <v>3274</v>
          </cell>
          <cell r="G18">
            <v>4676</v>
          </cell>
          <cell r="H18">
            <v>13</v>
          </cell>
          <cell r="I18">
            <v>5750</v>
          </cell>
          <cell r="J18">
            <v>37</v>
          </cell>
          <cell r="K18">
            <v>858</v>
          </cell>
          <cell r="L18">
            <v>0</v>
          </cell>
          <cell r="M18">
            <v>62</v>
          </cell>
          <cell r="N18">
            <v>1695</v>
          </cell>
          <cell r="O18">
            <v>545</v>
          </cell>
          <cell r="P18">
            <v>-478</v>
          </cell>
          <cell r="Q18">
            <v>117</v>
          </cell>
          <cell r="R18">
            <v>3536</v>
          </cell>
          <cell r="S18">
            <v>561</v>
          </cell>
          <cell r="T18">
            <v>191</v>
          </cell>
          <cell r="U18">
            <v>1718</v>
          </cell>
          <cell r="V18">
            <v>-267</v>
          </cell>
          <cell r="W18">
            <v>231</v>
          </cell>
          <cell r="X18">
            <v>427</v>
          </cell>
          <cell r="Y18">
            <v>-414</v>
          </cell>
          <cell r="Z18">
            <v>1072</v>
          </cell>
          <cell r="AA18">
            <v>369</v>
          </cell>
          <cell r="AB18">
            <v>0</v>
          </cell>
          <cell r="AC18">
            <v>19160</v>
          </cell>
          <cell r="AD18">
            <v>321</v>
          </cell>
          <cell r="AE18">
            <v>539</v>
          </cell>
          <cell r="AF18">
            <v>1424</v>
          </cell>
          <cell r="AG18">
            <v>885</v>
          </cell>
          <cell r="AH18">
            <v>-996</v>
          </cell>
          <cell r="AI18">
            <v>64830</v>
          </cell>
          <cell r="AJ18">
            <v>7770</v>
          </cell>
          <cell r="AK18">
            <v>-672</v>
          </cell>
          <cell r="AL18">
            <v>-76</v>
          </cell>
          <cell r="AM18">
            <v>-1104</v>
          </cell>
          <cell r="AN18">
            <v>-1108</v>
          </cell>
          <cell r="AO18">
            <v>309</v>
          </cell>
          <cell r="AP18">
            <v>300661</v>
          </cell>
          <cell r="AQ18">
            <v>1073</v>
          </cell>
          <cell r="AR18">
            <v>10835</v>
          </cell>
          <cell r="AS18">
            <v>0</v>
          </cell>
          <cell r="AT18">
            <v>0</v>
          </cell>
          <cell r="AU18">
            <v>72856</v>
          </cell>
          <cell r="AV18">
            <v>0</v>
          </cell>
          <cell r="AW18">
            <v>72856</v>
          </cell>
          <cell r="AX18">
            <v>1.89211</v>
          </cell>
          <cell r="AY18">
            <v>3.5065499999999998</v>
          </cell>
          <cell r="AZ18">
            <v>8744</v>
          </cell>
          <cell r="BA18">
            <v>20586</v>
          </cell>
          <cell r="BB18">
            <v>1292</v>
          </cell>
          <cell r="BC18">
            <v>44131</v>
          </cell>
          <cell r="BD18">
            <v>15152</v>
          </cell>
          <cell r="BE18">
            <v>4266</v>
          </cell>
          <cell r="BF18">
            <v>21200</v>
          </cell>
          <cell r="BG18">
            <v>363</v>
          </cell>
          <cell r="BH18">
            <v>181.3</v>
          </cell>
          <cell r="BI18">
            <v>3.57</v>
          </cell>
          <cell r="BJ18">
            <v>3.9</v>
          </cell>
          <cell r="BK18">
            <v>4.5</v>
          </cell>
          <cell r="BL18">
            <v>38734</v>
          </cell>
          <cell r="BM18">
            <v>5.5033300000000001</v>
          </cell>
          <cell r="BN18">
            <v>2676</v>
          </cell>
          <cell r="BO18">
            <v>684</v>
          </cell>
          <cell r="BP18">
            <v>198</v>
          </cell>
          <cell r="BQ18">
            <v>191</v>
          </cell>
          <cell r="BR18">
            <v>-711</v>
          </cell>
          <cell r="BS18">
            <v>-21</v>
          </cell>
          <cell r="BT18">
            <v>8</v>
          </cell>
          <cell r="BU18" t="e">
            <v>#N/A</v>
          </cell>
          <cell r="BV18" t="e">
            <v>#N/A</v>
          </cell>
          <cell r="BW18">
            <v>973</v>
          </cell>
          <cell r="BX18">
            <v>-173</v>
          </cell>
          <cell r="BY18">
            <v>-800</v>
          </cell>
          <cell r="BZ18">
            <v>-0.18</v>
          </cell>
          <cell r="CA18" t="e">
            <v>#N/A</v>
          </cell>
          <cell r="CB18" t="e">
            <v>#N/A</v>
          </cell>
          <cell r="CC18" t="e">
            <v>#N/A</v>
          </cell>
          <cell r="CD18" t="e">
            <v>#N/A</v>
          </cell>
          <cell r="CE18" t="e">
            <v>#N/A</v>
          </cell>
        </row>
        <row r="19">
          <cell r="A19">
            <v>200303</v>
          </cell>
          <cell r="B19">
            <v>197</v>
          </cell>
          <cell r="C19">
            <v>250587</v>
          </cell>
          <cell r="D19">
            <v>6359</v>
          </cell>
          <cell r="E19">
            <v>-927</v>
          </cell>
          <cell r="F19">
            <v>3304</v>
          </cell>
          <cell r="G19">
            <v>12683</v>
          </cell>
          <cell r="H19">
            <v>10</v>
          </cell>
          <cell r="I19">
            <v>4992</v>
          </cell>
          <cell r="J19">
            <v>31</v>
          </cell>
          <cell r="K19">
            <v>1065</v>
          </cell>
          <cell r="L19">
            <v>0</v>
          </cell>
          <cell r="M19">
            <v>29</v>
          </cell>
          <cell r="N19">
            <v>1560</v>
          </cell>
          <cell r="O19">
            <v>740</v>
          </cell>
          <cell r="P19">
            <v>-714</v>
          </cell>
          <cell r="Q19">
            <v>147</v>
          </cell>
          <cell r="R19">
            <v>3605</v>
          </cell>
          <cell r="S19">
            <v>430</v>
          </cell>
          <cell r="T19">
            <v>189</v>
          </cell>
          <cell r="U19">
            <v>2145</v>
          </cell>
          <cell r="V19">
            <v>-522</v>
          </cell>
          <cell r="W19">
            <v>223</v>
          </cell>
          <cell r="X19">
            <v>-717</v>
          </cell>
          <cell r="Y19">
            <v>-664</v>
          </cell>
          <cell r="Z19">
            <v>1065</v>
          </cell>
          <cell r="AA19">
            <v>363</v>
          </cell>
          <cell r="AB19">
            <v>0</v>
          </cell>
          <cell r="AC19">
            <v>19511</v>
          </cell>
          <cell r="AD19">
            <v>701</v>
          </cell>
          <cell r="AE19">
            <v>-210</v>
          </cell>
          <cell r="AF19">
            <v>0</v>
          </cell>
          <cell r="AG19">
            <v>210</v>
          </cell>
          <cell r="AH19">
            <v>-256</v>
          </cell>
          <cell r="AI19">
            <v>65674</v>
          </cell>
          <cell r="AJ19">
            <v>9352</v>
          </cell>
          <cell r="AK19">
            <v>-72</v>
          </cell>
          <cell r="AL19">
            <v>1805</v>
          </cell>
          <cell r="AM19">
            <v>-286</v>
          </cell>
          <cell r="AN19">
            <v>-1044</v>
          </cell>
          <cell r="AO19">
            <v>305</v>
          </cell>
          <cell r="AP19">
            <v>306105</v>
          </cell>
          <cell r="AQ19">
            <v>1074</v>
          </cell>
          <cell r="AR19">
            <v>2271</v>
          </cell>
          <cell r="AS19">
            <v>0</v>
          </cell>
          <cell r="AT19">
            <v>0</v>
          </cell>
          <cell r="AU19">
            <v>74578</v>
          </cell>
          <cell r="AV19">
            <v>0</v>
          </cell>
          <cell r="AW19">
            <v>74578</v>
          </cell>
          <cell r="AX19">
            <v>1.98272</v>
          </cell>
          <cell r="AY19">
            <v>2.6448299999999998</v>
          </cell>
          <cell r="AZ19">
            <v>9336</v>
          </cell>
          <cell r="BA19">
            <v>21099</v>
          </cell>
          <cell r="BB19">
            <v>1313</v>
          </cell>
          <cell r="BC19">
            <v>43021</v>
          </cell>
          <cell r="BD19">
            <v>15867</v>
          </cell>
          <cell r="BE19">
            <v>4634</v>
          </cell>
          <cell r="BF19">
            <v>15500</v>
          </cell>
          <cell r="BG19">
            <v>334</v>
          </cell>
          <cell r="BH19">
            <v>181.8</v>
          </cell>
          <cell r="BI19">
            <v>3.5</v>
          </cell>
          <cell r="BJ19">
            <v>4.29</v>
          </cell>
          <cell r="BK19">
            <v>4.71</v>
          </cell>
          <cell r="BL19">
            <v>39210</v>
          </cell>
          <cell r="BM19">
            <v>5.3766699999999998</v>
          </cell>
          <cell r="BN19">
            <v>2658</v>
          </cell>
          <cell r="BO19">
            <v>703</v>
          </cell>
          <cell r="BP19">
            <v>182</v>
          </cell>
          <cell r="BQ19">
            <v>189</v>
          </cell>
          <cell r="BR19">
            <v>-1105</v>
          </cell>
          <cell r="BS19">
            <v>67</v>
          </cell>
          <cell r="BT19">
            <v>2</v>
          </cell>
          <cell r="BU19" t="e">
            <v>#N/A</v>
          </cell>
          <cell r="BV19" t="e">
            <v>#N/A</v>
          </cell>
          <cell r="BW19">
            <v>1148</v>
          </cell>
          <cell r="BX19">
            <v>-620</v>
          </cell>
          <cell r="BY19">
            <v>-528</v>
          </cell>
          <cell r="BZ19">
            <v>-0.03</v>
          </cell>
          <cell r="CA19" t="e">
            <v>#N/A</v>
          </cell>
          <cell r="CB19" t="e">
            <v>#N/A</v>
          </cell>
          <cell r="CC19" t="e">
            <v>#N/A</v>
          </cell>
          <cell r="CD19" t="e">
            <v>#N/A</v>
          </cell>
          <cell r="CE19" t="e">
            <v>#N/A</v>
          </cell>
        </row>
        <row r="20">
          <cell r="A20">
            <v>200304</v>
          </cell>
          <cell r="B20">
            <v>191</v>
          </cell>
          <cell r="C20">
            <v>246703</v>
          </cell>
          <cell r="D20">
            <v>16405</v>
          </cell>
          <cell r="E20">
            <v>2674</v>
          </cell>
          <cell r="F20">
            <v>3428</v>
          </cell>
          <cell r="G20">
            <v>1646</v>
          </cell>
          <cell r="H20">
            <v>10</v>
          </cell>
          <cell r="I20">
            <v>6216</v>
          </cell>
          <cell r="J20">
            <v>38</v>
          </cell>
          <cell r="K20">
            <v>973</v>
          </cell>
          <cell r="L20">
            <v>1</v>
          </cell>
          <cell r="M20">
            <v>76</v>
          </cell>
          <cell r="N20">
            <v>1671</v>
          </cell>
          <cell r="O20">
            <v>966</v>
          </cell>
          <cell r="P20">
            <v>-830</v>
          </cell>
          <cell r="Q20">
            <v>118</v>
          </cell>
          <cell r="R20">
            <v>3607</v>
          </cell>
          <cell r="S20">
            <v>493</v>
          </cell>
          <cell r="T20">
            <v>191</v>
          </cell>
          <cell r="U20">
            <v>2367</v>
          </cell>
          <cell r="V20">
            <v>-610</v>
          </cell>
          <cell r="W20">
            <v>233</v>
          </cell>
          <cell r="X20">
            <v>287</v>
          </cell>
          <cell r="Y20">
            <v>-781</v>
          </cell>
          <cell r="Z20">
            <v>1060</v>
          </cell>
          <cell r="AA20">
            <v>368</v>
          </cell>
          <cell r="AB20">
            <v>0</v>
          </cell>
          <cell r="AC20">
            <v>23080</v>
          </cell>
          <cell r="AD20">
            <v>256</v>
          </cell>
          <cell r="AE20">
            <v>-1204</v>
          </cell>
          <cell r="AF20">
            <v>0</v>
          </cell>
          <cell r="AG20">
            <v>1204</v>
          </cell>
          <cell r="AH20">
            <v>668</v>
          </cell>
          <cell r="AI20">
            <v>66358</v>
          </cell>
          <cell r="AJ20">
            <v>6477</v>
          </cell>
          <cell r="AK20">
            <v>450</v>
          </cell>
          <cell r="AL20">
            <v>17</v>
          </cell>
          <cell r="AM20">
            <v>-704</v>
          </cell>
          <cell r="AN20">
            <v>-1335</v>
          </cell>
          <cell r="AO20">
            <v>306</v>
          </cell>
          <cell r="AP20">
            <v>305442</v>
          </cell>
          <cell r="AQ20">
            <v>1197</v>
          </cell>
          <cell r="AR20">
            <v>7877</v>
          </cell>
          <cell r="AS20">
            <v>0</v>
          </cell>
          <cell r="AT20">
            <v>0</v>
          </cell>
          <cell r="AU20">
            <v>77425</v>
          </cell>
          <cell r="AV20">
            <v>0</v>
          </cell>
          <cell r="AW20">
            <v>77425</v>
          </cell>
          <cell r="AX20">
            <v>2.09599</v>
          </cell>
          <cell r="AY20">
            <v>3.0050400000000002</v>
          </cell>
          <cell r="AZ20">
            <v>10178</v>
          </cell>
          <cell r="BA20">
            <v>21271</v>
          </cell>
          <cell r="BB20">
            <v>1353</v>
          </cell>
          <cell r="BC20">
            <v>42189</v>
          </cell>
          <cell r="BD20">
            <v>16851</v>
          </cell>
          <cell r="BE20">
            <v>4860</v>
          </cell>
          <cell r="BF20">
            <v>24000</v>
          </cell>
          <cell r="BG20">
            <v>340</v>
          </cell>
          <cell r="BH20">
            <v>182.9</v>
          </cell>
          <cell r="BI20">
            <v>3.86</v>
          </cell>
          <cell r="BJ20">
            <v>4.8099999999999996</v>
          </cell>
          <cell r="BK20">
            <v>4.8899999999999997</v>
          </cell>
          <cell r="BL20">
            <v>39809</v>
          </cell>
          <cell r="BM20">
            <v>5.4033300000000004</v>
          </cell>
          <cell r="BN20">
            <v>2800</v>
          </cell>
          <cell r="BO20">
            <v>796</v>
          </cell>
          <cell r="BP20">
            <v>210</v>
          </cell>
          <cell r="BQ20">
            <v>191</v>
          </cell>
          <cell r="BR20">
            <v>-828</v>
          </cell>
          <cell r="BS20">
            <v>-6</v>
          </cell>
          <cell r="BT20">
            <v>3</v>
          </cell>
          <cell r="BU20" t="e">
            <v>#N/A</v>
          </cell>
          <cell r="BV20" t="e">
            <v>#N/A</v>
          </cell>
          <cell r="BW20">
            <v>1144</v>
          </cell>
          <cell r="BX20">
            <v>-620</v>
          </cell>
          <cell r="BY20">
            <v>-524</v>
          </cell>
          <cell r="BZ20">
            <v>0.21</v>
          </cell>
          <cell r="CA20" t="e">
            <v>#N/A</v>
          </cell>
          <cell r="CB20" t="e">
            <v>#N/A</v>
          </cell>
          <cell r="CC20" t="e">
            <v>#N/A</v>
          </cell>
          <cell r="CD20" t="e">
            <v>#N/A</v>
          </cell>
          <cell r="CE20" t="e">
            <v>#N/A</v>
          </cell>
        </row>
        <row r="21">
          <cell r="A21">
            <v>200401</v>
          </cell>
          <cell r="B21">
            <v>178</v>
          </cell>
          <cell r="C21">
            <v>255585</v>
          </cell>
          <cell r="D21">
            <v>-752</v>
          </cell>
          <cell r="E21">
            <v>19229</v>
          </cell>
          <cell r="F21">
            <v>3421</v>
          </cell>
          <cell r="G21">
            <v>9807</v>
          </cell>
          <cell r="H21">
            <v>5</v>
          </cell>
          <cell r="I21">
            <v>5046</v>
          </cell>
          <cell r="J21">
            <v>52</v>
          </cell>
          <cell r="K21">
            <v>1141</v>
          </cell>
          <cell r="L21">
            <v>1</v>
          </cell>
          <cell r="M21">
            <v>69</v>
          </cell>
          <cell r="N21">
            <v>1585</v>
          </cell>
          <cell r="O21">
            <v>1340</v>
          </cell>
          <cell r="P21">
            <v>-941</v>
          </cell>
          <cell r="Q21">
            <v>146</v>
          </cell>
          <cell r="R21">
            <v>3648</v>
          </cell>
          <cell r="S21">
            <v>431</v>
          </cell>
          <cell r="T21">
            <v>189</v>
          </cell>
          <cell r="U21">
            <v>2916</v>
          </cell>
          <cell r="V21">
            <v>-721</v>
          </cell>
          <cell r="W21">
            <v>246</v>
          </cell>
          <cell r="X21">
            <v>-71</v>
          </cell>
          <cell r="Y21">
            <v>-908</v>
          </cell>
          <cell r="Z21">
            <v>1053</v>
          </cell>
          <cell r="AA21">
            <v>385</v>
          </cell>
          <cell r="AB21">
            <v>0</v>
          </cell>
          <cell r="AC21">
            <v>19245</v>
          </cell>
          <cell r="AD21">
            <v>750</v>
          </cell>
          <cell r="AE21">
            <v>-43</v>
          </cell>
          <cell r="AF21">
            <v>0</v>
          </cell>
          <cell r="AG21">
            <v>43</v>
          </cell>
          <cell r="AH21">
            <v>1162</v>
          </cell>
          <cell r="AI21">
            <v>66522</v>
          </cell>
          <cell r="AJ21">
            <v>10956</v>
          </cell>
          <cell r="AK21">
            <v>1394</v>
          </cell>
          <cell r="AL21">
            <v>21</v>
          </cell>
          <cell r="AM21">
            <v>591</v>
          </cell>
          <cell r="AN21">
            <v>131</v>
          </cell>
          <cell r="AO21">
            <v>328</v>
          </cell>
          <cell r="AP21">
            <v>317684</v>
          </cell>
          <cell r="AQ21">
            <v>1224</v>
          </cell>
          <cell r="AR21">
            <v>71</v>
          </cell>
          <cell r="AS21">
            <v>0</v>
          </cell>
          <cell r="AT21">
            <v>0</v>
          </cell>
          <cell r="AU21">
            <v>78982</v>
          </cell>
          <cell r="AV21">
            <v>0</v>
          </cell>
          <cell r="AW21">
            <v>78982</v>
          </cell>
          <cell r="AX21">
            <v>1.8562399999999999</v>
          </cell>
          <cell r="AY21">
            <v>2.6169199999999999</v>
          </cell>
          <cell r="AZ21">
            <v>11041</v>
          </cell>
          <cell r="BA21">
            <v>22968</v>
          </cell>
          <cell r="BB21">
            <v>1314</v>
          </cell>
          <cell r="BC21">
            <v>41556</v>
          </cell>
          <cell r="BD21">
            <v>16936</v>
          </cell>
          <cell r="BE21">
            <v>5188</v>
          </cell>
          <cell r="BF21">
            <v>19300</v>
          </cell>
          <cell r="BG21">
            <v>407</v>
          </cell>
          <cell r="BH21">
            <v>183.8</v>
          </cell>
          <cell r="BI21">
            <v>4.1100000000000003</v>
          </cell>
          <cell r="BJ21">
            <v>4.6399999999999997</v>
          </cell>
          <cell r="BK21">
            <v>4.74</v>
          </cell>
          <cell r="BL21">
            <v>40256</v>
          </cell>
          <cell r="BM21">
            <v>5.6633300000000002</v>
          </cell>
          <cell r="BN21">
            <v>2898</v>
          </cell>
          <cell r="BO21">
            <v>820</v>
          </cell>
          <cell r="BP21">
            <v>215</v>
          </cell>
          <cell r="BQ21">
            <v>189</v>
          </cell>
          <cell r="BR21">
            <v>-646</v>
          </cell>
          <cell r="BS21">
            <v>-76</v>
          </cell>
          <cell r="BT21">
            <v>-75</v>
          </cell>
          <cell r="BU21" t="e">
            <v>#N/A</v>
          </cell>
          <cell r="BV21" t="e">
            <v>#N/A</v>
          </cell>
          <cell r="BW21">
            <v>1527</v>
          </cell>
          <cell r="BX21">
            <v>-1198</v>
          </cell>
          <cell r="BY21">
            <v>-329</v>
          </cell>
          <cell r="BZ21">
            <v>0.2</v>
          </cell>
          <cell r="CA21" t="e">
            <v>#N/A</v>
          </cell>
          <cell r="CB21" t="e">
            <v>#N/A</v>
          </cell>
          <cell r="CC21" t="e">
            <v>#N/A</v>
          </cell>
          <cell r="CD21" t="e">
            <v>#N/A</v>
          </cell>
          <cell r="CE21" t="e">
            <v>#N/A</v>
          </cell>
        </row>
        <row r="22">
          <cell r="A22">
            <v>200402</v>
          </cell>
          <cell r="B22">
            <v>176</v>
          </cell>
          <cell r="C22">
            <v>253088</v>
          </cell>
          <cell r="D22">
            <v>13756</v>
          </cell>
          <cell r="E22">
            <v>20032.400000000001</v>
          </cell>
          <cell r="F22">
            <v>3560.69</v>
          </cell>
          <cell r="G22">
            <v>5869.27</v>
          </cell>
          <cell r="H22">
            <v>5</v>
          </cell>
          <cell r="I22">
            <v>5726</v>
          </cell>
          <cell r="J22">
            <v>51</v>
          </cell>
          <cell r="K22">
            <v>682</v>
          </cell>
          <cell r="L22">
            <v>1</v>
          </cell>
          <cell r="M22">
            <v>75</v>
          </cell>
          <cell r="N22">
            <v>2409</v>
          </cell>
          <cell r="O22">
            <v>684</v>
          </cell>
          <cell r="P22">
            <v>-571</v>
          </cell>
          <cell r="Q22">
            <v>117</v>
          </cell>
          <cell r="R22">
            <v>3633</v>
          </cell>
          <cell r="S22">
            <v>574</v>
          </cell>
          <cell r="T22">
            <v>353</v>
          </cell>
          <cell r="U22">
            <v>1787</v>
          </cell>
          <cell r="V22">
            <v>-316</v>
          </cell>
          <cell r="W22">
            <v>411</v>
          </cell>
          <cell r="X22">
            <v>-291.52800000000002</v>
          </cell>
          <cell r="Y22">
            <v>-536</v>
          </cell>
          <cell r="Z22">
            <v>887</v>
          </cell>
          <cell r="AA22">
            <v>425</v>
          </cell>
          <cell r="AB22">
            <v>0</v>
          </cell>
          <cell r="AC22">
            <v>20927</v>
          </cell>
          <cell r="AD22">
            <v>257</v>
          </cell>
          <cell r="AE22">
            <v>-570</v>
          </cell>
          <cell r="AF22">
            <v>0</v>
          </cell>
          <cell r="AG22">
            <v>570</v>
          </cell>
          <cell r="AH22">
            <v>-2342</v>
          </cell>
          <cell r="AI22">
            <v>66790.899999999994</v>
          </cell>
          <cell r="AJ22">
            <v>7731.09</v>
          </cell>
          <cell r="AK22">
            <v>-52.997</v>
          </cell>
          <cell r="AL22">
            <v>-1.0369999999999999</v>
          </cell>
          <cell r="AM22">
            <v>588</v>
          </cell>
          <cell r="AN22">
            <v>-1397</v>
          </cell>
          <cell r="AO22">
            <v>362</v>
          </cell>
          <cell r="AP22">
            <v>316927</v>
          </cell>
          <cell r="AQ22">
            <v>1449</v>
          </cell>
          <cell r="AR22">
            <v>7057</v>
          </cell>
          <cell r="AS22">
            <v>0</v>
          </cell>
          <cell r="AT22">
            <v>0</v>
          </cell>
          <cell r="AU22">
            <v>81829</v>
          </cell>
          <cell r="AV22">
            <v>0</v>
          </cell>
          <cell r="AW22">
            <v>81829</v>
          </cell>
          <cell r="AX22">
            <v>1.9618500000000001</v>
          </cell>
          <cell r="AY22">
            <v>3.4820000000000002</v>
          </cell>
          <cell r="AZ22">
            <v>11762</v>
          </cell>
          <cell r="BA22">
            <v>25375</v>
          </cell>
          <cell r="BB22">
            <v>1325</v>
          </cell>
          <cell r="BC22">
            <v>41579</v>
          </cell>
          <cell r="BD22">
            <v>17696</v>
          </cell>
          <cell r="BE22">
            <v>5283</v>
          </cell>
          <cell r="BF22">
            <v>23252.799999999999</v>
          </cell>
          <cell r="BG22">
            <v>5003.53</v>
          </cell>
          <cell r="BH22">
            <v>186.3</v>
          </cell>
          <cell r="BI22">
            <v>4.51</v>
          </cell>
          <cell r="BJ22">
            <v>5.04</v>
          </cell>
          <cell r="BK22">
            <v>4.97</v>
          </cell>
          <cell r="BL22">
            <v>40957</v>
          </cell>
          <cell r="BM22">
            <v>5.9033300000000004</v>
          </cell>
          <cell r="BN22">
            <v>2964</v>
          </cell>
          <cell r="BO22">
            <v>846</v>
          </cell>
          <cell r="BP22">
            <v>250</v>
          </cell>
          <cell r="BQ22">
            <v>353</v>
          </cell>
          <cell r="BR22">
            <v>24</v>
          </cell>
          <cell r="BS22">
            <v>-163</v>
          </cell>
          <cell r="BT22">
            <v>28</v>
          </cell>
          <cell r="BU22" t="e">
            <v>#N/A</v>
          </cell>
          <cell r="BV22" t="e">
            <v>#N/A</v>
          </cell>
          <cell r="BW22">
            <v>794</v>
          </cell>
          <cell r="BX22">
            <v>-314</v>
          </cell>
          <cell r="BY22">
            <v>-480</v>
          </cell>
          <cell r="BZ22">
            <v>0.28999999999999998</v>
          </cell>
          <cell r="CA22" t="e">
            <v>#N/A</v>
          </cell>
          <cell r="CB22" t="e">
            <v>#N/A</v>
          </cell>
          <cell r="CC22" t="e">
            <v>#N/A</v>
          </cell>
          <cell r="CD22" t="e">
            <v>#N/A</v>
          </cell>
          <cell r="CE22" t="e">
            <v>#N/A</v>
          </cell>
        </row>
        <row r="23">
          <cell r="A23">
            <v>200403</v>
          </cell>
          <cell r="B23">
            <v>172</v>
          </cell>
          <cell r="C23">
            <v>267307</v>
          </cell>
          <cell r="D23">
            <v>7304</v>
          </cell>
          <cell r="E23">
            <v>22533.200000000001</v>
          </cell>
          <cell r="F23">
            <v>3577.01</v>
          </cell>
          <cell r="G23">
            <v>11587.9</v>
          </cell>
          <cell r="H23">
            <v>5</v>
          </cell>
          <cell r="I23">
            <v>5490</v>
          </cell>
          <cell r="J23">
            <v>53</v>
          </cell>
          <cell r="K23">
            <v>784</v>
          </cell>
          <cell r="L23">
            <v>1</v>
          </cell>
          <cell r="M23">
            <v>98</v>
          </cell>
          <cell r="N23">
            <v>1610</v>
          </cell>
          <cell r="O23">
            <v>839</v>
          </cell>
          <cell r="P23">
            <v>-745</v>
          </cell>
          <cell r="Q23">
            <v>175</v>
          </cell>
          <cell r="R23">
            <v>3679</v>
          </cell>
          <cell r="S23">
            <v>545</v>
          </cell>
          <cell r="T23">
            <v>352</v>
          </cell>
          <cell r="U23">
            <v>2043</v>
          </cell>
          <cell r="V23">
            <v>-433</v>
          </cell>
          <cell r="W23">
            <v>412</v>
          </cell>
          <cell r="X23">
            <v>839.81200000000001</v>
          </cell>
          <cell r="Y23">
            <v>-714</v>
          </cell>
          <cell r="Z23">
            <v>885</v>
          </cell>
          <cell r="AA23">
            <v>465</v>
          </cell>
          <cell r="AB23">
            <v>0</v>
          </cell>
          <cell r="AC23">
            <v>21659</v>
          </cell>
          <cell r="AD23">
            <v>784</v>
          </cell>
          <cell r="AE23">
            <v>-226</v>
          </cell>
          <cell r="AF23">
            <v>0</v>
          </cell>
          <cell r="AG23">
            <v>226</v>
          </cell>
          <cell r="AH23">
            <v>-268</v>
          </cell>
          <cell r="AI23">
            <v>67169</v>
          </cell>
          <cell r="AJ23">
            <v>7073.89</v>
          </cell>
          <cell r="AK23">
            <v>381.50599999999997</v>
          </cell>
          <cell r="AL23">
            <v>-1.748</v>
          </cell>
          <cell r="AM23">
            <v>14</v>
          </cell>
          <cell r="AN23">
            <v>-1189</v>
          </cell>
          <cell r="AO23">
            <v>408</v>
          </cell>
          <cell r="AP23">
            <v>319381</v>
          </cell>
          <cell r="AQ23">
            <v>1544</v>
          </cell>
          <cell r="AR23">
            <v>0</v>
          </cell>
          <cell r="AS23">
            <v>0</v>
          </cell>
          <cell r="AT23">
            <v>0</v>
          </cell>
          <cell r="AU23">
            <v>83399</v>
          </cell>
          <cell r="AV23">
            <v>0</v>
          </cell>
          <cell r="AW23">
            <v>83399</v>
          </cell>
          <cell r="AX23">
            <v>1.8919699999999999</v>
          </cell>
          <cell r="AY23">
            <v>3.2820900000000002</v>
          </cell>
          <cell r="AZ23">
            <v>11945</v>
          </cell>
          <cell r="BA23">
            <v>26008</v>
          </cell>
          <cell r="BB23">
            <v>1328</v>
          </cell>
          <cell r="BC23">
            <v>41894</v>
          </cell>
          <cell r="BD23">
            <v>18409</v>
          </cell>
          <cell r="BE23">
            <v>5351</v>
          </cell>
          <cell r="BF23">
            <v>14211.9</v>
          </cell>
          <cell r="BG23">
            <v>4988.87</v>
          </cell>
          <cell r="BH23">
            <v>187.4</v>
          </cell>
          <cell r="BI23">
            <v>4.8499999999999996</v>
          </cell>
          <cell r="BJ23">
            <v>5.01</v>
          </cell>
          <cell r="BK23">
            <v>4.84</v>
          </cell>
          <cell r="BL23">
            <v>41417</v>
          </cell>
          <cell r="BM23">
            <v>6.41</v>
          </cell>
          <cell r="BN23">
            <v>3307</v>
          </cell>
          <cell r="BO23">
            <v>885</v>
          </cell>
          <cell r="BP23">
            <v>307</v>
          </cell>
          <cell r="BQ23">
            <v>352</v>
          </cell>
          <cell r="BR23">
            <v>316</v>
          </cell>
          <cell r="BS23">
            <v>68</v>
          </cell>
          <cell r="BT23">
            <v>7</v>
          </cell>
          <cell r="BU23" t="e">
            <v>#N/A</v>
          </cell>
          <cell r="BV23" t="e">
            <v>#N/A</v>
          </cell>
          <cell r="BW23">
            <v>967</v>
          </cell>
          <cell r="BX23">
            <v>-592</v>
          </cell>
          <cell r="BY23">
            <v>-375</v>
          </cell>
          <cell r="BZ23">
            <v>0.2</v>
          </cell>
          <cell r="CA23" t="e">
            <v>#N/A</v>
          </cell>
          <cell r="CB23" t="e">
            <v>#N/A</v>
          </cell>
          <cell r="CC23" t="e">
            <v>#N/A</v>
          </cell>
          <cell r="CD23" t="e">
            <v>#N/A</v>
          </cell>
          <cell r="CE23" t="e">
            <v>#N/A</v>
          </cell>
        </row>
        <row r="24">
          <cell r="A24">
            <v>200404</v>
          </cell>
          <cell r="B24">
            <v>179</v>
          </cell>
          <cell r="C24">
            <v>275864</v>
          </cell>
          <cell r="D24">
            <v>22885</v>
          </cell>
          <cell r="E24">
            <v>27327.4</v>
          </cell>
          <cell r="F24">
            <v>3721.95</v>
          </cell>
          <cell r="G24">
            <v>4808.05</v>
          </cell>
          <cell r="H24">
            <v>8</v>
          </cell>
          <cell r="I24">
            <v>6755</v>
          </cell>
          <cell r="J24">
            <v>55</v>
          </cell>
          <cell r="K24">
            <v>760</v>
          </cell>
          <cell r="L24">
            <v>0</v>
          </cell>
          <cell r="M24">
            <v>106</v>
          </cell>
          <cell r="N24">
            <v>1562</v>
          </cell>
          <cell r="O24">
            <v>1094</v>
          </cell>
          <cell r="P24">
            <v>-919</v>
          </cell>
          <cell r="Q24">
            <v>122</v>
          </cell>
          <cell r="R24">
            <v>3747</v>
          </cell>
          <cell r="S24">
            <v>657</v>
          </cell>
          <cell r="T24">
            <v>348</v>
          </cell>
          <cell r="U24">
            <v>2286</v>
          </cell>
          <cell r="V24">
            <v>-603</v>
          </cell>
          <cell r="W24">
            <v>409</v>
          </cell>
          <cell r="X24">
            <v>-550.44899999999996</v>
          </cell>
          <cell r="Y24">
            <v>-893</v>
          </cell>
          <cell r="Z24">
            <v>1044</v>
          </cell>
          <cell r="AA24">
            <v>503</v>
          </cell>
          <cell r="AB24">
            <v>0</v>
          </cell>
          <cell r="AC24">
            <v>26959</v>
          </cell>
          <cell r="AD24">
            <v>275</v>
          </cell>
          <cell r="AE24">
            <v>-783</v>
          </cell>
          <cell r="AF24">
            <v>395</v>
          </cell>
          <cell r="AG24">
            <v>1178</v>
          </cell>
          <cell r="AH24">
            <v>-153</v>
          </cell>
          <cell r="AI24">
            <v>67840.5</v>
          </cell>
          <cell r="AJ24">
            <v>4739.45</v>
          </cell>
          <cell r="AK24">
            <v>-54.17</v>
          </cell>
          <cell r="AL24">
            <v>-45.555999999999997</v>
          </cell>
          <cell r="AM24">
            <v>-535</v>
          </cell>
          <cell r="AN24">
            <v>-1189</v>
          </cell>
          <cell r="AO24">
            <v>435</v>
          </cell>
          <cell r="AP24">
            <v>328714</v>
          </cell>
          <cell r="AQ24">
            <v>1591</v>
          </cell>
          <cell r="AR24">
            <v>7638</v>
          </cell>
          <cell r="AS24">
            <v>0</v>
          </cell>
          <cell r="AT24">
            <v>0</v>
          </cell>
          <cell r="AU24">
            <v>84240</v>
          </cell>
          <cell r="AV24">
            <v>0</v>
          </cell>
          <cell r="AW24">
            <v>84240</v>
          </cell>
          <cell r="AX24">
            <v>1.69133</v>
          </cell>
          <cell r="AY24">
            <v>3.9277600000000001</v>
          </cell>
          <cell r="AZ24">
            <v>12355</v>
          </cell>
          <cell r="BA24">
            <v>26875</v>
          </cell>
          <cell r="BB24">
            <v>1344</v>
          </cell>
          <cell r="BC24">
            <v>42961</v>
          </cell>
          <cell r="BD24">
            <v>19127</v>
          </cell>
          <cell r="BE24">
            <v>5803</v>
          </cell>
          <cell r="BF24">
            <v>25002.1</v>
          </cell>
          <cell r="BG24">
            <v>4982.71</v>
          </cell>
          <cell r="BH24">
            <v>189.2</v>
          </cell>
          <cell r="BI24">
            <v>4.82</v>
          </cell>
          <cell r="BJ24">
            <v>4.5999999999999996</v>
          </cell>
          <cell r="BK24">
            <v>4.58</v>
          </cell>
          <cell r="BL24">
            <v>42095</v>
          </cell>
          <cell r="BM24">
            <v>6.6033299999999997</v>
          </cell>
          <cell r="BN24">
            <v>3213</v>
          </cell>
          <cell r="BO24">
            <v>935</v>
          </cell>
          <cell r="BP24">
            <v>308</v>
          </cell>
          <cell r="BQ24">
            <v>348</v>
          </cell>
          <cell r="BR24">
            <v>1066</v>
          </cell>
          <cell r="BS24">
            <v>452</v>
          </cell>
          <cell r="BT24">
            <v>27</v>
          </cell>
          <cell r="BU24" t="e">
            <v>#N/A</v>
          </cell>
          <cell r="BV24" t="e">
            <v>#N/A</v>
          </cell>
          <cell r="BW24">
            <v>965</v>
          </cell>
          <cell r="BX24">
            <v>-580</v>
          </cell>
          <cell r="BY24">
            <v>-385</v>
          </cell>
          <cell r="BZ24">
            <v>7.0000000000000007E-2</v>
          </cell>
          <cell r="CA24" t="e">
            <v>#N/A</v>
          </cell>
          <cell r="CB24" t="e">
            <v>#N/A</v>
          </cell>
          <cell r="CC24" t="e">
            <v>#N/A</v>
          </cell>
          <cell r="CD24" t="e">
            <v>#N/A</v>
          </cell>
          <cell r="CE24" t="e">
            <v>#N/A</v>
          </cell>
        </row>
        <row r="25">
          <cell r="A25">
            <v>200501</v>
          </cell>
          <cell r="B25">
            <v>168</v>
          </cell>
          <cell r="C25">
            <v>282953</v>
          </cell>
          <cell r="D25">
            <v>-5413</v>
          </cell>
          <cell r="E25">
            <v>16938.400000000001</v>
          </cell>
          <cell r="F25">
            <v>3722.21</v>
          </cell>
          <cell r="G25">
            <v>12982.5</v>
          </cell>
          <cell r="H25">
            <v>5</v>
          </cell>
          <cell r="I25">
            <v>6063</v>
          </cell>
          <cell r="J25">
            <v>74</v>
          </cell>
          <cell r="K25">
            <v>859</v>
          </cell>
          <cell r="L25">
            <v>0</v>
          </cell>
          <cell r="M25">
            <v>106</v>
          </cell>
          <cell r="N25">
            <v>2415</v>
          </cell>
          <cell r="O25">
            <v>1662</v>
          </cell>
          <cell r="P25">
            <v>-1340</v>
          </cell>
          <cell r="Q25">
            <v>162</v>
          </cell>
          <cell r="R25">
            <v>3830</v>
          </cell>
          <cell r="S25">
            <v>558</v>
          </cell>
          <cell r="T25">
            <v>330</v>
          </cell>
          <cell r="U25">
            <v>2964</v>
          </cell>
          <cell r="V25">
            <v>-1068</v>
          </cell>
          <cell r="W25">
            <v>412</v>
          </cell>
          <cell r="X25">
            <v>-131.155</v>
          </cell>
          <cell r="Y25">
            <v>-1298</v>
          </cell>
          <cell r="Z25">
            <v>1448</v>
          </cell>
          <cell r="AA25">
            <v>492</v>
          </cell>
          <cell r="AB25">
            <v>0</v>
          </cell>
          <cell r="AC25">
            <v>23497</v>
          </cell>
          <cell r="AD25">
            <v>838</v>
          </cell>
          <cell r="AE25">
            <v>-500</v>
          </cell>
          <cell r="AF25">
            <v>0</v>
          </cell>
          <cell r="AG25">
            <v>500</v>
          </cell>
          <cell r="AH25">
            <v>3249</v>
          </cell>
          <cell r="AI25">
            <v>68423.600000000006</v>
          </cell>
          <cell r="AJ25">
            <v>6921.59</v>
          </cell>
          <cell r="AK25">
            <v>-1612.76</v>
          </cell>
          <cell r="AL25">
            <v>-0.245</v>
          </cell>
          <cell r="AM25">
            <v>-603</v>
          </cell>
          <cell r="AN25">
            <v>-177</v>
          </cell>
          <cell r="AO25">
            <v>428</v>
          </cell>
          <cell r="AP25">
            <v>337754</v>
          </cell>
          <cell r="AQ25">
            <v>1532</v>
          </cell>
          <cell r="AR25">
            <v>0</v>
          </cell>
          <cell r="AS25">
            <v>0</v>
          </cell>
          <cell r="AT25">
            <v>0</v>
          </cell>
          <cell r="AU25">
            <v>86749</v>
          </cell>
          <cell r="AV25">
            <v>0</v>
          </cell>
          <cell r="AW25">
            <v>86749</v>
          </cell>
          <cell r="AX25">
            <v>1.7477799999999999</v>
          </cell>
          <cell r="AY25">
            <v>3.2982300000000002</v>
          </cell>
          <cell r="AZ25">
            <v>12966</v>
          </cell>
          <cell r="BA25">
            <v>23942</v>
          </cell>
          <cell r="BB25">
            <v>1485</v>
          </cell>
          <cell r="BC25">
            <v>42340</v>
          </cell>
          <cell r="BD25">
            <v>19027</v>
          </cell>
          <cell r="BE25">
            <v>5740</v>
          </cell>
          <cell r="BF25">
            <v>20351.400000000001</v>
          </cell>
          <cell r="BG25">
            <v>4970.1400000000003</v>
          </cell>
          <cell r="BH25">
            <v>189.7</v>
          </cell>
          <cell r="BI25">
            <v>4.8499999999999996</v>
          </cell>
          <cell r="BJ25">
            <v>4.62</v>
          </cell>
          <cell r="BK25">
            <v>4.58</v>
          </cell>
          <cell r="BL25">
            <v>42497</v>
          </cell>
          <cell r="BM25">
            <v>6.61</v>
          </cell>
          <cell r="BN25">
            <v>3740</v>
          </cell>
          <cell r="BO25">
            <v>935</v>
          </cell>
          <cell r="BP25">
            <v>267</v>
          </cell>
          <cell r="BQ25">
            <v>330</v>
          </cell>
          <cell r="BR25">
            <v>-622</v>
          </cell>
          <cell r="BS25">
            <v>-63</v>
          </cell>
          <cell r="BT25">
            <v>32</v>
          </cell>
          <cell r="BU25" t="e">
            <v>#N/A</v>
          </cell>
          <cell r="BV25" t="e">
            <v>#N/A</v>
          </cell>
          <cell r="BW25">
            <v>1168</v>
          </cell>
          <cell r="BX25">
            <v>-888</v>
          </cell>
          <cell r="BY25">
            <v>-280</v>
          </cell>
          <cell r="BZ25">
            <v>0.1</v>
          </cell>
          <cell r="CA25" t="e">
            <v>#N/A</v>
          </cell>
          <cell r="CB25" t="e">
            <v>#N/A</v>
          </cell>
          <cell r="CC25" t="e">
            <v>#N/A</v>
          </cell>
          <cell r="CD25" t="e">
            <v>#N/A</v>
          </cell>
          <cell r="CE25" t="e">
            <v>#N/A</v>
          </cell>
        </row>
        <row r="26">
          <cell r="A26">
            <v>200502</v>
          </cell>
          <cell r="B26">
            <v>162</v>
          </cell>
          <cell r="C26">
            <v>298043</v>
          </cell>
          <cell r="D26">
            <v>19030</v>
          </cell>
          <cell r="E26">
            <v>22984.799999999999</v>
          </cell>
          <cell r="F26">
            <v>3727.32</v>
          </cell>
          <cell r="G26">
            <v>9616.67</v>
          </cell>
          <cell r="H26">
            <v>5</v>
          </cell>
          <cell r="I26">
            <v>6491</v>
          </cell>
          <cell r="J26">
            <v>58</v>
          </cell>
          <cell r="K26">
            <v>646</v>
          </cell>
          <cell r="L26">
            <v>0</v>
          </cell>
          <cell r="M26">
            <v>106</v>
          </cell>
          <cell r="N26">
            <v>2956</v>
          </cell>
          <cell r="O26">
            <v>661</v>
          </cell>
          <cell r="P26">
            <v>-543</v>
          </cell>
          <cell r="Q26">
            <v>113</v>
          </cell>
          <cell r="R26">
            <v>3937</v>
          </cell>
          <cell r="S26">
            <v>685</v>
          </cell>
          <cell r="T26">
            <v>464</v>
          </cell>
          <cell r="U26">
            <v>1760</v>
          </cell>
          <cell r="V26">
            <v>-267</v>
          </cell>
          <cell r="W26">
            <v>534</v>
          </cell>
          <cell r="X26">
            <v>-14</v>
          </cell>
          <cell r="Y26">
            <v>-512</v>
          </cell>
          <cell r="Z26">
            <v>877</v>
          </cell>
          <cell r="AA26">
            <v>498</v>
          </cell>
          <cell r="AB26">
            <v>0</v>
          </cell>
          <cell r="AC26">
            <v>22780</v>
          </cell>
          <cell r="AD26">
            <v>214</v>
          </cell>
          <cell r="AE26">
            <v>-844</v>
          </cell>
          <cell r="AF26">
            <v>0</v>
          </cell>
          <cell r="AG26">
            <v>844</v>
          </cell>
          <cell r="AH26">
            <v>-3282</v>
          </cell>
          <cell r="AI26">
            <v>69068.800000000003</v>
          </cell>
          <cell r="AJ26">
            <v>8090.81</v>
          </cell>
          <cell r="AK26">
            <v>427.803</v>
          </cell>
          <cell r="AL26">
            <v>46.374000000000002</v>
          </cell>
          <cell r="AM26">
            <v>565</v>
          </cell>
          <cell r="AN26">
            <v>2619</v>
          </cell>
          <cell r="AO26">
            <v>432</v>
          </cell>
          <cell r="AP26">
            <v>352336</v>
          </cell>
          <cell r="AQ26">
            <v>1686</v>
          </cell>
          <cell r="AR26">
            <v>4374</v>
          </cell>
          <cell r="AS26">
            <v>0</v>
          </cell>
          <cell r="AT26">
            <v>0</v>
          </cell>
          <cell r="AU26">
            <v>90063</v>
          </cell>
          <cell r="AV26">
            <v>0</v>
          </cell>
          <cell r="AW26">
            <v>90063</v>
          </cell>
          <cell r="AX26">
            <v>1.5176799999999999</v>
          </cell>
          <cell r="AY26">
            <v>4.0197200000000004</v>
          </cell>
          <cell r="AZ26">
            <v>13336</v>
          </cell>
          <cell r="BA26">
            <v>27768</v>
          </cell>
          <cell r="BB26">
            <v>1567</v>
          </cell>
          <cell r="BC26">
            <v>44607</v>
          </cell>
          <cell r="BD26">
            <v>20255</v>
          </cell>
          <cell r="BE26">
            <v>5541</v>
          </cell>
          <cell r="BF26">
            <v>23850.1</v>
          </cell>
          <cell r="BG26">
            <v>4895.7299999999996</v>
          </cell>
          <cell r="BH26">
            <v>191.9</v>
          </cell>
          <cell r="BI26">
            <v>4.83</v>
          </cell>
          <cell r="BJ26">
            <v>4.3899999999999997</v>
          </cell>
          <cell r="BK26">
            <v>4.4400000000000004</v>
          </cell>
          <cell r="BL26">
            <v>42698</v>
          </cell>
          <cell r="BM26">
            <v>6.62</v>
          </cell>
          <cell r="BN26">
            <v>3838</v>
          </cell>
          <cell r="BO26">
            <v>951</v>
          </cell>
          <cell r="BP26">
            <v>271</v>
          </cell>
          <cell r="BQ26">
            <v>464</v>
          </cell>
          <cell r="BR26">
            <v>2267</v>
          </cell>
          <cell r="BS26">
            <v>-199</v>
          </cell>
          <cell r="BT26">
            <v>270</v>
          </cell>
          <cell r="BU26" t="e">
            <v>#N/A</v>
          </cell>
          <cell r="BV26" t="e">
            <v>#N/A</v>
          </cell>
          <cell r="BW26">
            <v>762</v>
          </cell>
          <cell r="BX26">
            <v>-308</v>
          </cell>
          <cell r="BY26">
            <v>-454</v>
          </cell>
          <cell r="BZ26">
            <v>0.08</v>
          </cell>
          <cell r="CA26" t="e">
            <v>#N/A</v>
          </cell>
          <cell r="CB26" t="e">
            <v>#N/A</v>
          </cell>
          <cell r="CC26" t="e">
            <v>#N/A</v>
          </cell>
          <cell r="CD26" t="e">
            <v>#N/A</v>
          </cell>
          <cell r="CE26" t="e">
            <v>#N/A</v>
          </cell>
        </row>
        <row r="27">
          <cell r="A27">
            <v>200503</v>
          </cell>
          <cell r="B27">
            <v>163</v>
          </cell>
          <cell r="C27">
            <v>306521</v>
          </cell>
          <cell r="D27">
            <v>8065</v>
          </cell>
          <cell r="E27">
            <v>23434</v>
          </cell>
          <cell r="F27">
            <v>3743.39</v>
          </cell>
          <cell r="G27">
            <v>13163.2</v>
          </cell>
          <cell r="H27">
            <v>5</v>
          </cell>
          <cell r="I27">
            <v>5832</v>
          </cell>
          <cell r="J27">
            <v>48</v>
          </cell>
          <cell r="K27">
            <v>776</v>
          </cell>
          <cell r="L27">
            <v>0</v>
          </cell>
          <cell r="M27">
            <v>111</v>
          </cell>
          <cell r="N27">
            <v>2327</v>
          </cell>
          <cell r="O27">
            <v>1030</v>
          </cell>
          <cell r="P27">
            <v>-935</v>
          </cell>
          <cell r="Q27">
            <v>142</v>
          </cell>
          <cell r="R27">
            <v>3988</v>
          </cell>
          <cell r="S27">
            <v>642</v>
          </cell>
          <cell r="T27">
            <v>462</v>
          </cell>
          <cell r="U27">
            <v>2278</v>
          </cell>
          <cell r="V27">
            <v>-653</v>
          </cell>
          <cell r="W27">
            <v>521</v>
          </cell>
          <cell r="X27">
            <v>729.86400000000003</v>
          </cell>
          <cell r="Y27">
            <v>-937</v>
          </cell>
          <cell r="Z27">
            <v>1049</v>
          </cell>
          <cell r="AA27">
            <v>491</v>
          </cell>
          <cell r="AB27">
            <v>0</v>
          </cell>
          <cell r="AC27">
            <v>26399</v>
          </cell>
          <cell r="AD27">
            <v>939</v>
          </cell>
          <cell r="AE27">
            <v>-143</v>
          </cell>
          <cell r="AF27">
            <v>0</v>
          </cell>
          <cell r="AG27">
            <v>143</v>
          </cell>
          <cell r="AH27">
            <v>555</v>
          </cell>
          <cell r="AI27">
            <v>70651.5</v>
          </cell>
          <cell r="AJ27">
            <v>9707.41</v>
          </cell>
          <cell r="AK27">
            <v>750.87</v>
          </cell>
          <cell r="AL27">
            <v>-46.694000000000003</v>
          </cell>
          <cell r="AM27">
            <v>-366</v>
          </cell>
          <cell r="AN27">
            <v>-1253</v>
          </cell>
          <cell r="AO27">
            <v>429</v>
          </cell>
          <cell r="AP27">
            <v>357526</v>
          </cell>
          <cell r="AQ27">
            <v>1702</v>
          </cell>
          <cell r="AR27">
            <v>2</v>
          </cell>
          <cell r="AS27">
            <v>0</v>
          </cell>
          <cell r="AT27">
            <v>104</v>
          </cell>
          <cell r="AU27">
            <v>92367</v>
          </cell>
          <cell r="AV27">
            <v>1250</v>
          </cell>
          <cell r="AW27">
            <v>91117</v>
          </cell>
          <cell r="AX27">
            <v>1.44007</v>
          </cell>
          <cell r="AY27">
            <v>3.6783800000000002</v>
          </cell>
          <cell r="AZ27">
            <v>13265</v>
          </cell>
          <cell r="BA27">
            <v>27224</v>
          </cell>
          <cell r="BB27">
            <v>1603</v>
          </cell>
          <cell r="BC27">
            <v>45029</v>
          </cell>
          <cell r="BD27">
            <v>21217</v>
          </cell>
          <cell r="BE27">
            <v>5697</v>
          </cell>
          <cell r="BF27">
            <v>16899.7</v>
          </cell>
          <cell r="BG27">
            <v>4880.66</v>
          </cell>
          <cell r="BH27">
            <v>192.6</v>
          </cell>
          <cell r="BI27">
            <v>4.55</v>
          </cell>
          <cell r="BJ27">
            <v>4.21</v>
          </cell>
          <cell r="BK27">
            <v>4.3099999999999996</v>
          </cell>
          <cell r="BL27">
            <v>43251</v>
          </cell>
          <cell r="BM27">
            <v>6.53</v>
          </cell>
          <cell r="BN27">
            <v>3806</v>
          </cell>
          <cell r="BO27">
            <v>963</v>
          </cell>
          <cell r="BP27">
            <v>277</v>
          </cell>
          <cell r="BQ27">
            <v>462</v>
          </cell>
          <cell r="BR27">
            <v>423</v>
          </cell>
          <cell r="BS27">
            <v>156</v>
          </cell>
          <cell r="BT27">
            <v>62</v>
          </cell>
          <cell r="BU27" t="e">
            <v>#N/A</v>
          </cell>
          <cell r="BV27" t="e">
            <v>#N/A</v>
          </cell>
          <cell r="BW27">
            <v>1000</v>
          </cell>
          <cell r="BX27">
            <v>-660</v>
          </cell>
          <cell r="BY27">
            <v>-340</v>
          </cell>
          <cell r="BZ27">
            <v>-0.04</v>
          </cell>
          <cell r="CA27" t="e">
            <v>#N/A</v>
          </cell>
          <cell r="CB27" t="e">
            <v>#N/A</v>
          </cell>
          <cell r="CC27" t="e">
            <v>#N/A</v>
          </cell>
          <cell r="CD27" t="e">
            <v>#N/A</v>
          </cell>
          <cell r="CE27" t="e">
            <v>#N/A</v>
          </cell>
        </row>
        <row r="28">
          <cell r="A28">
            <v>200504</v>
          </cell>
          <cell r="B28">
            <v>166</v>
          </cell>
          <cell r="C28">
            <v>309722</v>
          </cell>
          <cell r="D28">
            <v>18740</v>
          </cell>
          <cell r="E28">
            <v>31228.799999999999</v>
          </cell>
          <cell r="F28">
            <v>3901.38</v>
          </cell>
          <cell r="G28">
            <v>1525.73</v>
          </cell>
          <cell r="H28">
            <v>4</v>
          </cell>
          <cell r="I28">
            <v>7167</v>
          </cell>
          <cell r="J28">
            <v>56</v>
          </cell>
          <cell r="K28">
            <v>719</v>
          </cell>
          <cell r="L28">
            <v>0</v>
          </cell>
          <cell r="M28">
            <v>102</v>
          </cell>
          <cell r="N28">
            <v>2763</v>
          </cell>
          <cell r="O28">
            <v>1184</v>
          </cell>
          <cell r="P28">
            <v>-991</v>
          </cell>
          <cell r="Q28">
            <v>106</v>
          </cell>
          <cell r="R28">
            <v>4070</v>
          </cell>
          <cell r="S28">
            <v>616</v>
          </cell>
          <cell r="T28">
            <v>453</v>
          </cell>
          <cell r="U28">
            <v>2455</v>
          </cell>
          <cell r="V28">
            <v>-723</v>
          </cell>
          <cell r="W28">
            <v>521</v>
          </cell>
          <cell r="X28">
            <v>-712.82500000000005</v>
          </cell>
          <cell r="Y28">
            <v>-1009</v>
          </cell>
          <cell r="Z28">
            <v>1131</v>
          </cell>
          <cell r="AA28">
            <v>459</v>
          </cell>
          <cell r="AB28">
            <v>0</v>
          </cell>
          <cell r="AC28">
            <v>29271</v>
          </cell>
          <cell r="AD28">
            <v>245</v>
          </cell>
          <cell r="AE28">
            <v>-1318</v>
          </cell>
          <cell r="AF28">
            <v>0</v>
          </cell>
          <cell r="AG28">
            <v>1318</v>
          </cell>
          <cell r="AH28">
            <v>778</v>
          </cell>
          <cell r="AI28">
            <v>71977.3</v>
          </cell>
          <cell r="AJ28">
            <v>5199.16</v>
          </cell>
          <cell r="AK28">
            <v>5.141</v>
          </cell>
          <cell r="AL28">
            <v>-63.23</v>
          </cell>
          <cell r="AM28">
            <v>-184</v>
          </cell>
          <cell r="AN28">
            <v>-1392</v>
          </cell>
          <cell r="AO28">
            <v>417</v>
          </cell>
          <cell r="AP28">
            <v>359487</v>
          </cell>
          <cell r="AQ28">
            <v>1728</v>
          </cell>
          <cell r="AR28">
            <v>10176</v>
          </cell>
          <cell r="AS28">
            <v>0</v>
          </cell>
          <cell r="AT28">
            <v>0</v>
          </cell>
          <cell r="AU28">
            <v>96014</v>
          </cell>
          <cell r="AV28">
            <v>1935.8</v>
          </cell>
          <cell r="AW28">
            <v>94078.2</v>
          </cell>
          <cell r="AX28">
            <v>1.26858</v>
          </cell>
          <cell r="AY28">
            <v>3.4624999999999999</v>
          </cell>
          <cell r="AZ28">
            <v>14005</v>
          </cell>
          <cell r="BA28">
            <v>26905</v>
          </cell>
          <cell r="BB28">
            <v>1663</v>
          </cell>
          <cell r="BC28">
            <v>45527</v>
          </cell>
          <cell r="BD28">
            <v>21895</v>
          </cell>
          <cell r="BE28">
            <v>5659</v>
          </cell>
          <cell r="BF28">
            <v>21099.599999999999</v>
          </cell>
          <cell r="BG28">
            <v>4876.91</v>
          </cell>
          <cell r="BH28">
            <v>193.7</v>
          </cell>
          <cell r="BI28">
            <v>4.5599999999999996</v>
          </cell>
          <cell r="BJ28">
            <v>4.3</v>
          </cell>
          <cell r="BK28">
            <v>4.24</v>
          </cell>
          <cell r="BL28">
            <v>43582</v>
          </cell>
          <cell r="BM28">
            <v>6.35</v>
          </cell>
          <cell r="BN28">
            <v>3773</v>
          </cell>
          <cell r="BO28">
            <v>1011</v>
          </cell>
          <cell r="BP28">
            <v>264</v>
          </cell>
          <cell r="BQ28">
            <v>453</v>
          </cell>
          <cell r="BR28">
            <v>500</v>
          </cell>
          <cell r="BS28">
            <v>-38</v>
          </cell>
          <cell r="BT28">
            <v>94</v>
          </cell>
          <cell r="BU28" t="e">
            <v>#N/A</v>
          </cell>
          <cell r="BV28" t="e">
            <v>#N/A</v>
          </cell>
          <cell r="BW28">
            <v>872</v>
          </cell>
          <cell r="BX28">
            <v>-577</v>
          </cell>
          <cell r="BY28">
            <v>-295</v>
          </cell>
          <cell r="BZ28">
            <v>0.06</v>
          </cell>
          <cell r="CA28" t="e">
            <v>#N/A</v>
          </cell>
          <cell r="CB28" t="e">
            <v>#N/A</v>
          </cell>
          <cell r="CC28" t="e">
            <v>#N/A</v>
          </cell>
          <cell r="CD28" t="e">
            <v>#N/A</v>
          </cell>
          <cell r="CE28" t="e">
            <v>#N/A</v>
          </cell>
        </row>
        <row r="29">
          <cell r="A29">
            <v>200601</v>
          </cell>
          <cell r="B29">
            <v>165</v>
          </cell>
          <cell r="C29">
            <v>314905</v>
          </cell>
          <cell r="D29">
            <v>-5022</v>
          </cell>
          <cell r="E29">
            <v>19966.400000000001</v>
          </cell>
          <cell r="F29">
            <v>3903.26</v>
          </cell>
          <cell r="G29">
            <v>14089.8</v>
          </cell>
          <cell r="H29">
            <v>7</v>
          </cell>
          <cell r="I29">
            <v>6044</v>
          </cell>
          <cell r="J29">
            <v>14</v>
          </cell>
          <cell r="K29">
            <v>879</v>
          </cell>
          <cell r="L29">
            <v>1</v>
          </cell>
          <cell r="M29">
            <v>121</v>
          </cell>
          <cell r="N29">
            <v>2757</v>
          </cell>
          <cell r="O29">
            <v>2154</v>
          </cell>
          <cell r="P29">
            <v>-1762</v>
          </cell>
          <cell r="Q29">
            <v>137</v>
          </cell>
          <cell r="R29">
            <v>4017</v>
          </cell>
          <cell r="S29">
            <v>611</v>
          </cell>
          <cell r="T29">
            <v>475</v>
          </cell>
          <cell r="U29">
            <v>3592</v>
          </cell>
          <cell r="V29">
            <v>-1510</v>
          </cell>
          <cell r="W29">
            <v>505</v>
          </cell>
          <cell r="X29">
            <v>-84.635999999999996</v>
          </cell>
          <cell r="Y29">
            <v>-1774</v>
          </cell>
          <cell r="Z29">
            <v>1888</v>
          </cell>
          <cell r="AA29">
            <v>402</v>
          </cell>
          <cell r="AB29">
            <v>0</v>
          </cell>
          <cell r="AC29">
            <v>25771</v>
          </cell>
          <cell r="AD29">
            <v>1007</v>
          </cell>
          <cell r="AE29">
            <v>-295</v>
          </cell>
          <cell r="AF29">
            <v>0</v>
          </cell>
          <cell r="AG29">
            <v>295</v>
          </cell>
          <cell r="AH29">
            <v>1088</v>
          </cell>
          <cell r="AI29">
            <v>73274.7</v>
          </cell>
          <cell r="AJ29">
            <v>12014.7</v>
          </cell>
          <cell r="AK29">
            <v>-303.87200000000001</v>
          </cell>
          <cell r="AL29">
            <v>-1.1180000000000001</v>
          </cell>
          <cell r="AM29">
            <v>490</v>
          </cell>
          <cell r="AN29">
            <v>-1176</v>
          </cell>
          <cell r="AO29">
            <v>384</v>
          </cell>
          <cell r="AP29">
            <v>375737</v>
          </cell>
          <cell r="AQ29">
            <v>1681</v>
          </cell>
          <cell r="AR29">
            <v>0</v>
          </cell>
          <cell r="AS29">
            <v>0</v>
          </cell>
          <cell r="AT29">
            <v>216</v>
          </cell>
          <cell r="AU29">
            <v>98654</v>
          </cell>
          <cell r="AV29">
            <v>3589.18</v>
          </cell>
          <cell r="AW29">
            <v>95064.8</v>
          </cell>
          <cell r="AX29">
            <v>1.3935200000000001</v>
          </cell>
          <cell r="AY29">
            <v>3.3731399999999998</v>
          </cell>
          <cell r="AZ29">
            <v>15224</v>
          </cell>
          <cell r="BA29">
            <v>26605</v>
          </cell>
          <cell r="BB29">
            <v>1848</v>
          </cell>
          <cell r="BC29">
            <v>46664</v>
          </cell>
          <cell r="BD29">
            <v>21730</v>
          </cell>
          <cell r="BE29">
            <v>5631</v>
          </cell>
          <cell r="BF29">
            <v>19099.099999999999</v>
          </cell>
          <cell r="BG29">
            <v>4928.6400000000003</v>
          </cell>
          <cell r="BH29">
            <v>194.2</v>
          </cell>
          <cell r="BI29">
            <v>4.53</v>
          </cell>
          <cell r="BJ29">
            <v>4.25</v>
          </cell>
          <cell r="BK29">
            <v>4.03</v>
          </cell>
          <cell r="BL29">
            <v>44392</v>
          </cell>
          <cell r="BM29">
            <v>6.38</v>
          </cell>
          <cell r="BN29">
            <v>3854</v>
          </cell>
          <cell r="BO29">
            <v>961</v>
          </cell>
          <cell r="BP29">
            <v>245</v>
          </cell>
          <cell r="BQ29">
            <v>475</v>
          </cell>
          <cell r="BR29">
            <v>1824</v>
          </cell>
          <cell r="BS29">
            <v>-28</v>
          </cell>
          <cell r="BT29">
            <v>178</v>
          </cell>
          <cell r="BU29" t="e">
            <v>#N/A</v>
          </cell>
          <cell r="BV29" t="e">
            <v>#N/A</v>
          </cell>
          <cell r="BW29">
            <v>1241</v>
          </cell>
          <cell r="BX29">
            <v>-739</v>
          </cell>
          <cell r="BY29">
            <v>-502</v>
          </cell>
          <cell r="BZ29">
            <v>0.03</v>
          </cell>
          <cell r="CA29" t="e">
            <v>#N/A</v>
          </cell>
          <cell r="CB29" t="e">
            <v>#N/A</v>
          </cell>
          <cell r="CC29" t="e">
            <v>#N/A</v>
          </cell>
          <cell r="CD29" t="e">
            <v>#N/A</v>
          </cell>
          <cell r="CE29" t="e">
            <v>#N/A</v>
          </cell>
        </row>
        <row r="30">
          <cell r="A30">
            <v>200602</v>
          </cell>
          <cell r="B30">
            <v>166</v>
          </cell>
          <cell r="C30">
            <v>319553</v>
          </cell>
          <cell r="D30">
            <v>23261</v>
          </cell>
          <cell r="E30">
            <v>23873.1</v>
          </cell>
          <cell r="F30">
            <v>3909.94</v>
          </cell>
          <cell r="G30">
            <v>15505.4</v>
          </cell>
          <cell r="H30">
            <v>7</v>
          </cell>
          <cell r="I30">
            <v>6518</v>
          </cell>
          <cell r="J30">
            <v>13</v>
          </cell>
          <cell r="K30">
            <v>702</v>
          </cell>
          <cell r="L30">
            <v>0</v>
          </cell>
          <cell r="M30">
            <v>121</v>
          </cell>
          <cell r="N30">
            <v>3887</v>
          </cell>
          <cell r="O30">
            <v>689</v>
          </cell>
          <cell r="P30">
            <v>-539</v>
          </cell>
          <cell r="Q30">
            <v>162</v>
          </cell>
          <cell r="R30">
            <v>4142</v>
          </cell>
          <cell r="S30">
            <v>678</v>
          </cell>
          <cell r="T30">
            <v>160</v>
          </cell>
          <cell r="U30">
            <v>1974</v>
          </cell>
          <cell r="V30">
            <v>-260</v>
          </cell>
          <cell r="W30">
            <v>194</v>
          </cell>
          <cell r="X30">
            <v>270.637</v>
          </cell>
          <cell r="Y30">
            <v>-542</v>
          </cell>
          <cell r="Z30">
            <v>848</v>
          </cell>
          <cell r="AA30">
            <v>396</v>
          </cell>
          <cell r="AB30">
            <v>0</v>
          </cell>
          <cell r="AC30">
            <v>25771</v>
          </cell>
          <cell r="AD30">
            <v>311</v>
          </cell>
          <cell r="AE30">
            <v>-628</v>
          </cell>
          <cell r="AF30">
            <v>0</v>
          </cell>
          <cell r="AG30">
            <v>628</v>
          </cell>
          <cell r="AH30">
            <v>-3928</v>
          </cell>
          <cell r="AI30">
            <v>74437.7</v>
          </cell>
          <cell r="AJ30">
            <v>10749.5</v>
          </cell>
          <cell r="AK30">
            <v>167.423</v>
          </cell>
          <cell r="AL30">
            <v>3.95</v>
          </cell>
          <cell r="AM30">
            <v>-352</v>
          </cell>
          <cell r="AN30">
            <v>-670</v>
          </cell>
          <cell r="AO30">
            <v>372</v>
          </cell>
          <cell r="AP30">
            <v>375422</v>
          </cell>
          <cell r="AQ30">
            <v>1411</v>
          </cell>
          <cell r="AR30">
            <v>0</v>
          </cell>
          <cell r="AS30">
            <v>0</v>
          </cell>
          <cell r="AT30">
            <v>0</v>
          </cell>
          <cell r="AU30">
            <v>103079</v>
          </cell>
          <cell r="AV30">
            <v>7601.66</v>
          </cell>
          <cell r="AW30">
            <v>95477.3</v>
          </cell>
          <cell r="AX30">
            <v>1.6513500000000001</v>
          </cell>
          <cell r="AY30">
            <v>3.6899099999999998</v>
          </cell>
          <cell r="AZ30">
            <v>15566</v>
          </cell>
          <cell r="BA30">
            <v>30947</v>
          </cell>
          <cell r="BB30">
            <v>1823</v>
          </cell>
          <cell r="BC30">
            <v>46320</v>
          </cell>
          <cell r="BD30">
            <v>22720</v>
          </cell>
          <cell r="BE30">
            <v>5690</v>
          </cell>
          <cell r="BF30">
            <v>20069.8</v>
          </cell>
          <cell r="BG30">
            <v>4929.21</v>
          </cell>
          <cell r="BH30">
            <v>197.6</v>
          </cell>
          <cell r="BI30">
            <v>4.6399999999999997</v>
          </cell>
          <cell r="BJ30">
            <v>4.68</v>
          </cell>
          <cell r="BK30">
            <v>4.43</v>
          </cell>
          <cell r="BL30">
            <v>45006</v>
          </cell>
          <cell r="BM30">
            <v>6.4033300000000004</v>
          </cell>
          <cell r="BN30">
            <v>4142</v>
          </cell>
          <cell r="BO30">
            <v>979</v>
          </cell>
          <cell r="BP30">
            <v>272</v>
          </cell>
          <cell r="BQ30">
            <v>160</v>
          </cell>
          <cell r="BR30">
            <v>-350</v>
          </cell>
          <cell r="BS30">
            <v>59</v>
          </cell>
          <cell r="BT30">
            <v>-8</v>
          </cell>
          <cell r="BU30" t="e">
            <v>#N/A</v>
          </cell>
          <cell r="BV30" t="e">
            <v>#N/A</v>
          </cell>
          <cell r="BW30">
            <v>848</v>
          </cell>
          <cell r="BX30">
            <v>-387</v>
          </cell>
          <cell r="BY30">
            <v>-461</v>
          </cell>
          <cell r="BZ30">
            <v>0.14000000000000001</v>
          </cell>
          <cell r="CA30" t="e">
            <v>#N/A</v>
          </cell>
          <cell r="CB30" t="e">
            <v>#N/A</v>
          </cell>
          <cell r="CC30" t="e">
            <v>#N/A</v>
          </cell>
          <cell r="CD30" t="e">
            <v>#N/A</v>
          </cell>
          <cell r="CE30" t="e">
            <v>#N/A</v>
          </cell>
        </row>
        <row r="31">
          <cell r="A31">
            <v>200603</v>
          </cell>
          <cell r="B31">
            <v>155</v>
          </cell>
          <cell r="C31">
            <v>329610</v>
          </cell>
          <cell r="D31">
            <v>7236</v>
          </cell>
          <cell r="E31">
            <v>24671.7</v>
          </cell>
          <cell r="F31">
            <v>3950.39</v>
          </cell>
          <cell r="G31">
            <v>7739.9</v>
          </cell>
          <cell r="H31">
            <v>5</v>
          </cell>
          <cell r="I31">
            <v>6208</v>
          </cell>
          <cell r="J31">
            <v>11</v>
          </cell>
          <cell r="K31">
            <v>611</v>
          </cell>
          <cell r="L31">
            <v>0</v>
          </cell>
          <cell r="M31">
            <v>115</v>
          </cell>
          <cell r="N31">
            <v>5437</v>
          </cell>
          <cell r="O31">
            <v>1125</v>
          </cell>
          <cell r="P31">
            <v>-1004</v>
          </cell>
          <cell r="Q31">
            <v>163</v>
          </cell>
          <cell r="R31">
            <v>4046</v>
          </cell>
          <cell r="S31">
            <v>686</v>
          </cell>
          <cell r="T31">
            <v>169</v>
          </cell>
          <cell r="U31">
            <v>2287</v>
          </cell>
          <cell r="V31">
            <v>-658</v>
          </cell>
          <cell r="W31">
            <v>200</v>
          </cell>
          <cell r="X31">
            <v>-440.495</v>
          </cell>
          <cell r="Y31">
            <v>-1018</v>
          </cell>
          <cell r="Z31">
            <v>1122</v>
          </cell>
          <cell r="AA31">
            <v>439</v>
          </cell>
          <cell r="AB31">
            <v>0</v>
          </cell>
          <cell r="AC31">
            <v>25771</v>
          </cell>
          <cell r="AD31">
            <v>1013</v>
          </cell>
          <cell r="AE31">
            <v>2003</v>
          </cell>
          <cell r="AF31">
            <v>2196.5</v>
          </cell>
          <cell r="AG31">
            <v>144</v>
          </cell>
          <cell r="AH31">
            <v>-1699</v>
          </cell>
          <cell r="AI31">
            <v>75491</v>
          </cell>
          <cell r="AJ31">
            <v>11846.1</v>
          </cell>
          <cell r="AK31">
            <v>359.738</v>
          </cell>
          <cell r="AL31">
            <v>4.125</v>
          </cell>
          <cell r="AM31">
            <v>-6</v>
          </cell>
          <cell r="AN31">
            <v>-899</v>
          </cell>
          <cell r="AO31">
            <v>415</v>
          </cell>
          <cell r="AP31">
            <v>376525</v>
          </cell>
          <cell r="AQ31">
            <v>1500</v>
          </cell>
          <cell r="AR31">
            <v>6842</v>
          </cell>
          <cell r="AS31">
            <v>3326.36</v>
          </cell>
          <cell r="AT31">
            <v>68.122500000000002</v>
          </cell>
          <cell r="AU31">
            <v>102896</v>
          </cell>
          <cell r="AV31">
            <v>11162</v>
          </cell>
          <cell r="AW31">
            <v>91734</v>
          </cell>
          <cell r="AX31">
            <v>1.4125099999999999</v>
          </cell>
          <cell r="AY31">
            <v>3.6795800000000001</v>
          </cell>
          <cell r="AZ31">
            <v>16120</v>
          </cell>
          <cell r="BA31">
            <v>32432</v>
          </cell>
          <cell r="BB31">
            <v>1890</v>
          </cell>
          <cell r="BC31">
            <v>47362</v>
          </cell>
          <cell r="BD31">
            <v>23463</v>
          </cell>
          <cell r="BE31">
            <v>5627</v>
          </cell>
          <cell r="BF31">
            <v>18847.599999999999</v>
          </cell>
          <cell r="BG31">
            <v>4926.09</v>
          </cell>
          <cell r="BH31">
            <v>199.3</v>
          </cell>
          <cell r="BI31">
            <v>4.8499999999999996</v>
          </cell>
          <cell r="BJ31">
            <v>4.76</v>
          </cell>
          <cell r="BK31">
            <v>4.4000000000000004</v>
          </cell>
          <cell r="BL31">
            <v>45510</v>
          </cell>
          <cell r="BM31">
            <v>6.4833299999999996</v>
          </cell>
          <cell r="BN31">
            <v>4109</v>
          </cell>
          <cell r="BO31">
            <v>990</v>
          </cell>
          <cell r="BP31">
            <v>341</v>
          </cell>
          <cell r="BQ31">
            <v>169</v>
          </cell>
          <cell r="BR31">
            <v>1037</v>
          </cell>
          <cell r="BS31">
            <v>-63</v>
          </cell>
          <cell r="BT31">
            <v>99</v>
          </cell>
          <cell r="BU31" t="e">
            <v>#N/A</v>
          </cell>
          <cell r="BV31" t="e">
            <v>#N/A</v>
          </cell>
          <cell r="BW31">
            <v>771</v>
          </cell>
          <cell r="BX31">
            <v>-491</v>
          </cell>
          <cell r="BY31">
            <v>-280</v>
          </cell>
          <cell r="BZ31">
            <v>0.19</v>
          </cell>
          <cell r="CA31" t="e">
            <v>#N/A</v>
          </cell>
          <cell r="CB31" t="e">
            <v>#N/A</v>
          </cell>
          <cell r="CC31" t="e">
            <v>#N/A</v>
          </cell>
          <cell r="CD31" t="e">
            <v>#N/A</v>
          </cell>
          <cell r="CE31" t="e">
            <v>#N/A</v>
          </cell>
        </row>
        <row r="32">
          <cell r="A32">
            <v>200604</v>
          </cell>
          <cell r="B32">
            <v>159</v>
          </cell>
          <cell r="C32">
            <v>325522</v>
          </cell>
          <cell r="D32">
            <v>14137</v>
          </cell>
          <cell r="E32">
            <v>26563.9</v>
          </cell>
          <cell r="F32">
            <v>4056.57</v>
          </cell>
          <cell r="G32">
            <v>4596.5600000000004</v>
          </cell>
          <cell r="H32">
            <v>4</v>
          </cell>
          <cell r="I32">
            <v>7780</v>
          </cell>
          <cell r="J32">
            <v>60</v>
          </cell>
          <cell r="K32">
            <v>922</v>
          </cell>
          <cell r="L32">
            <v>1</v>
          </cell>
          <cell r="M32">
            <v>135</v>
          </cell>
          <cell r="N32">
            <v>3959</v>
          </cell>
          <cell r="O32">
            <v>1160</v>
          </cell>
          <cell r="P32">
            <v>-981</v>
          </cell>
          <cell r="Q32">
            <v>151</v>
          </cell>
          <cell r="R32">
            <v>4056</v>
          </cell>
          <cell r="S32">
            <v>752</v>
          </cell>
          <cell r="T32">
            <v>150</v>
          </cell>
          <cell r="U32">
            <v>2683</v>
          </cell>
          <cell r="V32">
            <v>-613</v>
          </cell>
          <cell r="W32">
            <v>232</v>
          </cell>
          <cell r="X32">
            <v>-690.649</v>
          </cell>
          <cell r="Y32">
            <v>-1020</v>
          </cell>
          <cell r="Z32">
            <v>1122</v>
          </cell>
          <cell r="AA32">
            <v>477</v>
          </cell>
          <cell r="AB32">
            <v>0</v>
          </cell>
          <cell r="AC32">
            <v>25771</v>
          </cell>
          <cell r="AD32">
            <v>358</v>
          </cell>
          <cell r="AE32">
            <v>-1568</v>
          </cell>
          <cell r="AF32">
            <v>0</v>
          </cell>
          <cell r="AG32">
            <v>1568</v>
          </cell>
          <cell r="AH32">
            <v>1220</v>
          </cell>
          <cell r="AI32">
            <v>78086.399999999994</v>
          </cell>
          <cell r="AJ32">
            <v>7468.21</v>
          </cell>
          <cell r="AK32">
            <v>765.20699999999999</v>
          </cell>
          <cell r="AL32">
            <v>-0.89500000000000002</v>
          </cell>
          <cell r="AM32">
            <v>-2964</v>
          </cell>
          <cell r="AN32">
            <v>-1310</v>
          </cell>
          <cell r="AO32">
            <v>448</v>
          </cell>
          <cell r="AP32">
            <v>372687</v>
          </cell>
          <cell r="AQ32">
            <v>1592</v>
          </cell>
          <cell r="AR32">
            <v>11533</v>
          </cell>
          <cell r="AS32">
            <v>0</v>
          </cell>
          <cell r="AT32">
            <v>216.249</v>
          </cell>
          <cell r="AU32">
            <v>108159</v>
          </cell>
          <cell r="AV32">
            <v>14219.3</v>
          </cell>
          <cell r="AW32">
            <v>93939.7</v>
          </cell>
          <cell r="AX32">
            <v>1.5437399999999999</v>
          </cell>
          <cell r="AY32">
            <v>3.9056799999999998</v>
          </cell>
          <cell r="AZ32">
            <v>17087</v>
          </cell>
          <cell r="BA32">
            <v>32167</v>
          </cell>
          <cell r="BB32">
            <v>1898</v>
          </cell>
          <cell r="BC32">
            <v>47306</v>
          </cell>
          <cell r="BD32">
            <v>24509</v>
          </cell>
          <cell r="BE32">
            <v>5304</v>
          </cell>
          <cell r="BF32">
            <v>19346.400000000001</v>
          </cell>
          <cell r="BG32">
            <v>4919.37</v>
          </cell>
          <cell r="BH32">
            <v>201.4</v>
          </cell>
          <cell r="BI32">
            <v>5.17</v>
          </cell>
          <cell r="BJ32">
            <v>4.83</v>
          </cell>
          <cell r="BK32">
            <v>4.3099999999999996</v>
          </cell>
          <cell r="BL32">
            <v>45914</v>
          </cell>
          <cell r="BM32">
            <v>6.78667</v>
          </cell>
          <cell r="BN32">
            <v>4077</v>
          </cell>
          <cell r="BO32">
            <v>1078</v>
          </cell>
          <cell r="BP32">
            <v>364</v>
          </cell>
          <cell r="BQ32">
            <v>150</v>
          </cell>
          <cell r="BR32">
            <v>-45</v>
          </cell>
          <cell r="BS32">
            <v>-323</v>
          </cell>
          <cell r="BT32">
            <v>62</v>
          </cell>
          <cell r="BU32" t="e">
            <v>#N/A</v>
          </cell>
          <cell r="BV32" t="e">
            <v>#N/A</v>
          </cell>
          <cell r="BW32">
            <v>1035</v>
          </cell>
          <cell r="BX32">
            <v>-780</v>
          </cell>
          <cell r="BY32">
            <v>-255</v>
          </cell>
          <cell r="BZ32">
            <v>0.28000000000000003</v>
          </cell>
          <cell r="CA32" t="e">
            <v>#N/A</v>
          </cell>
          <cell r="CB32" t="e">
            <v>#N/A</v>
          </cell>
          <cell r="CC32" t="e">
            <v>#N/A</v>
          </cell>
          <cell r="CD32" t="e">
            <v>#N/A</v>
          </cell>
          <cell r="CE32" t="e">
            <v>#N/A</v>
          </cell>
        </row>
        <row r="33">
          <cell r="A33">
            <v>200701</v>
          </cell>
          <cell r="B33">
            <v>154</v>
          </cell>
          <cell r="C33">
            <v>319362</v>
          </cell>
          <cell r="D33">
            <v>-7556</v>
          </cell>
          <cell r="E33">
            <v>24279.200000000001</v>
          </cell>
          <cell r="F33">
            <v>4057.84</v>
          </cell>
          <cell r="G33">
            <v>4528.42</v>
          </cell>
          <cell r="H33">
            <v>4</v>
          </cell>
          <cell r="I33">
            <v>7188</v>
          </cell>
          <cell r="J33">
            <v>30</v>
          </cell>
          <cell r="K33">
            <v>722</v>
          </cell>
          <cell r="L33">
            <v>1</v>
          </cell>
          <cell r="M33">
            <v>147</v>
          </cell>
          <cell r="N33">
            <v>3938</v>
          </cell>
          <cell r="O33">
            <v>2047</v>
          </cell>
          <cell r="P33">
            <v>-1710</v>
          </cell>
          <cell r="Q33">
            <v>174</v>
          </cell>
          <cell r="R33">
            <v>4013</v>
          </cell>
          <cell r="S33">
            <v>743</v>
          </cell>
          <cell r="T33">
            <v>347</v>
          </cell>
          <cell r="U33">
            <v>3466</v>
          </cell>
          <cell r="V33">
            <v>-1329</v>
          </cell>
          <cell r="W33">
            <v>399</v>
          </cell>
          <cell r="X33">
            <v>784.26700000000005</v>
          </cell>
          <cell r="Y33">
            <v>-1722</v>
          </cell>
          <cell r="Z33">
            <v>1825</v>
          </cell>
          <cell r="AA33">
            <v>515</v>
          </cell>
          <cell r="AB33">
            <v>0</v>
          </cell>
          <cell r="AC33">
            <v>25771</v>
          </cell>
          <cell r="AD33">
            <v>1008</v>
          </cell>
          <cell r="AE33">
            <v>-1034</v>
          </cell>
          <cell r="AF33">
            <v>0</v>
          </cell>
          <cell r="AG33">
            <v>1034</v>
          </cell>
          <cell r="AH33">
            <v>3640</v>
          </cell>
          <cell r="AI33">
            <v>78792.800000000003</v>
          </cell>
          <cell r="AJ33">
            <v>13730.5</v>
          </cell>
          <cell r="AK33">
            <v>-1342.63</v>
          </cell>
          <cell r="AL33">
            <v>3.5999999999999997E-2</v>
          </cell>
          <cell r="AM33">
            <v>2177</v>
          </cell>
          <cell r="AN33">
            <v>-1163</v>
          </cell>
          <cell r="AO33">
            <v>483</v>
          </cell>
          <cell r="AP33">
            <v>377949</v>
          </cell>
          <cell r="AQ33">
            <v>1936</v>
          </cell>
          <cell r="AR33">
            <v>11475</v>
          </cell>
          <cell r="AS33">
            <v>0</v>
          </cell>
          <cell r="AT33">
            <v>129.09399999999999</v>
          </cell>
          <cell r="AU33">
            <v>113090</v>
          </cell>
          <cell r="AV33">
            <v>18194.099999999999</v>
          </cell>
          <cell r="AW33">
            <v>94896.6</v>
          </cell>
          <cell r="AX33">
            <v>1.7096800000000001</v>
          </cell>
          <cell r="AY33">
            <v>3.8210700000000002</v>
          </cell>
          <cell r="AZ33">
            <v>16899</v>
          </cell>
          <cell r="BA33">
            <v>28556</v>
          </cell>
          <cell r="BB33">
            <v>2017</v>
          </cell>
          <cell r="BC33">
            <v>47460</v>
          </cell>
          <cell r="BD33">
            <v>25126</v>
          </cell>
          <cell r="BE33">
            <v>4984</v>
          </cell>
          <cell r="BF33">
            <v>15594.7</v>
          </cell>
          <cell r="BG33">
            <v>4972.84</v>
          </cell>
          <cell r="BH33">
            <v>203</v>
          </cell>
          <cell r="BI33">
            <v>5.49</v>
          </cell>
          <cell r="BJ33">
            <v>5.13</v>
          </cell>
          <cell r="BK33">
            <v>4.53</v>
          </cell>
          <cell r="BL33">
            <v>46197</v>
          </cell>
          <cell r="BM33">
            <v>7.1333299999999999</v>
          </cell>
          <cell r="BN33">
            <v>4069</v>
          </cell>
          <cell r="BO33">
            <v>1212</v>
          </cell>
          <cell r="BP33">
            <v>377</v>
          </cell>
          <cell r="BQ33">
            <v>347</v>
          </cell>
          <cell r="BR33">
            <v>183</v>
          </cell>
          <cell r="BS33">
            <v>-320</v>
          </cell>
          <cell r="BT33">
            <v>63</v>
          </cell>
          <cell r="BU33" t="e">
            <v>#N/A</v>
          </cell>
          <cell r="BV33" t="e">
            <v>#N/A</v>
          </cell>
          <cell r="BW33">
            <v>1056</v>
          </cell>
          <cell r="BX33">
            <v>-604</v>
          </cell>
          <cell r="BY33">
            <v>-452</v>
          </cell>
          <cell r="BZ33">
            <v>0.27</v>
          </cell>
          <cell r="CA33" t="e">
            <v>#N/A</v>
          </cell>
          <cell r="CB33" t="e">
            <v>#N/A</v>
          </cell>
          <cell r="CC33" t="e">
            <v>#N/A</v>
          </cell>
          <cell r="CD33" t="e">
            <v>#N/A</v>
          </cell>
          <cell r="CE33" t="e">
            <v>#N/A</v>
          </cell>
        </row>
        <row r="34">
          <cell r="A34">
            <v>200702</v>
          </cell>
          <cell r="B34">
            <v>144</v>
          </cell>
          <cell r="C34">
            <v>318864</v>
          </cell>
          <cell r="D34">
            <v>17468</v>
          </cell>
          <cell r="E34">
            <v>23682.5</v>
          </cell>
          <cell r="F34">
            <v>4064.48</v>
          </cell>
          <cell r="G34">
            <v>15057.6</v>
          </cell>
          <cell r="H34">
            <v>3</v>
          </cell>
          <cell r="I34">
            <v>7647</v>
          </cell>
          <cell r="J34">
            <v>17</v>
          </cell>
          <cell r="K34">
            <v>738</v>
          </cell>
          <cell r="L34">
            <v>0</v>
          </cell>
          <cell r="M34">
            <v>149</v>
          </cell>
          <cell r="N34">
            <v>4009</v>
          </cell>
          <cell r="O34">
            <v>719</v>
          </cell>
          <cell r="P34">
            <v>-546</v>
          </cell>
          <cell r="Q34">
            <v>170</v>
          </cell>
          <cell r="R34">
            <v>4076</v>
          </cell>
          <cell r="S34">
            <v>987</v>
          </cell>
          <cell r="T34">
            <v>269</v>
          </cell>
          <cell r="U34">
            <v>2133</v>
          </cell>
          <cell r="V34">
            <v>-150</v>
          </cell>
          <cell r="W34">
            <v>306</v>
          </cell>
          <cell r="X34">
            <v>-290.05</v>
          </cell>
          <cell r="Y34">
            <v>-555</v>
          </cell>
          <cell r="Z34">
            <v>867</v>
          </cell>
          <cell r="AA34">
            <v>554</v>
          </cell>
          <cell r="AB34">
            <v>0</v>
          </cell>
          <cell r="AC34">
            <v>25771</v>
          </cell>
          <cell r="AD34">
            <v>409</v>
          </cell>
          <cell r="AE34">
            <v>-1283</v>
          </cell>
          <cell r="AF34">
            <v>0</v>
          </cell>
          <cell r="AG34">
            <v>1283</v>
          </cell>
          <cell r="AH34">
            <v>-4540</v>
          </cell>
          <cell r="AI34">
            <v>81167.5</v>
          </cell>
          <cell r="AJ34">
            <v>14040.4</v>
          </cell>
          <cell r="AK34">
            <v>27.056000000000001</v>
          </cell>
          <cell r="AL34">
            <v>-3.2000000000000001E-2</v>
          </cell>
          <cell r="AM34">
            <v>-277</v>
          </cell>
          <cell r="AN34">
            <v>-529</v>
          </cell>
          <cell r="AO34">
            <v>526</v>
          </cell>
          <cell r="AP34">
            <v>376547</v>
          </cell>
          <cell r="AQ34">
            <v>1892</v>
          </cell>
          <cell r="AR34">
            <v>0</v>
          </cell>
          <cell r="AS34">
            <v>0</v>
          </cell>
          <cell r="AT34">
            <v>0</v>
          </cell>
          <cell r="AU34">
            <v>118539</v>
          </cell>
          <cell r="AV34">
            <v>22734.5</v>
          </cell>
          <cell r="AW34">
            <v>95804.6</v>
          </cell>
          <cell r="AX34">
            <v>2.0564200000000001</v>
          </cell>
          <cell r="AY34">
            <v>4.9506899999999998</v>
          </cell>
          <cell r="AZ34">
            <v>16344</v>
          </cell>
          <cell r="BA34">
            <v>32874</v>
          </cell>
          <cell r="BB34">
            <v>2062</v>
          </cell>
          <cell r="BC34">
            <v>46381</v>
          </cell>
          <cell r="BD34">
            <v>26159</v>
          </cell>
          <cell r="BE34">
            <v>4956</v>
          </cell>
          <cell r="BF34">
            <v>16794.3</v>
          </cell>
          <cell r="BG34">
            <v>4972.63</v>
          </cell>
          <cell r="BH34">
            <v>206.3</v>
          </cell>
          <cell r="BI34">
            <v>5.72</v>
          </cell>
          <cell r="BJ34">
            <v>5.46</v>
          </cell>
          <cell r="BK34">
            <v>4.88</v>
          </cell>
          <cell r="BL34">
            <v>46917</v>
          </cell>
          <cell r="BM34">
            <v>7.3033299999999999</v>
          </cell>
          <cell r="BN34">
            <v>4063</v>
          </cell>
          <cell r="BO34">
            <v>1230</v>
          </cell>
          <cell r="BP34">
            <v>393</v>
          </cell>
          <cell r="BQ34">
            <v>269</v>
          </cell>
          <cell r="BR34">
            <v>-1077</v>
          </cell>
          <cell r="BS34">
            <v>-28</v>
          </cell>
          <cell r="BT34">
            <v>-130</v>
          </cell>
          <cell r="BU34" t="e">
            <v>#N/A</v>
          </cell>
          <cell r="BV34" t="e">
            <v>#N/A</v>
          </cell>
          <cell r="BW34">
            <v>906</v>
          </cell>
          <cell r="BX34">
            <v>-427</v>
          </cell>
          <cell r="BY34">
            <v>-479</v>
          </cell>
          <cell r="BZ34">
            <v>0.32</v>
          </cell>
          <cell r="CA34" t="e">
            <v>#N/A</v>
          </cell>
          <cell r="CB34" t="e">
            <v>#N/A</v>
          </cell>
          <cell r="CC34" t="e">
            <v>#N/A</v>
          </cell>
          <cell r="CD34" t="e">
            <v>#N/A</v>
          </cell>
          <cell r="CE34" t="e">
            <v>#N/A</v>
          </cell>
        </row>
        <row r="35">
          <cell r="A35">
            <v>200703</v>
          </cell>
          <cell r="B35">
            <v>146</v>
          </cell>
          <cell r="C35">
            <v>332517</v>
          </cell>
          <cell r="D35">
            <v>3360.9</v>
          </cell>
          <cell r="E35">
            <v>23172.2</v>
          </cell>
          <cell r="F35">
            <v>4080.29</v>
          </cell>
          <cell r="G35">
            <v>7907.05</v>
          </cell>
          <cell r="H35">
            <v>3</v>
          </cell>
          <cell r="I35">
            <v>6900</v>
          </cell>
          <cell r="J35">
            <v>23</v>
          </cell>
          <cell r="K35">
            <v>632</v>
          </cell>
          <cell r="L35">
            <v>0</v>
          </cell>
          <cell r="M35">
            <v>179</v>
          </cell>
          <cell r="N35">
            <v>2967</v>
          </cell>
          <cell r="O35">
            <v>1069</v>
          </cell>
          <cell r="P35">
            <v>-933</v>
          </cell>
          <cell r="Q35">
            <v>186</v>
          </cell>
          <cell r="R35">
            <v>4015</v>
          </cell>
          <cell r="S35">
            <v>682</v>
          </cell>
          <cell r="T35">
            <v>261</v>
          </cell>
          <cell r="U35">
            <v>2478</v>
          </cell>
          <cell r="V35">
            <v>-415</v>
          </cell>
          <cell r="W35">
            <v>304</v>
          </cell>
          <cell r="X35">
            <v>562.41999999999996</v>
          </cell>
          <cell r="Y35">
            <v>-950</v>
          </cell>
          <cell r="Z35">
            <v>1047</v>
          </cell>
          <cell r="AA35">
            <v>599</v>
          </cell>
          <cell r="AB35">
            <v>0</v>
          </cell>
          <cell r="AC35">
            <v>25771</v>
          </cell>
          <cell r="AD35">
            <v>1030</v>
          </cell>
          <cell r="AE35">
            <v>-661</v>
          </cell>
          <cell r="AF35">
            <v>0</v>
          </cell>
          <cell r="AG35">
            <v>661</v>
          </cell>
          <cell r="AH35">
            <v>-2971</v>
          </cell>
          <cell r="AI35">
            <v>81942.5</v>
          </cell>
          <cell r="AJ35">
            <v>18900.400000000001</v>
          </cell>
          <cell r="AK35">
            <v>174.91200000000001</v>
          </cell>
          <cell r="AL35">
            <v>-0.157</v>
          </cell>
          <cell r="AM35">
            <v>349</v>
          </cell>
          <cell r="AN35">
            <v>-639</v>
          </cell>
          <cell r="AO35">
            <v>574</v>
          </cell>
          <cell r="AP35">
            <v>385675</v>
          </cell>
          <cell r="AQ35">
            <v>2152</v>
          </cell>
          <cell r="AR35">
            <v>4269</v>
          </cell>
          <cell r="AS35">
            <v>0</v>
          </cell>
          <cell r="AT35">
            <v>88.048100000000005</v>
          </cell>
          <cell r="AU35">
            <v>122067</v>
          </cell>
          <cell r="AV35">
            <v>25688.9</v>
          </cell>
          <cell r="AW35">
            <v>96378.4</v>
          </cell>
          <cell r="AX35">
            <v>1.5935999999999999</v>
          </cell>
          <cell r="AY35">
            <v>3.3623400000000001</v>
          </cell>
          <cell r="AZ35">
            <v>17161</v>
          </cell>
          <cell r="BA35">
            <v>36222</v>
          </cell>
          <cell r="BB35">
            <v>2244</v>
          </cell>
          <cell r="BC35">
            <v>48081</v>
          </cell>
          <cell r="BD35">
            <v>28345</v>
          </cell>
          <cell r="BE35">
            <v>4770</v>
          </cell>
          <cell r="BF35">
            <v>16078.9</v>
          </cell>
          <cell r="BG35">
            <v>4985.29</v>
          </cell>
          <cell r="BH35">
            <v>207.1</v>
          </cell>
          <cell r="BI35">
            <v>6.29</v>
          </cell>
          <cell r="BJ35">
            <v>5.36</v>
          </cell>
          <cell r="BK35">
            <v>4.8600000000000003</v>
          </cell>
          <cell r="BL35">
            <v>47734</v>
          </cell>
          <cell r="BM35">
            <v>7.6233300000000002</v>
          </cell>
          <cell r="BN35">
            <v>4243</v>
          </cell>
          <cell r="BO35">
            <v>1376</v>
          </cell>
          <cell r="BP35">
            <v>515</v>
          </cell>
          <cell r="BQ35">
            <v>261</v>
          </cell>
          <cell r="BR35">
            <v>1697</v>
          </cell>
          <cell r="BS35">
            <v>-186</v>
          </cell>
          <cell r="BT35">
            <v>177</v>
          </cell>
          <cell r="BU35" t="e">
            <v>#N/A</v>
          </cell>
          <cell r="BV35" t="e">
            <v>#N/A</v>
          </cell>
          <cell r="BW35">
            <v>792</v>
          </cell>
          <cell r="BX35">
            <v>-515</v>
          </cell>
          <cell r="BY35">
            <v>-277</v>
          </cell>
          <cell r="BZ35">
            <v>0.55000000000000004</v>
          </cell>
          <cell r="CA35" t="e">
            <v>#N/A</v>
          </cell>
          <cell r="CB35" t="e">
            <v>#N/A</v>
          </cell>
          <cell r="CC35" t="e">
            <v>#N/A</v>
          </cell>
          <cell r="CD35" t="e">
            <v>#N/A</v>
          </cell>
          <cell r="CE35" t="e">
            <v>#N/A</v>
          </cell>
        </row>
        <row r="36">
          <cell r="A36">
            <v>200704</v>
          </cell>
          <cell r="B36">
            <v>166</v>
          </cell>
          <cell r="C36">
            <v>343555</v>
          </cell>
          <cell r="D36">
            <v>20513</v>
          </cell>
          <cell r="E36">
            <v>28571.200000000001</v>
          </cell>
          <cell r="F36">
            <v>4182.75</v>
          </cell>
          <cell r="G36">
            <v>4775.6099999999997</v>
          </cell>
          <cell r="H36">
            <v>3</v>
          </cell>
          <cell r="I36">
            <v>8778</v>
          </cell>
          <cell r="J36">
            <v>8</v>
          </cell>
          <cell r="K36">
            <v>923</v>
          </cell>
          <cell r="L36">
            <v>0</v>
          </cell>
          <cell r="M36">
            <v>191</v>
          </cell>
          <cell r="N36">
            <v>3985</v>
          </cell>
          <cell r="O36">
            <v>1187</v>
          </cell>
          <cell r="P36">
            <v>-987</v>
          </cell>
          <cell r="Q36">
            <v>179</v>
          </cell>
          <cell r="R36">
            <v>4194</v>
          </cell>
          <cell r="S36">
            <v>933</v>
          </cell>
          <cell r="T36">
            <v>335</v>
          </cell>
          <cell r="U36">
            <v>3135</v>
          </cell>
          <cell r="V36">
            <v>-464</v>
          </cell>
          <cell r="W36">
            <v>364</v>
          </cell>
          <cell r="X36">
            <v>-540.74199999999996</v>
          </cell>
          <cell r="Y36">
            <v>-1021</v>
          </cell>
          <cell r="Z36">
            <v>1124</v>
          </cell>
          <cell r="AA36">
            <v>609</v>
          </cell>
          <cell r="AB36">
            <v>0</v>
          </cell>
          <cell r="AC36">
            <v>25771</v>
          </cell>
          <cell r="AD36">
            <v>464</v>
          </cell>
          <cell r="AE36">
            <v>-2185</v>
          </cell>
          <cell r="AF36">
            <v>0</v>
          </cell>
          <cell r="AG36">
            <v>2185</v>
          </cell>
          <cell r="AH36">
            <v>773</v>
          </cell>
          <cell r="AI36">
            <v>83790.899999999994</v>
          </cell>
          <cell r="AJ36">
            <v>12355.9</v>
          </cell>
          <cell r="AK36">
            <v>438.834</v>
          </cell>
          <cell r="AL36">
            <v>-3.222</v>
          </cell>
          <cell r="AM36">
            <v>-532</v>
          </cell>
          <cell r="AN36">
            <v>-614</v>
          </cell>
          <cell r="AO36">
            <v>589</v>
          </cell>
          <cell r="AP36">
            <v>385240</v>
          </cell>
          <cell r="AQ36">
            <v>2489</v>
          </cell>
          <cell r="AR36">
            <v>-10860</v>
          </cell>
          <cell r="AS36">
            <v>0</v>
          </cell>
          <cell r="AT36">
            <v>196.83799999999999</v>
          </cell>
          <cell r="AU36">
            <v>128116</v>
          </cell>
          <cell r="AV36">
            <v>29920.7</v>
          </cell>
          <cell r="AW36">
            <v>98195.3</v>
          </cell>
          <cell r="AX36">
            <v>1.2895399999999999</v>
          </cell>
          <cell r="AY36">
            <v>4.5274599999999996</v>
          </cell>
          <cell r="AZ36">
            <v>17697</v>
          </cell>
          <cell r="BA36">
            <v>36404</v>
          </cell>
          <cell r="BB36">
            <v>2395</v>
          </cell>
          <cell r="BC36">
            <v>48579</v>
          </cell>
          <cell r="BD36">
            <v>29190</v>
          </cell>
          <cell r="BE36">
            <v>5197</v>
          </cell>
          <cell r="BF36">
            <v>17977.599999999999</v>
          </cell>
          <cell r="BG36">
            <v>5034.3999999999996</v>
          </cell>
          <cell r="BH36">
            <v>209.8</v>
          </cell>
          <cell r="BI36">
            <v>6.3</v>
          </cell>
          <cell r="BJ36">
            <v>4.79</v>
          </cell>
          <cell r="BK36">
            <v>4.6500000000000004</v>
          </cell>
          <cell r="BL36">
            <v>48500</v>
          </cell>
          <cell r="BM36">
            <v>7.71333</v>
          </cell>
          <cell r="BN36">
            <v>4281</v>
          </cell>
          <cell r="BO36">
            <v>1634</v>
          </cell>
          <cell r="BP36">
            <v>520</v>
          </cell>
          <cell r="BQ36">
            <v>335</v>
          </cell>
          <cell r="BR36">
            <v>514</v>
          </cell>
          <cell r="BS36">
            <v>427</v>
          </cell>
          <cell r="BT36">
            <v>142</v>
          </cell>
          <cell r="BU36" t="e">
            <v>#N/A</v>
          </cell>
          <cell r="BV36" t="e">
            <v>#N/A</v>
          </cell>
          <cell r="BW36">
            <v>1182</v>
          </cell>
          <cell r="BX36">
            <v>-780</v>
          </cell>
          <cell r="BY36">
            <v>-402</v>
          </cell>
          <cell r="BZ36">
            <v>0.61</v>
          </cell>
          <cell r="CA36" t="e">
            <v>#N/A</v>
          </cell>
          <cell r="CB36" t="e">
            <v>#N/A</v>
          </cell>
          <cell r="CC36" t="e">
            <v>#N/A</v>
          </cell>
          <cell r="CD36" t="e">
            <v>#N/A</v>
          </cell>
          <cell r="CE36" t="e">
            <v>#N/A</v>
          </cell>
        </row>
        <row r="37">
          <cell r="A37">
            <v>200801</v>
          </cell>
          <cell r="B37">
            <v>187</v>
          </cell>
          <cell r="C37">
            <v>341762</v>
          </cell>
          <cell r="D37">
            <v>-8760</v>
          </cell>
          <cell r="E37">
            <v>22124.1</v>
          </cell>
          <cell r="F37">
            <v>4187.66</v>
          </cell>
          <cell r="G37">
            <v>1424.76</v>
          </cell>
          <cell r="H37">
            <v>3</v>
          </cell>
          <cell r="I37">
            <v>6862</v>
          </cell>
          <cell r="J37">
            <v>44</v>
          </cell>
          <cell r="K37">
            <v>823</v>
          </cell>
          <cell r="L37">
            <v>0</v>
          </cell>
          <cell r="M37">
            <v>181</v>
          </cell>
          <cell r="N37">
            <v>4018</v>
          </cell>
          <cell r="O37">
            <v>2184</v>
          </cell>
          <cell r="P37">
            <v>-1814</v>
          </cell>
          <cell r="Q37">
            <v>174</v>
          </cell>
          <cell r="R37">
            <v>4185</v>
          </cell>
          <cell r="S37">
            <v>687</v>
          </cell>
          <cell r="T37">
            <v>412</v>
          </cell>
          <cell r="U37">
            <v>3936</v>
          </cell>
          <cell r="V37">
            <v>-1349</v>
          </cell>
          <cell r="W37">
            <v>504</v>
          </cell>
          <cell r="X37">
            <v>186.14</v>
          </cell>
          <cell r="Y37">
            <v>-1854</v>
          </cell>
          <cell r="Z37">
            <v>1943</v>
          </cell>
          <cell r="AA37">
            <v>672</v>
          </cell>
          <cell r="AB37">
            <v>0</v>
          </cell>
          <cell r="AC37">
            <v>25771</v>
          </cell>
          <cell r="AD37">
            <v>1047</v>
          </cell>
          <cell r="AE37">
            <v>-471</v>
          </cell>
          <cell r="AF37">
            <v>0</v>
          </cell>
          <cell r="AG37">
            <v>471</v>
          </cell>
          <cell r="AH37">
            <v>3162</v>
          </cell>
          <cell r="AI37">
            <v>84546.5</v>
          </cell>
          <cell r="AJ37">
            <v>15950.7</v>
          </cell>
          <cell r="AK37">
            <v>-718.58799999999997</v>
          </cell>
          <cell r="AL37">
            <v>13.728</v>
          </cell>
          <cell r="AM37">
            <v>-1119</v>
          </cell>
          <cell r="AN37">
            <v>-1853</v>
          </cell>
          <cell r="AO37">
            <v>638</v>
          </cell>
          <cell r="AP37">
            <v>397705</v>
          </cell>
          <cell r="AQ37">
            <v>2483</v>
          </cell>
          <cell r="AR37">
            <v>14063</v>
          </cell>
          <cell r="AS37">
            <v>0</v>
          </cell>
          <cell r="AT37">
            <v>175.78700000000001</v>
          </cell>
          <cell r="AU37">
            <v>132404</v>
          </cell>
          <cell r="AV37">
            <v>33874.5</v>
          </cell>
          <cell r="AW37">
            <v>98529.8</v>
          </cell>
          <cell r="AX37">
            <v>0.87651999999999997</v>
          </cell>
          <cell r="AY37">
            <v>3.2815699999999999</v>
          </cell>
          <cell r="AZ37">
            <v>18483</v>
          </cell>
          <cell r="BA37">
            <v>33457</v>
          </cell>
          <cell r="BB37">
            <v>2921</v>
          </cell>
          <cell r="BC37">
            <v>50364</v>
          </cell>
          <cell r="BD37">
            <v>29611</v>
          </cell>
          <cell r="BE37">
            <v>5092</v>
          </cell>
          <cell r="BF37">
            <v>17561.900000000001</v>
          </cell>
          <cell r="BG37">
            <v>5048.5600000000004</v>
          </cell>
          <cell r="BH37">
            <v>211.1</v>
          </cell>
          <cell r="BI37">
            <v>5.68</v>
          </cell>
          <cell r="BJ37">
            <v>4.2699999999999996</v>
          </cell>
          <cell r="BK37">
            <v>4.54</v>
          </cell>
          <cell r="BL37">
            <v>49176</v>
          </cell>
          <cell r="BM37">
            <v>7.4166699999999999</v>
          </cell>
          <cell r="BN37">
            <v>4450.1499999999996</v>
          </cell>
          <cell r="BO37">
            <v>1601</v>
          </cell>
          <cell r="BP37">
            <v>462</v>
          </cell>
          <cell r="BQ37">
            <v>412</v>
          </cell>
          <cell r="BR37">
            <v>1719</v>
          </cell>
          <cell r="BS37">
            <v>-105</v>
          </cell>
          <cell r="BT37">
            <v>507</v>
          </cell>
          <cell r="BU37" t="e">
            <v>#N/A</v>
          </cell>
          <cell r="BV37" t="e">
            <v>#N/A</v>
          </cell>
          <cell r="BW37">
            <v>1290</v>
          </cell>
          <cell r="BX37">
            <v>-695</v>
          </cell>
          <cell r="BY37">
            <v>-595</v>
          </cell>
          <cell r="BZ37">
            <v>0.33</v>
          </cell>
          <cell r="CA37" t="e">
            <v>#N/A</v>
          </cell>
          <cell r="CB37" t="e">
            <v>#N/A</v>
          </cell>
          <cell r="CC37" t="e">
            <v>#N/A</v>
          </cell>
          <cell r="CD37" t="e">
            <v>#N/A</v>
          </cell>
          <cell r="CE37" t="e">
            <v>#N/A</v>
          </cell>
        </row>
        <row r="38">
          <cell r="A38">
            <v>200802</v>
          </cell>
          <cell r="B38">
            <v>186</v>
          </cell>
          <cell r="C38">
            <v>339162</v>
          </cell>
          <cell r="D38">
            <v>30513</v>
          </cell>
          <cell r="E38">
            <v>20035.2</v>
          </cell>
          <cell r="F38">
            <v>4209</v>
          </cell>
          <cell r="G38">
            <v>19078</v>
          </cell>
          <cell r="H38">
            <v>4</v>
          </cell>
          <cell r="I38">
            <v>8636</v>
          </cell>
          <cell r="J38">
            <v>51</v>
          </cell>
          <cell r="K38">
            <v>824</v>
          </cell>
          <cell r="L38">
            <v>0</v>
          </cell>
          <cell r="M38">
            <v>101</v>
          </cell>
          <cell r="N38">
            <v>4994</v>
          </cell>
          <cell r="O38">
            <v>738</v>
          </cell>
          <cell r="P38">
            <v>-551</v>
          </cell>
          <cell r="Q38">
            <v>147</v>
          </cell>
          <cell r="R38">
            <v>4333</v>
          </cell>
          <cell r="S38">
            <v>967</v>
          </cell>
          <cell r="T38">
            <v>166</v>
          </cell>
          <cell r="U38">
            <v>2222</v>
          </cell>
          <cell r="V38">
            <v>-81</v>
          </cell>
          <cell r="W38">
            <v>321</v>
          </cell>
          <cell r="X38">
            <v>607.82299999999998</v>
          </cell>
          <cell r="Y38">
            <v>-568</v>
          </cell>
          <cell r="Z38">
            <v>847</v>
          </cell>
          <cell r="AA38">
            <v>625</v>
          </cell>
          <cell r="AB38">
            <v>0</v>
          </cell>
          <cell r="AC38">
            <v>25771</v>
          </cell>
          <cell r="AD38">
            <v>523</v>
          </cell>
          <cell r="AE38">
            <v>-2053</v>
          </cell>
          <cell r="AF38">
            <v>0</v>
          </cell>
          <cell r="AG38">
            <v>2053</v>
          </cell>
          <cell r="AH38">
            <v>-4590</v>
          </cell>
          <cell r="AI38">
            <v>85734</v>
          </cell>
          <cell r="AJ38">
            <v>6290.14</v>
          </cell>
          <cell r="AK38">
            <v>-350.661</v>
          </cell>
          <cell r="AL38">
            <v>4.9470000000000001</v>
          </cell>
          <cell r="AM38">
            <v>-495</v>
          </cell>
          <cell r="AN38">
            <v>-171</v>
          </cell>
          <cell r="AO38">
            <v>592</v>
          </cell>
          <cell r="AP38">
            <v>390250</v>
          </cell>
          <cell r="AQ38">
            <v>1917</v>
          </cell>
          <cell r="AR38">
            <v>0</v>
          </cell>
          <cell r="AS38">
            <v>0</v>
          </cell>
          <cell r="AT38">
            <v>0</v>
          </cell>
          <cell r="AU38">
            <v>139188</v>
          </cell>
          <cell r="AV38">
            <v>39320.9</v>
          </cell>
          <cell r="AW38">
            <v>99867.5</v>
          </cell>
          <cell r="AX38">
            <v>1.1389800000000001</v>
          </cell>
          <cell r="AY38">
            <v>4.5819599999999996</v>
          </cell>
          <cell r="AZ38">
            <v>19457</v>
          </cell>
          <cell r="BA38">
            <v>37260</v>
          </cell>
          <cell r="BB38">
            <v>3249</v>
          </cell>
          <cell r="BC38">
            <v>50577</v>
          </cell>
          <cell r="BD38">
            <v>30699</v>
          </cell>
          <cell r="BE38">
            <v>5063</v>
          </cell>
          <cell r="BF38">
            <v>19947.7</v>
          </cell>
          <cell r="BG38">
            <v>5055.8599999999997</v>
          </cell>
          <cell r="BH38">
            <v>215.3</v>
          </cell>
          <cell r="BI38">
            <v>5.86</v>
          </cell>
          <cell r="BJ38">
            <v>4.74</v>
          </cell>
          <cell r="BK38">
            <v>4.87</v>
          </cell>
          <cell r="BL38">
            <v>49713</v>
          </cell>
          <cell r="BM38">
            <v>7.0333300000000003</v>
          </cell>
          <cell r="BN38">
            <v>4548.53</v>
          </cell>
          <cell r="BO38">
            <v>1285</v>
          </cell>
          <cell r="BP38">
            <v>466</v>
          </cell>
          <cell r="BQ38">
            <v>166</v>
          </cell>
          <cell r="BR38">
            <v>211</v>
          </cell>
          <cell r="BS38">
            <v>-29</v>
          </cell>
          <cell r="BT38">
            <v>328</v>
          </cell>
          <cell r="BU38" t="e">
            <v>#N/A</v>
          </cell>
          <cell r="BV38" t="e">
            <v>#N/A</v>
          </cell>
          <cell r="BW38">
            <v>1100</v>
          </cell>
          <cell r="BX38">
            <v>-564</v>
          </cell>
          <cell r="BY38">
            <v>-536</v>
          </cell>
          <cell r="BZ38">
            <v>0.83</v>
          </cell>
          <cell r="CA38" t="e">
            <v>#N/A</v>
          </cell>
          <cell r="CB38" t="e">
            <v>#N/A</v>
          </cell>
          <cell r="CC38" t="e">
            <v>#N/A</v>
          </cell>
          <cell r="CD38" t="e">
            <v>#N/A</v>
          </cell>
          <cell r="CE38" t="e">
            <v>#N/A</v>
          </cell>
        </row>
        <row r="39">
          <cell r="A39">
            <v>200803</v>
          </cell>
          <cell r="B39">
            <v>191</v>
          </cell>
          <cell r="C39">
            <v>369275</v>
          </cell>
          <cell r="D39">
            <v>37263</v>
          </cell>
          <cell r="E39">
            <v>20187.8</v>
          </cell>
          <cell r="F39">
            <v>4224.4799999999996</v>
          </cell>
          <cell r="G39">
            <v>22033.8</v>
          </cell>
          <cell r="H39">
            <v>3</v>
          </cell>
          <cell r="I39">
            <v>7484</v>
          </cell>
          <cell r="J39">
            <v>57</v>
          </cell>
          <cell r="K39">
            <v>845</v>
          </cell>
          <cell r="L39">
            <v>1</v>
          </cell>
          <cell r="M39">
            <v>138</v>
          </cell>
          <cell r="N39">
            <v>3961</v>
          </cell>
          <cell r="O39">
            <v>1058</v>
          </cell>
          <cell r="P39">
            <v>-914</v>
          </cell>
          <cell r="Q39">
            <v>144</v>
          </cell>
          <cell r="R39">
            <v>4552</v>
          </cell>
          <cell r="S39">
            <v>788</v>
          </cell>
          <cell r="T39">
            <v>108</v>
          </cell>
          <cell r="U39">
            <v>2881</v>
          </cell>
          <cell r="V39">
            <v>-410</v>
          </cell>
          <cell r="W39">
            <v>270</v>
          </cell>
          <cell r="X39">
            <v>2494.39</v>
          </cell>
          <cell r="Y39">
            <v>-926</v>
          </cell>
          <cell r="Z39">
            <v>1027</v>
          </cell>
          <cell r="AA39">
            <v>566</v>
          </cell>
          <cell r="AB39">
            <v>0</v>
          </cell>
          <cell r="AC39">
            <v>25771</v>
          </cell>
          <cell r="AD39">
            <v>1110</v>
          </cell>
          <cell r="AE39">
            <v>-924</v>
          </cell>
          <cell r="AF39">
            <v>0</v>
          </cell>
          <cell r="AG39">
            <v>924</v>
          </cell>
          <cell r="AH39">
            <v>-673</v>
          </cell>
          <cell r="AI39">
            <v>88114.1</v>
          </cell>
          <cell r="AJ39">
            <v>16593.099999999999</v>
          </cell>
          <cell r="AK39">
            <v>288.79000000000002</v>
          </cell>
          <cell r="AL39">
            <v>-1513.99</v>
          </cell>
          <cell r="AM39">
            <v>881</v>
          </cell>
          <cell r="AN39">
            <v>238</v>
          </cell>
          <cell r="AO39">
            <v>535</v>
          </cell>
          <cell r="AP39">
            <v>434112</v>
          </cell>
          <cell r="AQ39">
            <v>2153</v>
          </cell>
          <cell r="AR39">
            <v>692</v>
          </cell>
          <cell r="AS39">
            <v>0</v>
          </cell>
          <cell r="AT39">
            <v>0</v>
          </cell>
          <cell r="AU39">
            <v>143670</v>
          </cell>
          <cell r="AV39">
            <v>43371.9</v>
          </cell>
          <cell r="AW39">
            <v>100298</v>
          </cell>
          <cell r="AX39">
            <v>1.16906</v>
          </cell>
          <cell r="AY39">
            <v>3.5951900000000001</v>
          </cell>
          <cell r="AZ39">
            <v>18904</v>
          </cell>
          <cell r="BA39">
            <v>38250</v>
          </cell>
          <cell r="BB39">
            <v>3416</v>
          </cell>
          <cell r="BC39">
            <v>51312</v>
          </cell>
          <cell r="BD39">
            <v>31278</v>
          </cell>
          <cell r="BE39">
            <v>5227</v>
          </cell>
          <cell r="BF39">
            <v>27623.8</v>
          </cell>
          <cell r="BG39">
            <v>5089.33</v>
          </cell>
          <cell r="BH39">
            <v>217.4</v>
          </cell>
          <cell r="BI39">
            <v>5.81</v>
          </cell>
          <cell r="BJ39">
            <v>4.68</v>
          </cell>
          <cell r="BK39">
            <v>4.79</v>
          </cell>
          <cell r="BL39">
            <v>50309</v>
          </cell>
          <cell r="BM39">
            <v>6.9333299999999998</v>
          </cell>
          <cell r="BN39">
            <v>4646.91</v>
          </cell>
          <cell r="BO39">
            <v>1544</v>
          </cell>
          <cell r="BP39">
            <v>501</v>
          </cell>
          <cell r="BQ39">
            <v>108</v>
          </cell>
          <cell r="BR39">
            <v>710</v>
          </cell>
          <cell r="BS39">
            <v>164</v>
          </cell>
          <cell r="BT39">
            <v>157</v>
          </cell>
          <cell r="BU39" t="e">
            <v>#N/A</v>
          </cell>
          <cell r="BV39" t="e">
            <v>#N/A</v>
          </cell>
          <cell r="BW39">
            <v>1065</v>
          </cell>
          <cell r="BX39">
            <v>-740</v>
          </cell>
          <cell r="BY39">
            <v>-325</v>
          </cell>
          <cell r="BZ39">
            <v>0.81</v>
          </cell>
          <cell r="CA39" t="e">
            <v>#N/A</v>
          </cell>
          <cell r="CB39" t="e">
            <v>#N/A</v>
          </cell>
          <cell r="CC39" t="e">
            <v>#N/A</v>
          </cell>
          <cell r="CD39" t="e">
            <v>#N/A</v>
          </cell>
          <cell r="CE39" t="e">
            <v>#N/A</v>
          </cell>
        </row>
        <row r="40">
          <cell r="A40">
            <v>200804</v>
          </cell>
          <cell r="B40">
            <v>213</v>
          </cell>
          <cell r="C40">
            <v>451814</v>
          </cell>
          <cell r="D40">
            <v>66560</v>
          </cell>
          <cell r="E40">
            <v>42515.6</v>
          </cell>
          <cell r="F40">
            <v>4344.26</v>
          </cell>
          <cell r="G40">
            <v>48639.9</v>
          </cell>
          <cell r="H40">
            <v>3</v>
          </cell>
          <cell r="I40">
            <v>9164</v>
          </cell>
          <cell r="J40">
            <v>56</v>
          </cell>
          <cell r="K40">
            <v>687</v>
          </cell>
          <cell r="L40">
            <v>2</v>
          </cell>
          <cell r="M40">
            <v>122</v>
          </cell>
          <cell r="N40">
            <v>4799</v>
          </cell>
          <cell r="O40">
            <v>1179</v>
          </cell>
          <cell r="P40">
            <v>-983</v>
          </cell>
          <cell r="Q40">
            <v>140</v>
          </cell>
          <cell r="R40">
            <v>4315</v>
          </cell>
          <cell r="S40">
            <v>675</v>
          </cell>
          <cell r="T40">
            <v>147</v>
          </cell>
          <cell r="U40">
            <v>2948</v>
          </cell>
          <cell r="V40">
            <v>-591</v>
          </cell>
          <cell r="W40">
            <v>310</v>
          </cell>
          <cell r="X40">
            <v>-560.68799999999999</v>
          </cell>
          <cell r="Y40">
            <v>-1024</v>
          </cell>
          <cell r="Z40">
            <v>1125</v>
          </cell>
          <cell r="AA40">
            <v>477</v>
          </cell>
          <cell r="AB40">
            <v>0</v>
          </cell>
          <cell r="AC40">
            <v>25771</v>
          </cell>
          <cell r="AD40">
            <v>613</v>
          </cell>
          <cell r="AE40">
            <v>-2247</v>
          </cell>
          <cell r="AF40">
            <v>0</v>
          </cell>
          <cell r="AG40">
            <v>2247</v>
          </cell>
          <cell r="AH40">
            <v>2556</v>
          </cell>
          <cell r="AI40">
            <v>94631.7</v>
          </cell>
          <cell r="AJ40">
            <v>20755.8</v>
          </cell>
          <cell r="AK40">
            <v>340.79700000000003</v>
          </cell>
          <cell r="AL40">
            <v>14.175000000000001</v>
          </cell>
          <cell r="AM40">
            <v>-522</v>
          </cell>
          <cell r="AN40">
            <v>483</v>
          </cell>
          <cell r="AO40">
            <v>443</v>
          </cell>
          <cell r="AP40">
            <v>470306</v>
          </cell>
          <cell r="AQ40">
            <v>2095</v>
          </cell>
          <cell r="AR40">
            <v>379</v>
          </cell>
          <cell r="AS40">
            <v>0</v>
          </cell>
          <cell r="AT40">
            <v>0</v>
          </cell>
          <cell r="AU40">
            <v>148725</v>
          </cell>
          <cell r="AV40">
            <v>48440.5</v>
          </cell>
          <cell r="AW40">
            <v>100285</v>
          </cell>
          <cell r="AX40">
            <v>1.4549399999999999</v>
          </cell>
          <cell r="AY40">
            <v>2.8772799999999998</v>
          </cell>
          <cell r="AZ40">
            <v>18667</v>
          </cell>
          <cell r="BA40">
            <v>35340</v>
          </cell>
          <cell r="BB40">
            <v>3635</v>
          </cell>
          <cell r="BC40">
            <v>51962</v>
          </cell>
          <cell r="BD40">
            <v>32186</v>
          </cell>
          <cell r="BE40">
            <v>5286</v>
          </cell>
          <cell r="BF40">
            <v>31471.7</v>
          </cell>
          <cell r="BG40">
            <v>5850.14</v>
          </cell>
          <cell r="BH40">
            <v>215.5</v>
          </cell>
          <cell r="BI40">
            <v>4.6500000000000004</v>
          </cell>
          <cell r="BJ40">
            <v>3.57</v>
          </cell>
          <cell r="BK40">
            <v>4.54</v>
          </cell>
          <cell r="BL40">
            <v>51802</v>
          </cell>
          <cell r="BM40">
            <v>6.21</v>
          </cell>
          <cell r="BN40">
            <v>4745.29</v>
          </cell>
          <cell r="BO40">
            <v>1559</v>
          </cell>
          <cell r="BP40">
            <v>389</v>
          </cell>
          <cell r="BQ40">
            <v>147</v>
          </cell>
          <cell r="BR40">
            <v>670</v>
          </cell>
          <cell r="BS40">
            <v>59</v>
          </cell>
          <cell r="BT40">
            <v>182</v>
          </cell>
          <cell r="BU40" t="e">
            <v>#N/A</v>
          </cell>
          <cell r="BV40" t="e">
            <v>#N/A</v>
          </cell>
          <cell r="BW40">
            <v>856</v>
          </cell>
          <cell r="BX40">
            <v>-536</v>
          </cell>
          <cell r="BY40">
            <v>-320</v>
          </cell>
          <cell r="BZ40">
            <v>1.28</v>
          </cell>
          <cell r="CA40" t="e">
            <v>#N/A</v>
          </cell>
          <cell r="CB40" t="e">
            <v>#N/A</v>
          </cell>
          <cell r="CC40" t="e">
            <v>#N/A</v>
          </cell>
          <cell r="CD40" t="e">
            <v>#N/A</v>
          </cell>
          <cell r="CE40" t="e">
            <v>#N/A</v>
          </cell>
        </row>
        <row r="41">
          <cell r="A41">
            <v>200901</v>
          </cell>
          <cell r="B41">
            <v>210</v>
          </cell>
          <cell r="C41">
            <v>474043</v>
          </cell>
          <cell r="D41">
            <v>28097</v>
          </cell>
          <cell r="E41">
            <v>38695.300000000003</v>
          </cell>
          <cell r="F41">
            <v>4349.95</v>
          </cell>
          <cell r="G41">
            <v>36000.400000000001</v>
          </cell>
          <cell r="H41">
            <v>1</v>
          </cell>
          <cell r="I41">
            <v>5542</v>
          </cell>
          <cell r="J41">
            <v>19</v>
          </cell>
          <cell r="K41">
            <v>862</v>
          </cell>
          <cell r="L41">
            <v>1</v>
          </cell>
          <cell r="M41">
            <v>90</v>
          </cell>
          <cell r="N41">
            <v>6284</v>
          </cell>
          <cell r="O41">
            <v>2013</v>
          </cell>
          <cell r="P41">
            <v>-1659</v>
          </cell>
          <cell r="Q41">
            <v>122</v>
          </cell>
          <cell r="R41">
            <v>4624</v>
          </cell>
          <cell r="S41">
            <v>201</v>
          </cell>
          <cell r="T41">
            <v>57</v>
          </cell>
          <cell r="U41">
            <v>3715</v>
          </cell>
          <cell r="V41">
            <v>-1608</v>
          </cell>
          <cell r="W41">
            <v>154</v>
          </cell>
          <cell r="X41">
            <v>142.4</v>
          </cell>
          <cell r="Y41">
            <v>-1692</v>
          </cell>
          <cell r="Z41">
            <v>1802</v>
          </cell>
          <cell r="AA41">
            <v>298</v>
          </cell>
          <cell r="AB41">
            <v>0</v>
          </cell>
          <cell r="AC41">
            <v>25771</v>
          </cell>
          <cell r="AD41">
            <v>1126</v>
          </cell>
          <cell r="AE41">
            <v>608</v>
          </cell>
          <cell r="AF41">
            <v>0</v>
          </cell>
          <cell r="AG41">
            <v>-608</v>
          </cell>
          <cell r="AH41">
            <v>6975</v>
          </cell>
          <cell r="AI41">
            <v>97071.5</v>
          </cell>
          <cell r="AJ41">
            <v>36873.599999999999</v>
          </cell>
          <cell r="AK41">
            <v>1.673</v>
          </cell>
          <cell r="AL41">
            <v>4.6520000000000001</v>
          </cell>
          <cell r="AM41">
            <v>531</v>
          </cell>
          <cell r="AN41">
            <v>-462</v>
          </cell>
          <cell r="AO41">
            <v>267</v>
          </cell>
          <cell r="AP41">
            <v>491010</v>
          </cell>
          <cell r="AQ41">
            <v>1245</v>
          </cell>
          <cell r="AR41">
            <v>17229</v>
          </cell>
          <cell r="AS41">
            <v>0</v>
          </cell>
          <cell r="AT41">
            <v>0</v>
          </cell>
          <cell r="AU41">
            <v>154038</v>
          </cell>
          <cell r="AV41">
            <v>52857.4</v>
          </cell>
          <cell r="AW41">
            <v>101179</v>
          </cell>
          <cell r="AX41">
            <v>1.0647</v>
          </cell>
          <cell r="AY41">
            <v>0.82946399999999998</v>
          </cell>
          <cell r="AZ41">
            <v>20101</v>
          </cell>
          <cell r="BA41">
            <v>29442</v>
          </cell>
          <cell r="BB41">
            <v>3865</v>
          </cell>
          <cell r="BC41">
            <v>50508</v>
          </cell>
          <cell r="BD41">
            <v>34298</v>
          </cell>
          <cell r="BE41">
            <v>4879</v>
          </cell>
          <cell r="BF41">
            <v>43740.800000000003</v>
          </cell>
          <cell r="BG41">
            <v>5741.44</v>
          </cell>
          <cell r="BH41">
            <v>210.9</v>
          </cell>
          <cell r="BI41">
            <v>2.0593699999999999</v>
          </cell>
          <cell r="BJ41">
            <v>2.59</v>
          </cell>
          <cell r="BK41">
            <v>4.2</v>
          </cell>
          <cell r="BL41">
            <v>53195</v>
          </cell>
          <cell r="BM41">
            <v>4.3899999999999997</v>
          </cell>
          <cell r="BN41">
            <v>4843.68</v>
          </cell>
          <cell r="BO41">
            <v>1138</v>
          </cell>
          <cell r="BP41">
            <v>50</v>
          </cell>
          <cell r="BQ41">
            <v>57</v>
          </cell>
          <cell r="BR41">
            <v>-1458</v>
          </cell>
          <cell r="BS41">
            <v>-407</v>
          </cell>
          <cell r="BT41">
            <v>404</v>
          </cell>
          <cell r="BU41" t="e">
            <v>#N/A</v>
          </cell>
          <cell r="BV41" t="e">
            <v>#N/A</v>
          </cell>
          <cell r="BW41">
            <v>1249</v>
          </cell>
          <cell r="BX41">
            <v>-711</v>
          </cell>
          <cell r="BY41">
            <v>-538</v>
          </cell>
          <cell r="BZ41">
            <v>0.99</v>
          </cell>
          <cell r="CA41" t="e">
            <v>#N/A</v>
          </cell>
          <cell r="CB41" t="e">
            <v>#N/A</v>
          </cell>
          <cell r="CC41" t="e">
            <v>#N/A</v>
          </cell>
          <cell r="CD41" t="e">
            <v>#N/A</v>
          </cell>
          <cell r="CE41" t="e">
            <v>#N/A</v>
          </cell>
        </row>
        <row r="42">
          <cell r="A42">
            <v>200902</v>
          </cell>
          <cell r="B42">
            <v>191</v>
          </cell>
          <cell r="C42">
            <v>514772</v>
          </cell>
          <cell r="D42">
            <v>53669</v>
          </cell>
          <cell r="E42">
            <v>27576.3</v>
          </cell>
          <cell r="F42">
            <v>4354.8999999999996</v>
          </cell>
          <cell r="G42">
            <v>53891.5</v>
          </cell>
          <cell r="H42">
            <v>2</v>
          </cell>
          <cell r="I42">
            <v>7617</v>
          </cell>
          <cell r="J42">
            <v>12</v>
          </cell>
          <cell r="K42">
            <v>661</v>
          </cell>
          <cell r="L42">
            <v>0</v>
          </cell>
          <cell r="M42">
            <v>35</v>
          </cell>
          <cell r="N42">
            <v>6079</v>
          </cell>
          <cell r="O42">
            <v>922</v>
          </cell>
          <cell r="P42">
            <v>-608</v>
          </cell>
          <cell r="Q42">
            <v>113</v>
          </cell>
          <cell r="R42">
            <v>5050</v>
          </cell>
          <cell r="S42">
            <v>343</v>
          </cell>
          <cell r="T42">
            <v>55</v>
          </cell>
          <cell r="U42">
            <v>2342</v>
          </cell>
          <cell r="V42">
            <v>-593</v>
          </cell>
          <cell r="W42">
            <v>91</v>
          </cell>
          <cell r="X42">
            <v>-1148.46</v>
          </cell>
          <cell r="Y42">
            <v>-606</v>
          </cell>
          <cell r="Z42">
            <v>1012</v>
          </cell>
          <cell r="AA42">
            <v>215</v>
          </cell>
          <cell r="AB42">
            <v>0</v>
          </cell>
          <cell r="AC42">
            <v>25771</v>
          </cell>
          <cell r="AD42">
            <v>690</v>
          </cell>
          <cell r="AE42">
            <v>1301</v>
          </cell>
          <cell r="AF42">
            <v>2174.31</v>
          </cell>
          <cell r="AG42">
            <v>918</v>
          </cell>
          <cell r="AH42">
            <v>-4036</v>
          </cell>
          <cell r="AI42">
            <v>96143.9</v>
          </cell>
          <cell r="AJ42">
            <v>33353.5</v>
          </cell>
          <cell r="AK42">
            <v>-460.721</v>
          </cell>
          <cell r="AL42">
            <v>1.8460000000000001</v>
          </cell>
          <cell r="AM42">
            <v>-371</v>
          </cell>
          <cell r="AN42">
            <v>-63</v>
          </cell>
          <cell r="AO42">
            <v>186</v>
          </cell>
          <cell r="AP42">
            <v>494781</v>
          </cell>
          <cell r="AQ42">
            <v>1042</v>
          </cell>
          <cell r="AR42">
            <v>0</v>
          </cell>
          <cell r="AS42">
            <v>3797.83</v>
          </cell>
          <cell r="AT42">
            <v>0</v>
          </cell>
          <cell r="AU42">
            <v>154817</v>
          </cell>
          <cell r="AV42">
            <v>59099.7</v>
          </cell>
          <cell r="AW42">
            <v>95717.2</v>
          </cell>
          <cell r="AX42">
            <v>0.93384800000000001</v>
          </cell>
          <cell r="AY42">
            <v>1.44977</v>
          </cell>
          <cell r="AZ42">
            <v>18171</v>
          </cell>
          <cell r="BA42">
            <v>32933</v>
          </cell>
          <cell r="BB42">
            <v>4293</v>
          </cell>
          <cell r="BC42">
            <v>50003</v>
          </cell>
          <cell r="BD42">
            <v>36298</v>
          </cell>
          <cell r="BE42">
            <v>4953</v>
          </cell>
          <cell r="BF42">
            <v>53718.6</v>
          </cell>
          <cell r="BG42">
            <v>5670.14</v>
          </cell>
          <cell r="BH42">
            <v>212.6</v>
          </cell>
          <cell r="BI42">
            <v>1.3298399999999999</v>
          </cell>
          <cell r="BJ42">
            <v>2.71</v>
          </cell>
          <cell r="BK42">
            <v>4.37</v>
          </cell>
          <cell r="BL42">
            <v>53966</v>
          </cell>
          <cell r="BM42">
            <v>3.8666700000000001</v>
          </cell>
          <cell r="BN42">
            <v>4942.0600000000004</v>
          </cell>
          <cell r="BO42">
            <v>974</v>
          </cell>
          <cell r="BP42">
            <v>13</v>
          </cell>
          <cell r="BQ42">
            <v>55</v>
          </cell>
          <cell r="BR42">
            <v>-759</v>
          </cell>
          <cell r="BS42">
            <v>74</v>
          </cell>
          <cell r="BT42">
            <v>10</v>
          </cell>
          <cell r="BU42" t="e">
            <v>#N/A</v>
          </cell>
          <cell r="BV42" t="e">
            <v>#N/A</v>
          </cell>
          <cell r="BW42">
            <v>1038</v>
          </cell>
          <cell r="BX42">
            <v>-232</v>
          </cell>
          <cell r="BY42">
            <v>-806</v>
          </cell>
          <cell r="BZ42">
            <v>0.83</v>
          </cell>
          <cell r="CA42" t="e">
            <v>#N/A</v>
          </cell>
          <cell r="CB42" t="e">
            <v>#N/A</v>
          </cell>
          <cell r="CC42" t="e">
            <v>#N/A</v>
          </cell>
          <cell r="CD42" t="e">
            <v>#N/A</v>
          </cell>
          <cell r="CE42" t="e">
            <v>#N/A</v>
          </cell>
        </row>
        <row r="43">
          <cell r="A43">
            <v>200903</v>
          </cell>
          <cell r="B43">
            <v>190</v>
          </cell>
          <cell r="C43">
            <v>577435</v>
          </cell>
          <cell r="D43">
            <v>36893</v>
          </cell>
          <cell r="E43">
            <v>22913.4</v>
          </cell>
          <cell r="F43">
            <v>4381.07</v>
          </cell>
          <cell r="G43">
            <v>63945.599999999999</v>
          </cell>
          <cell r="H43">
            <v>1</v>
          </cell>
          <cell r="I43">
            <v>4077</v>
          </cell>
          <cell r="J43">
            <v>5</v>
          </cell>
          <cell r="K43">
            <v>798</v>
          </cell>
          <cell r="L43">
            <v>0</v>
          </cell>
          <cell r="M43">
            <v>31</v>
          </cell>
          <cell r="N43">
            <v>12374</v>
          </cell>
          <cell r="O43">
            <v>1167</v>
          </cell>
          <cell r="P43">
            <v>-1068</v>
          </cell>
          <cell r="Q43">
            <v>64</v>
          </cell>
          <cell r="R43">
            <v>5544</v>
          </cell>
          <cell r="S43">
            <v>409</v>
          </cell>
          <cell r="T43">
            <v>38</v>
          </cell>
          <cell r="U43">
            <v>2409</v>
          </cell>
          <cell r="V43">
            <v>-1036</v>
          </cell>
          <cell r="W43">
            <v>68</v>
          </cell>
          <cell r="X43">
            <v>350.291</v>
          </cell>
          <cell r="Y43">
            <v>-1069</v>
          </cell>
          <cell r="Z43">
            <v>1137</v>
          </cell>
          <cell r="AA43">
            <v>185</v>
          </cell>
          <cell r="AB43">
            <v>0</v>
          </cell>
          <cell r="AC43">
            <v>25771</v>
          </cell>
          <cell r="AD43">
            <v>1138</v>
          </cell>
          <cell r="AE43">
            <v>2776</v>
          </cell>
          <cell r="AF43">
            <v>0</v>
          </cell>
          <cell r="AG43">
            <v>-2776</v>
          </cell>
          <cell r="AH43">
            <v>26</v>
          </cell>
          <cell r="AI43">
            <v>95244.9</v>
          </cell>
          <cell r="AJ43">
            <v>53074.6</v>
          </cell>
          <cell r="AK43">
            <v>-454.77</v>
          </cell>
          <cell r="AL43">
            <v>-3.5219999999999998</v>
          </cell>
          <cell r="AM43">
            <v>-209</v>
          </cell>
          <cell r="AN43">
            <v>336</v>
          </cell>
          <cell r="AO43">
            <v>155</v>
          </cell>
          <cell r="AP43">
            <v>523259</v>
          </cell>
          <cell r="AQ43">
            <v>698</v>
          </cell>
          <cell r="AR43">
            <v>208</v>
          </cell>
          <cell r="AS43">
            <v>0</v>
          </cell>
          <cell r="AT43">
            <v>4.16</v>
          </cell>
          <cell r="AU43">
            <v>164701</v>
          </cell>
          <cell r="AV43">
            <v>72325.2</v>
          </cell>
          <cell r="AW43">
            <v>92376.3</v>
          </cell>
          <cell r="AX43">
            <v>0.66743799999999998</v>
          </cell>
          <cell r="AY43">
            <v>1.74935</v>
          </cell>
          <cell r="AZ43">
            <v>18346</v>
          </cell>
          <cell r="BA43">
            <v>33060</v>
          </cell>
          <cell r="BB43">
            <v>4326</v>
          </cell>
          <cell r="BC43">
            <v>50566</v>
          </cell>
          <cell r="BD43">
            <v>36896</v>
          </cell>
          <cell r="BE43">
            <v>5029</v>
          </cell>
          <cell r="BF43">
            <v>52119.4</v>
          </cell>
          <cell r="BG43">
            <v>5582.88</v>
          </cell>
          <cell r="BH43">
            <v>214.4</v>
          </cell>
          <cell r="BI43">
            <v>0.82046200000000002</v>
          </cell>
          <cell r="BJ43">
            <v>2.88</v>
          </cell>
          <cell r="BK43">
            <v>4.25</v>
          </cell>
          <cell r="BL43">
            <v>54699</v>
          </cell>
          <cell r="BM43">
            <v>3.98333</v>
          </cell>
          <cell r="BN43">
            <v>5040.4399999999996</v>
          </cell>
          <cell r="BO43">
            <v>629</v>
          </cell>
          <cell r="BP43">
            <v>31</v>
          </cell>
          <cell r="BQ43">
            <v>38</v>
          </cell>
          <cell r="BR43">
            <v>570</v>
          </cell>
          <cell r="BS43">
            <v>76</v>
          </cell>
          <cell r="BT43">
            <v>10</v>
          </cell>
          <cell r="BU43" t="e">
            <v>#N/A</v>
          </cell>
          <cell r="BV43" t="e">
            <v>#N/A</v>
          </cell>
          <cell r="BW43">
            <v>969</v>
          </cell>
          <cell r="BX43">
            <v>-702</v>
          </cell>
          <cell r="BY43">
            <v>-267</v>
          </cell>
          <cell r="BZ43">
            <v>0.32</v>
          </cell>
          <cell r="CA43" t="e">
            <v>#N/A</v>
          </cell>
          <cell r="CB43" t="e">
            <v>#N/A</v>
          </cell>
          <cell r="CC43" t="e">
            <v>#N/A</v>
          </cell>
          <cell r="CD43" t="e">
            <v>#N/A</v>
          </cell>
          <cell r="CE43" t="e">
            <v>#N/A</v>
          </cell>
        </row>
        <row r="44">
          <cell r="A44">
            <v>200904</v>
          </cell>
          <cell r="B44">
            <v>192</v>
          </cell>
          <cell r="C44">
            <v>599769</v>
          </cell>
          <cell r="D44">
            <v>76844</v>
          </cell>
          <cell r="E44">
            <v>24908.7</v>
          </cell>
          <cell r="F44">
            <v>4459.51</v>
          </cell>
          <cell r="G44">
            <v>44622.7</v>
          </cell>
          <cell r="H44">
            <v>2</v>
          </cell>
          <cell r="I44">
            <v>9403</v>
          </cell>
          <cell r="J44">
            <v>11</v>
          </cell>
          <cell r="K44">
            <v>627</v>
          </cell>
          <cell r="L44">
            <v>1</v>
          </cell>
          <cell r="M44">
            <v>61</v>
          </cell>
          <cell r="N44">
            <v>4335</v>
          </cell>
          <cell r="O44">
            <v>1577</v>
          </cell>
          <cell r="P44">
            <v>-1220</v>
          </cell>
          <cell r="Q44">
            <v>50</v>
          </cell>
          <cell r="R44">
            <v>5932</v>
          </cell>
          <cell r="S44">
            <v>579</v>
          </cell>
          <cell r="T44">
            <v>46</v>
          </cell>
          <cell r="U44">
            <v>2862</v>
          </cell>
          <cell r="V44">
            <v>-1171</v>
          </cell>
          <cell r="W44">
            <v>82</v>
          </cell>
          <cell r="X44">
            <v>-61.051000000000002</v>
          </cell>
          <cell r="Y44">
            <v>-1247</v>
          </cell>
          <cell r="Z44">
            <v>1326</v>
          </cell>
          <cell r="AA44">
            <v>133</v>
          </cell>
          <cell r="AB44">
            <v>0</v>
          </cell>
          <cell r="AC44">
            <v>25771</v>
          </cell>
          <cell r="AD44">
            <v>629</v>
          </cell>
          <cell r="AE44">
            <v>-1514</v>
          </cell>
          <cell r="AF44">
            <v>0</v>
          </cell>
          <cell r="AG44">
            <v>1514</v>
          </cell>
          <cell r="AH44">
            <v>3314</v>
          </cell>
          <cell r="AI44">
            <v>98487.9</v>
          </cell>
          <cell r="AJ44">
            <v>31794.400000000001</v>
          </cell>
          <cell r="AK44">
            <v>179.548</v>
          </cell>
          <cell r="AL44">
            <v>2.4870000000000001</v>
          </cell>
          <cell r="AM44">
            <v>-204</v>
          </cell>
          <cell r="AN44">
            <v>-95</v>
          </cell>
          <cell r="AO44">
            <v>107</v>
          </cell>
          <cell r="AP44">
            <v>524948</v>
          </cell>
          <cell r="AQ44">
            <v>884</v>
          </cell>
          <cell r="AR44">
            <v>12585</v>
          </cell>
          <cell r="AS44">
            <v>0</v>
          </cell>
          <cell r="AT44">
            <v>180.90899999999999</v>
          </cell>
          <cell r="AU44">
            <v>170174</v>
          </cell>
          <cell r="AV44">
            <v>77182.7</v>
          </cell>
          <cell r="AW44">
            <v>92991.1</v>
          </cell>
          <cell r="AX44">
            <v>0.57155199999999995</v>
          </cell>
          <cell r="AY44">
            <v>2.4045999999999998</v>
          </cell>
          <cell r="AZ44">
            <v>18305</v>
          </cell>
          <cell r="BA44">
            <v>29843</v>
          </cell>
          <cell r="BB44">
            <v>4319</v>
          </cell>
          <cell r="BC44">
            <v>50753</v>
          </cell>
          <cell r="BD44">
            <v>37717</v>
          </cell>
          <cell r="BE44">
            <v>5177</v>
          </cell>
          <cell r="BF44">
            <v>57446.6</v>
          </cell>
          <cell r="BG44">
            <v>5758.04</v>
          </cell>
          <cell r="BH44">
            <v>216.9</v>
          </cell>
          <cell r="BI44">
            <v>0.58984400000000003</v>
          </cell>
          <cell r="BJ44">
            <v>2.72</v>
          </cell>
          <cell r="BK44">
            <v>4.2</v>
          </cell>
          <cell r="BL44">
            <v>55421</v>
          </cell>
          <cell r="BM44">
            <v>3.9533299999999998</v>
          </cell>
          <cell r="BN44">
            <v>5138.82</v>
          </cell>
          <cell r="BO44">
            <v>791</v>
          </cell>
          <cell r="BP44">
            <v>47</v>
          </cell>
          <cell r="BQ44">
            <v>46</v>
          </cell>
          <cell r="BR44">
            <v>159</v>
          </cell>
          <cell r="BS44">
            <v>148</v>
          </cell>
          <cell r="BT44">
            <v>908</v>
          </cell>
          <cell r="BU44" t="e">
            <v>#N/A</v>
          </cell>
          <cell r="BV44" t="e">
            <v>#N/A</v>
          </cell>
          <cell r="BW44">
            <v>1000</v>
          </cell>
          <cell r="BX44">
            <v>-498</v>
          </cell>
          <cell r="BY44">
            <v>-502</v>
          </cell>
          <cell r="BZ44">
            <v>0.09</v>
          </cell>
          <cell r="CA44" t="e">
            <v>#N/A</v>
          </cell>
          <cell r="CB44" t="e">
            <v>#N/A</v>
          </cell>
          <cell r="CC44" t="e">
            <v>#N/A</v>
          </cell>
          <cell r="CD44" t="e">
            <v>#N/A</v>
          </cell>
          <cell r="CE44" t="e">
            <v>#N/A</v>
          </cell>
        </row>
        <row r="45">
          <cell r="A45">
            <v>201001</v>
          </cell>
          <cell r="B45">
            <v>172</v>
          </cell>
          <cell r="C45">
            <v>641117</v>
          </cell>
          <cell r="D45">
            <v>31415</v>
          </cell>
          <cell r="E45">
            <v>19970</v>
          </cell>
          <cell r="F45">
            <v>4459.6000000000004</v>
          </cell>
          <cell r="G45">
            <v>47938.3</v>
          </cell>
          <cell r="H45">
            <v>2</v>
          </cell>
          <cell r="I45">
            <v>9322</v>
          </cell>
          <cell r="J45">
            <v>10</v>
          </cell>
          <cell r="K45">
            <v>836</v>
          </cell>
          <cell r="L45">
            <v>1</v>
          </cell>
          <cell r="M45">
            <v>52</v>
          </cell>
          <cell r="N45">
            <v>6534</v>
          </cell>
          <cell r="O45">
            <v>2087</v>
          </cell>
          <cell r="P45">
            <v>-1745</v>
          </cell>
          <cell r="Q45">
            <v>172</v>
          </cell>
          <cell r="R45">
            <v>6303</v>
          </cell>
          <cell r="S45">
            <v>559</v>
          </cell>
          <cell r="T45">
            <v>98</v>
          </cell>
          <cell r="U45">
            <v>3510</v>
          </cell>
          <cell r="V45">
            <v>-1692</v>
          </cell>
          <cell r="W45">
            <v>130</v>
          </cell>
          <cell r="X45">
            <v>-3147.02</v>
          </cell>
          <cell r="Y45">
            <v>-1803</v>
          </cell>
          <cell r="Z45">
            <v>1835</v>
          </cell>
          <cell r="AA45">
            <v>0</v>
          </cell>
          <cell r="AB45">
            <v>0</v>
          </cell>
          <cell r="AC45">
            <v>25771</v>
          </cell>
          <cell r="AD45">
            <v>1137</v>
          </cell>
          <cell r="AE45">
            <v>-1555</v>
          </cell>
          <cell r="AF45">
            <v>0</v>
          </cell>
          <cell r="AG45">
            <v>1555</v>
          </cell>
          <cell r="AH45">
            <v>5286</v>
          </cell>
          <cell r="AI45">
            <v>98694.9</v>
          </cell>
          <cell r="AJ45">
            <v>44559.199999999997</v>
          </cell>
          <cell r="AK45">
            <v>-996.89800000000002</v>
          </cell>
          <cell r="AL45">
            <v>-4.173</v>
          </cell>
          <cell r="AM45">
            <v>700</v>
          </cell>
          <cell r="AN45">
            <v>340</v>
          </cell>
          <cell r="AO45">
            <v>0</v>
          </cell>
          <cell r="AP45">
            <v>563856</v>
          </cell>
          <cell r="AQ45">
            <v>736</v>
          </cell>
          <cell r="AR45">
            <v>0</v>
          </cell>
          <cell r="AS45">
            <v>0</v>
          </cell>
          <cell r="AT45">
            <v>0</v>
          </cell>
          <cell r="AU45">
            <v>178170</v>
          </cell>
          <cell r="AV45">
            <v>84344.1</v>
          </cell>
          <cell r="AW45">
            <v>93826.2</v>
          </cell>
          <cell r="AX45">
            <v>0.33113500000000001</v>
          </cell>
          <cell r="AY45">
            <v>2.3029299999999999</v>
          </cell>
          <cell r="AZ45">
            <v>19219</v>
          </cell>
          <cell r="BA45">
            <v>25271</v>
          </cell>
          <cell r="BB45">
            <v>4900</v>
          </cell>
          <cell r="BC45">
            <v>51164</v>
          </cell>
          <cell r="BD45">
            <v>39234</v>
          </cell>
          <cell r="BE45">
            <v>5617</v>
          </cell>
          <cell r="BF45">
            <v>62860</v>
          </cell>
          <cell r="BG45">
            <v>5440.24</v>
          </cell>
          <cell r="BH45">
            <v>219.3</v>
          </cell>
          <cell r="BI45">
            <v>0.6</v>
          </cell>
          <cell r="BJ45">
            <v>2.87</v>
          </cell>
          <cell r="BK45">
            <v>4.51</v>
          </cell>
          <cell r="BL45">
            <v>56218</v>
          </cell>
          <cell r="BM45">
            <v>4.0566700000000004</v>
          </cell>
          <cell r="BN45">
            <v>5237.21</v>
          </cell>
          <cell r="BO45">
            <v>587</v>
          </cell>
          <cell r="BP45">
            <v>51</v>
          </cell>
          <cell r="BQ45">
            <v>98</v>
          </cell>
          <cell r="BR45">
            <v>398</v>
          </cell>
          <cell r="BS45">
            <v>440</v>
          </cell>
          <cell r="BT45">
            <v>182</v>
          </cell>
          <cell r="BU45" t="e">
            <v>#N/A</v>
          </cell>
          <cell r="BV45" t="e">
            <v>#N/A</v>
          </cell>
          <cell r="BW45">
            <v>1187</v>
          </cell>
          <cell r="BX45">
            <v>-725</v>
          </cell>
          <cell r="BY45">
            <v>-462</v>
          </cell>
          <cell r="BZ45">
            <v>0.1</v>
          </cell>
          <cell r="CA45" t="e">
            <v>#N/A</v>
          </cell>
          <cell r="CB45" t="e">
            <v>#N/A</v>
          </cell>
          <cell r="CC45" t="e">
            <v>#N/A</v>
          </cell>
          <cell r="CD45" t="e">
            <v>#N/A</v>
          </cell>
          <cell r="CE45" t="e">
            <v>#N/A</v>
          </cell>
        </row>
        <row r="46">
          <cell r="A46">
            <v>201002</v>
          </cell>
          <cell r="B46">
            <v>177</v>
          </cell>
          <cell r="C46">
            <v>697431</v>
          </cell>
          <cell r="D46">
            <v>51636</v>
          </cell>
          <cell r="E46">
            <v>14531.7</v>
          </cell>
          <cell r="F46">
            <v>4462.46</v>
          </cell>
          <cell r="G46">
            <v>41618.800000000003</v>
          </cell>
          <cell r="H46">
            <v>3</v>
          </cell>
          <cell r="I46">
            <v>11842</v>
          </cell>
          <cell r="J46">
            <v>13</v>
          </cell>
          <cell r="K46">
            <v>584</v>
          </cell>
          <cell r="L46">
            <v>1</v>
          </cell>
          <cell r="M46">
            <v>53</v>
          </cell>
          <cell r="N46">
            <v>9953</v>
          </cell>
          <cell r="O46">
            <v>817</v>
          </cell>
          <cell r="P46">
            <v>-664</v>
          </cell>
          <cell r="Q46">
            <v>118</v>
          </cell>
          <cell r="R46">
            <v>6587</v>
          </cell>
          <cell r="S46">
            <v>798</v>
          </cell>
          <cell r="T46">
            <v>53</v>
          </cell>
          <cell r="U46">
            <v>1890</v>
          </cell>
          <cell r="V46">
            <v>-605</v>
          </cell>
          <cell r="W46">
            <v>83</v>
          </cell>
          <cell r="X46">
            <v>358.005</v>
          </cell>
          <cell r="Y46">
            <v>-670</v>
          </cell>
          <cell r="Z46">
            <v>941</v>
          </cell>
          <cell r="AA46">
            <v>0</v>
          </cell>
          <cell r="AB46">
            <v>0</v>
          </cell>
          <cell r="AC46">
            <v>25771</v>
          </cell>
          <cell r="AD46">
            <v>688</v>
          </cell>
          <cell r="AE46">
            <v>-3129</v>
          </cell>
          <cell r="AF46">
            <v>0</v>
          </cell>
          <cell r="AG46">
            <v>3129</v>
          </cell>
          <cell r="AH46">
            <v>-6912</v>
          </cell>
          <cell r="AI46">
            <v>101196</v>
          </cell>
          <cell r="AJ46">
            <v>33283.199999999997</v>
          </cell>
          <cell r="AK46">
            <v>-219.98099999999999</v>
          </cell>
          <cell r="AL46">
            <v>-267.09399999999999</v>
          </cell>
          <cell r="AM46">
            <v>13</v>
          </cell>
          <cell r="AN46">
            <v>-429</v>
          </cell>
          <cell r="AO46">
            <v>0</v>
          </cell>
          <cell r="AP46">
            <v>563328</v>
          </cell>
          <cell r="AQ46">
            <v>598</v>
          </cell>
          <cell r="AR46">
            <v>15617</v>
          </cell>
          <cell r="AS46">
            <v>0</v>
          </cell>
          <cell r="AT46">
            <v>189.869</v>
          </cell>
          <cell r="AU46">
            <v>191256</v>
          </cell>
          <cell r="AV46">
            <v>96284.9</v>
          </cell>
          <cell r="AW46">
            <v>94970.6</v>
          </cell>
          <cell r="AX46">
            <v>0.32006000000000001</v>
          </cell>
          <cell r="AY46">
            <v>3.2210700000000001</v>
          </cell>
          <cell r="AZ46">
            <v>18692</v>
          </cell>
          <cell r="BA46">
            <v>31857</v>
          </cell>
          <cell r="BB46">
            <v>4890</v>
          </cell>
          <cell r="BC46">
            <v>53430</v>
          </cell>
          <cell r="BD46">
            <v>41612</v>
          </cell>
          <cell r="BE46">
            <v>5272</v>
          </cell>
          <cell r="BF46">
            <v>64604.2</v>
          </cell>
          <cell r="BG46">
            <v>5500.91</v>
          </cell>
          <cell r="BH46">
            <v>223.5</v>
          </cell>
          <cell r="BI46">
            <v>0.66</v>
          </cell>
          <cell r="BJ46">
            <v>2.5299999999999998</v>
          </cell>
          <cell r="BK46">
            <v>4.3600000000000003</v>
          </cell>
          <cell r="BL46">
            <v>56981</v>
          </cell>
          <cell r="BM46">
            <v>3.95</v>
          </cell>
          <cell r="BN46">
            <v>5335.59</v>
          </cell>
          <cell r="BO46">
            <v>489</v>
          </cell>
          <cell r="BP46">
            <v>56</v>
          </cell>
          <cell r="BQ46">
            <v>53</v>
          </cell>
          <cell r="BR46">
            <v>2255</v>
          </cell>
          <cell r="BS46">
            <v>-345</v>
          </cell>
          <cell r="BT46">
            <v>12</v>
          </cell>
          <cell r="BU46" t="e">
            <v>#N/A</v>
          </cell>
          <cell r="BV46" t="e">
            <v>#N/A</v>
          </cell>
          <cell r="BW46">
            <v>785</v>
          </cell>
          <cell r="BX46">
            <v>-287</v>
          </cell>
          <cell r="BY46">
            <v>-498</v>
          </cell>
          <cell r="BZ46">
            <v>0.16</v>
          </cell>
          <cell r="CA46" t="e">
            <v>#N/A</v>
          </cell>
          <cell r="CB46" t="e">
            <v>#N/A</v>
          </cell>
          <cell r="CC46" t="e">
            <v>#N/A</v>
          </cell>
          <cell r="CD46" t="e">
            <v>#N/A</v>
          </cell>
          <cell r="CE46" t="e">
            <v>#N/A</v>
          </cell>
        </row>
        <row r="47">
          <cell r="A47">
            <v>201003</v>
          </cell>
          <cell r="B47">
            <v>179</v>
          </cell>
          <cell r="C47">
            <v>745313</v>
          </cell>
          <cell r="D47">
            <v>27975</v>
          </cell>
          <cell r="E47">
            <v>11761.1</v>
          </cell>
          <cell r="F47">
            <v>4487.8500000000004</v>
          </cell>
          <cell r="G47">
            <v>41923.1</v>
          </cell>
          <cell r="H47">
            <v>5</v>
          </cell>
          <cell r="I47">
            <v>9572</v>
          </cell>
          <cell r="J47">
            <v>14</v>
          </cell>
          <cell r="K47">
            <v>857</v>
          </cell>
          <cell r="L47">
            <v>1</v>
          </cell>
          <cell r="M47">
            <v>35</v>
          </cell>
          <cell r="N47">
            <v>10942</v>
          </cell>
          <cell r="O47">
            <v>1241</v>
          </cell>
          <cell r="P47">
            <v>-1111</v>
          </cell>
          <cell r="Q47">
            <v>98</v>
          </cell>
          <cell r="R47">
            <v>6801</v>
          </cell>
          <cell r="S47">
            <v>504</v>
          </cell>
          <cell r="T47">
            <v>54</v>
          </cell>
          <cell r="U47">
            <v>2640</v>
          </cell>
          <cell r="V47">
            <v>-1031</v>
          </cell>
          <cell r="W47">
            <v>85</v>
          </cell>
          <cell r="X47">
            <v>-1493.61</v>
          </cell>
          <cell r="Y47">
            <v>-1119</v>
          </cell>
          <cell r="Z47">
            <v>1180</v>
          </cell>
          <cell r="AA47">
            <v>0</v>
          </cell>
          <cell r="AB47">
            <v>0</v>
          </cell>
          <cell r="AC47">
            <v>25771</v>
          </cell>
          <cell r="AD47">
            <v>1209</v>
          </cell>
          <cell r="AE47">
            <v>-1225</v>
          </cell>
          <cell r="AF47">
            <v>0</v>
          </cell>
          <cell r="AG47">
            <v>1225</v>
          </cell>
          <cell r="AH47">
            <v>-650</v>
          </cell>
          <cell r="AI47">
            <v>101792</v>
          </cell>
          <cell r="AJ47">
            <v>45005.1</v>
          </cell>
          <cell r="AK47">
            <v>968.65700000000004</v>
          </cell>
          <cell r="AL47">
            <v>-78.399000000000001</v>
          </cell>
          <cell r="AM47">
            <v>75</v>
          </cell>
          <cell r="AN47">
            <v>-827</v>
          </cell>
          <cell r="AO47">
            <v>0</v>
          </cell>
          <cell r="AP47">
            <v>569954</v>
          </cell>
          <cell r="AQ47">
            <v>671</v>
          </cell>
          <cell r="AR47">
            <v>0</v>
          </cell>
          <cell r="AS47">
            <v>0</v>
          </cell>
          <cell r="AT47">
            <v>0</v>
          </cell>
          <cell r="AU47">
            <v>203673</v>
          </cell>
          <cell r="AV47">
            <v>107867</v>
          </cell>
          <cell r="AW47">
            <v>95805.2</v>
          </cell>
          <cell r="AX47">
            <v>0.104354</v>
          </cell>
          <cell r="AY47">
            <v>1.0069399999999999</v>
          </cell>
          <cell r="AZ47">
            <v>18191</v>
          </cell>
          <cell r="BA47">
            <v>32354</v>
          </cell>
          <cell r="BB47">
            <v>5052</v>
          </cell>
          <cell r="BC47">
            <v>54181</v>
          </cell>
          <cell r="BD47">
            <v>42204</v>
          </cell>
          <cell r="BE47">
            <v>5344</v>
          </cell>
          <cell r="BF47">
            <v>65197.9</v>
          </cell>
          <cell r="BG47">
            <v>5431.93</v>
          </cell>
          <cell r="BH47">
            <v>224.5</v>
          </cell>
          <cell r="BI47">
            <v>0.75</v>
          </cell>
          <cell r="BJ47">
            <v>2.0299999999999998</v>
          </cell>
          <cell r="BK47">
            <v>4.03</v>
          </cell>
          <cell r="BL47">
            <v>57269</v>
          </cell>
          <cell r="BM47">
            <v>3.93</v>
          </cell>
          <cell r="BN47">
            <v>5433.97</v>
          </cell>
          <cell r="BO47">
            <v>542</v>
          </cell>
          <cell r="BP47">
            <v>75</v>
          </cell>
          <cell r="BQ47">
            <v>54</v>
          </cell>
          <cell r="BR47">
            <v>758</v>
          </cell>
          <cell r="BS47">
            <v>72</v>
          </cell>
          <cell r="BT47">
            <v>-2</v>
          </cell>
          <cell r="BU47" t="e">
            <v>#N/A</v>
          </cell>
          <cell r="BV47" t="e">
            <v>#N/A</v>
          </cell>
          <cell r="BW47">
            <v>1088</v>
          </cell>
          <cell r="BX47">
            <v>-766</v>
          </cell>
          <cell r="BY47">
            <v>-322</v>
          </cell>
          <cell r="BZ47">
            <v>0.25</v>
          </cell>
          <cell r="CA47" t="e">
            <v>#N/A</v>
          </cell>
          <cell r="CB47" t="e">
            <v>#N/A</v>
          </cell>
          <cell r="CC47" t="e">
            <v>#N/A</v>
          </cell>
          <cell r="CD47" t="e">
            <v>#N/A</v>
          </cell>
          <cell r="CE47" t="e">
            <v>#N/A</v>
          </cell>
        </row>
        <row r="48">
          <cell r="A48">
            <v>201004</v>
          </cell>
          <cell r="B48">
            <v>184</v>
          </cell>
          <cell r="C48">
            <v>749597</v>
          </cell>
          <cell r="D48">
            <v>44645</v>
          </cell>
          <cell r="E48">
            <v>14045.6</v>
          </cell>
          <cell r="F48">
            <v>4608.37</v>
          </cell>
          <cell r="G48">
            <v>30945.1</v>
          </cell>
          <cell r="H48">
            <v>3</v>
          </cell>
          <cell r="I48">
            <v>12223</v>
          </cell>
          <cell r="J48">
            <v>21</v>
          </cell>
          <cell r="K48">
            <v>644</v>
          </cell>
          <cell r="L48">
            <v>3</v>
          </cell>
          <cell r="M48">
            <v>70</v>
          </cell>
          <cell r="N48">
            <v>0</v>
          </cell>
          <cell r="O48">
            <v>1237</v>
          </cell>
          <cell r="P48">
            <v>-1065</v>
          </cell>
          <cell r="Q48">
            <v>103</v>
          </cell>
          <cell r="R48">
            <v>7043</v>
          </cell>
          <cell r="S48">
            <v>612</v>
          </cell>
          <cell r="T48">
            <v>52</v>
          </cell>
          <cell r="U48">
            <v>2435</v>
          </cell>
          <cell r="V48">
            <v>-978</v>
          </cell>
          <cell r="W48">
            <v>92</v>
          </cell>
          <cell r="X48">
            <v>-1550.23</v>
          </cell>
          <cell r="Y48">
            <v>-1099</v>
          </cell>
          <cell r="Z48">
            <v>1173</v>
          </cell>
          <cell r="AA48">
            <v>0</v>
          </cell>
          <cell r="AB48">
            <v>0</v>
          </cell>
          <cell r="AC48">
            <v>25771</v>
          </cell>
          <cell r="AD48">
            <v>777</v>
          </cell>
          <cell r="AE48">
            <v>-3225</v>
          </cell>
          <cell r="AF48">
            <v>0</v>
          </cell>
          <cell r="AG48">
            <v>3225</v>
          </cell>
          <cell r="AH48">
            <v>2152</v>
          </cell>
          <cell r="AI48">
            <v>99819.7</v>
          </cell>
          <cell r="AJ48">
            <v>19942.400000000001</v>
          </cell>
          <cell r="AK48">
            <v>-292.517</v>
          </cell>
          <cell r="AL48">
            <v>-145.68799999999999</v>
          </cell>
          <cell r="AM48">
            <v>50</v>
          </cell>
          <cell r="AN48">
            <v>-78</v>
          </cell>
          <cell r="AO48">
            <v>0</v>
          </cell>
          <cell r="AP48">
            <v>546975</v>
          </cell>
          <cell r="AQ48">
            <v>690</v>
          </cell>
          <cell r="AR48">
            <v>4480</v>
          </cell>
          <cell r="AS48">
            <v>0</v>
          </cell>
          <cell r="AT48">
            <v>70</v>
          </cell>
          <cell r="AU48">
            <v>211696</v>
          </cell>
          <cell r="AV48">
            <v>113736</v>
          </cell>
          <cell r="AW48">
            <v>97960.3</v>
          </cell>
          <cell r="AX48">
            <v>8.9480699999999996E-2</v>
          </cell>
          <cell r="AY48">
            <v>1.0075000000000001</v>
          </cell>
          <cell r="AZ48">
            <v>18090</v>
          </cell>
          <cell r="BA48">
            <v>30284</v>
          </cell>
          <cell r="BB48">
            <v>5404</v>
          </cell>
          <cell r="BC48">
            <v>53744</v>
          </cell>
          <cell r="BD48">
            <v>43022</v>
          </cell>
          <cell r="BE48">
            <v>5658</v>
          </cell>
          <cell r="BF48">
            <v>55370.6</v>
          </cell>
          <cell r="BG48">
            <v>5451.26</v>
          </cell>
          <cell r="BH48">
            <v>227</v>
          </cell>
          <cell r="BI48">
            <v>0.75</v>
          </cell>
          <cell r="BJ48">
            <v>2.0299999999999998</v>
          </cell>
          <cell r="BK48">
            <v>4.0999999999999996</v>
          </cell>
          <cell r="BL48">
            <v>57640</v>
          </cell>
          <cell r="BM48">
            <v>3.91</v>
          </cell>
          <cell r="BN48">
            <v>5532.35</v>
          </cell>
          <cell r="BO48">
            <v>554</v>
          </cell>
          <cell r="BP48">
            <v>84</v>
          </cell>
          <cell r="BQ48">
            <v>52</v>
          </cell>
          <cell r="BR48">
            <v>-667</v>
          </cell>
          <cell r="BS48">
            <v>314</v>
          </cell>
          <cell r="BT48">
            <v>703</v>
          </cell>
          <cell r="BU48" t="e">
            <v>#N/A</v>
          </cell>
          <cell r="BV48" t="e">
            <v>#N/A</v>
          </cell>
          <cell r="BW48">
            <v>816</v>
          </cell>
          <cell r="BX48">
            <v>-518</v>
          </cell>
          <cell r="BY48">
            <v>-298</v>
          </cell>
          <cell r="BZ48">
            <v>0.25</v>
          </cell>
          <cell r="CA48" t="e">
            <v>#N/A</v>
          </cell>
          <cell r="CB48" t="e">
            <v>#N/A</v>
          </cell>
          <cell r="CC48" t="e">
            <v>#N/A</v>
          </cell>
          <cell r="CD48" t="e">
            <v>#N/A</v>
          </cell>
          <cell r="CE48" t="e">
            <v>#N/A</v>
          </cell>
        </row>
        <row r="49">
          <cell r="A49">
            <v>201101</v>
          </cell>
          <cell r="B49">
            <v>187</v>
          </cell>
          <cell r="C49">
            <v>739091</v>
          </cell>
          <cell r="D49">
            <v>15405</v>
          </cell>
          <cell r="E49">
            <v>14000.1</v>
          </cell>
          <cell r="F49">
            <v>4610.71</v>
          </cell>
          <cell r="G49">
            <v>13124.2</v>
          </cell>
          <cell r="H49">
            <v>5</v>
          </cell>
          <cell r="I49">
            <v>11003</v>
          </cell>
          <cell r="J49">
            <v>-2</v>
          </cell>
          <cell r="K49">
            <v>889</v>
          </cell>
          <cell r="L49">
            <v>4</v>
          </cell>
          <cell r="M49">
            <v>60</v>
          </cell>
          <cell r="N49">
            <v>0</v>
          </cell>
          <cell r="O49">
            <v>1680</v>
          </cell>
          <cell r="P49">
            <v>-1505</v>
          </cell>
          <cell r="Q49">
            <v>101</v>
          </cell>
          <cell r="R49">
            <v>7217</v>
          </cell>
          <cell r="S49">
            <v>666</v>
          </cell>
          <cell r="T49">
            <v>54</v>
          </cell>
          <cell r="U49">
            <v>3092</v>
          </cell>
          <cell r="V49">
            <v>-1419</v>
          </cell>
          <cell r="W49">
            <v>70</v>
          </cell>
          <cell r="X49">
            <v>-3294.08</v>
          </cell>
          <cell r="Y49">
            <v>-1584</v>
          </cell>
          <cell r="Z49">
            <v>1639</v>
          </cell>
          <cell r="AA49">
            <v>0</v>
          </cell>
          <cell r="AB49">
            <v>0</v>
          </cell>
          <cell r="AC49">
            <v>25771</v>
          </cell>
          <cell r="AD49">
            <v>1230</v>
          </cell>
          <cell r="AE49">
            <v>-2024</v>
          </cell>
          <cell r="AF49">
            <v>0</v>
          </cell>
          <cell r="AG49">
            <v>2024</v>
          </cell>
          <cell r="AH49">
            <v>4225</v>
          </cell>
          <cell r="AI49">
            <v>98837.8</v>
          </cell>
          <cell r="AJ49">
            <v>20466.599999999999</v>
          </cell>
          <cell r="AK49">
            <v>-336.791</v>
          </cell>
          <cell r="AL49">
            <v>-251.012</v>
          </cell>
          <cell r="AM49">
            <v>362</v>
          </cell>
          <cell r="AN49">
            <v>434</v>
          </cell>
          <cell r="AO49">
            <v>0</v>
          </cell>
          <cell r="AP49">
            <v>562467</v>
          </cell>
          <cell r="AQ49">
            <v>658</v>
          </cell>
          <cell r="AR49">
            <v>18489</v>
          </cell>
          <cell r="AS49">
            <v>0</v>
          </cell>
          <cell r="AT49">
            <v>196.446</v>
          </cell>
          <cell r="AU49">
            <v>220631</v>
          </cell>
          <cell r="AV49">
            <v>122321</v>
          </cell>
          <cell r="AW49">
            <v>98310.8</v>
          </cell>
          <cell r="AX49">
            <v>0.33484799999999998</v>
          </cell>
          <cell r="AY49">
            <v>0.99907299999999999</v>
          </cell>
          <cell r="AZ49">
            <v>18921</v>
          </cell>
          <cell r="BA49">
            <v>26832</v>
          </cell>
          <cell r="BB49">
            <v>5709</v>
          </cell>
          <cell r="BC49">
            <v>53273</v>
          </cell>
          <cell r="BD49">
            <v>44318</v>
          </cell>
          <cell r="BE49">
            <v>5604</v>
          </cell>
          <cell r="BF49">
            <v>63168.7</v>
          </cell>
          <cell r="BG49">
            <v>5301.48</v>
          </cell>
          <cell r="BH49">
            <v>230.9</v>
          </cell>
          <cell r="BI49">
            <v>0.78</v>
          </cell>
          <cell r="BJ49">
            <v>2.6002999999999998</v>
          </cell>
          <cell r="BK49">
            <v>4.3441000000000001</v>
          </cell>
          <cell r="BL49">
            <v>58270</v>
          </cell>
          <cell r="BM49">
            <v>4.03667</v>
          </cell>
          <cell r="BN49">
            <v>5630.74</v>
          </cell>
          <cell r="BO49">
            <v>523</v>
          </cell>
          <cell r="BP49">
            <v>81</v>
          </cell>
          <cell r="BQ49">
            <v>54</v>
          </cell>
          <cell r="BR49">
            <v>-388</v>
          </cell>
          <cell r="BS49">
            <v>-54</v>
          </cell>
          <cell r="BT49">
            <v>447</v>
          </cell>
          <cell r="BU49" t="e">
            <v>#N/A</v>
          </cell>
          <cell r="BV49" t="e">
            <v>#N/A</v>
          </cell>
          <cell r="BW49">
            <v>1085</v>
          </cell>
          <cell r="BX49">
            <v>-738</v>
          </cell>
          <cell r="BY49">
            <v>-347</v>
          </cell>
          <cell r="BZ49">
            <v>0.28000000000000003</v>
          </cell>
          <cell r="CA49" t="e">
            <v>#N/A</v>
          </cell>
          <cell r="CB49" t="e">
            <v>#N/A</v>
          </cell>
          <cell r="CC49" t="e">
            <v>#N/A</v>
          </cell>
          <cell r="CD49" t="e">
            <v>#N/A</v>
          </cell>
          <cell r="CE49" t="e">
            <v>#N/A</v>
          </cell>
        </row>
        <row r="50">
          <cell r="A50">
            <v>201102</v>
          </cell>
          <cell r="B50">
            <v>200</v>
          </cell>
          <cell r="C50">
            <v>789412</v>
          </cell>
          <cell r="D50">
            <v>41754.699999999997</v>
          </cell>
          <cell r="E50">
            <v>17048</v>
          </cell>
          <cell r="F50">
            <v>4618.63</v>
          </cell>
          <cell r="G50">
            <v>46399.9</v>
          </cell>
          <cell r="H50">
            <v>4</v>
          </cell>
          <cell r="I50">
            <v>13482</v>
          </cell>
          <cell r="J50">
            <v>0</v>
          </cell>
          <cell r="K50">
            <v>586</v>
          </cell>
          <cell r="L50">
            <v>2</v>
          </cell>
          <cell r="M50">
            <v>45</v>
          </cell>
          <cell r="N50">
            <v>0</v>
          </cell>
          <cell r="O50">
            <v>714</v>
          </cell>
          <cell r="P50">
            <v>-593</v>
          </cell>
          <cell r="Q50">
            <v>84</v>
          </cell>
          <cell r="R50">
            <v>7501</v>
          </cell>
          <cell r="S50">
            <v>871</v>
          </cell>
          <cell r="T50">
            <v>63</v>
          </cell>
          <cell r="U50">
            <v>1880</v>
          </cell>
          <cell r="V50">
            <v>-510</v>
          </cell>
          <cell r="W50">
            <v>74</v>
          </cell>
          <cell r="X50">
            <v>-2011.46</v>
          </cell>
          <cell r="Y50">
            <v>-595</v>
          </cell>
          <cell r="Z50">
            <v>896</v>
          </cell>
          <cell r="AA50">
            <v>0</v>
          </cell>
          <cell r="AB50">
            <v>0</v>
          </cell>
          <cell r="AC50">
            <v>25771</v>
          </cell>
          <cell r="AD50">
            <v>866</v>
          </cell>
          <cell r="AE50">
            <v>-3899</v>
          </cell>
          <cell r="AF50">
            <v>0</v>
          </cell>
          <cell r="AG50">
            <v>3899</v>
          </cell>
          <cell r="AH50">
            <v>-4565</v>
          </cell>
          <cell r="AI50">
            <v>102896</v>
          </cell>
          <cell r="AJ50">
            <v>33610.800000000003</v>
          </cell>
          <cell r="AK50">
            <v>-206.68600000000001</v>
          </cell>
          <cell r="AL50">
            <v>-0.67900000000000005</v>
          </cell>
          <cell r="AM50">
            <v>-1120</v>
          </cell>
          <cell r="AN50">
            <v>-594</v>
          </cell>
          <cell r="AO50">
            <v>0</v>
          </cell>
          <cell r="AP50">
            <v>583890</v>
          </cell>
          <cell r="AQ50">
            <v>718</v>
          </cell>
          <cell r="AR50">
            <v>0</v>
          </cell>
          <cell r="AS50">
            <v>0</v>
          </cell>
          <cell r="AT50">
            <v>0</v>
          </cell>
          <cell r="AU50">
            <v>233335</v>
          </cell>
          <cell r="AV50">
            <v>134059</v>
          </cell>
          <cell r="AW50">
            <v>99277.3</v>
          </cell>
          <cell r="AX50">
            <v>0.16223000000000001</v>
          </cell>
          <cell r="AY50">
            <v>1.06789</v>
          </cell>
          <cell r="AZ50">
            <v>18184</v>
          </cell>
          <cell r="BA50">
            <v>31129</v>
          </cell>
          <cell r="BB50">
            <v>5860</v>
          </cell>
          <cell r="BC50">
            <v>53630</v>
          </cell>
          <cell r="BD50">
            <v>46642</v>
          </cell>
          <cell r="BE50">
            <v>5563</v>
          </cell>
          <cell r="BF50">
            <v>66802</v>
          </cell>
          <cell r="BG50">
            <v>5271.94</v>
          </cell>
          <cell r="BH50">
            <v>234.9</v>
          </cell>
          <cell r="BI50">
            <v>0.81699999999999995</v>
          </cell>
          <cell r="BJ50">
            <v>2.3029999999999999</v>
          </cell>
          <cell r="BK50">
            <v>4.181</v>
          </cell>
          <cell r="BL50">
            <v>58334.2</v>
          </cell>
          <cell r="BM50">
            <v>3.9966699999999999</v>
          </cell>
          <cell r="BN50">
            <v>5729.12</v>
          </cell>
          <cell r="BO50">
            <v>580</v>
          </cell>
          <cell r="BP50">
            <v>79</v>
          </cell>
          <cell r="BQ50">
            <v>63</v>
          </cell>
          <cell r="BR50">
            <v>67</v>
          </cell>
          <cell r="BS50">
            <v>-41</v>
          </cell>
          <cell r="BT50">
            <v>14</v>
          </cell>
          <cell r="BU50" t="e">
            <v>#N/A</v>
          </cell>
          <cell r="BV50" t="e">
            <v>#N/A</v>
          </cell>
          <cell r="BW50">
            <v>754</v>
          </cell>
          <cell r="BX50">
            <v>-280</v>
          </cell>
          <cell r="BY50">
            <v>-474</v>
          </cell>
          <cell r="BZ50">
            <v>0.317</v>
          </cell>
          <cell r="CA50" t="e">
            <v>#N/A</v>
          </cell>
          <cell r="CB50" t="e">
            <v>#N/A</v>
          </cell>
          <cell r="CC50" t="e">
            <v>#N/A</v>
          </cell>
          <cell r="CD50" t="e">
            <v>#N/A</v>
          </cell>
          <cell r="CE50" t="e">
            <v>#N/A</v>
          </cell>
        </row>
        <row r="51">
          <cell r="A51">
            <v>201103</v>
          </cell>
          <cell r="B51">
            <v>195</v>
          </cell>
          <cell r="C51">
            <v>871044</v>
          </cell>
          <cell r="D51">
            <v>29323.3</v>
          </cell>
          <cell r="E51">
            <v>20084.400000000001</v>
          </cell>
          <cell r="F51">
            <v>4643.04</v>
          </cell>
          <cell r="G51">
            <v>27994.1</v>
          </cell>
          <cell r="H51">
            <v>4</v>
          </cell>
          <cell r="I51">
            <v>10540</v>
          </cell>
          <cell r="J51">
            <v>-3</v>
          </cell>
          <cell r="K51">
            <v>798</v>
          </cell>
          <cell r="L51">
            <v>1</v>
          </cell>
          <cell r="M51">
            <v>44</v>
          </cell>
          <cell r="N51">
            <v>0</v>
          </cell>
          <cell r="O51">
            <v>1036</v>
          </cell>
          <cell r="P51">
            <v>-944</v>
          </cell>
          <cell r="Q51">
            <v>97</v>
          </cell>
          <cell r="R51">
            <v>7508</v>
          </cell>
          <cell r="S51">
            <v>414</v>
          </cell>
          <cell r="T51">
            <v>57</v>
          </cell>
          <cell r="U51">
            <v>2429</v>
          </cell>
          <cell r="V51">
            <v>-855</v>
          </cell>
          <cell r="W51">
            <v>64</v>
          </cell>
          <cell r="X51">
            <v>-674.81799999999998</v>
          </cell>
          <cell r="Y51">
            <v>-941</v>
          </cell>
          <cell r="Z51">
            <v>1046</v>
          </cell>
          <cell r="AA51">
            <v>0</v>
          </cell>
          <cell r="AB51">
            <v>0</v>
          </cell>
          <cell r="AC51">
            <v>25771</v>
          </cell>
          <cell r="AD51">
            <v>1276</v>
          </cell>
          <cell r="AE51">
            <v>3574</v>
          </cell>
          <cell r="AF51">
            <v>5088.72</v>
          </cell>
          <cell r="AG51">
            <v>1521</v>
          </cell>
          <cell r="AH51">
            <v>-261</v>
          </cell>
          <cell r="AI51">
            <v>103747</v>
          </cell>
          <cell r="AJ51">
            <v>39843.5</v>
          </cell>
          <cell r="AK51">
            <v>188.495</v>
          </cell>
          <cell r="AL51">
            <v>-425.279</v>
          </cell>
          <cell r="AM51">
            <v>-105</v>
          </cell>
          <cell r="AN51">
            <v>-18</v>
          </cell>
          <cell r="AO51">
            <v>0</v>
          </cell>
          <cell r="AP51">
            <v>587208</v>
          </cell>
          <cell r="AQ51">
            <v>731</v>
          </cell>
          <cell r="AR51">
            <v>5190.32</v>
          </cell>
          <cell r="AS51">
            <v>7990.67</v>
          </cell>
          <cell r="AT51">
            <v>116.782</v>
          </cell>
          <cell r="AU51">
            <v>230387</v>
          </cell>
          <cell r="AV51">
            <v>142824</v>
          </cell>
          <cell r="AW51">
            <v>87559.3</v>
          </cell>
          <cell r="AX51">
            <v>-0.23454</v>
          </cell>
          <cell r="AY51">
            <v>1.1385700000000001</v>
          </cell>
          <cell r="AZ51">
            <v>18745</v>
          </cell>
          <cell r="BA51">
            <v>32034</v>
          </cell>
          <cell r="BB51">
            <v>6049</v>
          </cell>
          <cell r="BC51">
            <v>54054</v>
          </cell>
          <cell r="BD51">
            <v>47345</v>
          </cell>
          <cell r="BE51">
            <v>5560</v>
          </cell>
          <cell r="BF51">
            <v>66359.5</v>
          </cell>
          <cell r="BG51">
            <v>5276.07</v>
          </cell>
          <cell r="BH51">
            <v>236.2</v>
          </cell>
          <cell r="BI51">
            <v>0.9052</v>
          </cell>
          <cell r="BJ51">
            <v>1.6044</v>
          </cell>
          <cell r="BK51">
            <v>3.7444999999999999</v>
          </cell>
          <cell r="BL51">
            <v>58877</v>
          </cell>
          <cell r="BM51">
            <v>4.0933299999999999</v>
          </cell>
          <cell r="BN51">
            <v>5827.5</v>
          </cell>
          <cell r="BO51">
            <v>595</v>
          </cell>
          <cell r="BP51">
            <v>85</v>
          </cell>
          <cell r="BQ51">
            <v>57</v>
          </cell>
          <cell r="BR51">
            <v>512</v>
          </cell>
          <cell r="BS51">
            <v>-3</v>
          </cell>
          <cell r="BT51">
            <v>150</v>
          </cell>
          <cell r="BU51" t="e">
            <v>#N/A</v>
          </cell>
          <cell r="BV51" t="e">
            <v>#N/A</v>
          </cell>
          <cell r="BW51">
            <v>959</v>
          </cell>
          <cell r="BX51">
            <v>-692</v>
          </cell>
          <cell r="BY51">
            <v>-267</v>
          </cell>
          <cell r="BZ51">
            <v>0.4052</v>
          </cell>
          <cell r="CA51" t="e">
            <v>#N/A</v>
          </cell>
          <cell r="CB51" t="e">
            <v>#N/A</v>
          </cell>
          <cell r="CC51" t="e">
            <v>#N/A</v>
          </cell>
          <cell r="CD51" t="e">
            <v>#N/A</v>
          </cell>
          <cell r="CE51" t="e">
            <v>#N/A</v>
          </cell>
        </row>
        <row r="52">
          <cell r="A52">
            <v>201104</v>
          </cell>
          <cell r="B52">
            <v>179</v>
          </cell>
          <cell r="C52">
            <v>926886</v>
          </cell>
          <cell r="D52">
            <v>33613.5</v>
          </cell>
          <cell r="E52">
            <v>21367.8</v>
          </cell>
          <cell r="F52">
            <v>4705.32</v>
          </cell>
          <cell r="G52">
            <v>29248.7</v>
          </cell>
          <cell r="H52">
            <v>6</v>
          </cell>
          <cell r="I52">
            <v>13819</v>
          </cell>
          <cell r="J52">
            <v>-2</v>
          </cell>
          <cell r="K52">
            <v>543</v>
          </cell>
          <cell r="L52">
            <v>2</v>
          </cell>
          <cell r="M52">
            <v>75</v>
          </cell>
          <cell r="N52">
            <v>0</v>
          </cell>
          <cell r="O52">
            <v>1127</v>
          </cell>
          <cell r="P52">
            <v>-979</v>
          </cell>
          <cell r="Q52">
            <v>100</v>
          </cell>
          <cell r="R52">
            <v>7488</v>
          </cell>
          <cell r="S52">
            <v>732</v>
          </cell>
          <cell r="T52">
            <v>72</v>
          </cell>
          <cell r="U52">
            <v>2260</v>
          </cell>
          <cell r="V52">
            <v>-880</v>
          </cell>
          <cell r="W52">
            <v>81</v>
          </cell>
          <cell r="X52">
            <v>-559.86500000000001</v>
          </cell>
          <cell r="Y52">
            <v>-1007</v>
          </cell>
          <cell r="Z52">
            <v>1110</v>
          </cell>
          <cell r="AA52">
            <v>0</v>
          </cell>
          <cell r="AB52">
            <v>0</v>
          </cell>
          <cell r="AC52">
            <v>25771</v>
          </cell>
          <cell r="AD52">
            <v>927</v>
          </cell>
          <cell r="AE52">
            <v>-4088</v>
          </cell>
          <cell r="AF52">
            <v>0</v>
          </cell>
          <cell r="AG52">
            <v>4088</v>
          </cell>
          <cell r="AH52">
            <v>1722</v>
          </cell>
          <cell r="AI52">
            <v>103928</v>
          </cell>
          <cell r="AJ52">
            <v>39420.6</v>
          </cell>
          <cell r="AK52">
            <v>623.87099999999998</v>
          </cell>
          <cell r="AL52">
            <v>-1155.52</v>
          </cell>
          <cell r="AM52">
            <v>-971</v>
          </cell>
          <cell r="AN52">
            <v>99</v>
          </cell>
          <cell r="AO52">
            <v>0</v>
          </cell>
          <cell r="AP52">
            <v>591382</v>
          </cell>
          <cell r="AQ52">
            <v>751</v>
          </cell>
          <cell r="AR52">
            <v>14970</v>
          </cell>
          <cell r="AS52">
            <v>0</v>
          </cell>
          <cell r="AT52">
            <v>121.631</v>
          </cell>
          <cell r="AU52">
            <v>245757</v>
          </cell>
          <cell r="AV52">
            <v>156129</v>
          </cell>
          <cell r="AW52">
            <v>89624.2</v>
          </cell>
          <cell r="AX52">
            <v>-0.53941700000000004</v>
          </cell>
          <cell r="AY52">
            <v>1.2214799999999999</v>
          </cell>
          <cell r="AZ52">
            <v>18653</v>
          </cell>
          <cell r="BA52">
            <v>30532</v>
          </cell>
          <cell r="BB52">
            <v>6447</v>
          </cell>
          <cell r="BC52">
            <v>54567</v>
          </cell>
          <cell r="BD52">
            <v>47950</v>
          </cell>
          <cell r="BE52">
            <v>5727</v>
          </cell>
          <cell r="BF52">
            <v>69825.7</v>
          </cell>
          <cell r="BG52">
            <v>5316.95</v>
          </cell>
          <cell r="BH52">
            <v>238.6</v>
          </cell>
          <cell r="BI52">
            <v>1.0517000000000001</v>
          </cell>
          <cell r="BJ52">
            <v>1.2523</v>
          </cell>
          <cell r="BK52">
            <v>3.0827</v>
          </cell>
          <cell r="BL52">
            <v>59189.5</v>
          </cell>
          <cell r="BM52">
            <v>4.1100000000000003</v>
          </cell>
          <cell r="BN52">
            <v>5925.88</v>
          </cell>
          <cell r="BO52">
            <v>590</v>
          </cell>
          <cell r="BP52">
            <v>93</v>
          </cell>
          <cell r="BQ52">
            <v>72</v>
          </cell>
          <cell r="BR52">
            <v>836</v>
          </cell>
          <cell r="BS52">
            <v>167</v>
          </cell>
          <cell r="BT52">
            <v>87</v>
          </cell>
          <cell r="BU52" t="e">
            <v>#N/A</v>
          </cell>
          <cell r="BV52" t="e">
            <v>#N/A</v>
          </cell>
          <cell r="BW52">
            <v>714</v>
          </cell>
          <cell r="BX52">
            <v>-407</v>
          </cell>
          <cell r="BY52">
            <v>-307</v>
          </cell>
          <cell r="BZ52">
            <v>0.55169999999999997</v>
          </cell>
          <cell r="CA52" t="e">
            <v>#N/A</v>
          </cell>
          <cell r="CB52" t="e">
            <v>#N/A</v>
          </cell>
          <cell r="CC52" t="e">
            <v>#N/A</v>
          </cell>
          <cell r="CD52" t="e">
            <v>#N/A</v>
          </cell>
          <cell r="CE52" t="e">
            <v>#N/A</v>
          </cell>
        </row>
        <row r="53">
          <cell r="A53">
            <v>201201</v>
          </cell>
          <cell r="B53">
            <v>171</v>
          </cell>
          <cell r="C53">
            <v>951639</v>
          </cell>
          <cell r="D53">
            <v>24960.799999999999</v>
          </cell>
          <cell r="E53">
            <v>16136.8</v>
          </cell>
          <cell r="F53">
            <v>4705.32</v>
          </cell>
          <cell r="G53">
            <v>26434</v>
          </cell>
          <cell r="H53">
            <v>7</v>
          </cell>
          <cell r="I53">
            <v>9307</v>
          </cell>
          <cell r="J53">
            <v>-7</v>
          </cell>
          <cell r="K53">
            <v>2435</v>
          </cell>
          <cell r="L53">
            <v>5</v>
          </cell>
          <cell r="M53">
            <v>118</v>
          </cell>
          <cell r="N53">
            <v>0</v>
          </cell>
          <cell r="O53">
            <v>904</v>
          </cell>
          <cell r="P53">
            <v>-824</v>
          </cell>
          <cell r="Q53">
            <v>102</v>
          </cell>
          <cell r="R53">
            <v>7424</v>
          </cell>
          <cell r="S53">
            <v>388</v>
          </cell>
          <cell r="T53">
            <v>59</v>
          </cell>
          <cell r="U53">
            <v>3921</v>
          </cell>
          <cell r="V53">
            <v>-738</v>
          </cell>
          <cell r="W53">
            <v>66</v>
          </cell>
          <cell r="X53">
            <v>-2754.16</v>
          </cell>
          <cell r="Y53">
            <v>-826</v>
          </cell>
          <cell r="Z53">
            <v>1638</v>
          </cell>
          <cell r="AA53">
            <v>0</v>
          </cell>
          <cell r="AB53">
            <v>0</v>
          </cell>
          <cell r="AC53">
            <v>25771</v>
          </cell>
          <cell r="AD53">
            <v>1167</v>
          </cell>
          <cell r="AE53">
            <v>-91</v>
          </cell>
          <cell r="AF53">
            <v>0</v>
          </cell>
          <cell r="AG53">
            <v>91</v>
          </cell>
          <cell r="AH53">
            <v>3127</v>
          </cell>
          <cell r="AI53">
            <v>103138</v>
          </cell>
          <cell r="AJ53">
            <v>50582.2</v>
          </cell>
          <cell r="AK53">
            <v>-387.81700000000001</v>
          </cell>
          <cell r="AL53">
            <v>0</v>
          </cell>
          <cell r="AM53">
            <v>-101</v>
          </cell>
          <cell r="AN53">
            <v>260</v>
          </cell>
          <cell r="AO53">
            <v>0</v>
          </cell>
          <cell r="AP53">
            <v>619442</v>
          </cell>
          <cell r="AQ53">
            <v>694</v>
          </cell>
          <cell r="AR53">
            <v>20865.5</v>
          </cell>
          <cell r="AS53">
            <v>0</v>
          </cell>
          <cell r="AT53">
            <v>262.57900000000001</v>
          </cell>
          <cell r="AU53">
            <v>253779</v>
          </cell>
          <cell r="AV53">
            <v>166598</v>
          </cell>
          <cell r="AW53">
            <v>89738.7</v>
          </cell>
          <cell r="AX53">
            <v>-0.52597899999999997</v>
          </cell>
          <cell r="AY53">
            <v>1.32606</v>
          </cell>
          <cell r="AZ53">
            <v>19594</v>
          </cell>
          <cell r="BA53">
            <v>28272</v>
          </cell>
          <cell r="BB53">
            <v>6864</v>
          </cell>
          <cell r="BC53">
            <v>54729.3</v>
          </cell>
          <cell r="BD53">
            <v>51996</v>
          </cell>
          <cell r="BE53">
            <v>5839</v>
          </cell>
          <cell r="BF53">
            <v>68808.899999999994</v>
          </cell>
          <cell r="BG53">
            <v>5314.47</v>
          </cell>
          <cell r="BH53">
            <v>239.6</v>
          </cell>
          <cell r="BI53">
            <v>1.0933999999999999</v>
          </cell>
          <cell r="BJ53">
            <v>1.0573999999999999</v>
          </cell>
          <cell r="BK53">
            <v>3.06535</v>
          </cell>
          <cell r="BL53">
            <v>59305.5</v>
          </cell>
          <cell r="BM53">
            <v>4.1399999999999997</v>
          </cell>
          <cell r="BN53">
            <v>6024.27</v>
          </cell>
          <cell r="BO53">
            <v>582</v>
          </cell>
          <cell r="BP53">
            <v>79</v>
          </cell>
          <cell r="BQ53">
            <v>59</v>
          </cell>
          <cell r="BR53">
            <v>7378</v>
          </cell>
          <cell r="BS53">
            <v>112</v>
          </cell>
          <cell r="BT53">
            <v>1230</v>
          </cell>
          <cell r="BU53" t="e">
            <v>#N/A</v>
          </cell>
          <cell r="BV53" t="e">
            <v>#N/A</v>
          </cell>
          <cell r="BW53">
            <v>2576</v>
          </cell>
          <cell r="BX53">
            <v>-1618</v>
          </cell>
          <cell r="BY53">
            <v>-958</v>
          </cell>
          <cell r="BZ53">
            <v>0.59340000000000004</v>
          </cell>
          <cell r="CA53" t="e">
            <v>#N/A</v>
          </cell>
          <cell r="CB53" t="e">
            <v>#N/A</v>
          </cell>
          <cell r="CC53" t="e">
            <v>#N/A</v>
          </cell>
          <cell r="CD53" t="e">
            <v>#N/A</v>
          </cell>
          <cell r="CE53" t="e">
            <v>#N/A</v>
          </cell>
        </row>
        <row r="54">
          <cell r="A54">
            <v>201202</v>
          </cell>
          <cell r="B54">
            <v>111.64</v>
          </cell>
          <cell r="C54">
            <v>979959</v>
          </cell>
          <cell r="D54">
            <v>28019.5</v>
          </cell>
          <cell r="E54">
            <v>8039.29</v>
          </cell>
          <cell r="F54">
            <v>4752.68</v>
          </cell>
          <cell r="G54">
            <v>25887.9</v>
          </cell>
          <cell r="H54">
            <v>7.0757300000000001</v>
          </cell>
          <cell r="I54">
            <v>13540</v>
          </cell>
          <cell r="J54">
            <v>10.068899999999999</v>
          </cell>
          <cell r="K54">
            <v>710</v>
          </cell>
          <cell r="L54">
            <v>2</v>
          </cell>
          <cell r="M54">
            <v>54</v>
          </cell>
          <cell r="N54">
            <v>0</v>
          </cell>
          <cell r="O54">
            <v>94.608999999999995</v>
          </cell>
          <cell r="P54">
            <v>-552</v>
          </cell>
          <cell r="Q54">
            <v>91</v>
          </cell>
          <cell r="R54">
            <v>7818</v>
          </cell>
          <cell r="S54">
            <v>834.77599999999995</v>
          </cell>
          <cell r="T54">
            <v>64</v>
          </cell>
          <cell r="U54">
            <v>1191.68</v>
          </cell>
          <cell r="V54">
            <v>-446</v>
          </cell>
          <cell r="W54">
            <v>62</v>
          </cell>
          <cell r="X54">
            <v>-2588.37</v>
          </cell>
          <cell r="Y54">
            <v>37.700000000000003</v>
          </cell>
          <cell r="Z54">
            <v>1097</v>
          </cell>
          <cell r="AA54">
            <v>135.142</v>
          </cell>
          <cell r="AB54">
            <v>0</v>
          </cell>
          <cell r="AC54">
            <v>25771</v>
          </cell>
          <cell r="AD54">
            <v>964</v>
          </cell>
          <cell r="AE54">
            <v>-4379</v>
          </cell>
          <cell r="AF54">
            <v>0</v>
          </cell>
          <cell r="AG54">
            <v>4379</v>
          </cell>
          <cell r="AH54">
            <v>-5631</v>
          </cell>
          <cell r="AI54">
            <v>102848</v>
          </cell>
          <cell r="AJ54">
            <v>39104.300000000003</v>
          </cell>
          <cell r="AK54">
            <v>50.640999999999998</v>
          </cell>
          <cell r="AL54">
            <v>-5.266</v>
          </cell>
          <cell r="AM54">
            <v>1112</v>
          </cell>
          <cell r="AN54">
            <v>360</v>
          </cell>
          <cell r="AO54">
            <v>105.142</v>
          </cell>
          <cell r="AP54">
            <v>617495</v>
          </cell>
          <cell r="AQ54">
            <v>681</v>
          </cell>
          <cell r="AR54">
            <v>22616.3</v>
          </cell>
          <cell r="AS54">
            <v>0</v>
          </cell>
          <cell r="AT54">
            <v>296.839</v>
          </cell>
          <cell r="AU54">
            <v>259124</v>
          </cell>
          <cell r="AV54">
            <v>168037</v>
          </cell>
          <cell r="AW54">
            <v>90650.5</v>
          </cell>
          <cell r="AX54">
            <v>-0.43366500000000002</v>
          </cell>
          <cell r="AY54">
            <v>1.4218</v>
          </cell>
          <cell r="AZ54">
            <v>19771</v>
          </cell>
          <cell r="BA54">
            <v>34296</v>
          </cell>
          <cell r="BB54">
            <v>7667</v>
          </cell>
          <cell r="BC54">
            <v>63391.7</v>
          </cell>
          <cell r="BD54">
            <v>54367</v>
          </cell>
          <cell r="BE54">
            <v>5242</v>
          </cell>
          <cell r="BF54">
            <v>70307.899999999994</v>
          </cell>
          <cell r="BG54">
            <v>5354.03</v>
          </cell>
          <cell r="BH54">
            <v>242.2</v>
          </cell>
          <cell r="BI54">
            <v>1.0121</v>
          </cell>
          <cell r="BJ54">
            <v>0.91739999999999999</v>
          </cell>
          <cell r="BK54">
            <v>2.9333999999999998</v>
          </cell>
          <cell r="BL54">
            <v>59157.1</v>
          </cell>
          <cell r="BM54">
            <v>4.16</v>
          </cell>
          <cell r="BN54">
            <v>6122.65</v>
          </cell>
          <cell r="BO54">
            <v>599</v>
          </cell>
          <cell r="BP54">
            <v>98</v>
          </cell>
          <cell r="BQ54">
            <v>64</v>
          </cell>
          <cell r="BR54">
            <v>388</v>
          </cell>
          <cell r="BS54">
            <v>-597</v>
          </cell>
          <cell r="BT54">
            <v>159</v>
          </cell>
          <cell r="BU54" t="e">
            <v>#N/A</v>
          </cell>
          <cell r="BV54" t="e">
            <v>#N/A</v>
          </cell>
          <cell r="BW54">
            <v>454</v>
          </cell>
          <cell r="BX54">
            <v>-158</v>
          </cell>
          <cell r="BY54">
            <v>-296</v>
          </cell>
          <cell r="BZ54">
            <v>0.5121</v>
          </cell>
          <cell r="CA54" t="e">
            <v>#N/A</v>
          </cell>
          <cell r="CB54" t="e">
            <v>#N/A</v>
          </cell>
          <cell r="CC54" t="e">
            <v>#N/A</v>
          </cell>
          <cell r="CD54" t="e">
            <v>#N/A</v>
          </cell>
          <cell r="CE54" t="e">
            <v>#N/A</v>
          </cell>
        </row>
        <row r="55">
          <cell r="A55">
            <v>201203</v>
          </cell>
          <cell r="B55">
            <v>106.483</v>
          </cell>
          <cell r="C55">
            <v>1016800</v>
          </cell>
          <cell r="D55">
            <v>26610.7</v>
          </cell>
          <cell r="E55">
            <v>8799.02</v>
          </cell>
          <cell r="F55">
            <v>4808.84</v>
          </cell>
          <cell r="G55">
            <v>44655.9</v>
          </cell>
          <cell r="H55">
            <v>3.56528</v>
          </cell>
          <cell r="I55">
            <v>11469.3</v>
          </cell>
          <cell r="J55">
            <v>14.2591</v>
          </cell>
          <cell r="K55">
            <v>728.21400000000006</v>
          </cell>
          <cell r="L55">
            <v>0</v>
          </cell>
          <cell r="M55">
            <v>124.276</v>
          </cell>
          <cell r="N55">
            <v>8969.44</v>
          </cell>
          <cell r="O55">
            <v>164.744</v>
          </cell>
          <cell r="P55">
            <v>-995</v>
          </cell>
          <cell r="Q55">
            <v>98.543499999999995</v>
          </cell>
          <cell r="R55">
            <v>7495.56</v>
          </cell>
          <cell r="S55">
            <v>336.40499999999997</v>
          </cell>
          <cell r="T55">
            <v>66.3489</v>
          </cell>
          <cell r="U55">
            <v>1235.3599999999999</v>
          </cell>
          <cell r="V55">
            <v>-881.43499999999995</v>
          </cell>
          <cell r="W55">
            <v>80.607900000000001</v>
          </cell>
          <cell r="X55">
            <v>-767.48199999999997</v>
          </cell>
          <cell r="Y55">
            <v>40.776000000000003</v>
          </cell>
          <cell r="Z55">
            <v>1097</v>
          </cell>
          <cell r="AA55">
            <v>119.11499999999999</v>
          </cell>
          <cell r="AB55">
            <v>0</v>
          </cell>
          <cell r="AC55">
            <v>25771</v>
          </cell>
          <cell r="AD55">
            <v>1074.3399999999999</v>
          </cell>
          <cell r="AE55">
            <v>294.28500000000003</v>
          </cell>
          <cell r="AF55">
            <v>0</v>
          </cell>
          <cell r="AG55">
            <v>-285</v>
          </cell>
          <cell r="AH55">
            <v>-1171</v>
          </cell>
          <cell r="AI55">
            <v>102094</v>
          </cell>
          <cell r="AJ55">
            <v>46285.7</v>
          </cell>
          <cell r="AK55">
            <v>-105.545</v>
          </cell>
          <cell r="AL55">
            <v>-17.169</v>
          </cell>
          <cell r="AM55">
            <v>-142</v>
          </cell>
          <cell r="AN55">
            <v>-711</v>
          </cell>
          <cell r="AO55">
            <v>119.11499999999999</v>
          </cell>
          <cell r="AP55">
            <v>617495</v>
          </cell>
          <cell r="AQ55">
            <v>637.86699999999996</v>
          </cell>
          <cell r="AR55">
            <v>191.28</v>
          </cell>
          <cell r="AS55">
            <v>0</v>
          </cell>
          <cell r="AT55">
            <v>4.3037999999999998</v>
          </cell>
          <cell r="AU55">
            <v>269058</v>
          </cell>
          <cell r="AV55">
            <v>178028</v>
          </cell>
          <cell r="AW55">
            <v>91030.399999999994</v>
          </cell>
          <cell r="AX55">
            <v>-0.415495</v>
          </cell>
          <cell r="AY55">
            <v>1.5134099999999999</v>
          </cell>
          <cell r="AZ55">
            <v>19671</v>
          </cell>
          <cell r="BA55">
            <v>35367</v>
          </cell>
          <cell r="BB55">
            <v>7961</v>
          </cell>
          <cell r="BC55">
            <v>63848.5</v>
          </cell>
          <cell r="BD55">
            <v>55560</v>
          </cell>
          <cell r="BE55">
            <v>6588</v>
          </cell>
          <cell r="BF55">
            <v>60243.5</v>
          </cell>
          <cell r="BG55">
            <v>5383.91</v>
          </cell>
          <cell r="BH55">
            <v>243.1</v>
          </cell>
          <cell r="BI55">
            <v>0.73939999999999995</v>
          </cell>
          <cell r="BJ55">
            <v>0.66959999999999997</v>
          </cell>
          <cell r="BK55">
            <v>2.6823999999999999</v>
          </cell>
          <cell r="BL55">
            <v>60182.6</v>
          </cell>
          <cell r="BM55">
            <v>4.2666700000000004</v>
          </cell>
          <cell r="BN55">
            <v>6221.03</v>
          </cell>
          <cell r="BO55">
            <v>461.51799999999997</v>
          </cell>
          <cell r="BP55">
            <v>110</v>
          </cell>
          <cell r="BQ55">
            <v>66.3489</v>
          </cell>
          <cell r="BR55">
            <v>179</v>
          </cell>
          <cell r="BS55">
            <v>-13</v>
          </cell>
          <cell r="BT55">
            <v>294</v>
          </cell>
          <cell r="BU55" t="e">
            <v>#N/A</v>
          </cell>
          <cell r="BV55" t="e">
            <v>#N/A</v>
          </cell>
          <cell r="BW55">
            <v>915.90899999999999</v>
          </cell>
          <cell r="BX55">
            <v>-622.64800000000002</v>
          </cell>
          <cell r="BY55">
            <v>-293.26100000000002</v>
          </cell>
          <cell r="BZ55">
            <v>0.2394</v>
          </cell>
          <cell r="CA55" t="e">
            <v>#N/A</v>
          </cell>
          <cell r="CB55" t="e">
            <v>#N/A</v>
          </cell>
          <cell r="CC55" t="e">
            <v>#N/A</v>
          </cell>
          <cell r="CD55" t="e">
            <v>#N/A</v>
          </cell>
          <cell r="CE55" t="e">
            <v>#N/A</v>
          </cell>
        </row>
        <row r="56">
          <cell r="A56">
            <v>201204</v>
          </cell>
          <cell r="B56">
            <v>91.018699999999995</v>
          </cell>
          <cell r="C56">
            <v>1045420</v>
          </cell>
          <cell r="D56">
            <v>37678.800000000003</v>
          </cell>
          <cell r="E56">
            <v>11679.4</v>
          </cell>
          <cell r="F56">
            <v>4906.97</v>
          </cell>
          <cell r="G56">
            <v>37185.599999999999</v>
          </cell>
          <cell r="H56">
            <v>31.110499999999998</v>
          </cell>
          <cell r="I56">
            <v>11509.4</v>
          </cell>
          <cell r="J56">
            <v>44.087499999999999</v>
          </cell>
          <cell r="K56">
            <v>721.577</v>
          </cell>
          <cell r="L56">
            <v>0</v>
          </cell>
          <cell r="M56">
            <v>140.71199999999999</v>
          </cell>
          <cell r="N56">
            <v>7437.12</v>
          </cell>
          <cell r="O56">
            <v>94.1</v>
          </cell>
          <cell r="P56">
            <v>-966</v>
          </cell>
          <cell r="Q56">
            <v>99.587100000000007</v>
          </cell>
          <cell r="R56">
            <v>7672.07</v>
          </cell>
          <cell r="S56">
            <v>698.15599999999995</v>
          </cell>
          <cell r="T56">
            <v>69.697699999999998</v>
          </cell>
          <cell r="U56">
            <v>1247.02</v>
          </cell>
          <cell r="V56">
            <v>-832.38900000000001</v>
          </cell>
          <cell r="W56">
            <v>113.785</v>
          </cell>
          <cell r="X56">
            <v>-1100.6500000000001</v>
          </cell>
          <cell r="Y56">
            <v>27</v>
          </cell>
          <cell r="Z56">
            <v>1097</v>
          </cell>
          <cell r="AA56">
            <v>114.78700000000001</v>
          </cell>
          <cell r="AB56">
            <v>0</v>
          </cell>
          <cell r="AC56">
            <v>25771</v>
          </cell>
          <cell r="AD56">
            <v>1090.3399999999999</v>
          </cell>
          <cell r="AE56">
            <v>-4649.6400000000003</v>
          </cell>
          <cell r="AF56">
            <v>0</v>
          </cell>
          <cell r="AG56">
            <v>4398</v>
          </cell>
          <cell r="AH56">
            <v>-1808.06</v>
          </cell>
          <cell r="AI56">
            <v>102009</v>
          </cell>
          <cell r="AJ56">
            <v>36732.300000000003</v>
          </cell>
          <cell r="AK56">
            <v>-898.71199999999999</v>
          </cell>
          <cell r="AL56">
            <v>317.322</v>
          </cell>
          <cell r="AM56">
            <v>808.70699999999999</v>
          </cell>
          <cell r="AN56">
            <v>-385.04300000000001</v>
          </cell>
          <cell r="AO56">
            <v>95.786600000000007</v>
          </cell>
          <cell r="AP56">
            <v>617495</v>
          </cell>
          <cell r="AQ56">
            <v>718.33100000000002</v>
          </cell>
          <cell r="AR56">
            <v>0</v>
          </cell>
          <cell r="AS56">
            <v>0</v>
          </cell>
          <cell r="AT56">
            <v>0</v>
          </cell>
          <cell r="AU56">
            <v>279120</v>
          </cell>
          <cell r="AV56">
            <v>187102</v>
          </cell>
          <cell r="AW56">
            <v>92018.2</v>
          </cell>
          <cell r="AX56">
            <v>-0.54533900000000002</v>
          </cell>
          <cell r="AY56">
            <v>1.6083099999999999</v>
          </cell>
          <cell r="AZ56">
            <v>19571</v>
          </cell>
          <cell r="BA56">
            <v>37075.1</v>
          </cell>
          <cell r="BB56">
            <v>7986</v>
          </cell>
          <cell r="BC56">
            <v>64305.3</v>
          </cell>
          <cell r="BD56">
            <v>57194.3</v>
          </cell>
          <cell r="BE56">
            <v>6613</v>
          </cell>
          <cell r="BF56">
            <v>49975</v>
          </cell>
          <cell r="BG56">
            <v>5378.73</v>
          </cell>
          <cell r="BH56">
            <v>246</v>
          </cell>
          <cell r="BI56">
            <v>0.51380000000000003</v>
          </cell>
          <cell r="BJ56">
            <v>0.80359999999999998</v>
          </cell>
          <cell r="BK56">
            <v>2.8077000000000001</v>
          </cell>
          <cell r="BL56">
            <v>60364.3</v>
          </cell>
          <cell r="BM56">
            <v>4.3433299999999999</v>
          </cell>
          <cell r="BN56">
            <v>6319.41</v>
          </cell>
          <cell r="BO56">
            <v>546.13300000000004</v>
          </cell>
          <cell r="BP56">
            <v>102.5</v>
          </cell>
          <cell r="BQ56">
            <v>69.697699999999998</v>
          </cell>
          <cell r="BR56">
            <v>425</v>
          </cell>
          <cell r="BS56">
            <v>25</v>
          </cell>
          <cell r="BT56">
            <v>25</v>
          </cell>
          <cell r="BU56" t="e">
            <v>#N/A</v>
          </cell>
          <cell r="BV56" t="e">
            <v>#N/A</v>
          </cell>
          <cell r="BW56">
            <v>767.47900000000004</v>
          </cell>
          <cell r="BX56">
            <v>-559.46699999999998</v>
          </cell>
          <cell r="BY56">
            <v>-208.012</v>
          </cell>
          <cell r="BZ56">
            <v>1.38E-2</v>
          </cell>
          <cell r="CA56" t="e">
            <v>#N/A</v>
          </cell>
          <cell r="CB56" t="e">
            <v>#N/A</v>
          </cell>
          <cell r="CC56" t="e">
            <v>#N/A</v>
          </cell>
          <cell r="CD56" t="e">
            <v>#N/A</v>
          </cell>
          <cell r="CE56" t="e">
            <v>#N/A</v>
          </cell>
        </row>
        <row r="57">
          <cell r="A57">
            <v>201301</v>
          </cell>
          <cell r="B57">
            <v>166</v>
          </cell>
          <cell r="C57">
            <v>1037250</v>
          </cell>
          <cell r="D57">
            <v>13245.5</v>
          </cell>
          <cell r="E57">
            <v>17678.099999999999</v>
          </cell>
          <cell r="F57">
            <v>4906.97</v>
          </cell>
          <cell r="G57">
            <v>2435.3000000000002</v>
          </cell>
          <cell r="H57">
            <v>33.472999999999999</v>
          </cell>
          <cell r="I57">
            <v>11637.3</v>
          </cell>
          <cell r="J57">
            <v>9.7398399999999992</v>
          </cell>
          <cell r="K57">
            <v>715.18700000000001</v>
          </cell>
          <cell r="L57">
            <v>0</v>
          </cell>
          <cell r="M57">
            <v>155.274</v>
          </cell>
          <cell r="N57">
            <v>6456.1</v>
          </cell>
          <cell r="O57">
            <v>133.24100000000001</v>
          </cell>
          <cell r="P57">
            <v>-283</v>
          </cell>
          <cell r="Q57">
            <v>100.631</v>
          </cell>
          <cell r="R57">
            <v>7795.16</v>
          </cell>
          <cell r="S57">
            <v>363.99700000000001</v>
          </cell>
          <cell r="T57">
            <v>73.046599999999998</v>
          </cell>
          <cell r="U57">
            <v>1470.43</v>
          </cell>
          <cell r="V57">
            <v>-142.02699999999999</v>
          </cell>
          <cell r="W57">
            <v>82.786500000000004</v>
          </cell>
          <cell r="X57">
            <v>-1542</v>
          </cell>
          <cell r="Y57">
            <v>27</v>
          </cell>
          <cell r="Z57">
            <v>1097</v>
          </cell>
          <cell r="AA57">
            <v>120.45699999999999</v>
          </cell>
          <cell r="AB57">
            <v>0</v>
          </cell>
          <cell r="AC57">
            <v>25771</v>
          </cell>
          <cell r="AD57">
            <v>1098.8499999999999</v>
          </cell>
          <cell r="AE57">
            <v>-340.89800000000002</v>
          </cell>
          <cell r="AF57">
            <v>0</v>
          </cell>
          <cell r="AG57">
            <v>1.28729</v>
          </cell>
          <cell r="AH57">
            <v>-2526.4499999999998</v>
          </cell>
          <cell r="AI57">
            <v>101139</v>
          </cell>
          <cell r="AJ57">
            <v>32676.7</v>
          </cell>
          <cell r="AK57">
            <v>0</v>
          </cell>
          <cell r="AL57">
            <v>0</v>
          </cell>
          <cell r="AM57">
            <v>1753.3</v>
          </cell>
          <cell r="AN57">
            <v>359.55399999999997</v>
          </cell>
          <cell r="AO57">
            <v>120.45699999999999</v>
          </cell>
          <cell r="AP57">
            <v>617495</v>
          </cell>
          <cell r="AQ57">
            <v>923.00199999999995</v>
          </cell>
          <cell r="AR57">
            <v>29845.200000000001</v>
          </cell>
          <cell r="AS57">
            <v>0</v>
          </cell>
          <cell r="AT57">
            <v>335.75799999999998</v>
          </cell>
          <cell r="AU57">
            <v>287199</v>
          </cell>
          <cell r="AV57">
            <v>194839</v>
          </cell>
          <cell r="AW57">
            <v>92360.2</v>
          </cell>
          <cell r="AX57">
            <v>-4.9284399999999999E-2</v>
          </cell>
          <cell r="AY57">
            <v>1.7035499999999999</v>
          </cell>
          <cell r="AZ57">
            <v>19471</v>
          </cell>
          <cell r="BA57">
            <v>39501.5</v>
          </cell>
          <cell r="BB57">
            <v>8011</v>
          </cell>
          <cell r="BC57">
            <v>64762.1</v>
          </cell>
          <cell r="BD57">
            <v>58828.6</v>
          </cell>
          <cell r="BE57">
            <v>6638</v>
          </cell>
          <cell r="BF57">
            <v>53143</v>
          </cell>
          <cell r="BG57">
            <v>5378.73</v>
          </cell>
          <cell r="BH57">
            <v>247.066</v>
          </cell>
          <cell r="BI57">
            <v>0.54</v>
          </cell>
          <cell r="BJ57">
            <v>1.3983099999999999</v>
          </cell>
          <cell r="BK57">
            <v>3.2061099999999998</v>
          </cell>
          <cell r="BL57">
            <v>60825.3</v>
          </cell>
          <cell r="BM57">
            <v>4.3062399999999998</v>
          </cell>
          <cell r="BN57">
            <v>6417.8</v>
          </cell>
          <cell r="BO57">
            <v>742.45600000000002</v>
          </cell>
          <cell r="BP57">
            <v>107.5</v>
          </cell>
          <cell r="BQ57">
            <v>73.046599999999998</v>
          </cell>
          <cell r="BR57">
            <v>425</v>
          </cell>
          <cell r="BS57">
            <v>25</v>
          </cell>
          <cell r="BT57">
            <v>25</v>
          </cell>
          <cell r="BU57" t="e">
            <v>#N/A</v>
          </cell>
          <cell r="BV57" t="e">
            <v>#N/A</v>
          </cell>
          <cell r="BW57">
            <v>832.21500000000003</v>
          </cell>
          <cell r="BX57">
            <v>132.286</v>
          </cell>
          <cell r="BY57">
            <v>-964.50099999999998</v>
          </cell>
          <cell r="BZ57">
            <v>0.04</v>
          </cell>
          <cell r="CA57" t="e">
            <v>#N/A</v>
          </cell>
          <cell r="CB57" t="e">
            <v>#N/A</v>
          </cell>
          <cell r="CC57" t="e">
            <v>#N/A</v>
          </cell>
          <cell r="CD57" t="e">
            <v>#N/A</v>
          </cell>
          <cell r="CE57" t="e">
            <v>#N/A</v>
          </cell>
        </row>
        <row r="58">
          <cell r="A58">
            <v>201302</v>
          </cell>
          <cell r="B58">
            <v>133.52799999999999</v>
          </cell>
          <cell r="C58">
            <v>1060500</v>
          </cell>
          <cell r="D58">
            <v>27853.7</v>
          </cell>
          <cell r="E58">
            <v>17678.099999999999</v>
          </cell>
          <cell r="F58">
            <v>4917.8599999999997</v>
          </cell>
          <cell r="G58">
            <v>29260.400000000001</v>
          </cell>
          <cell r="H58">
            <v>33.472999999999999</v>
          </cell>
          <cell r="I58">
            <v>11859.7</v>
          </cell>
          <cell r="J58">
            <v>9.7398399999999992</v>
          </cell>
          <cell r="K58">
            <v>708.92</v>
          </cell>
          <cell r="L58">
            <v>0</v>
          </cell>
          <cell r="M58">
            <v>167.79300000000001</v>
          </cell>
          <cell r="N58">
            <v>5852.07</v>
          </cell>
          <cell r="O58">
            <v>133.24100000000001</v>
          </cell>
          <cell r="P58">
            <v>-552</v>
          </cell>
          <cell r="Q58">
            <v>101.67400000000001</v>
          </cell>
          <cell r="R58">
            <v>7707.05</v>
          </cell>
          <cell r="S58">
            <v>747.00300000000004</v>
          </cell>
          <cell r="T58">
            <v>76.395499999999998</v>
          </cell>
          <cell r="U58">
            <v>2057.86</v>
          </cell>
          <cell r="V58">
            <v>-390.02699999999999</v>
          </cell>
          <cell r="W58">
            <v>86.135300000000001</v>
          </cell>
          <cell r="X58">
            <v>-1500</v>
          </cell>
          <cell r="Y58">
            <v>37.700000000000003</v>
          </cell>
          <cell r="Z58">
            <v>1097</v>
          </cell>
          <cell r="AA58">
            <v>64.365399999999994</v>
          </cell>
          <cell r="AB58">
            <v>1</v>
          </cell>
          <cell r="AC58">
            <v>25771</v>
          </cell>
          <cell r="AD58">
            <v>1107.19</v>
          </cell>
          <cell r="AE58">
            <v>-4480.9399999999996</v>
          </cell>
          <cell r="AF58">
            <v>0</v>
          </cell>
          <cell r="AG58">
            <v>4875.1899999999996</v>
          </cell>
          <cell r="AH58">
            <v>-2204.83</v>
          </cell>
          <cell r="AI58">
            <v>101222</v>
          </cell>
          <cell r="AJ58">
            <v>32676.7</v>
          </cell>
          <cell r="AK58">
            <v>0</v>
          </cell>
          <cell r="AL58">
            <v>0</v>
          </cell>
          <cell r="AM58">
            <v>1514.23</v>
          </cell>
          <cell r="AN58">
            <v>89.233800000000002</v>
          </cell>
          <cell r="AO58">
            <v>39.365400000000001</v>
          </cell>
          <cell r="AP58">
            <v>617495</v>
          </cell>
          <cell r="AQ58">
            <v>1484.96</v>
          </cell>
          <cell r="AR58">
            <v>0</v>
          </cell>
          <cell r="AS58">
            <v>0</v>
          </cell>
          <cell r="AT58">
            <v>0</v>
          </cell>
          <cell r="AU58">
            <v>296021</v>
          </cell>
          <cell r="AV58">
            <v>202559</v>
          </cell>
          <cell r="AW58">
            <v>93462</v>
          </cell>
          <cell r="AX58">
            <v>-2.4250000000000001E-2</v>
          </cell>
          <cell r="AY58">
            <v>1.7955700000000001</v>
          </cell>
          <cell r="AZ58">
            <v>19371</v>
          </cell>
          <cell r="BA58">
            <v>41606.300000000003</v>
          </cell>
          <cell r="BB58">
            <v>8036</v>
          </cell>
          <cell r="BC58">
            <v>65219</v>
          </cell>
          <cell r="BD58">
            <v>60454</v>
          </cell>
          <cell r="BE58">
            <v>6663</v>
          </cell>
          <cell r="BF58">
            <v>53143</v>
          </cell>
          <cell r="BG58">
            <v>5378.73</v>
          </cell>
          <cell r="BH58">
            <v>250.08199999999999</v>
          </cell>
          <cell r="BI58">
            <v>0.57999999999999996</v>
          </cell>
          <cell r="BJ58">
            <v>1.4207799999999999</v>
          </cell>
          <cell r="BK58">
            <v>3.2222</v>
          </cell>
          <cell r="BL58">
            <v>61213.2</v>
          </cell>
          <cell r="BM58">
            <v>4.2898399999999999</v>
          </cell>
          <cell r="BN58">
            <v>6522.61</v>
          </cell>
          <cell r="BO58">
            <v>1280.07</v>
          </cell>
          <cell r="BP58">
            <v>128.5</v>
          </cell>
          <cell r="BQ58">
            <v>76.395499999999998</v>
          </cell>
          <cell r="BR58">
            <v>425</v>
          </cell>
          <cell r="BS58">
            <v>25</v>
          </cell>
          <cell r="BT58">
            <v>25</v>
          </cell>
          <cell r="BU58" t="e">
            <v>#N/A</v>
          </cell>
          <cell r="BV58" t="e">
            <v>#N/A</v>
          </cell>
          <cell r="BW58">
            <v>836.64800000000002</v>
          </cell>
          <cell r="BX58">
            <v>-130.446</v>
          </cell>
          <cell r="BY58">
            <v>-706.20100000000002</v>
          </cell>
          <cell r="BZ58">
            <v>0.08</v>
          </cell>
          <cell r="CA58" t="e">
            <v>#N/A</v>
          </cell>
          <cell r="CB58" t="e">
            <v>#N/A</v>
          </cell>
          <cell r="CC58" t="e">
            <v>#N/A</v>
          </cell>
          <cell r="CD58" t="e">
            <v>#N/A</v>
          </cell>
          <cell r="CE58" t="e">
            <v>#N/A</v>
          </cell>
        </row>
        <row r="59">
          <cell r="A59">
            <v>201303</v>
          </cell>
          <cell r="B59">
            <v>136.846</v>
          </cell>
          <cell r="C59">
            <v>1091200</v>
          </cell>
          <cell r="D59">
            <v>27853.7</v>
          </cell>
          <cell r="E59">
            <v>17678.099999999999</v>
          </cell>
          <cell r="F59">
            <v>4932.08</v>
          </cell>
          <cell r="G59">
            <v>29257</v>
          </cell>
          <cell r="H59">
            <v>33.472999999999999</v>
          </cell>
          <cell r="I59">
            <v>12074</v>
          </cell>
          <cell r="J59">
            <v>9.7398399999999992</v>
          </cell>
          <cell r="K59">
            <v>702.77200000000005</v>
          </cell>
          <cell r="L59">
            <v>0</v>
          </cell>
          <cell r="M59">
            <v>177.49299999999999</v>
          </cell>
          <cell r="N59">
            <v>-2413.89</v>
          </cell>
          <cell r="O59">
            <v>133.24100000000001</v>
          </cell>
          <cell r="P59">
            <v>-995</v>
          </cell>
          <cell r="Q59">
            <v>102.718</v>
          </cell>
          <cell r="R59">
            <v>7864.51</v>
          </cell>
          <cell r="S59">
            <v>363.76</v>
          </cell>
          <cell r="T59">
            <v>79.744399999999999</v>
          </cell>
          <cell r="U59">
            <v>2055.0300000000002</v>
          </cell>
          <cell r="V59">
            <v>-813.02700000000004</v>
          </cell>
          <cell r="W59">
            <v>89.484200000000001</v>
          </cell>
          <cell r="X59">
            <v>-1500</v>
          </cell>
          <cell r="Y59">
            <v>40.776000000000003</v>
          </cell>
          <cell r="Z59">
            <v>1097</v>
          </cell>
          <cell r="AA59">
            <v>64.713300000000004</v>
          </cell>
          <cell r="AB59">
            <v>1</v>
          </cell>
          <cell r="AC59">
            <v>25771</v>
          </cell>
          <cell r="AD59">
            <v>1084.24</v>
          </cell>
          <cell r="AE59">
            <v>10988.1</v>
          </cell>
          <cell r="AF59">
            <v>7040.01</v>
          </cell>
          <cell r="AG59">
            <v>164.14099999999999</v>
          </cell>
          <cell r="AH59">
            <v>-1513.3</v>
          </cell>
          <cell r="AI59">
            <v>101304</v>
          </cell>
          <cell r="AJ59">
            <v>32676.7</v>
          </cell>
          <cell r="AK59">
            <v>0</v>
          </cell>
          <cell r="AL59">
            <v>0</v>
          </cell>
          <cell r="AM59">
            <v>1033.18</v>
          </cell>
          <cell r="AN59">
            <v>-391.82</v>
          </cell>
          <cell r="AO59">
            <v>39.713299999999997</v>
          </cell>
          <cell r="AP59">
            <v>617495</v>
          </cell>
          <cell r="AQ59">
            <v>1511.98</v>
          </cell>
          <cell r="AR59">
            <v>5795</v>
          </cell>
          <cell r="AS59">
            <v>11780.3</v>
          </cell>
          <cell r="AT59">
            <v>115.9</v>
          </cell>
          <cell r="AU59">
            <v>288078</v>
          </cell>
          <cell r="AV59">
            <v>213032</v>
          </cell>
          <cell r="AW59">
            <v>75046.399999999994</v>
          </cell>
          <cell r="AX59">
            <v>2.8382099999999999E-3</v>
          </cell>
          <cell r="AY59">
            <v>1.8833299999999999</v>
          </cell>
          <cell r="AZ59">
            <v>19271</v>
          </cell>
          <cell r="BA59">
            <v>43019.6</v>
          </cell>
          <cell r="BB59">
            <v>8061</v>
          </cell>
          <cell r="BC59">
            <v>65653.100000000006</v>
          </cell>
          <cell r="BD59">
            <v>62079.4</v>
          </cell>
          <cell r="BE59">
            <v>6688</v>
          </cell>
          <cell r="BF59">
            <v>53143</v>
          </cell>
          <cell r="BG59">
            <v>5378.73</v>
          </cell>
          <cell r="BH59">
            <v>250.614</v>
          </cell>
          <cell r="BI59">
            <v>0.62</v>
          </cell>
          <cell r="BJ59">
            <v>1.45621</v>
          </cell>
          <cell r="BK59">
            <v>3.2374200000000002</v>
          </cell>
          <cell r="BL59">
            <v>61724.9</v>
          </cell>
          <cell r="BM59">
            <v>4.23271</v>
          </cell>
          <cell r="BN59">
            <v>6627.42</v>
          </cell>
          <cell r="BO59">
            <v>1283.73</v>
          </cell>
          <cell r="BP59">
            <v>148.5</v>
          </cell>
          <cell r="BQ59">
            <v>79.744399999999999</v>
          </cell>
          <cell r="BR59">
            <v>425</v>
          </cell>
          <cell r="BS59">
            <v>25</v>
          </cell>
          <cell r="BT59">
            <v>25</v>
          </cell>
          <cell r="BU59" t="e">
            <v>#N/A</v>
          </cell>
          <cell r="BV59" t="e">
            <v>#N/A</v>
          </cell>
          <cell r="BW59">
            <v>833.57600000000002</v>
          </cell>
          <cell r="BX59">
            <v>-567.29899999999998</v>
          </cell>
          <cell r="BY59">
            <v>-266.27699999999999</v>
          </cell>
          <cell r="BZ59">
            <v>0.12</v>
          </cell>
          <cell r="CA59" t="e">
            <v>#N/A</v>
          </cell>
          <cell r="CB59" t="e">
            <v>#N/A</v>
          </cell>
          <cell r="CC59" t="e">
            <v>#N/A</v>
          </cell>
          <cell r="CD59" t="e">
            <v>#N/A</v>
          </cell>
          <cell r="CE59" t="e">
            <v>#N/A</v>
          </cell>
        </row>
        <row r="60">
          <cell r="A60">
            <v>201304</v>
          </cell>
          <cell r="B60">
            <v>142.708</v>
          </cell>
          <cell r="C60">
            <v>1113490</v>
          </cell>
          <cell r="D60">
            <v>27853.7</v>
          </cell>
          <cell r="E60">
            <v>17678.099999999999</v>
          </cell>
          <cell r="F60">
            <v>5059.3999999999996</v>
          </cell>
          <cell r="G60">
            <v>29143.8</v>
          </cell>
          <cell r="H60">
            <v>33.472999999999999</v>
          </cell>
          <cell r="I60">
            <v>12279.8</v>
          </cell>
          <cell r="J60">
            <v>9.7398399999999992</v>
          </cell>
          <cell r="K60">
            <v>696.68799999999999</v>
          </cell>
          <cell r="L60">
            <v>0</v>
          </cell>
          <cell r="M60">
            <v>184.15600000000001</v>
          </cell>
          <cell r="N60">
            <v>5831.73</v>
          </cell>
          <cell r="O60">
            <v>133.24100000000001</v>
          </cell>
          <cell r="P60">
            <v>-966</v>
          </cell>
          <cell r="Q60">
            <v>103.761</v>
          </cell>
          <cell r="R60">
            <v>7940.9</v>
          </cell>
          <cell r="S60">
            <v>587.04999999999995</v>
          </cell>
          <cell r="T60">
            <v>83.093199999999996</v>
          </cell>
          <cell r="U60">
            <v>2054.81</v>
          </cell>
          <cell r="V60">
            <v>-816.02700000000004</v>
          </cell>
          <cell r="W60">
            <v>92.833100000000002</v>
          </cell>
          <cell r="X60">
            <v>-1500</v>
          </cell>
          <cell r="Y60">
            <v>27</v>
          </cell>
          <cell r="Z60">
            <v>1097</v>
          </cell>
          <cell r="AA60">
            <v>64.983999999999995</v>
          </cell>
          <cell r="AB60">
            <v>1</v>
          </cell>
          <cell r="AC60">
            <v>25771</v>
          </cell>
          <cell r="AD60">
            <v>1064.42</v>
          </cell>
          <cell r="AE60">
            <v>-2625.31</v>
          </cell>
          <cell r="AF60">
            <v>0</v>
          </cell>
          <cell r="AG60">
            <v>3251.94</v>
          </cell>
          <cell r="AH60">
            <v>-1377.51</v>
          </cell>
          <cell r="AI60">
            <v>101387</v>
          </cell>
          <cell r="AJ60">
            <v>32676.7</v>
          </cell>
          <cell r="AK60">
            <v>0</v>
          </cell>
          <cell r="AL60">
            <v>0</v>
          </cell>
          <cell r="AM60">
            <v>1003.64</v>
          </cell>
          <cell r="AN60">
            <v>-421.36399999999998</v>
          </cell>
          <cell r="AO60">
            <v>39.984000000000002</v>
          </cell>
          <cell r="AP60">
            <v>617495</v>
          </cell>
          <cell r="AQ60">
            <v>1489.46</v>
          </cell>
          <cell r="AR60">
            <v>14.863</v>
          </cell>
          <cell r="AS60">
            <v>0</v>
          </cell>
          <cell r="AT60">
            <v>0.44589000000000001</v>
          </cell>
          <cell r="AU60">
            <v>296011</v>
          </cell>
          <cell r="AV60">
            <v>220048</v>
          </cell>
          <cell r="AW60">
            <v>75962.600000000006</v>
          </cell>
          <cell r="AX60">
            <v>2.9115700000000001E-2</v>
          </cell>
          <cell r="AY60">
            <v>1.96635</v>
          </cell>
          <cell r="AZ60">
            <v>19171</v>
          </cell>
          <cell r="BA60">
            <v>44297.1</v>
          </cell>
          <cell r="BB60">
            <v>8086</v>
          </cell>
          <cell r="BC60">
            <v>66087.199999999997</v>
          </cell>
          <cell r="BD60">
            <v>63704.7</v>
          </cell>
          <cell r="BE60">
            <v>6713</v>
          </cell>
          <cell r="BF60">
            <v>53143</v>
          </cell>
          <cell r="BG60">
            <v>5378.73</v>
          </cell>
          <cell r="BH60">
            <v>252.43600000000001</v>
          </cell>
          <cell r="BI60">
            <v>0.65</v>
          </cell>
          <cell r="BJ60">
            <v>1.47814</v>
          </cell>
          <cell r="BK60">
            <v>3.3060399999999999</v>
          </cell>
          <cell r="BL60">
            <v>62239.4</v>
          </cell>
          <cell r="BM60">
            <v>4.1655899999999999</v>
          </cell>
          <cell r="BN60">
            <v>6732.23</v>
          </cell>
          <cell r="BO60">
            <v>1289.8699999999999</v>
          </cell>
          <cell r="BP60">
            <v>116.5</v>
          </cell>
          <cell r="BQ60">
            <v>83.093199999999996</v>
          </cell>
          <cell r="BR60">
            <v>425</v>
          </cell>
          <cell r="BS60">
            <v>25</v>
          </cell>
          <cell r="BT60">
            <v>25</v>
          </cell>
          <cell r="BU60" t="e">
            <v>#N/A</v>
          </cell>
          <cell r="BV60" t="e">
            <v>#N/A</v>
          </cell>
          <cell r="BW60">
            <v>813.71600000000001</v>
          </cell>
          <cell r="BX60">
            <v>-532.21500000000003</v>
          </cell>
          <cell r="BY60">
            <v>-281.50099999999998</v>
          </cell>
          <cell r="BZ60">
            <v>0.15</v>
          </cell>
          <cell r="CA60" t="e">
            <v>#N/A</v>
          </cell>
          <cell r="CB60" t="e">
            <v>#N/A</v>
          </cell>
          <cell r="CC60" t="e">
            <v>#N/A</v>
          </cell>
          <cell r="CD60" t="e">
            <v>#N/A</v>
          </cell>
          <cell r="CE60" t="e">
            <v>#N/A</v>
          </cell>
        </row>
        <row r="61">
          <cell r="A61">
            <v>201401</v>
          </cell>
          <cell r="B61">
            <v>151.80600000000001</v>
          </cell>
          <cell r="C61">
            <v>1129080</v>
          </cell>
          <cell r="D61">
            <v>27853.7</v>
          </cell>
          <cell r="E61">
            <v>17678.099999999999</v>
          </cell>
          <cell r="F61">
            <v>5068.6000000000004</v>
          </cell>
          <cell r="G61">
            <v>29261.8</v>
          </cell>
          <cell r="H61">
            <v>33.472999999999999</v>
          </cell>
          <cell r="I61">
            <v>12476.4</v>
          </cell>
          <cell r="J61">
            <v>9.7398399999999992</v>
          </cell>
          <cell r="K61">
            <v>690.73199999999997</v>
          </cell>
          <cell r="L61">
            <v>0</v>
          </cell>
          <cell r="M61">
            <v>187.55799999999999</v>
          </cell>
          <cell r="N61">
            <v>12625.4</v>
          </cell>
          <cell r="O61">
            <v>133.24100000000001</v>
          </cell>
          <cell r="P61">
            <v>-283</v>
          </cell>
          <cell r="Q61">
            <v>104.80500000000001</v>
          </cell>
          <cell r="R61">
            <v>8110.29</v>
          </cell>
          <cell r="S61">
            <v>366.89699999999999</v>
          </cell>
          <cell r="T61">
            <v>86.442099999999996</v>
          </cell>
          <cell r="U61">
            <v>2057.9499999999998</v>
          </cell>
          <cell r="V61">
            <v>-128.02699999999999</v>
          </cell>
          <cell r="W61">
            <v>96.181899999999999</v>
          </cell>
          <cell r="X61">
            <v>-1500</v>
          </cell>
          <cell r="Y61">
            <v>27</v>
          </cell>
          <cell r="Z61">
            <v>1097</v>
          </cell>
          <cell r="AA61">
            <v>65.389700000000005</v>
          </cell>
          <cell r="AB61">
            <v>1</v>
          </cell>
          <cell r="AC61">
            <v>25771</v>
          </cell>
          <cell r="AD61">
            <v>1072.43</v>
          </cell>
          <cell r="AE61">
            <v>-1368.76</v>
          </cell>
          <cell r="AF61">
            <v>0</v>
          </cell>
          <cell r="AG61">
            <v>1164.58</v>
          </cell>
          <cell r="AH61">
            <v>-2043.65</v>
          </cell>
          <cell r="AI61">
            <v>101469</v>
          </cell>
          <cell r="AJ61">
            <v>32676.7</v>
          </cell>
          <cell r="AK61">
            <v>0</v>
          </cell>
          <cell r="AL61">
            <v>0</v>
          </cell>
          <cell r="AM61">
            <v>1538.04</v>
          </cell>
          <cell r="AN61">
            <v>213.04400000000001</v>
          </cell>
          <cell r="AO61">
            <v>40.389699999999998</v>
          </cell>
          <cell r="AP61">
            <v>617495</v>
          </cell>
          <cell r="AQ61">
            <v>1507.31</v>
          </cell>
          <cell r="AR61">
            <v>33865.300000000003</v>
          </cell>
          <cell r="AS61">
            <v>0</v>
          </cell>
          <cell r="AT61">
            <v>190.49199999999999</v>
          </cell>
          <cell r="AU61">
            <v>309828</v>
          </cell>
          <cell r="AV61">
            <v>233704</v>
          </cell>
          <cell r="AW61">
            <v>76124.2</v>
          </cell>
          <cell r="AX61">
            <v>5.4476799999999999E-2</v>
          </cell>
          <cell r="AY61">
            <v>2.04427</v>
          </cell>
          <cell r="AZ61">
            <v>19071</v>
          </cell>
          <cell r="BA61">
            <v>46240.800000000003</v>
          </cell>
          <cell r="BB61">
            <v>8111</v>
          </cell>
          <cell r="BC61">
            <v>66521.3</v>
          </cell>
          <cell r="BD61">
            <v>65330.1</v>
          </cell>
          <cell r="BE61">
            <v>6738</v>
          </cell>
          <cell r="BF61">
            <v>53143</v>
          </cell>
          <cell r="BG61">
            <v>5378.73</v>
          </cell>
          <cell r="BH61">
            <v>253.29400000000001</v>
          </cell>
          <cell r="BI61">
            <v>0.68</v>
          </cell>
          <cell r="BJ61">
            <v>1.58633</v>
          </cell>
          <cell r="BK61">
            <v>3.3576100000000002</v>
          </cell>
          <cell r="BL61">
            <v>62828.7</v>
          </cell>
          <cell r="BM61">
            <v>4.0984600000000002</v>
          </cell>
          <cell r="BN61">
            <v>6837.03</v>
          </cell>
          <cell r="BO61">
            <v>1299.3699999999999</v>
          </cell>
          <cell r="BP61">
            <v>121.5</v>
          </cell>
          <cell r="BQ61">
            <v>86.442099999999996</v>
          </cell>
          <cell r="BR61">
            <v>425</v>
          </cell>
          <cell r="BS61">
            <v>25</v>
          </cell>
          <cell r="BT61">
            <v>25</v>
          </cell>
          <cell r="BU61" t="e">
            <v>#N/A</v>
          </cell>
          <cell r="BV61" t="e">
            <v>#N/A</v>
          </cell>
          <cell r="BW61">
            <v>807.76</v>
          </cell>
          <cell r="BX61">
            <v>156.74100000000001</v>
          </cell>
          <cell r="BY61">
            <v>-964.50099999999998</v>
          </cell>
          <cell r="BZ61">
            <v>0.18</v>
          </cell>
          <cell r="CA61" t="e">
            <v>#N/A</v>
          </cell>
          <cell r="CB61" t="e">
            <v>#N/A</v>
          </cell>
          <cell r="CC61" t="e">
            <v>#N/A</v>
          </cell>
          <cell r="CD61" t="e">
            <v>#N/A</v>
          </cell>
          <cell r="CE61" t="e">
            <v>#N/A</v>
          </cell>
        </row>
        <row r="62">
          <cell r="A62">
            <v>201402</v>
          </cell>
          <cell r="B62">
            <v>160.441</v>
          </cell>
          <cell r="C62">
            <v>1147860</v>
          </cell>
          <cell r="D62">
            <v>27110.1</v>
          </cell>
          <cell r="E62">
            <v>17678.099999999999</v>
          </cell>
          <cell r="F62">
            <v>5096.5</v>
          </cell>
          <cell r="G62">
            <v>28665.4</v>
          </cell>
          <cell r="H62">
            <v>33.472999999999999</v>
          </cell>
          <cell r="I62">
            <v>12663.2</v>
          </cell>
          <cell r="J62">
            <v>9.7398399999999992</v>
          </cell>
          <cell r="K62">
            <v>684.90599999999995</v>
          </cell>
          <cell r="L62">
            <v>0</v>
          </cell>
          <cell r="M62">
            <v>187.471</v>
          </cell>
          <cell r="N62">
            <v>5733.07</v>
          </cell>
          <cell r="O62">
            <v>133.24100000000001</v>
          </cell>
          <cell r="P62">
            <v>-552</v>
          </cell>
          <cell r="Q62">
            <v>105.848</v>
          </cell>
          <cell r="R62">
            <v>8193.5300000000007</v>
          </cell>
          <cell r="S62">
            <v>828.92600000000004</v>
          </cell>
          <cell r="T62">
            <v>89.790999999999997</v>
          </cell>
          <cell r="U62">
            <v>2233.27</v>
          </cell>
          <cell r="V62">
            <v>-376.02699999999999</v>
          </cell>
          <cell r="W62">
            <v>99.530799999999999</v>
          </cell>
          <cell r="X62">
            <v>-1500</v>
          </cell>
          <cell r="Y62">
            <v>37.700000000000003</v>
          </cell>
          <cell r="Z62">
            <v>1097</v>
          </cell>
          <cell r="AA62">
            <v>65.795299999999997</v>
          </cell>
          <cell r="AB62">
            <v>1</v>
          </cell>
          <cell r="AC62">
            <v>25771</v>
          </cell>
          <cell r="AD62">
            <v>1080.17</v>
          </cell>
          <cell r="AE62">
            <v>-2792.96</v>
          </cell>
          <cell r="AF62">
            <v>0</v>
          </cell>
          <cell r="AG62">
            <v>2975.8</v>
          </cell>
          <cell r="AH62">
            <v>-1880.75</v>
          </cell>
          <cell r="AI62">
            <v>101386</v>
          </cell>
          <cell r="AJ62">
            <v>32676.7</v>
          </cell>
          <cell r="AK62">
            <v>0</v>
          </cell>
          <cell r="AL62">
            <v>0</v>
          </cell>
          <cell r="AM62">
            <v>1314.64</v>
          </cell>
          <cell r="AN62">
            <v>-97.863799999999998</v>
          </cell>
          <cell r="AO62">
            <v>40.795299999999997</v>
          </cell>
          <cell r="AP62">
            <v>617495</v>
          </cell>
          <cell r="AQ62">
            <v>1713.2</v>
          </cell>
          <cell r="AR62">
            <v>0</v>
          </cell>
          <cell r="AS62">
            <v>0</v>
          </cell>
          <cell r="AT62">
            <v>0</v>
          </cell>
          <cell r="AU62">
            <v>318224</v>
          </cell>
          <cell r="AV62">
            <v>241547</v>
          </cell>
          <cell r="AW62">
            <v>76677.8</v>
          </cell>
          <cell r="AX62">
            <v>7.8735700000000006E-2</v>
          </cell>
          <cell r="AY62">
            <v>2.1170200000000001</v>
          </cell>
          <cell r="AZ62">
            <v>18971</v>
          </cell>
          <cell r="BA62">
            <v>48021.5</v>
          </cell>
          <cell r="BB62">
            <v>8136</v>
          </cell>
          <cell r="BC62">
            <v>66955.399999999994</v>
          </cell>
          <cell r="BD62">
            <v>66993.8</v>
          </cell>
          <cell r="BE62">
            <v>6763</v>
          </cell>
          <cell r="BF62">
            <v>53143</v>
          </cell>
          <cell r="BG62">
            <v>5378.73</v>
          </cell>
          <cell r="BH62">
            <v>256.291</v>
          </cell>
          <cell r="BI62">
            <v>0.68</v>
          </cell>
          <cell r="BJ62">
            <v>1.71837</v>
          </cell>
          <cell r="BK62">
            <v>3.4194200000000001</v>
          </cell>
          <cell r="BL62">
            <v>63436.7</v>
          </cell>
          <cell r="BM62">
            <v>4.0013399999999999</v>
          </cell>
          <cell r="BN62">
            <v>6948.69</v>
          </cell>
          <cell r="BO62">
            <v>1480.91</v>
          </cell>
          <cell r="BP62">
            <v>142.5</v>
          </cell>
          <cell r="BQ62">
            <v>89.790999999999997</v>
          </cell>
          <cell r="BR62">
            <v>425</v>
          </cell>
          <cell r="BS62">
            <v>25</v>
          </cell>
          <cell r="BT62">
            <v>25</v>
          </cell>
          <cell r="BU62" t="e">
            <v>#N/A</v>
          </cell>
          <cell r="BV62" t="e">
            <v>#N/A</v>
          </cell>
          <cell r="BW62">
            <v>812.63400000000001</v>
          </cell>
          <cell r="BX62">
            <v>-106.43300000000001</v>
          </cell>
          <cell r="BY62">
            <v>-706.20100000000002</v>
          </cell>
          <cell r="BZ62">
            <v>0.18</v>
          </cell>
          <cell r="CA62" t="e">
            <v>#N/A</v>
          </cell>
          <cell r="CB62" t="e">
            <v>#N/A</v>
          </cell>
          <cell r="CC62" t="e">
            <v>#N/A</v>
          </cell>
          <cell r="CD62" t="e">
            <v>#N/A</v>
          </cell>
          <cell r="CE62" t="e">
            <v>#N/A</v>
          </cell>
        </row>
        <row r="63">
          <cell r="A63">
            <v>201403</v>
          </cell>
          <cell r="B63">
            <v>171.47300000000001</v>
          </cell>
          <cell r="C63">
            <v>1162930</v>
          </cell>
          <cell r="D63">
            <v>27110.1</v>
          </cell>
          <cell r="E63">
            <v>17678.099999999999</v>
          </cell>
          <cell r="F63">
            <v>5119.07</v>
          </cell>
          <cell r="G63">
            <v>28670.6</v>
          </cell>
          <cell r="H63">
            <v>33.472999999999999</v>
          </cell>
          <cell r="I63">
            <v>12898.8</v>
          </cell>
          <cell r="J63">
            <v>9.7398399999999992</v>
          </cell>
          <cell r="K63">
            <v>679.20699999999999</v>
          </cell>
          <cell r="L63">
            <v>0</v>
          </cell>
          <cell r="M63">
            <v>188.08799999999999</v>
          </cell>
          <cell r="N63">
            <v>12642.1</v>
          </cell>
          <cell r="O63">
            <v>133.24100000000001</v>
          </cell>
          <cell r="P63">
            <v>-995</v>
          </cell>
          <cell r="Q63">
            <v>106.892</v>
          </cell>
          <cell r="R63">
            <v>8411.76</v>
          </cell>
          <cell r="S63">
            <v>333.56</v>
          </cell>
          <cell r="T63">
            <v>93.139799999999994</v>
          </cell>
          <cell r="U63">
            <v>2238.6</v>
          </cell>
          <cell r="V63">
            <v>-799.02700000000004</v>
          </cell>
          <cell r="W63">
            <v>102.88</v>
          </cell>
          <cell r="X63">
            <v>-1500</v>
          </cell>
          <cell r="Y63">
            <v>40.776000000000003</v>
          </cell>
          <cell r="Z63">
            <v>1097</v>
          </cell>
          <cell r="AA63">
            <v>66.218999999999994</v>
          </cell>
          <cell r="AB63">
            <v>1</v>
          </cell>
          <cell r="AC63">
            <v>25771</v>
          </cell>
          <cell r="AD63">
            <v>1085.79</v>
          </cell>
          <cell r="AE63">
            <v>-2096.91</v>
          </cell>
          <cell r="AF63">
            <v>0</v>
          </cell>
          <cell r="AG63">
            <v>2151.19</v>
          </cell>
          <cell r="AH63">
            <v>-1461.3</v>
          </cell>
          <cell r="AI63">
            <v>101303</v>
          </cell>
          <cell r="AJ63">
            <v>32676.7</v>
          </cell>
          <cell r="AK63">
            <v>0</v>
          </cell>
          <cell r="AL63">
            <v>0</v>
          </cell>
          <cell r="AM63">
            <v>828.85699999999997</v>
          </cell>
          <cell r="AN63">
            <v>-583.64300000000003</v>
          </cell>
          <cell r="AO63">
            <v>41.219000000000001</v>
          </cell>
          <cell r="AP63">
            <v>617495</v>
          </cell>
          <cell r="AQ63">
            <v>1748.01</v>
          </cell>
          <cell r="AR63">
            <v>34540.1</v>
          </cell>
          <cell r="AS63">
            <v>0</v>
          </cell>
          <cell r="AT63">
            <v>431.75099999999998</v>
          </cell>
          <cell r="AU63">
            <v>332713</v>
          </cell>
          <cell r="AV63">
            <v>255774</v>
          </cell>
          <cell r="AW63">
            <v>76938.399999999994</v>
          </cell>
          <cell r="AX63">
            <v>0.102505</v>
          </cell>
          <cell r="AY63">
            <v>2.1848399999999999</v>
          </cell>
          <cell r="AZ63">
            <v>18871</v>
          </cell>
          <cell r="BA63">
            <v>49382.8</v>
          </cell>
          <cell r="BB63">
            <v>8161</v>
          </cell>
          <cell r="BC63">
            <v>67383.3</v>
          </cell>
          <cell r="BD63">
            <v>68657.5</v>
          </cell>
          <cell r="BE63">
            <v>6788</v>
          </cell>
          <cell r="BF63">
            <v>53143</v>
          </cell>
          <cell r="BG63">
            <v>5378.73</v>
          </cell>
          <cell r="BH63">
            <v>257.30599999999998</v>
          </cell>
          <cell r="BI63">
            <v>0.68</v>
          </cell>
          <cell r="BJ63">
            <v>1.8512599999999999</v>
          </cell>
          <cell r="BK63">
            <v>3.4806400000000002</v>
          </cell>
          <cell r="BL63">
            <v>64065.1</v>
          </cell>
          <cell r="BM63">
            <v>3.90421</v>
          </cell>
          <cell r="BN63">
            <v>7060.35</v>
          </cell>
          <cell r="BO63">
            <v>1492.37</v>
          </cell>
          <cell r="BP63">
            <v>162.5</v>
          </cell>
          <cell r="BQ63">
            <v>93.139799999999994</v>
          </cell>
          <cell r="BR63">
            <v>425</v>
          </cell>
          <cell r="BS63">
            <v>25</v>
          </cell>
          <cell r="BT63">
            <v>25</v>
          </cell>
          <cell r="BU63" t="e">
            <v>#N/A</v>
          </cell>
          <cell r="BV63" t="e">
            <v>#N/A</v>
          </cell>
          <cell r="BW63">
            <v>810.01099999999997</v>
          </cell>
          <cell r="BX63">
            <v>-543.73400000000004</v>
          </cell>
          <cell r="BY63">
            <v>-266.27699999999999</v>
          </cell>
          <cell r="BZ63">
            <v>0.18</v>
          </cell>
          <cell r="CA63" t="e">
            <v>#N/A</v>
          </cell>
          <cell r="CB63" t="e">
            <v>#N/A</v>
          </cell>
          <cell r="CC63" t="e">
            <v>#N/A</v>
          </cell>
          <cell r="CD63" t="e">
            <v>#N/A</v>
          </cell>
          <cell r="CE63" t="e">
            <v>#N/A</v>
          </cell>
        </row>
        <row r="64">
          <cell r="A64">
            <v>201404</v>
          </cell>
          <cell r="B64">
            <v>182.911</v>
          </cell>
          <cell r="C64">
            <v>1184800</v>
          </cell>
          <cell r="D64">
            <v>27110.1</v>
          </cell>
          <cell r="E64">
            <v>17678.099999999999</v>
          </cell>
          <cell r="F64">
            <v>5260.25</v>
          </cell>
          <cell r="G64">
            <v>28551.9</v>
          </cell>
          <cell r="H64">
            <v>33.472999999999999</v>
          </cell>
          <cell r="I64">
            <v>13186.4</v>
          </cell>
          <cell r="J64">
            <v>9.7398399999999992</v>
          </cell>
          <cell r="K64">
            <v>673.62699999999995</v>
          </cell>
          <cell r="L64">
            <v>0</v>
          </cell>
          <cell r="M64">
            <v>189.46299999999999</v>
          </cell>
          <cell r="N64">
            <v>5710.39</v>
          </cell>
          <cell r="O64">
            <v>133.24100000000001</v>
          </cell>
          <cell r="P64">
            <v>-966</v>
          </cell>
          <cell r="Q64">
            <v>107.935</v>
          </cell>
          <cell r="R64">
            <v>8429.4</v>
          </cell>
          <cell r="S64">
            <v>657.81399999999996</v>
          </cell>
          <cell r="T64">
            <v>96.488699999999994</v>
          </cell>
          <cell r="U64">
            <v>2244.79</v>
          </cell>
          <cell r="V64">
            <v>-801.92499999999995</v>
          </cell>
          <cell r="W64">
            <v>106.229</v>
          </cell>
          <cell r="X64">
            <v>-1500</v>
          </cell>
          <cell r="Y64">
            <v>27</v>
          </cell>
          <cell r="Z64">
            <v>1097</v>
          </cell>
          <cell r="AA64">
            <v>66.571299999999994</v>
          </cell>
          <cell r="AB64">
            <v>1</v>
          </cell>
          <cell r="AC64">
            <v>25771</v>
          </cell>
          <cell r="AD64">
            <v>1097.97</v>
          </cell>
          <cell r="AE64">
            <v>-2901.54</v>
          </cell>
          <cell r="AF64">
            <v>0</v>
          </cell>
          <cell r="AG64">
            <v>2836.06</v>
          </cell>
          <cell r="AH64">
            <v>-1457.27</v>
          </cell>
          <cell r="AI64">
            <v>101220</v>
          </cell>
          <cell r="AJ64">
            <v>32676.7</v>
          </cell>
          <cell r="AK64">
            <v>0</v>
          </cell>
          <cell r="AL64">
            <v>0</v>
          </cell>
          <cell r="AM64">
            <v>805.53099999999995</v>
          </cell>
          <cell r="AN64">
            <v>-606.96900000000005</v>
          </cell>
          <cell r="AO64">
            <v>41.571300000000001</v>
          </cell>
          <cell r="AP64">
            <v>617495</v>
          </cell>
          <cell r="AQ64">
            <v>1731.58</v>
          </cell>
          <cell r="AR64">
            <v>0</v>
          </cell>
          <cell r="AS64">
            <v>0</v>
          </cell>
          <cell r="AT64">
            <v>0</v>
          </cell>
          <cell r="AU64">
            <v>341209</v>
          </cell>
          <cell r="AV64">
            <v>263360</v>
          </cell>
          <cell r="AW64">
            <v>77848.600000000006</v>
          </cell>
          <cell r="AX64">
            <v>0.12540599999999999</v>
          </cell>
          <cell r="AY64">
            <v>2.2481800000000001</v>
          </cell>
          <cell r="AZ64">
            <v>18771</v>
          </cell>
          <cell r="BA64">
            <v>50740.1</v>
          </cell>
          <cell r="BB64">
            <v>8186</v>
          </cell>
          <cell r="BC64">
            <v>67811.100000000006</v>
          </cell>
          <cell r="BD64">
            <v>70321.2</v>
          </cell>
          <cell r="BE64">
            <v>6813</v>
          </cell>
          <cell r="BF64">
            <v>53143</v>
          </cell>
          <cell r="BG64">
            <v>5378.73</v>
          </cell>
          <cell r="BH64">
            <v>259.625</v>
          </cell>
          <cell r="BI64">
            <v>0.68409699999999996</v>
          </cell>
          <cell r="BJ64">
            <v>1.9832700000000001</v>
          </cell>
          <cell r="BK64">
            <v>3.5407799999999998</v>
          </cell>
          <cell r="BL64">
            <v>64710.2</v>
          </cell>
          <cell r="BM64">
            <v>3.8111799999999998</v>
          </cell>
          <cell r="BN64">
            <v>7172</v>
          </cell>
          <cell r="BO64">
            <v>1504.49</v>
          </cell>
          <cell r="BP64">
            <v>130.602</v>
          </cell>
          <cell r="BQ64">
            <v>96.488699999999994</v>
          </cell>
          <cell r="BR64">
            <v>425</v>
          </cell>
          <cell r="BS64">
            <v>25</v>
          </cell>
          <cell r="BT64">
            <v>25</v>
          </cell>
          <cell r="BU64" t="e">
            <v>#N/A</v>
          </cell>
          <cell r="BV64" t="e">
            <v>#N/A</v>
          </cell>
          <cell r="BW64">
            <v>790.65499999999997</v>
          </cell>
          <cell r="BX64">
            <v>-509.154</v>
          </cell>
          <cell r="BY64">
            <v>-281.50099999999998</v>
          </cell>
          <cell r="BZ64">
            <v>0.18</v>
          </cell>
          <cell r="CA64" t="e">
            <v>#N/A</v>
          </cell>
          <cell r="CB64" t="e">
            <v>#N/A</v>
          </cell>
          <cell r="CC64" t="e">
            <v>#N/A</v>
          </cell>
          <cell r="CD64" t="e">
            <v>#N/A</v>
          </cell>
          <cell r="CE64" t="e">
            <v>#N/A</v>
          </cell>
        </row>
        <row r="65">
          <cell r="A65">
            <v>201501</v>
          </cell>
          <cell r="B65">
            <v>197.58</v>
          </cell>
          <cell r="C65">
            <v>1201220</v>
          </cell>
          <cell r="D65">
            <v>27110.1</v>
          </cell>
          <cell r="E65">
            <v>17678.099999999999</v>
          </cell>
          <cell r="F65">
            <v>5274.39</v>
          </cell>
          <cell r="G65">
            <v>28678.9</v>
          </cell>
          <cell r="H65">
            <v>33.472999999999999</v>
          </cell>
          <cell r="I65">
            <v>13529.4</v>
          </cell>
          <cell r="J65">
            <v>9.7398399999999992</v>
          </cell>
          <cell r="K65">
            <v>668.41600000000005</v>
          </cell>
          <cell r="L65">
            <v>0</v>
          </cell>
          <cell r="M65">
            <v>191.648</v>
          </cell>
          <cell r="N65">
            <v>11292.8</v>
          </cell>
          <cell r="O65">
            <v>133.24100000000001</v>
          </cell>
          <cell r="P65">
            <v>-283</v>
          </cell>
          <cell r="Q65">
            <v>108.979</v>
          </cell>
          <cell r="R65">
            <v>8580.26</v>
          </cell>
          <cell r="S65">
            <v>412.71600000000001</v>
          </cell>
          <cell r="T65">
            <v>99.837599999999995</v>
          </cell>
          <cell r="U65">
            <v>2260.25</v>
          </cell>
          <cell r="V65">
            <v>-112.07899999999999</v>
          </cell>
          <cell r="W65">
            <v>109.577</v>
          </cell>
          <cell r="X65">
            <v>-1500</v>
          </cell>
          <cell r="Y65">
            <v>27</v>
          </cell>
          <cell r="Z65">
            <v>1097</v>
          </cell>
          <cell r="AA65">
            <v>67.643900000000002</v>
          </cell>
          <cell r="AB65">
            <v>1</v>
          </cell>
          <cell r="AC65">
            <v>25771</v>
          </cell>
          <cell r="AD65">
            <v>1109.94</v>
          </cell>
          <cell r="AE65">
            <v>-2426.48</v>
          </cell>
          <cell r="AF65">
            <v>0</v>
          </cell>
          <cell r="AG65">
            <v>2468.34</v>
          </cell>
          <cell r="AH65">
            <v>-2128.21</v>
          </cell>
          <cell r="AI65">
            <v>101137</v>
          </cell>
          <cell r="AJ65">
            <v>32676.7</v>
          </cell>
          <cell r="AK65">
            <v>0</v>
          </cell>
          <cell r="AL65">
            <v>0</v>
          </cell>
          <cell r="AM65">
            <v>707.81399999999996</v>
          </cell>
          <cell r="AN65">
            <v>45.313800000000001</v>
          </cell>
          <cell r="AO65">
            <v>42.643900000000002</v>
          </cell>
          <cell r="AP65">
            <v>617495</v>
          </cell>
          <cell r="AQ65">
            <v>1763.53</v>
          </cell>
          <cell r="AR65">
            <v>27784.9</v>
          </cell>
          <cell r="AS65">
            <v>0</v>
          </cell>
          <cell r="AT65">
            <v>191.02099999999999</v>
          </cell>
          <cell r="AU65">
            <v>354537</v>
          </cell>
          <cell r="AV65">
            <v>276380</v>
          </cell>
          <cell r="AW65">
            <v>78157</v>
          </cell>
          <cell r="AX65">
            <v>0.147345</v>
          </cell>
          <cell r="AY65">
            <v>2.3075899999999998</v>
          </cell>
          <cell r="AZ65">
            <v>18671</v>
          </cell>
          <cell r="BA65">
            <v>52768.3</v>
          </cell>
          <cell r="BB65">
            <v>8211</v>
          </cell>
          <cell r="BC65">
            <v>68238.899999999994</v>
          </cell>
          <cell r="BD65">
            <v>71984.800000000003</v>
          </cell>
          <cell r="BE65">
            <v>6838</v>
          </cell>
          <cell r="BF65">
            <v>53143</v>
          </cell>
          <cell r="BG65">
            <v>5378.73</v>
          </cell>
          <cell r="BH65">
            <v>261.012</v>
          </cell>
          <cell r="BI65">
            <v>0.75790599999999997</v>
          </cell>
          <cell r="BJ65">
            <v>2.11328</v>
          </cell>
          <cell r="BK65">
            <v>3.5994899999999999</v>
          </cell>
          <cell r="BL65">
            <v>65379.7</v>
          </cell>
          <cell r="BM65">
            <v>3.7878699999999998</v>
          </cell>
          <cell r="BN65">
            <v>7283.66</v>
          </cell>
          <cell r="BO65">
            <v>1526.24</v>
          </cell>
          <cell r="BP65">
            <v>137.44800000000001</v>
          </cell>
          <cell r="BQ65">
            <v>99.837599999999995</v>
          </cell>
          <cell r="BR65">
            <v>425</v>
          </cell>
          <cell r="BS65">
            <v>25</v>
          </cell>
          <cell r="BT65">
            <v>25</v>
          </cell>
          <cell r="BU65" t="e">
            <v>#N/A</v>
          </cell>
          <cell r="BV65" t="e">
            <v>#N/A</v>
          </cell>
          <cell r="BW65">
            <v>785.44399999999996</v>
          </cell>
          <cell r="BX65">
            <v>179.05699999999999</v>
          </cell>
          <cell r="BY65">
            <v>-964.50099999999998</v>
          </cell>
          <cell r="BZ65">
            <v>0.18</v>
          </cell>
          <cell r="CA65" t="e">
            <v>#N/A</v>
          </cell>
          <cell r="CB65" t="e">
            <v>#N/A</v>
          </cell>
          <cell r="CC65" t="e">
            <v>#N/A</v>
          </cell>
          <cell r="CD65" t="e">
            <v>#N/A</v>
          </cell>
          <cell r="CE65" t="e">
            <v>#N/A</v>
          </cell>
        </row>
        <row r="66">
          <cell r="A66">
            <v>201502</v>
          </cell>
          <cell r="B66">
            <v>211.982</v>
          </cell>
          <cell r="C66">
            <v>1218710</v>
          </cell>
          <cell r="D66">
            <v>23100.1</v>
          </cell>
          <cell r="E66">
            <v>17678.099999999999</v>
          </cell>
          <cell r="F66">
            <v>5309.59</v>
          </cell>
          <cell r="G66">
            <v>23068.400000000001</v>
          </cell>
          <cell r="H66">
            <v>33.472999999999999</v>
          </cell>
          <cell r="I66">
            <v>13931</v>
          </cell>
          <cell r="J66">
            <v>9.7398399999999992</v>
          </cell>
          <cell r="K66">
            <v>663.53800000000001</v>
          </cell>
          <cell r="L66">
            <v>0</v>
          </cell>
          <cell r="M66">
            <v>194.69800000000001</v>
          </cell>
          <cell r="N66">
            <v>4613.68</v>
          </cell>
          <cell r="O66">
            <v>133.24100000000001</v>
          </cell>
          <cell r="P66">
            <v>-552</v>
          </cell>
          <cell r="Q66">
            <v>110.02200000000001</v>
          </cell>
          <cell r="R66">
            <v>8791.7900000000009</v>
          </cell>
          <cell r="S66">
            <v>855.03200000000004</v>
          </cell>
          <cell r="T66">
            <v>103.18600000000001</v>
          </cell>
          <cell r="U66">
            <v>2483.7600000000002</v>
          </cell>
          <cell r="V66">
            <v>-358.471</v>
          </cell>
          <cell r="W66">
            <v>112.926</v>
          </cell>
          <cell r="X66">
            <v>0</v>
          </cell>
          <cell r="Y66">
            <v>37.700000000000003</v>
          </cell>
          <cell r="Z66">
            <v>1097</v>
          </cell>
          <cell r="AA66">
            <v>79.310500000000005</v>
          </cell>
          <cell r="AB66">
            <v>1</v>
          </cell>
          <cell r="AC66">
            <v>25771</v>
          </cell>
          <cell r="AD66">
            <v>1122.03</v>
          </cell>
          <cell r="AE66">
            <v>-3626.52</v>
          </cell>
          <cell r="AF66">
            <v>0</v>
          </cell>
          <cell r="AG66">
            <v>3713.62</v>
          </cell>
          <cell r="AH66">
            <v>-1834.44</v>
          </cell>
          <cell r="AI66">
            <v>101134</v>
          </cell>
          <cell r="AJ66">
            <v>32676.7</v>
          </cell>
          <cell r="AK66">
            <v>0</v>
          </cell>
          <cell r="AL66">
            <v>0</v>
          </cell>
          <cell r="AM66">
            <v>233.417</v>
          </cell>
          <cell r="AN66">
            <v>-235.333</v>
          </cell>
          <cell r="AO66">
            <v>54.310499999999998</v>
          </cell>
          <cell r="AP66">
            <v>617495</v>
          </cell>
          <cell r="AQ66">
            <v>2029.54</v>
          </cell>
          <cell r="AR66">
            <v>0</v>
          </cell>
          <cell r="AS66">
            <v>0</v>
          </cell>
          <cell r="AT66">
            <v>0</v>
          </cell>
          <cell r="AU66">
            <v>362693</v>
          </cell>
          <cell r="AV66">
            <v>283832</v>
          </cell>
          <cell r="AW66">
            <v>78861.399999999994</v>
          </cell>
          <cell r="AX66">
            <v>0.168158</v>
          </cell>
          <cell r="AY66">
            <v>2.3764599999999998</v>
          </cell>
          <cell r="AZ66">
            <v>18571</v>
          </cell>
          <cell r="BA66">
            <v>54502.8</v>
          </cell>
          <cell r="BB66">
            <v>8236</v>
          </cell>
          <cell r="BC66">
            <v>68666.7</v>
          </cell>
          <cell r="BD66">
            <v>73628.5</v>
          </cell>
          <cell r="BE66">
            <v>6863.37</v>
          </cell>
          <cell r="BF66">
            <v>53143</v>
          </cell>
          <cell r="BG66">
            <v>5378.73</v>
          </cell>
          <cell r="BH66">
            <v>264.33199999999999</v>
          </cell>
          <cell r="BI66">
            <v>0.82225800000000004</v>
          </cell>
          <cell r="BJ66">
            <v>2.2402299999999999</v>
          </cell>
          <cell r="BK66">
            <v>3.6564800000000002</v>
          </cell>
          <cell r="BL66">
            <v>66089.100000000006</v>
          </cell>
          <cell r="BM66">
            <v>3.75509</v>
          </cell>
          <cell r="BN66">
            <v>7402.61</v>
          </cell>
          <cell r="BO66">
            <v>1766.29</v>
          </cell>
          <cell r="BP66">
            <v>160.05600000000001</v>
          </cell>
          <cell r="BQ66">
            <v>103.18600000000001</v>
          </cell>
          <cell r="BR66">
            <v>425</v>
          </cell>
          <cell r="BS66">
            <v>25</v>
          </cell>
          <cell r="BT66">
            <v>25</v>
          </cell>
          <cell r="BU66" t="e">
            <v>#N/A</v>
          </cell>
          <cell r="BV66" t="e">
            <v>#N/A</v>
          </cell>
          <cell r="BW66">
            <v>791.26599999999996</v>
          </cell>
          <cell r="BX66">
            <v>-85.064899999999994</v>
          </cell>
          <cell r="BY66">
            <v>-706.20100000000002</v>
          </cell>
          <cell r="BZ66">
            <v>0.18</v>
          </cell>
          <cell r="CA66" t="e">
            <v>#N/A</v>
          </cell>
          <cell r="CB66" t="e">
            <v>#N/A</v>
          </cell>
          <cell r="CC66" t="e">
            <v>#N/A</v>
          </cell>
          <cell r="CD66" t="e">
            <v>#N/A</v>
          </cell>
          <cell r="CE66" t="e">
            <v>#N/A</v>
          </cell>
        </row>
        <row r="67">
          <cell r="A67">
            <v>201503</v>
          </cell>
          <cell r="B67">
            <v>226.17500000000001</v>
          </cell>
          <cell r="C67">
            <v>1230210</v>
          </cell>
          <cell r="D67">
            <v>23100.1</v>
          </cell>
          <cell r="E67">
            <v>17678.099999999999</v>
          </cell>
          <cell r="F67">
            <v>5338.43</v>
          </cell>
          <cell r="G67">
            <v>23074.799999999999</v>
          </cell>
          <cell r="H67">
            <v>33.472999999999999</v>
          </cell>
          <cell r="I67">
            <v>14313.7</v>
          </cell>
          <cell r="J67">
            <v>9.7398399999999992</v>
          </cell>
          <cell r="K67">
            <v>659.03399999999999</v>
          </cell>
          <cell r="L67">
            <v>0</v>
          </cell>
          <cell r="M67">
            <v>197.471</v>
          </cell>
          <cell r="N67">
            <v>10603.8</v>
          </cell>
          <cell r="O67">
            <v>133.24100000000001</v>
          </cell>
          <cell r="P67">
            <v>-995</v>
          </cell>
          <cell r="Q67">
            <v>111.066</v>
          </cell>
          <cell r="R67">
            <v>8963.51</v>
          </cell>
          <cell r="S67">
            <v>362.59399999999999</v>
          </cell>
          <cell r="T67">
            <v>106.535</v>
          </cell>
          <cell r="U67">
            <v>2499.75</v>
          </cell>
          <cell r="V67">
            <v>-779.53200000000004</v>
          </cell>
          <cell r="W67">
            <v>116.27500000000001</v>
          </cell>
          <cell r="X67">
            <v>0</v>
          </cell>
          <cell r="Y67">
            <v>40.776000000000003</v>
          </cell>
          <cell r="Z67">
            <v>1097</v>
          </cell>
          <cell r="AA67">
            <v>89.79</v>
          </cell>
          <cell r="AB67">
            <v>1</v>
          </cell>
          <cell r="AC67">
            <v>25771</v>
          </cell>
          <cell r="AD67">
            <v>1131.57</v>
          </cell>
          <cell r="AE67">
            <v>-2649.37</v>
          </cell>
          <cell r="AF67">
            <v>0</v>
          </cell>
          <cell r="AG67">
            <v>2891.83</v>
          </cell>
          <cell r="AH67">
            <v>-1347.73</v>
          </cell>
          <cell r="AI67">
            <v>101130</v>
          </cell>
          <cell r="AJ67">
            <v>32676.7</v>
          </cell>
          <cell r="AK67">
            <v>0</v>
          </cell>
          <cell r="AL67">
            <v>0</v>
          </cell>
          <cell r="AM67">
            <v>-229.786</v>
          </cell>
          <cell r="AN67">
            <v>-698.53599999999994</v>
          </cell>
          <cell r="AO67">
            <v>64.790000000000006</v>
          </cell>
          <cell r="AP67">
            <v>617495</v>
          </cell>
          <cell r="AQ67">
            <v>2085.8000000000002</v>
          </cell>
          <cell r="AR67">
            <v>29944.2</v>
          </cell>
          <cell r="AS67">
            <v>0</v>
          </cell>
          <cell r="AT67">
            <v>355.58699999999999</v>
          </cell>
          <cell r="AU67">
            <v>375834</v>
          </cell>
          <cell r="AV67">
            <v>296551</v>
          </cell>
          <cell r="AW67">
            <v>79282.600000000006</v>
          </cell>
          <cell r="AX67">
            <v>0.18836700000000001</v>
          </cell>
          <cell r="AY67">
            <v>2.44835</v>
          </cell>
          <cell r="AZ67">
            <v>18471</v>
          </cell>
          <cell r="BA67">
            <v>55750.5</v>
          </cell>
          <cell r="BB67">
            <v>8261</v>
          </cell>
          <cell r="BC67">
            <v>69084.5</v>
          </cell>
          <cell r="BD67">
            <v>75272.3</v>
          </cell>
          <cell r="BE67">
            <v>6888.74</v>
          </cell>
          <cell r="BF67">
            <v>53143</v>
          </cell>
          <cell r="BG67">
            <v>5378.73</v>
          </cell>
          <cell r="BH67">
            <v>265.61399999999998</v>
          </cell>
          <cell r="BI67">
            <v>0.89980099999999996</v>
          </cell>
          <cell r="BJ67">
            <v>2.36354</v>
          </cell>
          <cell r="BK67">
            <v>3.71156</v>
          </cell>
          <cell r="BL67">
            <v>66810.399999999994</v>
          </cell>
          <cell r="BM67">
            <v>3.7355100000000001</v>
          </cell>
          <cell r="BN67">
            <v>7521.56</v>
          </cell>
          <cell r="BO67">
            <v>1797.27</v>
          </cell>
          <cell r="BP67">
            <v>181.995</v>
          </cell>
          <cell r="BQ67">
            <v>106.535</v>
          </cell>
          <cell r="BR67">
            <v>425</v>
          </cell>
          <cell r="BS67">
            <v>25</v>
          </cell>
          <cell r="BT67">
            <v>25</v>
          </cell>
          <cell r="BU67" t="e">
            <v>#N/A</v>
          </cell>
          <cell r="BV67" t="e">
            <v>#N/A</v>
          </cell>
          <cell r="BW67">
            <v>789.83799999999997</v>
          </cell>
          <cell r="BX67">
            <v>-523.56100000000004</v>
          </cell>
          <cell r="BY67">
            <v>-266.27699999999999</v>
          </cell>
          <cell r="BZ67">
            <v>0.18</v>
          </cell>
          <cell r="CA67" t="e">
            <v>#N/A</v>
          </cell>
          <cell r="CB67" t="e">
            <v>#N/A</v>
          </cell>
          <cell r="CC67" t="e">
            <v>#N/A</v>
          </cell>
          <cell r="CD67" t="e">
            <v>#N/A</v>
          </cell>
          <cell r="CE67" t="e">
            <v>#N/A</v>
          </cell>
        </row>
        <row r="68">
          <cell r="A68">
            <v>201504</v>
          </cell>
          <cell r="B68">
            <v>241.96199999999999</v>
          </cell>
          <cell r="C68">
            <v>1246170</v>
          </cell>
          <cell r="D68">
            <v>23100.1</v>
          </cell>
          <cell r="E68">
            <v>17678.099999999999</v>
          </cell>
          <cell r="F68">
            <v>5490.75</v>
          </cell>
          <cell r="G68">
            <v>22951.3</v>
          </cell>
          <cell r="H68">
            <v>33.472999999999999</v>
          </cell>
          <cell r="I68">
            <v>14676</v>
          </cell>
          <cell r="J68">
            <v>9.7398399999999992</v>
          </cell>
          <cell r="K68">
            <v>654.904</v>
          </cell>
          <cell r="L68">
            <v>0</v>
          </cell>
          <cell r="M68">
            <v>199.94800000000001</v>
          </cell>
          <cell r="N68">
            <v>6031.23</v>
          </cell>
          <cell r="O68">
            <v>133.24100000000001</v>
          </cell>
          <cell r="P68">
            <v>-966</v>
          </cell>
          <cell r="Q68">
            <v>112.11</v>
          </cell>
          <cell r="R68">
            <v>8970.4599999999991</v>
          </cell>
          <cell r="S68">
            <v>648.00599999999997</v>
          </cell>
          <cell r="T68">
            <v>109.884</v>
          </cell>
          <cell r="U68">
            <v>2518.7800000000002</v>
          </cell>
          <cell r="V68">
            <v>-780.26199999999994</v>
          </cell>
          <cell r="W68">
            <v>119.624</v>
          </cell>
          <cell r="X68">
            <v>0</v>
          </cell>
          <cell r="Y68">
            <v>27</v>
          </cell>
          <cell r="Z68">
            <v>1097</v>
          </cell>
          <cell r="AA68">
            <v>102.393</v>
          </cell>
          <cell r="AB68">
            <v>1</v>
          </cell>
          <cell r="AC68">
            <v>25771</v>
          </cell>
          <cell r="AD68">
            <v>1147.08</v>
          </cell>
          <cell r="AE68">
            <v>-3462.43</v>
          </cell>
          <cell r="AF68">
            <v>0</v>
          </cell>
          <cell r="AG68">
            <v>3527.76</v>
          </cell>
          <cell r="AH68">
            <v>-1311.68</v>
          </cell>
          <cell r="AI68">
            <v>101127</v>
          </cell>
          <cell r="AJ68">
            <v>32676.7</v>
          </cell>
          <cell r="AK68">
            <v>0</v>
          </cell>
          <cell r="AL68">
            <v>0</v>
          </cell>
          <cell r="AM68">
            <v>-238.821</v>
          </cell>
          <cell r="AN68">
            <v>-707.57100000000003</v>
          </cell>
          <cell r="AO68">
            <v>77.392899999999997</v>
          </cell>
          <cell r="AP68">
            <v>617495</v>
          </cell>
          <cell r="AQ68">
            <v>2095.1799999999998</v>
          </cell>
          <cell r="AR68">
            <v>7204.9</v>
          </cell>
          <cell r="AS68">
            <v>0</v>
          </cell>
          <cell r="AT68">
            <v>144.09800000000001</v>
          </cell>
          <cell r="AU68">
            <v>385269</v>
          </cell>
          <cell r="AV68">
            <v>304978</v>
          </cell>
          <cell r="AW68">
            <v>80291.100000000006</v>
          </cell>
          <cell r="AX68">
            <v>0.20764199999999999</v>
          </cell>
          <cell r="AY68">
            <v>2.5180600000000002</v>
          </cell>
          <cell r="AZ68">
            <v>18371</v>
          </cell>
          <cell r="BA68">
            <v>56962.2</v>
          </cell>
          <cell r="BB68">
            <v>8286</v>
          </cell>
          <cell r="BC68">
            <v>69502.399999999994</v>
          </cell>
          <cell r="BD68">
            <v>76916</v>
          </cell>
          <cell r="BE68">
            <v>6914.11</v>
          </cell>
          <cell r="BF68">
            <v>53143</v>
          </cell>
          <cell r="BG68">
            <v>5378.73</v>
          </cell>
          <cell r="BH68">
            <v>268.18700000000001</v>
          </cell>
          <cell r="BI68">
            <v>0.99058299999999999</v>
          </cell>
          <cell r="BJ68">
            <v>2.4826299999999999</v>
          </cell>
          <cell r="BK68">
            <v>3.7645900000000001</v>
          </cell>
          <cell r="BL68">
            <v>67545.7</v>
          </cell>
          <cell r="BM68">
            <v>3.7291699999999999</v>
          </cell>
          <cell r="BN68">
            <v>7640.51</v>
          </cell>
          <cell r="BO68">
            <v>1833.03</v>
          </cell>
          <cell r="BP68">
            <v>152.26499999999999</v>
          </cell>
          <cell r="BQ68">
            <v>109.884</v>
          </cell>
          <cell r="BR68">
            <v>425</v>
          </cell>
          <cell r="BS68">
            <v>25</v>
          </cell>
          <cell r="BT68">
            <v>25</v>
          </cell>
          <cell r="BU68" t="e">
            <v>#N/A</v>
          </cell>
          <cell r="BV68" t="e">
            <v>#N/A</v>
          </cell>
          <cell r="BW68">
            <v>771.93200000000002</v>
          </cell>
          <cell r="BX68">
            <v>-490.43</v>
          </cell>
          <cell r="BY68">
            <v>-281.50099999999998</v>
          </cell>
          <cell r="BZ68">
            <v>0.18</v>
          </cell>
          <cell r="CA68" t="e">
            <v>#N/A</v>
          </cell>
          <cell r="CB68" t="e">
            <v>#N/A</v>
          </cell>
          <cell r="CC68" t="e">
            <v>#N/A</v>
          </cell>
          <cell r="CD68" t="e">
            <v>#N/A</v>
          </cell>
          <cell r="CE68" t="e">
            <v>#N/A</v>
          </cell>
        </row>
        <row r="69">
          <cell r="A69">
            <v>201601</v>
          </cell>
          <cell r="B69">
            <v>273.72500000000002</v>
          </cell>
          <cell r="C69">
            <v>1257520</v>
          </cell>
          <cell r="D69">
            <v>23100.1</v>
          </cell>
          <cell r="E69">
            <v>17678.099999999999</v>
          </cell>
          <cell r="F69">
            <v>5509.3</v>
          </cell>
          <cell r="G69">
            <v>23085</v>
          </cell>
          <cell r="H69">
            <v>33.472999999999999</v>
          </cell>
          <cell r="I69">
            <v>15016.4</v>
          </cell>
          <cell r="J69">
            <v>9.7398399999999992</v>
          </cell>
          <cell r="K69">
            <v>651.27</v>
          </cell>
          <cell r="L69">
            <v>0</v>
          </cell>
          <cell r="M69">
            <v>202.113</v>
          </cell>
          <cell r="N69">
            <v>10798.5</v>
          </cell>
          <cell r="O69">
            <v>133.24100000000001</v>
          </cell>
          <cell r="P69">
            <v>-283</v>
          </cell>
          <cell r="Q69">
            <v>113.15300000000001</v>
          </cell>
          <cell r="R69">
            <v>9154.02</v>
          </cell>
          <cell r="S69">
            <v>385.39100000000002</v>
          </cell>
          <cell r="T69">
            <v>113.233</v>
          </cell>
          <cell r="U69">
            <v>2556.44</v>
          </cell>
          <cell r="V69">
            <v>-89.328500000000005</v>
          </cell>
          <cell r="W69">
            <v>122.973</v>
          </cell>
          <cell r="X69">
            <v>0</v>
          </cell>
          <cell r="Y69">
            <v>27</v>
          </cell>
          <cell r="Z69">
            <v>1097</v>
          </cell>
          <cell r="AA69">
            <v>117.491</v>
          </cell>
          <cell r="AB69">
            <v>1</v>
          </cell>
          <cell r="AC69">
            <v>25771</v>
          </cell>
          <cell r="AD69">
            <v>1160.71</v>
          </cell>
          <cell r="AE69">
            <v>-2917.4</v>
          </cell>
          <cell r="AF69">
            <v>0</v>
          </cell>
          <cell r="AG69">
            <v>3086.45</v>
          </cell>
          <cell r="AH69">
            <v>-1990.87</v>
          </cell>
          <cell r="AI69">
            <v>101123</v>
          </cell>
          <cell r="AJ69">
            <v>32676.7</v>
          </cell>
          <cell r="AK69">
            <v>0</v>
          </cell>
          <cell r="AL69">
            <v>0</v>
          </cell>
          <cell r="AM69">
            <v>418.892</v>
          </cell>
          <cell r="AN69">
            <v>-49.857799999999997</v>
          </cell>
          <cell r="AO69">
            <v>92.490600000000001</v>
          </cell>
          <cell r="AP69">
            <v>617495</v>
          </cell>
          <cell r="AQ69">
            <v>2162.85</v>
          </cell>
          <cell r="AR69">
            <v>30907.3</v>
          </cell>
          <cell r="AS69">
            <v>0</v>
          </cell>
          <cell r="AT69">
            <v>154.536</v>
          </cell>
          <cell r="AU69">
            <v>398678</v>
          </cell>
          <cell r="AV69">
            <v>317998</v>
          </cell>
          <cell r="AW69">
            <v>80680.600000000006</v>
          </cell>
          <cell r="AX69">
            <v>0.225963</v>
          </cell>
          <cell r="AY69">
            <v>2.58467</v>
          </cell>
          <cell r="AZ69">
            <v>18271</v>
          </cell>
          <cell r="BA69">
            <v>58853</v>
          </cell>
          <cell r="BB69">
            <v>8311</v>
          </cell>
          <cell r="BC69">
            <v>69920.2</v>
          </cell>
          <cell r="BD69">
            <v>78559.7</v>
          </cell>
          <cell r="BE69">
            <v>6939.48</v>
          </cell>
          <cell r="BF69">
            <v>53143</v>
          </cell>
          <cell r="BG69">
            <v>5378.73</v>
          </cell>
          <cell r="BH69">
            <v>269.82100000000003</v>
          </cell>
          <cell r="BI69">
            <v>1.1079399999999999</v>
          </cell>
          <cell r="BJ69">
            <v>2.5972599999999999</v>
          </cell>
          <cell r="BK69">
            <v>3.8155000000000001</v>
          </cell>
          <cell r="BL69">
            <v>68291.399999999994</v>
          </cell>
          <cell r="BM69">
            <v>3.8090199999999999</v>
          </cell>
          <cell r="BN69">
            <v>7759.46</v>
          </cell>
          <cell r="BO69">
            <v>1889.42</v>
          </cell>
          <cell r="BP69">
            <v>160.19800000000001</v>
          </cell>
          <cell r="BQ69">
            <v>113.233</v>
          </cell>
          <cell r="BR69">
            <v>425</v>
          </cell>
          <cell r="BS69">
            <v>25</v>
          </cell>
          <cell r="BT69">
            <v>25</v>
          </cell>
          <cell r="BU69" t="e">
            <v>#N/A</v>
          </cell>
          <cell r="BV69" t="e">
            <v>#N/A</v>
          </cell>
          <cell r="BW69">
            <v>768.298</v>
          </cell>
          <cell r="BX69">
            <v>196.203</v>
          </cell>
          <cell r="BY69">
            <v>-964.50099999999998</v>
          </cell>
          <cell r="BZ69">
            <v>0.18</v>
          </cell>
          <cell r="CA69" t="e">
            <v>#N/A</v>
          </cell>
          <cell r="CB69" t="e">
            <v>#N/A</v>
          </cell>
          <cell r="CC69" t="e">
            <v>#N/A</v>
          </cell>
          <cell r="CD69" t="e">
            <v>#N/A</v>
          </cell>
          <cell r="CE69" t="e">
            <v>#N/A</v>
          </cell>
        </row>
        <row r="70">
          <cell r="A70">
            <v>201602</v>
          </cell>
          <cell r="B70">
            <v>293.02</v>
          </cell>
          <cell r="C70">
            <v>1272560</v>
          </cell>
          <cell r="D70">
            <v>19992.900000000001</v>
          </cell>
          <cell r="E70">
            <v>17678.099999999999</v>
          </cell>
          <cell r="F70">
            <v>5549.27</v>
          </cell>
          <cell r="G70">
            <v>19951.599999999999</v>
          </cell>
          <cell r="H70">
            <v>33.472999999999999</v>
          </cell>
          <cell r="I70">
            <v>15333.3</v>
          </cell>
          <cell r="J70">
            <v>9.7398399999999992</v>
          </cell>
          <cell r="K70">
            <v>648.09</v>
          </cell>
          <cell r="L70">
            <v>0</v>
          </cell>
          <cell r="M70">
            <v>203.94800000000001</v>
          </cell>
          <cell r="N70">
            <v>3990.32</v>
          </cell>
          <cell r="O70">
            <v>133.24100000000001</v>
          </cell>
          <cell r="P70">
            <v>-552</v>
          </cell>
          <cell r="Q70">
            <v>114.197</v>
          </cell>
          <cell r="R70">
            <v>9395.0400000000009</v>
          </cell>
          <cell r="S70">
            <v>820.35699999999997</v>
          </cell>
          <cell r="T70">
            <v>116.58199999999999</v>
          </cell>
          <cell r="U70">
            <v>2775.72</v>
          </cell>
          <cell r="V70">
            <v>-334.68700000000001</v>
          </cell>
          <cell r="W70">
            <v>126.322</v>
          </cell>
          <cell r="X70">
            <v>0</v>
          </cell>
          <cell r="Y70">
            <v>37.700000000000003</v>
          </cell>
          <cell r="Z70">
            <v>1097</v>
          </cell>
          <cell r="AA70">
            <v>137.12899999999999</v>
          </cell>
          <cell r="AB70">
            <v>1</v>
          </cell>
          <cell r="AC70">
            <v>25771</v>
          </cell>
          <cell r="AD70">
            <v>1176.46</v>
          </cell>
          <cell r="AE70">
            <v>-4302.6400000000003</v>
          </cell>
          <cell r="AF70">
            <v>0</v>
          </cell>
          <cell r="AG70">
            <v>4506.97</v>
          </cell>
          <cell r="AH70">
            <v>-1738.53</v>
          </cell>
          <cell r="AI70">
            <v>101124</v>
          </cell>
          <cell r="AJ70">
            <v>32676.7</v>
          </cell>
          <cell r="AK70">
            <v>0</v>
          </cell>
          <cell r="AL70">
            <v>0</v>
          </cell>
          <cell r="AM70">
            <v>52.9788</v>
          </cell>
          <cell r="AN70">
            <v>-334.52100000000002</v>
          </cell>
          <cell r="AO70">
            <v>112.129</v>
          </cell>
          <cell r="AP70">
            <v>617495</v>
          </cell>
          <cell r="AQ70">
            <v>2431.94</v>
          </cell>
          <cell r="AR70">
            <v>0</v>
          </cell>
          <cell r="AS70">
            <v>0</v>
          </cell>
          <cell r="AT70">
            <v>0</v>
          </cell>
          <cell r="AU70">
            <v>406966</v>
          </cell>
          <cell r="AV70">
            <v>325504</v>
          </cell>
          <cell r="AW70">
            <v>81462.2</v>
          </cell>
          <cell r="AX70">
            <v>0.24318999999999999</v>
          </cell>
          <cell r="AY70">
            <v>2.6488499999999999</v>
          </cell>
          <cell r="AZ70">
            <v>18171</v>
          </cell>
          <cell r="BA70">
            <v>60491.6</v>
          </cell>
          <cell r="BB70">
            <v>8336</v>
          </cell>
          <cell r="BC70">
            <v>70338</v>
          </cell>
          <cell r="BD70">
            <v>80196.7</v>
          </cell>
          <cell r="BE70">
            <v>6965.23</v>
          </cell>
          <cell r="BF70">
            <v>53143</v>
          </cell>
          <cell r="BG70">
            <v>5378.73</v>
          </cell>
          <cell r="BH70">
            <v>273.46899999999999</v>
          </cell>
          <cell r="BI70">
            <v>1.2135800000000001</v>
          </cell>
          <cell r="BJ70">
            <v>2.7071700000000001</v>
          </cell>
          <cell r="BK70">
            <v>3.8642400000000001</v>
          </cell>
          <cell r="BL70">
            <v>69072.399999999994</v>
          </cell>
          <cell r="BM70">
            <v>3.8834200000000001</v>
          </cell>
          <cell r="BN70">
            <v>7886.18</v>
          </cell>
          <cell r="BO70">
            <v>2131.52</v>
          </cell>
          <cell r="BP70">
            <v>183.839</v>
          </cell>
          <cell r="BQ70">
            <v>116.58199999999999</v>
          </cell>
          <cell r="BR70">
            <v>425</v>
          </cell>
          <cell r="BS70">
            <v>25</v>
          </cell>
          <cell r="BT70">
            <v>25</v>
          </cell>
          <cell r="BU70" t="e">
            <v>#N/A</v>
          </cell>
          <cell r="BV70" t="e">
            <v>#N/A</v>
          </cell>
          <cell r="BW70">
            <v>775.81799999999998</v>
          </cell>
          <cell r="BX70">
            <v>-69.616500000000002</v>
          </cell>
          <cell r="BY70">
            <v>-706.20100000000002</v>
          </cell>
          <cell r="BZ70">
            <v>0.18</v>
          </cell>
          <cell r="CA70" t="e">
            <v>#N/A</v>
          </cell>
          <cell r="CB70" t="e">
            <v>#N/A</v>
          </cell>
          <cell r="CC70" t="e">
            <v>#N/A</v>
          </cell>
          <cell r="CD70" t="e">
            <v>#N/A</v>
          </cell>
          <cell r="CE70" t="e">
            <v>#N/A</v>
          </cell>
        </row>
        <row r="71">
          <cell r="A71">
            <v>201603</v>
          </cell>
          <cell r="B71">
            <v>308.411</v>
          </cell>
          <cell r="C71">
            <v>1292100</v>
          </cell>
          <cell r="D71">
            <v>19992.900000000001</v>
          </cell>
          <cell r="E71">
            <v>17678.099999999999</v>
          </cell>
          <cell r="F71">
            <v>5582.64</v>
          </cell>
          <cell r="G71">
            <v>19958.2</v>
          </cell>
          <cell r="H71">
            <v>33.472999999999999</v>
          </cell>
          <cell r="I71">
            <v>15684.2</v>
          </cell>
          <cell r="J71">
            <v>9.7398399999999992</v>
          </cell>
          <cell r="K71">
            <v>645.375</v>
          </cell>
          <cell r="L71">
            <v>0</v>
          </cell>
          <cell r="M71">
            <v>205.74600000000001</v>
          </cell>
          <cell r="N71">
            <v>-481.49200000000002</v>
          </cell>
          <cell r="O71">
            <v>133.24100000000001</v>
          </cell>
          <cell r="P71">
            <v>-995</v>
          </cell>
          <cell r="Q71">
            <v>115.24</v>
          </cell>
          <cell r="R71">
            <v>9580.35</v>
          </cell>
          <cell r="S71">
            <v>324.76900000000001</v>
          </cell>
          <cell r="T71">
            <v>119.931</v>
          </cell>
          <cell r="U71">
            <v>2797.39</v>
          </cell>
          <cell r="V71">
            <v>-754.91399999999999</v>
          </cell>
          <cell r="W71">
            <v>129.67099999999999</v>
          </cell>
          <cell r="X71">
            <v>0</v>
          </cell>
          <cell r="Y71">
            <v>40.776000000000003</v>
          </cell>
          <cell r="Z71">
            <v>1097</v>
          </cell>
          <cell r="AA71">
            <v>155.35400000000001</v>
          </cell>
          <cell r="AB71">
            <v>1</v>
          </cell>
          <cell r="AC71">
            <v>25771</v>
          </cell>
          <cell r="AD71">
            <v>1137.26</v>
          </cell>
          <cell r="AE71">
            <v>9696.5400000000009</v>
          </cell>
          <cell r="AF71">
            <v>10003.5</v>
          </cell>
          <cell r="AG71">
            <v>3591.98</v>
          </cell>
          <cell r="AH71">
            <v>-1312.88</v>
          </cell>
          <cell r="AI71">
            <v>101126</v>
          </cell>
          <cell r="AJ71">
            <v>32676.7</v>
          </cell>
          <cell r="AK71">
            <v>0</v>
          </cell>
          <cell r="AL71">
            <v>0</v>
          </cell>
          <cell r="AM71">
            <v>-402.59899999999999</v>
          </cell>
          <cell r="AN71">
            <v>-790.09900000000005</v>
          </cell>
          <cell r="AO71">
            <v>130.35400000000001</v>
          </cell>
          <cell r="AP71">
            <v>617495</v>
          </cell>
          <cell r="AQ71">
            <v>2500.67</v>
          </cell>
          <cell r="AR71">
            <v>29190.799999999999</v>
          </cell>
          <cell r="AS71">
            <v>12889.1</v>
          </cell>
          <cell r="AT71">
            <v>291.90800000000002</v>
          </cell>
          <cell r="AU71">
            <v>399677</v>
          </cell>
          <cell r="AV71">
            <v>340611</v>
          </cell>
          <cell r="AW71">
            <v>59065.7</v>
          </cell>
          <cell r="AX71">
            <v>0.25956499999999999</v>
          </cell>
          <cell r="AY71">
            <v>2.7116699999999998</v>
          </cell>
          <cell r="AZ71">
            <v>18071</v>
          </cell>
          <cell r="BA71">
            <v>61704.4</v>
          </cell>
          <cell r="BB71">
            <v>8361</v>
          </cell>
          <cell r="BC71">
            <v>70755.8</v>
          </cell>
          <cell r="BD71">
            <v>81833.8</v>
          </cell>
          <cell r="BE71">
            <v>6990.98</v>
          </cell>
          <cell r="BF71">
            <v>53143</v>
          </cell>
          <cell r="BG71">
            <v>5378.73</v>
          </cell>
          <cell r="BH71">
            <v>275.03300000000002</v>
          </cell>
          <cell r="BI71">
            <v>1.32453</v>
          </cell>
          <cell r="BJ71">
            <v>2.8123300000000002</v>
          </cell>
          <cell r="BK71">
            <v>3.9108100000000001</v>
          </cell>
          <cell r="BL71">
            <v>69866.7</v>
          </cell>
          <cell r="BM71">
            <v>3.96936</v>
          </cell>
          <cell r="BN71">
            <v>8012.9</v>
          </cell>
          <cell r="BO71">
            <v>2174.12</v>
          </cell>
          <cell r="BP71">
            <v>206.613</v>
          </cell>
          <cell r="BQ71">
            <v>119.931</v>
          </cell>
          <cell r="BR71">
            <v>425</v>
          </cell>
          <cell r="BS71">
            <v>25</v>
          </cell>
          <cell r="BT71">
            <v>25</v>
          </cell>
          <cell r="BU71" t="e">
            <v>#N/A</v>
          </cell>
          <cell r="BV71" t="e">
            <v>#N/A</v>
          </cell>
          <cell r="BW71">
            <v>776.17899999999997</v>
          </cell>
          <cell r="BX71">
            <v>-509.90199999999999</v>
          </cell>
          <cell r="BY71">
            <v>-266.27699999999999</v>
          </cell>
          <cell r="BZ71">
            <v>0.18</v>
          </cell>
          <cell r="CA71" t="e">
            <v>#N/A</v>
          </cell>
          <cell r="CB71" t="e">
            <v>#N/A</v>
          </cell>
          <cell r="CC71" t="e">
            <v>#N/A</v>
          </cell>
          <cell r="CD71" t="e">
            <v>#N/A</v>
          </cell>
          <cell r="CE71" t="e">
            <v>#N/A</v>
          </cell>
        </row>
        <row r="72">
          <cell r="A72">
            <v>201604</v>
          </cell>
          <cell r="B72">
            <v>323.85000000000002</v>
          </cell>
          <cell r="C72">
            <v>1307080</v>
          </cell>
          <cell r="D72">
            <v>19992.900000000001</v>
          </cell>
          <cell r="E72">
            <v>17678.099999999999</v>
          </cell>
          <cell r="F72">
            <v>5744.01</v>
          </cell>
          <cell r="G72">
            <v>19830.2</v>
          </cell>
          <cell r="H72">
            <v>33.472999999999999</v>
          </cell>
          <cell r="I72">
            <v>16070.8</v>
          </cell>
          <cell r="J72">
            <v>9.7398399999999992</v>
          </cell>
          <cell r="K72">
            <v>643.13499999999999</v>
          </cell>
          <cell r="L72">
            <v>0</v>
          </cell>
          <cell r="M72">
            <v>207.50700000000001</v>
          </cell>
          <cell r="N72">
            <v>3966.04</v>
          </cell>
          <cell r="O72">
            <v>133.24100000000001</v>
          </cell>
          <cell r="P72">
            <v>-966</v>
          </cell>
          <cell r="Q72">
            <v>116.28400000000001</v>
          </cell>
          <cell r="R72">
            <v>9659.09</v>
          </cell>
          <cell r="S72">
            <v>640.173</v>
          </cell>
          <cell r="T72">
            <v>123.28</v>
          </cell>
          <cell r="U72">
            <v>2819.91</v>
          </cell>
          <cell r="V72">
            <v>-755.03499999999997</v>
          </cell>
          <cell r="W72">
            <v>133.02000000000001</v>
          </cell>
          <cell r="X72">
            <v>0</v>
          </cell>
          <cell r="Y72">
            <v>27</v>
          </cell>
          <cell r="Z72">
            <v>1097</v>
          </cell>
          <cell r="AA72">
            <v>174.52699999999999</v>
          </cell>
          <cell r="AB72">
            <v>1</v>
          </cell>
          <cell r="AC72">
            <v>25771</v>
          </cell>
          <cell r="AD72">
            <v>1134.8499999999999</v>
          </cell>
          <cell r="AE72">
            <v>-4011.43</v>
          </cell>
          <cell r="AF72">
            <v>0</v>
          </cell>
          <cell r="AG72">
            <v>4150.6499999999996</v>
          </cell>
          <cell r="AH72">
            <v>-1322.59</v>
          </cell>
          <cell r="AI72">
            <v>101127</v>
          </cell>
          <cell r="AJ72">
            <v>32676.7</v>
          </cell>
          <cell r="AK72">
            <v>0</v>
          </cell>
          <cell r="AL72">
            <v>0</v>
          </cell>
          <cell r="AM72">
            <v>-391.68900000000002</v>
          </cell>
          <cell r="AN72">
            <v>-779.18899999999996</v>
          </cell>
          <cell r="AO72">
            <v>149.52699999999999</v>
          </cell>
          <cell r="AP72">
            <v>617495</v>
          </cell>
          <cell r="AQ72">
            <v>2518.83</v>
          </cell>
          <cell r="AR72">
            <v>0</v>
          </cell>
          <cell r="AS72">
            <v>0</v>
          </cell>
          <cell r="AT72">
            <v>0</v>
          </cell>
          <cell r="AU72">
            <v>407491</v>
          </cell>
          <cell r="AV72">
            <v>347627</v>
          </cell>
          <cell r="AW72">
            <v>59864.5</v>
          </cell>
          <cell r="AX72">
            <v>0.27495000000000003</v>
          </cell>
          <cell r="AY72">
            <v>2.7706400000000002</v>
          </cell>
          <cell r="AZ72">
            <v>17971</v>
          </cell>
          <cell r="BA72">
            <v>62927</v>
          </cell>
          <cell r="BB72">
            <v>8386</v>
          </cell>
          <cell r="BC72">
            <v>71173.600000000006</v>
          </cell>
          <cell r="BD72">
            <v>83470.899999999994</v>
          </cell>
          <cell r="BE72">
            <v>7016.73</v>
          </cell>
          <cell r="BF72">
            <v>53143</v>
          </cell>
          <cell r="BG72">
            <v>5378.73</v>
          </cell>
          <cell r="BH72">
            <v>277.93799999999999</v>
          </cell>
          <cell r="BI72">
            <v>1.4396599999999999</v>
          </cell>
          <cell r="BJ72">
            <v>2.91262</v>
          </cell>
          <cell r="BK72">
            <v>3.9552</v>
          </cell>
          <cell r="BL72">
            <v>70661.2</v>
          </cell>
          <cell r="BM72">
            <v>4.0657399999999999</v>
          </cell>
          <cell r="BN72">
            <v>8139.62</v>
          </cell>
          <cell r="BO72">
            <v>2218.06</v>
          </cell>
          <cell r="BP72">
            <v>177.49199999999999</v>
          </cell>
          <cell r="BQ72">
            <v>123.28</v>
          </cell>
          <cell r="BR72">
            <v>425</v>
          </cell>
          <cell r="BS72">
            <v>25</v>
          </cell>
          <cell r="BT72">
            <v>25</v>
          </cell>
          <cell r="BU72" t="e">
            <v>#N/A</v>
          </cell>
          <cell r="BV72" t="e">
            <v>#N/A</v>
          </cell>
          <cell r="BW72">
            <v>760.16300000000001</v>
          </cell>
          <cell r="BX72">
            <v>-478.66199999999998</v>
          </cell>
          <cell r="BY72">
            <v>-281.50099999999998</v>
          </cell>
          <cell r="BZ72">
            <v>0.18</v>
          </cell>
          <cell r="CA72" t="e">
            <v>#N/A</v>
          </cell>
          <cell r="CB72" t="e">
            <v>#N/A</v>
          </cell>
          <cell r="CC72" t="e">
            <v>#N/A</v>
          </cell>
          <cell r="CD72" t="e">
            <v>#N/A</v>
          </cell>
          <cell r="CE72" t="e">
            <v>#N/A</v>
          </cell>
        </row>
        <row r="73">
          <cell r="A73">
            <v>201701</v>
          </cell>
          <cell r="B73">
            <v>361.32799999999997</v>
          </cell>
          <cell r="C73">
            <v>1316930</v>
          </cell>
          <cell r="D73">
            <v>19992.900000000001</v>
          </cell>
          <cell r="E73">
            <v>17678.099999999999</v>
          </cell>
          <cell r="F73">
            <v>5766.01</v>
          </cell>
          <cell r="G73">
            <v>19969.599999999999</v>
          </cell>
          <cell r="H73">
            <v>33.472999999999999</v>
          </cell>
          <cell r="I73">
            <v>16495.099999999999</v>
          </cell>
          <cell r="J73">
            <v>9.7398399999999992</v>
          </cell>
          <cell r="K73">
            <v>641.47799999999995</v>
          </cell>
          <cell r="L73">
            <v>0</v>
          </cell>
          <cell r="M73">
            <v>209.23</v>
          </cell>
          <cell r="N73">
            <v>9278.14</v>
          </cell>
          <cell r="O73">
            <v>133.24100000000001</v>
          </cell>
          <cell r="P73">
            <v>-283</v>
          </cell>
          <cell r="Q73">
            <v>117.327</v>
          </cell>
          <cell r="R73">
            <v>9969.8700000000008</v>
          </cell>
          <cell r="S73">
            <v>398.17700000000002</v>
          </cell>
          <cell r="T73">
            <v>126.629</v>
          </cell>
          <cell r="U73">
            <v>2867.72</v>
          </cell>
          <cell r="V73">
            <v>-63.329500000000003</v>
          </cell>
          <cell r="W73">
            <v>136.36799999999999</v>
          </cell>
          <cell r="X73">
            <v>0</v>
          </cell>
          <cell r="Y73">
            <v>27</v>
          </cell>
          <cell r="Z73">
            <v>1097</v>
          </cell>
          <cell r="AA73">
            <v>195.12100000000001</v>
          </cell>
          <cell r="AB73">
            <v>1</v>
          </cell>
          <cell r="AC73">
            <v>25771</v>
          </cell>
          <cell r="AD73">
            <v>1153.07</v>
          </cell>
          <cell r="AE73">
            <v>-3478.85</v>
          </cell>
          <cell r="AF73">
            <v>0</v>
          </cell>
          <cell r="AG73">
            <v>3665.75</v>
          </cell>
          <cell r="AH73">
            <v>-2034.37</v>
          </cell>
          <cell r="AI73">
            <v>101128</v>
          </cell>
          <cell r="AJ73">
            <v>32676.7</v>
          </cell>
          <cell r="AK73">
            <v>0</v>
          </cell>
          <cell r="AL73">
            <v>0</v>
          </cell>
          <cell r="AM73">
            <v>298.97699999999998</v>
          </cell>
          <cell r="AN73">
            <v>-88.522999999999996</v>
          </cell>
          <cell r="AO73">
            <v>170.12100000000001</v>
          </cell>
          <cell r="AP73">
            <v>617495</v>
          </cell>
          <cell r="AQ73">
            <v>2600.9499999999998</v>
          </cell>
          <cell r="AR73">
            <v>26421.200000000001</v>
          </cell>
          <cell r="AS73">
            <v>0</v>
          </cell>
          <cell r="AT73">
            <v>115.593</v>
          </cell>
          <cell r="AU73">
            <v>419899</v>
          </cell>
          <cell r="AV73">
            <v>359692</v>
          </cell>
          <cell r="AW73">
            <v>60206.6</v>
          </cell>
          <cell r="AX73">
            <v>0.28928799999999999</v>
          </cell>
          <cell r="AY73">
            <v>2.8278099999999999</v>
          </cell>
          <cell r="AZ73">
            <v>17871</v>
          </cell>
          <cell r="BA73">
            <v>64861.4</v>
          </cell>
          <cell r="BB73">
            <v>8411</v>
          </cell>
          <cell r="BC73">
            <v>71591.5</v>
          </cell>
          <cell r="BD73">
            <v>85107.9</v>
          </cell>
          <cell r="BE73">
            <v>7042.47</v>
          </cell>
          <cell r="BF73">
            <v>53143</v>
          </cell>
          <cell r="BG73">
            <v>5378.73</v>
          </cell>
          <cell r="BH73">
            <v>279.81599999999997</v>
          </cell>
          <cell r="BI73">
            <v>1.5879000000000001</v>
          </cell>
          <cell r="BJ73">
            <v>3.00814</v>
          </cell>
          <cell r="BK73">
            <v>3.9974500000000002</v>
          </cell>
          <cell r="BL73">
            <v>71473.600000000006</v>
          </cell>
          <cell r="BM73">
            <v>4.2014800000000001</v>
          </cell>
          <cell r="BN73">
            <v>8266.34</v>
          </cell>
          <cell r="BO73">
            <v>2288.12</v>
          </cell>
          <cell r="BP73">
            <v>186.197</v>
          </cell>
          <cell r="BQ73">
            <v>126.629</v>
          </cell>
          <cell r="BR73">
            <v>425</v>
          </cell>
          <cell r="BS73">
            <v>25</v>
          </cell>
          <cell r="BT73">
            <v>25</v>
          </cell>
          <cell r="BU73" t="e">
            <v>#N/A</v>
          </cell>
          <cell r="BV73" t="e">
            <v>#N/A</v>
          </cell>
          <cell r="BW73">
            <v>758.50699999999995</v>
          </cell>
          <cell r="BX73">
            <v>205.995</v>
          </cell>
          <cell r="BY73">
            <v>-964.50099999999998</v>
          </cell>
          <cell r="BZ73">
            <v>0.18</v>
          </cell>
          <cell r="CA73" t="e">
            <v>#N/A</v>
          </cell>
          <cell r="CB73" t="e">
            <v>#N/A</v>
          </cell>
          <cell r="CC73" t="e">
            <v>#N/A</v>
          </cell>
          <cell r="CD73" t="e">
            <v>#N/A</v>
          </cell>
          <cell r="CE73" t="e">
            <v>#N/A</v>
          </cell>
        </row>
        <row r="74">
          <cell r="A74">
            <v>201702</v>
          </cell>
          <cell r="B74">
            <v>378.15199999999999</v>
          </cell>
          <cell r="C74">
            <v>1327770</v>
          </cell>
          <cell r="D74">
            <v>14627.3</v>
          </cell>
          <cell r="E74">
            <v>17678.099999999999</v>
          </cell>
          <cell r="F74">
            <v>5807.88</v>
          </cell>
          <cell r="G74">
            <v>14551.7</v>
          </cell>
          <cell r="H74">
            <v>33.472999999999999</v>
          </cell>
          <cell r="I74">
            <v>16958.900000000001</v>
          </cell>
          <cell r="J74">
            <v>9.7398399999999992</v>
          </cell>
          <cell r="K74">
            <v>640.38300000000004</v>
          </cell>
          <cell r="L74">
            <v>0</v>
          </cell>
          <cell r="M74">
            <v>210.917</v>
          </cell>
          <cell r="N74">
            <v>2910.33</v>
          </cell>
          <cell r="O74">
            <v>133.24100000000001</v>
          </cell>
          <cell r="P74">
            <v>-552</v>
          </cell>
          <cell r="Q74">
            <v>118.371</v>
          </cell>
          <cell r="R74">
            <v>10201.1</v>
          </cell>
          <cell r="S74">
            <v>821.14200000000005</v>
          </cell>
          <cell r="T74">
            <v>129.977</v>
          </cell>
          <cell r="U74">
            <v>3093.45</v>
          </cell>
          <cell r="V74">
            <v>-307.73899999999998</v>
          </cell>
          <cell r="W74">
            <v>139.71700000000001</v>
          </cell>
          <cell r="X74">
            <v>1</v>
          </cell>
          <cell r="Y74">
            <v>37.700000000000003</v>
          </cell>
          <cell r="Z74">
            <v>1097</v>
          </cell>
          <cell r="AA74">
            <v>221.566</v>
          </cell>
          <cell r="AB74">
            <v>1</v>
          </cell>
          <cell r="AC74">
            <v>25771</v>
          </cell>
          <cell r="AD74">
            <v>1168.71</v>
          </cell>
          <cell r="AE74">
            <v>-4990.33</v>
          </cell>
          <cell r="AF74">
            <v>0</v>
          </cell>
          <cell r="AG74">
            <v>5231.63</v>
          </cell>
          <cell r="AH74">
            <v>-1773.6</v>
          </cell>
          <cell r="AI74">
            <v>101161</v>
          </cell>
          <cell r="AJ74">
            <v>32676.7</v>
          </cell>
          <cell r="AK74">
            <v>0</v>
          </cell>
          <cell r="AL74">
            <v>0</v>
          </cell>
          <cell r="AM74">
            <v>-161.67099999999999</v>
          </cell>
          <cell r="AN74">
            <v>-326.52699999999999</v>
          </cell>
          <cell r="AO74">
            <v>196.566</v>
          </cell>
          <cell r="AP74">
            <v>617495</v>
          </cell>
          <cell r="AQ74">
            <v>2882.15</v>
          </cell>
          <cell r="AR74">
            <v>0</v>
          </cell>
          <cell r="AS74">
            <v>0</v>
          </cell>
          <cell r="AT74">
            <v>0</v>
          </cell>
          <cell r="AU74">
            <v>427664</v>
          </cell>
          <cell r="AV74">
            <v>366822</v>
          </cell>
          <cell r="AW74">
            <v>60842.6</v>
          </cell>
          <cell r="AX74">
            <v>0.30248799999999998</v>
          </cell>
          <cell r="AY74">
            <v>2.6760799999999998</v>
          </cell>
          <cell r="AZ74">
            <v>17771</v>
          </cell>
          <cell r="BA74">
            <v>66535</v>
          </cell>
          <cell r="BB74">
            <v>8436</v>
          </cell>
          <cell r="BC74">
            <v>71592.5</v>
          </cell>
          <cell r="BD74">
            <v>86897.3</v>
          </cell>
          <cell r="BE74">
            <v>7068.6</v>
          </cell>
          <cell r="BF74">
            <v>53143</v>
          </cell>
          <cell r="BG74">
            <v>5378.73</v>
          </cell>
          <cell r="BH74">
            <v>283.78899999999999</v>
          </cell>
          <cell r="BI74">
            <v>1.7315100000000001</v>
          </cell>
          <cell r="BJ74">
            <v>3.0988899999999999</v>
          </cell>
          <cell r="BK74">
            <v>4.0375800000000002</v>
          </cell>
          <cell r="BL74">
            <v>72291.3</v>
          </cell>
          <cell r="BM74">
            <v>4.3388400000000003</v>
          </cell>
          <cell r="BN74">
            <v>8401.33</v>
          </cell>
          <cell r="BO74">
            <v>2541.39</v>
          </cell>
          <cell r="BP74">
            <v>210.78800000000001</v>
          </cell>
          <cell r="BQ74">
            <v>129.977</v>
          </cell>
          <cell r="BR74">
            <v>425</v>
          </cell>
          <cell r="BS74">
            <v>25</v>
          </cell>
          <cell r="BT74">
            <v>25</v>
          </cell>
          <cell r="BU74" t="e">
            <v>#N/A</v>
          </cell>
          <cell r="BV74" t="e">
            <v>#N/A</v>
          </cell>
          <cell r="BW74">
            <v>768.11199999999997</v>
          </cell>
          <cell r="BX74">
            <v>-61.910400000000003</v>
          </cell>
          <cell r="BY74">
            <v>-706.20100000000002</v>
          </cell>
          <cell r="BZ74">
            <v>0.18</v>
          </cell>
          <cell r="CA74" t="e">
            <v>#N/A</v>
          </cell>
          <cell r="CB74" t="e">
            <v>#N/A</v>
          </cell>
          <cell r="CC74" t="e">
            <v>#N/A</v>
          </cell>
          <cell r="CD74" t="e">
            <v>#N/A</v>
          </cell>
          <cell r="CE74" t="e">
            <v>#N/A</v>
          </cell>
        </row>
        <row r="75">
          <cell r="A75">
            <v>201703</v>
          </cell>
          <cell r="B75">
            <v>395.31599999999997</v>
          </cell>
          <cell r="C75">
            <v>1330970</v>
          </cell>
          <cell r="D75">
            <v>14627.3</v>
          </cell>
          <cell r="E75">
            <v>17678.099999999999</v>
          </cell>
          <cell r="F75">
            <v>5842.37</v>
          </cell>
          <cell r="G75">
            <v>14579.9</v>
          </cell>
          <cell r="H75">
            <v>33.472999999999999</v>
          </cell>
          <cell r="I75">
            <v>17332.599999999999</v>
          </cell>
          <cell r="J75">
            <v>9.7398399999999992</v>
          </cell>
          <cell r="K75">
            <v>637.27200000000005</v>
          </cell>
          <cell r="L75">
            <v>0</v>
          </cell>
          <cell r="M75">
            <v>212.32300000000001</v>
          </cell>
          <cell r="N75">
            <v>10593.6</v>
          </cell>
          <cell r="O75">
            <v>133.24100000000001</v>
          </cell>
          <cell r="P75">
            <v>-995</v>
          </cell>
          <cell r="Q75">
            <v>119.414</v>
          </cell>
          <cell r="R75">
            <v>10376.1</v>
          </cell>
          <cell r="S75">
            <v>324.76900000000001</v>
          </cell>
          <cell r="T75">
            <v>133.32599999999999</v>
          </cell>
          <cell r="U75">
            <v>3118.69</v>
          </cell>
          <cell r="V75">
            <v>-734.27300000000002</v>
          </cell>
          <cell r="W75">
            <v>143.066</v>
          </cell>
          <cell r="X75">
            <v>2</v>
          </cell>
          <cell r="Y75">
            <v>40.776000000000003</v>
          </cell>
          <cell r="Z75">
            <v>1097</v>
          </cell>
          <cell r="AA75">
            <v>247.833</v>
          </cell>
          <cell r="AB75">
            <v>1</v>
          </cell>
          <cell r="AC75">
            <v>25771</v>
          </cell>
          <cell r="AD75">
            <v>1181.08</v>
          </cell>
          <cell r="AE75">
            <v>-3832.07</v>
          </cell>
          <cell r="AF75">
            <v>0</v>
          </cell>
          <cell r="AG75">
            <v>4190.1899999999996</v>
          </cell>
          <cell r="AH75">
            <v>-1356.9</v>
          </cell>
          <cell r="AI75">
            <v>101172</v>
          </cell>
          <cell r="AJ75">
            <v>32676.7</v>
          </cell>
          <cell r="AK75">
            <v>0</v>
          </cell>
          <cell r="AL75">
            <v>0</v>
          </cell>
          <cell r="AM75">
            <v>-591.07399999999996</v>
          </cell>
          <cell r="AN75">
            <v>-755.93100000000004</v>
          </cell>
          <cell r="AO75">
            <v>222.833</v>
          </cell>
          <cell r="AP75">
            <v>617495</v>
          </cell>
          <cell r="AQ75">
            <v>2956.59</v>
          </cell>
          <cell r="AR75">
            <v>38388.1</v>
          </cell>
          <cell r="AS75">
            <v>0</v>
          </cell>
          <cell r="AT75">
            <v>238.78299999999999</v>
          </cell>
          <cell r="AU75">
            <v>441949</v>
          </cell>
          <cell r="AV75">
            <v>380695</v>
          </cell>
          <cell r="AW75">
            <v>61253.8</v>
          </cell>
          <cell r="AX75">
            <v>0.31489200000000001</v>
          </cell>
          <cell r="AY75">
            <v>2.61219</v>
          </cell>
          <cell r="AZ75">
            <v>17671</v>
          </cell>
          <cell r="BA75">
            <v>67791.899999999994</v>
          </cell>
          <cell r="BB75">
            <v>8461</v>
          </cell>
          <cell r="BC75">
            <v>71593.5</v>
          </cell>
          <cell r="BD75">
            <v>88686.8</v>
          </cell>
          <cell r="BE75">
            <v>7094.73</v>
          </cell>
          <cell r="BF75">
            <v>53143</v>
          </cell>
          <cell r="BG75">
            <v>5378.73</v>
          </cell>
          <cell r="BH75">
            <v>285.59100000000001</v>
          </cell>
          <cell r="BI75">
            <v>1.87016</v>
          </cell>
          <cell r="BJ75">
            <v>3.1850100000000001</v>
          </cell>
          <cell r="BK75">
            <v>4.0756300000000003</v>
          </cell>
          <cell r="BL75">
            <v>73117.2</v>
          </cell>
          <cell r="BM75">
            <v>4.4774900000000004</v>
          </cell>
          <cell r="BN75">
            <v>8536.33</v>
          </cell>
          <cell r="BO75">
            <v>2596.0100000000002</v>
          </cell>
          <cell r="BP75">
            <v>227.25399999999999</v>
          </cell>
          <cell r="BQ75">
            <v>133.32599999999999</v>
          </cell>
          <cell r="BR75">
            <v>425</v>
          </cell>
          <cell r="BS75">
            <v>25</v>
          </cell>
          <cell r="BT75">
            <v>25</v>
          </cell>
          <cell r="BU75" t="e">
            <v>#N/A</v>
          </cell>
          <cell r="BV75" t="e">
            <v>#N/A</v>
          </cell>
          <cell r="BW75">
            <v>768.07600000000002</v>
          </cell>
          <cell r="BX75">
            <v>-501.79899999999998</v>
          </cell>
          <cell r="BY75">
            <v>-266.27699999999999</v>
          </cell>
          <cell r="BZ75">
            <v>0.18</v>
          </cell>
          <cell r="CA75" t="e">
            <v>#N/A</v>
          </cell>
          <cell r="CB75" t="e">
            <v>#N/A</v>
          </cell>
          <cell r="CC75" t="e">
            <v>#N/A</v>
          </cell>
          <cell r="CD75" t="e">
            <v>#N/A</v>
          </cell>
          <cell r="CE75" t="e">
            <v>#N/A</v>
          </cell>
        </row>
        <row r="76">
          <cell r="A76">
            <v>201704</v>
          </cell>
          <cell r="B76">
            <v>412.09300000000002</v>
          </cell>
          <cell r="C76">
            <v>1351450</v>
          </cell>
          <cell r="D76">
            <v>14627.3</v>
          </cell>
          <cell r="E76">
            <v>17678.099999999999</v>
          </cell>
          <cell r="F76">
            <v>6012.49</v>
          </cell>
          <cell r="G76">
            <v>14443.2</v>
          </cell>
          <cell r="H76">
            <v>33.472999999999999</v>
          </cell>
          <cell r="I76">
            <v>17611.2</v>
          </cell>
          <cell r="J76">
            <v>9.7398399999999992</v>
          </cell>
          <cell r="K76">
            <v>634.54300000000001</v>
          </cell>
          <cell r="L76">
            <v>0</v>
          </cell>
          <cell r="M76">
            <v>213.43700000000001</v>
          </cell>
          <cell r="N76">
            <v>-6778.24</v>
          </cell>
          <cell r="O76">
            <v>133.24100000000001</v>
          </cell>
          <cell r="P76">
            <v>-966</v>
          </cell>
          <cell r="Q76">
            <v>120.458</v>
          </cell>
          <cell r="R76">
            <v>10559.9</v>
          </cell>
          <cell r="S76">
            <v>640.202</v>
          </cell>
          <cell r="T76">
            <v>136.67500000000001</v>
          </cell>
          <cell r="U76">
            <v>3143.5</v>
          </cell>
          <cell r="V76">
            <v>-731.93700000000001</v>
          </cell>
          <cell r="W76">
            <v>146.41499999999999</v>
          </cell>
          <cell r="X76">
            <v>3</v>
          </cell>
          <cell r="Y76">
            <v>27</v>
          </cell>
          <cell r="Z76">
            <v>1097</v>
          </cell>
          <cell r="AA76">
            <v>273.38400000000001</v>
          </cell>
          <cell r="AB76">
            <v>1</v>
          </cell>
          <cell r="AC76">
            <v>25771</v>
          </cell>
          <cell r="AD76">
            <v>1189.8599999999999</v>
          </cell>
          <cell r="AE76">
            <v>7559.81</v>
          </cell>
          <cell r="AF76">
            <v>20803.900000000001</v>
          </cell>
          <cell r="AG76">
            <v>4838.46</v>
          </cell>
          <cell r="AH76">
            <v>-1391.32</v>
          </cell>
          <cell r="AI76">
            <v>101183</v>
          </cell>
          <cell r="AJ76">
            <v>32676.7</v>
          </cell>
          <cell r="AK76">
            <v>0</v>
          </cell>
          <cell r="AL76">
            <v>0</v>
          </cell>
          <cell r="AM76">
            <v>-575.69299999999998</v>
          </cell>
          <cell r="AN76">
            <v>-740.54899999999998</v>
          </cell>
          <cell r="AO76">
            <v>248.38399999999999</v>
          </cell>
          <cell r="AP76">
            <v>617495</v>
          </cell>
          <cell r="AQ76">
            <v>2986.36</v>
          </cell>
          <cell r="AR76">
            <v>0</v>
          </cell>
          <cell r="AS76">
            <v>12083.6</v>
          </cell>
          <cell r="AT76">
            <v>0</v>
          </cell>
          <cell r="AU76">
            <v>418846</v>
          </cell>
          <cell r="AV76">
            <v>389610</v>
          </cell>
          <cell r="AW76">
            <v>29236</v>
          </cell>
          <cell r="AX76">
            <v>0.32630500000000001</v>
          </cell>
          <cell r="AY76">
            <v>2.56359</v>
          </cell>
          <cell r="AZ76">
            <v>17571</v>
          </cell>
          <cell r="BA76">
            <v>69083.199999999997</v>
          </cell>
          <cell r="BB76">
            <v>8486</v>
          </cell>
          <cell r="BC76">
            <v>71594.5</v>
          </cell>
          <cell r="BD76">
            <v>90476.2</v>
          </cell>
          <cell r="BE76">
            <v>7120.86</v>
          </cell>
          <cell r="BF76">
            <v>53143</v>
          </cell>
          <cell r="BG76">
            <v>5378.73</v>
          </cell>
          <cell r="BH76">
            <v>288.74400000000003</v>
          </cell>
          <cell r="BI76">
            <v>2.00359</v>
          </cell>
          <cell r="BJ76">
            <v>3.2665700000000002</v>
          </cell>
          <cell r="BK76">
            <v>4.1116599999999996</v>
          </cell>
          <cell r="BL76">
            <v>73964</v>
          </cell>
          <cell r="BM76">
            <v>4.6109299999999998</v>
          </cell>
          <cell r="BN76">
            <v>8671.33</v>
          </cell>
          <cell r="BO76">
            <v>2649.1</v>
          </cell>
          <cell r="BP76">
            <v>200.59</v>
          </cell>
          <cell r="BQ76">
            <v>136.67500000000001</v>
          </cell>
          <cell r="BR76">
            <v>425</v>
          </cell>
          <cell r="BS76">
            <v>25</v>
          </cell>
          <cell r="BT76">
            <v>25</v>
          </cell>
          <cell r="BU76" t="e">
            <v>#N/A</v>
          </cell>
          <cell r="BV76" t="e">
            <v>#N/A</v>
          </cell>
          <cell r="BW76">
            <v>751.57100000000003</v>
          </cell>
          <cell r="BX76">
            <v>-470.07</v>
          </cell>
          <cell r="BY76">
            <v>-281.50099999999998</v>
          </cell>
          <cell r="BZ76">
            <v>0.18</v>
          </cell>
          <cell r="CA76" t="e">
            <v>#N/A</v>
          </cell>
          <cell r="CB76" t="e">
            <v>#N/A</v>
          </cell>
          <cell r="CC76" t="e">
            <v>#N/A</v>
          </cell>
          <cell r="CD76" t="e">
            <v>#N/A</v>
          </cell>
          <cell r="CE76" t="e">
            <v>#N/A</v>
          </cell>
        </row>
        <row r="77">
          <cell r="A77">
            <v>201801</v>
          </cell>
          <cell r="B77">
            <v>450.548</v>
          </cell>
          <cell r="C77">
            <v>1356630</v>
          </cell>
          <cell r="D77">
            <v>14627.3</v>
          </cell>
          <cell r="E77">
            <v>17678.099999999999</v>
          </cell>
          <cell r="F77">
            <v>6036.31</v>
          </cell>
          <cell r="G77">
            <v>14610.4</v>
          </cell>
          <cell r="H77">
            <v>33.472999999999999</v>
          </cell>
          <cell r="I77">
            <v>17789.3</v>
          </cell>
          <cell r="J77">
            <v>9.7398399999999992</v>
          </cell>
          <cell r="K77">
            <v>632.16399999999999</v>
          </cell>
          <cell r="L77">
            <v>0</v>
          </cell>
          <cell r="M77">
            <v>214.24299999999999</v>
          </cell>
          <cell r="N77">
            <v>8725.9</v>
          </cell>
          <cell r="O77">
            <v>133.24100000000001</v>
          </cell>
          <cell r="P77">
            <v>-283</v>
          </cell>
          <cell r="Q77">
            <v>121.501</v>
          </cell>
          <cell r="R77">
            <v>10821</v>
          </cell>
          <cell r="S77">
            <v>398.20600000000002</v>
          </cell>
          <cell r="T77">
            <v>140.024</v>
          </cell>
          <cell r="U77">
            <v>3189.72</v>
          </cell>
          <cell r="V77">
            <v>-47.788200000000003</v>
          </cell>
          <cell r="W77">
            <v>149.76400000000001</v>
          </cell>
          <cell r="X77">
            <v>4</v>
          </cell>
          <cell r="Y77">
            <v>27</v>
          </cell>
          <cell r="Z77">
            <v>1097</v>
          </cell>
          <cell r="AA77">
            <v>299.12599999999998</v>
          </cell>
          <cell r="AB77">
            <v>1</v>
          </cell>
          <cell r="AC77">
            <v>25771</v>
          </cell>
          <cell r="AD77">
            <v>1195.1500000000001</v>
          </cell>
          <cell r="AE77">
            <v>-3924.12</v>
          </cell>
          <cell r="AF77">
            <v>0</v>
          </cell>
          <cell r="AG77">
            <v>4084.45</v>
          </cell>
          <cell r="AH77">
            <v>-2125.67</v>
          </cell>
          <cell r="AI77">
            <v>101172</v>
          </cell>
          <cell r="AJ77">
            <v>32676.7</v>
          </cell>
          <cell r="AK77">
            <v>0</v>
          </cell>
          <cell r="AL77">
            <v>0</v>
          </cell>
          <cell r="AM77">
            <v>-2.5504600000000002</v>
          </cell>
          <cell r="AN77">
            <v>-68.351200000000006</v>
          </cell>
          <cell r="AO77">
            <v>274.12599999999998</v>
          </cell>
          <cell r="AP77">
            <v>617495</v>
          </cell>
          <cell r="AQ77">
            <v>3065.21</v>
          </cell>
          <cell r="AR77">
            <v>29019.1</v>
          </cell>
          <cell r="AS77">
            <v>0</v>
          </cell>
          <cell r="AT77">
            <v>362.73899999999998</v>
          </cell>
          <cell r="AU77">
            <v>430980</v>
          </cell>
          <cell r="AV77">
            <v>401558</v>
          </cell>
          <cell r="AW77">
            <v>29421.7</v>
          </cell>
          <cell r="AX77">
            <v>0.336698</v>
          </cell>
          <cell r="AY77">
            <v>2.5257000000000001</v>
          </cell>
          <cell r="AZ77">
            <v>17471</v>
          </cell>
          <cell r="BA77">
            <v>71108.899999999994</v>
          </cell>
          <cell r="BB77">
            <v>8511</v>
          </cell>
          <cell r="BC77">
            <v>71595.5</v>
          </cell>
          <cell r="BD77">
            <v>92265.600000000006</v>
          </cell>
          <cell r="BE77">
            <v>7146.99</v>
          </cell>
          <cell r="BF77">
            <v>53143</v>
          </cell>
          <cell r="BG77">
            <v>5378.73</v>
          </cell>
          <cell r="BH77">
            <v>290.73599999999999</v>
          </cell>
          <cell r="BI77">
            <v>2.1295500000000001</v>
          </cell>
          <cell r="BJ77">
            <v>3.3438400000000001</v>
          </cell>
          <cell r="BK77">
            <v>4.1116599999999996</v>
          </cell>
          <cell r="BL77">
            <v>74824.100000000006</v>
          </cell>
          <cell r="BM77">
            <v>4.7368800000000002</v>
          </cell>
          <cell r="BN77">
            <v>8806.33</v>
          </cell>
          <cell r="BO77">
            <v>2723.44</v>
          </cell>
          <cell r="BP77">
            <v>201.739</v>
          </cell>
          <cell r="BQ77">
            <v>140.024</v>
          </cell>
          <cell r="BR77">
            <v>425</v>
          </cell>
          <cell r="BS77">
            <v>25</v>
          </cell>
          <cell r="BT77">
            <v>25</v>
          </cell>
          <cell r="BU77" t="e">
            <v>#N/A</v>
          </cell>
          <cell r="BV77" t="e">
            <v>#N/A</v>
          </cell>
          <cell r="BW77">
            <v>749.19200000000001</v>
          </cell>
          <cell r="BX77">
            <v>215.309</v>
          </cell>
          <cell r="BY77">
            <v>-964.50099999999998</v>
          </cell>
          <cell r="BZ77">
            <v>0.18</v>
          </cell>
          <cell r="CA77" t="e">
            <v>#N/A</v>
          </cell>
          <cell r="CB77" t="e">
            <v>#N/A</v>
          </cell>
          <cell r="CC77" t="e">
            <v>#N/A</v>
          </cell>
          <cell r="CD77" t="e">
            <v>#N/A</v>
          </cell>
          <cell r="CE77" t="e">
            <v>#N/A</v>
          </cell>
        </row>
        <row r="78">
          <cell r="A78">
            <v>201802</v>
          </cell>
          <cell r="B78">
            <v>468.61500000000001</v>
          </cell>
          <cell r="C78">
            <v>1358910</v>
          </cell>
          <cell r="D78">
            <v>3750</v>
          </cell>
          <cell r="E78">
            <v>17678.099999999999</v>
          </cell>
          <cell r="F78">
            <v>6080.26</v>
          </cell>
          <cell r="G78">
            <v>3668.28</v>
          </cell>
          <cell r="H78">
            <v>33.472999999999999</v>
          </cell>
          <cell r="I78">
            <v>17861.5</v>
          </cell>
          <cell r="J78">
            <v>9.7398399999999992</v>
          </cell>
          <cell r="K78">
            <v>630.11400000000003</v>
          </cell>
          <cell r="L78">
            <v>0</v>
          </cell>
          <cell r="M78">
            <v>214.72900000000001</v>
          </cell>
          <cell r="N78">
            <v>733.65599999999995</v>
          </cell>
          <cell r="O78">
            <v>133.24100000000001</v>
          </cell>
          <cell r="P78">
            <v>-552</v>
          </cell>
          <cell r="Q78">
            <v>122.545</v>
          </cell>
          <cell r="R78">
            <v>10749.4</v>
          </cell>
          <cell r="S78">
            <v>398.20600000000002</v>
          </cell>
          <cell r="T78">
            <v>143.37299999999999</v>
          </cell>
          <cell r="U78">
            <v>3531.97</v>
          </cell>
          <cell r="V78">
            <v>-290.79300000000001</v>
          </cell>
          <cell r="W78">
            <v>153.113</v>
          </cell>
          <cell r="X78">
            <v>5</v>
          </cell>
          <cell r="Y78">
            <v>37.700000000000003</v>
          </cell>
          <cell r="Z78">
            <v>1097</v>
          </cell>
          <cell r="AA78">
            <v>324.01499999999999</v>
          </cell>
          <cell r="AB78">
            <v>1</v>
          </cell>
          <cell r="AC78">
            <v>25771</v>
          </cell>
          <cell r="AD78">
            <v>1209.25</v>
          </cell>
          <cell r="AE78">
            <v>-4666.58</v>
          </cell>
          <cell r="AF78">
            <v>0</v>
          </cell>
          <cell r="AG78">
            <v>5706.16</v>
          </cell>
          <cell r="AH78">
            <v>-1927.02</v>
          </cell>
          <cell r="AI78">
            <v>101205</v>
          </cell>
          <cell r="AJ78">
            <v>32676.7</v>
          </cell>
          <cell r="AK78">
            <v>0</v>
          </cell>
          <cell r="AL78">
            <v>0</v>
          </cell>
          <cell r="AM78">
            <v>-245.58</v>
          </cell>
          <cell r="AN78">
            <v>-317.26600000000002</v>
          </cell>
          <cell r="AO78">
            <v>299.01499999999999</v>
          </cell>
          <cell r="AP78">
            <v>617495</v>
          </cell>
          <cell r="AQ78">
            <v>3463.73</v>
          </cell>
          <cell r="AR78">
            <v>0</v>
          </cell>
          <cell r="AS78">
            <v>0</v>
          </cell>
          <cell r="AT78">
            <v>0</v>
          </cell>
          <cell r="AU78">
            <v>436765</v>
          </cell>
          <cell r="AV78">
            <v>407019</v>
          </cell>
          <cell r="AW78">
            <v>29746.400000000001</v>
          </cell>
          <cell r="AX78">
            <v>0.34602100000000002</v>
          </cell>
          <cell r="AY78">
            <v>2.4965600000000001</v>
          </cell>
          <cell r="AZ78">
            <v>17371</v>
          </cell>
          <cell r="BA78">
            <v>72935.899999999994</v>
          </cell>
          <cell r="BB78">
            <v>8536</v>
          </cell>
          <cell r="BC78">
            <v>71596.5</v>
          </cell>
          <cell r="BD78">
            <v>94080.7</v>
          </cell>
          <cell r="BE78">
            <v>7173.51</v>
          </cell>
          <cell r="BF78">
            <v>53143</v>
          </cell>
          <cell r="BG78">
            <v>5378.73</v>
          </cell>
          <cell r="BH78">
            <v>294.86200000000002</v>
          </cell>
          <cell r="BI78">
            <v>2.2493500000000002</v>
          </cell>
          <cell r="BJ78">
            <v>3.4169900000000002</v>
          </cell>
          <cell r="BK78">
            <v>4.1116599999999996</v>
          </cell>
          <cell r="BL78">
            <v>75681.7</v>
          </cell>
          <cell r="BM78">
            <v>4.8566900000000004</v>
          </cell>
          <cell r="BN78">
            <v>8950.14</v>
          </cell>
          <cell r="BO78">
            <v>3092.63</v>
          </cell>
          <cell r="BP78">
            <v>227.73400000000001</v>
          </cell>
          <cell r="BQ78">
            <v>143.37299999999999</v>
          </cell>
          <cell r="BR78">
            <v>425</v>
          </cell>
          <cell r="BS78">
            <v>25</v>
          </cell>
          <cell r="BT78">
            <v>25</v>
          </cell>
          <cell r="BU78" t="e">
            <v>#N/A</v>
          </cell>
          <cell r="BV78" t="e">
            <v>#N/A</v>
          </cell>
          <cell r="BW78">
            <v>757.84199999999998</v>
          </cell>
          <cell r="BX78">
            <v>-51.640599999999999</v>
          </cell>
          <cell r="BY78">
            <v>-706.20100000000002</v>
          </cell>
          <cell r="BZ78">
            <v>0.18</v>
          </cell>
          <cell r="CA78" t="e">
            <v>#N/A</v>
          </cell>
          <cell r="CB78" t="e">
            <v>#N/A</v>
          </cell>
          <cell r="CC78" t="e">
            <v>#N/A</v>
          </cell>
          <cell r="CD78" t="e">
            <v>#N/A</v>
          </cell>
          <cell r="CE78" t="e">
            <v>#N/A</v>
          </cell>
        </row>
        <row r="79">
          <cell r="A79">
            <v>201803</v>
          </cell>
          <cell r="B79">
            <v>486.29500000000002</v>
          </cell>
          <cell r="C79">
            <v>1361230</v>
          </cell>
          <cell r="D79">
            <v>3750</v>
          </cell>
          <cell r="E79">
            <v>17678.099999999999</v>
          </cell>
          <cell r="F79">
            <v>6116.47</v>
          </cell>
          <cell r="G79">
            <v>3696.86</v>
          </cell>
          <cell r="H79">
            <v>33.472999999999999</v>
          </cell>
          <cell r="I79">
            <v>17969.7</v>
          </cell>
          <cell r="J79">
            <v>9.7398399999999992</v>
          </cell>
          <cell r="K79">
            <v>628.38699999999994</v>
          </cell>
          <cell r="L79">
            <v>0</v>
          </cell>
          <cell r="M79">
            <v>215.73400000000001</v>
          </cell>
          <cell r="N79">
            <v>739.37199999999996</v>
          </cell>
          <cell r="O79">
            <v>133.24100000000001</v>
          </cell>
          <cell r="P79">
            <v>-995</v>
          </cell>
          <cell r="Q79">
            <v>123.589</v>
          </cell>
          <cell r="R79">
            <v>10819.1</v>
          </cell>
          <cell r="S79">
            <v>398.20600000000002</v>
          </cell>
          <cell r="T79">
            <v>146.72200000000001</v>
          </cell>
          <cell r="U79">
            <v>3557.54</v>
          </cell>
          <cell r="V79">
            <v>-717.80200000000002</v>
          </cell>
          <cell r="W79">
            <v>156.46199999999999</v>
          </cell>
          <cell r="X79">
            <v>6</v>
          </cell>
          <cell r="Y79">
            <v>40.776000000000003</v>
          </cell>
          <cell r="Z79">
            <v>1097</v>
          </cell>
          <cell r="AA79">
            <v>348.39600000000002</v>
          </cell>
          <cell r="AB79">
            <v>1</v>
          </cell>
          <cell r="AC79">
            <v>25771</v>
          </cell>
          <cell r="AD79">
            <v>1216.81</v>
          </cell>
          <cell r="AE79">
            <v>-4060.92</v>
          </cell>
          <cell r="AF79">
            <v>0</v>
          </cell>
          <cell r="AG79">
            <v>4467.57</v>
          </cell>
          <cell r="AH79">
            <v>-1587.82</v>
          </cell>
          <cell r="AI79">
            <v>101216</v>
          </cell>
          <cell r="AJ79">
            <v>32676.7</v>
          </cell>
          <cell r="AK79">
            <v>0</v>
          </cell>
          <cell r="AL79">
            <v>0</v>
          </cell>
          <cell r="AM79">
            <v>-706.45100000000002</v>
          </cell>
          <cell r="AN79">
            <v>-778.13699999999994</v>
          </cell>
          <cell r="AO79">
            <v>323.39600000000002</v>
          </cell>
          <cell r="AP79">
            <v>617495</v>
          </cell>
          <cell r="AQ79">
            <v>3534.75</v>
          </cell>
          <cell r="AR79">
            <v>0</v>
          </cell>
          <cell r="AS79">
            <v>0</v>
          </cell>
          <cell r="AT79">
            <v>0</v>
          </cell>
          <cell r="AU79">
            <v>441340</v>
          </cell>
          <cell r="AV79">
            <v>411389</v>
          </cell>
          <cell r="AW79">
            <v>29951.7</v>
          </cell>
          <cell r="AX79">
            <v>0.35453200000000001</v>
          </cell>
          <cell r="AY79">
            <v>2.4734699999999998</v>
          </cell>
          <cell r="AZ79">
            <v>17271</v>
          </cell>
          <cell r="BA79">
            <v>74423.7</v>
          </cell>
          <cell r="BB79">
            <v>8561</v>
          </cell>
          <cell r="BC79">
            <v>71597.5</v>
          </cell>
          <cell r="BD79">
            <v>95895.9</v>
          </cell>
          <cell r="BE79">
            <v>7200.03</v>
          </cell>
          <cell r="BF79">
            <v>53143</v>
          </cell>
          <cell r="BG79">
            <v>5378.73</v>
          </cell>
          <cell r="BH79">
            <v>296.726</v>
          </cell>
          <cell r="BI79">
            <v>2.3690000000000002</v>
          </cell>
          <cell r="BJ79">
            <v>3.4859800000000001</v>
          </cell>
          <cell r="BK79">
            <v>4.1116599999999996</v>
          </cell>
          <cell r="BL79">
            <v>76547.600000000006</v>
          </cell>
          <cell r="BM79">
            <v>4.9763299999999999</v>
          </cell>
          <cell r="BN79">
            <v>9093.9599999999991</v>
          </cell>
          <cell r="BO79">
            <v>3144.31</v>
          </cell>
          <cell r="BP79">
            <v>243.72499999999999</v>
          </cell>
          <cell r="BQ79">
            <v>146.72200000000001</v>
          </cell>
          <cell r="BR79">
            <v>425</v>
          </cell>
          <cell r="BS79">
            <v>25</v>
          </cell>
          <cell r="BT79">
            <v>25</v>
          </cell>
          <cell r="BU79" t="e">
            <v>#N/A</v>
          </cell>
          <cell r="BV79" t="e">
            <v>#N/A</v>
          </cell>
          <cell r="BW79">
            <v>759.19100000000003</v>
          </cell>
          <cell r="BX79">
            <v>-492.91399999999999</v>
          </cell>
          <cell r="BY79">
            <v>-266.27699999999999</v>
          </cell>
          <cell r="BZ79">
            <v>0.18</v>
          </cell>
          <cell r="CA79" t="e">
            <v>#N/A</v>
          </cell>
          <cell r="CB79" t="e">
            <v>#N/A</v>
          </cell>
          <cell r="CC79" t="e">
            <v>#N/A</v>
          </cell>
          <cell r="CD79" t="e">
            <v>#N/A</v>
          </cell>
          <cell r="CE79" t="e">
            <v>#N/A</v>
          </cell>
        </row>
        <row r="80">
          <cell r="A80">
            <v>201804</v>
          </cell>
          <cell r="B80">
            <v>503.73599999999999</v>
          </cell>
          <cell r="C80">
            <v>1363490</v>
          </cell>
          <cell r="D80">
            <v>3750</v>
          </cell>
          <cell r="E80">
            <v>17678.099999999999</v>
          </cell>
          <cell r="F80">
            <v>6294.15</v>
          </cell>
          <cell r="G80">
            <v>3554.4</v>
          </cell>
          <cell r="H80">
            <v>33.472999999999999</v>
          </cell>
          <cell r="I80">
            <v>18116</v>
          </cell>
          <cell r="J80">
            <v>9.7398399999999992</v>
          </cell>
          <cell r="K80">
            <v>626.95500000000004</v>
          </cell>
          <cell r="L80">
            <v>0</v>
          </cell>
          <cell r="M80">
            <v>217.28700000000001</v>
          </cell>
          <cell r="N80">
            <v>710.88</v>
          </cell>
          <cell r="O80">
            <v>133.24100000000001</v>
          </cell>
          <cell r="P80">
            <v>-966</v>
          </cell>
          <cell r="Q80">
            <v>124.63200000000001</v>
          </cell>
          <cell r="R80">
            <v>10948.8</v>
          </cell>
          <cell r="S80">
            <v>398.20600000000002</v>
          </cell>
          <cell r="T80">
            <v>150.071</v>
          </cell>
          <cell r="U80">
            <v>3582.34</v>
          </cell>
          <cell r="V80">
            <v>-716.06500000000005</v>
          </cell>
          <cell r="W80">
            <v>159.81100000000001</v>
          </cell>
          <cell r="X80">
            <v>7</v>
          </cell>
          <cell r="Y80">
            <v>27</v>
          </cell>
          <cell r="Z80">
            <v>1097</v>
          </cell>
          <cell r="AA80">
            <v>372.60399999999998</v>
          </cell>
          <cell r="AB80">
            <v>1</v>
          </cell>
          <cell r="AC80">
            <v>25771</v>
          </cell>
          <cell r="AD80">
            <v>1232.3399999999999</v>
          </cell>
          <cell r="AE80">
            <v>-4697.12</v>
          </cell>
          <cell r="AF80">
            <v>0</v>
          </cell>
          <cell r="AG80">
            <v>5013.45</v>
          </cell>
          <cell r="AH80">
            <v>-1730.5</v>
          </cell>
          <cell r="AI80">
            <v>101227</v>
          </cell>
          <cell r="AJ80">
            <v>32676.7</v>
          </cell>
          <cell r="AK80">
            <v>0</v>
          </cell>
          <cell r="AL80">
            <v>0</v>
          </cell>
          <cell r="AM80">
            <v>-710.67200000000003</v>
          </cell>
          <cell r="AN80">
            <v>-782.35799999999995</v>
          </cell>
          <cell r="AO80">
            <v>347.60399999999998</v>
          </cell>
          <cell r="AP80">
            <v>617495</v>
          </cell>
          <cell r="AQ80">
            <v>3561.29</v>
          </cell>
          <cell r="AR80">
            <v>0</v>
          </cell>
          <cell r="AS80">
            <v>0</v>
          </cell>
          <cell r="AT80">
            <v>0</v>
          </cell>
          <cell r="AU80">
            <v>446341</v>
          </cell>
          <cell r="AV80">
            <v>415964</v>
          </cell>
          <cell r="AW80">
            <v>30376.7</v>
          </cell>
          <cell r="AX80">
            <v>0.36210700000000001</v>
          </cell>
          <cell r="AY80">
            <v>2.4555600000000002</v>
          </cell>
          <cell r="AZ80">
            <v>17171</v>
          </cell>
          <cell r="BA80">
            <v>76054.2</v>
          </cell>
          <cell r="BB80">
            <v>8586</v>
          </cell>
          <cell r="BC80">
            <v>71598.5</v>
          </cell>
          <cell r="BD80">
            <v>97711</v>
          </cell>
          <cell r="BE80">
            <v>7226.55</v>
          </cell>
          <cell r="BF80">
            <v>53143</v>
          </cell>
          <cell r="BG80">
            <v>5378.73</v>
          </cell>
          <cell r="BH80">
            <v>299.96600000000001</v>
          </cell>
          <cell r="BI80">
            <v>2.4784799999999998</v>
          </cell>
          <cell r="BJ80">
            <v>3.5510999999999999</v>
          </cell>
          <cell r="BK80">
            <v>4.1116599999999996</v>
          </cell>
          <cell r="BL80">
            <v>77428.899999999994</v>
          </cell>
          <cell r="BM80">
            <v>5.0858100000000004</v>
          </cell>
          <cell r="BN80">
            <v>9237.7800000000007</v>
          </cell>
          <cell r="BO80">
            <v>3194.75</v>
          </cell>
          <cell r="BP80">
            <v>216.46199999999999</v>
          </cell>
          <cell r="BQ80">
            <v>150.071</v>
          </cell>
          <cell r="BR80">
            <v>425</v>
          </cell>
          <cell r="BS80">
            <v>25</v>
          </cell>
          <cell r="BT80">
            <v>25</v>
          </cell>
          <cell r="BU80" t="e">
            <v>#N/A</v>
          </cell>
          <cell r="BV80" t="e">
            <v>#N/A</v>
          </cell>
          <cell r="BW80">
            <v>743.98299999999995</v>
          </cell>
          <cell r="BX80">
            <v>-462.48200000000003</v>
          </cell>
          <cell r="BY80">
            <v>-281.50099999999998</v>
          </cell>
          <cell r="BZ80">
            <v>0.18</v>
          </cell>
          <cell r="CA80" t="e">
            <v>#N/A</v>
          </cell>
          <cell r="CB80" t="e">
            <v>#N/A</v>
          </cell>
          <cell r="CC80" t="e">
            <v>#N/A</v>
          </cell>
          <cell r="CD80" t="e">
            <v>#N/A</v>
          </cell>
          <cell r="CE80" t="e">
            <v>#N/A</v>
          </cell>
        </row>
        <row r="81">
          <cell r="A81">
            <v>201901</v>
          </cell>
          <cell r="B81">
            <v>521.85</v>
          </cell>
          <cell r="C81">
            <v>1359270</v>
          </cell>
          <cell r="D81">
            <v>3750</v>
          </cell>
          <cell r="E81">
            <v>17678.099999999999</v>
          </cell>
          <cell r="F81">
            <v>6316.67</v>
          </cell>
          <cell r="G81">
            <v>3730.41</v>
          </cell>
          <cell r="H81">
            <v>33.472999999999999</v>
          </cell>
          <cell r="I81">
            <v>18302.5</v>
          </cell>
          <cell r="J81">
            <v>9.7398399999999992</v>
          </cell>
          <cell r="K81">
            <v>625.80799999999999</v>
          </cell>
          <cell r="L81">
            <v>0</v>
          </cell>
          <cell r="M81">
            <v>219.42</v>
          </cell>
          <cell r="N81">
            <v>7400.16</v>
          </cell>
          <cell r="O81">
            <v>133.24100000000001</v>
          </cell>
          <cell r="P81">
            <v>-283</v>
          </cell>
          <cell r="Q81">
            <v>125.676</v>
          </cell>
          <cell r="R81">
            <v>11077</v>
          </cell>
          <cell r="S81">
            <v>398.20600000000002</v>
          </cell>
          <cell r="T81">
            <v>153.41999999999999</v>
          </cell>
          <cell r="U81">
            <v>3608</v>
          </cell>
          <cell r="V81">
            <v>-32.359200000000001</v>
          </cell>
          <cell r="W81">
            <v>163.15899999999999</v>
          </cell>
          <cell r="X81">
            <v>8</v>
          </cell>
          <cell r="Y81">
            <v>27</v>
          </cell>
          <cell r="Z81">
            <v>1097</v>
          </cell>
          <cell r="AA81">
            <v>396.15499999999997</v>
          </cell>
          <cell r="AB81">
            <v>1</v>
          </cell>
          <cell r="AC81">
            <v>25771</v>
          </cell>
          <cell r="AD81">
            <v>1248.5</v>
          </cell>
          <cell r="AE81">
            <v>-3885.01</v>
          </cell>
          <cell r="AF81">
            <v>0</v>
          </cell>
          <cell r="AG81">
            <v>4321.91</v>
          </cell>
          <cell r="AH81">
            <v>-2605.52</v>
          </cell>
          <cell r="AI81">
            <v>101216</v>
          </cell>
          <cell r="AJ81">
            <v>32676.7</v>
          </cell>
          <cell r="AK81">
            <v>0</v>
          </cell>
          <cell r="AL81">
            <v>0</v>
          </cell>
          <cell r="AM81">
            <v>-95.980199999999996</v>
          </cell>
          <cell r="AN81">
            <v>-117.221</v>
          </cell>
          <cell r="AO81">
            <v>371.15499999999997</v>
          </cell>
          <cell r="AP81">
            <v>617495</v>
          </cell>
          <cell r="AQ81">
            <v>3615.69</v>
          </cell>
          <cell r="AR81">
            <v>33270.400000000001</v>
          </cell>
          <cell r="AS81">
            <v>0</v>
          </cell>
          <cell r="AT81">
            <v>0</v>
          </cell>
          <cell r="AU81">
            <v>457343</v>
          </cell>
          <cell r="AV81">
            <v>426774</v>
          </cell>
          <cell r="AW81">
            <v>30568.7</v>
          </cell>
          <cell r="AX81">
            <v>0.36874200000000001</v>
          </cell>
          <cell r="AY81">
            <v>2.4411100000000001</v>
          </cell>
          <cell r="AZ81">
            <v>17071</v>
          </cell>
          <cell r="BA81">
            <v>78559.7</v>
          </cell>
          <cell r="BB81">
            <v>8611</v>
          </cell>
          <cell r="BC81">
            <v>71599.5</v>
          </cell>
          <cell r="BD81">
            <v>99526.2</v>
          </cell>
          <cell r="BE81">
            <v>7253.06</v>
          </cell>
          <cell r="BF81">
            <v>53143</v>
          </cell>
          <cell r="BG81">
            <v>5378.73</v>
          </cell>
          <cell r="BH81">
            <v>302.02100000000002</v>
          </cell>
          <cell r="BI81">
            <v>2.5867100000000001</v>
          </cell>
          <cell r="BJ81">
            <v>3.6124200000000002</v>
          </cell>
          <cell r="BK81">
            <v>4.1116599999999996</v>
          </cell>
          <cell r="BL81">
            <v>78299.399999999994</v>
          </cell>
          <cell r="BM81">
            <v>5.1940499999999998</v>
          </cell>
          <cell r="BN81">
            <v>9381.59</v>
          </cell>
          <cell r="BO81">
            <v>3245.11</v>
          </cell>
          <cell r="BP81">
            <v>217.16800000000001</v>
          </cell>
          <cell r="BQ81">
            <v>153.41999999999999</v>
          </cell>
          <cell r="BR81">
            <v>425</v>
          </cell>
          <cell r="BS81">
            <v>25</v>
          </cell>
          <cell r="BT81">
            <v>25</v>
          </cell>
          <cell r="BU81" t="e">
            <v>#N/A</v>
          </cell>
          <cell r="BV81" t="e">
            <v>#N/A</v>
          </cell>
          <cell r="BW81">
            <v>742.83600000000001</v>
          </cell>
          <cell r="BX81">
            <v>221.66499999999999</v>
          </cell>
          <cell r="BY81">
            <v>-964.50099999999998</v>
          </cell>
          <cell r="BZ81">
            <v>0.18</v>
          </cell>
          <cell r="CA81" t="e">
            <v>#N/A</v>
          </cell>
          <cell r="CB81" t="e">
            <v>#N/A</v>
          </cell>
          <cell r="CC81" t="e">
            <v>#N/A</v>
          </cell>
          <cell r="CD81" t="e">
            <v>#N/A</v>
          </cell>
          <cell r="CE81" t="e">
            <v>#N/A</v>
          </cell>
        </row>
      </sheetData>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PEF"/>
      <sheetName val="DINT08"/>
      <sheetName val="DINT09"/>
      <sheetName val="DOMINANT"/>
      <sheetName val="SK Data"/>
      <sheetName val="nKEYNES"/>
      <sheetName val="Download"/>
      <sheetName val="Intraflows"/>
      <sheetName val="DICGOP"/>
      <sheetName val="Model-Exp"/>
      <sheetName val="Model-Rec"/>
      <sheetName val="Mini-Forecasts"/>
      <sheetName val="NAO"/>
      <sheetName val="Calcs"/>
      <sheetName val="Upload"/>
      <sheetName val="PBR08"/>
      <sheetName val="Differences"/>
      <sheetName val="PreBud08"/>
      <sheetName val="KELLY01"/>
      <sheetName val="KELLY03"/>
      <sheetName val="KELLY04"/>
      <sheetName val="KELLY05"/>
      <sheetName val="KELLY06"/>
      <sheetName val="KELLY07"/>
      <sheetName val="KELLY09"/>
      <sheetName val="KELLY10"/>
      <sheetName val="KELLY10C"/>
      <sheetName val="KELLY10D"/>
      <sheetName val="KELLY10E"/>
      <sheetName val="KELLY10F"/>
      <sheetName val="KELLY10G"/>
      <sheetName val="KELLY12"/>
      <sheetName val="KELLY12A"/>
      <sheetName val="KELLY12AA"/>
      <sheetName val="KELLY12B"/>
      <sheetName val="FSBR09"/>
      <sheetName val="LIVE"/>
      <sheetName val="KELLY03a"/>
      <sheetName val="KELLY03b"/>
      <sheetName val="KELLY03c"/>
      <sheetName val="KELLY03d"/>
      <sheetName val="KELLY05a"/>
      <sheetName val="KELLY06a"/>
      <sheetName val="KELLY06b"/>
      <sheetName val="Debt Interest PORTAL! FSBR09"/>
      <sheetName val="SK_Data"/>
      <sheetName val="Debt_Interest_PORTAL!_FSBR09"/>
      <sheetName val="SK_Data1"/>
      <sheetName val="Debt_Interest_PORTAL!_FSBR09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B1" t="str">
            <v>CGC</v>
          </cell>
        </row>
        <row r="65">
          <cell r="A65" t="str">
            <v>1999-00</v>
          </cell>
          <cell r="B65">
            <v>1102</v>
          </cell>
          <cell r="C65">
            <v>258807</v>
          </cell>
          <cell r="D65">
            <v>-9137</v>
          </cell>
          <cell r="G65">
            <v>-1202</v>
          </cell>
          <cell r="H65">
            <v>54</v>
          </cell>
          <cell r="I65">
            <v>24968</v>
          </cell>
          <cell r="J65">
            <v>322</v>
          </cell>
          <cell r="K65">
            <v>4056</v>
          </cell>
          <cell r="L65">
            <v>9</v>
          </cell>
          <cell r="M65">
            <v>252</v>
          </cell>
          <cell r="N65">
            <v>2747</v>
          </cell>
          <cell r="O65">
            <v>2036</v>
          </cell>
          <cell r="P65">
            <v>-1555</v>
          </cell>
          <cell r="Q65">
            <v>176</v>
          </cell>
          <cell r="R65">
            <v>17824</v>
          </cell>
          <cell r="S65">
            <v>2849</v>
          </cell>
          <cell r="T65">
            <v>515</v>
          </cell>
          <cell r="U65">
            <v>7538</v>
          </cell>
          <cell r="V65">
            <v>-672</v>
          </cell>
          <cell r="W65">
            <v>846</v>
          </cell>
          <cell r="X65">
            <v>167</v>
          </cell>
          <cell r="Y65">
            <v>-1214</v>
          </cell>
          <cell r="Z65">
            <v>4711</v>
          </cell>
          <cell r="AA65">
            <v>1619</v>
          </cell>
          <cell r="AB65">
            <v>12000</v>
          </cell>
          <cell r="AD65">
            <v>1645</v>
          </cell>
          <cell r="AE65">
            <v>-817</v>
          </cell>
          <cell r="AF65">
            <v>2</v>
          </cell>
          <cell r="AG65">
            <v>819</v>
          </cell>
          <cell r="AH65">
            <v>-421</v>
          </cell>
          <cell r="AK65">
            <v>935</v>
          </cell>
          <cell r="AL65">
            <v>-2319</v>
          </cell>
          <cell r="AM65">
            <v>1495</v>
          </cell>
          <cell r="AN65">
            <v>-3652</v>
          </cell>
          <cell r="AO65">
            <v>1326</v>
          </cell>
          <cell r="AQ65">
            <v>4409</v>
          </cell>
          <cell r="AR65">
            <v>14846</v>
          </cell>
          <cell r="AS65">
            <v>0</v>
          </cell>
          <cell r="AT65">
            <v>0</v>
          </cell>
          <cell r="BN65">
            <v>5640</v>
          </cell>
          <cell r="BO65">
            <v>3065</v>
          </cell>
          <cell r="BP65">
            <v>829</v>
          </cell>
          <cell r="BQ65">
            <v>515</v>
          </cell>
          <cell r="BR65">
            <v>1400</v>
          </cell>
          <cell r="BS65">
            <v>127</v>
          </cell>
          <cell r="BT65">
            <v>153</v>
          </cell>
          <cell r="BW65">
            <v>4543</v>
          </cell>
          <cell r="BX65">
            <v>-1339</v>
          </cell>
          <cell r="BY65">
            <v>-3204</v>
          </cell>
        </row>
        <row r="66">
          <cell r="A66" t="str">
            <v>2000-01</v>
          </cell>
          <cell r="B66">
            <v>1128</v>
          </cell>
          <cell r="C66">
            <v>250843.25</v>
          </cell>
          <cell r="D66">
            <v>-35569</v>
          </cell>
          <cell r="E66">
            <v>-4874</v>
          </cell>
          <cell r="F66">
            <v>185</v>
          </cell>
          <cell r="G66">
            <v>-14239</v>
          </cell>
          <cell r="H66">
            <v>57</v>
          </cell>
          <cell r="I66">
            <v>25958</v>
          </cell>
          <cell r="J66">
            <v>319</v>
          </cell>
          <cell r="K66">
            <v>3707</v>
          </cell>
          <cell r="L66">
            <v>11</v>
          </cell>
          <cell r="M66">
            <v>348</v>
          </cell>
          <cell r="N66">
            <v>2773</v>
          </cell>
          <cell r="O66">
            <v>2039</v>
          </cell>
          <cell r="P66">
            <v>-1573</v>
          </cell>
          <cell r="Q66">
            <v>210</v>
          </cell>
          <cell r="R66">
            <v>16728</v>
          </cell>
          <cell r="S66">
            <v>3159</v>
          </cell>
          <cell r="T66">
            <v>651</v>
          </cell>
          <cell r="U66">
            <v>8442</v>
          </cell>
          <cell r="V66">
            <v>-578</v>
          </cell>
          <cell r="W66">
            <v>981</v>
          </cell>
          <cell r="X66">
            <v>-7073</v>
          </cell>
          <cell r="Y66">
            <v>-1208</v>
          </cell>
          <cell r="Z66">
            <v>4568</v>
          </cell>
          <cell r="AA66">
            <v>2114</v>
          </cell>
          <cell r="AB66">
            <v>12000</v>
          </cell>
          <cell r="AD66">
            <v>1753</v>
          </cell>
          <cell r="AE66">
            <v>-2210</v>
          </cell>
          <cell r="AF66">
            <v>0</v>
          </cell>
          <cell r="AG66">
            <v>2210</v>
          </cell>
          <cell r="AH66">
            <v>-1728</v>
          </cell>
          <cell r="AI66">
            <v>-720</v>
          </cell>
          <cell r="AJ66">
            <v>11832</v>
          </cell>
          <cell r="AK66">
            <v>-2823</v>
          </cell>
          <cell r="AL66">
            <v>-2054</v>
          </cell>
          <cell r="AM66">
            <v>759</v>
          </cell>
          <cell r="AN66">
            <v>-2565</v>
          </cell>
          <cell r="AO66">
            <v>1653</v>
          </cell>
          <cell r="AQ66">
            <v>6399</v>
          </cell>
          <cell r="AR66">
            <v>20872</v>
          </cell>
          <cell r="AS66">
            <v>0</v>
          </cell>
          <cell r="AT66">
            <v>0</v>
          </cell>
          <cell r="BF66">
            <v>-932</v>
          </cell>
          <cell r="BG66">
            <v>-44</v>
          </cell>
          <cell r="BN66">
            <v>7242</v>
          </cell>
          <cell r="BO66">
            <v>4810</v>
          </cell>
          <cell r="BP66">
            <v>938</v>
          </cell>
          <cell r="BQ66">
            <v>651</v>
          </cell>
          <cell r="BR66">
            <v>1117</v>
          </cell>
          <cell r="BS66">
            <v>565</v>
          </cell>
          <cell r="BT66">
            <v>-33</v>
          </cell>
          <cell r="BW66">
            <v>4234</v>
          </cell>
          <cell r="BX66">
            <v>-1415</v>
          </cell>
          <cell r="BY66">
            <v>-2819</v>
          </cell>
        </row>
        <row r="67">
          <cell r="A67" t="str">
            <v>2001-02</v>
          </cell>
          <cell r="B67">
            <v>954</v>
          </cell>
          <cell r="C67">
            <v>230379.5</v>
          </cell>
          <cell r="D67">
            <v>2771</v>
          </cell>
          <cell r="E67">
            <v>4300</v>
          </cell>
          <cell r="F67">
            <v>164</v>
          </cell>
          <cell r="G67">
            <v>-5038</v>
          </cell>
          <cell r="H67">
            <v>40</v>
          </cell>
          <cell r="I67">
            <v>22000</v>
          </cell>
          <cell r="J67">
            <v>289</v>
          </cell>
          <cell r="K67">
            <v>3711</v>
          </cell>
          <cell r="L67">
            <v>9</v>
          </cell>
          <cell r="M67">
            <v>305</v>
          </cell>
          <cell r="N67">
            <v>3642</v>
          </cell>
          <cell r="O67">
            <v>3261</v>
          </cell>
          <cell r="P67">
            <v>-2740</v>
          </cell>
          <cell r="Q67">
            <v>258</v>
          </cell>
          <cell r="R67">
            <v>14971</v>
          </cell>
          <cell r="S67">
            <v>2484</v>
          </cell>
          <cell r="T67">
            <v>757</v>
          </cell>
          <cell r="U67">
            <v>8945</v>
          </cell>
          <cell r="V67">
            <v>-1954</v>
          </cell>
          <cell r="W67">
            <v>1055</v>
          </cell>
          <cell r="X67">
            <v>2030</v>
          </cell>
          <cell r="Y67">
            <v>-2470</v>
          </cell>
          <cell r="Z67">
            <v>4584</v>
          </cell>
          <cell r="AA67">
            <v>1577</v>
          </cell>
          <cell r="AB67">
            <v>3000</v>
          </cell>
          <cell r="AD67">
            <v>1839</v>
          </cell>
          <cell r="AE67">
            <v>33</v>
          </cell>
          <cell r="AF67">
            <v>1170</v>
          </cell>
          <cell r="AG67">
            <v>1137</v>
          </cell>
          <cell r="AH67">
            <v>-317</v>
          </cell>
          <cell r="AI67">
            <v>-336</v>
          </cell>
          <cell r="AJ67">
            <v>-4922</v>
          </cell>
          <cell r="AK67">
            <v>1860</v>
          </cell>
          <cell r="AL67">
            <v>-4077</v>
          </cell>
          <cell r="AM67">
            <v>1624</v>
          </cell>
          <cell r="AN67">
            <v>-2083</v>
          </cell>
          <cell r="AO67">
            <v>1401</v>
          </cell>
          <cell r="AQ67">
            <v>5053</v>
          </cell>
          <cell r="AR67">
            <v>21402</v>
          </cell>
          <cell r="AS67">
            <v>0</v>
          </cell>
          <cell r="AT67">
            <v>0</v>
          </cell>
          <cell r="BF67">
            <v>6179</v>
          </cell>
          <cell r="BG67">
            <v>-13</v>
          </cell>
          <cell r="BN67">
            <v>8062</v>
          </cell>
          <cell r="BO67">
            <v>3550</v>
          </cell>
          <cell r="BP67">
            <v>746</v>
          </cell>
          <cell r="BQ67">
            <v>757</v>
          </cell>
          <cell r="BR67">
            <v>-106</v>
          </cell>
          <cell r="BS67">
            <v>-489</v>
          </cell>
          <cell r="BT67">
            <v>142</v>
          </cell>
          <cell r="BW67">
            <v>4305</v>
          </cell>
          <cell r="BX67">
            <v>-1624</v>
          </cell>
          <cell r="BY67">
            <v>-2681</v>
          </cell>
        </row>
        <row r="68">
          <cell r="A68" t="str">
            <v>2002-03</v>
          </cell>
          <cell r="B68">
            <v>818</v>
          </cell>
          <cell r="C68">
            <v>234285.5</v>
          </cell>
          <cell r="D68">
            <v>21751</v>
          </cell>
          <cell r="E68">
            <v>1018</v>
          </cell>
          <cell r="F68">
            <v>121</v>
          </cell>
          <cell r="G68">
            <v>8892</v>
          </cell>
          <cell r="H68">
            <v>73</v>
          </cell>
          <cell r="I68">
            <v>20911</v>
          </cell>
          <cell r="J68">
            <v>218</v>
          </cell>
          <cell r="K68">
            <v>4150</v>
          </cell>
          <cell r="L68">
            <v>6</v>
          </cell>
          <cell r="M68">
            <v>266</v>
          </cell>
          <cell r="N68">
            <v>4563</v>
          </cell>
          <cell r="O68">
            <v>3384</v>
          </cell>
          <cell r="P68">
            <v>-2889</v>
          </cell>
          <cell r="Q68">
            <v>561</v>
          </cell>
          <cell r="R68">
            <v>14090</v>
          </cell>
          <cell r="S68">
            <v>2079</v>
          </cell>
          <cell r="T68">
            <v>667</v>
          </cell>
          <cell r="U68">
            <v>9144</v>
          </cell>
          <cell r="V68">
            <v>-2066</v>
          </cell>
          <cell r="W68">
            <v>891</v>
          </cell>
          <cell r="X68">
            <v>3871</v>
          </cell>
          <cell r="Y68">
            <v>-2675</v>
          </cell>
          <cell r="Z68">
            <v>4376</v>
          </cell>
          <cell r="AA68">
            <v>1478</v>
          </cell>
          <cell r="AB68">
            <v>0</v>
          </cell>
          <cell r="AD68">
            <v>1919</v>
          </cell>
          <cell r="AE68">
            <v>-1124</v>
          </cell>
          <cell r="AF68">
            <v>0</v>
          </cell>
          <cell r="AG68">
            <v>1124</v>
          </cell>
          <cell r="AH68">
            <v>-278</v>
          </cell>
          <cell r="AI68">
            <v>812</v>
          </cell>
          <cell r="AJ68">
            <v>-2504</v>
          </cell>
          <cell r="AK68">
            <v>-2214</v>
          </cell>
          <cell r="AL68">
            <v>-3206</v>
          </cell>
          <cell r="AM68">
            <v>3089</v>
          </cell>
          <cell r="AN68">
            <v>-1309</v>
          </cell>
          <cell r="AO68">
            <v>1242</v>
          </cell>
          <cell r="AQ68">
            <v>4505</v>
          </cell>
          <cell r="AR68">
            <v>19453</v>
          </cell>
          <cell r="AS68">
            <v>0</v>
          </cell>
          <cell r="AT68">
            <v>0</v>
          </cell>
          <cell r="BF68">
            <v>5300</v>
          </cell>
          <cell r="BG68">
            <v>-102</v>
          </cell>
          <cell r="BN68">
            <v>9158</v>
          </cell>
          <cell r="BO68">
            <v>3088</v>
          </cell>
          <cell r="BP68">
            <v>750</v>
          </cell>
          <cell r="BQ68">
            <v>667</v>
          </cell>
          <cell r="BR68">
            <v>-2437</v>
          </cell>
          <cell r="BS68">
            <v>-26</v>
          </cell>
          <cell r="BT68">
            <v>198</v>
          </cell>
          <cell r="BW68">
            <v>4830</v>
          </cell>
          <cell r="BX68">
            <v>-2516</v>
          </cell>
          <cell r="BY68">
            <v>-2314</v>
          </cell>
        </row>
        <row r="69">
          <cell r="A69" t="str">
            <v>2003-04</v>
          </cell>
          <cell r="B69">
            <v>679</v>
          </cell>
          <cell r="C69">
            <v>256279.5</v>
          </cell>
          <cell r="D69">
            <v>39391</v>
          </cell>
          <cell r="E69">
            <v>21597</v>
          </cell>
          <cell r="F69">
            <v>146</v>
          </cell>
          <cell r="G69">
            <v>28812</v>
          </cell>
          <cell r="H69">
            <v>38</v>
          </cell>
          <cell r="I69">
            <v>22280</v>
          </cell>
          <cell r="J69">
            <v>168</v>
          </cell>
          <cell r="K69">
            <v>4037</v>
          </cell>
          <cell r="L69">
            <v>2</v>
          </cell>
          <cell r="M69">
            <v>236</v>
          </cell>
          <cell r="N69">
            <v>6511</v>
          </cell>
          <cell r="O69">
            <v>3559</v>
          </cell>
          <cell r="P69">
            <v>-2963</v>
          </cell>
          <cell r="Q69">
            <v>528</v>
          </cell>
          <cell r="R69">
            <v>14416</v>
          </cell>
          <cell r="S69">
            <v>1915</v>
          </cell>
          <cell r="T69">
            <v>775</v>
          </cell>
          <cell r="U69">
            <v>9114</v>
          </cell>
          <cell r="V69">
            <v>-2126</v>
          </cell>
          <cell r="W69">
            <v>945</v>
          </cell>
          <cell r="X69">
            <v>-74</v>
          </cell>
          <cell r="Y69">
            <v>-2767</v>
          </cell>
          <cell r="Z69">
            <v>4250</v>
          </cell>
          <cell r="AA69">
            <v>1485</v>
          </cell>
          <cell r="AB69">
            <v>0</v>
          </cell>
          <cell r="AD69">
            <v>2028</v>
          </cell>
          <cell r="AE69">
            <v>-918</v>
          </cell>
          <cell r="AF69">
            <v>1424</v>
          </cell>
          <cell r="AG69">
            <v>2342</v>
          </cell>
          <cell r="AH69">
            <v>578</v>
          </cell>
          <cell r="AI69">
            <v>3435</v>
          </cell>
          <cell r="AJ69">
            <v>-85</v>
          </cell>
          <cell r="AK69">
            <v>1100</v>
          </cell>
          <cell r="AL69">
            <v>1767</v>
          </cell>
          <cell r="AM69">
            <v>-1521</v>
          </cell>
          <cell r="AN69">
            <v>-3282</v>
          </cell>
          <cell r="AO69">
            <v>1248</v>
          </cell>
          <cell r="AQ69">
            <v>4577</v>
          </cell>
          <cell r="AR69">
            <v>25090</v>
          </cell>
          <cell r="AS69">
            <v>0</v>
          </cell>
          <cell r="AT69">
            <v>0</v>
          </cell>
          <cell r="BF69">
            <v>4300</v>
          </cell>
          <cell r="BG69">
            <v>31</v>
          </cell>
          <cell r="BN69">
            <v>11067</v>
          </cell>
          <cell r="BO69">
            <v>3003</v>
          </cell>
          <cell r="BP69">
            <v>799</v>
          </cell>
          <cell r="BQ69">
            <v>775</v>
          </cell>
          <cell r="BR69">
            <v>-3290</v>
          </cell>
          <cell r="BS69">
            <v>-36</v>
          </cell>
          <cell r="BT69">
            <v>-62</v>
          </cell>
          <cell r="BW69">
            <v>4791</v>
          </cell>
          <cell r="BX69">
            <v>-2611</v>
          </cell>
          <cell r="BY69">
            <v>-2180</v>
          </cell>
        </row>
        <row r="70">
          <cell r="A70" t="str">
            <v>2004-05</v>
          </cell>
          <cell r="B70">
            <v>756</v>
          </cell>
          <cell r="C70">
            <v>278371.25</v>
          </cell>
          <cell r="D70">
            <v>38532</v>
          </cell>
          <cell r="E70">
            <v>-2290.5999999999985</v>
          </cell>
          <cell r="F70">
            <v>301.21000000000004</v>
          </cell>
          <cell r="G70">
            <v>35247.72</v>
          </cell>
          <cell r="H70">
            <v>23</v>
          </cell>
          <cell r="I70">
            <v>23933</v>
          </cell>
          <cell r="J70">
            <v>233</v>
          </cell>
          <cell r="K70">
            <v>3085</v>
          </cell>
          <cell r="L70">
            <v>2</v>
          </cell>
          <cell r="M70">
            <v>385</v>
          </cell>
          <cell r="N70">
            <v>7996</v>
          </cell>
          <cell r="O70">
            <v>4233</v>
          </cell>
          <cell r="P70">
            <v>-3550</v>
          </cell>
          <cell r="Q70">
            <v>600</v>
          </cell>
          <cell r="R70">
            <v>14907</v>
          </cell>
          <cell r="S70">
            <v>2334</v>
          </cell>
          <cell r="T70">
            <v>1410</v>
          </cell>
          <cell r="U70">
            <v>9034</v>
          </cell>
          <cell r="V70">
            <v>-2445</v>
          </cell>
          <cell r="W70">
            <v>1645</v>
          </cell>
          <cell r="X70">
            <v>-133.31999999999996</v>
          </cell>
          <cell r="Y70">
            <v>-3442</v>
          </cell>
          <cell r="Z70">
            <v>4264</v>
          </cell>
          <cell r="AA70">
            <v>1885</v>
          </cell>
          <cell r="AB70">
            <v>0</v>
          </cell>
          <cell r="AD70">
            <v>2154</v>
          </cell>
          <cell r="AE70">
            <v>-2079</v>
          </cell>
          <cell r="AF70">
            <v>395</v>
          </cell>
          <cell r="AG70">
            <v>2474</v>
          </cell>
          <cell r="AH70">
            <v>486</v>
          </cell>
          <cell r="AI70">
            <v>1901.6000000000058</v>
          </cell>
          <cell r="AJ70">
            <v>-4034.41</v>
          </cell>
          <cell r="AK70">
            <v>-1338.421</v>
          </cell>
          <cell r="AL70">
            <v>-48.585999999999991</v>
          </cell>
          <cell r="AM70">
            <v>-597</v>
          </cell>
          <cell r="AN70">
            <v>-1928</v>
          </cell>
          <cell r="AO70">
            <v>1633</v>
          </cell>
          <cell r="AQ70">
            <v>6093</v>
          </cell>
          <cell r="AR70">
            <v>16890</v>
          </cell>
          <cell r="AS70">
            <v>0</v>
          </cell>
          <cell r="AT70">
            <v>0</v>
          </cell>
          <cell r="BF70">
            <v>1051.4000000000015</v>
          </cell>
          <cell r="BG70">
            <v>4563.1400000000003</v>
          </cell>
          <cell r="BN70">
            <v>13383</v>
          </cell>
          <cell r="BO70">
            <v>3601</v>
          </cell>
          <cell r="BP70">
            <v>1082</v>
          </cell>
          <cell r="BQ70">
            <v>1410</v>
          </cell>
          <cell r="BR70">
            <v>784</v>
          </cell>
          <cell r="BS70">
            <v>294</v>
          </cell>
          <cell r="BT70">
            <v>124</v>
          </cell>
          <cell r="BW70">
            <v>3865</v>
          </cell>
          <cell r="BX70">
            <v>-2348</v>
          </cell>
          <cell r="BY70">
            <v>-1517</v>
          </cell>
        </row>
        <row r="71">
          <cell r="A71" t="str">
            <v>2005-06</v>
          </cell>
          <cell r="B71">
            <v>778</v>
          </cell>
          <cell r="C71">
            <v>321049.25</v>
          </cell>
          <cell r="D71">
            <v>40813</v>
          </cell>
          <cell r="E71">
            <v>3028</v>
          </cell>
          <cell r="F71">
            <v>181.05000000000018</v>
          </cell>
          <cell r="G71">
            <v>38395.4</v>
          </cell>
          <cell r="H71">
            <v>21</v>
          </cell>
          <cell r="I71">
            <v>25807</v>
          </cell>
          <cell r="J71">
            <v>200</v>
          </cell>
          <cell r="K71">
            <v>3020</v>
          </cell>
          <cell r="L71">
            <v>1</v>
          </cell>
          <cell r="M71">
            <v>440</v>
          </cell>
          <cell r="N71">
            <v>10803</v>
          </cell>
          <cell r="O71">
            <v>5000</v>
          </cell>
          <cell r="P71">
            <v>-4207</v>
          </cell>
          <cell r="Q71">
            <v>505</v>
          </cell>
          <cell r="R71">
            <v>16065</v>
          </cell>
          <cell r="S71">
            <v>2554</v>
          </cell>
          <cell r="T71">
            <v>1905</v>
          </cell>
          <cell r="U71">
            <v>10057</v>
          </cell>
          <cell r="V71">
            <v>-3170</v>
          </cell>
          <cell r="W71">
            <v>2106</v>
          </cell>
          <cell r="X71">
            <v>-81.597000000000008</v>
          </cell>
          <cell r="Y71">
            <v>-4234</v>
          </cell>
          <cell r="Z71">
            <v>4945</v>
          </cell>
          <cell r="AA71">
            <v>1849</v>
          </cell>
          <cell r="AB71">
            <v>0</v>
          </cell>
          <cell r="AD71">
            <v>2405</v>
          </cell>
          <cell r="AE71">
            <v>-2600</v>
          </cell>
          <cell r="AF71">
            <v>0</v>
          </cell>
          <cell r="AG71">
            <v>2600</v>
          </cell>
          <cell r="AH71">
            <v>-861</v>
          </cell>
          <cell r="AI71">
            <v>4851.0999999999913</v>
          </cell>
          <cell r="AJ71">
            <v>5093.1100000000006</v>
          </cell>
          <cell r="AK71">
            <v>879.94200000000001</v>
          </cell>
          <cell r="AL71">
            <v>-64.667999999999992</v>
          </cell>
          <cell r="AM71">
            <v>444</v>
          </cell>
          <cell r="AN71">
            <v>-762</v>
          </cell>
          <cell r="AO71">
            <v>1662</v>
          </cell>
          <cell r="AQ71">
            <v>6807</v>
          </cell>
          <cell r="AR71">
            <v>15137</v>
          </cell>
          <cell r="AS71">
            <v>0</v>
          </cell>
          <cell r="AT71">
            <v>320</v>
          </cell>
          <cell r="BF71">
            <v>-1252.3000000000029</v>
          </cell>
          <cell r="BG71">
            <v>-41.5</v>
          </cell>
          <cell r="BI71">
            <v>4.6174999999999997</v>
          </cell>
          <cell r="BN71">
            <v>15271</v>
          </cell>
          <cell r="BO71">
            <v>3886</v>
          </cell>
          <cell r="BP71">
            <v>1016</v>
          </cell>
          <cell r="BQ71">
            <v>1905</v>
          </cell>
          <cell r="BR71">
            <v>5014</v>
          </cell>
          <cell r="BS71">
            <v>-109</v>
          </cell>
          <cell r="BT71">
            <v>544</v>
          </cell>
          <cell r="BW71">
            <v>3863</v>
          </cell>
          <cell r="BX71">
            <v>-2259</v>
          </cell>
          <cell r="BY71">
            <v>-1604</v>
          </cell>
          <cell r="BZ71">
            <v>0</v>
          </cell>
        </row>
        <row r="72">
          <cell r="A72" t="str">
            <v>2006-07</v>
          </cell>
          <cell r="B72">
            <v>847</v>
          </cell>
          <cell r="C72">
            <v>337279.5</v>
          </cell>
          <cell r="D72">
            <v>37069</v>
          </cell>
          <cell r="E72">
            <v>4312.7999999999993</v>
          </cell>
          <cell r="F72">
            <v>154.57999999999993</v>
          </cell>
          <cell r="G72">
            <v>32370.28</v>
          </cell>
          <cell r="H72">
            <v>20</v>
          </cell>
          <cell r="I72">
            <v>27579</v>
          </cell>
          <cell r="J72">
            <v>130</v>
          </cell>
          <cell r="K72">
            <v>2957</v>
          </cell>
          <cell r="L72">
            <v>2</v>
          </cell>
          <cell r="M72">
            <v>520</v>
          </cell>
          <cell r="N72">
            <v>17221</v>
          </cell>
          <cell r="O72">
            <v>5001</v>
          </cell>
          <cell r="P72">
            <v>-4211</v>
          </cell>
          <cell r="Q72">
            <v>542</v>
          </cell>
          <cell r="R72">
            <v>16216</v>
          </cell>
          <cell r="S72">
            <v>2859</v>
          </cell>
          <cell r="T72">
            <v>937</v>
          </cell>
          <cell r="U72">
            <v>10401</v>
          </cell>
          <cell r="V72">
            <v>-2925</v>
          </cell>
          <cell r="W72">
            <v>1069</v>
          </cell>
          <cell r="X72">
            <v>-76.240000000000009</v>
          </cell>
          <cell r="Y72">
            <v>-4294</v>
          </cell>
          <cell r="Z72">
            <v>4917</v>
          </cell>
          <cell r="AA72">
            <v>1822</v>
          </cell>
          <cell r="AB72">
            <v>0</v>
          </cell>
          <cell r="AD72">
            <v>2690</v>
          </cell>
          <cell r="AE72">
            <v>-1227</v>
          </cell>
          <cell r="AF72">
            <v>2147</v>
          </cell>
          <cell r="AG72">
            <v>3374</v>
          </cell>
          <cell r="AH72">
            <v>-767</v>
          </cell>
          <cell r="AI72">
            <v>5518.1000000000058</v>
          </cell>
          <cell r="AJ72">
            <v>1715.7999999999993</v>
          </cell>
          <cell r="AK72">
            <v>-50.262000000000171</v>
          </cell>
          <cell r="AL72">
            <v>7.2159999999999993</v>
          </cell>
          <cell r="AM72">
            <v>-1192</v>
          </cell>
          <cell r="AN72">
            <v>-3952</v>
          </cell>
          <cell r="AO72">
            <v>1718</v>
          </cell>
          <cell r="AQ72">
            <v>6468</v>
          </cell>
          <cell r="AR72">
            <v>36755</v>
          </cell>
          <cell r="AS72">
            <v>3326.36</v>
          </cell>
          <cell r="AT72">
            <v>413.46549999999996</v>
          </cell>
          <cell r="BF72">
            <v>-3504.3999999999978</v>
          </cell>
          <cell r="BG72">
            <v>44.199999999999818</v>
          </cell>
          <cell r="BI72">
            <v>5.0374999999999996</v>
          </cell>
          <cell r="BN72">
            <v>16397</v>
          </cell>
          <cell r="BO72">
            <v>4265</v>
          </cell>
          <cell r="BP72">
            <v>1266</v>
          </cell>
          <cell r="BQ72">
            <v>937</v>
          </cell>
          <cell r="BR72">
            <v>825</v>
          </cell>
          <cell r="BS72">
            <v>-647</v>
          </cell>
          <cell r="BT72">
            <v>216</v>
          </cell>
          <cell r="BW72">
            <v>3711</v>
          </cell>
          <cell r="BX72">
            <v>-2231</v>
          </cell>
          <cell r="BY72">
            <v>-1480</v>
          </cell>
          <cell r="BZ72">
            <v>0</v>
          </cell>
        </row>
        <row r="73">
          <cell r="A73" t="str">
            <v>2007-08</v>
          </cell>
          <cell r="B73">
            <v>943</v>
          </cell>
          <cell r="C73">
            <v>349814</v>
          </cell>
          <cell r="D73">
            <v>32581.9</v>
          </cell>
          <cell r="E73">
            <v>-2155.1000000000022</v>
          </cell>
          <cell r="F73">
            <v>129.81999999999971</v>
          </cell>
          <cell r="G73">
            <v>29165.02</v>
          </cell>
          <cell r="H73">
            <v>19</v>
          </cell>
          <cell r="I73">
            <v>29960</v>
          </cell>
          <cell r="J73">
            <v>128</v>
          </cell>
          <cell r="K73">
            <v>3116</v>
          </cell>
          <cell r="L73">
            <v>0</v>
          </cell>
          <cell r="M73">
            <v>692</v>
          </cell>
          <cell r="N73">
            <v>14979</v>
          </cell>
          <cell r="O73">
            <v>5148</v>
          </cell>
          <cell r="P73">
            <v>-4287</v>
          </cell>
          <cell r="Q73">
            <v>597</v>
          </cell>
          <cell r="R73">
            <v>16476</v>
          </cell>
          <cell r="S73">
            <v>3289</v>
          </cell>
          <cell r="T73">
            <v>1254</v>
          </cell>
          <cell r="U73">
            <v>11646</v>
          </cell>
          <cell r="V73">
            <v>-2612</v>
          </cell>
          <cell r="W73">
            <v>1382</v>
          </cell>
          <cell r="X73">
            <v>-82.232000000000028</v>
          </cell>
          <cell r="Y73">
            <v>-4371</v>
          </cell>
          <cell r="Z73">
            <v>5027</v>
          </cell>
          <cell r="AA73">
            <v>2427</v>
          </cell>
          <cell r="AB73">
            <v>0</v>
          </cell>
          <cell r="AD73">
            <v>2950</v>
          </cell>
          <cell r="AE73">
            <v>-4600</v>
          </cell>
          <cell r="AF73">
            <v>0</v>
          </cell>
          <cell r="AG73">
            <v>4600</v>
          </cell>
          <cell r="AH73">
            <v>-3576</v>
          </cell>
          <cell r="AI73">
            <v>5753.6999999999971</v>
          </cell>
          <cell r="AJ73">
            <v>2220.2000000000007</v>
          </cell>
          <cell r="AK73">
            <v>-77.785999999999945</v>
          </cell>
          <cell r="AL73">
            <v>10.317</v>
          </cell>
          <cell r="AM73">
            <v>-7434</v>
          </cell>
          <cell r="AN73">
            <v>-4138</v>
          </cell>
          <cell r="AO73">
            <v>2327</v>
          </cell>
          <cell r="AQ73">
            <v>8719</v>
          </cell>
          <cell r="AR73">
            <v>5731</v>
          </cell>
          <cell r="AS73">
            <v>0</v>
          </cell>
          <cell r="AT73">
            <v>460.67309999999998</v>
          </cell>
          <cell r="BF73">
            <v>1967.2000000000007</v>
          </cell>
          <cell r="BG73">
            <v>75.720000000000255</v>
          </cell>
          <cell r="BI73">
            <v>5.9974999999999996</v>
          </cell>
          <cell r="BN73">
            <v>17037.150000000001</v>
          </cell>
          <cell r="BO73">
            <v>5809</v>
          </cell>
          <cell r="BP73">
            <v>1656</v>
          </cell>
          <cell r="BQ73">
            <v>1254</v>
          </cell>
          <cell r="BR73">
            <v>2853</v>
          </cell>
          <cell r="BS73">
            <v>108</v>
          </cell>
          <cell r="BT73">
            <v>693</v>
          </cell>
          <cell r="BW73">
            <v>4176</v>
          </cell>
          <cell r="BX73">
            <v>-2356</v>
          </cell>
          <cell r="BY73">
            <v>-1820</v>
          </cell>
          <cell r="BZ73">
            <v>0.2537874</v>
          </cell>
        </row>
        <row r="74">
          <cell r="A74" t="str">
            <v>2008-09</v>
          </cell>
          <cell r="B74">
            <v>901.83900000000006</v>
          </cell>
          <cell r="C74">
            <v>422844.25</v>
          </cell>
          <cell r="D74">
            <v>162440</v>
          </cell>
          <cell r="E74">
            <v>16571.200000000004</v>
          </cell>
          <cell r="F74">
            <v>162.28999999999996</v>
          </cell>
          <cell r="G74">
            <v>125752.1</v>
          </cell>
          <cell r="H74">
            <v>53.484999999999999</v>
          </cell>
          <cell r="I74">
            <v>30463.19</v>
          </cell>
          <cell r="J74">
            <v>234.70699999999999</v>
          </cell>
          <cell r="K74">
            <v>3217.1890000000003</v>
          </cell>
          <cell r="L74">
            <v>3</v>
          </cell>
          <cell r="M74">
            <v>627</v>
          </cell>
          <cell r="N74">
            <v>20040</v>
          </cell>
          <cell r="O74">
            <v>487.14800000000002</v>
          </cell>
          <cell r="P74">
            <v>-3818</v>
          </cell>
          <cell r="Q74">
            <v>557</v>
          </cell>
          <cell r="R74">
            <v>17271.84</v>
          </cell>
          <cell r="S74">
            <v>2631.17</v>
          </cell>
          <cell r="T74">
            <v>918</v>
          </cell>
          <cell r="U74">
            <v>7485.33</v>
          </cell>
          <cell r="V74">
            <v>-2473.0929999999998</v>
          </cell>
          <cell r="W74">
            <v>1119.9470000000001</v>
          </cell>
          <cell r="X74">
            <v>2683.9249999999997</v>
          </cell>
          <cell r="Y74">
            <v>324.23610000000002</v>
          </cell>
          <cell r="Z74">
            <v>4449</v>
          </cell>
          <cell r="AA74">
            <v>1983.7190000000001</v>
          </cell>
          <cell r="AB74">
            <v>0</v>
          </cell>
          <cell r="AD74">
            <v>3372.7719999999999</v>
          </cell>
          <cell r="AE74">
            <v>-4616</v>
          </cell>
          <cell r="AF74">
            <v>0</v>
          </cell>
          <cell r="AG74">
            <v>4616</v>
          </cell>
          <cell r="AH74">
            <v>1480.1400000000003</v>
          </cell>
          <cell r="AI74">
            <v>12525</v>
          </cell>
          <cell r="AJ74">
            <v>20914.899999999998</v>
          </cell>
          <cell r="AK74">
            <v>280.59900000000005</v>
          </cell>
          <cell r="AL74">
            <v>-1490.2160000000001</v>
          </cell>
          <cell r="AM74">
            <v>-106589</v>
          </cell>
          <cell r="AN74">
            <v>-4092.3599999999997</v>
          </cell>
          <cell r="AO74">
            <v>1903.0010000000002</v>
          </cell>
          <cell r="AQ74">
            <v>7415</v>
          </cell>
          <cell r="AR74">
            <v>3157</v>
          </cell>
          <cell r="AS74">
            <v>0</v>
          </cell>
          <cell r="AT74">
            <v>0</v>
          </cell>
          <cell r="BF74">
            <v>26178.9</v>
          </cell>
          <cell r="BG74">
            <v>692.8799999999992</v>
          </cell>
          <cell r="BI74">
            <v>4.6020450000000004</v>
          </cell>
          <cell r="BN74">
            <v>18784.41</v>
          </cell>
          <cell r="BO74">
            <v>5212</v>
          </cell>
          <cell r="BP74">
            <v>1285</v>
          </cell>
          <cell r="BQ74">
            <v>918</v>
          </cell>
          <cell r="BR74">
            <v>2200</v>
          </cell>
          <cell r="BS74">
            <v>724</v>
          </cell>
          <cell r="BT74">
            <v>179</v>
          </cell>
          <cell r="BW74">
            <v>4035</v>
          </cell>
          <cell r="BX74">
            <v>-2531</v>
          </cell>
          <cell r="BY74">
            <v>-1512.492</v>
          </cell>
          <cell r="BZ74">
            <v>1.0466357500000001</v>
          </cell>
        </row>
        <row r="75">
          <cell r="A75" t="str">
            <v>2009-10</v>
          </cell>
          <cell r="B75">
            <v>738</v>
          </cell>
          <cell r="C75">
            <v>585066.5</v>
          </cell>
          <cell r="D75">
            <v>220849.1</v>
          </cell>
          <cell r="E75">
            <v>-12979.200000000004</v>
          </cell>
          <cell r="F75">
            <v>0</v>
          </cell>
          <cell r="G75">
            <v>203413.40000000002</v>
          </cell>
          <cell r="H75">
            <v>24</v>
          </cell>
          <cell r="I75">
            <v>27206.2</v>
          </cell>
          <cell r="J75">
            <v>145.93</v>
          </cell>
          <cell r="K75">
            <v>3065.21</v>
          </cell>
          <cell r="L75">
            <v>0</v>
          </cell>
          <cell r="M75">
            <v>218.6309</v>
          </cell>
          <cell r="N75">
            <v>26206.500000000004</v>
          </cell>
          <cell r="O75">
            <v>522.947</v>
          </cell>
          <cell r="P75">
            <v>-4554.75</v>
          </cell>
          <cell r="Q75">
            <v>706</v>
          </cell>
          <cell r="R75">
            <v>22787.870000000003</v>
          </cell>
          <cell r="S75">
            <v>1389.3661</v>
          </cell>
          <cell r="T75">
            <v>1090.203</v>
          </cell>
          <cell r="U75">
            <v>5999.69</v>
          </cell>
          <cell r="V75">
            <v>-3550.9560000000001</v>
          </cell>
          <cell r="W75">
            <v>1236.134</v>
          </cell>
          <cell r="X75">
            <v>-2000</v>
          </cell>
          <cell r="Y75">
            <v>337</v>
          </cell>
          <cell r="Z75">
            <v>5272</v>
          </cell>
          <cell r="AA75">
            <v>1131.0039999999999</v>
          </cell>
          <cell r="AB75">
            <v>0</v>
          </cell>
          <cell r="AD75">
            <v>3563.9490000000001</v>
          </cell>
          <cell r="AE75">
            <v>4002</v>
          </cell>
          <cell r="AF75">
            <v>2244.39</v>
          </cell>
          <cell r="AG75">
            <v>-1757.605</v>
          </cell>
          <cell r="AH75">
            <v>4028.92</v>
          </cell>
          <cell r="AI75">
            <v>0</v>
          </cell>
          <cell r="AJ75">
            <v>-10612.699999999997</v>
          </cell>
          <cell r="AK75">
            <v>0</v>
          </cell>
          <cell r="AL75">
            <v>0</v>
          </cell>
          <cell r="AM75">
            <v>-22030.81</v>
          </cell>
          <cell r="AN75">
            <v>-3090.8090000000002</v>
          </cell>
          <cell r="AO75">
            <v>719.50400000000002</v>
          </cell>
          <cell r="AQ75">
            <v>5612.53</v>
          </cell>
          <cell r="AR75">
            <v>12793</v>
          </cell>
          <cell r="AS75">
            <v>3798.15</v>
          </cell>
          <cell r="AT75">
            <v>130.53</v>
          </cell>
          <cell r="BF75">
            <v>21802.399999999994</v>
          </cell>
          <cell r="BG75">
            <v>0</v>
          </cell>
          <cell r="BI75">
            <v>1.8844799999999999</v>
          </cell>
          <cell r="BN75">
            <v>20358.53</v>
          </cell>
          <cell r="BO75">
            <v>3542.5320000000002</v>
          </cell>
          <cell r="BP75">
            <v>979.7940000000001</v>
          </cell>
          <cell r="BQ75">
            <v>1090.203</v>
          </cell>
          <cell r="BR75">
            <v>1200</v>
          </cell>
          <cell r="BS75">
            <v>733</v>
          </cell>
          <cell r="BT75">
            <v>100</v>
          </cell>
          <cell r="BW75">
            <v>3755.2240000000002</v>
          </cell>
          <cell r="BX75">
            <v>-2323.96</v>
          </cell>
          <cell r="BY75">
            <v>-1431.2670000000001</v>
          </cell>
          <cell r="BZ75">
            <v>1.08690175</v>
          </cell>
        </row>
        <row r="76">
          <cell r="A76" t="str">
            <v>2010-11</v>
          </cell>
          <cell r="B76">
            <v>537.96</v>
          </cell>
          <cell r="C76">
            <v>748875.5</v>
          </cell>
          <cell r="D76">
            <v>179040.5</v>
          </cell>
          <cell r="E76">
            <v>0</v>
          </cell>
          <cell r="F76">
            <v>218.96000000000004</v>
          </cell>
          <cell r="G76">
            <v>175910.30000000002</v>
          </cell>
          <cell r="H76">
            <v>24</v>
          </cell>
          <cell r="I76">
            <v>42905.74</v>
          </cell>
          <cell r="J76">
            <v>145.75120000000001</v>
          </cell>
          <cell r="K76">
            <v>3272.116</v>
          </cell>
          <cell r="L76">
            <v>0</v>
          </cell>
          <cell r="M76">
            <v>426.68579999999997</v>
          </cell>
          <cell r="N76">
            <v>28895.09</v>
          </cell>
          <cell r="O76">
            <v>493.86399999999998</v>
          </cell>
          <cell r="P76">
            <v>-4554.75</v>
          </cell>
          <cell r="Q76">
            <v>715</v>
          </cell>
          <cell r="R76">
            <v>30501.230000000003</v>
          </cell>
          <cell r="S76">
            <v>2000.4789999999998</v>
          </cell>
          <cell r="T76">
            <v>1142.3530000000001</v>
          </cell>
          <cell r="U76">
            <v>6920.26</v>
          </cell>
          <cell r="V76">
            <v>-3369.598</v>
          </cell>
          <cell r="W76">
            <v>1288.104</v>
          </cell>
          <cell r="X76">
            <v>0</v>
          </cell>
          <cell r="Y76">
            <v>337</v>
          </cell>
          <cell r="Z76">
            <v>5272</v>
          </cell>
          <cell r="AA76">
            <v>881.26400000000001</v>
          </cell>
          <cell r="AB76">
            <v>0</v>
          </cell>
          <cell r="AD76">
            <v>3908.25</v>
          </cell>
          <cell r="AE76">
            <v>-4169.1980000000003</v>
          </cell>
          <cell r="AF76">
            <v>0</v>
          </cell>
          <cell r="AG76">
            <v>4169.1980000000003</v>
          </cell>
          <cell r="AH76">
            <v>1197.7400000000007</v>
          </cell>
          <cell r="AI76">
            <v>2911.3000000000029</v>
          </cell>
          <cell r="AJ76">
            <v>0</v>
          </cell>
          <cell r="AK76">
            <v>0</v>
          </cell>
          <cell r="AL76">
            <v>0</v>
          </cell>
          <cell r="AM76">
            <v>799.46000000000015</v>
          </cell>
          <cell r="AN76">
            <v>-1448.664</v>
          </cell>
          <cell r="AO76">
            <v>781.26400000000001</v>
          </cell>
          <cell r="AQ76">
            <v>6339.05</v>
          </cell>
          <cell r="AR76">
            <v>38961</v>
          </cell>
          <cell r="AS76">
            <v>0</v>
          </cell>
          <cell r="AT76">
            <v>455.36529999999999</v>
          </cell>
          <cell r="BF76">
            <v>0</v>
          </cell>
          <cell r="BG76">
            <v>0</v>
          </cell>
          <cell r="BI76">
            <v>2.5365925000000002</v>
          </cell>
          <cell r="BN76">
            <v>21932.65</v>
          </cell>
          <cell r="BO76">
            <v>4035.5440000000003</v>
          </cell>
          <cell r="BP76">
            <v>1161.152</v>
          </cell>
          <cell r="BQ76">
            <v>1142.3530000000001</v>
          </cell>
          <cell r="BR76">
            <v>2200</v>
          </cell>
          <cell r="BS76">
            <v>500</v>
          </cell>
          <cell r="BT76">
            <v>100</v>
          </cell>
          <cell r="BW76">
            <v>3933.2250000000004</v>
          </cell>
          <cell r="BX76">
            <v>-2530.866</v>
          </cell>
          <cell r="BY76">
            <v>-1402.3620000000001</v>
          </cell>
          <cell r="BZ76">
            <v>0.30061125</v>
          </cell>
        </row>
        <row r="77">
          <cell r="A77" t="str">
            <v>2011-12</v>
          </cell>
          <cell r="B77">
            <v>920.97399999999993</v>
          </cell>
          <cell r="C77">
            <v>878377.75</v>
          </cell>
          <cell r="D77">
            <v>148286.39999999999</v>
          </cell>
          <cell r="E77">
            <v>0</v>
          </cell>
          <cell r="F77">
            <v>289.82999999999993</v>
          </cell>
          <cell r="G77">
            <v>144027.9</v>
          </cell>
          <cell r="H77">
            <v>24</v>
          </cell>
          <cell r="I77">
            <v>54048.3</v>
          </cell>
          <cell r="J77">
            <v>145.75120000000001</v>
          </cell>
          <cell r="K77">
            <v>3270.7460000000001</v>
          </cell>
          <cell r="L77">
            <v>0</v>
          </cell>
          <cell r="M77">
            <v>565.42100000000005</v>
          </cell>
          <cell r="N77">
            <v>20713.663</v>
          </cell>
          <cell r="O77">
            <v>493.86399999999998</v>
          </cell>
          <cell r="P77">
            <v>-4554.75</v>
          </cell>
          <cell r="Q77">
            <v>720</v>
          </cell>
          <cell r="R77">
            <v>35327.479999999996</v>
          </cell>
          <cell r="S77">
            <v>2812.3330000000005</v>
          </cell>
          <cell r="T77">
            <v>1094.5039999999999</v>
          </cell>
          <cell r="U77">
            <v>8673.2100000000009</v>
          </cell>
          <cell r="V77">
            <v>-3215.8340000000003</v>
          </cell>
          <cell r="W77">
            <v>1240.2550000000001</v>
          </cell>
          <cell r="X77">
            <v>0</v>
          </cell>
          <cell r="Y77">
            <v>337</v>
          </cell>
          <cell r="Z77">
            <v>5272</v>
          </cell>
          <cell r="AA77">
            <v>1554.8200000000002</v>
          </cell>
          <cell r="AB77">
            <v>0</v>
          </cell>
          <cell r="AD77">
            <v>4378.9400000000005</v>
          </cell>
          <cell r="AE77">
            <v>-3749.05</v>
          </cell>
          <cell r="AF77">
            <v>4515.33</v>
          </cell>
          <cell r="AG77">
            <v>8264.380000000001</v>
          </cell>
          <cell r="AH77">
            <v>-915.21399999999994</v>
          </cell>
          <cell r="AI77">
            <v>3969.1999999999971</v>
          </cell>
          <cell r="AJ77">
            <v>0</v>
          </cell>
          <cell r="AK77">
            <v>0</v>
          </cell>
          <cell r="AL77">
            <v>0</v>
          </cell>
          <cell r="AM77">
            <v>-115.56620000000004</v>
          </cell>
          <cell r="AN77">
            <v>-1759.817</v>
          </cell>
          <cell r="AO77">
            <v>1454.8200000000002</v>
          </cell>
          <cell r="AQ77">
            <v>8872.8200000000015</v>
          </cell>
          <cell r="AR77">
            <v>41199</v>
          </cell>
          <cell r="AS77">
            <v>7992.54</v>
          </cell>
          <cell r="AT77">
            <v>684.6123</v>
          </cell>
          <cell r="BF77">
            <v>0</v>
          </cell>
          <cell r="BG77">
            <v>0</v>
          </cell>
          <cell r="BI77">
            <v>3.3972574999999998</v>
          </cell>
          <cell r="BN77">
            <v>23506.77</v>
          </cell>
          <cell r="BO77">
            <v>6463.41</v>
          </cell>
          <cell r="BP77">
            <v>1314.9160000000002</v>
          </cell>
          <cell r="BQ77">
            <v>1094.5039999999999</v>
          </cell>
          <cell r="BR77">
            <v>2200</v>
          </cell>
          <cell r="BS77">
            <v>100</v>
          </cell>
          <cell r="BT77">
            <v>100</v>
          </cell>
          <cell r="BW77">
            <v>3931.857</v>
          </cell>
          <cell r="BX77">
            <v>-2529.4960000000001</v>
          </cell>
          <cell r="BY77">
            <v>-1402.3620000000001</v>
          </cell>
          <cell r="BZ77">
            <v>0.12849725000000001</v>
          </cell>
        </row>
        <row r="78">
          <cell r="A78" t="str">
            <v>2012-13</v>
          </cell>
          <cell r="B78">
            <v>1102.9589999999998</v>
          </cell>
          <cell r="C78">
            <v>978257.5</v>
          </cell>
          <cell r="D78">
            <v>120403.4</v>
          </cell>
          <cell r="E78">
            <v>0</v>
          </cell>
          <cell r="F78">
            <v>299.82999999999993</v>
          </cell>
          <cell r="G78">
            <v>116795.5</v>
          </cell>
          <cell r="H78">
            <v>24</v>
          </cell>
          <cell r="I78">
            <v>58382.900000000009</v>
          </cell>
          <cell r="J78">
            <v>145.75120000000001</v>
          </cell>
          <cell r="K78">
            <v>3303.6829999999995</v>
          </cell>
          <cell r="L78">
            <v>0</v>
          </cell>
          <cell r="M78">
            <v>616.17499999999995</v>
          </cell>
          <cell r="N78">
            <v>22493.34</v>
          </cell>
          <cell r="O78">
            <v>493.86399999999998</v>
          </cell>
          <cell r="P78">
            <v>-4554.75</v>
          </cell>
          <cell r="Q78">
            <v>725</v>
          </cell>
          <cell r="R78">
            <v>38406.600000000006</v>
          </cell>
          <cell r="S78">
            <v>2912.5410000000002</v>
          </cell>
          <cell r="T78">
            <v>1146.654</v>
          </cell>
          <cell r="U78">
            <v>9444.39</v>
          </cell>
          <cell r="V78">
            <v>-3112.0540000000001</v>
          </cell>
          <cell r="W78">
            <v>1292.405</v>
          </cell>
          <cell r="X78">
            <v>0</v>
          </cell>
          <cell r="Y78">
            <v>337</v>
          </cell>
          <cell r="Z78">
            <v>5272</v>
          </cell>
          <cell r="AA78">
            <v>1928.086</v>
          </cell>
          <cell r="AB78">
            <v>0</v>
          </cell>
          <cell r="AD78">
            <v>4857.4880000000003</v>
          </cell>
          <cell r="AE78">
            <v>-8544.09</v>
          </cell>
          <cell r="AF78">
            <v>0</v>
          </cell>
          <cell r="AG78">
            <v>8544.09</v>
          </cell>
          <cell r="AH78">
            <v>-1805.1189999999997</v>
          </cell>
          <cell r="AI78">
            <v>3308</v>
          </cell>
          <cell r="AJ78">
            <v>0</v>
          </cell>
          <cell r="AK78">
            <v>0</v>
          </cell>
          <cell r="AL78">
            <v>0</v>
          </cell>
          <cell r="AM78">
            <v>1626.422</v>
          </cell>
          <cell r="AN78">
            <v>-2533.078</v>
          </cell>
          <cell r="AO78">
            <v>1828.086</v>
          </cell>
          <cell r="AQ78">
            <v>10140.289999999999</v>
          </cell>
          <cell r="AR78">
            <v>33942</v>
          </cell>
          <cell r="AS78">
            <v>0</v>
          </cell>
          <cell r="AT78">
            <v>264.03500000000003</v>
          </cell>
          <cell r="BF78">
            <v>0</v>
          </cell>
          <cell r="BG78">
            <v>0</v>
          </cell>
          <cell r="BI78">
            <v>3.8664849999999999</v>
          </cell>
          <cell r="BN78">
            <v>25080.89</v>
          </cell>
          <cell r="BO78">
            <v>7574.9400000000005</v>
          </cell>
          <cell r="BP78">
            <v>1418.6959999999999</v>
          </cell>
          <cell r="BQ78">
            <v>1146.654</v>
          </cell>
          <cell r="BR78">
            <v>2200</v>
          </cell>
          <cell r="BS78">
            <v>100</v>
          </cell>
          <cell r="BT78">
            <v>100</v>
          </cell>
          <cell r="BW78">
            <v>3964.799</v>
          </cell>
          <cell r="BX78">
            <v>-2562.433</v>
          </cell>
          <cell r="BY78">
            <v>-1402.3620000000001</v>
          </cell>
          <cell r="BZ78">
            <v>0.15406975000000001</v>
          </cell>
        </row>
        <row r="79">
          <cell r="A79" t="str">
            <v>2013-14</v>
          </cell>
          <cell r="B79">
            <v>1228.4659999999999</v>
          </cell>
          <cell r="C79">
            <v>1070217.5</v>
          </cell>
          <cell r="D79">
            <v>104254.3</v>
          </cell>
          <cell r="E79">
            <v>0</v>
          </cell>
          <cell r="F79">
            <v>314.89000000000033</v>
          </cell>
          <cell r="G79">
            <v>100997.1</v>
          </cell>
          <cell r="H79">
            <v>24</v>
          </cell>
          <cell r="I79">
            <v>63655.6</v>
          </cell>
          <cell r="J79">
            <v>145.75120000000001</v>
          </cell>
          <cell r="K79">
            <v>3355.0229999999997</v>
          </cell>
          <cell r="L79">
            <v>0</v>
          </cell>
          <cell r="M79">
            <v>636.35100000000011</v>
          </cell>
          <cell r="N79">
            <v>6495.5599999999995</v>
          </cell>
          <cell r="O79">
            <v>493.86399999999998</v>
          </cell>
          <cell r="P79">
            <v>-4554.75</v>
          </cell>
          <cell r="Q79">
            <v>725</v>
          </cell>
          <cell r="R79">
            <v>43274.7</v>
          </cell>
          <cell r="S79">
            <v>3117.1779999999999</v>
          </cell>
          <cell r="T79">
            <v>1198.8040000000001</v>
          </cell>
          <cell r="U79">
            <v>10707.5</v>
          </cell>
          <cell r="V79">
            <v>-3036.1810000000005</v>
          </cell>
          <cell r="W79">
            <v>1344.556</v>
          </cell>
          <cell r="X79">
            <v>0</v>
          </cell>
          <cell r="Y79">
            <v>337</v>
          </cell>
          <cell r="Z79">
            <v>5272</v>
          </cell>
          <cell r="AA79">
            <v>2193.7489999999998</v>
          </cell>
          <cell r="AB79">
            <v>4</v>
          </cell>
          <cell r="AD79">
            <v>5255.1030000000001</v>
          </cell>
          <cell r="AE79">
            <v>-1936.2799999999997</v>
          </cell>
          <cell r="AF79">
            <v>6183.49</v>
          </cell>
          <cell r="AG79">
            <v>8119.77</v>
          </cell>
          <cell r="AH79">
            <v>-2471.625</v>
          </cell>
          <cell r="AI79">
            <v>2942</v>
          </cell>
          <cell r="AJ79">
            <v>0</v>
          </cell>
          <cell r="AK79">
            <v>0</v>
          </cell>
          <cell r="AL79">
            <v>0</v>
          </cell>
          <cell r="AM79">
            <v>1137.3348000000001</v>
          </cell>
          <cell r="AN79">
            <v>-3629.6640000000002</v>
          </cell>
          <cell r="AO79">
            <v>2093.7489999999998</v>
          </cell>
          <cell r="AQ79">
            <v>11745.740000000002</v>
          </cell>
          <cell r="AR79">
            <v>9062</v>
          </cell>
          <cell r="AS79">
            <v>11780.3</v>
          </cell>
          <cell r="AT79">
            <v>81.884399999999999</v>
          </cell>
          <cell r="BF79">
            <v>0</v>
          </cell>
          <cell r="BG79">
            <v>0</v>
          </cell>
          <cell r="BI79">
            <v>4.1110024999999997</v>
          </cell>
          <cell r="BN79">
            <v>26719.289999999997</v>
          </cell>
          <cell r="BO79">
            <v>9052.3599999999988</v>
          </cell>
          <cell r="BP79">
            <v>1494.569</v>
          </cell>
          <cell r="BQ79">
            <v>1198.8040000000001</v>
          </cell>
          <cell r="BR79">
            <v>2200</v>
          </cell>
          <cell r="BS79">
            <v>100</v>
          </cell>
          <cell r="BT79">
            <v>100</v>
          </cell>
          <cell r="BW79">
            <v>4016.1369999999997</v>
          </cell>
          <cell r="BX79">
            <v>-2613.7730000000001</v>
          </cell>
          <cell r="BY79">
            <v>-1402.3620000000001</v>
          </cell>
          <cell r="BZ79">
            <v>0.15970000000000001</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sheetData sheetId="47"/>
      <sheetData sheetId="48"/>
      <sheetData sheetId="49"/>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liverables&gt;"/>
      <sheetName val="DI4PEF for OBR"/>
      <sheetName val="Diagnostic&gt;"/>
      <sheetName val="AS R2 - AS R1"/>
      <sheetName val="AS14 - Bud14"/>
      <sheetName val="Frontpage"/>
      <sheetName val="Calcs&gt;"/>
      <sheetName val="Totals Accruals"/>
      <sheetName val="Totals Cash"/>
      <sheetName val="Bud14 Financing assumption"/>
      <sheetName val="TBills and other"/>
      <sheetName val="Debt financing AS R2"/>
      <sheetName val="Dint14 Quarterly Summary Oct"/>
      <sheetName val="Dint13 Quarterly Summary"/>
      <sheetName val="Accruals adjustments"/>
      <sheetName val="Network Rail"/>
      <sheetName val="Inputs Conventional&gt;"/>
      <sheetName val="Gilts 2014-15 conv - market"/>
      <sheetName val="Gilts 2014-15 conv - other"/>
      <sheetName val="GCMR from ONS"/>
      <sheetName val="DMO Holdings April 2014 Conv"/>
      <sheetName val="Inputs Index-linked&gt;"/>
      <sheetName val="ILG Accruals"/>
      <sheetName val="ILG Cash"/>
      <sheetName val="DMO Gilt Redemptions data"/>
      <sheetName val="DMO Holding Apr 2014 ILG"/>
      <sheetName val="Determinants"/>
      <sheetName val="Ready reckoner"/>
      <sheetName val="Dint 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ow r="2">
          <cell r="CL2" t="str">
            <v>Events</v>
          </cell>
        </row>
        <row r="3">
          <cell r="CL3" t="str">
            <v>Ready reckoner</v>
          </cell>
        </row>
        <row r="4">
          <cell r="CL4" t="str">
            <v>Budget 2014 R4</v>
          </cell>
        </row>
        <row r="5">
          <cell r="CL5" t="str">
            <v>Autumn Statement 2014 R1</v>
          </cell>
        </row>
        <row r="6">
          <cell r="CL6" t="str">
            <v>Autumn Statement 2014 R2</v>
          </cell>
        </row>
        <row r="7">
          <cell r="CL7" t="str">
            <v>Autumn Statement 2014 R3</v>
          </cell>
        </row>
        <row r="8">
          <cell r="CL8" t="str">
            <v>Autumn Statement 2014 R4</v>
          </cell>
        </row>
      </sheetData>
      <sheetData sheetId="27">
        <row r="2">
          <cell r="D2">
            <v>0</v>
          </cell>
        </row>
      </sheetData>
      <sheetData sheetId="2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K99"/>
      <sheetName val="PSF"/>
      <sheetName val="QsYs"/>
      <sheetName val="Dis master"/>
      <sheetName val="Ranges"/>
      <sheetName val="Dis_master1"/>
      <sheetName val="Population"/>
      <sheetName val="A2_Log"/>
      <sheetName val="headroom"/>
      <sheetName val="Price x Volume Calcs"/>
      <sheetName val="C_TOC Capex"/>
      <sheetName val="C_Working Cap"/>
      <sheetName val="C_Funding"/>
      <sheetName val="I_Calcs"/>
      <sheetName val="Financial Calcs"/>
      <sheetName val="Indices &amp; Rates"/>
      <sheetName val="D8_Lockup_calc"/>
      <sheetName val="A5_User Manual &amp; Ass"/>
      <sheetName val="Template Control"/>
      <sheetName val="B3 _Ass Yr-Yr"/>
      <sheetName val="Price &amp; Volume Tables"/>
      <sheetName val="CASHFLOW Gen Income"/>
      <sheetName val="Dis_master"/>
      <sheetName val="Price_x_Volume_Calcs"/>
      <sheetName val="C_TOC_Capex"/>
      <sheetName val="C_Working_Cap"/>
      <sheetName val="Financial_Calcs"/>
      <sheetName val="Indices_&amp;_Rates"/>
      <sheetName val="A5_User_Manual_&amp;_Ass"/>
      <sheetName val="Template_Control"/>
      <sheetName val="B3__Ass_Yr-Yr"/>
      <sheetName val="Price_&amp;_Volume_Tables"/>
      <sheetName val="List Valu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ents"/>
      <sheetName val="Notes"/>
      <sheetName val="NI GDP"/>
      <sheetName val="Scot22-05"/>
      <sheetName val="Scot23-05"/>
      <sheetName val="Scot23-11"/>
      <sheetName val="GB welfare"/>
      <sheetName val="Table 2b"/>
      <sheetName val="Table 2c"/>
      <sheetName val="Table 4"/>
      <sheetName val="BBG24"/>
      <sheetName val="Table 4 (i)"/>
      <sheetName val="Table 4 (ii)"/>
      <sheetName val="Non-DWP Welfare"/>
      <sheetName val="UK welfare "/>
      <sheetName val="Benefit summary table"/>
      <sheetName val="Table 1a"/>
      <sheetName val="Table 1b"/>
      <sheetName val="Table 1c"/>
      <sheetName val="Table 2a"/>
      <sheetName val="Table 3a"/>
      <sheetName val="Table 3b"/>
      <sheetName val="Table 3c"/>
      <sheetName val="Industrial injuries benefits"/>
      <sheetName val="Bereavement benefits"/>
      <sheetName val="Carers Allowance"/>
      <sheetName val="Cost of Living"/>
      <sheetName val="Incapacity benefits"/>
      <sheetName val="Council Tax Benefit"/>
      <sheetName val="Disability benefits"/>
      <sheetName val="Housing benefits"/>
      <sheetName val="Income Support"/>
      <sheetName val="Maternity benefits"/>
      <sheetName val="New Deal &amp; Emp prog allowances"/>
      <sheetName val="Pension Credit"/>
      <sheetName val="Social Fund"/>
      <sheetName val="State Pension"/>
      <sheetName val="Unemployment benefits"/>
      <sheetName val="Universal Credit and equivalent"/>
    </sheetNames>
    <sheetDataSet>
      <sheetData sheetId="0"/>
      <sheetData sheetId="1"/>
      <sheetData sheetId="2"/>
      <sheetData sheetId="3"/>
      <sheetData sheetId="4"/>
      <sheetData sheetId="5"/>
      <sheetData sheetId="6"/>
      <sheetData sheetId="7"/>
      <sheetData sheetId="8"/>
      <sheetData sheetId="9">
        <row r="5">
          <cell r="AH5">
            <v>215</v>
          </cell>
          <cell r="AI5">
            <v>280</v>
          </cell>
          <cell r="AJ5">
            <v>385</v>
          </cell>
          <cell r="AK5">
            <v>503</v>
          </cell>
          <cell r="AL5">
            <v>639</v>
          </cell>
          <cell r="AM5">
            <v>799</v>
          </cell>
          <cell r="AN5">
            <v>932</v>
          </cell>
          <cell r="AO5">
            <v>1108</v>
          </cell>
          <cell r="AP5">
            <v>1293</v>
          </cell>
          <cell r="AQ5">
            <v>1493.607</v>
          </cell>
          <cell r="AR5">
            <v>1678.8070000000002</v>
          </cell>
          <cell r="AS5">
            <v>1928.0260000000001</v>
          </cell>
          <cell r="AT5">
            <v>2265.2670000000003</v>
          </cell>
          <cell r="AU5">
            <v>2768.0990000000002</v>
          </cell>
          <cell r="AV5">
            <v>3594.9789999999998</v>
          </cell>
          <cell r="AW5">
            <v>4567.7079999999996</v>
          </cell>
          <cell r="AX5">
            <v>5087.24</v>
          </cell>
          <cell r="AY5">
            <v>5995.95</v>
          </cell>
          <cell r="AZ5">
            <v>6890.7119999999995</v>
          </cell>
          <cell r="BA5">
            <v>7474.6569999999992</v>
          </cell>
          <cell r="BB5">
            <v>7996.1079999999984</v>
          </cell>
          <cell r="BC5">
            <v>8482.7970000000005</v>
          </cell>
          <cell r="BD5">
            <v>8998.760000000002</v>
          </cell>
          <cell r="BE5">
            <v>9704.5185240909632</v>
          </cell>
          <cell r="BF5">
            <v>10302.647677202764</v>
          </cell>
          <cell r="BG5">
            <v>11039.131507160631</v>
          </cell>
          <cell r="BH5">
            <v>11752.749</v>
          </cell>
          <cell r="BI5">
            <v>12542.44267353</v>
          </cell>
          <cell r="BJ5">
            <v>13304.85224679</v>
          </cell>
          <cell r="BK5">
            <v>14311.464927031753</v>
          </cell>
          <cell r="BL5">
            <v>15260.007289010002</v>
          </cell>
          <cell r="BM5">
            <v>16564.846266159999</v>
          </cell>
          <cell r="BN5">
            <v>17104.362356233181</v>
          </cell>
          <cell r="BO5">
            <v>17905.161131910005</v>
          </cell>
          <cell r="BP5">
            <v>18905.77449598</v>
          </cell>
          <cell r="BQ5">
            <v>19287.893994300885</v>
          </cell>
          <cell r="BR5">
            <v>20790.665465899998</v>
          </cell>
          <cell r="BS5">
            <v>21734.188377339997</v>
          </cell>
          <cell r="BT5">
            <v>22164.107398541197</v>
          </cell>
          <cell r="BU5">
            <v>23554.594911210013</v>
          </cell>
          <cell r="BV5">
            <v>24436.327602219997</v>
          </cell>
          <cell r="BW5">
            <v>25651.493991680007</v>
          </cell>
          <cell r="BX5">
            <v>24849.724089243391</v>
          </cell>
          <cell r="BY5">
            <v>26169.113980106973</v>
          </cell>
          <cell r="BZ5">
            <v>29279.576546020013</v>
          </cell>
          <cell r="CA5">
            <v>35085.651404156422</v>
          </cell>
          <cell r="CB5">
            <v>40366.718038875842</v>
          </cell>
          <cell r="CC5">
            <v>43370.546433021183</v>
          </cell>
          <cell r="CD5">
            <v>46240.288364982014</v>
          </cell>
          <cell r="CE5">
            <v>49300.755067452177</v>
          </cell>
          <cell r="CF5">
            <v>52238.127701071884</v>
          </cell>
        </row>
        <row r="6">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4.7691617500000003</v>
          </cell>
          <cell r="BR6">
            <v>6.040064700000003</v>
          </cell>
          <cell r="BS6">
            <v>6.9357352999999913</v>
          </cell>
          <cell r="BT6">
            <v>7.3484010500000174</v>
          </cell>
          <cell r="BU6">
            <v>8.2211221899999884</v>
          </cell>
          <cell r="BV6">
            <v>9.1482867099999936</v>
          </cell>
          <cell r="BW6">
            <v>10.039949220000004</v>
          </cell>
          <cell r="BX6">
            <v>10.679680190000003</v>
          </cell>
          <cell r="BY6">
            <v>12.88883869999999</v>
          </cell>
          <cell r="BZ6">
            <v>16.58689783000003</v>
          </cell>
          <cell r="CA6">
            <v>19.216663910217093</v>
          </cell>
          <cell r="CB6">
            <v>24.064236642462049</v>
          </cell>
          <cell r="CC6">
            <v>27.253418433055238</v>
          </cell>
          <cell r="CD6">
            <v>30.536342313757213</v>
          </cell>
          <cell r="CE6">
            <v>34.010795790566988</v>
          </cell>
          <cell r="CF6">
            <v>37.539275696632046</v>
          </cell>
        </row>
        <row r="7">
          <cell r="AH7">
            <v>168</v>
          </cell>
          <cell r="AI7">
            <v>201</v>
          </cell>
          <cell r="AJ7">
            <v>260</v>
          </cell>
          <cell r="AK7">
            <v>330</v>
          </cell>
          <cell r="AL7">
            <v>403</v>
          </cell>
          <cell r="AM7">
            <v>495</v>
          </cell>
          <cell r="AN7">
            <v>576</v>
          </cell>
          <cell r="AO7">
            <v>686</v>
          </cell>
          <cell r="AP7">
            <v>779</v>
          </cell>
          <cell r="AQ7">
            <v>897.38499999999999</v>
          </cell>
          <cell r="AR7">
            <v>1003.4670000000001</v>
          </cell>
          <cell r="AS7">
            <v>1158.527</v>
          </cell>
          <cell r="AT7">
            <v>1382.009</v>
          </cell>
          <cell r="AU7">
            <v>1706.221</v>
          </cell>
          <cell r="AV7">
            <v>1553.4739999999999</v>
          </cell>
          <cell r="AW7">
            <v>1795.461</v>
          </cell>
          <cell r="AX7">
            <v>1962.682</v>
          </cell>
          <cell r="AY7">
            <v>2194.1619999999998</v>
          </cell>
          <cell r="AZ7">
            <v>2392.893</v>
          </cell>
          <cell r="BA7">
            <v>2521.25</v>
          </cell>
          <cell r="BB7">
            <v>2679.9749999999999</v>
          </cell>
          <cell r="BC7">
            <v>2822.8040000000001</v>
          </cell>
          <cell r="BD7">
            <v>2955.1210000000001</v>
          </cell>
          <cell r="BE7">
            <v>3124.4597597447382</v>
          </cell>
          <cell r="BF7">
            <v>3250.6787885787207</v>
          </cell>
          <cell r="BG7">
            <v>3457.0445494205601</v>
          </cell>
          <cell r="BH7">
            <v>3673.5859999999998</v>
          </cell>
          <cell r="BI7">
            <v>3924.14037813</v>
          </cell>
          <cell r="BJ7">
            <v>4149.40578293</v>
          </cell>
          <cell r="BK7">
            <v>4444.4350972342991</v>
          </cell>
          <cell r="BL7">
            <v>4734.8039219600005</v>
          </cell>
          <cell r="BM7">
            <v>5106.2537628999999</v>
          </cell>
          <cell r="BN7">
            <v>5227.7472379531791</v>
          </cell>
          <cell r="BO7">
            <v>5339.4256940699997</v>
          </cell>
          <cell r="BP7">
            <v>5475.6249157700013</v>
          </cell>
          <cell r="BQ7">
            <v>5360.0751764300812</v>
          </cell>
          <cell r="BR7">
            <v>5421.7736767999995</v>
          </cell>
          <cell r="BS7">
            <v>5489.5433917499959</v>
          </cell>
          <cell r="BT7">
            <v>5482.7675999399999</v>
          </cell>
          <cell r="BU7">
            <v>5529.3185711499982</v>
          </cell>
          <cell r="BV7">
            <v>5675.5506973500005</v>
          </cell>
          <cell r="BW7">
            <v>5908.4831024900022</v>
          </cell>
          <cell r="BX7">
            <v>5337.6142274424847</v>
          </cell>
          <cell r="BY7">
            <v>5307.254480399999</v>
          </cell>
          <cell r="BZ7">
            <v>5668.0533127400004</v>
          </cell>
          <cell r="CA7">
            <v>6701.680871802665</v>
          </cell>
          <cell r="CB7">
            <v>7660.9003532108645</v>
          </cell>
          <cell r="CC7">
            <v>8018.789518113339</v>
          </cell>
          <cell r="CD7">
            <v>8194.6025807368969</v>
          </cell>
          <cell r="CE7">
            <v>8395.3436676321126</v>
          </cell>
          <cell r="CF7">
            <v>8752.0620961849763</v>
          </cell>
        </row>
        <row r="8">
          <cell r="AH8">
            <v>0</v>
          </cell>
          <cell r="AI8">
            <v>0</v>
          </cell>
          <cell r="AJ8">
            <v>0</v>
          </cell>
          <cell r="AK8">
            <v>0</v>
          </cell>
          <cell r="AL8">
            <v>0</v>
          </cell>
          <cell r="AM8">
            <v>0</v>
          </cell>
          <cell r="AN8">
            <v>0</v>
          </cell>
          <cell r="AO8">
            <v>0</v>
          </cell>
          <cell r="AP8">
            <v>0</v>
          </cell>
          <cell r="AQ8">
            <v>0</v>
          </cell>
          <cell r="AR8">
            <v>0</v>
          </cell>
          <cell r="AS8">
            <v>0</v>
          </cell>
          <cell r="AT8">
            <v>0</v>
          </cell>
          <cell r="AU8">
            <v>0</v>
          </cell>
          <cell r="AV8">
            <v>1973.203</v>
          </cell>
          <cell r="AW8">
            <v>2772.2469999999998</v>
          </cell>
          <cell r="AX8">
            <v>3124.558</v>
          </cell>
          <cell r="AY8">
            <v>3801.788</v>
          </cell>
          <cell r="AZ8">
            <v>4497.8189999999995</v>
          </cell>
          <cell r="BA8">
            <v>4953.4069999999992</v>
          </cell>
          <cell r="BB8">
            <v>5316.1329999999989</v>
          </cell>
          <cell r="BC8">
            <v>5659.9930000000004</v>
          </cell>
          <cell r="BD8">
            <v>6043.639000000001</v>
          </cell>
          <cell r="BE8">
            <v>6580.0587643462241</v>
          </cell>
          <cell r="BF8">
            <v>7051.9688886240428</v>
          </cell>
          <cell r="BG8">
            <v>7582.0869577400717</v>
          </cell>
          <cell r="BH8">
            <v>8079.1630000000005</v>
          </cell>
          <cell r="BI8">
            <v>8618.3022954000007</v>
          </cell>
          <cell r="BJ8">
            <v>9155.4464638600002</v>
          </cell>
          <cell r="BK8">
            <v>9867.029829797455</v>
          </cell>
          <cell r="BL8">
            <v>10525.20336705</v>
          </cell>
          <cell r="BM8">
            <v>11458.592503259999</v>
          </cell>
          <cell r="BN8">
            <v>11876.615118280002</v>
          </cell>
          <cell r="BO8">
            <v>12565.735437840003</v>
          </cell>
          <cell r="BP8">
            <v>13430.14958021</v>
          </cell>
          <cell r="BQ8">
            <v>13762.514588680802</v>
          </cell>
          <cell r="BR8">
            <v>13798.261242919998</v>
          </cell>
          <cell r="BS8">
            <v>13233.124968690001</v>
          </cell>
          <cell r="BT8">
            <v>11513.612393931196</v>
          </cell>
          <cell r="BU8">
            <v>9379.593293240021</v>
          </cell>
          <cell r="BV8">
            <v>8126.2184717899945</v>
          </cell>
          <cell r="BW8">
            <v>7233.1409551300003</v>
          </cell>
          <cell r="BX8">
            <v>5812.845966250904</v>
          </cell>
          <cell r="BY8">
            <v>5695.7220571133712</v>
          </cell>
          <cell r="BZ8">
            <v>5974.7598692600022</v>
          </cell>
          <cell r="CA8">
            <v>6763.3328190758939</v>
          </cell>
          <cell r="CB8">
            <v>7309.5511056801897</v>
          </cell>
          <cell r="CC8">
            <v>7544.4182843390254</v>
          </cell>
          <cell r="CD8">
            <v>7803.4388285501873</v>
          </cell>
          <cell r="CE8">
            <v>8077.2038043949115</v>
          </cell>
          <cell r="CF8">
            <v>8167.0786177189384</v>
          </cell>
        </row>
        <row r="9">
          <cell r="AH9">
            <v>47</v>
          </cell>
          <cell r="AI9">
            <v>79</v>
          </cell>
          <cell r="AJ9">
            <v>125.00000000000001</v>
          </cell>
          <cell r="AK9">
            <v>173</v>
          </cell>
          <cell r="AL9">
            <v>236</v>
          </cell>
          <cell r="AM9">
            <v>304</v>
          </cell>
          <cell r="AN9">
            <v>356</v>
          </cell>
          <cell r="AO9">
            <v>422</v>
          </cell>
          <cell r="AP9">
            <v>514</v>
          </cell>
          <cell r="AQ9">
            <v>596.22199999999998</v>
          </cell>
          <cell r="AR9">
            <v>675.34</v>
          </cell>
          <cell r="AS9">
            <v>769.49900000000002</v>
          </cell>
          <cell r="AT9">
            <v>883.25800000000027</v>
          </cell>
          <cell r="AU9">
            <v>1061.8779999999999</v>
          </cell>
          <cell r="AV9">
            <v>68.302000000000007</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v>0</v>
          </cell>
          <cell r="CF9">
            <v>0</v>
          </cell>
        </row>
        <row r="10">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160.53506744000006</v>
          </cell>
          <cell r="BR10">
            <v>1564.5904814800003</v>
          </cell>
          <cell r="BS10">
            <v>3004.5842815999995</v>
          </cell>
          <cell r="BT10">
            <v>5160.3790036200016</v>
          </cell>
          <cell r="BU10">
            <v>8637.4619246299953</v>
          </cell>
          <cell r="BV10">
            <v>10625.410146370003</v>
          </cell>
          <cell r="BW10">
            <v>12499.829984840004</v>
          </cell>
          <cell r="BX10">
            <v>13688.584215360004</v>
          </cell>
          <cell r="BY10">
            <v>15153.248603893604</v>
          </cell>
          <cell r="BZ10">
            <v>17620.176466190009</v>
          </cell>
          <cell r="CA10">
            <v>21601.421049367647</v>
          </cell>
          <cell r="CB10">
            <v>25372.202343342331</v>
          </cell>
          <cell r="CC10">
            <v>27780.085212135768</v>
          </cell>
          <cell r="CD10">
            <v>30211.710613381172</v>
          </cell>
          <cell r="CE10">
            <v>32794.196799634585</v>
          </cell>
          <cell r="CF10">
            <v>35281.447711471337</v>
          </cell>
        </row>
        <row r="11">
          <cell r="AH11">
            <v>1735</v>
          </cell>
          <cell r="AI11">
            <v>1881</v>
          </cell>
          <cell r="AJ11">
            <v>2084</v>
          </cell>
          <cell r="AK11">
            <v>2378</v>
          </cell>
          <cell r="AL11">
            <v>2560</v>
          </cell>
          <cell r="AM11">
            <v>2624</v>
          </cell>
          <cell r="AN11">
            <v>3010</v>
          </cell>
          <cell r="AO11">
            <v>3323</v>
          </cell>
          <cell r="AP11">
            <v>3676.8379999999997</v>
          </cell>
          <cell r="AQ11">
            <v>4043.5760000000005</v>
          </cell>
          <cell r="AR11">
            <v>4639.5420000000004</v>
          </cell>
          <cell r="AS11">
            <v>5288.3220000000001</v>
          </cell>
          <cell r="AT11">
            <v>6158.0410000000011</v>
          </cell>
          <cell r="AU11">
            <v>7754.1389999999992</v>
          </cell>
          <cell r="AV11">
            <v>9112.7169999999987</v>
          </cell>
          <cell r="AW11">
            <v>10494.066999999999</v>
          </cell>
          <cell r="AX11">
            <v>11580.523999999998</v>
          </cell>
          <cell r="AY11">
            <v>11948.351999999999</v>
          </cell>
          <cell r="AZ11">
            <v>12074.404999999999</v>
          </cell>
          <cell r="BA11">
            <v>12090.098000000002</v>
          </cell>
          <cell r="BB11">
            <v>12082.812</v>
          </cell>
          <cell r="BC11">
            <v>11847.279</v>
          </cell>
          <cell r="BD11">
            <v>12180.391000000001</v>
          </cell>
          <cell r="BE11">
            <v>12557.704338892207</v>
          </cell>
          <cell r="BF11">
            <v>12488.598948891868</v>
          </cell>
          <cell r="BG11">
            <v>12665.169673067492</v>
          </cell>
          <cell r="BH11">
            <v>12297.070067599381</v>
          </cell>
          <cell r="BI11">
            <v>12082.332327895077</v>
          </cell>
          <cell r="BJ11">
            <v>12043.921697260022</v>
          </cell>
          <cell r="BK11">
            <v>12612.190449657459</v>
          </cell>
          <cell r="BL11">
            <v>12629.213878372164</v>
          </cell>
          <cell r="BM11">
            <v>13267.210975195316</v>
          </cell>
          <cell r="BN11">
            <v>13311.0615577796</v>
          </cell>
          <cell r="BO11">
            <v>13412.354468304709</v>
          </cell>
          <cell r="BP11">
            <v>13431.776763784655</v>
          </cell>
          <cell r="BQ11">
            <v>13474.88355688931</v>
          </cell>
          <cell r="BR11">
            <v>14275.5346808656</v>
          </cell>
          <cell r="BS11">
            <v>15053.381029124683</v>
          </cell>
          <cell r="BT11">
            <v>15448.036182338563</v>
          </cell>
          <cell r="BU11">
            <v>16150.890600353592</v>
          </cell>
          <cell r="BV11">
            <v>16900.868221011398</v>
          </cell>
          <cell r="BW11">
            <v>13946.338763935488</v>
          </cell>
          <cell r="BX11">
            <v>13505.494456111175</v>
          </cell>
          <cell r="BY11">
            <v>12751.77133209891</v>
          </cell>
          <cell r="BZ11">
            <v>12159.40177212995</v>
          </cell>
          <cell r="CA11">
            <v>12799.721867301221</v>
          </cell>
          <cell r="CB11">
            <v>13028.210517172518</v>
          </cell>
          <cell r="CC11">
            <v>11818.273208123195</v>
          </cell>
          <cell r="CD11">
            <v>11368.545959556033</v>
          </cell>
          <cell r="CE11">
            <v>11011.052921677621</v>
          </cell>
          <cell r="CF11">
            <v>9259.3890369453147</v>
          </cell>
        </row>
        <row r="12">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127.18792894999999</v>
          </cell>
          <cell r="BM12">
            <v>1267.3993002300001</v>
          </cell>
          <cell r="BN12">
            <v>2231.7483618999995</v>
          </cell>
          <cell r="BO12">
            <v>3554.1022156099998</v>
          </cell>
          <cell r="BP12">
            <v>6779.6544881600003</v>
          </cell>
          <cell r="BQ12">
            <v>10436.707839979998</v>
          </cell>
          <cell r="BR12">
            <v>12835.996151169997</v>
          </cell>
          <cell r="BS12">
            <v>14287.607569180002</v>
          </cell>
          <cell r="BT12">
            <v>15098.948272360516</v>
          </cell>
          <cell r="BU12">
            <v>15993.32438531454</v>
          </cell>
          <cell r="BV12">
            <v>16800.560998474379</v>
          </cell>
          <cell r="BW12">
            <v>13850.988828140005</v>
          </cell>
          <cell r="BX12">
            <v>13427.61508335</v>
          </cell>
          <cell r="BY12">
            <v>12688.531819610005</v>
          </cell>
          <cell r="BZ12">
            <v>12088.053886344383</v>
          </cell>
          <cell r="CA12">
            <v>12741.909665757048</v>
          </cell>
          <cell r="CB12">
            <v>12973.636236774073</v>
          </cell>
          <cell r="CC12">
            <v>11769.931531032011</v>
          </cell>
          <cell r="CD12">
            <v>11326.625944928906</v>
          </cell>
          <cell r="CE12">
            <v>10975.735267125176</v>
          </cell>
          <cell r="CF12">
            <v>9230.992094351328</v>
          </cell>
        </row>
        <row r="13">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7622.94</v>
          </cell>
          <cell r="AZ13">
            <v>7661.6239999999998</v>
          </cell>
          <cell r="BA13">
            <v>7412.2720000000008</v>
          </cell>
          <cell r="BB13">
            <v>7250.5899999999992</v>
          </cell>
          <cell r="BC13">
            <v>6790.04</v>
          </cell>
          <cell r="BD13">
            <v>6766.183</v>
          </cell>
          <cell r="BE13">
            <v>6749.0433528570848</v>
          </cell>
          <cell r="BF13">
            <v>6757.9545089520052</v>
          </cell>
          <cell r="BG13">
            <v>6724.1235550023994</v>
          </cell>
          <cell r="BH13">
            <v>6662.027000000001</v>
          </cell>
          <cell r="BI13">
            <v>6649.9306075200002</v>
          </cell>
          <cell r="BJ13">
            <v>6566.1693209299992</v>
          </cell>
          <cell r="BK13">
            <v>6657.0001817393668</v>
          </cell>
          <cell r="BL13">
            <v>6515.843602259999</v>
          </cell>
          <cell r="BM13">
            <v>6108.3423565899984</v>
          </cell>
          <cell r="BN13">
            <v>5556.0370140352552</v>
          </cell>
          <cell r="BO13">
            <v>4935.2797263499997</v>
          </cell>
          <cell r="BP13">
            <v>3275.8454461099991</v>
          </cell>
          <cell r="BQ13">
            <v>1186.7982191800002</v>
          </cell>
          <cell r="BR13">
            <v>244.52811802000031</v>
          </cell>
          <cell r="BS13">
            <v>62.986505620193512</v>
          </cell>
          <cell r="BT13">
            <v>15.069286518175856</v>
          </cell>
          <cell r="BU13">
            <v>9.0194682002369593</v>
          </cell>
          <cell r="BV13">
            <v>0</v>
          </cell>
          <cell r="BW13">
            <v>4.8985961395790865</v>
          </cell>
          <cell r="BX13">
            <v>4.6984256439329535</v>
          </cell>
          <cell r="BY13">
            <v>0</v>
          </cell>
          <cell r="BZ13">
            <v>12.018685180376902</v>
          </cell>
          <cell r="CA13">
            <v>1.1561320959777646</v>
          </cell>
          <cell r="CB13">
            <v>1.6331278518065846</v>
          </cell>
          <cell r="CC13">
            <v>1.6680315317126875</v>
          </cell>
          <cell r="CD13">
            <v>1.6957237598195722</v>
          </cell>
          <cell r="CE13">
            <v>1.7255881673084434</v>
          </cell>
          <cell r="CF13">
            <v>1.7539570262242961</v>
          </cell>
        </row>
        <row r="14">
          <cell r="AH14">
            <v>130</v>
          </cell>
          <cell r="AI14">
            <v>146</v>
          </cell>
          <cell r="AJ14">
            <v>172</v>
          </cell>
          <cell r="AK14">
            <v>198</v>
          </cell>
          <cell r="AL14">
            <v>259</v>
          </cell>
          <cell r="AM14">
            <v>305</v>
          </cell>
          <cell r="AN14">
            <v>353</v>
          </cell>
          <cell r="AO14">
            <v>432</v>
          </cell>
          <cell r="AP14">
            <v>539</v>
          </cell>
          <cell r="AQ14">
            <v>587</v>
          </cell>
          <cell r="AR14">
            <v>772</v>
          </cell>
          <cell r="AS14">
            <v>902</v>
          </cell>
          <cell r="AT14">
            <v>1081.992</v>
          </cell>
          <cell r="AU14">
            <v>1399</v>
          </cell>
          <cell r="AV14">
            <v>1899</v>
          </cell>
          <cell r="AW14">
            <v>2358</v>
          </cell>
          <cell r="AX14">
            <v>2758</v>
          </cell>
          <cell r="AY14">
            <v>3222</v>
          </cell>
          <cell r="AZ14">
            <v>3507</v>
          </cell>
          <cell r="BA14">
            <v>3679</v>
          </cell>
          <cell r="BB14">
            <v>3848</v>
          </cell>
          <cell r="BC14">
            <v>4051</v>
          </cell>
          <cell r="BD14">
            <v>4400</v>
          </cell>
          <cell r="BE14">
            <v>4769</v>
          </cell>
          <cell r="BF14">
            <v>4773</v>
          </cell>
          <cell r="BG14">
            <v>5005</v>
          </cell>
          <cell r="BH14">
            <v>4716.6390675993789</v>
          </cell>
          <cell r="BI14">
            <v>4532.1900443650775</v>
          </cell>
          <cell r="BJ14">
            <v>4574.2510630700235</v>
          </cell>
          <cell r="BK14">
            <v>5056.8584049752199</v>
          </cell>
          <cell r="BL14">
            <v>5098.7516794821649</v>
          </cell>
          <cell r="BM14">
            <v>4984.9200626353177</v>
          </cell>
          <cell r="BN14">
            <v>4635.0118573493246</v>
          </cell>
          <cell r="BO14">
            <v>4042.2862376047092</v>
          </cell>
          <cell r="BP14">
            <v>2489.4119175746559</v>
          </cell>
          <cell r="BQ14">
            <v>991.64976374931302</v>
          </cell>
          <cell r="BR14">
            <v>459.84335153560301</v>
          </cell>
          <cell r="BS14">
            <v>233.19424866448765</v>
          </cell>
          <cell r="BT14">
            <v>99.729245369872473</v>
          </cell>
          <cell r="BU14">
            <v>28.960770188816397</v>
          </cell>
          <cell r="BV14">
            <v>3.1480217970206676</v>
          </cell>
          <cell r="BW14">
            <v>1.4391787459022238</v>
          </cell>
          <cell r="BX14">
            <v>1.1305357672420586</v>
          </cell>
          <cell r="BY14">
            <v>0.8463306989047672</v>
          </cell>
          <cell r="BZ14">
            <v>0.93882621519002041</v>
          </cell>
          <cell r="CA14">
            <v>0.64578596712366032</v>
          </cell>
          <cell r="CB14">
            <v>0.19978703634892778</v>
          </cell>
          <cell r="CC14">
            <v>0</v>
          </cell>
          <cell r="CD14">
            <v>0</v>
          </cell>
          <cell r="CE14">
            <v>0</v>
          </cell>
          <cell r="CF14">
            <v>0</v>
          </cell>
        </row>
        <row r="15">
          <cell r="AH15">
            <v>840</v>
          </cell>
          <cell r="AI15">
            <v>995</v>
          </cell>
          <cell r="AJ15">
            <v>1150</v>
          </cell>
          <cell r="AK15">
            <v>1370</v>
          </cell>
          <cell r="AL15">
            <v>1593</v>
          </cell>
          <cell r="AM15">
            <v>1872</v>
          </cell>
          <cell r="AN15">
            <v>2142</v>
          </cell>
          <cell r="AO15">
            <v>2349</v>
          </cell>
          <cell r="AP15">
            <v>2673.8379999999997</v>
          </cell>
          <cell r="AQ15">
            <v>2968.4050000000002</v>
          </cell>
          <cell r="AR15">
            <v>3359.3579999999997</v>
          </cell>
          <cell r="AS15">
            <v>3836.6360000000004</v>
          </cell>
          <cell r="AT15">
            <v>4431.0190000000002</v>
          </cell>
          <cell r="AU15">
            <v>5485.4179999999997</v>
          </cell>
          <cell r="AV15">
            <v>6209.601999999999</v>
          </cell>
          <cell r="AW15">
            <v>7067.8279999999995</v>
          </cell>
          <cell r="AX15">
            <v>7705.1339999999991</v>
          </cell>
          <cell r="AY15">
            <v>271</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row>
        <row r="16">
          <cell r="AH16">
            <v>69</v>
          </cell>
          <cell r="AI16">
            <v>85</v>
          </cell>
          <cell r="AJ16">
            <v>108</v>
          </cell>
          <cell r="AK16">
            <v>130</v>
          </cell>
          <cell r="AL16">
            <v>154</v>
          </cell>
          <cell r="AM16">
            <v>182</v>
          </cell>
          <cell r="AN16">
            <v>236</v>
          </cell>
          <cell r="AO16">
            <v>266</v>
          </cell>
          <cell r="AP16">
            <v>285</v>
          </cell>
          <cell r="AQ16">
            <v>295.17</v>
          </cell>
          <cell r="AR16">
            <v>316.22399999999999</v>
          </cell>
          <cell r="AS16">
            <v>345.99400000000003</v>
          </cell>
          <cell r="AT16">
            <v>428.738</v>
          </cell>
          <cell r="AU16">
            <v>596.20899999999983</v>
          </cell>
          <cell r="AV16">
            <v>640.11500000000001</v>
          </cell>
          <cell r="AW16">
            <v>703.23900000000003</v>
          </cell>
          <cell r="AX16">
            <v>775.55</v>
          </cell>
          <cell r="AY16">
            <v>820.41200000000003</v>
          </cell>
          <cell r="AZ16">
            <v>905.78099999999995</v>
          </cell>
          <cell r="BA16">
            <v>998.82600000000002</v>
          </cell>
          <cell r="BB16">
            <v>984.22199999999998</v>
          </cell>
          <cell r="BC16">
            <v>1006.239</v>
          </cell>
          <cell r="BD16">
            <v>1014.208</v>
          </cell>
          <cell r="BE16">
            <v>1039.6609860351221</v>
          </cell>
          <cell r="BF16">
            <v>957.64443993986208</v>
          </cell>
          <cell r="BG16">
            <v>936.04611806509195</v>
          </cell>
          <cell r="BH16">
            <v>918.404</v>
          </cell>
          <cell r="BI16">
            <v>900.21167600999991</v>
          </cell>
          <cell r="BJ16">
            <v>903.50131326000019</v>
          </cell>
          <cell r="BK16">
            <v>898.33186294287157</v>
          </cell>
          <cell r="BL16">
            <v>887.43066767999994</v>
          </cell>
          <cell r="BM16">
            <v>906.54925574000004</v>
          </cell>
          <cell r="BN16">
            <v>888.26432449502204</v>
          </cell>
          <cell r="BO16">
            <v>880.68628874000012</v>
          </cell>
          <cell r="BP16">
            <v>886.86491193999996</v>
          </cell>
          <cell r="BQ16">
            <v>859.72773397999993</v>
          </cell>
          <cell r="BR16">
            <v>735.16706013999999</v>
          </cell>
          <cell r="BS16">
            <v>469.59270565999998</v>
          </cell>
          <cell r="BT16">
            <v>234.28937809000001</v>
          </cell>
          <cell r="BU16">
            <v>119.58597664999999</v>
          </cell>
          <cell r="BV16">
            <v>97.159200739999974</v>
          </cell>
          <cell r="BW16">
            <v>89.01216091000002</v>
          </cell>
          <cell r="BX16">
            <v>72.050411350000033</v>
          </cell>
          <cell r="BY16">
            <v>62.393181790000014</v>
          </cell>
          <cell r="BZ16">
            <v>58.390374389999991</v>
          </cell>
          <cell r="CA16">
            <v>56.010283481071184</v>
          </cell>
          <cell r="CB16">
            <v>52.741365510290144</v>
          </cell>
          <cell r="CC16">
            <v>46.673645559471829</v>
          </cell>
          <cell r="CD16">
            <v>40.224290867306124</v>
          </cell>
          <cell r="CE16">
            <v>33.592066385138168</v>
          </cell>
          <cell r="CF16">
            <v>26.642985567761357</v>
          </cell>
        </row>
        <row r="17">
          <cell r="AH17">
            <v>696</v>
          </cell>
          <cell r="AI17">
            <v>655</v>
          </cell>
          <cell r="AJ17">
            <v>654</v>
          </cell>
          <cell r="AK17">
            <v>680</v>
          </cell>
          <cell r="AL17">
            <v>554</v>
          </cell>
          <cell r="AM17">
            <v>265</v>
          </cell>
          <cell r="AN17">
            <v>279</v>
          </cell>
          <cell r="AO17">
            <v>276</v>
          </cell>
          <cell r="AP17">
            <v>179</v>
          </cell>
          <cell r="AQ17">
            <v>193.001</v>
          </cell>
          <cell r="AR17">
            <v>191.96</v>
          </cell>
          <cell r="AS17">
            <v>203.69200000000001</v>
          </cell>
          <cell r="AT17">
            <v>216.292</v>
          </cell>
          <cell r="AU17">
            <v>273.512</v>
          </cell>
          <cell r="AV17">
            <v>364</v>
          </cell>
          <cell r="AW17">
            <v>365</v>
          </cell>
          <cell r="AX17">
            <v>341.84</v>
          </cell>
          <cell r="AY17">
            <v>12</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row>
        <row r="18">
          <cell r="AH18">
            <v>253</v>
          </cell>
          <cell r="AI18">
            <v>285</v>
          </cell>
          <cell r="AJ18">
            <v>329</v>
          </cell>
          <cell r="AK18">
            <v>367</v>
          </cell>
          <cell r="AL18">
            <v>399</v>
          </cell>
          <cell r="AM18">
            <v>428</v>
          </cell>
          <cell r="AN18">
            <v>441</v>
          </cell>
          <cell r="AO18">
            <v>470</v>
          </cell>
          <cell r="AP18">
            <v>505</v>
          </cell>
          <cell r="AQ18">
            <v>514.10200000000009</v>
          </cell>
          <cell r="AR18">
            <v>513.58300000000008</v>
          </cell>
          <cell r="AS18">
            <v>533.13800000000003</v>
          </cell>
          <cell r="AT18">
            <v>584.37099999999998</v>
          </cell>
          <cell r="AU18">
            <v>654.65499413448993</v>
          </cell>
          <cell r="AV18">
            <v>667.50399999999991</v>
          </cell>
          <cell r="AW18">
            <v>686.28399999999988</v>
          </cell>
          <cell r="AX18">
            <v>710.02199999999993</v>
          </cell>
          <cell r="AY18">
            <v>734.97559504132221</v>
          </cell>
          <cell r="AZ18">
            <v>748.39700000000005</v>
          </cell>
          <cell r="BA18">
            <v>751.94600000000003</v>
          </cell>
          <cell r="BB18">
            <v>769.20972503840244</v>
          </cell>
          <cell r="BC18">
            <v>763.73799999999994</v>
          </cell>
          <cell r="BD18">
            <v>770.87267336961202</v>
          </cell>
          <cell r="BE18">
            <v>792.85709700000007</v>
          </cell>
          <cell r="BF18">
            <v>802.21727761258762</v>
          </cell>
          <cell r="BG18">
            <v>802.82745841250244</v>
          </cell>
          <cell r="BH18">
            <v>815.19508900000005</v>
          </cell>
          <cell r="BI18">
            <v>812.2834377490002</v>
          </cell>
          <cell r="BJ18">
            <v>816.40638853999985</v>
          </cell>
          <cell r="BK18">
            <v>822.24543098380013</v>
          </cell>
          <cell r="BL18">
            <v>853.28739183000016</v>
          </cell>
          <cell r="BM18">
            <v>886.07535800000016</v>
          </cell>
          <cell r="BN18">
            <v>935.91351682000004</v>
          </cell>
          <cell r="BO18">
            <v>934.84436764999998</v>
          </cell>
          <cell r="BP18">
            <v>956.67538677023606</v>
          </cell>
          <cell r="BQ18">
            <v>955.36992824000004</v>
          </cell>
          <cell r="BR18">
            <v>990.27274720504909</v>
          </cell>
          <cell r="BS18">
            <v>981.8956384411166</v>
          </cell>
          <cell r="BT18">
            <v>944.54616344999977</v>
          </cell>
          <cell r="BU18">
            <v>930.13222866000035</v>
          </cell>
          <cell r="BV18">
            <v>923.82389724765915</v>
          </cell>
          <cell r="BW18">
            <v>916.44847311872832</v>
          </cell>
          <cell r="BX18">
            <v>799.38623526999947</v>
          </cell>
          <cell r="BY18">
            <v>783.30235273000028</v>
          </cell>
          <cell r="BZ18">
            <v>773.27378092999948</v>
          </cell>
          <cell r="CA18">
            <v>803.60436271011099</v>
          </cell>
          <cell r="CB18">
            <v>827.28552619300149</v>
          </cell>
          <cell r="CC18">
            <v>806.36361476552122</v>
          </cell>
          <cell r="CD18">
            <v>786.55356324277773</v>
          </cell>
          <cell r="CE18">
            <v>769.18849482144014</v>
          </cell>
          <cell r="CF18">
            <v>749.13469903184944</v>
          </cell>
        </row>
        <row r="19">
          <cell r="AH19">
            <v>32</v>
          </cell>
          <cell r="AI19">
            <v>36</v>
          </cell>
          <cell r="AJ19">
            <v>42</v>
          </cell>
          <cell r="AK19">
            <v>47</v>
          </cell>
          <cell r="AL19">
            <v>51</v>
          </cell>
          <cell r="AM19">
            <v>54</v>
          </cell>
          <cell r="AN19">
            <v>55</v>
          </cell>
          <cell r="AO19">
            <v>58</v>
          </cell>
          <cell r="AP19">
            <v>61</v>
          </cell>
          <cell r="AQ19">
            <v>56.491999999999997</v>
          </cell>
          <cell r="AR19">
            <v>58.61</v>
          </cell>
          <cell r="AS19">
            <v>59.338999999999999</v>
          </cell>
          <cell r="AT19">
            <v>60.216000000000001</v>
          </cell>
          <cell r="AU19">
            <v>64.003</v>
          </cell>
          <cell r="AV19">
            <v>62.688000000000002</v>
          </cell>
          <cell r="AW19">
            <v>66.622</v>
          </cell>
          <cell r="AX19">
            <v>58.168999999999997</v>
          </cell>
          <cell r="AY19">
            <v>57.765999999999998</v>
          </cell>
          <cell r="AZ19">
            <v>55.347000000000001</v>
          </cell>
          <cell r="BA19">
            <v>54.619</v>
          </cell>
          <cell r="BB19">
            <v>49.393000000000001</v>
          </cell>
          <cell r="BC19">
            <v>51.527999999999999</v>
          </cell>
          <cell r="BD19">
            <v>49</v>
          </cell>
          <cell r="BE19">
            <v>49</v>
          </cell>
          <cell r="BF19">
            <v>48.056406750000008</v>
          </cell>
          <cell r="BG19">
            <v>45.566810758911991</v>
          </cell>
          <cell r="BH19">
            <v>43.427999999999997</v>
          </cell>
          <cell r="BI19">
            <v>40.824999999999996</v>
          </cell>
          <cell r="BJ19">
            <v>39.280999999999992</v>
          </cell>
          <cell r="BK19">
            <v>37.953660409999991</v>
          </cell>
          <cell r="BL19">
            <v>36.609209720000003</v>
          </cell>
          <cell r="BM19">
            <v>35.892877070000004</v>
          </cell>
          <cell r="BN19">
            <v>34.066781949999992</v>
          </cell>
          <cell r="BO19">
            <v>32.863790210000005</v>
          </cell>
          <cell r="BP19">
            <v>31.777945706246079</v>
          </cell>
          <cell r="BQ19">
            <v>30.124750710000001</v>
          </cell>
          <cell r="BR19">
            <v>28.755832375049046</v>
          </cell>
          <cell r="BS19">
            <v>27.025887466107488</v>
          </cell>
          <cell r="BT19">
            <v>25.498268546333197</v>
          </cell>
          <cell r="BU19">
            <v>23.831493541905591</v>
          </cell>
          <cell r="BV19">
            <v>22.347574829076994</v>
          </cell>
          <cell r="BW19">
            <v>20.948693349502165</v>
          </cell>
          <cell r="BX19">
            <v>16.782358873282199</v>
          </cell>
          <cell r="BY19">
            <v>15.577202453184158</v>
          </cell>
          <cell r="BZ19">
            <v>14.451151224792412</v>
          </cell>
          <cell r="CA19">
            <v>14.260319288292907</v>
          </cell>
          <cell r="CB19">
            <v>14.15383613681904</v>
          </cell>
          <cell r="CC19">
            <v>13.325950201030638</v>
          </cell>
          <cell r="CD19">
            <v>12.406823360799239</v>
          </cell>
          <cell r="CE19">
            <v>11.586711352130521</v>
          </cell>
          <cell r="CF19">
            <v>10.754644601275935</v>
          </cell>
        </row>
        <row r="20">
          <cell r="AH20">
            <v>216</v>
          </cell>
          <cell r="AI20">
            <v>244</v>
          </cell>
          <cell r="AJ20">
            <v>282</v>
          </cell>
          <cell r="AK20">
            <v>315</v>
          </cell>
          <cell r="AL20">
            <v>343</v>
          </cell>
          <cell r="AM20">
            <v>369</v>
          </cell>
          <cell r="AN20">
            <v>381</v>
          </cell>
          <cell r="AO20">
            <v>407</v>
          </cell>
          <cell r="AP20">
            <v>440</v>
          </cell>
          <cell r="AQ20">
            <v>453.38600000000002</v>
          </cell>
          <cell r="AR20">
            <v>451.27800000000002</v>
          </cell>
          <cell r="AS20">
            <v>469.52100000000002</v>
          </cell>
          <cell r="AT20">
            <v>520.06299999999999</v>
          </cell>
          <cell r="AU20">
            <v>586.55099413448988</v>
          </cell>
          <cell r="AV20">
            <v>600.92999999999995</v>
          </cell>
          <cell r="AW20">
            <v>616.15499999999997</v>
          </cell>
          <cell r="AX20">
            <v>645.43899999999996</v>
          </cell>
          <cell r="AY20">
            <v>669.97299999999996</v>
          </cell>
          <cell r="AZ20">
            <v>684.82</v>
          </cell>
          <cell r="BA20">
            <v>689.89800000000002</v>
          </cell>
          <cell r="BB20">
            <v>709.66099999999994</v>
          </cell>
          <cell r="BC20">
            <v>699.61199999999997</v>
          </cell>
          <cell r="BD20">
            <v>708</v>
          </cell>
          <cell r="BE20">
            <v>727.45800000000008</v>
          </cell>
          <cell r="BF20">
            <v>732.7211213525876</v>
          </cell>
          <cell r="BG20">
            <v>736.5558877814442</v>
          </cell>
          <cell r="BH20">
            <v>749.94100000000003</v>
          </cell>
          <cell r="BI20">
            <v>745.66237929900012</v>
          </cell>
          <cell r="BJ20">
            <v>750.09489891999988</v>
          </cell>
          <cell r="BK20">
            <v>755.76206665380005</v>
          </cell>
          <cell r="BL20">
            <v>778.67019714000014</v>
          </cell>
          <cell r="BM20">
            <v>807.08740407000005</v>
          </cell>
          <cell r="BN20">
            <v>853.62603838000007</v>
          </cell>
          <cell r="BO20">
            <v>854.15397472999996</v>
          </cell>
          <cell r="BP20">
            <v>873.08095759619198</v>
          </cell>
          <cell r="BQ20">
            <v>870.57572770000002</v>
          </cell>
          <cell r="BR20">
            <v>879.197</v>
          </cell>
          <cell r="BS20">
            <v>865.05799890795549</v>
          </cell>
          <cell r="BT20">
            <v>835.61493410366666</v>
          </cell>
          <cell r="BU20">
            <v>816.60546981378729</v>
          </cell>
          <cell r="BV20">
            <v>815.68788701622077</v>
          </cell>
          <cell r="BW20">
            <v>809.83314456049766</v>
          </cell>
          <cell r="BX20">
            <v>706.71967707671729</v>
          </cell>
          <cell r="BY20">
            <v>689.27001213681615</v>
          </cell>
          <cell r="BZ20">
            <v>680.9491650152072</v>
          </cell>
          <cell r="CA20">
            <v>718.38037746151758</v>
          </cell>
          <cell r="CB20">
            <v>740.0729379447389</v>
          </cell>
          <cell r="CC20">
            <v>720.7041800797183</v>
          </cell>
          <cell r="CD20">
            <v>702.62434930085192</v>
          </cell>
          <cell r="CE20">
            <v>687.02382904046044</v>
          </cell>
          <cell r="CF20">
            <v>668.66342082427525</v>
          </cell>
        </row>
        <row r="21">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5.5109329999999996</v>
          </cell>
          <cell r="BM21">
            <v>7.0408049999999998</v>
          </cell>
          <cell r="BN21">
            <v>9.2482140000000008</v>
          </cell>
          <cell r="BO21">
            <v>9.5133209999999995</v>
          </cell>
          <cell r="BP21">
            <v>9.4075343484310903</v>
          </cell>
          <cell r="BQ21">
            <v>9.2168086836232543</v>
          </cell>
          <cell r="BR21">
            <v>37.532187830000005</v>
          </cell>
          <cell r="BS21">
            <v>43.794516459999997</v>
          </cell>
          <cell r="BT21">
            <v>41.280517799999998</v>
          </cell>
          <cell r="BU21">
            <v>48.629247100000001</v>
          </cell>
          <cell r="BV21">
            <v>41.032349681177138</v>
          </cell>
          <cell r="BW21">
            <v>43.885255000000001</v>
          </cell>
          <cell r="BX21">
            <v>41.886665799999996</v>
          </cell>
          <cell r="BY21">
            <v>41.936323200000004</v>
          </cell>
          <cell r="BZ21">
            <v>42.326642399999997</v>
          </cell>
          <cell r="CA21">
            <v>42.998711700280857</v>
          </cell>
          <cell r="CB21">
            <v>44.033941528200877</v>
          </cell>
          <cell r="CC21">
            <v>43.840459222674994</v>
          </cell>
          <cell r="CD21">
            <v>43.614604297191157</v>
          </cell>
          <cell r="CE21">
            <v>43.363180264326957</v>
          </cell>
          <cell r="CF21">
            <v>43.124737393928953</v>
          </cell>
        </row>
        <row r="22">
          <cell r="AH22">
            <v>5</v>
          </cell>
          <cell r="AI22">
            <v>5</v>
          </cell>
          <cell r="AJ22">
            <v>5</v>
          </cell>
          <cell r="AK22">
            <v>5</v>
          </cell>
          <cell r="AL22">
            <v>5</v>
          </cell>
          <cell r="AM22">
            <v>5</v>
          </cell>
          <cell r="AN22">
            <v>5</v>
          </cell>
          <cell r="AO22">
            <v>5</v>
          </cell>
          <cell r="AP22">
            <v>4</v>
          </cell>
          <cell r="AQ22">
            <v>4.2240000000000002</v>
          </cell>
          <cell r="AR22">
            <v>3.6949999999999998</v>
          </cell>
          <cell r="AS22">
            <v>4.2779999999999996</v>
          </cell>
          <cell r="AT22">
            <v>4.0919999999999996</v>
          </cell>
          <cell r="AU22">
            <v>4.101</v>
          </cell>
          <cell r="AV22">
            <v>3.8860000000000001</v>
          </cell>
          <cell r="AW22">
            <v>3.5070000000000001</v>
          </cell>
          <cell r="AX22">
            <v>2.9569999999999999</v>
          </cell>
          <cell r="AY22">
            <v>3.1080000000000001</v>
          </cell>
          <cell r="AZ22">
            <v>2.7719999999999998</v>
          </cell>
          <cell r="BA22">
            <v>2.4620000000000002</v>
          </cell>
          <cell r="BB22">
            <v>1.859</v>
          </cell>
          <cell r="BC22">
            <v>2.0350000000000001</v>
          </cell>
          <cell r="BD22">
            <v>2</v>
          </cell>
          <cell r="BE22">
            <v>2</v>
          </cell>
          <cell r="BF22">
            <v>1.73005451</v>
          </cell>
          <cell r="BG22">
            <v>1.3642590700000001</v>
          </cell>
          <cell r="BH22">
            <v>1.1830000000000001</v>
          </cell>
          <cell r="BI22">
            <v>1.1019624799999999</v>
          </cell>
          <cell r="BJ22">
            <v>1.0844996200000001</v>
          </cell>
          <cell r="BK22">
            <v>1.0897039199999998</v>
          </cell>
          <cell r="BL22">
            <v>0.94398397000000001</v>
          </cell>
          <cell r="BM22">
            <v>0.84670285999999995</v>
          </cell>
          <cell r="BN22">
            <v>0.75357149000000001</v>
          </cell>
          <cell r="BO22">
            <v>0.62038171000000009</v>
          </cell>
          <cell r="BP22">
            <v>0.38903970756204248</v>
          </cell>
          <cell r="BQ22">
            <v>-6.0504900000000004E-3</v>
          </cell>
          <cell r="BR22">
            <v>-2E-3</v>
          </cell>
          <cell r="BS22">
            <v>-3.6445392946300642E-2</v>
          </cell>
          <cell r="BT22">
            <v>0</v>
          </cell>
          <cell r="BU22">
            <v>-2.2412595692622359E-2</v>
          </cell>
          <cell r="BV22">
            <v>-3.6816445297728866E-2</v>
          </cell>
          <cell r="BW22">
            <v>3.1020872850033782E-4</v>
          </cell>
          <cell r="BX22">
            <v>-6.22888E-3</v>
          </cell>
          <cell r="BY22">
            <v>2.8360339999999998E-2</v>
          </cell>
          <cell r="BZ22">
            <v>-4.1647100000000012E-3</v>
          </cell>
          <cell r="CA22">
            <v>-9.8269100000000012E-3</v>
          </cell>
          <cell r="CB22">
            <v>0</v>
          </cell>
          <cell r="CC22">
            <v>0</v>
          </cell>
          <cell r="CD22">
            <v>0</v>
          </cell>
          <cell r="CE22">
            <v>0</v>
          </cell>
          <cell r="CF22">
            <v>0</v>
          </cell>
        </row>
        <row r="23">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3.4569999999999999</v>
          </cell>
          <cell r="AY23">
            <v>4.1285950413223143</v>
          </cell>
          <cell r="AZ23">
            <v>5.4580000000000002</v>
          </cell>
          <cell r="BA23">
            <v>4.9669999999999996</v>
          </cell>
          <cell r="BB23">
            <v>8.2967250384024585</v>
          </cell>
          <cell r="BC23">
            <v>10.563000000000001</v>
          </cell>
          <cell r="BD23">
            <v>11.87267336961207</v>
          </cell>
          <cell r="BE23">
            <v>14.399096999999999</v>
          </cell>
          <cell r="BF23">
            <v>19.709695</v>
          </cell>
          <cell r="BG23">
            <v>19.340500802146213</v>
          </cell>
          <cell r="BH23">
            <v>20.643089</v>
          </cell>
          <cell r="BI23">
            <v>24.694095969999999</v>
          </cell>
          <cell r="BJ23">
            <v>25.945989999999998</v>
          </cell>
          <cell r="BK23">
            <v>27.44</v>
          </cell>
          <cell r="BL23">
            <v>31.553068</v>
          </cell>
          <cell r="BM23">
            <v>35.207568999999999</v>
          </cell>
          <cell r="BN23">
            <v>38.218910999999999</v>
          </cell>
          <cell r="BO23">
            <v>37.692900000000002</v>
          </cell>
          <cell r="BP23">
            <v>42.019909411804896</v>
          </cell>
          <cell r="BQ23">
            <v>45.458691636376749</v>
          </cell>
          <cell r="BR23">
            <v>44.789727000000006</v>
          </cell>
          <cell r="BS23">
            <v>46.053681000000005</v>
          </cell>
          <cell r="BT23">
            <v>42.152442999999998</v>
          </cell>
          <cell r="BU23">
            <v>41.088430800000005</v>
          </cell>
          <cell r="BV23">
            <v>44.79290216648203</v>
          </cell>
          <cell r="BW23">
            <v>41.78107</v>
          </cell>
          <cell r="BX23">
            <v>34.003762399999999</v>
          </cell>
          <cell r="BY23">
            <v>36.4904546</v>
          </cell>
          <cell r="BZ23">
            <v>35.550986999999999</v>
          </cell>
          <cell r="CA23">
            <v>27.974781170019639</v>
          </cell>
          <cell r="CB23">
            <v>29.024810583242722</v>
          </cell>
          <cell r="CC23">
            <v>28.493025262097223</v>
          </cell>
          <cell r="CD23">
            <v>27.907786283935444</v>
          </cell>
          <cell r="CE23">
            <v>27.214774164522222</v>
          </cell>
          <cell r="CF23">
            <v>26.591896212369335</v>
          </cell>
        </row>
        <row r="24">
          <cell r="AH24">
            <v>4</v>
          </cell>
          <cell r="AI24">
            <v>4</v>
          </cell>
          <cell r="AJ24">
            <v>5</v>
          </cell>
          <cell r="AK24">
            <v>6</v>
          </cell>
          <cell r="AL24">
            <v>8</v>
          </cell>
          <cell r="AM24">
            <v>10</v>
          </cell>
          <cell r="AN24">
            <v>11</v>
          </cell>
          <cell r="AO24">
            <v>13</v>
          </cell>
          <cell r="AP24">
            <v>104</v>
          </cell>
          <cell r="AQ24">
            <v>183.72300000000001</v>
          </cell>
          <cell r="AR24">
            <v>173.41800000000001</v>
          </cell>
          <cell r="AS24">
            <v>183.63200000000001</v>
          </cell>
          <cell r="AT24">
            <v>208.02</v>
          </cell>
          <cell r="AU24">
            <v>284.64699999999999</v>
          </cell>
          <cell r="AV24">
            <v>345.29700000000008</v>
          </cell>
          <cell r="AW24">
            <v>441.74999999999994</v>
          </cell>
          <cell r="AX24">
            <v>526.322</v>
          </cell>
          <cell r="AY24">
            <v>617.35</v>
          </cell>
          <cell r="AZ24">
            <v>736.40099999999995</v>
          </cell>
          <cell r="BA24">
            <v>745.90700000000004</v>
          </cell>
          <cell r="BB24">
            <v>782.37199999999996</v>
          </cell>
          <cell r="BC24">
            <v>834.52800000000002</v>
          </cell>
          <cell r="BD24">
            <v>867.01099999999997</v>
          </cell>
          <cell r="BE24">
            <v>931.78101869</v>
          </cell>
          <cell r="BF24">
            <v>993.10799999999995</v>
          </cell>
          <cell r="BG24">
            <v>1053.6691153298639</v>
          </cell>
          <cell r="BH24">
            <v>1096.0409999999999</v>
          </cell>
          <cell r="BI24">
            <v>1149.1385723000005</v>
          </cell>
          <cell r="BJ24">
            <v>1181.2635561100005</v>
          </cell>
          <cell r="BK24">
            <v>1279.8853888127105</v>
          </cell>
          <cell r="BL24">
            <v>1362.9964772500002</v>
          </cell>
          <cell r="BM24">
            <v>1494.8980367000006</v>
          </cell>
          <cell r="BN24">
            <v>1572.0826307400002</v>
          </cell>
          <cell r="BO24">
            <v>1732.9771967700003</v>
          </cell>
          <cell r="BP24">
            <v>1927.2231981999998</v>
          </cell>
          <cell r="BQ24">
            <v>2088.2668163797011</v>
          </cell>
          <cell r="BR24">
            <v>2319.2115774999988</v>
          </cell>
          <cell r="BS24">
            <v>2545.4439678199992</v>
          </cell>
          <cell r="BT24">
            <v>2666.973573598962</v>
          </cell>
          <cell r="BU24">
            <v>2830.0153530399994</v>
          </cell>
          <cell r="BV24">
            <v>2885.0112320200001</v>
          </cell>
          <cell r="BW24">
            <v>2940.7993121</v>
          </cell>
          <cell r="BX24">
            <v>3038.5844548800001</v>
          </cell>
          <cell r="BY24">
            <v>3074.7655140199986</v>
          </cell>
          <cell r="BZ24">
            <v>3249.8153584199999</v>
          </cell>
          <cell r="CA24">
            <v>3739.2064218209061</v>
          </cell>
          <cell r="CB24">
            <v>4173.8545519518893</v>
          </cell>
          <cell r="CC24">
            <v>4434.0795606921347</v>
          </cell>
          <cell r="CD24">
            <v>4690.3522819830841</v>
          </cell>
          <cell r="CE24">
            <v>4943.3923621820204</v>
          </cell>
          <cell r="CF24">
            <v>5068.5590447453942</v>
          </cell>
        </row>
        <row r="25">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252.8506024179687</v>
          </cell>
          <cell r="BE25">
            <v>334.41491264418875</v>
          </cell>
          <cell r="BF25">
            <v>376.31615316717199</v>
          </cell>
          <cell r="BG25">
            <v>377.57849637345873</v>
          </cell>
          <cell r="BH25">
            <v>328.26976673374355</v>
          </cell>
          <cell r="BI25">
            <v>296.30574154435226</v>
          </cell>
          <cell r="BJ25">
            <v>290.48548701729464</v>
          </cell>
          <cell r="BK25">
            <v>283.72187865289749</v>
          </cell>
          <cell r="BL25">
            <v>276.94990169243857</v>
          </cell>
          <cell r="BM25">
            <v>304.28514955817326</v>
          </cell>
          <cell r="BN25">
            <v>388.24454173128282</v>
          </cell>
          <cell r="BO25">
            <v>430.68552026831782</v>
          </cell>
          <cell r="BP25">
            <v>508.21788711256067</v>
          </cell>
          <cell r="BQ25">
            <v>557.83154347728623</v>
          </cell>
          <cell r="BR25">
            <v>585.70178248498928</v>
          </cell>
          <cell r="BS25">
            <v>623.69732203767592</v>
          </cell>
          <cell r="BT25">
            <v>647.83632265719939</v>
          </cell>
          <cell r="BU25">
            <v>753.24031743211071</v>
          </cell>
          <cell r="BV25">
            <v>912.20248508472514</v>
          </cell>
          <cell r="BW25">
            <v>637.83416075420985</v>
          </cell>
          <cell r="BX25">
            <v>501.04570704273425</v>
          </cell>
          <cell r="BY25">
            <v>400.94507953196819</v>
          </cell>
          <cell r="BZ25">
            <v>503.85544557908673</v>
          </cell>
          <cell r="CA25">
            <v>409.84046254801308</v>
          </cell>
          <cell r="CB25">
            <v>136.30332094316702</v>
          </cell>
          <cell r="CC25">
            <v>0.23034356481017504</v>
          </cell>
          <cell r="CD25">
            <v>0.2300975924898262</v>
          </cell>
          <cell r="CE25">
            <v>0.22976932396294059</v>
          </cell>
          <cell r="CF25">
            <v>0.2298924509603345</v>
          </cell>
        </row>
        <row r="26">
          <cell r="AH26">
            <v>51.497172727332845</v>
          </cell>
          <cell r="AI26">
            <v>56.414147956273574</v>
          </cell>
          <cell r="AJ26">
            <v>72.615417878922116</v>
          </cell>
          <cell r="AK26">
            <v>117.78692276529311</v>
          </cell>
          <cell r="AL26">
            <v>151.22362386540289</v>
          </cell>
          <cell r="AM26">
            <v>178.70507247687672</v>
          </cell>
          <cell r="AN26">
            <v>201.80019075346371</v>
          </cell>
          <cell r="AO26">
            <v>225.35883833034222</v>
          </cell>
          <cell r="AP26">
            <v>242.96586799409306</v>
          </cell>
          <cell r="AQ26">
            <v>251.3770479196252</v>
          </cell>
          <cell r="AR26">
            <v>219.61099999999999</v>
          </cell>
          <cell r="AS26">
            <v>302.30599999999998</v>
          </cell>
          <cell r="AT26">
            <v>415.50300000000004</v>
          </cell>
          <cell r="AU26">
            <v>549.82100000000003</v>
          </cell>
          <cell r="AV26">
            <v>722.96500000000003</v>
          </cell>
          <cell r="AW26">
            <v>963.53300000000002</v>
          </cell>
          <cell r="AX26">
            <v>1237.7020586775143</v>
          </cell>
          <cell r="AY26">
            <v>1440.7675679371928</v>
          </cell>
          <cell r="AZ26">
            <v>1632.1173192887268</v>
          </cell>
          <cell r="BA26">
            <v>1783.2014949487759</v>
          </cell>
          <cell r="BB26">
            <v>1966.2753495570933</v>
          </cell>
          <cell r="BC26">
            <v>2143.4684371455282</v>
          </cell>
          <cell r="BD26">
            <v>2303.1767229957381</v>
          </cell>
          <cell r="BE26">
            <v>2531.7035246192022</v>
          </cell>
          <cell r="BF26">
            <v>2999.4614887041653</v>
          </cell>
          <cell r="BG26">
            <v>2966.6712049912694</v>
          </cell>
          <cell r="BH26">
            <v>3201.5130041258617</v>
          </cell>
          <cell r="BI26">
            <v>3472.5465205192463</v>
          </cell>
          <cell r="BJ26">
            <v>3760.9241738617989</v>
          </cell>
          <cell r="BK26">
            <v>3996.4280011900032</v>
          </cell>
          <cell r="BL26">
            <v>4891.7079022417884</v>
          </cell>
          <cell r="BM26">
            <v>5587.16694369992</v>
          </cell>
          <cell r="BN26">
            <v>5998.1093455519394</v>
          </cell>
          <cell r="BO26">
            <v>6471.3592562218046</v>
          </cell>
          <cell r="BP26">
            <v>6901.4624032787806</v>
          </cell>
          <cell r="BQ26">
            <v>7141.9076247388075</v>
          </cell>
          <cell r="BR26">
            <v>7733.6700263693729</v>
          </cell>
          <cell r="BS26">
            <v>8132.5337356956888</v>
          </cell>
          <cell r="BT26">
            <v>8108.0490092891159</v>
          </cell>
          <cell r="BU26">
            <v>7918.391130132075</v>
          </cell>
          <cell r="BV26">
            <v>7516.1284248974798</v>
          </cell>
          <cell r="BW26">
            <v>6860.5919873947169</v>
          </cell>
          <cell r="BX26">
            <v>6632.3136667107028</v>
          </cell>
          <cell r="BY26">
            <v>6246.9974535818019</v>
          </cell>
          <cell r="BZ26">
            <v>6096.1118194482306</v>
          </cell>
          <cell r="CA26">
            <v>6046.0465756447729</v>
          </cell>
          <cell r="CB26">
            <v>5206.6377269579762</v>
          </cell>
          <cell r="CC26">
            <v>4463.0456858601283</v>
          </cell>
          <cell r="CD26">
            <v>4519.5634992156793</v>
          </cell>
          <cell r="CE26">
            <v>4277.1440172370458</v>
          </cell>
          <cell r="CF26">
            <v>3320.1751177313909</v>
          </cell>
        </row>
        <row r="27">
          <cell r="AH27"/>
          <cell r="AI27"/>
          <cell r="AJ27"/>
          <cell r="AK27"/>
          <cell r="AL27"/>
          <cell r="AM27"/>
          <cell r="AN27"/>
          <cell r="AO27"/>
          <cell r="AP27"/>
          <cell r="AQ27"/>
          <cell r="AR27"/>
          <cell r="AS27"/>
          <cell r="AT27"/>
          <cell r="AU27"/>
          <cell r="AV27"/>
          <cell r="AW27"/>
          <cell r="AX27"/>
          <cell r="AY27"/>
          <cell r="AZ27"/>
          <cell r="BA27"/>
          <cell r="BB27"/>
          <cell r="BC27"/>
          <cell r="BD27"/>
          <cell r="BE27"/>
          <cell r="BF27"/>
          <cell r="BG27"/>
          <cell r="BH27"/>
          <cell r="BI27"/>
          <cell r="BJ27"/>
          <cell r="BK27"/>
          <cell r="BL27"/>
          <cell r="BM27"/>
          <cell r="BN27"/>
          <cell r="BO27"/>
          <cell r="BP27"/>
          <cell r="BQ27"/>
          <cell r="BR27"/>
          <cell r="BS27"/>
          <cell r="BT27"/>
          <cell r="BU27"/>
          <cell r="BV27"/>
          <cell r="BW27"/>
          <cell r="BX27"/>
          <cell r="BY27"/>
          <cell r="BZ27"/>
          <cell r="CA27"/>
          <cell r="CB27"/>
          <cell r="CC27"/>
          <cell r="CD27"/>
          <cell r="CE27"/>
          <cell r="CF27"/>
        </row>
        <row r="28">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315.32689004851829</v>
          </cell>
          <cell r="BM28">
            <v>391.93425198433891</v>
          </cell>
          <cell r="BN28">
            <v>465.09166515156534</v>
          </cell>
          <cell r="BO28">
            <v>540.50149467791391</v>
          </cell>
          <cell r="BP28">
            <v>626.09691811330299</v>
          </cell>
          <cell r="BQ28">
            <v>695.36424794605682</v>
          </cell>
          <cell r="BR28">
            <v>781.28564014637732</v>
          </cell>
          <cell r="BS28">
            <v>885.7633665276046</v>
          </cell>
          <cell r="BT28">
            <v>935.86524437191224</v>
          </cell>
          <cell r="BU28">
            <v>953.07062235629201</v>
          </cell>
          <cell r="BV28">
            <v>940.40185978316003</v>
          </cell>
          <cell r="BW28">
            <v>846.18591161976656</v>
          </cell>
          <cell r="BX28">
            <v>779.67067405148509</v>
          </cell>
          <cell r="BY28">
            <v>710.79495320214107</v>
          </cell>
          <cell r="BZ28">
            <v>683.30971387269585</v>
          </cell>
          <cell r="CA28">
            <v>610.68359652323738</v>
          </cell>
          <cell r="CB28">
            <v>194.0490633981583</v>
          </cell>
          <cell r="CC28" t="str">
            <v>0</v>
          </cell>
          <cell r="CD28">
            <v>0</v>
          </cell>
          <cell r="CE28">
            <v>0</v>
          </cell>
          <cell r="CF28">
            <v>0</v>
          </cell>
        </row>
        <row r="29">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99.45993897531325</v>
          </cell>
          <cell r="BM29">
            <v>126.1038655767793</v>
          </cell>
          <cell r="BN29">
            <v>152.98604032937789</v>
          </cell>
          <cell r="BO29">
            <v>179.42766398503792</v>
          </cell>
          <cell r="BP29">
            <v>220.87045793975454</v>
          </cell>
          <cell r="BQ29">
            <v>252.27197576665208</v>
          </cell>
          <cell r="BR29">
            <v>274.23709589580255</v>
          </cell>
          <cell r="BS29">
            <v>300.25519274908095</v>
          </cell>
          <cell r="BT29">
            <v>302.12204374352308</v>
          </cell>
          <cell r="BU29">
            <v>285.93220021424474</v>
          </cell>
          <cell r="BV29">
            <v>307.00938115698864</v>
          </cell>
          <cell r="BW29">
            <v>345.25748577713114</v>
          </cell>
          <cell r="BX29">
            <v>420.80895447009993</v>
          </cell>
          <cell r="BY29">
            <v>500.69367743036167</v>
          </cell>
          <cell r="BZ29">
            <v>662.28603794986986</v>
          </cell>
          <cell r="CA29">
            <v>817.34292064146325</v>
          </cell>
          <cell r="CB29">
            <v>512.63683128894149</v>
          </cell>
          <cell r="CC29">
            <v>455.32500095786406</v>
          </cell>
          <cell r="CD29">
            <v>578.90172558509755</v>
          </cell>
          <cell r="CE29">
            <v>612.57166847999804</v>
          </cell>
          <cell r="CF29">
            <v>643.36709591111298</v>
          </cell>
        </row>
        <row r="30">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4476.9210732179572</v>
          </cell>
          <cell r="BM30">
            <v>5069.1288261388017</v>
          </cell>
          <cell r="BN30">
            <v>5380.0316400709962</v>
          </cell>
          <cell r="BO30">
            <v>5751.430097558853</v>
          </cell>
          <cell r="BP30">
            <v>6054.4950272257229</v>
          </cell>
          <cell r="BQ30">
            <v>6194.2714010260988</v>
          </cell>
          <cell r="BR30">
            <v>6678.1472903271933</v>
          </cell>
          <cell r="BS30">
            <v>6946.5151764190032</v>
          </cell>
          <cell r="BT30">
            <v>6870.0617211736808</v>
          </cell>
          <cell r="BU30">
            <v>6679.3883075615377</v>
          </cell>
          <cell r="BV30">
            <v>6268.7171839573311</v>
          </cell>
          <cell r="BW30">
            <v>5669.1485899978188</v>
          </cell>
          <cell r="BX30">
            <v>5431.8340381891176</v>
          </cell>
          <cell r="BY30">
            <v>5035.5088229492994</v>
          </cell>
          <cell r="BZ30">
            <v>4750.5160676256646</v>
          </cell>
          <cell r="CA30">
            <v>4618.0200584800723</v>
          </cell>
          <cell r="CB30">
            <v>4499.9518322708764</v>
          </cell>
          <cell r="CC30">
            <v>4007.7206849022646</v>
          </cell>
          <cell r="CD30">
            <v>3940.661773630582</v>
          </cell>
          <cell r="CE30">
            <v>3664.5723487570476</v>
          </cell>
          <cell r="CF30">
            <v>2676.8080218202776</v>
          </cell>
        </row>
        <row r="31">
          <cell r="AH31"/>
          <cell r="AI31"/>
          <cell r="AJ31"/>
          <cell r="AK31"/>
          <cell r="AL31"/>
          <cell r="AM31"/>
          <cell r="AN31"/>
          <cell r="AO31"/>
          <cell r="AP31"/>
          <cell r="AQ31"/>
          <cell r="AR31"/>
          <cell r="AS31"/>
          <cell r="AT31"/>
          <cell r="AU31"/>
          <cell r="AV31"/>
          <cell r="AW31"/>
          <cell r="AX31"/>
          <cell r="AY31"/>
          <cell r="AZ31"/>
          <cell r="BA31"/>
          <cell r="BB31"/>
          <cell r="BC31"/>
          <cell r="BD31"/>
          <cell r="BE31"/>
          <cell r="BF31"/>
          <cell r="BG31"/>
          <cell r="BH31"/>
          <cell r="BI31"/>
          <cell r="BJ31"/>
          <cell r="BK31"/>
          <cell r="BL31"/>
          <cell r="BM31"/>
          <cell r="BN31"/>
          <cell r="BO31"/>
          <cell r="BP31"/>
          <cell r="BQ31"/>
          <cell r="BR31"/>
          <cell r="BS31"/>
          <cell r="BT31"/>
          <cell r="BU31"/>
          <cell r="BV31"/>
          <cell r="BW31"/>
          <cell r="BX31"/>
          <cell r="BY31"/>
          <cell r="BZ31"/>
          <cell r="CA31"/>
          <cell r="CB31"/>
          <cell r="CC31"/>
          <cell r="CD31"/>
          <cell r="CE31"/>
          <cell r="CF31"/>
        </row>
        <row r="32">
          <cell r="AH32">
            <v>51.497172727332845</v>
          </cell>
          <cell r="AI32">
            <v>56.414147956273574</v>
          </cell>
          <cell r="AJ32">
            <v>72.615417878922116</v>
          </cell>
          <cell r="AK32">
            <v>117.78692276529311</v>
          </cell>
          <cell r="AL32">
            <v>151.22362386540289</v>
          </cell>
          <cell r="AM32">
            <v>178.70507247687672</v>
          </cell>
          <cell r="AN32">
            <v>201.80019075346371</v>
          </cell>
          <cell r="AO32">
            <v>225.35883833034222</v>
          </cell>
          <cell r="AP32">
            <v>242.96586799409306</v>
          </cell>
          <cell r="AQ32">
            <v>251.3770479196252</v>
          </cell>
          <cell r="AR32">
            <v>219.61099999999999</v>
          </cell>
          <cell r="AS32">
            <v>302.30599999999998</v>
          </cell>
          <cell r="AT32">
            <v>415.50300000000004</v>
          </cell>
          <cell r="AU32">
            <v>549.82100000000003</v>
          </cell>
          <cell r="AV32">
            <v>722.96500000000003</v>
          </cell>
          <cell r="AW32">
            <v>963.53300000000002</v>
          </cell>
          <cell r="AX32">
            <v>1237.7020586775143</v>
          </cell>
          <cell r="AY32">
            <v>1440.7675679371928</v>
          </cell>
          <cell r="AZ32">
            <v>1632.1173192887268</v>
          </cell>
          <cell r="BA32">
            <v>1783.2014949487759</v>
          </cell>
          <cell r="BB32">
            <v>1966.2753495570933</v>
          </cell>
          <cell r="BC32">
            <v>2143.4684371455282</v>
          </cell>
          <cell r="BD32">
            <v>2303.1767229957381</v>
          </cell>
          <cell r="BE32">
            <v>2531.7035246192022</v>
          </cell>
          <cell r="BF32">
            <v>2999.4614887041653</v>
          </cell>
          <cell r="BG32">
            <v>2966.6712049912694</v>
          </cell>
          <cell r="BH32">
            <v>3201.5130041258617</v>
          </cell>
          <cell r="BI32">
            <v>3472.5465205192463</v>
          </cell>
          <cell r="BJ32">
            <v>3760.9241738617989</v>
          </cell>
          <cell r="BK32">
            <v>3996.4280011900032</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row>
        <row r="34">
          <cell r="AH34"/>
          <cell r="AI34"/>
          <cell r="AJ34"/>
          <cell r="AK34"/>
          <cell r="AL34"/>
          <cell r="AM34"/>
          <cell r="AN34"/>
          <cell r="AO34"/>
          <cell r="AP34"/>
          <cell r="AQ34"/>
          <cell r="AR34"/>
          <cell r="AS34"/>
          <cell r="AT34"/>
          <cell r="AU34"/>
          <cell r="AV34"/>
          <cell r="AW34"/>
          <cell r="AX34"/>
          <cell r="AY34"/>
          <cell r="AZ34"/>
          <cell r="BA34"/>
          <cell r="BB34"/>
          <cell r="BC34"/>
          <cell r="BD34"/>
          <cell r="BE34"/>
          <cell r="BF34"/>
          <cell r="BG34"/>
          <cell r="BH34"/>
          <cell r="BI34"/>
          <cell r="BJ34"/>
          <cell r="BK34"/>
          <cell r="BL34"/>
          <cell r="BM34"/>
          <cell r="BN34"/>
          <cell r="BO34"/>
          <cell r="BP34"/>
          <cell r="BQ34"/>
          <cell r="BR34">
            <v>8.5842064338530673</v>
          </cell>
          <cell r="BS34">
            <v>15.913092580289941</v>
          </cell>
          <cell r="BT34">
            <v>216.88252404106768</v>
          </cell>
          <cell r="BU34">
            <v>413.66593266033817</v>
          </cell>
          <cell r="BV34">
            <v>1125.1525304895706</v>
          </cell>
          <cell r="BW34">
            <v>3375.0910555535684</v>
          </cell>
          <cell r="BX34">
            <v>5889.0626066096038</v>
          </cell>
          <cell r="BY34">
            <v>8225.035058370162</v>
          </cell>
          <cell r="BZ34">
            <v>9897.9729163153479</v>
          </cell>
          <cell r="CA34">
            <v>13049.221473262865</v>
          </cell>
          <cell r="CB34">
            <v>15962.98927570024</v>
          </cell>
          <cell r="CC34">
            <v>18381.315951184461</v>
          </cell>
          <cell r="CD34">
            <v>19913.831179723613</v>
          </cell>
          <cell r="CE34">
            <v>21340.067897271925</v>
          </cell>
          <cell r="CF34">
            <v>24341.966109346904</v>
          </cell>
        </row>
        <row r="35">
          <cell r="AH35"/>
          <cell r="AI35"/>
          <cell r="AJ35"/>
          <cell r="AK35"/>
          <cell r="AL35"/>
          <cell r="AM35"/>
          <cell r="AN35"/>
          <cell r="AO35"/>
          <cell r="AP35"/>
          <cell r="AQ35"/>
          <cell r="AR35"/>
          <cell r="AS35"/>
          <cell r="AT35"/>
          <cell r="AU35"/>
          <cell r="AV35"/>
          <cell r="AW35"/>
          <cell r="AX35"/>
          <cell r="AY35"/>
          <cell r="AZ35"/>
          <cell r="BA35"/>
          <cell r="BB35"/>
          <cell r="BC35"/>
          <cell r="BD35"/>
          <cell r="BE35"/>
          <cell r="BF35"/>
          <cell r="BG35"/>
          <cell r="BH35"/>
          <cell r="BI35"/>
          <cell r="BJ35"/>
          <cell r="BK35"/>
          <cell r="BL35"/>
          <cell r="BM35"/>
          <cell r="BN35"/>
          <cell r="BO35"/>
          <cell r="BP35"/>
          <cell r="BQ35"/>
          <cell r="BR35">
            <v>0</v>
          </cell>
          <cell r="BS35">
            <v>0</v>
          </cell>
          <cell r="BT35">
            <v>52.864111773063229</v>
          </cell>
          <cell r="BU35">
            <v>236.72004378389357</v>
          </cell>
          <cell r="BV35">
            <v>603.77638636341965</v>
          </cell>
          <cell r="BW35">
            <v>1677.7689754618443</v>
          </cell>
          <cell r="BX35">
            <v>2442.6455846077447</v>
          </cell>
          <cell r="BY35">
            <v>3838.3416384678167</v>
          </cell>
          <cell r="BZ35">
            <v>4347.2084928435988</v>
          </cell>
          <cell r="CA35">
            <v>5557.8695089530001</v>
          </cell>
          <cell r="CB35">
            <v>7104.2890739382938</v>
          </cell>
          <cell r="CC35">
            <v>8406.7799509876422</v>
          </cell>
          <cell r="CD35">
            <v>9301.5353468628091</v>
          </cell>
          <cell r="CE35">
            <v>10194.141188251104</v>
          </cell>
          <cell r="CF35">
            <v>11729.225220979126</v>
          </cell>
        </row>
        <row r="36">
          <cell r="AH36"/>
          <cell r="AI36"/>
          <cell r="AJ36"/>
          <cell r="AK36"/>
          <cell r="AL36"/>
          <cell r="AM36"/>
          <cell r="AN36"/>
          <cell r="AO36"/>
          <cell r="AP36"/>
          <cell r="AQ36"/>
          <cell r="AR36"/>
          <cell r="AS36"/>
          <cell r="AT36"/>
          <cell r="AU36"/>
          <cell r="AV36"/>
          <cell r="AW36"/>
          <cell r="AX36"/>
          <cell r="AY36"/>
          <cell r="AZ36"/>
          <cell r="BA36"/>
          <cell r="BB36"/>
          <cell r="BC36"/>
          <cell r="BD36"/>
          <cell r="BE36"/>
          <cell r="BF36"/>
          <cell r="BG36"/>
          <cell r="BH36"/>
          <cell r="BI36"/>
          <cell r="BJ36"/>
          <cell r="BK36"/>
          <cell r="BL36"/>
          <cell r="BM36"/>
          <cell r="BN36"/>
          <cell r="BO36"/>
          <cell r="BP36"/>
          <cell r="BQ36"/>
          <cell r="BR36"/>
          <cell r="BS36"/>
          <cell r="BT36"/>
          <cell r="BU36"/>
          <cell r="BV36"/>
          <cell r="BW36">
            <v>229.49178641030215</v>
          </cell>
          <cell r="BX36">
            <v>403.42348127814699</v>
          </cell>
          <cell r="BY36">
            <v>547.68416970292537</v>
          </cell>
          <cell r="BZ36">
            <v>692.9841630047008</v>
          </cell>
          <cell r="CA36">
            <v>874.62257733903152</v>
          </cell>
          <cell r="CB36">
            <v>1078.4487864368109</v>
          </cell>
          <cell r="CC36">
            <v>1227.7083855031879</v>
          </cell>
          <cell r="CD36">
            <v>1293.4149303563406</v>
          </cell>
          <cell r="CE36">
            <v>1361.097961848292</v>
          </cell>
          <cell r="CF36">
            <v>1493.3191568236821</v>
          </cell>
        </row>
      </sheetData>
      <sheetData sheetId="10">
        <row r="3">
          <cell r="D3">
            <v>1.9702067536432805E-4</v>
          </cell>
          <cell r="E3">
            <v>2.7883892661077786E-4</v>
          </cell>
          <cell r="F3">
            <v>3.6098209939260735E-4</v>
          </cell>
          <cell r="G3">
            <v>4.286373569163881E-4</v>
          </cell>
          <cell r="H3">
            <v>5.1820566066679817E-4</v>
          </cell>
          <cell r="I3">
            <v>5.988850196965216E-4</v>
          </cell>
          <cell r="J3">
            <v>6.3549754960750702E-4</v>
          </cell>
          <cell r="K3">
            <v>6.6669207441733957E-4</v>
          </cell>
          <cell r="L3">
            <v>7.3655921610576492E-4</v>
          </cell>
          <cell r="M3">
            <v>7.4398887583799729E-4</v>
          </cell>
          <cell r="N3">
            <v>7.3899170907620155E-4</v>
          </cell>
          <cell r="O3">
            <v>7.4675378597966304E-4</v>
          </cell>
          <cell r="P3">
            <v>7.7881464796612841E-4</v>
          </cell>
          <cell r="Q3">
            <v>8.8013117744714349E-4</v>
          </cell>
          <cell r="R3">
            <v>1.728004422707823E-3</v>
          </cell>
          <cell r="S3">
            <v>2.2248732838884271E-3</v>
          </cell>
          <cell r="T3">
            <v>2.3616752974959057E-3</v>
          </cell>
          <cell r="U3">
            <v>2.7302963368651505E-3</v>
          </cell>
          <cell r="V3">
            <v>3.0791280964317879E-3</v>
          </cell>
          <cell r="W3">
            <v>3.2046164156298734E-3</v>
          </cell>
          <cell r="X3">
            <v>3.225916779000098E-3</v>
          </cell>
          <cell r="Y3">
            <v>3.2215217128956815E-3</v>
          </cell>
          <cell r="Z3">
            <v>3.2204487734597683E-3</v>
          </cell>
          <cell r="AA3">
            <v>3.3511494392496743E-3</v>
          </cell>
          <cell r="AB3">
            <v>3.3959518098181794E-3</v>
          </cell>
          <cell r="AC3">
            <v>3.4485492841492497E-3</v>
          </cell>
          <cell r="AD3">
            <v>3.4483788360939478E-3</v>
          </cell>
          <cell r="AE3">
            <v>3.4331909460468108E-3</v>
          </cell>
          <cell r="AF3">
            <v>3.4469162036121479E-3</v>
          </cell>
          <cell r="AG3">
            <v>3.4921440749010185E-3</v>
          </cell>
          <cell r="AH3">
            <v>3.663769760327167E-3</v>
          </cell>
          <cell r="AI3">
            <v>4.0315861174246839E-3</v>
          </cell>
          <cell r="AJ3">
            <v>3.9661062656797244E-3</v>
          </cell>
          <cell r="AK3">
            <v>4.123591842945965E-3</v>
          </cell>
          <cell r="AL3">
            <v>4.3002723458244966E-3</v>
          </cell>
          <cell r="AM3">
            <v>4.2568686012430445E-3</v>
          </cell>
          <cell r="AN3">
            <v>4.5394030240312631E-3</v>
          </cell>
          <cell r="AO3">
            <v>4.9264691771468928E-3</v>
          </cell>
          <cell r="AP3">
            <v>4.9052782949110252E-3</v>
          </cell>
          <cell r="AQ3">
            <v>5.3875561495982278E-3</v>
          </cell>
          <cell r="AR3">
            <v>5.5222170697006093E-3</v>
          </cell>
          <cell r="AS3">
            <v>5.533713162457524E-3</v>
          </cell>
          <cell r="AT3">
            <v>6.7789652080004264E-3</v>
          </cell>
          <cell r="AU3">
            <v>6.4651569373126629E-3</v>
          </cell>
          <cell r="AV3">
            <v>6.9067938747080591E-3</v>
          </cell>
          <cell r="AW3">
            <v>8.0164984777141603E-3</v>
          </cell>
          <cell r="AX3">
            <v>9.4062181950349197E-3</v>
          </cell>
          <cell r="AY3">
            <v>1.0098205575572611E-2</v>
          </cell>
          <cell r="AZ3">
            <v>1.0738007328243019E-2</v>
          </cell>
          <cell r="BA3">
            <v>1.1482000503451798E-2</v>
          </cell>
          <cell r="BB3">
            <v>1.1928279834256391E-2</v>
          </cell>
        </row>
        <row r="4">
          <cell r="D4">
            <v>3.5978113549224337E-3</v>
          </cell>
          <cell r="E4">
            <v>2.7993346396871957E-3</v>
          </cell>
          <cell r="F4">
            <v>2.4311930586960839E-3</v>
          </cell>
          <cell r="G4">
            <v>2.2695745264248225E-3</v>
          </cell>
          <cell r="H4">
            <v>1.6861701347899607E-3</v>
          </cell>
          <cell r="I4">
            <v>7.3622618741312938E-4</v>
          </cell>
          <cell r="J4">
            <v>7.1685511730543768E-4</v>
          </cell>
          <cell r="K4">
            <v>6.4857183129531689E-4</v>
          </cell>
          <cell r="L4">
            <v>3.9225537816214531E-4</v>
          </cell>
          <cell r="M4">
            <v>3.7547617601691341E-4</v>
          </cell>
          <cell r="N4">
            <v>3.3425708662847129E-4</v>
          </cell>
          <cell r="O4">
            <v>3.2062556524864E-4</v>
          </cell>
          <cell r="P4">
            <v>3.1566367431333958E-4</v>
          </cell>
          <cell r="Q4">
            <v>3.8056036828043279E-4</v>
          </cell>
          <cell r="R4">
            <v>4.9003135662118531E-4</v>
          </cell>
          <cell r="S4">
            <v>4.6426056294998001E-4</v>
          </cell>
          <cell r="T4">
            <v>4.1494817470048558E-4</v>
          </cell>
          <cell r="U4">
            <v>1.3854503353948478E-5</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row>
        <row r="5">
          <cell r="D5">
            <v>5.8334047853043523E-3</v>
          </cell>
          <cell r="E5">
            <v>5.6485750564792912E-3</v>
          </cell>
          <cell r="F5">
            <v>5.7139328626572587E-3</v>
          </cell>
          <cell r="G5">
            <v>6.0222111848032521E-3</v>
          </cell>
          <cell r="H5">
            <v>6.3798318151158705E-3</v>
          </cell>
          <cell r="I5">
            <v>6.7966118202113755E-3</v>
          </cell>
          <cell r="J5">
            <v>7.1966186885219583E-3</v>
          </cell>
          <cell r="K5">
            <v>7.2182304339420949E-3</v>
          </cell>
          <cell r="L5">
            <v>7.5174074191231358E-3</v>
          </cell>
          <cell r="M5">
            <v>7.2242285399484159E-3</v>
          </cell>
          <cell r="N5">
            <v>7.3164480088320797E-3</v>
          </cell>
          <cell r="O5">
            <v>7.4287852240413404E-3</v>
          </cell>
          <cell r="P5">
            <v>7.9375475449967956E-3</v>
          </cell>
          <cell r="Q5">
            <v>9.3628104215400954E-3</v>
          </cell>
          <cell r="R5">
            <v>1.048462424365975E-2</v>
          </cell>
          <cell r="S5">
            <v>1.1440008464942688E-2</v>
          </cell>
          <cell r="T5">
            <v>1.2187486527662918E-2</v>
          </cell>
          <cell r="U5">
            <v>1.3751380403754426E-2</v>
          </cell>
          <cell r="V5">
            <v>1.3049718235666212E-2</v>
          </cell>
          <cell r="W5">
            <v>1.2443678875977181E-2</v>
          </cell>
          <cell r="X5">
            <v>1.1861223133974896E-2</v>
          </cell>
          <cell r="Y5">
            <v>1.1023668531224389E-2</v>
          </cell>
          <cell r="Z5">
            <v>1.0611844731792086E-2</v>
          </cell>
          <cell r="AA5">
            <v>1.0496279827496584E-2</v>
          </cell>
          <cell r="AB5">
            <v>9.8586596043445419E-3</v>
          </cell>
          <cell r="AC5">
            <v>9.4662293749689218E-3</v>
          </cell>
          <cell r="AD5">
            <v>8.777349103525553E-3</v>
          </cell>
          <cell r="AE5">
            <v>8.2750660010778698E-3</v>
          </cell>
          <cell r="AF5">
            <v>7.9352993856188579E-3</v>
          </cell>
          <cell r="AG5">
            <v>7.892542501573294E-3</v>
          </cell>
          <cell r="AH5">
            <v>7.8260149786488521E-3</v>
          </cell>
          <cell r="AI5">
            <v>8.4380616664172757E-3</v>
          </cell>
          <cell r="AJ5">
            <v>8.3207214256543136E-3</v>
          </cell>
          <cell r="AK5">
            <v>8.1493785163496493E-3</v>
          </cell>
          <cell r="AL5">
            <v>7.9181572136397E-3</v>
          </cell>
          <cell r="AM5">
            <v>7.5975853803468075E-3</v>
          </cell>
          <cell r="AN5">
            <v>7.7344193579059663E-3</v>
          </cell>
          <cell r="AO5">
            <v>7.9044074425408811E-3</v>
          </cell>
          <cell r="AP5">
            <v>7.7629301708443026E-3</v>
          </cell>
          <cell r="AQ5">
            <v>7.6990345845180316E-3</v>
          </cell>
          <cell r="AR5">
            <v>7.6179099608109022E-3</v>
          </cell>
          <cell r="AS5">
            <v>7.8241799241685426E-3</v>
          </cell>
          <cell r="AT5">
            <v>9.408140553647101E-3</v>
          </cell>
          <cell r="AU5">
            <v>8.9729019953224964E-3</v>
          </cell>
          <cell r="AV5">
            <v>8.718252819809074E-3</v>
          </cell>
          <cell r="AW5">
            <v>9.5417441784907894E-3</v>
          </cell>
          <cell r="AX5">
            <v>1.0484547473597375E-2</v>
          </cell>
          <cell r="AY5">
            <v>1.05747507762253E-2</v>
          </cell>
          <cell r="AZ5">
            <v>1.0547365109689524E-2</v>
          </cell>
          <cell r="BA5">
            <v>1.0520104357893002E-2</v>
          </cell>
          <cell r="BB5">
            <v>1.0538407275970137E-2</v>
          </cell>
        </row>
        <row r="6">
          <cell r="D6">
            <v>2.0794560143066575E-5</v>
          </cell>
          <cell r="E6">
            <v>1.7197496044575907E-5</v>
          </cell>
          <cell r="F6">
            <v>1.8690331117906083E-5</v>
          </cell>
          <cell r="G6">
            <v>2.0116609278450753E-5</v>
          </cell>
          <cell r="H6">
            <v>2.4431285482624774E-5</v>
          </cell>
          <cell r="I6">
            <v>2.7928124179611355E-5</v>
          </cell>
          <cell r="J6">
            <v>2.8498959787967738E-5</v>
          </cell>
          <cell r="K6">
            <v>3.0680348528759284E-5</v>
          </cell>
          <cell r="L6">
            <v>2.2847953460476336E-4</v>
          </cell>
          <cell r="M6">
            <v>3.5917632430910713E-4</v>
          </cell>
          <cell r="N6">
            <v>3.0406606701383407E-4</v>
          </cell>
          <cell r="O6">
            <v>2.91683543559857E-4</v>
          </cell>
          <cell r="P6">
            <v>3.0624052291430511E-4</v>
          </cell>
          <cell r="Q6">
            <v>3.7791475926474225E-4</v>
          </cell>
          <cell r="R6">
            <v>4.4392294064013357E-4</v>
          </cell>
          <cell r="S6">
            <v>5.3767792964699163E-4</v>
          </cell>
          <cell r="T6">
            <v>6.0915894434232975E-4</v>
          </cell>
          <cell r="U6">
            <v>6.7919866453920686E-4</v>
          </cell>
          <cell r="V6">
            <v>7.5823076715720434E-4</v>
          </cell>
          <cell r="W6">
            <v>7.351724799038445E-4</v>
          </cell>
          <cell r="X6">
            <v>7.3656224991356777E-4</v>
          </cell>
          <cell r="Y6">
            <v>7.5246543565630391E-4</v>
          </cell>
          <cell r="Z6">
            <v>9.5329104842423629E-4</v>
          </cell>
          <cell r="AA6">
            <v>1.045630441987368E-3</v>
          </cell>
          <cell r="AB6">
            <v>1.0949239560175273E-3</v>
          </cell>
          <cell r="AC6">
            <v>1.0962228481649254E-3</v>
          </cell>
          <cell r="AD6">
            <v>1.0325937257032122E-3</v>
          </cell>
          <cell r="AE6">
            <v>9.9393991246375635E-4</v>
          </cell>
          <cell r="AF6">
            <v>9.638461477107041E-4</v>
          </cell>
          <cell r="AG6">
            <v>9.7030116558992862E-4</v>
          </cell>
          <cell r="AH6">
            <v>1.0064752982258433E-3</v>
          </cell>
          <cell r="AI6">
            <v>1.1242410692008666E-3</v>
          </cell>
          <cell r="AJ6">
            <v>1.1761988155533669E-3</v>
          </cell>
          <cell r="AK6">
            <v>1.2682580135544459E-3</v>
          </cell>
          <cell r="AL6">
            <v>1.385492716427185E-3</v>
          </cell>
          <cell r="AM6">
            <v>1.4411578175426993E-3</v>
          </cell>
          <cell r="AN6">
            <v>1.5250906797630657E-3</v>
          </cell>
          <cell r="AO6">
            <v>1.6185795738594471E-3</v>
          </cell>
          <cell r="AP6">
            <v>1.6262149453217794E-3</v>
          </cell>
          <cell r="AQ6">
            <v>1.6888020172250108E-3</v>
          </cell>
          <cell r="AR6">
            <v>1.7332920343693138E-3</v>
          </cell>
          <cell r="AS6">
            <v>1.6844637708429951E-3</v>
          </cell>
          <cell r="AT6">
            <v>1.8779185753892249E-3</v>
          </cell>
          <cell r="AU6">
            <v>1.6905761358991613E-3</v>
          </cell>
          <cell r="AV6">
            <v>1.729155244359089E-3</v>
          </cell>
          <cell r="AW6">
            <v>1.8263942276269735E-3</v>
          </cell>
          <cell r="AX6">
            <v>1.9199814140470066E-3</v>
          </cell>
          <cell r="AY6">
            <v>1.9543084077800221E-3</v>
          </cell>
          <cell r="AZ6">
            <v>1.9904453905584263E-3</v>
          </cell>
          <cell r="BA6">
            <v>2.0244782112054951E-3</v>
          </cell>
          <cell r="BB6">
            <v>2.0326867290078598E-3</v>
          </cell>
        </row>
        <row r="7">
          <cell r="D7">
            <v>2.6771526386910264E-4</v>
          </cell>
          <cell r="E7">
            <v>2.4254552158403371E-4</v>
          </cell>
          <cell r="F7">
            <v>2.7144124088443439E-4</v>
          </cell>
          <cell r="G7">
            <v>3.9491225056340957E-4</v>
          </cell>
          <cell r="H7">
            <v>4.6182344079659089E-4</v>
          </cell>
          <cell r="I7">
            <v>4.9908974556606589E-4</v>
          </cell>
          <cell r="J7">
            <v>5.2282686558974376E-4</v>
          </cell>
          <cell r="K7">
            <v>5.3185290030855511E-4</v>
          </cell>
          <cell r="L7">
            <v>5.3377623503973791E-4</v>
          </cell>
          <cell r="M7">
            <v>4.9143919970523703E-4</v>
          </cell>
          <cell r="N7">
            <v>3.8505952694054316E-4</v>
          </cell>
          <cell r="O7">
            <v>4.8018692449794219E-4</v>
          </cell>
          <cell r="P7">
            <v>6.1169049126267921E-4</v>
          </cell>
          <cell r="Q7">
            <v>7.6966612212558613E-4</v>
          </cell>
          <cell r="R7">
            <v>9.7855732281908517E-4</v>
          </cell>
          <cell r="S7">
            <v>1.2342859704857555E-3</v>
          </cell>
          <cell r="T7">
            <v>1.5077709813073187E-3</v>
          </cell>
          <cell r="U7">
            <v>1.6693674011104566E-3</v>
          </cell>
          <cell r="V7">
            <v>1.7682801994900598E-3</v>
          </cell>
          <cell r="W7">
            <v>1.8484767545833788E-3</v>
          </cell>
          <cell r="X7">
            <v>1.9467263238133593E-3</v>
          </cell>
          <cell r="Y7">
            <v>2.0258304866181019E-3</v>
          </cell>
          <cell r="Z7">
            <v>2.0662983468151914E-3</v>
          </cell>
          <cell r="AA7">
            <v>2.1969670360981759E-3</v>
          </cell>
          <cell r="AB7">
            <v>2.4812232713557233E-3</v>
          </cell>
          <cell r="AC7">
            <v>2.3311872338551277E-3</v>
          </cell>
          <cell r="AD7">
            <v>2.3853562180510429E-3</v>
          </cell>
          <cell r="AE7">
            <v>2.448184504640911E-3</v>
          </cell>
          <cell r="AF7">
            <v>2.530470325658651E-3</v>
          </cell>
          <cell r="AG7">
            <v>2.5522875532404087E-3</v>
          </cell>
          <cell r="AH7">
            <v>3.0901912800117936E-3</v>
          </cell>
          <cell r="AI7">
            <v>3.5883535451513523E-3</v>
          </cell>
          <cell r="AJ7">
            <v>3.6847429637939383E-3</v>
          </cell>
          <cell r="AK7">
            <v>3.8675526439788848E-3</v>
          </cell>
          <cell r="AL7">
            <v>4.0000616709404821E-3</v>
          </cell>
          <cell r="AM7">
            <v>3.9592514604786574E-3</v>
          </cell>
          <cell r="AN7">
            <v>4.1237354865241689E-3</v>
          </cell>
          <cell r="AO7">
            <v>4.2091681257158996E-3</v>
          </cell>
          <cell r="AP7">
            <v>4.0528867980871011E-3</v>
          </cell>
          <cell r="AQ7">
            <v>3.8855918092155022E-3</v>
          </cell>
          <cell r="AR7">
            <v>3.7355618204824815E-3</v>
          </cell>
          <cell r="AS7">
            <v>3.8041108157091646E-3</v>
          </cell>
          <cell r="AT7">
            <v>4.3523230964884127E-3</v>
          </cell>
          <cell r="AU7">
            <v>4.2699748899410733E-3</v>
          </cell>
          <cell r="AV7">
            <v>4.0891977353250068E-3</v>
          </cell>
          <cell r="AW7">
            <v>4.248192321273798E-3</v>
          </cell>
          <cell r="AX7">
            <v>4.4194661575136648E-3</v>
          </cell>
          <cell r="AY7">
            <v>4.4763645573026841E-3</v>
          </cell>
          <cell r="AZ7">
            <v>4.6304444759633001E-3</v>
          </cell>
          <cell r="BA7">
            <v>4.6764685636367055E-3</v>
          </cell>
          <cell r="BB7">
            <v>4.6919759769708377E-3</v>
          </cell>
        </row>
        <row r="8">
          <cell r="D8"/>
          <cell r="E8"/>
          <cell r="F8"/>
          <cell r="G8"/>
          <cell r="H8"/>
          <cell r="I8"/>
          <cell r="J8"/>
          <cell r="K8"/>
          <cell r="L8"/>
          <cell r="M8"/>
          <cell r="N8"/>
          <cell r="O8"/>
          <cell r="P8"/>
          <cell r="Q8"/>
          <cell r="R8"/>
          <cell r="S8"/>
          <cell r="T8"/>
          <cell r="U8"/>
          <cell r="V8"/>
          <cell r="W8"/>
          <cell r="X8"/>
          <cell r="Y8"/>
          <cell r="Z8"/>
          <cell r="AA8"/>
          <cell r="AB8"/>
          <cell r="AC8"/>
          <cell r="AD8"/>
          <cell r="AE8"/>
          <cell r="AF8"/>
          <cell r="AG8"/>
          <cell r="AH8"/>
          <cell r="AI8"/>
          <cell r="AJ8"/>
          <cell r="AK8"/>
          <cell r="AL8"/>
          <cell r="AM8"/>
          <cell r="AN8"/>
          <cell r="AO8"/>
          <cell r="AP8"/>
          <cell r="AQ8"/>
          <cell r="AR8"/>
          <cell r="AS8"/>
          <cell r="AT8"/>
          <cell r="AU8"/>
          <cell r="AV8"/>
          <cell r="AW8"/>
          <cell r="AX8"/>
          <cell r="AY8"/>
          <cell r="AZ8"/>
          <cell r="BA8"/>
          <cell r="BB8"/>
        </row>
        <row r="9">
          <cell r="D9">
            <v>2.2883831644449376E-2</v>
          </cell>
          <cell r="E9">
            <v>2.4348689004839781E-2</v>
          </cell>
          <cell r="F9">
            <v>2.6395987305454026E-2</v>
          </cell>
          <cell r="G9">
            <v>3.0802781076245088E-2</v>
          </cell>
          <cell r="H9">
            <v>3.3191171607305711E-2</v>
          </cell>
          <cell r="I9">
            <v>3.5914137428633662E-2</v>
          </cell>
          <cell r="J9">
            <v>3.646634604452851E-2</v>
          </cell>
          <cell r="K9">
            <v>3.5994872178504209E-2</v>
          </cell>
          <cell r="L9">
            <v>3.551043534633043E-2</v>
          </cell>
          <cell r="M9">
            <v>3.1470320296959009E-2</v>
          </cell>
          <cell r="N9">
            <v>2.6447814142988843E-2</v>
          </cell>
          <cell r="O9">
            <v>2.3594605052074145E-2</v>
          </cell>
          <cell r="P9">
            <v>2.43314884058024E-2</v>
          </cell>
          <cell r="Q9">
            <v>2.9401269083727487E-2</v>
          </cell>
          <cell r="R9">
            <v>3.2719816585883237E-2</v>
          </cell>
          <cell r="S9">
            <v>3.3444361127361821E-2</v>
          </cell>
          <cell r="T9">
            <v>3.1087299370009234E-2</v>
          </cell>
          <cell r="U9">
            <v>2.8961795506502998E-2</v>
          </cell>
          <cell r="V9">
            <v>2.6783832093295584E-2</v>
          </cell>
          <cell r="W9">
            <v>2.4223443107654639E-2</v>
          </cell>
          <cell r="X9">
            <v>2.2841284735649482E-2</v>
          </cell>
          <cell r="Y9">
            <v>2.2574497863540387E-2</v>
          </cell>
          <cell r="Z9">
            <v>2.1688126100941348E-2</v>
          </cell>
          <cell r="AA9">
            <v>2.120718164651789E-2</v>
          </cell>
          <cell r="AB9">
            <v>2.0864879370492261E-2</v>
          </cell>
          <cell r="AC9">
            <v>2.0537695418304372E-2</v>
          </cell>
          <cell r="AD9">
            <v>1.9757841380934726E-2</v>
          </cell>
          <cell r="AE9">
            <v>1.8639306330854241E-2</v>
          </cell>
          <cell r="AF9">
            <v>1.8205761814629726E-2</v>
          </cell>
          <cell r="AG9">
            <v>1.7856594079868081E-2</v>
          </cell>
          <cell r="AH9">
            <v>1.8655674784930361E-2</v>
          </cell>
          <cell r="AI9">
            <v>2.1600675096534315E-2</v>
          </cell>
          <cell r="AJ9">
            <v>2.1031263697488742E-2</v>
          </cell>
          <cell r="AK9">
            <v>2.0754632856379643E-2</v>
          </cell>
          <cell r="AL9">
            <v>2.0470457033511722E-2</v>
          </cell>
          <cell r="AM9">
            <v>1.8490397140386243E-2</v>
          </cell>
          <cell r="AN9">
            <v>1.6907549326722855E-2</v>
          </cell>
          <cell r="AO9"/>
          <cell r="AP9"/>
          <cell r="AQ9"/>
          <cell r="AR9"/>
          <cell r="AS9"/>
          <cell r="AT9"/>
          <cell r="AU9"/>
          <cell r="AV9"/>
          <cell r="AW9"/>
          <cell r="AX9"/>
          <cell r="AY9"/>
          <cell r="AZ9"/>
          <cell r="BA9"/>
          <cell r="BB9"/>
        </row>
        <row r="10">
          <cell r="D10">
            <v>1.2476736085839944E-4</v>
          </cell>
          <cell r="E10">
            <v>1.1608309830088739E-4</v>
          </cell>
          <cell r="F10">
            <v>1.5699878139041111E-4</v>
          </cell>
          <cell r="G10">
            <v>2.2128270206295828E-4</v>
          </cell>
          <cell r="H10">
            <v>2.8706760442084108E-4</v>
          </cell>
          <cell r="I10">
            <v>3.4351592740921964E-4</v>
          </cell>
          <cell r="J10">
            <v>3.2644263029853952E-4</v>
          </cell>
          <cell r="K10">
            <v>3.0680348528759285E-4</v>
          </cell>
          <cell r="L10">
            <v>3.5370389491698944E-4</v>
          </cell>
          <cell r="M10">
            <v>3.5132704609080535E-4</v>
          </cell>
          <cell r="N10">
            <v>6.9125769291462826E-4</v>
          </cell>
          <cell r="O10">
            <v>6.7533781583616482E-4</v>
          </cell>
          <cell r="P10">
            <v>7.277709894445509E-4</v>
          </cell>
          <cell r="Q10">
            <v>8.7664814667053038E-4</v>
          </cell>
          <cell r="R10">
            <v>1.2569981064066797E-3</v>
          </cell>
          <cell r="S10">
            <v>1.547160022545604E-3</v>
          </cell>
          <cell r="T10">
            <v>1.7551816217190779E-3</v>
          </cell>
          <cell r="U10">
            <v>2.0155713031045279E-3</v>
          </cell>
          <cell r="V10">
            <v>2.2575154632138565E-3</v>
          </cell>
          <cell r="W10">
            <v>2.411488907801183E-3</v>
          </cell>
          <cell r="X10">
            <v>2.4048297001510828E-3</v>
          </cell>
          <cell r="Y10">
            <v>2.7889602713955016E-3</v>
          </cell>
          <cell r="Z10">
            <v>3.8578459372581278E-3</v>
          </cell>
          <cell r="AA10">
            <v>4.7346739757473475E-3</v>
          </cell>
          <cell r="AB10">
            <v>5.2887220709562279E-3</v>
          </cell>
          <cell r="AC10">
            <v>1.0116389522656534E-2</v>
          </cell>
          <cell r="AD10">
            <v>1.1420266304303414E-2</v>
          </cell>
          <cell r="AE10">
            <v>1.1782444189389105E-2</v>
          </cell>
          <cell r="AF10">
            <v>1.2131947130477841E-2</v>
          </cell>
          <cell r="AG10">
            <v>1.2353008075042761E-2</v>
          </cell>
          <cell r="AH10">
            <v>1.4699385273165985E-2</v>
          </cell>
          <cell r="AI10">
            <v>1.711705057618557E-2</v>
          </cell>
          <cell r="AJ10">
            <v>1.7126057717446977E-2</v>
          </cell>
          <cell r="AK10">
            <v>1.7201406405467651E-2</v>
          </cell>
          <cell r="AL10">
            <v>1.6710678394360662E-2</v>
          </cell>
          <cell r="AM10">
            <v>1.5884759321615524E-2</v>
          </cell>
          <cell r="AN10">
            <v>1.5286920360139292E-2</v>
          </cell>
          <cell r="AO10"/>
          <cell r="AP10"/>
          <cell r="AQ10"/>
          <cell r="AR10"/>
          <cell r="AS10"/>
          <cell r="AT10"/>
          <cell r="AU10"/>
          <cell r="AV10"/>
          <cell r="AW10"/>
          <cell r="AX10"/>
          <cell r="AY10"/>
          <cell r="AZ10"/>
          <cell r="BA10"/>
          <cell r="BB10"/>
        </row>
        <row r="11">
          <cell r="D11"/>
          <cell r="E11"/>
          <cell r="F11"/>
          <cell r="G11"/>
          <cell r="H11"/>
          <cell r="I11"/>
          <cell r="J11"/>
          <cell r="K11"/>
          <cell r="L11"/>
          <cell r="M11"/>
          <cell r="N11"/>
          <cell r="O11"/>
          <cell r="P11"/>
          <cell r="Q11"/>
          <cell r="R11"/>
          <cell r="S11"/>
          <cell r="T11"/>
          <cell r="U11"/>
          <cell r="V11"/>
          <cell r="W11"/>
          <cell r="X11"/>
          <cell r="Y11"/>
          <cell r="Z11"/>
          <cell r="AA11"/>
          <cell r="AB11"/>
          <cell r="AC11"/>
          <cell r="AD11"/>
          <cell r="AE11"/>
          <cell r="AF11"/>
          <cell r="AG11"/>
          <cell r="AH11"/>
          <cell r="AI11"/>
          <cell r="AJ11"/>
          <cell r="AK11"/>
          <cell r="AL11"/>
          <cell r="AM11"/>
          <cell r="AN11"/>
          <cell r="AO11">
            <v>3.0173019935887099E-2</v>
          </cell>
          <cell r="AP11">
            <v>2.8200631109898597E-2</v>
          </cell>
          <cell r="AQ11">
            <v>2.6541478611419492E-2</v>
          </cell>
          <cell r="AR11">
            <v>2.5234801437882204E-2</v>
          </cell>
          <cell r="AS11">
            <v>2.4347193319613838E-2</v>
          </cell>
          <cell r="AT11">
            <v>3.1871606961028573E-2</v>
          </cell>
          <cell r="AU11">
            <v>2.5086208491690735E-2</v>
          </cell>
          <cell r="AV11">
            <v>2.1824925628201923E-2</v>
          </cell>
          <cell r="AW11">
            <v>2.1919679376024664E-2</v>
          </cell>
          <cell r="AX11">
            <v>2.2548999997908721E-2</v>
          </cell>
          <cell r="AY11">
            <v>2.137966648578999E-2</v>
          </cell>
          <cell r="AZ11">
            <v>2.0273038286211909E-2</v>
          </cell>
          <cell r="BA11">
            <v>1.9516405042666798E-2</v>
          </cell>
          <cell r="BB11">
            <v>1.9468972886211036E-2</v>
          </cell>
        </row>
        <row r="12">
          <cell r="D12">
            <v>1.023818037256999E-3</v>
          </cell>
          <cell r="E12">
            <v>9.7921741092049631E-4</v>
          </cell>
          <cell r="F12">
            <v>1.1489067405192402E-3</v>
          </cell>
          <cell r="G12">
            <v>1.5248575196872159E-3</v>
          </cell>
          <cell r="H12">
            <v>1.6838020326207109E-3</v>
          </cell>
          <cell r="I12">
            <v>1.7262000010458249E-3</v>
          </cell>
          <cell r="J12">
            <v>1.7783408489332273E-3</v>
          </cell>
          <cell r="K12">
            <v>1.7663759581779761E-3</v>
          </cell>
          <cell r="L12">
            <v>1.8221056265983286E-3</v>
          </cell>
          <cell r="M12">
            <v>1.6867867031039874E-3</v>
          </cell>
          <cell r="N12">
            <v>1.0605526624936441E-3</v>
          </cell>
          <cell r="O12">
            <v>1.2125452707022954E-3</v>
          </cell>
          <cell r="P12">
            <v>1.4143021184506899E-3</v>
          </cell>
          <cell r="Q12">
            <v>1.0272648499432364E-3</v>
          </cell>
          <cell r="R12">
            <v>1.3107279709044448E-3</v>
          </cell>
          <cell r="S12">
            <v>1.2789787866366057E-3</v>
          </cell>
          <cell r="T12">
            <v>1.3448487492721242E-3</v>
          </cell>
          <cell r="U12">
            <v>1.3871170634322911E-3</v>
          </cell>
          <cell r="V12">
            <v>1.3819186519566156E-3</v>
          </cell>
          <cell r="W12">
            <v>1.363275962047794E-3</v>
          </cell>
          <cell r="X12">
            <v>1.3144819462953014E-3</v>
          </cell>
          <cell r="Y12">
            <v>1.2732173561881147E-3</v>
          </cell>
          <cell r="Z12">
            <v>1.2068090700217736E-3</v>
          </cell>
          <cell r="AA12">
            <v>1.1596841710556532E-3</v>
          </cell>
          <cell r="AB12">
            <v>1.1606711479640488E-3</v>
          </cell>
          <cell r="AC12">
            <v>1.267965285867739E-3</v>
          </cell>
          <cell r="AD12">
            <v>1.2878245732591538E-3</v>
          </cell>
          <cell r="AE12">
            <v>1.3612313169428002E-3</v>
          </cell>
          <cell r="AF12">
            <v>1.3032976945166065E-3</v>
          </cell>
          <cell r="AG12">
            <v>1.264558783120808E-3</v>
          </cell>
          <cell r="AH12">
            <v>1.3086834703186264E-3</v>
          </cell>
          <cell r="AI12">
            <v>1.5786050344837395E-3</v>
          </cell>
          <cell r="AJ12">
            <v>1.6290215627849467E-3</v>
          </cell>
          <cell r="AK12">
            <v>1.6084022375722428E-3</v>
          </cell>
          <cell r="AL12">
            <v>1.6085896333694759E-3</v>
          </cell>
          <cell r="AM12"/>
          <cell r="AN12"/>
          <cell r="AO12"/>
          <cell r="AP12"/>
          <cell r="AQ12"/>
          <cell r="AR12"/>
          <cell r="AS12"/>
          <cell r="AT12"/>
          <cell r="AU12"/>
          <cell r="AV12"/>
          <cell r="AW12"/>
          <cell r="AX12"/>
          <cell r="AY12"/>
          <cell r="AZ12"/>
          <cell r="BA12"/>
          <cell r="BB12"/>
        </row>
        <row r="13">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3.1257246628920181E-3</v>
          </cell>
          <cell r="AW13">
            <v>3.6529788146442395E-3</v>
          </cell>
          <cell r="AX13">
            <v>7.7399145326687979E-7</v>
          </cell>
          <cell r="AY13">
            <v>0</v>
          </cell>
          <cell r="AZ13">
            <v>0</v>
          </cell>
          <cell r="BA13">
            <v>0</v>
          </cell>
          <cell r="BB13">
            <v>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GSPD19.FIN"/>
    </sheetNames>
    <sheetDataSet>
      <sheetData sheetId="0" refreshError="1">
        <row r="10">
          <cell r="A10">
            <v>1982</v>
          </cell>
          <cell r="B10">
            <v>5084</v>
          </cell>
          <cell r="H10">
            <v>5241.2908349754507</v>
          </cell>
        </row>
        <row r="11">
          <cell r="A11">
            <v>1983</v>
          </cell>
          <cell r="B11">
            <v>4554</v>
          </cell>
          <cell r="E11">
            <v>-10.424862313139261</v>
          </cell>
          <cell r="H11">
            <v>4722.0067399498357</v>
          </cell>
          <cell r="I11">
            <v>-9.907561159560176</v>
          </cell>
        </row>
        <row r="12">
          <cell r="A12">
            <v>1984</v>
          </cell>
          <cell r="B12">
            <v>5130</v>
          </cell>
          <cell r="E12">
            <v>12.648221343873518</v>
          </cell>
          <cell r="H12">
            <v>5475.2539986683105</v>
          </cell>
          <cell r="I12">
            <v>15.951846327234954</v>
          </cell>
        </row>
        <row r="13">
          <cell r="A13">
            <v>1985</v>
          </cell>
          <cell r="B13">
            <v>6391</v>
          </cell>
          <cell r="E13">
            <v>24.580896686159846</v>
          </cell>
          <cell r="H13">
            <v>6756.7525816828584</v>
          </cell>
          <cell r="I13">
            <v>23.40528098470379</v>
          </cell>
        </row>
        <row r="14">
          <cell r="A14">
            <v>1986</v>
          </cell>
          <cell r="B14">
            <v>5848</v>
          </cell>
          <cell r="E14">
            <v>-8.4963229541542802</v>
          </cell>
          <cell r="H14">
            <v>6745.3397444295488</v>
          </cell>
          <cell r="I14">
            <v>-0.16891009572037743</v>
          </cell>
        </row>
        <row r="15">
          <cell r="A15">
            <v>1987</v>
          </cell>
          <cell r="B15">
            <v>5980</v>
          </cell>
          <cell r="E15">
            <v>2.2571819425444595</v>
          </cell>
          <cell r="H15">
            <v>7026.5846624575506</v>
          </cell>
          <cell r="I15">
            <v>4.1694700146165378</v>
          </cell>
        </row>
        <row r="16">
          <cell r="A16">
            <v>1988</v>
          </cell>
          <cell r="B16">
            <v>9292.2999999999993</v>
          </cell>
          <cell r="E16">
            <v>55.389632107023402</v>
          </cell>
          <cell r="H16">
            <v>9521.9200076277339</v>
          </cell>
          <cell r="I16">
            <v>35.512777046614829</v>
          </cell>
        </row>
        <row r="17">
          <cell r="A17">
            <v>1989</v>
          </cell>
          <cell r="B17">
            <v>13887.5</v>
          </cell>
          <cell r="E17">
            <v>49.45169656597399</v>
          </cell>
          <cell r="H17">
            <v>16931.29699300892</v>
          </cell>
          <cell r="I17">
            <v>77.813896561258119</v>
          </cell>
        </row>
        <row r="18">
          <cell r="A18">
            <v>1990</v>
          </cell>
          <cell r="B18">
            <v>18208</v>
          </cell>
          <cell r="E18">
            <v>31.110711071107112</v>
          </cell>
          <cell r="H18">
            <v>21405.129196306531</v>
          </cell>
          <cell r="I18">
            <v>26.423446503507051</v>
          </cell>
        </row>
        <row r="19">
          <cell r="A19">
            <v>1991</v>
          </cell>
          <cell r="B19">
            <v>20553.400000000001</v>
          </cell>
          <cell r="E19">
            <v>12.881151142355016</v>
          </cell>
          <cell r="H19">
            <v>19019.031007703743</v>
          </cell>
          <cell r="I19">
            <v>-11.147319722856475</v>
          </cell>
        </row>
        <row r="20">
          <cell r="A20">
            <v>1992</v>
          </cell>
          <cell r="B20">
            <v>19974.599999999999</v>
          </cell>
          <cell r="E20">
            <v>-2.8160790915371803</v>
          </cell>
          <cell r="H20">
            <v>16626.411197813348</v>
          </cell>
          <cell r="I20">
            <v>-12.580135175768175</v>
          </cell>
        </row>
        <row r="21">
          <cell r="A21">
            <v>1993</v>
          </cell>
          <cell r="H21">
            <v>12410.183035376172</v>
          </cell>
          <cell r="I21">
            <v>-25.358618358913681</v>
          </cell>
        </row>
        <row r="22">
          <cell r="A22">
            <v>1994</v>
          </cell>
          <cell r="H22">
            <v>12000.136096917955</v>
          </cell>
          <cell r="I22">
            <v>-3.3041167667660289</v>
          </cell>
        </row>
        <row r="23">
          <cell r="A23">
            <v>1995</v>
          </cell>
          <cell r="H23">
            <v>13460.164062680713</v>
          </cell>
          <cell r="I23">
            <v>12.166761726458612</v>
          </cell>
        </row>
        <row r="24">
          <cell r="A24">
            <v>1996</v>
          </cell>
          <cell r="H24">
            <v>13230.39919269175</v>
          </cell>
          <cell r="I24">
            <v>-1.7069990300192783</v>
          </cell>
        </row>
        <row r="25">
          <cell r="A25">
            <v>1997</v>
          </cell>
          <cell r="H25">
            <v>13887.648186056666</v>
          </cell>
          <cell r="I25">
            <v>4.9677185381373006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S19FIN(A)"/>
    </sheetNames>
    <sheetDataSet>
      <sheetData sheetId="0" refreshError="1">
        <row r="59">
          <cell r="D59">
            <v>49896</v>
          </cell>
          <cell r="E59">
            <v>50276</v>
          </cell>
          <cell r="F59">
            <v>45966</v>
          </cell>
          <cell r="G59">
            <v>41788</v>
          </cell>
          <cell r="H59">
            <v>41669</v>
          </cell>
          <cell r="I59">
            <v>50498</v>
          </cell>
          <cell r="J59">
            <v>56928</v>
          </cell>
          <cell r="K59">
            <v>13990</v>
          </cell>
          <cell r="L59">
            <v>14858</v>
          </cell>
          <cell r="M59">
            <v>12645</v>
          </cell>
          <cell r="N59">
            <v>11496</v>
          </cell>
          <cell r="O59">
            <v>12551</v>
          </cell>
          <cell r="P59">
            <v>23608</v>
          </cell>
          <cell r="Q59">
            <v>22770</v>
          </cell>
        </row>
        <row r="61">
          <cell r="D61">
            <v>8.6439794773128104E-2</v>
          </cell>
          <cell r="E61">
            <v>6.6950433606492166E-2</v>
          </cell>
          <cell r="F61">
            <v>6.128442762041509E-2</v>
          </cell>
          <cell r="G61">
            <v>4.8052072365272328E-2</v>
          </cell>
          <cell r="H61">
            <v>5.1957090402937438E-2</v>
          </cell>
          <cell r="I61">
            <v>5.8358746881064599E-2</v>
          </cell>
          <cell r="J61">
            <v>5.4823636874648682E-2</v>
          </cell>
          <cell r="K61">
            <v>2.8377412437455327E-2</v>
          </cell>
          <cell r="L61">
            <v>3.0825144703190199E-2</v>
          </cell>
          <cell r="M61">
            <v>3.0525899565045471E-2</v>
          </cell>
          <cell r="N61">
            <v>4.0535838552540011E-2</v>
          </cell>
          <cell r="O61">
            <v>8.6287945183650711E-2</v>
          </cell>
          <cell r="P61">
            <v>9.3358183666553712E-2</v>
          </cell>
          <cell r="Q61">
            <v>3.1971892841458058E-2</v>
          </cell>
        </row>
        <row r="79">
          <cell r="D79">
            <v>8220</v>
          </cell>
          <cell r="E79">
            <v>11605</v>
          </cell>
          <cell r="F79">
            <v>15772</v>
          </cell>
          <cell r="G79">
            <v>18872</v>
          </cell>
          <cell r="H79">
            <v>17851</v>
          </cell>
          <cell r="I79">
            <v>16599</v>
          </cell>
        </row>
        <row r="83">
          <cell r="D83">
            <v>324.3</v>
          </cell>
          <cell r="E83">
            <v>1191.4000000000001</v>
          </cell>
          <cell r="F83">
            <v>1472</v>
          </cell>
          <cell r="G83">
            <v>4711.5</v>
          </cell>
          <cell r="H83">
            <v>3826.9</v>
          </cell>
          <cell r="I83">
            <v>3647</v>
          </cell>
        </row>
        <row r="95">
          <cell r="D95">
            <v>9.5466571891166127E-2</v>
          </cell>
          <cell r="E95">
            <v>0.11145074065365625</v>
          </cell>
          <cell r="F95">
            <v>0.12864093847897087</v>
          </cell>
          <cell r="G95">
            <v>0.14350581052307534</v>
          </cell>
          <cell r="H95">
            <v>0.1542719106920894</v>
          </cell>
          <cell r="I95">
            <v>0.10921389095108472</v>
          </cell>
          <cell r="J95">
            <v>8.9755851092625002E-2</v>
          </cell>
          <cell r="K95">
            <v>0.14001163128816516</v>
          </cell>
          <cell r="L95">
            <v>7.0516096065406236E-2</v>
          </cell>
          <cell r="M95">
            <v>6.7059965648569933E-2</v>
          </cell>
          <cell r="N95">
            <v>8.5541450115020873E-2</v>
          </cell>
          <cell r="O95">
            <v>8.6534902657487603E-2</v>
          </cell>
          <cell r="P95">
            <v>5.0708785439271965E-2</v>
          </cell>
          <cell r="Q95">
            <v>4.9075245988649818E-2</v>
          </cell>
        </row>
        <row r="97">
          <cell r="D97">
            <v>91.003102378490169</v>
          </cell>
          <cell r="E97">
            <v>83.509142053445856</v>
          </cell>
          <cell r="F97">
            <v>75.993091537132983</v>
          </cell>
          <cell r="G97">
            <v>75.080443332141584</v>
          </cell>
          <cell r="H97">
            <v>66.889632107023417</v>
          </cell>
          <cell r="I97">
            <v>96.299093655589118</v>
          </cell>
          <cell r="J97">
            <v>90.470446320868518</v>
          </cell>
          <cell r="K97">
            <v>14.122533748701974</v>
          </cell>
          <cell r="L97">
            <v>52.536231884057969</v>
          </cell>
          <cell r="M97">
            <v>63.028953229398667</v>
          </cell>
          <cell r="N97">
            <v>59.760956175298809</v>
          </cell>
          <cell r="O97">
            <v>51.32591958939264</v>
          </cell>
          <cell r="P97">
            <v>51.768766177739437</v>
          </cell>
          <cell r="Q97">
            <v>49.916805324459233</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TABLE"/>
      <sheetName val="ET TABLE"/>
      <sheetName val="HMT"/>
      <sheetName val="Chapter 4"/>
    </sheetNames>
    <sheetDataSet>
      <sheetData sheetId="0" refreshError="1">
        <row r="17">
          <cell r="Q17">
            <v>1266</v>
          </cell>
        </row>
        <row r="23">
          <cell r="P23" t="str">
            <v>Number of PD forms NI only</v>
          </cell>
        </row>
        <row r="25">
          <cell r="P25" t="str">
            <v>Non-liab</v>
          </cell>
          <cell r="Q25" t="str">
            <v>Liab</v>
          </cell>
        </row>
        <row r="26">
          <cell r="P26">
            <v>1798</v>
          </cell>
          <cell r="Q26">
            <v>1221</v>
          </cell>
        </row>
        <row r="27">
          <cell r="P27">
            <v>1875</v>
          </cell>
          <cell r="Q27">
            <v>1352</v>
          </cell>
        </row>
        <row r="28">
          <cell r="P28">
            <v>1755</v>
          </cell>
          <cell r="Q28">
            <v>1296</v>
          </cell>
        </row>
        <row r="29">
          <cell r="P29">
            <v>1778</v>
          </cell>
          <cell r="Q29">
            <v>1175</v>
          </cell>
        </row>
        <row r="30">
          <cell r="P30">
            <v>2150</v>
          </cell>
          <cell r="Q30">
            <v>1155</v>
          </cell>
        </row>
        <row r="31">
          <cell r="P31">
            <v>2032</v>
          </cell>
          <cell r="Q31">
            <v>1366</v>
          </cell>
        </row>
        <row r="32">
          <cell r="P32">
            <v>2151</v>
          </cell>
          <cell r="Q32">
            <v>1364</v>
          </cell>
        </row>
        <row r="33">
          <cell r="P33">
            <v>1971</v>
          </cell>
          <cell r="Q33">
            <v>1265</v>
          </cell>
        </row>
        <row r="34">
          <cell r="P34">
            <v>1811</v>
          </cell>
          <cell r="Q34">
            <v>1039</v>
          </cell>
        </row>
        <row r="35">
          <cell r="P35">
            <v>1937</v>
          </cell>
          <cell r="Q35">
            <v>1221</v>
          </cell>
        </row>
        <row r="36">
          <cell r="P36">
            <v>1728</v>
          </cell>
          <cell r="Q36">
            <v>1087</v>
          </cell>
        </row>
        <row r="37">
          <cell r="P37">
            <v>1515</v>
          </cell>
          <cell r="Q37">
            <v>1035</v>
          </cell>
        </row>
        <row r="38">
          <cell r="P38" t="str">
            <v xml:space="preserve"> _________</v>
          </cell>
          <cell r="Q38" t="str">
            <v xml:space="preserve"> _______</v>
          </cell>
        </row>
        <row r="39">
          <cell r="P39">
            <v>18828</v>
          </cell>
          <cell r="Q39">
            <v>12003</v>
          </cell>
        </row>
        <row r="43">
          <cell r="P43" t="str">
            <v>Number of PD forms NI only</v>
          </cell>
        </row>
        <row r="45">
          <cell r="P45" t="str">
            <v>Non-liab</v>
          </cell>
          <cell r="Q45" t="str">
            <v>Liab</v>
          </cell>
        </row>
        <row r="46">
          <cell r="P46">
            <v>1867</v>
          </cell>
          <cell r="Q46">
            <v>1209</v>
          </cell>
        </row>
        <row r="47">
          <cell r="Q47">
            <v>1094</v>
          </cell>
        </row>
        <row r="48">
          <cell r="Q48">
            <v>1410</v>
          </cell>
        </row>
        <row r="49">
          <cell r="Q49">
            <v>1476</v>
          </cell>
        </row>
      </sheetData>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XXXX"/>
      <sheetName val="Differences"/>
      <sheetName val="margus"/>
      <sheetName val="margasia"/>
      <sheetName val="margeur"/>
      <sheetName val="Graphics"/>
      <sheetName val="RPW Graphics"/>
      <sheetName val="USGC Chart 2"/>
      <sheetName val="USGC Chart 3"/>
      <sheetName val="USGC Chart"/>
      <sheetName val="Singapore Chart"/>
      <sheetName val="Rott - ARA Chart"/>
      <sheetName val="NYHB Resid vs Gas"/>
      <sheetName val="USGC Resid vs Gas"/>
      <sheetName val="Notional Cracking Margins Chart"/>
      <sheetName val="Comparison Graphs"/>
      <sheetName val="RPW Annual"/>
      <sheetName val="Chart3"/>
      <sheetName val="USGC"/>
      <sheetName val="NYHB"/>
      <sheetName val="Singapore"/>
      <sheetName val="Rotterdam - ARA Barges"/>
      <sheetName val="Prices in 3 Markets "/>
      <sheetName val="Price Comparison Charts"/>
      <sheetName val="Inter-Product in 3 Markets"/>
      <sheetName val="Crude Forecast"/>
      <sheetName val="FOB Med"/>
      <sheetName val="Chart1"/>
      <sheetName val="Y-T-D"/>
      <sheetName val="Y-T-D Daily"/>
      <sheetName val="Prices"/>
      <sheetName val="Mogas-Dist Margins"/>
      <sheetName val="NGLs"/>
      <sheetName val="Maya2"/>
      <sheetName val="Q5"/>
      <sheetName val="SUMMARY TABLE"/>
      <sheetName val="RPW_Graphics"/>
      <sheetName val="USGC_Chart_2"/>
      <sheetName val="USGC_Chart_3"/>
      <sheetName val="USGC_Chart"/>
      <sheetName val="Singapore_Chart"/>
      <sheetName val="Rott_-_ARA_Chart"/>
      <sheetName val="NYHB_Resid_vs_Gas"/>
      <sheetName val="USGC_Resid_vs_Gas"/>
      <sheetName val="Notional_Cracking_Margins_Chart"/>
      <sheetName val="Comparison_Graphs"/>
      <sheetName val="RPW_Annual"/>
      <sheetName val="Rotterdam_-_ARA_Barges"/>
      <sheetName val="Prices_in_3_Markets_"/>
      <sheetName val="Price_Comparison_Charts"/>
      <sheetName val="Inter-Product_in_3_Markets"/>
      <sheetName val="Crude_Forecast"/>
      <sheetName val="FOB_Med"/>
      <sheetName val="Y-T-D_Daily"/>
      <sheetName val="Mogas-Dist_Margins"/>
      <sheetName val="RPW_Graphics1"/>
      <sheetName val="USGC_Chart_21"/>
      <sheetName val="USGC_Chart_31"/>
      <sheetName val="USGC_Chart1"/>
      <sheetName val="Singapore_Chart1"/>
      <sheetName val="Rott_-_ARA_Chart1"/>
      <sheetName val="NYHB_Resid_vs_Gas1"/>
      <sheetName val="USGC_Resid_vs_Gas1"/>
      <sheetName val="Notional_Cracking_Margins_Char1"/>
      <sheetName val="Comparison_Graphs1"/>
      <sheetName val="RPW_Annual1"/>
      <sheetName val="Rotterdam_-_ARA_Barges1"/>
      <sheetName val="Prices_in_3_Markets_1"/>
      <sheetName val="Price_Comparison_Charts1"/>
      <sheetName val="Inter-Product_in_3_Markets1"/>
      <sheetName val="Crude_Forecast1"/>
      <sheetName val="FOB_Med1"/>
      <sheetName val="Y-T-D_Daily1"/>
      <sheetName val="Mogas-Dist_Margins1"/>
      <sheetName val="RPW_Graphics2"/>
      <sheetName val="USGC_Chart_22"/>
      <sheetName val="USGC_Chart_32"/>
      <sheetName val="USGC_Chart2"/>
      <sheetName val="Singapore_Chart2"/>
      <sheetName val="Rott_-_ARA_Chart2"/>
      <sheetName val="NYHB_Resid_vs_Gas2"/>
      <sheetName val="USGC_Resid_vs_Gas2"/>
      <sheetName val="Notional_Cracking_Margins_Char2"/>
      <sheetName val="Comparison_Graphs2"/>
      <sheetName val="RPW_Annual2"/>
      <sheetName val="Rotterdam_-_ARA_Barges2"/>
      <sheetName val="Prices_in_3_Markets_2"/>
      <sheetName val="Price_Comparison_Charts2"/>
      <sheetName val="Inter-Product_in_3_Markets2"/>
      <sheetName val="Crude_Forecast2"/>
      <sheetName val="FOB_Med2"/>
      <sheetName val="Y-T-D_Daily2"/>
      <sheetName val="Mogas-Dist_Margins2"/>
      <sheetName val="RPW_Graphics3"/>
      <sheetName val="USGC_Chart_23"/>
      <sheetName val="USGC_Chart_33"/>
      <sheetName val="USGC_Chart3"/>
      <sheetName val="Singapore_Chart3"/>
      <sheetName val="Rott_-_ARA_Chart3"/>
      <sheetName val="NYHB_Resid_vs_Gas3"/>
      <sheetName val="USGC_Resid_vs_Gas3"/>
      <sheetName val="Notional_Cracking_Margins_Char3"/>
      <sheetName val="Comparison_Graphs3"/>
      <sheetName val="RPW_Annual3"/>
      <sheetName val="Rotterdam_-_ARA_Barges3"/>
      <sheetName val="Prices_in_3_Markets_3"/>
      <sheetName val="Price_Comparison_Charts3"/>
      <sheetName val="Inter-Product_in_3_Markets3"/>
      <sheetName val="Crude_Forecast3"/>
      <sheetName val="FOB_Med3"/>
      <sheetName val="Y-T-D_Daily3"/>
      <sheetName val="Mogas-Dist_Margins3"/>
      <sheetName val="Accuracy Calc"/>
      <sheetName val="Accuracy_Calc"/>
      <sheetName val="RPW_Graphics4"/>
      <sheetName val="USGC_Chart_24"/>
      <sheetName val="USGC_Chart_34"/>
      <sheetName val="USGC_Chart4"/>
      <sheetName val="Singapore_Chart4"/>
      <sheetName val="Rott_-_ARA_Chart4"/>
      <sheetName val="NYHB_Resid_vs_Gas4"/>
      <sheetName val="USGC_Resid_vs_Gas4"/>
      <sheetName val="Notional_Cracking_Margins_Char4"/>
      <sheetName val="Comparison_Graphs4"/>
      <sheetName val="RPW_Annual4"/>
      <sheetName val="Rotterdam_-_ARA_Barges4"/>
      <sheetName val="Prices_in_3_Markets_4"/>
      <sheetName val="Price_Comparison_Charts4"/>
      <sheetName val="Inter-Product_in_3_Markets4"/>
      <sheetName val="Crude_Forecast4"/>
      <sheetName val="FOB_Med4"/>
      <sheetName val="Y-T-D_Daily4"/>
      <sheetName val="Mogas-Dist_Margins4"/>
      <sheetName val="SUMMARY_TABLE"/>
      <sheetName val="RPW_Graphics5"/>
      <sheetName val="USGC_Chart_25"/>
      <sheetName val="USGC_Chart_35"/>
      <sheetName val="USGC_Chart5"/>
      <sheetName val="Singapore_Chart5"/>
      <sheetName val="Rott_-_ARA_Chart5"/>
      <sheetName val="NYHB_Resid_vs_Gas5"/>
      <sheetName val="USGC_Resid_vs_Gas5"/>
      <sheetName val="Notional_Cracking_Margins_Char5"/>
      <sheetName val="Comparison_Graphs5"/>
      <sheetName val="RPW_Annual5"/>
      <sheetName val="Rotterdam_-_ARA_Barges5"/>
      <sheetName val="Prices_in_3_Markets_5"/>
      <sheetName val="Price_Comparison_Charts5"/>
      <sheetName val="Inter-Product_in_3_Markets5"/>
      <sheetName val="Crude_Forecast5"/>
      <sheetName val="FOB_Med5"/>
      <sheetName val="Y-T-D_Daily5"/>
      <sheetName val="Mogas-Dist_Margins5"/>
      <sheetName val="SUMMARY_TABLE1"/>
      <sheetName val="Accuracy_Calc1"/>
      <sheetName val="RPW_Graphics6"/>
      <sheetName val="USGC_Chart_26"/>
      <sheetName val="USGC_Chart_36"/>
      <sheetName val="USGC_Chart6"/>
      <sheetName val="Singapore_Chart6"/>
      <sheetName val="Rott_-_ARA_Chart6"/>
      <sheetName val="NYHB_Resid_vs_Gas6"/>
      <sheetName val="USGC_Resid_vs_Gas6"/>
      <sheetName val="Notional_Cracking_Margins_Char6"/>
      <sheetName val="Comparison_Graphs6"/>
      <sheetName val="RPW_Annual6"/>
      <sheetName val="Rotterdam_-_ARA_Barges6"/>
      <sheetName val="Prices_in_3_Markets_6"/>
      <sheetName val="Price_Comparison_Charts6"/>
      <sheetName val="Inter-Product_in_3_Markets6"/>
      <sheetName val="Crude_Forecast6"/>
      <sheetName val="FOB_Med6"/>
      <sheetName val="Y-T-D_Daily6"/>
      <sheetName val="Mogas-Dist_Margins6"/>
      <sheetName val="SUMMARY_TABLE2"/>
      <sheetName val="Accuracy_Calc2"/>
      <sheetName val="fig_XX_YY"/>
      <sheetName val="LKP_INDEX"/>
      <sheetName val="Data for lists"/>
      <sheetName val="Data_for_lists"/>
      <sheetName val="Data_for_lists1"/>
      <sheetName val="Data_for_lists2"/>
      <sheetName val="Sec1.0"/>
      <sheetName val="Scenario inputs"/>
      <sheetName val="RUL Selection"/>
      <sheetName val="Li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4">
          <cell r="AJ4" t="str">
            <v>LS</v>
          </cell>
        </row>
        <row r="34">
          <cell r="A34" t="str">
            <v>Q1 93</v>
          </cell>
          <cell r="C34">
            <v>2.46</v>
          </cell>
          <cell r="F34">
            <v>3.1</v>
          </cell>
          <cell r="L34">
            <v>2.4</v>
          </cell>
          <cell r="O34">
            <v>-6.16</v>
          </cell>
          <cell r="R34">
            <v>-8.82</v>
          </cell>
        </row>
        <row r="35">
          <cell r="A35" t="str">
            <v>Q2 93</v>
          </cell>
          <cell r="C35">
            <v>4.3600000000000003</v>
          </cell>
          <cell r="F35">
            <v>2.89</v>
          </cell>
          <cell r="L35">
            <v>2.08</v>
          </cell>
          <cell r="O35">
            <v>-5.0599999999999996</v>
          </cell>
          <cell r="R35">
            <v>-9.01</v>
          </cell>
        </row>
        <row r="36">
          <cell r="A36" t="str">
            <v>Q3 93</v>
          </cell>
          <cell r="C36">
            <v>3.15</v>
          </cell>
          <cell r="F36">
            <v>3.59</v>
          </cell>
          <cell r="L36">
            <v>2.7</v>
          </cell>
          <cell r="O36">
            <v>-4.67</v>
          </cell>
          <cell r="R36">
            <v>-8.06</v>
          </cell>
        </row>
        <row r="37">
          <cell r="A37" t="str">
            <v>Q4 93</v>
          </cell>
          <cell r="C37">
            <v>1.1200000000000001</v>
          </cell>
          <cell r="F37">
            <v>4.91</v>
          </cell>
          <cell r="L37">
            <v>3.17</v>
          </cell>
          <cell r="O37">
            <v>-4.79</v>
          </cell>
          <cell r="R37">
            <v>-8</v>
          </cell>
        </row>
        <row r="38">
          <cell r="A38" t="str">
            <v>Q1 94</v>
          </cell>
          <cell r="C38">
            <v>3.6</v>
          </cell>
          <cell r="F38">
            <v>5.59</v>
          </cell>
          <cell r="L38">
            <v>3.98</v>
          </cell>
          <cell r="O38">
            <v>-2.82</v>
          </cell>
          <cell r="R38">
            <v>-5.55</v>
          </cell>
        </row>
        <row r="39">
          <cell r="A39" t="str">
            <v>Q2 94</v>
          </cell>
          <cell r="C39">
            <v>3.49</v>
          </cell>
          <cell r="F39">
            <v>2.37</v>
          </cell>
          <cell r="L39">
            <v>1.47</v>
          </cell>
          <cell r="O39">
            <v>-4.22</v>
          </cell>
          <cell r="R39">
            <v>-6.01</v>
          </cell>
        </row>
        <row r="40">
          <cell r="A40" t="str">
            <v>Q3 94</v>
          </cell>
          <cell r="C40">
            <v>2.93</v>
          </cell>
          <cell r="F40">
            <v>2.46</v>
          </cell>
          <cell r="L40">
            <v>1.21</v>
          </cell>
          <cell r="O40">
            <v>-4.43</v>
          </cell>
          <cell r="R40">
            <v>-6.05</v>
          </cell>
        </row>
        <row r="41">
          <cell r="A41" t="str">
            <v>Q4 94</v>
          </cell>
          <cell r="C41">
            <v>1.55</v>
          </cell>
          <cell r="F41">
            <v>3.35</v>
          </cell>
          <cell r="L41">
            <v>1.86</v>
          </cell>
          <cell r="O41">
            <v>-3.6</v>
          </cell>
          <cell r="R41">
            <v>-4.4800000000000004</v>
          </cell>
        </row>
        <row r="42">
          <cell r="A42" t="str">
            <v>Q1 95</v>
          </cell>
          <cell r="C42">
            <v>2.14</v>
          </cell>
          <cell r="F42">
            <v>0.99</v>
          </cell>
          <cell r="L42">
            <v>0.44</v>
          </cell>
          <cell r="O42">
            <v>-3.9</v>
          </cell>
          <cell r="R42">
            <v>-4.47</v>
          </cell>
        </row>
        <row r="43">
          <cell r="A43" t="str">
            <v>Q2 95</v>
          </cell>
          <cell r="C43">
            <v>5.3</v>
          </cell>
          <cell r="F43">
            <v>1.42</v>
          </cell>
          <cell r="L43">
            <v>0.77</v>
          </cell>
          <cell r="O43">
            <v>-3.43</v>
          </cell>
          <cell r="R43">
            <v>-4.18</v>
          </cell>
        </row>
        <row r="44">
          <cell r="A44" t="str">
            <v>Q3 95</v>
          </cell>
          <cell r="C44">
            <v>3.44</v>
          </cell>
          <cell r="F44">
            <v>3.34</v>
          </cell>
          <cell r="L44">
            <v>2.25</v>
          </cell>
          <cell r="O44">
            <v>-4.04</v>
          </cell>
          <cell r="R44">
            <v>-5.19</v>
          </cell>
        </row>
        <row r="45">
          <cell r="A45" t="str">
            <v>Q4 95</v>
          </cell>
          <cell r="C45">
            <v>1.1599999999999999</v>
          </cell>
          <cell r="F45">
            <v>3.91</v>
          </cell>
          <cell r="L45">
            <v>2.76</v>
          </cell>
          <cell r="O45">
            <v>-3.65</v>
          </cell>
          <cell r="R45">
            <v>-4.82</v>
          </cell>
        </row>
        <row r="46">
          <cell r="A46" t="str">
            <v>Q1 96</v>
          </cell>
          <cell r="C46">
            <v>2.5299999999999998</v>
          </cell>
          <cell r="F46">
            <v>3.51</v>
          </cell>
          <cell r="L46">
            <v>2.74</v>
          </cell>
          <cell r="O46">
            <v>-3.35</v>
          </cell>
          <cell r="R46">
            <v>-5.24</v>
          </cell>
        </row>
        <row r="47">
          <cell r="A47" t="str">
            <v>Q2 96</v>
          </cell>
          <cell r="C47">
            <v>3.98</v>
          </cell>
          <cell r="F47">
            <v>1.49</v>
          </cell>
          <cell r="L47">
            <v>0.55000000000000004</v>
          </cell>
          <cell r="O47">
            <v>-4.62</v>
          </cell>
          <cell r="R47">
            <v>-7</v>
          </cell>
        </row>
        <row r="48">
          <cell r="A48" t="str">
            <v>Q3 96</v>
          </cell>
          <cell r="C48">
            <v>2.2400000000000002</v>
          </cell>
          <cell r="F48">
            <v>3.98</v>
          </cell>
          <cell r="L48">
            <v>3.13</v>
          </cell>
          <cell r="O48">
            <v>-5.45</v>
          </cell>
          <cell r="R48">
            <v>-7.22</v>
          </cell>
        </row>
        <row r="49">
          <cell r="A49" t="str">
            <v>Q4 96</v>
          </cell>
          <cell r="C49">
            <v>2.46</v>
          </cell>
          <cell r="F49">
            <v>4.29</v>
          </cell>
          <cell r="L49">
            <v>3.53</v>
          </cell>
          <cell r="O49">
            <v>-5.88</v>
          </cell>
          <cell r="R49">
            <v>-7.22</v>
          </cell>
        </row>
        <row r="50">
          <cell r="A50" t="str">
            <v>Q1 97</v>
          </cell>
          <cell r="C50">
            <v>3.8</v>
          </cell>
          <cell r="F50">
            <v>3.28</v>
          </cell>
          <cell r="L50">
            <v>2.04</v>
          </cell>
          <cell r="O50">
            <v>-7.38</v>
          </cell>
          <cell r="R50">
            <v>-9.26</v>
          </cell>
        </row>
        <row r="51">
          <cell r="A51" t="str">
            <v>Q2 97</v>
          </cell>
          <cell r="C51">
            <v>4.159230769230768</v>
          </cell>
          <cell r="F51">
            <v>2.3984615384615373</v>
          </cell>
          <cell r="L51">
            <v>1.841153846153845</v>
          </cell>
          <cell r="O51">
            <v>-4.7346153846153847</v>
          </cell>
          <cell r="R51">
            <v>-6.411538461538461</v>
          </cell>
        </row>
        <row r="52">
          <cell r="A52" t="str">
            <v>Q3 97</v>
          </cell>
          <cell r="C52">
            <v>5.4119230769230757</v>
          </cell>
          <cell r="F52">
            <v>3.1099999999999994</v>
          </cell>
          <cell r="L52">
            <v>1.9873076923076918</v>
          </cell>
          <cell r="O52">
            <v>-3.7192307692307689</v>
          </cell>
          <cell r="R52">
            <v>-4.8346153846153843</v>
          </cell>
        </row>
        <row r="53">
          <cell r="A53" t="str">
            <v>Q4 97</v>
          </cell>
          <cell r="C53">
            <v>1.9378571428571427</v>
          </cell>
          <cell r="F53">
            <v>2.485357142857143</v>
          </cell>
          <cell r="L53">
            <v>2.1553571428571421</v>
          </cell>
          <cell r="O53">
            <v>-3.0128571428571425</v>
          </cell>
          <cell r="R53">
            <v>-5.366428571428572</v>
          </cell>
        </row>
      </sheetData>
      <sheetData sheetId="19" refreshError="1"/>
      <sheetData sheetId="20"/>
      <sheetData sheetId="21"/>
      <sheetData sheetId="22"/>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refreshError="1"/>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refreshError="1"/>
      <sheetData sheetId="177" refreshError="1"/>
      <sheetData sheetId="178" refreshError="1"/>
      <sheetData sheetId="179"/>
      <sheetData sheetId="180"/>
      <sheetData sheetId="181"/>
      <sheetData sheetId="182" refreshError="1"/>
      <sheetData sheetId="183" refreshError="1"/>
      <sheetData sheetId="184" refreshError="1"/>
      <sheetData sheetId="18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OLD)"/>
      <sheetName val="Inputs ---- &gt;"/>
      <sheetName val="HMT Scorecard (Inputs)"/>
      <sheetName val="Categories"/>
      <sheetName val="Bottom line calcs"/>
      <sheetName val="Inputs and workings ---- &gt;"/>
      <sheetName val="Receipts"/>
      <sheetName val="AME"/>
      <sheetName val="CDEL"/>
      <sheetName val="RDEL"/>
      <sheetName val="Outputs ---- &gt;"/>
      <sheetName val="Summary"/>
      <sheetName val="Supplementary table ---- &gt;"/>
      <sheetName val="INPUT - HMT Final scorecard"/>
      <sheetName val="Workings for Supp table"/>
      <sheetName val="OBR Supplementary table"/>
      <sheetName val="Welfare scorecard measures"/>
      <sheetName val="HMT scorecard measure names"/>
      <sheetName val="Sheet1"/>
    </sheetNames>
    <sheetDataSet>
      <sheetData sheetId="0"/>
      <sheetData sheetId="1"/>
      <sheetData sheetId="2">
        <row r="180">
          <cell r="H180" t="str">
            <v>AME</v>
          </cell>
        </row>
        <row r="509">
          <cell r="A509">
            <v>504</v>
          </cell>
        </row>
      </sheetData>
      <sheetData sheetId="3"/>
      <sheetData sheetId="4"/>
      <sheetData sheetId="5"/>
      <sheetData sheetId="6">
        <row r="15">
          <cell r="D15" t="str">
            <v>Aggregates levy acc adj</v>
          </cell>
        </row>
      </sheetData>
      <sheetData sheetId="7">
        <row r="15">
          <cell r="H15" t="str">
            <v>BBC current expenditure</v>
          </cell>
        </row>
      </sheetData>
      <sheetData sheetId="8">
        <row r="15">
          <cell r="G15" t="str">
            <v>General CDEL</v>
          </cell>
        </row>
        <row r="17">
          <cell r="G17" t="str">
            <v>GDFCF</v>
          </cell>
        </row>
      </sheetData>
      <sheetData sheetId="9">
        <row r="15">
          <cell r="B15">
            <v>1</v>
          </cell>
          <cell r="G15" t="str">
            <v>General RDEL</v>
          </cell>
        </row>
        <row r="17">
          <cell r="G17" t="str">
            <v>CG to LA current grants</v>
          </cell>
        </row>
      </sheetData>
      <sheetData sheetId="10"/>
      <sheetData sheetId="11"/>
      <sheetData sheetId="12"/>
      <sheetData sheetId="13">
        <row r="5">
          <cell r="C5" t="str">
            <v>Effects on DEL from spending assumptions after 2015-16</v>
          </cell>
        </row>
        <row r="6">
          <cell r="C6"/>
        </row>
        <row r="7">
          <cell r="C7" t="str">
            <v>Pensions flexibility: Private sector/ funded public sector DB transfers</v>
          </cell>
        </row>
        <row r="8">
          <cell r="C8" t="str">
            <v>Pensions Flexibility: £10,000 Annual Allowance</v>
          </cell>
        </row>
        <row r="9">
          <cell r="C9" t="str">
            <v>Pensions Flexibility: £10,000 Annual Allowance</v>
          </cell>
        </row>
        <row r="10">
          <cell r="C10" t="str">
            <v>Pensions Flexibility: £10,000 Annual Allowance</v>
          </cell>
        </row>
        <row r="11">
          <cell r="C11" t="str">
            <v>Pensions Flexibility: £10,000 Annual Allowance</v>
          </cell>
        </row>
        <row r="12">
          <cell r="C12" t="str">
            <v>Pensions Flexibility: £10,000 Annual Allowance</v>
          </cell>
        </row>
        <row r="13">
          <cell r="C13" t="str">
            <v>Pensions flexibility: Small Pots rules</v>
          </cell>
        </row>
        <row r="14">
          <cell r="C14" t="str">
            <v>Pensions flexibility: Small Pots rules</v>
          </cell>
        </row>
        <row r="15">
          <cell r="C15" t="str">
            <v>Pensions flexibility: Small Pots rules</v>
          </cell>
        </row>
        <row r="16">
          <cell r="C16" t="str">
            <v>Pensions flexibility: 55% tax charge on lump sum death benefits (2140b)</v>
          </cell>
        </row>
        <row r="17">
          <cell r="C17" t="str">
            <v>Pensions flexibility: 55% tax charge on lump sum death benefits (2140b)</v>
          </cell>
        </row>
        <row r="18">
          <cell r="C18" t="str">
            <v>Pensions flexibility: 55% tax charge on lump sum death benefits (2140b)</v>
          </cell>
        </row>
        <row r="19">
          <cell r="C19" t="str">
            <v>Glasgow City Deal</v>
          </cell>
        </row>
        <row r="20">
          <cell r="C20" t="str">
            <v>Glasgow School of Art: Fire Recovery Programme and Research Centre</v>
          </cell>
        </row>
        <row r="21">
          <cell r="C21" t="str">
            <v>Coastal Path</v>
          </cell>
        </row>
        <row r="22">
          <cell r="C22" t="str">
            <v>Coastal Path (Barnett)</v>
          </cell>
        </row>
        <row r="23">
          <cell r="C23" t="str">
            <v xml:space="preserve">SDLT: Reform to slice structure implemented at AS (0% up to £125k, 2% between £125k-£250k, 5% between £250k-£925k, 10% between £925k and £1.5m, 12% - over £1.5m) </v>
          </cell>
        </row>
        <row r="24">
          <cell r="C24" t="str">
            <v>ATED: Increase charge by 50% plus CPI for properties over £2m</v>
          </cell>
        </row>
        <row r="25">
          <cell r="C25" t="str">
            <v>ATED: Increase charge by 50% plus CPI for properties over £2m</v>
          </cell>
        </row>
        <row r="26">
          <cell r="C26" t="str">
            <v>ATED: Increase charge by 50% plus CPI for properties over £2m</v>
          </cell>
        </row>
        <row r="27">
          <cell r="C27" t="str">
            <v>Fx Fines</v>
          </cell>
        </row>
        <row r="28">
          <cell r="C28" t="str">
            <v>NHS Tranformation fund</v>
          </cell>
        </row>
        <row r="29">
          <cell r="C29" t="str">
            <v>NHS Tranformation fund (Barnett)</v>
          </cell>
        </row>
        <row r="30">
          <cell r="C30" t="str">
            <v>NHS Tranformation fund</v>
          </cell>
        </row>
        <row r="31">
          <cell r="C31" t="str">
            <v>NHS Tranformation fund (Barnett)</v>
          </cell>
        </row>
        <row r="32">
          <cell r="C32" t="str">
            <v>Mental health- eating disorders</v>
          </cell>
        </row>
        <row r="33">
          <cell r="C33" t="str">
            <v>Mental health- eating disorders (Barnett)</v>
          </cell>
        </row>
        <row r="34">
          <cell r="C34" t="str">
            <v>Mental health – Adult community learning</v>
          </cell>
        </row>
        <row r="35">
          <cell r="C35" t="str">
            <v>Mental health – Adult community learning (Barnett)</v>
          </cell>
        </row>
        <row r="36">
          <cell r="C36" t="str">
            <v>Mental health - dementia</v>
          </cell>
        </row>
        <row r="37">
          <cell r="C37" t="str">
            <v>Mental health – dementia (Barnett)</v>
          </cell>
        </row>
        <row r="38">
          <cell r="C38" t="str">
            <v>Counter-terrorism funding</v>
          </cell>
        </row>
        <row r="39">
          <cell r="C39" t="str">
            <v>Counter-terrorism funding</v>
          </cell>
        </row>
        <row r="40">
          <cell r="C40" t="str">
            <v>Household energy efficiency incentives</v>
          </cell>
        </row>
        <row r="41">
          <cell r="C41" t="str">
            <v>Household energy efficiency incentives</v>
          </cell>
        </row>
        <row r="42">
          <cell r="C42" t="str">
            <v>Support for off gas grid households</v>
          </cell>
        </row>
        <row r="43">
          <cell r="C43" t="str">
            <v>Support for off gas grid households (Barnett)</v>
          </cell>
        </row>
        <row r="44">
          <cell r="C44" t="str">
            <v>Shale - pathfinder</v>
          </cell>
        </row>
        <row r="45">
          <cell r="C45" t="str">
            <v>Shale - pathfinder (Barnett)</v>
          </cell>
        </row>
        <row r="46">
          <cell r="C46" t="str">
            <v>R&amp;D supply chain: Small Modular Reactors</v>
          </cell>
        </row>
        <row r="47">
          <cell r="C47" t="str">
            <v>Oil and Gas Authority: Accomodation costs</v>
          </cell>
        </row>
        <row r="48">
          <cell r="C48" t="str">
            <v>DfE: Early intervention pilot (WAVE Trust)</v>
          </cell>
        </row>
        <row r="49">
          <cell r="C49" t="str">
            <v>DfE: Early intervention pilot (WAVE Trust) (Barnett)</v>
          </cell>
        </row>
        <row r="50">
          <cell r="C50" t="str">
            <v>Careers service</v>
          </cell>
        </row>
        <row r="51">
          <cell r="C51" t="str">
            <v>Careers service (Barnett)</v>
          </cell>
        </row>
        <row r="52">
          <cell r="C52" t="str">
            <v xml:space="preserve">DfE Academies </v>
          </cell>
        </row>
        <row r="53">
          <cell r="C53" t="str">
            <v>DfE Academies (Barnett)</v>
          </cell>
        </row>
        <row r="54">
          <cell r="C54" t="str">
            <v>Rail Fares</v>
          </cell>
        </row>
        <row r="55">
          <cell r="C55" t="str">
            <v>Rail Fares (Barnett)</v>
          </cell>
        </row>
        <row r="56">
          <cell r="C56" t="str">
            <v>BIS: High-value manufacturing catapult - core</v>
          </cell>
        </row>
        <row r="57">
          <cell r="C57" t="str">
            <v>BIS: High-value manufacturing catapult - core</v>
          </cell>
        </row>
        <row r="58">
          <cell r="C58" t="str">
            <v>BIS: High-value manufacturing catapult - formulation centre</v>
          </cell>
        </row>
        <row r="59">
          <cell r="C59" t="str">
            <v>BIS: High-value manufacturing catapult - formulation centre</v>
          </cell>
        </row>
        <row r="60">
          <cell r="C60" t="str">
            <v>BIS: Driverless Cars</v>
          </cell>
        </row>
        <row r="61">
          <cell r="C61" t="str">
            <v>Mars Rover</v>
          </cell>
        </row>
        <row r="62">
          <cell r="C62" t="str">
            <v>BIS: Postgraduate loans (PSNB impact)</v>
          </cell>
        </row>
        <row r="63">
          <cell r="C63" t="str">
            <v>DCMS: Manchester International</v>
          </cell>
        </row>
        <row r="64">
          <cell r="C64" t="str">
            <v>DCMS: Manchester International (Barnett)</v>
          </cell>
        </row>
        <row r="65">
          <cell r="C65" t="str">
            <v>DCMS: Chinese Visas</v>
          </cell>
        </row>
        <row r="66">
          <cell r="C66" t="str">
            <v>DCMS: Football facilities</v>
          </cell>
        </row>
        <row r="67">
          <cell r="C67" t="str">
            <v>DCMS: Football facilities</v>
          </cell>
        </row>
        <row r="68">
          <cell r="C68" t="str">
            <v>DCMS: Listed Places of Worship Repairs</v>
          </cell>
        </row>
        <row r="69">
          <cell r="C69" t="str">
            <v>PA: Increase by £100 in 15-16, passing on full gains</v>
          </cell>
        </row>
        <row r="70">
          <cell r="C70" t="str">
            <v>Business Rates: small business relief extension for 1 year</v>
          </cell>
        </row>
        <row r="71">
          <cell r="C71" t="str">
            <v>Business Rates: small business relief extension for 1 year</v>
          </cell>
        </row>
        <row r="72">
          <cell r="C72" t="str">
            <v>Business Rates: small business relief extension for 1 year (Barnett)</v>
          </cell>
        </row>
        <row r="73">
          <cell r="C73" t="str">
            <v>Business Rates: small business relief extension for 1 year</v>
          </cell>
        </row>
        <row r="74">
          <cell r="C74" t="str">
            <v>Business Rates: small business relief extension for 1 year</v>
          </cell>
        </row>
        <row r="75">
          <cell r="C75" t="str">
            <v>Business Rates: Extend 2% cap for 1 year</v>
          </cell>
        </row>
        <row r="76">
          <cell r="C76" t="str">
            <v>Business Rates: Extend 2% cap for 1 year</v>
          </cell>
        </row>
        <row r="77">
          <cell r="C77" t="str">
            <v>Business Rates: Extend 2% cap for 1 year (Barnett)</v>
          </cell>
        </row>
        <row r="78">
          <cell r="C78" t="str">
            <v>Business Rates: Extend 2% cap for 1 year</v>
          </cell>
        </row>
        <row r="79">
          <cell r="C79" t="str">
            <v>Business Rates: Extend 2% cap for 1 year</v>
          </cell>
        </row>
        <row r="80">
          <cell r="C80" t="str">
            <v>Business Rates: Increasing the retail discount to £1500 for 15-16</v>
          </cell>
        </row>
        <row r="81">
          <cell r="C81" t="str">
            <v>Business Rates: Increasing the retail discount to £1500 for 15-16</v>
          </cell>
        </row>
        <row r="82">
          <cell r="C82" t="str">
            <v>Business Rates: Increasing the retail discount to £1500 for 15-16 (Barnett)</v>
          </cell>
        </row>
        <row r="83">
          <cell r="C83" t="str">
            <v>Business Rates: Increasing the retail discount to £1500 for 15-16</v>
          </cell>
        </row>
        <row r="84">
          <cell r="C84" t="str">
            <v>Business Rates: Increasing the retail discount to £1500 for 15-16</v>
          </cell>
        </row>
        <row r="85">
          <cell r="C85" t="str">
            <v>Business Rates: Transitional relief</v>
          </cell>
        </row>
        <row r="86">
          <cell r="C86" t="str">
            <v>Business Rates: Transitional relief</v>
          </cell>
        </row>
        <row r="87">
          <cell r="C87" t="str">
            <v>Business Rates: Transitional relief (Barnett)</v>
          </cell>
        </row>
        <row r="88">
          <cell r="C88" t="str">
            <v>Business Rates: Transitional relief</v>
          </cell>
        </row>
        <row r="89">
          <cell r="C89" t="str">
            <v>Business Rates: Transitional relief</v>
          </cell>
        </row>
        <row r="90">
          <cell r="C90" t="str">
            <v>Creative Sector tax reliefs: Children's TV</v>
          </cell>
        </row>
        <row r="91">
          <cell r="C91" t="str">
            <v>Oil and Gas: 2% cut to Supplementary Charge</v>
          </cell>
        </row>
        <row r="92">
          <cell r="C92" t="str">
            <v>Oil and gas: Cluster Allowance</v>
          </cell>
        </row>
        <row r="93">
          <cell r="C93" t="str">
            <v>Oil and Gas: Extending RFES accounting periods from 6 to 10</v>
          </cell>
        </row>
        <row r="94">
          <cell r="C94" t="str">
            <v xml:space="preserve">R&amp;D: Changing consumables definition </v>
          </cell>
        </row>
        <row r="95">
          <cell r="C95" t="str">
            <v>R&amp;D: Increase ATL credit by 1%</v>
          </cell>
        </row>
        <row r="96">
          <cell r="C96" t="str">
            <v>R&amp;D: Increasing SME scheme from 225% to 230%</v>
          </cell>
        </row>
        <row r="97">
          <cell r="C97" t="str">
            <v>CGT Entrepreneurs' Relief and deferred gains into EIS</v>
          </cell>
        </row>
        <row r="98">
          <cell r="C98" t="str">
            <v>CGT Entrepreneurs' Relief and deferred gains into EIS</v>
          </cell>
        </row>
        <row r="99">
          <cell r="C99" t="str">
            <v>Increase the investment limit on Social Investment Tax Relief</v>
          </cell>
        </row>
        <row r="100">
          <cell r="C100" t="str">
            <v>Increase the investment limit on Social Investment Tax Relief</v>
          </cell>
        </row>
        <row r="101">
          <cell r="C101" t="str">
            <v>Social Investment Tax Relief - indirect investment</v>
          </cell>
        </row>
        <row r="102">
          <cell r="C102" t="str">
            <v>Social Investment Tax Relief - indirect investment</v>
          </cell>
        </row>
        <row r="103">
          <cell r="C103" t="str">
            <v>Bad debt relief, effective April 2015, and withholding tax options implemented, effective April 2017</v>
          </cell>
        </row>
        <row r="104">
          <cell r="C104" t="str">
            <v>Bad debt relief, effective April 2015, and withholding tax options implemented, effective April 2017</v>
          </cell>
        </row>
        <row r="105">
          <cell r="C105" t="str">
            <v>Flood defence: Tax relief for partnerships schemes</v>
          </cell>
        </row>
        <row r="106">
          <cell r="C106" t="str">
            <v>Flood defence: Tax relief for partnerships schemes</v>
          </cell>
        </row>
        <row r="107">
          <cell r="C107" t="str">
            <v>Flood defence: Tax relief for partnerships schemes</v>
          </cell>
        </row>
        <row r="108">
          <cell r="C108" t="str">
            <v>Employer NICs: Abolish for U25 apprentices</v>
          </cell>
        </row>
        <row r="109">
          <cell r="C109" t="str">
            <v>Employment Allowance: Extend to Carers only</v>
          </cell>
        </row>
        <row r="110">
          <cell r="C110" t="str">
            <v>Air Passenger Duty exemption to all children under 12 years of age, with effect for travel from 1st May 2015 and further extension to U16s from 1 Mar 2016. Economy only.</v>
          </cell>
        </row>
        <row r="111">
          <cell r="C111" t="str">
            <v xml:space="preserve">Allowing transfer of ISA tax advantages upon death of the account holder: spouses </v>
          </cell>
        </row>
        <row r="112">
          <cell r="C112" t="str">
            <v xml:space="preserve">Allowing transfer of ISA tax advantages upon death of the account holder: spouses </v>
          </cell>
        </row>
        <row r="113">
          <cell r="C113" t="str">
            <v>Direct Recovery of Debts: safeguards</v>
          </cell>
        </row>
        <row r="114">
          <cell r="C114" t="str">
            <v>Direct Recovery of Debts: safeguards</v>
          </cell>
        </row>
        <row r="115">
          <cell r="C115" t="str">
            <v>Direct Recovery of Debts: safeguards</v>
          </cell>
        </row>
        <row r="116">
          <cell r="C116" t="str">
            <v>Direct Recovery of Debts: safeguards</v>
          </cell>
        </row>
        <row r="117">
          <cell r="C117" t="str">
            <v>Direct Recovery of Debts: safeguards</v>
          </cell>
        </row>
        <row r="118">
          <cell r="C118" t="str">
            <v>VAT: Refunds for search and rescue charities</v>
          </cell>
        </row>
        <row r="119">
          <cell r="C119" t="str">
            <v>Grant to charitable providers of hospice and palliative care services</v>
          </cell>
        </row>
        <row r="120">
          <cell r="C120" t="str">
            <v>Support for exporters</v>
          </cell>
        </row>
        <row r="121">
          <cell r="C121" t="str">
            <v>BEPS / MNEs: Diverted Profits Anti-Avoidance Rule - 25% rate starting 1st April 2015</v>
          </cell>
        </row>
        <row r="122">
          <cell r="C122" t="str">
            <v>BEPS / MNEs: Hybrids - 1st Jan 2017</v>
          </cell>
        </row>
        <row r="123">
          <cell r="C123" t="str">
            <v>BEPS: Country-by-country reporting - 16th jan 2015</v>
          </cell>
        </row>
        <row r="124">
          <cell r="C124" t="str">
            <v xml:space="preserve">Accounting treatment of credit losses </v>
          </cell>
        </row>
        <row r="125">
          <cell r="C125" t="str">
            <v>Bank losses restriction: historic losses only</v>
          </cell>
        </row>
        <row r="126">
          <cell r="C126" t="str">
            <v>Restricting CT relief for internally-generated goodwill transfers</v>
          </cell>
        </row>
        <row r="127">
          <cell r="C127" t="str">
            <v>Entrepreneur’s Relief denied for internally-generated goodwill transferred to a connected company</v>
          </cell>
        </row>
        <row r="128">
          <cell r="C128" t="str">
            <v>Investment managers: disguised fee income</v>
          </cell>
        </row>
        <row r="129">
          <cell r="C129" t="str">
            <v>Investment managers: disguised fee income</v>
          </cell>
        </row>
        <row r="130">
          <cell r="C130" t="str">
            <v>Investment managers: disguised fee income</v>
          </cell>
        </row>
        <row r="131">
          <cell r="C131" t="str">
            <v xml:space="preserve">Ensuring stamp duty is paid on UK takeovers </v>
          </cell>
        </row>
        <row r="132">
          <cell r="C132" t="str">
            <v>Special purpose share schemes: treat all returns as dividends</v>
          </cell>
        </row>
        <row r="133">
          <cell r="C133" t="str">
            <v>Special purpose share schemes: treat all returns as dividends</v>
          </cell>
        </row>
        <row r="134">
          <cell r="C134" t="str">
            <v xml:space="preserve">Non-doms: Increase 12 year charge to £60k; new £90k charge at 17 years. </v>
          </cell>
        </row>
        <row r="135">
          <cell r="C135" t="str">
            <v>Miscellaneous losses: TAAR restriction and ring-fencing</v>
          </cell>
        </row>
        <row r="136">
          <cell r="C136" t="str">
            <v>Restricting the use of SEIS/EIS/VCT for those benefiting from energy subsidies</v>
          </cell>
        </row>
        <row r="137">
          <cell r="C137" t="str">
            <v>Exemption for qualifying expenses payments</v>
          </cell>
        </row>
        <row r="138">
          <cell r="C138" t="str">
            <v>Exemption for qualifying expenses payments</v>
          </cell>
        </row>
        <row r="139">
          <cell r="C139" t="str">
            <v>Exemption for qualifying expenses payments</v>
          </cell>
        </row>
        <row r="140">
          <cell r="C140" t="str">
            <v>Exemption for qualifying expenses payments</v>
          </cell>
        </row>
        <row r="141">
          <cell r="C141" t="str">
            <v>Exemption for qualifying expenses payments</v>
          </cell>
        </row>
        <row r="142">
          <cell r="C142" t="str">
            <v>Exemption for qualifying expenses payments</v>
          </cell>
        </row>
        <row r="143">
          <cell r="C143" t="str">
            <v>OTS: Abolishing the £8500 threshold for Benefits in Kind</v>
          </cell>
        </row>
        <row r="144">
          <cell r="C144" t="str">
            <v>OTS: Abolishing the £8500 threshold for Benefits in Kind</v>
          </cell>
        </row>
        <row r="145">
          <cell r="C145" t="str">
            <v>OTS: Abolishing the £8500 threshold for Benefits in Kind</v>
          </cell>
        </row>
        <row r="146">
          <cell r="C146" t="str">
            <v>OTS: Abolishing the £8500 threshold for Benefits in Kind</v>
          </cell>
        </row>
        <row r="147">
          <cell r="C147" t="str">
            <v>OTS: Abolishing the £8500 threshold for Benefits in Kind</v>
          </cell>
        </row>
        <row r="148">
          <cell r="C148" t="str">
            <v>OTS: Abolishing the £8500 threshold for Benefits in Kind</v>
          </cell>
        </row>
        <row r="149">
          <cell r="C149" t="str">
            <v>OTS: Statutory exemption for Trivial Benefits in Kind</v>
          </cell>
        </row>
        <row r="150">
          <cell r="C150" t="str">
            <v>OTS: Statutory exemption for Trivial Benefits in Kind</v>
          </cell>
        </row>
        <row r="151">
          <cell r="C151" t="str">
            <v>OTS: Statutory exemption for Trivial Benefits in Kind</v>
          </cell>
        </row>
        <row r="152">
          <cell r="C152" t="str">
            <v>OTS: Statutory exemption for Trivial Benefits in Kind</v>
          </cell>
        </row>
        <row r="153">
          <cell r="C153" t="str">
            <v>OTS: Statutory exemption for Trivial Benefits in Kind</v>
          </cell>
        </row>
        <row r="154">
          <cell r="C154" t="str">
            <v>OTS: Statutory exemption for Trivial Benefits in Kind</v>
          </cell>
        </row>
        <row r="155">
          <cell r="C155" t="str">
            <v>Debt Market Integrator</v>
          </cell>
        </row>
        <row r="156">
          <cell r="C156" t="str">
            <v>Debt Market Integrator</v>
          </cell>
        </row>
        <row r="157">
          <cell r="C157" t="str">
            <v>Debt Market Integrator</v>
          </cell>
        </row>
        <row r="158">
          <cell r="C158" t="str">
            <v>Debt Market Integrator</v>
          </cell>
        </row>
        <row r="159">
          <cell r="C159" t="str">
            <v>Debt Market Integrator</v>
          </cell>
        </row>
        <row r="160">
          <cell r="C160" t="str">
            <v>CGT Digital Calculator</v>
          </cell>
        </row>
        <row r="161">
          <cell r="C161" t="str">
            <v>DOTAS Taskforce</v>
          </cell>
        </row>
        <row r="162">
          <cell r="C162" t="str">
            <v>DOTAS Taskforce</v>
          </cell>
        </row>
        <row r="163">
          <cell r="C163" t="str">
            <v>DOTAS Taskforce</v>
          </cell>
        </row>
        <row r="164">
          <cell r="C164" t="str">
            <v>Bolstering Large Business Risk Working</v>
          </cell>
        </row>
        <row r="165">
          <cell r="C165" t="str">
            <v>Bolstering Large Business Risk Working</v>
          </cell>
        </row>
        <row r="166">
          <cell r="C166" t="str">
            <v>Bolstering Large Business Risk Working</v>
          </cell>
        </row>
        <row r="167">
          <cell r="C167" t="str">
            <v>Strengthening DOTAS</v>
          </cell>
        </row>
        <row r="168">
          <cell r="C168" t="str">
            <v>Strengthening DOTAS</v>
          </cell>
        </row>
        <row r="169">
          <cell r="C169" t="str">
            <v>Strengthening DOTAS</v>
          </cell>
        </row>
        <row r="170">
          <cell r="C170" t="str">
            <v>Strengthening DOTAS</v>
          </cell>
        </row>
        <row r="171">
          <cell r="C171" t="str">
            <v>Accelerated Payments and group relief</v>
          </cell>
        </row>
        <row r="172">
          <cell r="C172" t="str">
            <v>Pensions Revaluation</v>
          </cell>
        </row>
        <row r="173">
          <cell r="C173" t="str">
            <v>Adjustment</v>
          </cell>
        </row>
        <row r="174">
          <cell r="C174" t="str">
            <v>Special Reserve</v>
          </cell>
        </row>
        <row r="175">
          <cell r="C175" t="str">
            <v>DWP - funding for measures</v>
          </cell>
        </row>
        <row r="176">
          <cell r="C176" t="str">
            <v>DWP - funding for measures (Barnett)</v>
          </cell>
        </row>
        <row r="177">
          <cell r="C177" t="str">
            <v>HMRC - funding for measures</v>
          </cell>
        </row>
        <row r="178">
          <cell r="C178" t="str">
            <v>Pool Re (knocking through to TME)</v>
          </cell>
        </row>
        <row r="179">
          <cell r="C179" t="str">
            <v>Bereavement benefit reform</v>
          </cell>
        </row>
        <row r="180">
          <cell r="C180" t="str">
            <v>Migrant access to benefits: GPOW</v>
          </cell>
        </row>
        <row r="181">
          <cell r="C181" t="str">
            <v>Migrant access to benefits: GPOW</v>
          </cell>
        </row>
        <row r="182">
          <cell r="C182" t="str">
            <v>Migrant access to benefits: time-limiting EEA access to JSA</v>
          </cell>
        </row>
        <row r="183">
          <cell r="C183" t="str">
            <v>ESA: Inhouse WCA capacity</v>
          </cell>
        </row>
        <row r="184">
          <cell r="C184" t="str">
            <v>DWP: Fraud and error capacity</v>
          </cell>
        </row>
        <row r="185">
          <cell r="C185" t="str">
            <v>DWP: Fraud and error capacity</v>
          </cell>
        </row>
        <row r="186">
          <cell r="C186" t="str">
            <v>ESA package: Repeat claims</v>
          </cell>
        </row>
        <row r="187">
          <cell r="C187" t="str">
            <v>Pension Credit Pass-through</v>
          </cell>
        </row>
        <row r="188">
          <cell r="C188" t="str">
            <v>Housing benefit fraud and error local authority incentive scheme</v>
          </cell>
        </row>
        <row r="189">
          <cell r="C189" t="str">
            <v>DWP Not in Welfare Cap Measures Barnett</v>
          </cell>
        </row>
        <row r="190">
          <cell r="C190" t="str">
            <v>UC migration schedule</v>
          </cell>
        </row>
        <row r="191">
          <cell r="C191" t="str">
            <v>UC: Childcare announcement</v>
          </cell>
        </row>
        <row r="192">
          <cell r="C192" t="str">
            <v>UC: Simplifying assessment periods</v>
          </cell>
        </row>
        <row r="193">
          <cell r="C193" t="str">
            <v>UC: Work allowances at 1%</v>
          </cell>
        </row>
        <row r="194">
          <cell r="C194" t="str">
            <v>ESA: Inhouse WCA capacity</v>
          </cell>
        </row>
        <row r="195">
          <cell r="C195" t="str">
            <v>DWP: Fraud and error capacity</v>
          </cell>
        </row>
        <row r="196">
          <cell r="C196" t="str">
            <v>DWP: Fraud and error capacity</v>
          </cell>
        </row>
        <row r="197">
          <cell r="C197" t="str">
            <v>DWP: Fraud and error capacity</v>
          </cell>
        </row>
        <row r="198">
          <cell r="C198" t="str">
            <v>DWP: Fraud and error capacity</v>
          </cell>
        </row>
        <row r="199">
          <cell r="C199" t="str">
            <v>ESA package: Repeat claims</v>
          </cell>
        </row>
        <row r="200">
          <cell r="C200" t="str">
            <v>PIP: Delay the roll out of natural reassessments to Atos regions.</v>
          </cell>
        </row>
        <row r="201">
          <cell r="C201" t="str">
            <v>Pensions Flexibility: Notional income</v>
          </cell>
        </row>
        <row r="202">
          <cell r="C202" t="str">
            <v>Pensions Flexibility: Notional income</v>
          </cell>
        </row>
        <row r="203">
          <cell r="C203" t="str">
            <v>Housing benefit fraud and error local authority incentive scheme</v>
          </cell>
        </row>
        <row r="204">
          <cell r="C204" t="str">
            <v>Bereavement benefit reform</v>
          </cell>
        </row>
        <row r="205">
          <cell r="C205" t="str">
            <v>Pension Credit Pass-through</v>
          </cell>
        </row>
        <row r="206">
          <cell r="C206" t="str">
            <v>Pension Credit Pass-through</v>
          </cell>
        </row>
        <row r="207">
          <cell r="C207" t="str">
            <v>Pension Credit Pass-through</v>
          </cell>
        </row>
        <row r="208">
          <cell r="C208" t="str">
            <v>Carer's Allowance: Increasing earnings threshold to £110</v>
          </cell>
        </row>
        <row r="209">
          <cell r="C209" t="str">
            <v>PA: Increase by £100 in 15-16, passing on full gains</v>
          </cell>
        </row>
        <row r="210">
          <cell r="C210" t="str">
            <v>DWP Welfare Cap Measures Barnett</v>
          </cell>
        </row>
        <row r="211">
          <cell r="C211" t="str">
            <v>UC migration schedule</v>
          </cell>
        </row>
        <row r="212">
          <cell r="C212" t="str">
            <v xml:space="preserve">Tax credits: Stopping/reducing tax credits to prevent overpayments following income increases in-year </v>
          </cell>
        </row>
        <row r="213">
          <cell r="C213" t="str">
            <v>Direct Recovery of Debts: safeguards</v>
          </cell>
        </row>
        <row r="214">
          <cell r="C214" t="str">
            <v xml:space="preserve">Tax Credits: self-employed - genuine and effective prospect of work test </v>
          </cell>
        </row>
        <row r="215">
          <cell r="C215" t="str">
            <v>Tax Credits: self-employed - requiring self-employed to have a Unique Tax Reference (UTR)</v>
          </cell>
        </row>
        <row r="216">
          <cell r="C216" t="str">
            <v/>
          </cell>
        </row>
        <row r="217">
          <cell r="C217" t="str">
            <v/>
          </cell>
        </row>
        <row r="218">
          <cell r="C218" t="str">
            <v/>
          </cell>
        </row>
        <row r="219">
          <cell r="C219" t="str">
            <v/>
          </cell>
        </row>
        <row r="220">
          <cell r="C220" t="str">
            <v/>
          </cell>
        </row>
        <row r="221">
          <cell r="C221" t="str">
            <v/>
          </cell>
        </row>
        <row r="222">
          <cell r="C222" t="str">
            <v/>
          </cell>
        </row>
        <row r="223">
          <cell r="C223" t="str">
            <v/>
          </cell>
        </row>
        <row r="224">
          <cell r="C224" t="str">
            <v/>
          </cell>
        </row>
        <row r="225">
          <cell r="C225" t="str">
            <v/>
          </cell>
        </row>
        <row r="226">
          <cell r="C226" t="str">
            <v/>
          </cell>
        </row>
        <row r="227">
          <cell r="C227" t="str">
            <v/>
          </cell>
        </row>
        <row r="228">
          <cell r="C228" t="str">
            <v/>
          </cell>
        </row>
        <row r="229">
          <cell r="C229" t="str">
            <v/>
          </cell>
        </row>
        <row r="230">
          <cell r="C230" t="str">
            <v/>
          </cell>
        </row>
        <row r="231">
          <cell r="C231" t="str">
            <v/>
          </cell>
        </row>
        <row r="232">
          <cell r="C232" t="str">
            <v/>
          </cell>
        </row>
        <row r="233">
          <cell r="C233" t="str">
            <v/>
          </cell>
        </row>
        <row r="234">
          <cell r="C234" t="str">
            <v/>
          </cell>
        </row>
        <row r="235">
          <cell r="C235" t="str">
            <v/>
          </cell>
        </row>
        <row r="236">
          <cell r="C236" t="str">
            <v/>
          </cell>
        </row>
        <row r="237">
          <cell r="C237" t="str">
            <v/>
          </cell>
        </row>
        <row r="238">
          <cell r="C238" t="str">
            <v/>
          </cell>
        </row>
        <row r="239">
          <cell r="C239" t="str">
            <v/>
          </cell>
        </row>
        <row r="240">
          <cell r="C240" t="str">
            <v/>
          </cell>
        </row>
        <row r="241">
          <cell r="C241" t="str">
            <v/>
          </cell>
        </row>
        <row r="242">
          <cell r="C242" t="str">
            <v/>
          </cell>
        </row>
        <row r="243">
          <cell r="C243" t="str">
            <v/>
          </cell>
        </row>
        <row r="244">
          <cell r="C244" t="str">
            <v/>
          </cell>
        </row>
        <row r="245">
          <cell r="C245" t="str">
            <v/>
          </cell>
        </row>
        <row r="246">
          <cell r="C246" t="str">
            <v/>
          </cell>
        </row>
        <row r="247">
          <cell r="C247" t="str">
            <v/>
          </cell>
        </row>
        <row r="248">
          <cell r="C248" t="str">
            <v/>
          </cell>
        </row>
        <row r="249">
          <cell r="C249" t="str">
            <v/>
          </cell>
        </row>
        <row r="250">
          <cell r="C250" t="str">
            <v/>
          </cell>
        </row>
        <row r="251">
          <cell r="C251" t="str">
            <v/>
          </cell>
        </row>
        <row r="252">
          <cell r="C252" t="str">
            <v/>
          </cell>
        </row>
        <row r="253">
          <cell r="C253" t="str">
            <v/>
          </cell>
        </row>
        <row r="254">
          <cell r="C254" t="str">
            <v/>
          </cell>
        </row>
        <row r="255">
          <cell r="C255" t="str">
            <v/>
          </cell>
        </row>
        <row r="256">
          <cell r="C256" t="str">
            <v/>
          </cell>
        </row>
      </sheetData>
      <sheetData sheetId="14"/>
      <sheetData sheetId="15"/>
      <sheetData sheetId="16"/>
      <sheetData sheetId="17"/>
      <sheetData sheetId="1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gure 1.1"/>
      <sheetName val="Frameworks comparison 2.1 2.2"/>
      <sheetName val="Figures 3.1 3.2"/>
      <sheetName val="Table 3.1"/>
      <sheetName val="3.1 Inflation expectations"/>
      <sheetName val="3.2 Taylor rules"/>
      <sheetName val="3.3 UK Taylor rule"/>
      <sheetName val="Chart 3.4"/>
      <sheetName val="3.5 10 years ahead"/>
      <sheetName val="3.6 M3 growth"/>
      <sheetName val="Box D Red triangle"/>
      <sheetName val="Figure 4.1 UK fiscal fwork"/>
      <sheetName val="Table 4.1"/>
      <sheetName val="Box D table"/>
      <sheetName val="4.1 UK"/>
      <sheetName val="4.3.and 4.4"/>
      <sheetName val="4.5 deficit and interest rate"/>
      <sheetName val="4.6 ten year bonds"/>
      <sheetName val="5.1 share of gdp"/>
      <sheetName val="Sheet1"/>
      <sheetName val="Figure 6.1"/>
      <sheetName val="Table 6.1 Bank Supervisors"/>
      <sheetName val="Figure_1_1"/>
      <sheetName val="Frameworks_comparison_2_1_2_2"/>
      <sheetName val="Figures_3_1_3_2"/>
      <sheetName val="Table_3_1"/>
      <sheetName val="3_1_Inflation_expectations"/>
      <sheetName val="3_2_Taylor_rules"/>
      <sheetName val="3_3_UK_Taylor_rule"/>
      <sheetName val="Chart_3_4"/>
      <sheetName val="3_5_10_years_ahead"/>
      <sheetName val="3_6_M3_growth"/>
      <sheetName val="Box_D_Red_triangle"/>
      <sheetName val="Figure_4_1_UK_fiscal_fwork"/>
      <sheetName val="Table_4_1"/>
      <sheetName val="Box_D_table"/>
      <sheetName val="4_1_UK"/>
      <sheetName val="4_3_and_4_4"/>
      <sheetName val="4_5_deficit_and_interest_rate"/>
      <sheetName val="4_6_ten_year_bonds"/>
      <sheetName val="5_1_share_of_gdp"/>
      <sheetName val="Figure_6_1"/>
      <sheetName val="Table_6_1_Bank_Supervisors"/>
      <sheetName val="Figure_1_11"/>
      <sheetName val="Frameworks_comparison_2_1_2_21"/>
      <sheetName val="Figures_3_1_3_21"/>
      <sheetName val="Table_3_11"/>
      <sheetName val="3_1_Inflation_expectations1"/>
      <sheetName val="3_2_Taylor_rules1"/>
      <sheetName val="3_3_UK_Taylor_rule1"/>
      <sheetName val="Chart_3_41"/>
      <sheetName val="3_5_10_years_ahead1"/>
      <sheetName val="3_6_M3_growth1"/>
      <sheetName val="Box_D_Red_triangle1"/>
      <sheetName val="Figure_4_1_UK_fiscal_fwork1"/>
      <sheetName val="Table_4_11"/>
      <sheetName val="Box_D_table1"/>
      <sheetName val="4_1_UK1"/>
      <sheetName val="4_3_and_4_41"/>
      <sheetName val="4_5_deficit_and_interest_rate1"/>
      <sheetName val="4_6_ten_year_bonds1"/>
      <sheetName val="5_1_share_of_gdp1"/>
      <sheetName val="Figure_6_11"/>
      <sheetName val="Table_6_1_Bank_Supervisors1"/>
      <sheetName val="Figure_1_12"/>
      <sheetName val="Frameworks_comparison_2_1_2_22"/>
      <sheetName val="Figures_3_1_3_22"/>
      <sheetName val="Table_3_12"/>
      <sheetName val="3_1_Inflation_expectations2"/>
      <sheetName val="3_2_Taylor_rules2"/>
      <sheetName val="3_3_UK_Taylor_rule2"/>
      <sheetName val="Chart_3_42"/>
      <sheetName val="3_5_10_years_ahead2"/>
      <sheetName val="3_6_M3_growth2"/>
      <sheetName val="Box_D_Red_triangle2"/>
      <sheetName val="Figure_4_1_UK_fiscal_fwork2"/>
      <sheetName val="Table_4_12"/>
      <sheetName val="Box_D_table2"/>
      <sheetName val="4_1_UK2"/>
      <sheetName val="4_3_and_4_42"/>
      <sheetName val="4_5_deficit_and_interest_rate2"/>
      <sheetName val="4_6_ten_year_bonds2"/>
      <sheetName val="5_1_share_of_gdp2"/>
      <sheetName val="Figure_6_12"/>
      <sheetName val="Table_6_1_Bank_Supervisors2"/>
      <sheetName val="USGC"/>
      <sheetName val="Carbon Price Floor"/>
      <sheetName val="Baseline results"/>
      <sheetName val="DECC Summary"/>
      <sheetName val="Figure_1_13"/>
      <sheetName val="Frameworks_comparison_2_1_2_23"/>
      <sheetName val="Figures_3_1_3_23"/>
      <sheetName val="Table_3_13"/>
      <sheetName val="3_1_Inflation_expectations3"/>
      <sheetName val="3_2_Taylor_rules3"/>
      <sheetName val="3_3_UK_Taylor_rule3"/>
      <sheetName val="Chart_3_43"/>
      <sheetName val="3_5_10_years_ahead3"/>
      <sheetName val="3_6_M3_growth3"/>
      <sheetName val="Box_D_Red_triangle3"/>
      <sheetName val="Figure_4_1_UK_fiscal_fwork3"/>
      <sheetName val="Table_4_13"/>
      <sheetName val="Box_D_table3"/>
      <sheetName val="4_1_UK3"/>
      <sheetName val="4_3_and_4_43"/>
      <sheetName val="4_5_deficit_and_interest_rate3"/>
      <sheetName val="4_6_ten_year_bonds3"/>
      <sheetName val="5_1_share_of_gdp3"/>
      <sheetName val="Figure_6_13"/>
      <sheetName val="Table_6_1_Bank_Supervisors3"/>
      <sheetName val="Carbon_Price_Floor"/>
      <sheetName val="Baseline_results"/>
      <sheetName val="DECC_Summary"/>
      <sheetName val="Figure_1_14"/>
      <sheetName val="Frameworks_comparison_2_1_2_24"/>
      <sheetName val="Figures_3_1_3_24"/>
      <sheetName val="Table_3_14"/>
      <sheetName val="3_1_Inflation_expectations4"/>
      <sheetName val="3_2_Taylor_rules4"/>
      <sheetName val="3_3_UK_Taylor_rule4"/>
      <sheetName val="Chart_3_44"/>
      <sheetName val="3_5_10_years_ahead4"/>
      <sheetName val="3_6_M3_growth4"/>
      <sheetName val="Box_D_Red_triangle4"/>
      <sheetName val="Figure_4_1_UK_fiscal_fwork4"/>
      <sheetName val="Table_4_14"/>
      <sheetName val="Box_D_table4"/>
      <sheetName val="4_1_UK4"/>
      <sheetName val="4_3_and_4_44"/>
      <sheetName val="4_5_deficit_and_interest_rate4"/>
      <sheetName val="4_6_ten_year_bonds4"/>
      <sheetName val="5_1_share_of_gdp4"/>
      <sheetName val="Figure_6_14"/>
      <sheetName val="Table_6_1_Bank_Supervisors4"/>
      <sheetName val="Carbon_Price_Floor1"/>
      <sheetName val="Baseline_results1"/>
      <sheetName val="DECC_Summary1"/>
      <sheetName val="CASHFLOW Gen Income"/>
      <sheetName val="model inputs"/>
      <sheetName val="Figure_1_15"/>
      <sheetName val="Frameworks_comparison_2_1_2_25"/>
      <sheetName val="Figures_3_1_3_25"/>
      <sheetName val="Table_3_15"/>
      <sheetName val="3_1_Inflation_expectations5"/>
      <sheetName val="3_2_Taylor_rules5"/>
      <sheetName val="3_3_UK_Taylor_rule5"/>
      <sheetName val="Chart_3_45"/>
      <sheetName val="3_5_10_years_ahead5"/>
      <sheetName val="3_6_M3_growth5"/>
      <sheetName val="Box_D_Red_triangle5"/>
      <sheetName val="Figure_4_1_UK_fiscal_fwork5"/>
      <sheetName val="Table_4_15"/>
      <sheetName val="Box_D_table5"/>
      <sheetName val="4_1_UK5"/>
      <sheetName val="4_3_and_4_45"/>
      <sheetName val="4_5_deficit_and_interest_rate5"/>
      <sheetName val="4_6_ten_year_bonds5"/>
      <sheetName val="5_1_share_of_gdp5"/>
      <sheetName val="Figure_6_15"/>
      <sheetName val="Table_6_1_Bank_Supervisors5"/>
      <sheetName val="Carbon_Price_Floor2"/>
      <sheetName val="Baseline_results2"/>
      <sheetName val="DECC_Summary2"/>
      <sheetName val="CASHFLOW_Gen_Income"/>
      <sheetName val="model_inputs"/>
      <sheetName val="Figure_1_16"/>
      <sheetName val="Frameworks_comparison_2_1_2_26"/>
      <sheetName val="Figures_3_1_3_26"/>
      <sheetName val="Table_3_16"/>
      <sheetName val="3_1_Inflation_expectations6"/>
      <sheetName val="3_2_Taylor_rules6"/>
      <sheetName val="3_3_UK_Taylor_rule6"/>
      <sheetName val="Chart_3_46"/>
      <sheetName val="3_5_10_years_ahead6"/>
      <sheetName val="3_6_M3_growth6"/>
      <sheetName val="Box_D_Red_triangle6"/>
      <sheetName val="Figure_4_1_UK_fiscal_fwork6"/>
      <sheetName val="Table_4_16"/>
      <sheetName val="Box_D_table6"/>
      <sheetName val="4_1_UK6"/>
      <sheetName val="4_3_and_4_46"/>
      <sheetName val="4_5_deficit_and_interest_rate6"/>
      <sheetName val="4_6_ten_year_bonds6"/>
      <sheetName val="5_1_share_of_gdp6"/>
      <sheetName val="Figure_6_16"/>
      <sheetName val="Table_6_1_Bank_Supervisors6"/>
      <sheetName val="Carbon_Price_Floor3"/>
      <sheetName val="Baseline_results3"/>
      <sheetName val="DECC_Summary3"/>
      <sheetName val="CASHFLOW_Gen_Income1"/>
      <sheetName val="model_inputs1"/>
      <sheetName val="Forecast data"/>
      <sheetName val="all the char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4">
          <cell r="A4">
            <v>35877</v>
          </cell>
          <cell r="D4">
            <v>33091</v>
          </cell>
          <cell r="G4">
            <v>33092</v>
          </cell>
          <cell r="J4">
            <v>33973</v>
          </cell>
          <cell r="M4">
            <v>34096</v>
          </cell>
        </row>
      </sheetData>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4">
          <cell r="A4">
            <v>35877</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ow r="4">
          <cell r="A4">
            <v>35877</v>
          </cell>
        </row>
      </sheetData>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row r="4">
          <cell r="A4">
            <v>35877</v>
          </cell>
        </row>
      </sheetData>
      <sheetData sheetId="82"/>
      <sheetData sheetId="83"/>
      <sheetData sheetId="84"/>
      <sheetData sheetId="85" refreshError="1"/>
      <sheetData sheetId="86" refreshError="1"/>
      <sheetData sheetId="87" refreshError="1"/>
      <sheetData sheetId="88" refreshError="1"/>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row r="4">
          <cell r="A4">
            <v>35877</v>
          </cell>
        </row>
      </sheetData>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row r="4">
          <cell r="A4">
            <v>35877</v>
          </cell>
        </row>
      </sheetData>
      <sheetData sheetId="131"/>
      <sheetData sheetId="132"/>
      <sheetData sheetId="133"/>
      <sheetData sheetId="134"/>
      <sheetData sheetId="135"/>
      <sheetData sheetId="136"/>
      <sheetData sheetId="137" refreshError="1"/>
      <sheetData sheetId="138" refreshError="1"/>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row r="4">
          <cell r="A4">
            <v>35877</v>
          </cell>
        </row>
      </sheetData>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row r="4">
          <cell r="A4">
            <v>35877</v>
          </cell>
        </row>
      </sheetData>
      <sheetData sheetId="183"/>
      <sheetData sheetId="184"/>
      <sheetData sheetId="185"/>
      <sheetData sheetId="186"/>
      <sheetData sheetId="187"/>
      <sheetData sheetId="188"/>
      <sheetData sheetId="189"/>
      <sheetData sheetId="190"/>
      <sheetData sheetId="191" refreshError="1"/>
      <sheetData sheetId="19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package"/>
      <sheetName val="Other"/>
      <sheetName val="Lead (both)"/>
      <sheetName val="Full Tally"/>
      <sheetName val="Summary Table"/>
      <sheetName val="Conference"/>
      <sheetName val="Menus"/>
      <sheetName val="Ex-Measures"/>
      <sheetName val="DWP"/>
      <sheetName val="HMRC"/>
      <sheetName val="ENGLAND parameters"/>
      <sheetName val="4.6 ten year bonds"/>
      <sheetName val="Lead_package"/>
      <sheetName val="Lead_(both)"/>
      <sheetName val="Full_Tally"/>
      <sheetName val="Summary_Table"/>
      <sheetName val="ENGLAND_parameters"/>
      <sheetName val="4_6_ten_year_bonds"/>
      <sheetName val="Lead_package1"/>
      <sheetName val="Lead_(both)1"/>
      <sheetName val="Full_Tally1"/>
      <sheetName val="Summary_Table1"/>
      <sheetName val="ENGLAND_parameters1"/>
      <sheetName val="4_6_ten_year_bonds1"/>
    </sheetNames>
    <sheetDataSet>
      <sheetData sheetId="0"/>
      <sheetData sheetId="1"/>
      <sheetData sheetId="2"/>
      <sheetData sheetId="3"/>
      <sheetData sheetId="4"/>
      <sheetData sheetId="5"/>
      <sheetData sheetId="6">
        <row r="2">
          <cell r="C2" t="str">
            <v>RAME</v>
          </cell>
        </row>
        <row r="3">
          <cell r="C3" t="str">
            <v>RDEL</v>
          </cell>
        </row>
        <row r="4">
          <cell r="C4" t="str">
            <v>CAME</v>
          </cell>
        </row>
        <row r="5">
          <cell r="C5" t="str">
            <v>CDEL</v>
          </cell>
        </row>
        <row r="6">
          <cell r="C6" t="str">
            <v>RDEL/CDEL</v>
          </cell>
        </row>
      </sheetData>
      <sheetData sheetId="7"/>
      <sheetData sheetId="8"/>
      <sheetData sheetId="9"/>
      <sheetData sheetId="10" refreshError="1"/>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tly summary"/>
      <sheetName val="Dint 11 outputs"/>
      <sheetName val="Dint 11"/>
      <sheetName val="F'cast bud 11 (2)"/>
      <sheetName val="Expresumm"/>
      <sheetName val="SotND"/>
      <sheetName val="Data (monthly)"/>
      <sheetName val="Output to BRIAN"/>
      <sheetName val="Output to eTC  (F) "/>
      <sheetName val="Output to eTC  "/>
      <sheetName val="OutturnNotes"/>
      <sheetName val="DINT 2010"/>
      <sheetName val="Dint2011"/>
      <sheetName val="Menus"/>
      <sheetName val="Qtly_summary"/>
      <sheetName val="Dint_11_outputs"/>
      <sheetName val="Dint_11"/>
      <sheetName val="F'cast_bud_11_(2)"/>
      <sheetName val="Data_(monthly)"/>
      <sheetName val="Output_to_BRIAN"/>
      <sheetName val="Output_to_eTC__(F)_"/>
      <sheetName val="Output_to_eTC__"/>
      <sheetName val="DINT_2010"/>
      <sheetName val="Qtly_summary1"/>
      <sheetName val="Dint_11_outputs1"/>
      <sheetName val="Dint_111"/>
      <sheetName val="F'cast_bud_11_(2)1"/>
      <sheetName val="Data_(monthly)1"/>
      <sheetName val="Output_to_BRIAN1"/>
      <sheetName val="Output_to_eTC__(F)_1"/>
      <sheetName val="Output_to_eTC__1"/>
      <sheetName val="DINT_20101"/>
    </sheetNames>
    <sheetDataSet>
      <sheetData sheetId="0"/>
      <sheetData sheetId="1"/>
      <sheetData sheetId="2">
        <row r="3">
          <cell r="B3" t="str">
            <v>OT</v>
          </cell>
        </row>
      </sheetData>
      <sheetData sheetId="3"/>
      <sheetData sheetId="4"/>
      <sheetData sheetId="5"/>
      <sheetData sheetId="6">
        <row r="6">
          <cell r="A6" t="str">
            <v xml:space="preserve">  NSBF</v>
          </cell>
          <cell r="B6" t="str">
            <v xml:space="preserve">  NILO gilts totalexcl NIF etc.</v>
          </cell>
          <cell r="C6">
            <v>6.0000000000000001E-3</v>
          </cell>
          <cell r="D6">
            <v>0</v>
          </cell>
          <cell r="E6">
            <v>2.6840000000000002</v>
          </cell>
          <cell r="F6">
            <v>5.9999999999997833E-3</v>
          </cell>
          <cell r="G6">
            <v>2.3370000000000002</v>
          </cell>
          <cell r="H6">
            <v>0.107</v>
          </cell>
          <cell r="I6">
            <v>6.0000000000000001E-3</v>
          </cell>
          <cell r="J6">
            <v>0</v>
          </cell>
          <cell r="K6">
            <v>2.6840000000000002</v>
          </cell>
          <cell r="L6">
            <v>5.9999999999997833E-3</v>
          </cell>
          <cell r="M6">
            <v>2.3370000000000006</v>
          </cell>
          <cell r="N6">
            <v>-21.177999999999997</v>
          </cell>
          <cell r="O6">
            <v>-11.004999999999995</v>
          </cell>
          <cell r="P6" t="str">
            <v>|</v>
          </cell>
          <cell r="Q6">
            <v>2.69</v>
          </cell>
          <cell r="R6">
            <v>2.4500000000000002</v>
          </cell>
          <cell r="S6">
            <v>2.69</v>
          </cell>
          <cell r="T6">
            <v>-18.834999999999997</v>
          </cell>
          <cell r="U6">
            <v>-11.004999999999997</v>
          </cell>
          <cell r="V6" t="str">
            <v>|</v>
          </cell>
        </row>
        <row r="7">
          <cell r="A7" t="str">
            <v xml:space="preserve">  ISIA</v>
          </cell>
          <cell r="B7" t="str">
            <v xml:space="preserve">  of which ISIA</v>
          </cell>
          <cell r="C7">
            <v>0</v>
          </cell>
          <cell r="D7">
            <v>0</v>
          </cell>
          <cell r="E7">
            <v>0</v>
          </cell>
          <cell r="F7">
            <v>0</v>
          </cell>
          <cell r="G7">
            <v>0</v>
          </cell>
          <cell r="H7">
            <v>0</v>
          </cell>
          <cell r="I7">
            <v>0</v>
          </cell>
          <cell r="J7">
            <v>0</v>
          </cell>
          <cell r="K7">
            <v>0</v>
          </cell>
          <cell r="L7">
            <v>0</v>
          </cell>
          <cell r="M7">
            <v>0</v>
          </cell>
          <cell r="N7">
            <v>0</v>
          </cell>
          <cell r="O7">
            <v>0</v>
          </cell>
          <cell r="P7" t="str">
            <v>|</v>
          </cell>
          <cell r="Q7">
            <v>0</v>
          </cell>
          <cell r="R7">
            <v>0</v>
          </cell>
          <cell r="S7">
            <v>0</v>
          </cell>
          <cell r="T7">
            <v>0</v>
          </cell>
          <cell r="U7">
            <v>0</v>
          </cell>
          <cell r="V7" t="str">
            <v>|</v>
          </cell>
        </row>
        <row r="8">
          <cell r="A8" t="str">
            <v xml:space="preserve">  CFIA</v>
          </cell>
          <cell r="B8" t="str">
            <v xml:space="preserve">  of which CFIA</v>
          </cell>
          <cell r="C8">
            <v>0</v>
          </cell>
          <cell r="D8">
            <v>0</v>
          </cell>
          <cell r="E8">
            <v>0</v>
          </cell>
          <cell r="F8">
            <v>0</v>
          </cell>
          <cell r="G8">
            <v>0</v>
          </cell>
          <cell r="H8">
            <v>0</v>
          </cell>
          <cell r="I8">
            <v>0</v>
          </cell>
          <cell r="J8">
            <v>0</v>
          </cell>
          <cell r="K8">
            <v>0</v>
          </cell>
          <cell r="L8">
            <v>0</v>
          </cell>
          <cell r="M8">
            <v>-10.204000000000001</v>
          </cell>
          <cell r="N8">
            <v>10.26</v>
          </cell>
          <cell r="O8">
            <v>5.5999999999999162E-2</v>
          </cell>
          <cell r="P8" t="str">
            <v>|</v>
          </cell>
          <cell r="Q8">
            <v>0</v>
          </cell>
          <cell r="R8">
            <v>0</v>
          </cell>
          <cell r="S8">
            <v>0</v>
          </cell>
          <cell r="T8">
            <v>5.5999999999999162E-2</v>
          </cell>
          <cell r="U8">
            <v>5.5999999999999162E-2</v>
          </cell>
          <cell r="V8" t="str">
            <v>|</v>
          </cell>
        </row>
        <row r="9">
          <cell r="A9" t="str">
            <v xml:space="preserve">  NSBIF</v>
          </cell>
          <cell r="B9" t="str">
            <v xml:space="preserve">    </v>
          </cell>
        </row>
        <row r="12">
          <cell r="A12" t="str">
            <v>PAYMENTS TO LOCAL AUTHORS</v>
          </cell>
          <cell r="B12" t="str">
            <v>PAYMENTS TO LOCAL AUTHORitieS</v>
          </cell>
          <cell r="P12" t="str">
            <v>|</v>
          </cell>
          <cell r="Q12">
            <v>0</v>
          </cell>
          <cell r="R12">
            <v>0</v>
          </cell>
          <cell r="S12">
            <v>0</v>
          </cell>
          <cell r="T12">
            <v>0</v>
          </cell>
          <cell r="U12">
            <v>0</v>
          </cell>
          <cell r="V12" t="str">
            <v>|</v>
          </cell>
        </row>
        <row r="13">
          <cell r="P13" t="str">
            <v>|</v>
          </cell>
          <cell r="Q13">
            <v>0</v>
          </cell>
          <cell r="R13">
            <v>0</v>
          </cell>
          <cell r="S13">
            <v>0</v>
          </cell>
          <cell r="T13">
            <v>0</v>
          </cell>
          <cell r="U13">
            <v>0</v>
          </cell>
          <cell r="V13" t="str">
            <v>|</v>
          </cell>
        </row>
        <row r="14">
          <cell r="A14" t="str">
            <v xml:space="preserve">  Gilts</v>
          </cell>
          <cell r="B14" t="str">
            <v xml:space="preserve">  Gilts</v>
          </cell>
          <cell r="C14">
            <v>2</v>
          </cell>
          <cell r="D14">
            <v>2</v>
          </cell>
          <cell r="E14">
            <v>2</v>
          </cell>
          <cell r="F14">
            <v>2</v>
          </cell>
          <cell r="G14">
            <v>2</v>
          </cell>
          <cell r="H14">
            <v>2</v>
          </cell>
          <cell r="I14">
            <v>2</v>
          </cell>
          <cell r="J14">
            <v>2</v>
          </cell>
          <cell r="K14">
            <v>2</v>
          </cell>
          <cell r="L14">
            <v>2</v>
          </cell>
          <cell r="M14">
            <v>2</v>
          </cell>
          <cell r="N14">
            <v>2</v>
          </cell>
          <cell r="O14">
            <v>24</v>
          </cell>
          <cell r="P14" t="str">
            <v>|</v>
          </cell>
          <cell r="Q14">
            <v>6</v>
          </cell>
          <cell r="R14">
            <v>6</v>
          </cell>
          <cell r="S14">
            <v>6</v>
          </cell>
          <cell r="T14">
            <v>6</v>
          </cell>
          <cell r="U14">
            <v>24</v>
          </cell>
          <cell r="V14" t="str">
            <v>|</v>
          </cell>
        </row>
        <row r="15">
          <cell r="A15" t="str">
            <v xml:space="preserve">  T bills</v>
          </cell>
          <cell r="B15" t="str">
            <v xml:space="preserve">  T bills</v>
          </cell>
          <cell r="C15">
            <v>0</v>
          </cell>
          <cell r="D15">
            <v>0</v>
          </cell>
          <cell r="E15">
            <v>0</v>
          </cell>
          <cell r="F15">
            <v>0</v>
          </cell>
          <cell r="G15">
            <v>0</v>
          </cell>
          <cell r="H15">
            <v>0</v>
          </cell>
          <cell r="I15">
            <v>0</v>
          </cell>
          <cell r="J15">
            <v>0</v>
          </cell>
          <cell r="K15">
            <v>0</v>
          </cell>
          <cell r="L15">
            <v>0</v>
          </cell>
          <cell r="M15">
            <v>0</v>
          </cell>
          <cell r="N15">
            <v>0</v>
          </cell>
          <cell r="O15">
            <v>0</v>
          </cell>
          <cell r="P15" t="str">
            <v>|</v>
          </cell>
          <cell r="Q15">
            <v>0</v>
          </cell>
          <cell r="R15">
            <v>0</v>
          </cell>
          <cell r="S15">
            <v>0</v>
          </cell>
          <cell r="T15">
            <v>0</v>
          </cell>
          <cell r="U15">
            <v>0</v>
          </cell>
          <cell r="V15" t="str">
            <v>|</v>
          </cell>
        </row>
        <row r="16">
          <cell r="A16" t="str">
            <v xml:space="preserve">  National savings</v>
          </cell>
          <cell r="B16" t="str">
            <v xml:space="preserve">  National savings</v>
          </cell>
          <cell r="C16">
            <v>0</v>
          </cell>
          <cell r="D16">
            <v>0</v>
          </cell>
          <cell r="E16">
            <v>0</v>
          </cell>
          <cell r="F16">
            <v>0</v>
          </cell>
          <cell r="G16">
            <v>0</v>
          </cell>
          <cell r="H16">
            <v>0</v>
          </cell>
          <cell r="I16">
            <v>0</v>
          </cell>
          <cell r="J16">
            <v>0</v>
          </cell>
          <cell r="K16">
            <v>0</v>
          </cell>
          <cell r="L16">
            <v>0</v>
          </cell>
          <cell r="M16">
            <v>0</v>
          </cell>
          <cell r="N16">
            <v>0</v>
          </cell>
          <cell r="O16">
            <v>0</v>
          </cell>
          <cell r="P16" t="str">
            <v>|</v>
          </cell>
          <cell r="Q16">
            <v>0</v>
          </cell>
          <cell r="R16">
            <v>0</v>
          </cell>
          <cell r="S16">
            <v>0</v>
          </cell>
          <cell r="T16">
            <v>0</v>
          </cell>
          <cell r="U16">
            <v>0</v>
          </cell>
          <cell r="V16" t="str">
            <v>|</v>
          </cell>
        </row>
        <row r="17">
          <cell r="A17" t="str">
            <v xml:space="preserve">  NHS xferred funds</v>
          </cell>
          <cell r="B17" t="str">
            <v xml:space="preserve">  NHS xferred funds</v>
          </cell>
          <cell r="C17">
            <v>0</v>
          </cell>
          <cell r="D17">
            <v>0</v>
          </cell>
          <cell r="E17">
            <v>0</v>
          </cell>
          <cell r="F17">
            <v>0</v>
          </cell>
          <cell r="G17">
            <v>0</v>
          </cell>
          <cell r="H17">
            <v>0</v>
          </cell>
          <cell r="I17">
            <v>0</v>
          </cell>
          <cell r="J17">
            <v>0</v>
          </cell>
          <cell r="K17">
            <v>0</v>
          </cell>
          <cell r="L17">
            <v>0</v>
          </cell>
          <cell r="M17">
            <v>0</v>
          </cell>
          <cell r="N17">
            <v>0</v>
          </cell>
          <cell r="O17">
            <v>0</v>
          </cell>
          <cell r="P17" t="str">
            <v>|</v>
          </cell>
          <cell r="Q17">
            <v>0</v>
          </cell>
          <cell r="R17">
            <v>0</v>
          </cell>
          <cell r="S17">
            <v>0</v>
          </cell>
          <cell r="T17">
            <v>0</v>
          </cell>
          <cell r="U17">
            <v>0</v>
          </cell>
          <cell r="V17" t="str">
            <v>|</v>
          </cell>
        </row>
        <row r="19">
          <cell r="A19" t="str">
            <v>PAYMENTS TO PUBLIC CORPS</v>
          </cell>
          <cell r="B19" t="str">
            <v>PAYMENTS TO PUBLIC CORPS</v>
          </cell>
          <cell r="P19" t="str">
            <v>|</v>
          </cell>
          <cell r="Q19">
            <v>0</v>
          </cell>
          <cell r="R19">
            <v>0</v>
          </cell>
          <cell r="S19">
            <v>0</v>
          </cell>
          <cell r="T19">
            <v>0</v>
          </cell>
          <cell r="U19">
            <v>0</v>
          </cell>
          <cell r="V19" t="str">
            <v>|</v>
          </cell>
        </row>
        <row r="20">
          <cell r="P20" t="str">
            <v>|</v>
          </cell>
          <cell r="Q20">
            <v>0</v>
          </cell>
          <cell r="R20">
            <v>0</v>
          </cell>
          <cell r="S20">
            <v>0</v>
          </cell>
          <cell r="T20">
            <v>0</v>
          </cell>
          <cell r="U20">
            <v>0</v>
          </cell>
          <cell r="V20" t="str">
            <v>|</v>
          </cell>
        </row>
        <row r="21">
          <cell r="A21" t="str">
            <v xml:space="preserve">  T bills</v>
          </cell>
          <cell r="B21" t="str">
            <v xml:space="preserve">  T bills</v>
          </cell>
          <cell r="C21">
            <v>0</v>
          </cell>
          <cell r="D21">
            <v>0</v>
          </cell>
          <cell r="E21">
            <v>0</v>
          </cell>
          <cell r="F21">
            <v>0</v>
          </cell>
          <cell r="G21">
            <v>0</v>
          </cell>
          <cell r="H21">
            <v>0</v>
          </cell>
          <cell r="I21">
            <v>0</v>
          </cell>
          <cell r="J21">
            <v>0</v>
          </cell>
          <cell r="K21">
            <v>0</v>
          </cell>
          <cell r="L21">
            <v>0</v>
          </cell>
          <cell r="M21">
            <v>0</v>
          </cell>
          <cell r="N21">
            <v>0</v>
          </cell>
          <cell r="O21">
            <v>0</v>
          </cell>
          <cell r="P21" t="str">
            <v>|</v>
          </cell>
          <cell r="Q21">
            <v>0</v>
          </cell>
          <cell r="R21">
            <v>0</v>
          </cell>
          <cell r="S21">
            <v>0</v>
          </cell>
          <cell r="T21">
            <v>0</v>
          </cell>
          <cell r="U21">
            <v>0</v>
          </cell>
          <cell r="V21" t="str">
            <v>|</v>
          </cell>
        </row>
        <row r="22">
          <cell r="A22" t="str">
            <v xml:space="preserve">  Gilts</v>
          </cell>
          <cell r="B22" t="str">
            <v xml:space="preserve">  Gilts</v>
          </cell>
          <cell r="C22">
            <v>3</v>
          </cell>
          <cell r="D22">
            <v>3</v>
          </cell>
          <cell r="E22">
            <v>3</v>
          </cell>
          <cell r="F22">
            <v>3</v>
          </cell>
          <cell r="G22">
            <v>3</v>
          </cell>
          <cell r="H22">
            <v>3</v>
          </cell>
          <cell r="I22">
            <v>3</v>
          </cell>
          <cell r="J22">
            <v>3</v>
          </cell>
          <cell r="K22">
            <v>3</v>
          </cell>
          <cell r="L22">
            <v>3</v>
          </cell>
          <cell r="M22">
            <v>3</v>
          </cell>
          <cell r="N22">
            <v>3</v>
          </cell>
          <cell r="O22">
            <v>36</v>
          </cell>
          <cell r="P22" t="str">
            <v>|</v>
          </cell>
          <cell r="Q22">
            <v>9</v>
          </cell>
          <cell r="R22">
            <v>9</v>
          </cell>
          <cell r="S22">
            <v>9</v>
          </cell>
          <cell r="T22">
            <v>9</v>
          </cell>
          <cell r="U22">
            <v>36</v>
          </cell>
          <cell r="V22" t="str">
            <v>|</v>
          </cell>
        </row>
        <row r="23">
          <cell r="A23" t="str">
            <v xml:space="preserve">  Crown Estate - divis</v>
          </cell>
          <cell r="B23" t="str">
            <v xml:space="preserve">  Crown Estate gilts</v>
          </cell>
          <cell r="C23">
            <v>0</v>
          </cell>
          <cell r="D23">
            <v>0</v>
          </cell>
          <cell r="E23">
            <v>0</v>
          </cell>
          <cell r="F23">
            <v>0</v>
          </cell>
          <cell r="G23">
            <v>0</v>
          </cell>
          <cell r="H23">
            <v>0</v>
          </cell>
          <cell r="I23">
            <v>0</v>
          </cell>
          <cell r="J23">
            <v>0</v>
          </cell>
          <cell r="K23">
            <v>0</v>
          </cell>
          <cell r="L23">
            <v>0</v>
          </cell>
          <cell r="M23">
            <v>0</v>
          </cell>
          <cell r="N23">
            <v>0</v>
          </cell>
          <cell r="O23">
            <v>0</v>
          </cell>
          <cell r="P23" t="str">
            <v>|</v>
          </cell>
          <cell r="Q23">
            <v>0</v>
          </cell>
          <cell r="R23">
            <v>0</v>
          </cell>
          <cell r="S23">
            <v>0</v>
          </cell>
          <cell r="T23">
            <v>0</v>
          </cell>
          <cell r="U23">
            <v>0</v>
          </cell>
          <cell r="V23" t="str">
            <v>|</v>
          </cell>
        </row>
        <row r="24">
          <cell r="A24" t="str">
            <v xml:space="preserve">  CTDs</v>
          </cell>
          <cell r="B24" t="str">
            <v xml:space="preserve">  CTDs</v>
          </cell>
          <cell r="C24">
            <v>0</v>
          </cell>
          <cell r="D24">
            <v>0</v>
          </cell>
          <cell r="E24">
            <v>0</v>
          </cell>
          <cell r="F24">
            <v>0</v>
          </cell>
          <cell r="G24">
            <v>0</v>
          </cell>
          <cell r="H24">
            <v>0</v>
          </cell>
          <cell r="I24">
            <v>0</v>
          </cell>
          <cell r="J24">
            <v>0</v>
          </cell>
          <cell r="K24">
            <v>0</v>
          </cell>
          <cell r="L24">
            <v>0</v>
          </cell>
          <cell r="M24">
            <v>0</v>
          </cell>
          <cell r="N24">
            <v>0</v>
          </cell>
          <cell r="O24">
            <v>0</v>
          </cell>
          <cell r="P24" t="str">
            <v>|</v>
          </cell>
          <cell r="Q24">
            <v>0</v>
          </cell>
          <cell r="R24">
            <v>0</v>
          </cell>
          <cell r="S24">
            <v>0</v>
          </cell>
          <cell r="T24">
            <v>0</v>
          </cell>
          <cell r="U24">
            <v>0</v>
          </cell>
          <cell r="V24" t="str">
            <v>|</v>
          </cell>
        </row>
        <row r="26">
          <cell r="A26" t="str">
            <v>Northern Ireland pmts</v>
          </cell>
          <cell r="B26" t="str">
            <v>Northern Ireland</v>
          </cell>
          <cell r="C26">
            <v>0</v>
          </cell>
          <cell r="D26">
            <v>0</v>
          </cell>
          <cell r="E26">
            <v>0</v>
          </cell>
          <cell r="F26">
            <v>0</v>
          </cell>
          <cell r="G26">
            <v>0</v>
          </cell>
          <cell r="H26">
            <v>0</v>
          </cell>
          <cell r="I26">
            <v>0</v>
          </cell>
          <cell r="J26">
            <v>0</v>
          </cell>
          <cell r="K26">
            <v>0</v>
          </cell>
          <cell r="L26">
            <v>0</v>
          </cell>
          <cell r="M26">
            <v>0</v>
          </cell>
          <cell r="N26">
            <v>0</v>
          </cell>
          <cell r="O26">
            <v>0</v>
          </cell>
          <cell r="P26" t="str">
            <v>|</v>
          </cell>
          <cell r="Q26">
            <v>0</v>
          </cell>
          <cell r="R26">
            <v>0</v>
          </cell>
          <cell r="S26">
            <v>0</v>
          </cell>
          <cell r="T26">
            <v>0</v>
          </cell>
          <cell r="U26">
            <v>0</v>
          </cell>
          <cell r="V26" t="str">
            <v>|</v>
          </cell>
        </row>
        <row r="28">
          <cell r="B28" t="str">
            <v>CFERs from:</v>
          </cell>
        </row>
        <row r="29">
          <cell r="A29" t="str">
            <v>CFERs: LAs</v>
          </cell>
          <cell r="B29" t="str">
            <v xml:space="preserve">   subtotal CFERs (S15)</v>
          </cell>
          <cell r="C29">
            <v>0</v>
          </cell>
          <cell r="D29">
            <v>0</v>
          </cell>
          <cell r="E29">
            <v>0</v>
          </cell>
          <cell r="F29">
            <v>0</v>
          </cell>
          <cell r="G29">
            <v>0</v>
          </cell>
          <cell r="H29">
            <v>0</v>
          </cell>
          <cell r="I29">
            <v>0</v>
          </cell>
          <cell r="J29">
            <v>0</v>
          </cell>
          <cell r="K29">
            <v>0</v>
          </cell>
          <cell r="L29">
            <v>0</v>
          </cell>
          <cell r="M29">
            <v>0</v>
          </cell>
          <cell r="N29">
            <v>0</v>
          </cell>
          <cell r="O29">
            <v>0</v>
          </cell>
          <cell r="P29" t="str">
            <v>|</v>
          </cell>
          <cell r="Q29">
            <v>0</v>
          </cell>
          <cell r="R29">
            <v>0</v>
          </cell>
          <cell r="S29">
            <v>0</v>
          </cell>
          <cell r="T29">
            <v>0</v>
          </cell>
          <cell r="U29">
            <v>0</v>
          </cell>
          <cell r="V29" t="str">
            <v>|</v>
          </cell>
        </row>
        <row r="30">
          <cell r="A30" t="str">
            <v>CFERs: PC</v>
          </cell>
          <cell r="B30" t="str">
            <v xml:space="preserve">   subtotal CFERs (S20)</v>
          </cell>
          <cell r="C30">
            <v>0</v>
          </cell>
          <cell r="D30">
            <v>0</v>
          </cell>
          <cell r="E30">
            <v>0</v>
          </cell>
          <cell r="F30">
            <v>0</v>
          </cell>
          <cell r="G30">
            <v>0</v>
          </cell>
          <cell r="H30">
            <v>0</v>
          </cell>
          <cell r="I30">
            <v>0</v>
          </cell>
          <cell r="J30">
            <v>0</v>
          </cell>
          <cell r="K30">
            <v>0</v>
          </cell>
          <cell r="L30">
            <v>0</v>
          </cell>
          <cell r="M30">
            <v>0</v>
          </cell>
          <cell r="N30">
            <v>0</v>
          </cell>
          <cell r="O30">
            <v>0</v>
          </cell>
          <cell r="P30" t="str">
            <v>|</v>
          </cell>
          <cell r="Q30">
            <v>0</v>
          </cell>
          <cell r="R30">
            <v>0</v>
          </cell>
          <cell r="S30">
            <v>0</v>
          </cell>
          <cell r="T30">
            <v>0</v>
          </cell>
          <cell r="U30">
            <v>0</v>
          </cell>
          <cell r="V30" t="str">
            <v>|</v>
          </cell>
        </row>
        <row r="31">
          <cell r="A31" t="str">
            <v>CFERs: other</v>
          </cell>
          <cell r="B31" t="str">
            <v xml:space="preserve">   subtotal CFERs (S10 and S25)</v>
          </cell>
          <cell r="C31">
            <v>70.32842857639244</v>
          </cell>
          <cell r="D31">
            <v>22.672672813607949</v>
          </cell>
          <cell r="E31">
            <v>23.328428576392433</v>
          </cell>
          <cell r="F31">
            <v>22.620946335096505</v>
          </cell>
          <cell r="G31">
            <v>23.061175094759772</v>
          </cell>
          <cell r="H31">
            <v>22.937606286536361</v>
          </cell>
          <cell r="I31">
            <v>70.013431128974602</v>
          </cell>
          <cell r="J31">
            <v>22.363417243461466</v>
          </cell>
          <cell r="K31">
            <v>21.719323926641039</v>
          </cell>
          <cell r="L31">
            <v>22.343301392260937</v>
          </cell>
          <cell r="M31">
            <v>22.332099650302183</v>
          </cell>
          <cell r="N31">
            <v>20.442449295124622</v>
          </cell>
          <cell r="O31">
            <v>364.16328031955021</v>
          </cell>
          <cell r="P31" t="str">
            <v>|</v>
          </cell>
          <cell r="Q31">
            <v>116.32952996639281</v>
          </cell>
          <cell r="R31">
            <v>68.619727716392646</v>
          </cell>
          <cell r="S31">
            <v>114.09617229907711</v>
          </cell>
          <cell r="T31">
            <v>65.117850337687742</v>
          </cell>
          <cell r="U31">
            <v>364.16328031955032</v>
          </cell>
          <cell r="V31" t="str">
            <v>|</v>
          </cell>
        </row>
        <row r="33">
          <cell r="A33" t="str">
            <v>NIF - LA</v>
          </cell>
          <cell r="B33" t="str">
            <v>NIF - LA</v>
          </cell>
          <cell r="C33">
            <v>0</v>
          </cell>
          <cell r="D33">
            <v>0</v>
          </cell>
          <cell r="E33">
            <v>0</v>
          </cell>
          <cell r="F33">
            <v>0</v>
          </cell>
          <cell r="G33">
            <v>0</v>
          </cell>
          <cell r="H33">
            <v>0</v>
          </cell>
          <cell r="I33">
            <v>0</v>
          </cell>
          <cell r="J33">
            <v>0</v>
          </cell>
          <cell r="K33">
            <v>0</v>
          </cell>
          <cell r="L33">
            <v>0</v>
          </cell>
          <cell r="M33">
            <v>0</v>
          </cell>
          <cell r="N33">
            <v>0</v>
          </cell>
          <cell r="O33">
            <v>0</v>
          </cell>
          <cell r="P33" t="str">
            <v>|</v>
          </cell>
          <cell r="Q33">
            <v>0</v>
          </cell>
          <cell r="R33">
            <v>0</v>
          </cell>
          <cell r="S33">
            <v>0</v>
          </cell>
          <cell r="T33">
            <v>0</v>
          </cell>
          <cell r="U33">
            <v>0</v>
          </cell>
          <cell r="V33" t="str">
            <v>|</v>
          </cell>
        </row>
        <row r="34">
          <cell r="A34" t="str">
            <v>NLD  - LA</v>
          </cell>
        </row>
        <row r="36">
          <cell r="A36" t="str">
            <v>Northern Ireland rcpts from:</v>
          </cell>
          <cell r="B36" t="str">
            <v>Northern Ireland rcpts from:</v>
          </cell>
          <cell r="P36" t="str">
            <v>|</v>
          </cell>
          <cell r="Q36">
            <v>0</v>
          </cell>
          <cell r="R36">
            <v>0</v>
          </cell>
          <cell r="S36">
            <v>0</v>
          </cell>
          <cell r="T36">
            <v>0</v>
          </cell>
          <cell r="U36">
            <v>0</v>
          </cell>
          <cell r="V36" t="str">
            <v>|</v>
          </cell>
        </row>
        <row r="37">
          <cell r="A37" t="str">
            <v xml:space="preserve">   Local authorities</v>
          </cell>
          <cell r="B37" t="str">
            <v xml:space="preserve">   Local authorities</v>
          </cell>
          <cell r="C37">
            <v>2</v>
          </cell>
          <cell r="D37">
            <v>2</v>
          </cell>
          <cell r="E37">
            <v>2</v>
          </cell>
          <cell r="F37">
            <v>2</v>
          </cell>
          <cell r="G37">
            <v>2</v>
          </cell>
          <cell r="H37">
            <v>2</v>
          </cell>
          <cell r="I37">
            <v>2</v>
          </cell>
          <cell r="J37">
            <v>2</v>
          </cell>
          <cell r="K37">
            <v>2</v>
          </cell>
          <cell r="L37">
            <v>2</v>
          </cell>
          <cell r="M37">
            <v>2</v>
          </cell>
          <cell r="N37">
            <v>2</v>
          </cell>
          <cell r="O37">
            <v>24</v>
          </cell>
          <cell r="P37" t="str">
            <v>|</v>
          </cell>
          <cell r="Q37">
            <v>6</v>
          </cell>
          <cell r="R37">
            <v>6</v>
          </cell>
          <cell r="S37">
            <v>6</v>
          </cell>
          <cell r="T37">
            <v>6</v>
          </cell>
          <cell r="U37">
            <v>24</v>
          </cell>
          <cell r="V37" t="str">
            <v>|</v>
          </cell>
        </row>
        <row r="38">
          <cell r="A38" t="str">
            <v xml:space="preserve">   Public corporations</v>
          </cell>
          <cell r="B38" t="str">
            <v xml:space="preserve">   Public corporations</v>
          </cell>
          <cell r="C38">
            <v>9</v>
          </cell>
          <cell r="D38">
            <v>9</v>
          </cell>
          <cell r="E38">
            <v>9</v>
          </cell>
          <cell r="F38">
            <v>9</v>
          </cell>
          <cell r="G38">
            <v>9</v>
          </cell>
          <cell r="H38">
            <v>9</v>
          </cell>
          <cell r="I38">
            <v>9</v>
          </cell>
          <cell r="J38">
            <v>9</v>
          </cell>
          <cell r="K38">
            <v>9</v>
          </cell>
          <cell r="L38">
            <v>9</v>
          </cell>
          <cell r="M38">
            <v>9</v>
          </cell>
          <cell r="N38">
            <v>9</v>
          </cell>
          <cell r="O38">
            <v>108</v>
          </cell>
          <cell r="P38" t="str">
            <v>|</v>
          </cell>
          <cell r="Q38">
            <v>27</v>
          </cell>
          <cell r="R38">
            <v>27</v>
          </cell>
          <cell r="S38">
            <v>27</v>
          </cell>
          <cell r="T38">
            <v>27</v>
          </cell>
          <cell r="U38">
            <v>108</v>
          </cell>
          <cell r="V38" t="str">
            <v>|</v>
          </cell>
        </row>
        <row r="39">
          <cell r="A39" t="str">
            <v xml:space="preserve"> NHS Trusts (incl PDC divi</v>
          </cell>
          <cell r="B39" t="str">
            <v xml:space="preserve"> NHS Trusts (incl PDC divi</v>
          </cell>
          <cell r="C39">
            <v>0</v>
          </cell>
          <cell r="D39">
            <v>0</v>
          </cell>
          <cell r="E39">
            <v>0</v>
          </cell>
          <cell r="F39">
            <v>0</v>
          </cell>
          <cell r="G39">
            <v>0</v>
          </cell>
          <cell r="H39">
            <v>0</v>
          </cell>
          <cell r="I39">
            <v>0</v>
          </cell>
          <cell r="J39">
            <v>0</v>
          </cell>
          <cell r="K39">
            <v>0</v>
          </cell>
          <cell r="L39">
            <v>0</v>
          </cell>
          <cell r="M39">
            <v>0</v>
          </cell>
          <cell r="N39">
            <v>0</v>
          </cell>
          <cell r="O39">
            <v>0</v>
          </cell>
          <cell r="P39" t="str">
            <v>|</v>
          </cell>
          <cell r="Q39">
            <v>0</v>
          </cell>
          <cell r="R39">
            <v>0</v>
          </cell>
          <cell r="S39">
            <v>0</v>
          </cell>
          <cell r="T39">
            <v>0</v>
          </cell>
          <cell r="U39">
            <v>0</v>
          </cell>
          <cell r="V39" t="str">
            <v>|</v>
          </cell>
        </row>
        <row r="40">
          <cell r="A40" t="str">
            <v xml:space="preserve">   Other</v>
          </cell>
          <cell r="B40" t="str">
            <v xml:space="preserve">   Other</v>
          </cell>
          <cell r="C40">
            <v>0</v>
          </cell>
          <cell r="D40">
            <v>0</v>
          </cell>
          <cell r="E40">
            <v>0</v>
          </cell>
          <cell r="F40">
            <v>0</v>
          </cell>
          <cell r="G40">
            <v>0</v>
          </cell>
          <cell r="H40">
            <v>0</v>
          </cell>
          <cell r="I40">
            <v>0</v>
          </cell>
          <cell r="J40">
            <v>0</v>
          </cell>
          <cell r="K40">
            <v>0</v>
          </cell>
          <cell r="L40">
            <v>0</v>
          </cell>
          <cell r="M40">
            <v>0</v>
          </cell>
          <cell r="N40">
            <v>0</v>
          </cell>
          <cell r="O40">
            <v>0</v>
          </cell>
          <cell r="P40" t="str">
            <v>|</v>
          </cell>
          <cell r="Q40">
            <v>0</v>
          </cell>
          <cell r="R40">
            <v>0</v>
          </cell>
          <cell r="S40">
            <v>0</v>
          </cell>
          <cell r="T40">
            <v>0</v>
          </cell>
          <cell r="U40">
            <v>0</v>
          </cell>
          <cell r="V40" t="str">
            <v>|</v>
          </cell>
        </row>
        <row r="41">
          <cell r="P41" t="str">
            <v>|</v>
          </cell>
          <cell r="Q41">
            <v>0</v>
          </cell>
          <cell r="R41">
            <v>0</v>
          </cell>
          <cell r="S41">
            <v>0</v>
          </cell>
          <cell r="T41">
            <v>0</v>
          </cell>
          <cell r="U41">
            <v>0</v>
          </cell>
          <cell r="V41" t="str">
            <v>|</v>
          </cell>
        </row>
        <row r="42">
          <cell r="A42" t="str">
            <v>Miscellaneous rcpts from:</v>
          </cell>
          <cell r="B42" t="str">
            <v>Miscellaneous rcpts from:</v>
          </cell>
          <cell r="P42" t="str">
            <v>|</v>
          </cell>
          <cell r="Q42">
            <v>0</v>
          </cell>
          <cell r="R42">
            <v>0</v>
          </cell>
          <cell r="S42">
            <v>0</v>
          </cell>
          <cell r="T42">
            <v>0</v>
          </cell>
          <cell r="U42">
            <v>0</v>
          </cell>
          <cell r="V42" t="str">
            <v>|</v>
          </cell>
        </row>
        <row r="43">
          <cell r="A43" t="str">
            <v xml:space="preserve">   Local authorities</v>
          </cell>
          <cell r="B43" t="str">
            <v xml:space="preserve">   Local authorities</v>
          </cell>
          <cell r="C43">
            <v>1</v>
          </cell>
          <cell r="D43">
            <v>1</v>
          </cell>
          <cell r="E43">
            <v>1</v>
          </cell>
          <cell r="F43">
            <v>1</v>
          </cell>
          <cell r="G43">
            <v>1</v>
          </cell>
          <cell r="H43">
            <v>1</v>
          </cell>
          <cell r="I43">
            <v>1</v>
          </cell>
          <cell r="J43">
            <v>1</v>
          </cell>
          <cell r="K43">
            <v>1</v>
          </cell>
          <cell r="L43">
            <v>1</v>
          </cell>
          <cell r="M43">
            <v>1</v>
          </cell>
          <cell r="N43">
            <v>1</v>
          </cell>
          <cell r="O43">
            <v>12</v>
          </cell>
          <cell r="P43" t="str">
            <v>|</v>
          </cell>
          <cell r="Q43">
            <v>3</v>
          </cell>
          <cell r="R43">
            <v>3</v>
          </cell>
          <cell r="S43">
            <v>3</v>
          </cell>
          <cell r="T43">
            <v>3</v>
          </cell>
          <cell r="U43">
            <v>12</v>
          </cell>
          <cell r="V43" t="str">
            <v>|</v>
          </cell>
        </row>
        <row r="44">
          <cell r="A44" t="str">
            <v xml:space="preserve">   Public corporations</v>
          </cell>
          <cell r="B44" t="str">
            <v xml:space="preserve">   Public corporations</v>
          </cell>
          <cell r="C44">
            <v>1</v>
          </cell>
          <cell r="D44">
            <v>1</v>
          </cell>
          <cell r="E44">
            <v>1</v>
          </cell>
          <cell r="F44">
            <v>1</v>
          </cell>
          <cell r="G44">
            <v>1</v>
          </cell>
          <cell r="H44">
            <v>1</v>
          </cell>
          <cell r="I44">
            <v>1</v>
          </cell>
          <cell r="J44">
            <v>1</v>
          </cell>
          <cell r="K44">
            <v>1</v>
          </cell>
          <cell r="L44">
            <v>1</v>
          </cell>
          <cell r="M44">
            <v>1</v>
          </cell>
          <cell r="N44">
            <v>1</v>
          </cell>
          <cell r="O44">
            <v>12</v>
          </cell>
          <cell r="P44" t="str">
            <v>|</v>
          </cell>
          <cell r="Q44">
            <v>3</v>
          </cell>
          <cell r="R44">
            <v>3</v>
          </cell>
          <cell r="S44">
            <v>3</v>
          </cell>
          <cell r="T44">
            <v>3</v>
          </cell>
          <cell r="U44">
            <v>12</v>
          </cell>
          <cell r="V44" t="str">
            <v>|</v>
          </cell>
        </row>
        <row r="45">
          <cell r="A45" t="str">
            <v xml:space="preserve">   Other</v>
          </cell>
          <cell r="B45">
            <v>0</v>
          </cell>
          <cell r="C45">
            <v>0</v>
          </cell>
          <cell r="D45">
            <v>0</v>
          </cell>
          <cell r="E45">
            <v>0</v>
          </cell>
          <cell r="F45">
            <v>0</v>
          </cell>
          <cell r="G45">
            <v>0</v>
          </cell>
          <cell r="H45">
            <v>0</v>
          </cell>
          <cell r="I45">
            <v>0</v>
          </cell>
          <cell r="J45">
            <v>0</v>
          </cell>
          <cell r="K45">
            <v>0</v>
          </cell>
          <cell r="L45">
            <v>0</v>
          </cell>
          <cell r="M45">
            <v>0</v>
          </cell>
          <cell r="N45">
            <v>0</v>
          </cell>
          <cell r="P45" t="str">
            <v>|</v>
          </cell>
          <cell r="Q45">
            <v>0</v>
          </cell>
          <cell r="R45">
            <v>0</v>
          </cell>
          <cell r="S45">
            <v>0</v>
          </cell>
          <cell r="T45">
            <v>0</v>
          </cell>
          <cell r="U45">
            <v>0</v>
          </cell>
          <cell r="V45" t="str">
            <v>|</v>
          </cell>
        </row>
        <row r="46">
          <cell r="P46" t="str">
            <v>|</v>
          </cell>
          <cell r="Q46">
            <v>0</v>
          </cell>
          <cell r="R46">
            <v>0</v>
          </cell>
          <cell r="S46">
            <v>0</v>
          </cell>
          <cell r="T46">
            <v>0</v>
          </cell>
          <cell r="U46">
            <v>0</v>
          </cell>
          <cell r="V46" t="str">
            <v>|</v>
          </cell>
        </row>
        <row r="47">
          <cell r="A47" t="str">
            <v>Int from housing assocs</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t="str">
            <v>|</v>
          </cell>
          <cell r="Q47">
            <v>0</v>
          </cell>
          <cell r="R47">
            <v>0</v>
          </cell>
          <cell r="S47">
            <v>0</v>
          </cell>
          <cell r="T47">
            <v>0</v>
          </cell>
          <cell r="U47">
            <v>0</v>
          </cell>
          <cell r="V47" t="str">
            <v>|</v>
          </cell>
        </row>
        <row r="48">
          <cell r="C48" t="str">
            <v xml:space="preserve"> </v>
          </cell>
          <cell r="O48">
            <v>0</v>
          </cell>
          <cell r="P48" t="str">
            <v>|</v>
          </cell>
          <cell r="V48" t="str">
            <v>|</v>
          </cell>
        </row>
        <row r="49">
          <cell r="A49" t="str">
            <v>GEFCO</v>
          </cell>
          <cell r="B49" t="str">
            <v>GEFCO</v>
          </cell>
          <cell r="C49" t="str">
            <v xml:space="preserve"> </v>
          </cell>
          <cell r="O49" t="str">
            <v xml:space="preserve"> </v>
          </cell>
        </row>
        <row r="50">
          <cell r="A50" t="str">
            <v>Buy-outs (-ve)</v>
          </cell>
          <cell r="B50" t="str">
            <v>Buy-outs (-ve)</v>
          </cell>
          <cell r="C50">
            <v>0</v>
          </cell>
          <cell r="D50">
            <v>0</v>
          </cell>
          <cell r="E50">
            <v>0</v>
          </cell>
          <cell r="F50">
            <v>0</v>
          </cell>
          <cell r="G50">
            <v>0</v>
          </cell>
          <cell r="H50">
            <v>0</v>
          </cell>
          <cell r="I50">
            <v>0</v>
          </cell>
          <cell r="J50">
            <v>0</v>
          </cell>
          <cell r="K50">
            <v>0</v>
          </cell>
          <cell r="L50">
            <v>0</v>
          </cell>
          <cell r="M50">
            <v>0</v>
          </cell>
          <cell r="N50">
            <v>0</v>
          </cell>
          <cell r="O50">
            <v>0</v>
          </cell>
          <cell r="Q50">
            <v>0</v>
          </cell>
          <cell r="R50">
            <v>0</v>
          </cell>
          <cell r="S50">
            <v>0</v>
          </cell>
          <cell r="T50">
            <v>0</v>
          </cell>
          <cell r="U50">
            <v>0</v>
          </cell>
        </row>
        <row r="51">
          <cell r="A51" t="str">
            <v>Drawings (-ve)</v>
          </cell>
          <cell r="B51" t="str">
            <v>Drawings (-ve)</v>
          </cell>
          <cell r="C51">
            <v>0</v>
          </cell>
          <cell r="D51">
            <v>0</v>
          </cell>
          <cell r="E51">
            <v>0</v>
          </cell>
          <cell r="F51">
            <v>0</v>
          </cell>
          <cell r="G51">
            <v>0</v>
          </cell>
          <cell r="H51">
            <v>0</v>
          </cell>
          <cell r="I51">
            <v>0</v>
          </cell>
          <cell r="J51">
            <v>0</v>
          </cell>
          <cell r="K51">
            <v>0</v>
          </cell>
          <cell r="L51">
            <v>0</v>
          </cell>
          <cell r="M51">
            <v>0</v>
          </cell>
          <cell r="N51">
            <v>0</v>
          </cell>
          <cell r="O51">
            <v>0</v>
          </cell>
          <cell r="Q51">
            <v>0</v>
          </cell>
          <cell r="R51">
            <v>0</v>
          </cell>
          <cell r="S51">
            <v>0</v>
          </cell>
          <cell r="T51">
            <v>0</v>
          </cell>
          <cell r="U51">
            <v>0</v>
          </cell>
        </row>
        <row r="52">
          <cell r="A52" t="str">
            <v>Repayments  (+ve)</v>
          </cell>
          <cell r="B52" t="str">
            <v>Repayments  (+ve)</v>
          </cell>
          <cell r="C52">
            <v>24.693368331578945</v>
          </cell>
          <cell r="D52">
            <v>14.761265126315793</v>
          </cell>
          <cell r="E52">
            <v>12.14272236</v>
          </cell>
          <cell r="F52">
            <v>22.686846250000002</v>
          </cell>
          <cell r="G52">
            <v>9.6809232826315803</v>
          </cell>
          <cell r="H52">
            <v>26.867566499999995</v>
          </cell>
          <cell r="I52">
            <v>19.677218660000001</v>
          </cell>
          <cell r="J52">
            <v>44.082273519999994</v>
          </cell>
          <cell r="K52">
            <v>6.7601182500000006</v>
          </cell>
          <cell r="L52">
            <v>12.43250402</v>
          </cell>
          <cell r="M52">
            <v>7.9439738900000005</v>
          </cell>
          <cell r="N52">
            <v>10.930205299999999</v>
          </cell>
          <cell r="O52">
            <v>212.65898549052633</v>
          </cell>
          <cell r="Q52">
            <v>51.597355817894737</v>
          </cell>
          <cell r="R52">
            <v>59.235336032631579</v>
          </cell>
          <cell r="S52">
            <v>70.51961043</v>
          </cell>
          <cell r="T52">
            <v>31.306683209999996</v>
          </cell>
          <cell r="U52">
            <v>212.65898549052631</v>
          </cell>
        </row>
        <row r="53">
          <cell r="A53" t="str">
            <v>Net policy loans &gt;&gt; -iii</v>
          </cell>
          <cell r="B53" t="str">
            <v>Net policy loans &gt;&gt; -iii</v>
          </cell>
          <cell r="C53">
            <v>24.693368331578945</v>
          </cell>
          <cell r="D53">
            <v>14.761265126315793</v>
          </cell>
          <cell r="E53">
            <v>12.14272236</v>
          </cell>
          <cell r="F53">
            <v>22.686846250000002</v>
          </cell>
          <cell r="G53">
            <v>9.6809232826315803</v>
          </cell>
          <cell r="H53">
            <v>26.867566499999995</v>
          </cell>
          <cell r="I53">
            <v>19.677218660000001</v>
          </cell>
          <cell r="J53">
            <v>44.082273519999994</v>
          </cell>
          <cell r="K53">
            <v>6.7601182500000006</v>
          </cell>
          <cell r="L53">
            <v>12.43250402</v>
          </cell>
          <cell r="M53">
            <v>7.9439738900000005</v>
          </cell>
          <cell r="N53">
            <v>10.930205299999999</v>
          </cell>
          <cell r="O53">
            <v>212.65898549052633</v>
          </cell>
          <cell r="Q53">
            <v>51.597355817894737</v>
          </cell>
          <cell r="R53">
            <v>59.235336032631579</v>
          </cell>
          <cell r="S53">
            <v>70.51961043</v>
          </cell>
          <cell r="T53">
            <v>31.306683209999996</v>
          </cell>
          <cell r="U53">
            <v>212.65898549052631</v>
          </cell>
        </row>
        <row r="54">
          <cell r="B54" t="str">
            <v xml:space="preserve"> </v>
          </cell>
          <cell r="C54">
            <v>0</v>
          </cell>
          <cell r="D54">
            <v>0</v>
          </cell>
          <cell r="E54">
            <v>0</v>
          </cell>
          <cell r="F54">
            <v>0</v>
          </cell>
          <cell r="G54">
            <v>0</v>
          </cell>
          <cell r="H54">
            <v>0</v>
          </cell>
          <cell r="I54">
            <v>0</v>
          </cell>
          <cell r="J54">
            <v>0</v>
          </cell>
          <cell r="K54">
            <v>0</v>
          </cell>
          <cell r="L54">
            <v>0</v>
          </cell>
          <cell r="M54">
            <v>0</v>
          </cell>
          <cell r="N54">
            <v>0</v>
          </cell>
          <cell r="O54">
            <v>0</v>
          </cell>
        </row>
        <row r="55">
          <cell r="A55" t="str">
            <v>Int pmts: swaps (-ve)</v>
          </cell>
          <cell r="B55" t="str">
            <v>Int pmts: swaps (-ve)</v>
          </cell>
          <cell r="C55">
            <v>0</v>
          </cell>
          <cell r="D55">
            <v>0</v>
          </cell>
          <cell r="E55">
            <v>-0.36749040999999999</v>
          </cell>
          <cell r="F55">
            <v>-2.35083047</v>
          </cell>
          <cell r="G55">
            <v>0</v>
          </cell>
          <cell r="H55">
            <v>0</v>
          </cell>
          <cell r="I55">
            <v>0</v>
          </cell>
          <cell r="J55">
            <v>0</v>
          </cell>
          <cell r="K55">
            <v>-0.37354795000000002</v>
          </cell>
          <cell r="L55">
            <v>-0.59547944999999991</v>
          </cell>
          <cell r="M55">
            <v>0</v>
          </cell>
          <cell r="N55">
            <v>0</v>
          </cell>
          <cell r="O55">
            <v>-3.6873482799999997</v>
          </cell>
          <cell r="Q55">
            <v>-0.36749040999999999</v>
          </cell>
          <cell r="R55">
            <v>-2.35083047</v>
          </cell>
          <cell r="S55">
            <v>-0.37354795000000002</v>
          </cell>
          <cell r="T55">
            <v>-0.59547944999999991</v>
          </cell>
          <cell r="U55">
            <v>-3.6873482799999997</v>
          </cell>
        </row>
        <row r="56">
          <cell r="A56" t="str">
            <v>Int pmts: bonds</v>
          </cell>
          <cell r="B56" t="str">
            <v>Int pmts: bonds</v>
          </cell>
          <cell r="C56">
            <v>0</v>
          </cell>
          <cell r="D56">
            <v>0</v>
          </cell>
          <cell r="E56">
            <v>0</v>
          </cell>
          <cell r="F56">
            <v>0</v>
          </cell>
          <cell r="G56">
            <v>0</v>
          </cell>
          <cell r="H56">
            <v>0</v>
          </cell>
          <cell r="I56">
            <v>0</v>
          </cell>
          <cell r="J56">
            <v>0</v>
          </cell>
          <cell r="K56">
            <v>0</v>
          </cell>
          <cell r="L56">
            <v>-24.375</v>
          </cell>
          <cell r="M56">
            <v>0</v>
          </cell>
          <cell r="N56">
            <v>0</v>
          </cell>
          <cell r="O56">
            <v>-24.375</v>
          </cell>
          <cell r="Q56">
            <v>0</v>
          </cell>
          <cell r="R56">
            <v>0</v>
          </cell>
          <cell r="S56">
            <v>0</v>
          </cell>
          <cell r="T56">
            <v>-24.375</v>
          </cell>
          <cell r="U56">
            <v>-24.375</v>
          </cell>
        </row>
        <row r="57">
          <cell r="A57" t="str">
            <v>Int pmts: libor/OD</v>
          </cell>
          <cell r="B57" t="str">
            <v>Int pmts: libor/OD</v>
          </cell>
          <cell r="C57">
            <v>-3.6213984210526323E-2</v>
          </cell>
          <cell r="D57">
            <v>-1.3414208189442526E-2</v>
          </cell>
          <cell r="E57">
            <v>0</v>
          </cell>
          <cell r="F57">
            <v>0</v>
          </cell>
          <cell r="G57">
            <v>0</v>
          </cell>
          <cell r="H57">
            <v>0</v>
          </cell>
          <cell r="I57">
            <v>-8.4068105263157902E-3</v>
          </cell>
          <cell r="J57">
            <v>-1.10204E-2</v>
          </cell>
          <cell r="K57">
            <v>0</v>
          </cell>
          <cell r="L57">
            <v>0</v>
          </cell>
          <cell r="M57">
            <v>0</v>
          </cell>
          <cell r="N57">
            <v>0</v>
          </cell>
          <cell r="O57">
            <v>-6.9055402926284648E-2</v>
          </cell>
          <cell r="Q57">
            <v>-4.9628192399968851E-2</v>
          </cell>
          <cell r="R57">
            <v>0</v>
          </cell>
          <cell r="S57">
            <v>-1.942721052631579E-2</v>
          </cell>
          <cell r="T57">
            <v>0</v>
          </cell>
          <cell r="U57">
            <v>-6.9055402926284648E-2</v>
          </cell>
        </row>
        <row r="58">
          <cell r="A58" t="str">
            <v>Int pmts: to CG &gt;&gt; iv</v>
          </cell>
          <cell r="B58" t="str">
            <v>Int pmts: to CG &gt;&gt; iv</v>
          </cell>
          <cell r="C58">
            <v>-2.5387177799999998</v>
          </cell>
          <cell r="D58">
            <v>-1.59587715</v>
          </cell>
          <cell r="E58">
            <v>-2.1481347599999996</v>
          </cell>
          <cell r="F58">
            <v>-2.8004129299999998</v>
          </cell>
          <cell r="G58">
            <v>-1.06637859</v>
          </cell>
          <cell r="H58">
            <v>-4.8797985700000002</v>
          </cell>
          <cell r="I58">
            <v>-1.87952293</v>
          </cell>
          <cell r="J58">
            <v>-1.4376979599999999</v>
          </cell>
          <cell r="K58">
            <v>-1.6232989099999999</v>
          </cell>
          <cell r="L58">
            <v>-1.75623606</v>
          </cell>
          <cell r="M58">
            <v>-0.77327086</v>
          </cell>
          <cell r="N58">
            <v>-4.5609903899999997</v>
          </cell>
          <cell r="O58">
            <v>-27.060336889999999</v>
          </cell>
          <cell r="Q58">
            <v>-6.2827296899999991</v>
          </cell>
          <cell r="R58">
            <v>-8.7465900899999998</v>
          </cell>
          <cell r="S58">
            <v>-4.9405197999999997</v>
          </cell>
          <cell r="T58">
            <v>-7.0904973099999999</v>
          </cell>
          <cell r="U58">
            <v>-27.060336889999999</v>
          </cell>
        </row>
        <row r="59">
          <cell r="B59" t="str">
            <v xml:space="preserve"> </v>
          </cell>
          <cell r="C59">
            <v>0</v>
          </cell>
          <cell r="D59">
            <v>0</v>
          </cell>
          <cell r="E59">
            <v>0</v>
          </cell>
          <cell r="F59">
            <v>0</v>
          </cell>
          <cell r="G59">
            <v>0</v>
          </cell>
          <cell r="H59">
            <v>0</v>
          </cell>
          <cell r="I59">
            <v>0</v>
          </cell>
          <cell r="J59">
            <v>0</v>
          </cell>
          <cell r="K59">
            <v>0</v>
          </cell>
          <cell r="L59">
            <v>0</v>
          </cell>
          <cell r="M59">
            <v>0</v>
          </cell>
          <cell r="N59">
            <v>0</v>
          </cell>
          <cell r="O59">
            <v>0</v>
          </cell>
        </row>
        <row r="60">
          <cell r="A60" t="str">
            <v>Int rcpts: Loans (+ve)</v>
          </cell>
          <cell r="B60" t="str">
            <v>Int rcpts: Loans (+ve)</v>
          </cell>
          <cell r="C60">
            <v>2.1246523736842109</v>
          </cell>
          <cell r="D60">
            <v>1.6270560477701037</v>
          </cell>
          <cell r="E60">
            <v>1.8114986887606697</v>
          </cell>
          <cell r="F60">
            <v>1.3287467278947371</v>
          </cell>
          <cell r="G60">
            <v>0.76606815631578939</v>
          </cell>
          <cell r="H60">
            <v>5.3824491594736843</v>
          </cell>
          <cell r="I60">
            <v>1.5803414257894737</v>
          </cell>
          <cell r="J60">
            <v>1.632849264736842</v>
          </cell>
          <cell r="K60">
            <v>1.3347442736842106</v>
          </cell>
          <cell r="L60">
            <v>0.80857235999999999</v>
          </cell>
          <cell r="M60">
            <v>0.59345131789473693</v>
          </cell>
          <cell r="N60">
            <v>4.8734856436842104</v>
          </cell>
          <cell r="O60">
            <v>23.863915439688668</v>
          </cell>
          <cell r="Q60">
            <v>5.563207110214984</v>
          </cell>
          <cell r="R60">
            <v>7.4772640436842108</v>
          </cell>
          <cell r="S60">
            <v>4.5479349642105262</v>
          </cell>
          <cell r="T60">
            <v>6.2755093215789479</v>
          </cell>
          <cell r="U60">
            <v>23.863915439688668</v>
          </cell>
        </row>
        <row r="61">
          <cell r="A61" t="str">
            <v>Int rcpts: surp assets</v>
          </cell>
          <cell r="B61" t="str">
            <v>Int rcpts: surp assets</v>
          </cell>
          <cell r="C61">
            <v>0</v>
          </cell>
          <cell r="D61">
            <v>0</v>
          </cell>
          <cell r="E61">
            <v>0</v>
          </cell>
          <cell r="F61">
            <v>4.0888627700000004</v>
          </cell>
          <cell r="G61">
            <v>0</v>
          </cell>
          <cell r="H61">
            <v>0</v>
          </cell>
          <cell r="I61">
            <v>0</v>
          </cell>
          <cell r="J61">
            <v>0</v>
          </cell>
          <cell r="K61">
            <v>0</v>
          </cell>
          <cell r="L61">
            <v>1.60292313</v>
          </cell>
          <cell r="M61">
            <v>0</v>
          </cell>
          <cell r="N61">
            <v>0</v>
          </cell>
          <cell r="O61">
            <v>5.6917859000000002</v>
          </cell>
          <cell r="Q61">
            <v>0</v>
          </cell>
          <cell r="R61">
            <v>4.0888627700000004</v>
          </cell>
          <cell r="S61">
            <v>0</v>
          </cell>
          <cell r="T61">
            <v>1.60292313</v>
          </cell>
          <cell r="U61">
            <v>5.6917859000000002</v>
          </cell>
        </row>
        <row r="62">
          <cell r="A62" t="str">
            <v>Int rcpts: swaps etc</v>
          </cell>
          <cell r="B62" t="str">
            <v>Int rcpts: swaps etc</v>
          </cell>
          <cell r="C62">
            <v>0</v>
          </cell>
          <cell r="D62">
            <v>0</v>
          </cell>
          <cell r="E62">
            <v>0.17325526999999999</v>
          </cell>
          <cell r="F62">
            <v>0</v>
          </cell>
          <cell r="G62">
            <v>0</v>
          </cell>
          <cell r="H62">
            <v>0</v>
          </cell>
          <cell r="I62">
            <v>0</v>
          </cell>
          <cell r="J62">
            <v>0</v>
          </cell>
          <cell r="K62">
            <v>8.1504820000000006E-2</v>
          </cell>
          <cell r="L62">
            <v>24.375</v>
          </cell>
          <cell r="M62">
            <v>0</v>
          </cell>
          <cell r="N62">
            <v>0</v>
          </cell>
          <cell r="O62">
            <v>24.629760090000001</v>
          </cell>
          <cell r="Q62">
            <v>0.17325526999999999</v>
          </cell>
          <cell r="R62">
            <v>0</v>
          </cell>
          <cell r="S62">
            <v>8.1504820000000006E-2</v>
          </cell>
          <cell r="T62">
            <v>24.375</v>
          </cell>
          <cell r="U62">
            <v>24.629760090000001</v>
          </cell>
        </row>
        <row r="63">
          <cell r="B63" t="str">
            <v xml:space="preserve"> </v>
          </cell>
          <cell r="C63">
            <v>0</v>
          </cell>
          <cell r="D63">
            <v>0</v>
          </cell>
          <cell r="E63">
            <v>0</v>
          </cell>
          <cell r="F63">
            <v>0</v>
          </cell>
          <cell r="G63">
            <v>0</v>
          </cell>
          <cell r="H63">
            <v>0</v>
          </cell>
          <cell r="I63">
            <v>0</v>
          </cell>
          <cell r="J63">
            <v>0</v>
          </cell>
          <cell r="K63">
            <v>0</v>
          </cell>
          <cell r="L63">
            <v>0</v>
          </cell>
          <cell r="M63">
            <v>0</v>
          </cell>
          <cell r="N63">
            <v>0</v>
          </cell>
          <cell r="O63">
            <v>0</v>
          </cell>
        </row>
        <row r="64">
          <cell r="A64" t="str">
            <v>Int equalisation: rcpts &gt;&gt; -i</v>
          </cell>
          <cell r="B64" t="str">
            <v>Int equalisation: rcpts &gt;&gt; -i</v>
          </cell>
          <cell r="C64">
            <v>7.4944280000000002E-2</v>
          </cell>
          <cell r="D64">
            <v>6.862958999999999E-2</v>
          </cell>
          <cell r="E64">
            <v>0.26828802000000002</v>
          </cell>
          <cell r="F64">
            <v>-0.61749763999999929</v>
          </cell>
          <cell r="G64">
            <v>6.3293929999999998E-2</v>
          </cell>
          <cell r="H64">
            <v>6.2E-2</v>
          </cell>
          <cell r="I64">
            <v>6.0499999999999998E-2</v>
          </cell>
          <cell r="J64">
            <v>5.9499999999999997E-2</v>
          </cell>
          <cell r="K64">
            <v>0.34904312999999998</v>
          </cell>
          <cell r="L64">
            <v>-0.28186856999999998</v>
          </cell>
          <cell r="M64">
            <v>5.5500000000000001E-2</v>
          </cell>
          <cell r="N64">
            <v>0</v>
          </cell>
          <cell r="O64">
            <v>0.1623327400000007</v>
          </cell>
          <cell r="Q64">
            <v>0.41186189000000001</v>
          </cell>
          <cell r="R64">
            <v>-0.49220370999999924</v>
          </cell>
          <cell r="S64">
            <v>0.46904312999999997</v>
          </cell>
          <cell r="T64">
            <v>-0.22636856999999999</v>
          </cell>
          <cell r="U64">
            <v>0.16233274000000075</v>
          </cell>
        </row>
        <row r="65">
          <cell r="A65" t="str">
            <v>Costs and fees (-ve)</v>
          </cell>
          <cell r="B65" t="str">
            <v>Costs and fees (-ve)</v>
          </cell>
          <cell r="C65">
            <v>-6.862958999999999E-2</v>
          </cell>
          <cell r="D65">
            <v>-6.862958999999999E-2</v>
          </cell>
          <cell r="E65">
            <v>-6.7695369999999991E-2</v>
          </cell>
          <cell r="F65">
            <v>-6.4892900000000003E-2</v>
          </cell>
          <cell r="G65">
            <v>-6.2628740000000002E-2</v>
          </cell>
          <cell r="H65">
            <v>0</v>
          </cell>
          <cell r="I65">
            <v>0</v>
          </cell>
          <cell r="J65">
            <v>0</v>
          </cell>
          <cell r="K65">
            <v>0</v>
          </cell>
          <cell r="L65">
            <v>0</v>
          </cell>
          <cell r="M65">
            <v>0</v>
          </cell>
          <cell r="N65">
            <v>0</v>
          </cell>
          <cell r="O65">
            <v>-0.33247619</v>
          </cell>
          <cell r="Q65">
            <v>-0.20495454999999996</v>
          </cell>
          <cell r="R65">
            <v>-0.12752163999999999</v>
          </cell>
          <cell r="S65">
            <v>0</v>
          </cell>
          <cell r="T65">
            <v>0</v>
          </cell>
          <cell r="U65">
            <v>-0.33247618999999995</v>
          </cell>
        </row>
        <row r="66">
          <cell r="A66" t="str">
            <v>Other</v>
          </cell>
          <cell r="B66" t="str">
            <v>Other</v>
          </cell>
          <cell r="C66">
            <v>0</v>
          </cell>
          <cell r="D66">
            <v>0</v>
          </cell>
          <cell r="E66">
            <v>0</v>
          </cell>
          <cell r="F66">
            <v>0</v>
          </cell>
          <cell r="G66">
            <v>0</v>
          </cell>
          <cell r="H66">
            <v>0</v>
          </cell>
          <cell r="I66">
            <v>0</v>
          </cell>
          <cell r="J66">
            <v>0</v>
          </cell>
          <cell r="K66">
            <v>0</v>
          </cell>
          <cell r="L66">
            <v>0</v>
          </cell>
          <cell r="M66">
            <v>0</v>
          </cell>
          <cell r="N66">
            <v>0</v>
          </cell>
          <cell r="O66">
            <v>0</v>
          </cell>
          <cell r="Q66">
            <v>0</v>
          </cell>
          <cell r="R66">
            <v>0</v>
          </cell>
          <cell r="S66">
            <v>0</v>
          </cell>
          <cell r="T66">
            <v>0</v>
          </cell>
          <cell r="U66">
            <v>0</v>
          </cell>
        </row>
        <row r="67">
          <cell r="B67" t="str">
            <v xml:space="preserve"> </v>
          </cell>
          <cell r="C67">
            <v>0</v>
          </cell>
          <cell r="D67">
            <v>0</v>
          </cell>
          <cell r="E67">
            <v>0</v>
          </cell>
          <cell r="F67">
            <v>0</v>
          </cell>
          <cell r="G67">
            <v>0</v>
          </cell>
          <cell r="H67">
            <v>0</v>
          </cell>
          <cell r="I67">
            <v>0</v>
          </cell>
          <cell r="J67">
            <v>0</v>
          </cell>
          <cell r="K67">
            <v>0</v>
          </cell>
          <cell r="L67">
            <v>0</v>
          </cell>
          <cell r="M67">
            <v>0</v>
          </cell>
          <cell r="N67">
            <v>0</v>
          </cell>
          <cell r="O67">
            <v>0</v>
          </cell>
        </row>
        <row r="68">
          <cell r="A68" t="str">
            <v>Change in balance &gt;&gt; v</v>
          </cell>
          <cell r="B68" t="str">
            <v>Change in balance &gt;&gt; v</v>
          </cell>
          <cell r="C68">
            <v>24.24940363105263</v>
          </cell>
          <cell r="D68">
            <v>14.779029815896456</v>
          </cell>
          <cell r="E68">
            <v>11.812443798760672</v>
          </cell>
          <cell r="F68">
            <v>22.270821807894741</v>
          </cell>
          <cell r="G68">
            <v>9.3812780389473716</v>
          </cell>
          <cell r="H68">
            <v>27.432217089473681</v>
          </cell>
          <cell r="I68">
            <v>19.430130345263159</v>
          </cell>
          <cell r="J68">
            <v>44.325904424736834</v>
          </cell>
          <cell r="K68">
            <v>6.528563613684212</v>
          </cell>
          <cell r="L68">
            <v>12.210415430000001</v>
          </cell>
          <cell r="M68">
            <v>7.8196543478947378</v>
          </cell>
          <cell r="N68">
            <v>11.242700553684209</v>
          </cell>
          <cell r="O68">
            <v>211.48256289728872</v>
          </cell>
          <cell r="Q68">
            <v>50.840877245709763</v>
          </cell>
          <cell r="R68">
            <v>59.084316936315794</v>
          </cell>
          <cell r="S68">
            <v>70.284598383684198</v>
          </cell>
          <cell r="T68">
            <v>31.272770331578947</v>
          </cell>
          <cell r="U68">
            <v>211.48256289728872</v>
          </cell>
        </row>
        <row r="69">
          <cell r="B69" t="str">
            <v xml:space="preserve">  </v>
          </cell>
          <cell r="C69">
            <v>0</v>
          </cell>
          <cell r="D69">
            <v>0</v>
          </cell>
          <cell r="E69">
            <v>0</v>
          </cell>
          <cell r="F69">
            <v>0</v>
          </cell>
          <cell r="G69">
            <v>0</v>
          </cell>
          <cell r="H69">
            <v>0</v>
          </cell>
          <cell r="I69">
            <v>0</v>
          </cell>
          <cell r="J69">
            <v>0</v>
          </cell>
          <cell r="K69">
            <v>0</v>
          </cell>
          <cell r="L69">
            <v>0</v>
          </cell>
          <cell r="M69">
            <v>0</v>
          </cell>
          <cell r="N69">
            <v>0</v>
          </cell>
          <cell r="O69">
            <v>0</v>
          </cell>
          <cell r="Q69">
            <v>0</v>
          </cell>
          <cell r="R69">
            <v>0</v>
          </cell>
          <cell r="S69">
            <v>0</v>
          </cell>
          <cell r="T69">
            <v>0</v>
          </cell>
          <cell r="U69">
            <v>0</v>
          </cell>
        </row>
        <row r="70">
          <cell r="A70" t="str">
            <v>memo: net pmts pte</v>
          </cell>
          <cell r="B70" t="str">
            <v>memo: net int pmts pte</v>
          </cell>
          <cell r="C70">
            <v>-3.6213984210526323E-2</v>
          </cell>
          <cell r="D70">
            <v>-1.3414208189442526E-2</v>
          </cell>
          <cell r="E70">
            <v>-0.19423514</v>
          </cell>
          <cell r="F70">
            <v>1.7380323000000004</v>
          </cell>
          <cell r="G70">
            <v>0</v>
          </cell>
          <cell r="H70">
            <v>0</v>
          </cell>
          <cell r="I70">
            <v>-8.4068105263157902E-3</v>
          </cell>
          <cell r="J70">
            <v>-1.10204E-2</v>
          </cell>
          <cell r="K70">
            <v>-0.29204313000000004</v>
          </cell>
          <cell r="L70">
            <v>1.0074436800000008</v>
          </cell>
          <cell r="M70">
            <v>0</v>
          </cell>
          <cell r="N70">
            <v>0</v>
          </cell>
          <cell r="O70">
            <v>2.1901423070737165</v>
          </cell>
          <cell r="Q70">
            <v>-0.24386333239996885</v>
          </cell>
          <cell r="R70">
            <v>1.7380323000000004</v>
          </cell>
          <cell r="S70">
            <v>-0.31147034052631584</v>
          </cell>
          <cell r="T70">
            <v>1.0074436800000008</v>
          </cell>
          <cell r="U70">
            <v>2.1901423070737165</v>
          </cell>
        </row>
        <row r="71">
          <cell r="A71" t="str">
            <v xml:space="preserve">           net rcpts</v>
          </cell>
          <cell r="B71" t="str">
            <v xml:space="preserve">           net int rcpts (loans only)</v>
          </cell>
          <cell r="C71">
            <v>2.1246523736842109</v>
          </cell>
          <cell r="D71">
            <v>1.6270560477701037</v>
          </cell>
          <cell r="E71">
            <v>1.8114986887606697</v>
          </cell>
          <cell r="F71">
            <v>1.3287467278947371</v>
          </cell>
          <cell r="G71">
            <v>0.76606815631578939</v>
          </cell>
          <cell r="H71">
            <v>5.3824491594736843</v>
          </cell>
          <cell r="I71">
            <v>1.5803414257894737</v>
          </cell>
          <cell r="J71">
            <v>1.632849264736842</v>
          </cell>
          <cell r="K71">
            <v>1.3347442736842106</v>
          </cell>
          <cell r="L71">
            <v>0.80857235999999999</v>
          </cell>
          <cell r="M71">
            <v>0.59345131789473693</v>
          </cell>
          <cell r="N71">
            <v>4.8734856436842104</v>
          </cell>
          <cell r="O71">
            <v>23.863915439688668</v>
          </cell>
          <cell r="Q71">
            <v>5.563207110214984</v>
          </cell>
          <cell r="R71">
            <v>7.4772640436842108</v>
          </cell>
          <cell r="S71">
            <v>4.5479349642105262</v>
          </cell>
          <cell r="T71">
            <v>6.2755093215789479</v>
          </cell>
          <cell r="U71">
            <v>23.863915439688668</v>
          </cell>
        </row>
        <row r="72">
          <cell r="B72" t="str">
            <v xml:space="preserve"> </v>
          </cell>
          <cell r="C72">
            <v>0</v>
          </cell>
          <cell r="D72">
            <v>0</v>
          </cell>
          <cell r="E72">
            <v>0</v>
          </cell>
          <cell r="F72">
            <v>0</v>
          </cell>
          <cell r="G72">
            <v>0</v>
          </cell>
          <cell r="H72">
            <v>0</v>
          </cell>
          <cell r="I72">
            <v>0</v>
          </cell>
          <cell r="J72">
            <v>0</v>
          </cell>
          <cell r="K72">
            <v>0</v>
          </cell>
          <cell r="L72">
            <v>0</v>
          </cell>
          <cell r="M72">
            <v>0</v>
          </cell>
          <cell r="N72">
            <v>0</v>
          </cell>
          <cell r="O72">
            <v>0</v>
          </cell>
        </row>
        <row r="73">
          <cell r="A73" t="str">
            <v>financed by ECGD &gt;&gt; -ii</v>
          </cell>
          <cell r="B73" t="str">
            <v>financed by ECGD &gt;&gt; ii</v>
          </cell>
          <cell r="C73">
            <v>21.486406799999997</v>
          </cell>
          <cell r="D73">
            <v>11.445618520000002</v>
          </cell>
          <cell r="E73">
            <v>12.439058080000001</v>
          </cell>
          <cell r="F73">
            <v>22.686846249999999</v>
          </cell>
          <cell r="G73">
            <v>9.0633000299999971</v>
          </cell>
          <cell r="H73">
            <v>-1.023437120000003</v>
          </cell>
          <cell r="I73">
            <v>17.162302760000003</v>
          </cell>
          <cell r="J73">
            <v>-13.935949359999997</v>
          </cell>
          <cell r="K73">
            <v>6.7601182499999997</v>
          </cell>
          <cell r="L73">
            <v>12.43250402</v>
          </cell>
          <cell r="M73">
            <v>7.9439738900000005</v>
          </cell>
          <cell r="N73">
            <v>10.930205299999999</v>
          </cell>
          <cell r="O73">
            <v>117.39094742</v>
          </cell>
          <cell r="Q73">
            <v>45.371083400000003</v>
          </cell>
          <cell r="R73">
            <v>30.726709159999992</v>
          </cell>
          <cell r="S73">
            <v>9.9864716500000057</v>
          </cell>
          <cell r="T73">
            <v>31.306683209999996</v>
          </cell>
          <cell r="U73">
            <v>117.39094741999997</v>
          </cell>
        </row>
        <row r="74">
          <cell r="A74" t="str">
            <v>and other</v>
          </cell>
          <cell r="B74" t="str">
            <v>and other</v>
          </cell>
          <cell r="C74">
            <v>2.7629968310526323</v>
          </cell>
          <cell r="D74">
            <v>3.3334112958964539</v>
          </cell>
          <cell r="E74">
            <v>-0.62661428123932872</v>
          </cell>
          <cell r="F74">
            <v>-0.41602444210525746</v>
          </cell>
          <cell r="G74">
            <v>0.31797800894737449</v>
          </cell>
          <cell r="H74">
            <v>28.455654209473686</v>
          </cell>
          <cell r="I74">
            <v>2.2678275852631558</v>
          </cell>
          <cell r="J74">
            <v>58.261853784736829</v>
          </cell>
          <cell r="K74">
            <v>-0.23155463631578765</v>
          </cell>
          <cell r="L74">
            <v>-0.22208858999999848</v>
          </cell>
          <cell r="M74">
            <v>-0.12431954210526275</v>
          </cell>
          <cell r="N74">
            <v>0.31249525368420983</v>
          </cell>
          <cell r="O74">
            <v>94.091615477288684</v>
          </cell>
          <cell r="Q74">
            <v>5.4697938457097575</v>
          </cell>
          <cell r="R74">
            <v>28.357607776315803</v>
          </cell>
          <cell r="S74">
            <v>60.2981267336842</v>
          </cell>
          <cell r="T74">
            <v>-3.3912878421051396E-2</v>
          </cell>
          <cell r="U74">
            <v>94.091615477288713</v>
          </cell>
        </row>
        <row r="75">
          <cell r="T75" t="str">
            <v xml:space="preserve"> </v>
          </cell>
        </row>
      </sheetData>
      <sheetData sheetId="7"/>
      <sheetData sheetId="8"/>
      <sheetData sheetId="9"/>
      <sheetData sheetId="10"/>
      <sheetData sheetId="11" refreshError="1"/>
      <sheetData sheetId="12" refreshError="1"/>
      <sheetData sheetId="13" refreshError="1"/>
      <sheetData sheetId="14"/>
      <sheetData sheetId="15"/>
      <sheetData sheetId="16">
        <row r="3">
          <cell r="B3" t="str">
            <v>OT</v>
          </cell>
        </row>
      </sheetData>
      <sheetData sheetId="17"/>
      <sheetData sheetId="18">
        <row r="6">
          <cell r="A6" t="str">
            <v xml:space="preserve">  NSBF</v>
          </cell>
        </row>
      </sheetData>
      <sheetData sheetId="19"/>
      <sheetData sheetId="20"/>
      <sheetData sheetId="21"/>
      <sheetData sheetId="22"/>
      <sheetData sheetId="23"/>
      <sheetData sheetId="24"/>
      <sheetData sheetId="25">
        <row r="3">
          <cell r="B3" t="str">
            <v>OT</v>
          </cell>
        </row>
      </sheetData>
      <sheetData sheetId="26"/>
      <sheetData sheetId="27">
        <row r="6">
          <cell r="A6" t="str">
            <v xml:space="preserve">  NSBF</v>
          </cell>
        </row>
      </sheetData>
      <sheetData sheetId="28"/>
      <sheetData sheetId="29"/>
      <sheetData sheetId="30"/>
      <sheetData sheetId="3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21F1CF5-25C2-4B6E-ADB1-310B43AB0DE3}" name="Figure5point10" displayName="Figure5point10" ref="A6:H25" totalsRowShown="0" headerRowDxfId="69" dataDxfId="68">
  <tableColumns count="8">
    <tableColumn id="1" xr3:uid="{B6FE0C03-42C0-4078-87E5-A4962D170AC4}" name="£ million" dataDxfId="67"/>
    <tableColumn id="4" xr3:uid="{B7C772EB-105E-4051-860B-DF96AEDF3D9E}" name="2023-24  outturn" dataDxfId="66"/>
    <tableColumn id="5" xr3:uid="{8702F34A-71AD-4C30-AB6B-439C0F71B770}" name="2024-25" dataDxfId="65"/>
    <tableColumn id="6" xr3:uid="{6FBA6AB9-356A-47FD-8854-824E8930FDBD}" name="2025-26" dataDxfId="64"/>
    <tableColumn id="7" xr3:uid="{8D7AC38D-F3DA-4788-9A27-24FA20B325F6}" name="2026-27" dataDxfId="63"/>
    <tableColumn id="8" xr3:uid="{9A67AED4-B304-4D32-9D2E-C34645B2819A}" name="2027-28" dataDxfId="62"/>
    <tableColumn id="9" xr3:uid="{30F1F63F-EB9B-42EB-B70A-CF01C8913A86}" name="2028-29" dataDxfId="61"/>
    <tableColumn id="2" xr3:uid="{1195DBBD-A8AC-4BE4-AB2B-2A75B5539D23}" name="2029-30" dataDxfId="60"/>
  </tableColumns>
  <tableStyleInfo name="SFC - SEFF (teal - teal) no horiz borders"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7F98B2-A9A8-46CA-8CA3-AE14C5714831}" name="Table34" displayName="Table34" ref="A3:J23" totalsRowShown="0" headerRowDxfId="59" dataDxfId="58" tableBorderDxfId="57">
  <tableColumns count="10">
    <tableColumn id="1" xr3:uid="{E8F9FA6F-6373-4425-BB51-DCAE21ED0D34}" name="£ million" dataDxfId="56"/>
    <tableColumn id="2" xr3:uid="{D1D5EE69-AA41-4907-9504-7C71994E807C}" name="2020-21" dataDxfId="55"/>
    <tableColumn id="3" xr3:uid="{B9F3534E-518F-4D0E-BCBB-DCDB7B0879EF}" name="2021-22" dataDxfId="54"/>
    <tableColumn id="4" xr3:uid="{C0FB156D-B8E6-4EAF-A1F6-1DEF2AC213C3}" name="2022-23" dataDxfId="53"/>
    <tableColumn id="5" xr3:uid="{1E3A45ED-262D-455C-AD06-9D529675C723}" name="2023-24" dataDxfId="52"/>
    <tableColumn id="6" xr3:uid="{81CB77C1-6D75-4DB4-9215-F50B454ECBE7}" name="2024-25" dataDxfId="51"/>
    <tableColumn id="7" xr3:uid="{347B902E-7D0A-4A84-A6C8-D9C45DBE43DF}" name="2025-26" dataDxfId="50"/>
    <tableColumn id="8" xr3:uid="{E80F56CC-4B70-4788-85BB-BC5C53452DB2}" name="2026-27" dataDxfId="49"/>
    <tableColumn id="9" xr3:uid="{38334483-9AF3-4703-9642-77167D5E8FE8}" name="2027-28" dataDxfId="48"/>
    <tableColumn id="10" xr3:uid="{4B32BA9B-3407-434F-8617-84CFF9128FA3}" name="Notes" dataDxfId="47"/>
  </tableColumns>
  <tableStyleInfo name="SFC"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F527B8B-D42E-4CB6-BBD4-1C0532A6199A}" name="Table3" displayName="Table3" ref="A5:J25" totalsRowShown="0" headerRowDxfId="46" dataDxfId="45" tableBorderDxfId="44">
  <tableColumns count="10">
    <tableColumn id="1" xr3:uid="{C184BE5D-2A07-4194-B6CB-58727077F943}" name="£ million" dataDxfId="43"/>
    <tableColumn id="3" xr3:uid="{BFE8429B-074B-49AA-9CFC-4D950000E224}" name="2021-22" dataDxfId="42"/>
    <tableColumn id="4" xr3:uid="{CE0B5246-D5E6-476D-9BA6-51DC572925B3}" name="2022-23" dataDxfId="41"/>
    <tableColumn id="5" xr3:uid="{B090BD13-B2C2-411C-9A7A-CE486BA15F32}" name="2023-24" dataDxfId="40"/>
    <tableColumn id="6" xr3:uid="{E315DC14-5F13-47AB-AC8F-7990AC3DC7C1}" name="2024-25" dataDxfId="39"/>
    <tableColumn id="7" xr3:uid="{BBF9C19F-A0E1-45BA-A7CC-72C4A895DE83}" name="2025-26" dataDxfId="38"/>
    <tableColumn id="8" xr3:uid="{CD85F731-9B0C-4FEB-9BC3-DEB2357E285D}" name="2026-27" dataDxfId="37"/>
    <tableColumn id="9" xr3:uid="{F742B2D1-2291-414A-BACF-CBDDD94465B8}" name="2027-28" dataDxfId="36"/>
    <tableColumn id="2" xr3:uid="{EDB5B87A-0372-419A-9252-85C09ADA4BC0}" name="2028-29" dataDxfId="35"/>
    <tableColumn id="10" xr3:uid="{F0299481-18AA-4290-B45B-0C5C4AEEB51A}" name="Notes" dataDxfId="34"/>
  </tableColumns>
  <tableStyleInfo name="SFC"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86D70B-013C-47FE-910F-119796241410}" name="Figure5point2" displayName="Figure5point2" ref="A5:I25" totalsRowShown="0" headerRowDxfId="33" dataDxfId="32" tableBorderDxfId="31">
  <tableColumns count="9">
    <tableColumn id="1" xr3:uid="{6132380B-0270-47A0-9F10-97DC97405F09}" name="£ million" dataDxfId="30"/>
    <tableColumn id="4" xr3:uid="{E370BE5D-181D-4AFB-8C27-F18FAA384A4E}" name="2022-23" dataDxfId="29"/>
    <tableColumn id="5" xr3:uid="{2ABE1215-FB18-4BE5-A587-D45600464174}" name="2023-24" dataDxfId="28"/>
    <tableColumn id="6" xr3:uid="{98F5DF42-A7CF-4BC7-AC60-C998D6BC4BBE}" name="2024-25" dataDxfId="27"/>
    <tableColumn id="7" xr3:uid="{2B65DA59-FE09-4D41-9351-38633736E123}" name="2025-26" dataDxfId="26"/>
    <tableColumn id="8" xr3:uid="{94F6A47C-FAA6-42D8-9E38-7B07DCB33D94}" name="2026-27" dataDxfId="25"/>
    <tableColumn id="9" xr3:uid="{3694FD02-8DC4-4D3A-BDDF-19515A54F241}" name="2027-28" dataDxfId="24"/>
    <tableColumn id="2" xr3:uid="{4D3ACE65-C055-4CA5-8E47-F567CF138D96}" name="2028-29" dataDxfId="23"/>
    <tableColumn id="10" xr3:uid="{7F3F55A3-29EF-464E-AD37-C717B26790E1}" name="Notes" dataDxfId="22"/>
  </tableColumns>
  <tableStyleInfo name="SFC"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816AA5A-34DF-4FD9-8414-0F896310D97C}" name="Figure5point5" displayName="Figure5point5" ref="A4:I26" totalsRowShown="0" headerRowDxfId="21" dataDxfId="20">
  <tableColumns count="9">
    <tableColumn id="1" xr3:uid="{E1C001FA-6EC9-4042-B7F6-DFA200AF82E9}" name="£ million" dataDxfId="19"/>
    <tableColumn id="4" xr3:uid="{1B855438-17C6-4F98-A087-15AE3AEC6754}" name="2023-24_x000a_outturn" dataDxfId="18"/>
    <tableColumn id="5" xr3:uid="{03948C19-912E-4BFF-9C18-D14F6EBBED5C}" name="2024-25" dataDxfId="17"/>
    <tableColumn id="6" xr3:uid="{56C81B5D-30C7-4E4B-9121-32C163218F1B}" name="2025-26" dataDxfId="16"/>
    <tableColumn id="7" xr3:uid="{BE9AFC98-A79A-468C-9629-77AAF06BBB76}" name="2026-27" dataDxfId="15"/>
    <tableColumn id="8" xr3:uid="{A36989D8-81A2-48C3-AFCA-8483E262C23B}" name="2027-28" dataDxfId="14"/>
    <tableColumn id="9" xr3:uid="{6A4DDFAF-69C5-4206-8960-F288FFCBA982}" name="2028-29" dataDxfId="13"/>
    <tableColumn id="2" xr3:uid="{93CDA7A3-7E6B-4123-B5C3-B8349FBD169F}" name="2029-30" dataDxfId="12"/>
    <tableColumn id="3" xr3:uid="{DEC28D80-ED9A-4098-BE3B-131CF058C557}" name="2030-31" dataDxfId="11"/>
  </tableColumns>
  <tableStyleInfo name="SFC - SEFF (teal - teal) no horiz borders"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fiscalcommission.scot/publications/scotlands-economic-and-fiscal-forecasts-december-2024/" TargetMode="External"/></Relationships>
</file>

<file path=xl/worksheets/_rels/sheet10.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9.bin"/><Relationship Id="rId1" Type="http://schemas.openxmlformats.org/officeDocument/2006/relationships/hyperlink" Target="https://fiscalcommission.scot/publications/scotlands-economic-and-fiscal-forecasts-may-2022/"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printerSettings" Target="../printerSettings/printerSettings10.bin"/><Relationship Id="rId1" Type="http://schemas.openxmlformats.org/officeDocument/2006/relationships/hyperlink" Target="https://fiscalcommission.scot/publications/scotlands-economic-and-fiscal-forecasts-may-2023/" TargetMode="External"/></Relationships>
</file>

<file path=xl/worksheets/_rels/sheet12.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printerSettings" Target="../printerSettings/printerSettings11.bin"/><Relationship Id="rId1" Type="http://schemas.openxmlformats.org/officeDocument/2006/relationships/hyperlink" Target="https://fiscalcommission.scot/publications/scotlands-economic-and-fiscal-forecasts-december-2023/" TargetMode="External"/></Relationships>
</file>

<file path=xl/worksheets/_rels/sheet13.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printerSettings" Target="../printerSettings/printerSettings12.bin"/><Relationship Id="rId1" Type="http://schemas.openxmlformats.org/officeDocument/2006/relationships/hyperlink" Target="https://fiscalcommission.scot/publications/scotlands-economic-and-fiscal-forecasts-may-2025/" TargetMode="External"/></Relationships>
</file>

<file path=xl/worksheets/_rels/sheet1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hyperlink" Target="https://twitter.com/DWPgovuk?ref_src=twsrc%5Egoogle%7Ctwcamp%5Eserp%7Ctwgr%5Eauthor" TargetMode="External"/><Relationship Id="rId2" Type="http://schemas.openxmlformats.org/officeDocument/2006/relationships/hyperlink" Target="https://www.gov.uk/government/organisations/department-for-work-pensions" TargetMode="External"/><Relationship Id="rId1" Type="http://schemas.openxmlformats.org/officeDocument/2006/relationships/hyperlink" Target="mailto:expenditure.tables@dwp.gov.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gov.uk/government/organisations/department-for-work-pensions/about/media-enquiries"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gov.uk/government/statistics/gdp-deflators-at-market-prices-and-money-gdp-march-2025-spring-statement-quarterly-national-accounts" TargetMode="External"/><Relationship Id="rId2" Type="http://schemas.openxmlformats.org/officeDocument/2006/relationships/hyperlink" Target="https://obr.uk/efo/economic-and-fiscal-outlook-march-2025/" TargetMode="External"/><Relationship Id="rId1" Type="http://schemas.openxmlformats.org/officeDocument/2006/relationships/hyperlink" Target="https://obr.uk/efo/economic-and-fiscal-outlook-march-2025/" TargetMode="External"/><Relationship Id="rId6" Type="http://schemas.openxmlformats.org/officeDocument/2006/relationships/printerSettings" Target="../printerSettings/printerSettings2.bin"/><Relationship Id="rId5" Type="http://schemas.openxmlformats.org/officeDocument/2006/relationships/hyperlink" Target="https://www.gov.uk/government/publications/block-grant-transparency-july-2023" TargetMode="External"/><Relationship Id="rId4" Type="http://schemas.openxmlformats.org/officeDocument/2006/relationships/hyperlink" Target="https://www.gov.uk/government/collections/maternity-allowance-quarterly-statistics"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ons.gov.uk/economy/grossdomesticproductgdp/datasets/regionalgrossdomesticproductallnutslevelregions"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fiscalcommission.scot/publications/scotlands-economic-and-fiscal-forecasts-february-2020/" TargetMode="External"/><Relationship Id="rId1" Type="http://schemas.openxmlformats.org/officeDocument/2006/relationships/hyperlink" Target="https://www.socialsecurity.gov.scot/what-we-do/corporate-publications/annual-report-and-accounts"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www.gov.scot/publications/discretionary-housing-payments-in-scotland-1-april-2019-to-31-march-2020/" TargetMode="External"/><Relationship Id="rId2" Type="http://schemas.openxmlformats.org/officeDocument/2006/relationships/hyperlink" Target="https://www.gov.scot/publications/fair-start-scotland-annual-report-year-2/" TargetMode="External"/><Relationship Id="rId1" Type="http://schemas.openxmlformats.org/officeDocument/2006/relationships/hyperlink" Target="https://www.socialsecurity.gov.scot/reporting/publications/annual-report-and-accounts" TargetMode="External"/><Relationship Id="rId5" Type="http://schemas.openxmlformats.org/officeDocument/2006/relationships/printerSettings" Target="../printerSettings/printerSettings8.bin"/><Relationship Id="rId4" Type="http://schemas.openxmlformats.org/officeDocument/2006/relationships/hyperlink" Target="https://fiscalcommission.scot/publications/scotlands-economic-and-fiscal-forecasts-january-202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81A0A-B079-41F3-ADD4-EE65CE8890EE}">
  <sheetPr>
    <tabColor rgb="FF7030A0"/>
  </sheetPr>
  <dimension ref="A1:H35"/>
  <sheetViews>
    <sheetView showGridLines="0" zoomScale="90" workbookViewId="0">
      <pane xSplit="1" ySplit="6" topLeftCell="B7" activePane="bottomRight" state="frozen"/>
      <selection activeCell="B8" sqref="B8"/>
      <selection pane="topRight" activeCell="B8" sqref="B8"/>
      <selection pane="bottomLeft" activeCell="B8" sqref="B8"/>
      <selection pane="bottomRight" activeCell="B1" sqref="A1:XFD1"/>
    </sheetView>
  </sheetViews>
  <sheetFormatPr defaultRowHeight="20.149999999999999" customHeight="1" x14ac:dyDescent="0.25"/>
  <cols>
    <col min="1" max="1" width="43.81640625" style="942" customWidth="1"/>
    <col min="2" max="2" width="11.1796875" style="942" customWidth="1"/>
    <col min="3" max="16384" width="8.7265625" style="942"/>
  </cols>
  <sheetData>
    <row r="1" spans="1:8" s="956" customFormat="1" ht="20.149999999999999" customHeight="1" x14ac:dyDescent="0.25">
      <c r="A1" s="956" t="s">
        <v>1579</v>
      </c>
    </row>
    <row r="2" spans="1:8" s="956" customFormat="1" ht="20.149999999999999" customHeight="1" x14ac:dyDescent="0.25">
      <c r="A2" s="957" t="s">
        <v>1554</v>
      </c>
    </row>
    <row r="3" spans="1:8" ht="20.149999999999999" customHeight="1" x14ac:dyDescent="0.25">
      <c r="A3" s="939" t="s">
        <v>1542</v>
      </c>
      <c r="B3" s="940"/>
      <c r="C3" s="940"/>
      <c r="D3" s="940"/>
      <c r="E3" s="940"/>
      <c r="F3" s="941"/>
      <c r="G3" s="941"/>
      <c r="H3" s="941"/>
    </row>
    <row r="4" spans="1:8" ht="20.149999999999999" customHeight="1" x14ac:dyDescent="0.25">
      <c r="A4" s="942" t="s">
        <v>1063</v>
      </c>
      <c r="B4" s="940"/>
      <c r="C4" s="940"/>
      <c r="D4" s="940"/>
      <c r="E4" s="940"/>
      <c r="F4" s="941"/>
      <c r="G4" s="941"/>
      <c r="H4" s="941"/>
    </row>
    <row r="5" spans="1:8" ht="20.149999999999999" customHeight="1" x14ac:dyDescent="0.25">
      <c r="A5" s="942" t="s">
        <v>1543</v>
      </c>
      <c r="B5" s="940"/>
      <c r="C5" s="940"/>
      <c r="D5" s="940"/>
      <c r="E5" s="940"/>
      <c r="F5" s="941"/>
      <c r="G5" s="941"/>
      <c r="H5" s="941"/>
    </row>
    <row r="6" spans="1:8" ht="32.15" customHeight="1" x14ac:dyDescent="0.25">
      <c r="A6" s="943" t="s">
        <v>1065</v>
      </c>
      <c r="B6" s="944" t="s">
        <v>1544</v>
      </c>
      <c r="C6" s="944" t="s">
        <v>1068</v>
      </c>
      <c r="D6" s="944" t="s">
        <v>1069</v>
      </c>
      <c r="E6" s="944" t="s">
        <v>1070</v>
      </c>
      <c r="F6" s="944" t="s">
        <v>1071</v>
      </c>
      <c r="G6" s="944" t="s">
        <v>1072</v>
      </c>
      <c r="H6" s="945" t="s">
        <v>1545</v>
      </c>
    </row>
    <row r="7" spans="1:8" ht="20.149999999999999" customHeight="1" x14ac:dyDescent="0.25">
      <c r="A7" s="946" t="s">
        <v>1073</v>
      </c>
      <c r="B7" s="947">
        <v>2632.4076691700002</v>
      </c>
      <c r="C7" s="947">
        <v>3176.7591135856014</v>
      </c>
      <c r="D7" s="947">
        <v>3604.558376590348</v>
      </c>
      <c r="E7" s="947">
        <v>3983.2682236993551</v>
      </c>
      <c r="F7" s="947">
        <v>4339.5575853102955</v>
      </c>
      <c r="G7" s="947">
        <v>4675.0598768436284</v>
      </c>
      <c r="H7" s="947">
        <v>5030.3897791038207</v>
      </c>
    </row>
    <row r="8" spans="1:8" ht="20.149999999999999" customHeight="1" x14ac:dyDescent="0.25">
      <c r="A8" s="946" t="s">
        <v>1075</v>
      </c>
      <c r="B8" s="947">
        <v>12.650925709999999</v>
      </c>
      <c r="C8" s="947">
        <v>16.913193452376003</v>
      </c>
      <c r="D8" s="947">
        <v>19.348528116528001</v>
      </c>
      <c r="E8" s="947">
        <v>20.275627438637997</v>
      </c>
      <c r="F8" s="947">
        <v>20.723124956137497</v>
      </c>
      <c r="G8" s="947">
        <v>21.151305511537494</v>
      </c>
      <c r="H8" s="947">
        <v>21.569018908495504</v>
      </c>
    </row>
    <row r="9" spans="1:8" ht="20.149999999999999" customHeight="1" x14ac:dyDescent="0.25">
      <c r="A9" s="946" t="s">
        <v>1077</v>
      </c>
      <c r="B9" s="947">
        <v>21.279373150000001</v>
      </c>
      <c r="C9" s="947">
        <v>21.102133740110524</v>
      </c>
      <c r="D9" s="947">
        <v>21.419918979887996</v>
      </c>
      <c r="E9" s="947">
        <v>22.266690592160856</v>
      </c>
      <c r="F9" s="947">
        <v>22.672553701394328</v>
      </c>
      <c r="G9" s="947">
        <v>23.17059688103312</v>
      </c>
      <c r="H9" s="947">
        <v>23.735220025762761</v>
      </c>
    </row>
    <row r="10" spans="1:8" ht="20.149999999999999" customHeight="1" x14ac:dyDescent="0.25">
      <c r="A10" s="946" t="s">
        <v>1078</v>
      </c>
      <c r="B10" s="947">
        <v>48.090830400000002</v>
      </c>
      <c r="C10" s="947">
        <v>54.391161904263392</v>
      </c>
      <c r="D10" s="947">
        <v>62.002013720173935</v>
      </c>
      <c r="E10" s="947">
        <v>67.444944283751042</v>
      </c>
      <c r="F10" s="947">
        <v>70.03247484402209</v>
      </c>
      <c r="G10" s="947">
        <v>72.714493917844521</v>
      </c>
      <c r="H10" s="947">
        <v>76.375222749152684</v>
      </c>
    </row>
    <row r="11" spans="1:8" ht="20.149999999999999" customHeight="1" x14ac:dyDescent="0.25">
      <c r="A11" s="946" t="s">
        <v>1079</v>
      </c>
      <c r="B11" s="947">
        <v>357.64336972000001</v>
      </c>
      <c r="C11" s="947">
        <v>401.80453041602095</v>
      </c>
      <c r="D11" s="947">
        <v>458.71159464811069</v>
      </c>
      <c r="E11" s="947">
        <v>505.04899853143274</v>
      </c>
      <c r="F11" s="947">
        <v>524.51155981139209</v>
      </c>
      <c r="G11" s="947">
        <v>546.43955557129425</v>
      </c>
      <c r="H11" s="947">
        <v>573.57672334603012</v>
      </c>
    </row>
    <row r="12" spans="1:8" ht="20.149999999999999" customHeight="1" x14ac:dyDescent="0.25">
      <c r="A12" s="946" t="s">
        <v>1081</v>
      </c>
      <c r="B12" s="947">
        <v>425.25207902</v>
      </c>
      <c r="C12" s="947">
        <v>524.05037123693683</v>
      </c>
      <c r="D12" s="947">
        <v>617.65883131952876</v>
      </c>
      <c r="E12" s="947">
        <v>674.69896199745699</v>
      </c>
      <c r="F12" s="947">
        <v>708.25356816630335</v>
      </c>
      <c r="G12" s="947">
        <v>732.3590207267614</v>
      </c>
      <c r="H12" s="947">
        <v>755.00487648166984</v>
      </c>
    </row>
    <row r="13" spans="1:8" ht="20.149999999999999" customHeight="1" x14ac:dyDescent="0.25">
      <c r="A13" s="946" t="s">
        <v>1083</v>
      </c>
      <c r="B13" s="947">
        <v>7.7319705000000001</v>
      </c>
      <c r="C13" s="947">
        <v>10.212956685745764</v>
      </c>
      <c r="D13" s="947">
        <v>11.911362984666139</v>
      </c>
      <c r="E13" s="947">
        <v>12.953024931478932</v>
      </c>
      <c r="F13" s="947">
        <v>13.629997891813062</v>
      </c>
      <c r="G13" s="947">
        <v>14.242238154628078</v>
      </c>
      <c r="H13" s="947">
        <v>14.805171584318867</v>
      </c>
    </row>
    <row r="14" spans="1:8" ht="20.149999999999999" customHeight="1" x14ac:dyDescent="0.25">
      <c r="A14" s="946" t="s">
        <v>391</v>
      </c>
      <c r="B14" s="947">
        <v>81.836522000000002</v>
      </c>
      <c r="C14" s="947">
        <v>91.459721298185471</v>
      </c>
      <c r="D14" s="947">
        <v>97.047462583001803</v>
      </c>
      <c r="E14" s="947">
        <v>103.57801635033763</v>
      </c>
      <c r="F14" s="947">
        <v>110.1577370554554</v>
      </c>
      <c r="G14" s="947">
        <v>116.03991799313054</v>
      </c>
      <c r="H14" s="947">
        <v>122.11638765238663</v>
      </c>
    </row>
    <row r="15" spans="1:8" ht="20.149999999999999" customHeight="1" x14ac:dyDescent="0.25">
      <c r="A15" s="946" t="s">
        <v>1084</v>
      </c>
      <c r="B15" s="947">
        <v>51.502628260000002</v>
      </c>
      <c r="C15" s="947">
        <v>59.928387689366453</v>
      </c>
      <c r="D15" s="947">
        <v>72.8</v>
      </c>
      <c r="E15" s="947">
        <v>70.020048360509534</v>
      </c>
      <c r="F15" s="947">
        <v>70</v>
      </c>
      <c r="G15" s="947">
        <v>70</v>
      </c>
      <c r="H15" s="947">
        <v>70</v>
      </c>
    </row>
    <row r="16" spans="1:8" ht="20.149999999999999" customHeight="1" x14ac:dyDescent="0.25">
      <c r="A16" s="946" t="s">
        <v>1086</v>
      </c>
      <c r="B16" s="947">
        <v>81.422114820000004</v>
      </c>
      <c r="C16" s="947">
        <v>84.928992907950089</v>
      </c>
      <c r="D16" s="947">
        <v>83.442052355128538</v>
      </c>
      <c r="E16" s="947">
        <v>83.827451473449983</v>
      </c>
      <c r="F16" s="947">
        <v>83.199686192175037</v>
      </c>
      <c r="G16" s="947">
        <v>81.453803634373799</v>
      </c>
      <c r="H16" s="947">
        <v>79.420953694858227</v>
      </c>
    </row>
    <row r="17" spans="1:8" ht="20.149999999999999" customHeight="1" x14ac:dyDescent="0.25">
      <c r="A17" s="946" t="s">
        <v>1088</v>
      </c>
      <c r="B17" s="947">
        <v>13.17579611</v>
      </c>
      <c r="C17" s="947">
        <v>12.867450675000001</v>
      </c>
      <c r="D17" s="947">
        <v>13.937136424416876</v>
      </c>
      <c r="E17" s="947">
        <v>14.456862476313509</v>
      </c>
      <c r="F17" s="947">
        <v>14.948455582849201</v>
      </c>
      <c r="G17" s="947">
        <v>15.4468316686668</v>
      </c>
      <c r="H17" s="947">
        <v>15.956208740058786</v>
      </c>
    </row>
    <row r="18" spans="1:8" ht="20.149999999999999" customHeight="1" x14ac:dyDescent="0.25">
      <c r="A18" s="946" t="s">
        <v>1089</v>
      </c>
      <c r="B18" s="947">
        <v>659.19856430000004</v>
      </c>
      <c r="C18" s="947">
        <v>767.92867211611974</v>
      </c>
      <c r="D18" s="947">
        <v>833.52727212702109</v>
      </c>
      <c r="E18" s="947">
        <v>889.12436480705242</v>
      </c>
      <c r="F18" s="947">
        <v>933.41604961852704</v>
      </c>
      <c r="G18" s="947">
        <v>961.64646749304359</v>
      </c>
      <c r="H18" s="947">
        <v>991.61220714694662</v>
      </c>
    </row>
    <row r="19" spans="1:8" ht="20.149999999999999" customHeight="1" x14ac:dyDescent="0.25">
      <c r="A19" s="946" t="s">
        <v>1091</v>
      </c>
      <c r="B19" s="947" t="s">
        <v>1076</v>
      </c>
      <c r="C19" s="947">
        <v>32.257184505235969</v>
      </c>
      <c r="D19" s="947">
        <v>100.59382884347775</v>
      </c>
      <c r="E19" s="947">
        <v>102.59527221771931</v>
      </c>
      <c r="F19" s="947">
        <v>102.31118589361714</v>
      </c>
      <c r="G19" s="947">
        <v>103.73796673090962</v>
      </c>
      <c r="H19" s="947">
        <v>107.75783494415478</v>
      </c>
    </row>
    <row r="20" spans="1:8" ht="20.149999999999999" customHeight="1" x14ac:dyDescent="0.25">
      <c r="A20" s="946" t="s">
        <v>1093</v>
      </c>
      <c r="B20" s="947">
        <v>444.55637834999993</v>
      </c>
      <c r="C20" s="947">
        <v>423.5212918219928</v>
      </c>
      <c r="D20" s="947">
        <v>393.88021225783183</v>
      </c>
      <c r="E20" s="947">
        <v>365.2013047964511</v>
      </c>
      <c r="F20" s="947">
        <v>338.72117724107255</v>
      </c>
      <c r="G20" s="947">
        <v>311.73908293901235</v>
      </c>
      <c r="H20" s="947">
        <v>286.50062626780135</v>
      </c>
    </row>
    <row r="21" spans="1:8" ht="20.149999999999999" customHeight="1" x14ac:dyDescent="0.25">
      <c r="A21" s="946" t="s">
        <v>1095</v>
      </c>
      <c r="B21" s="947">
        <v>429.20250486999998</v>
      </c>
      <c r="C21" s="947">
        <v>459.26678926763577</v>
      </c>
      <c r="D21" s="947">
        <v>471.00497639249863</v>
      </c>
      <c r="E21" s="947">
        <v>487.57326357259279</v>
      </c>
      <c r="F21" s="947">
        <v>500.58652171847143</v>
      </c>
      <c r="G21" s="947">
        <v>507.02841294937241</v>
      </c>
      <c r="H21" s="947">
        <v>515.366699295584</v>
      </c>
    </row>
    <row r="22" spans="1:8" ht="20.149999999999999" customHeight="1" x14ac:dyDescent="0.25">
      <c r="A22" s="946" t="s">
        <v>1096</v>
      </c>
      <c r="B22" s="947">
        <v>35.5</v>
      </c>
      <c r="C22" s="947">
        <v>53</v>
      </c>
      <c r="D22" s="947">
        <v>35.5</v>
      </c>
      <c r="E22" s="947">
        <v>35.5</v>
      </c>
      <c r="F22" s="947">
        <v>35.5</v>
      </c>
      <c r="G22" s="947">
        <v>35.5</v>
      </c>
      <c r="H22" s="947">
        <v>35.5</v>
      </c>
    </row>
    <row r="23" spans="1:8" ht="20.149999999999999" customHeight="1" x14ac:dyDescent="0.25">
      <c r="A23" s="946" t="s">
        <v>424</v>
      </c>
      <c r="B23" s="947">
        <v>5.6404273199999997</v>
      </c>
      <c r="C23" s="947">
        <v>5.0855388791003895</v>
      </c>
      <c r="D23" s="947">
        <v>4.3951381069199549</v>
      </c>
      <c r="E23" s="947">
        <v>3.8358142166326736</v>
      </c>
      <c r="F23" s="947">
        <v>3.3313714137554737</v>
      </c>
      <c r="G23" s="947">
        <v>2.8904362244070319</v>
      </c>
      <c r="H23" s="947">
        <v>2.5078625375926378</v>
      </c>
    </row>
    <row r="24" spans="1:8" ht="20.149999999999999" customHeight="1" x14ac:dyDescent="0.25">
      <c r="A24" s="946" t="s">
        <v>1098</v>
      </c>
      <c r="B24" s="947">
        <v>23.374613499999999</v>
      </c>
      <c r="C24" s="947">
        <v>28.837826208321989</v>
      </c>
      <c r="D24" s="947">
        <v>28.257255759726743</v>
      </c>
      <c r="E24" s="947">
        <v>29.339677140762927</v>
      </c>
      <c r="F24" s="947">
        <v>29.974543603263879</v>
      </c>
      <c r="G24" s="947">
        <v>30.757423128783593</v>
      </c>
      <c r="H24" s="947">
        <v>31.64046117336887</v>
      </c>
    </row>
    <row r="25" spans="1:8" ht="20.149999999999999" customHeight="1" x14ac:dyDescent="0.25">
      <c r="A25" s="948" t="s">
        <v>1023</v>
      </c>
      <c r="B25" s="949">
        <v>5330.4657672000003</v>
      </c>
      <c r="C25" s="949">
        <v>6224.3153163899651</v>
      </c>
      <c r="D25" s="949">
        <v>6929.9959612092689</v>
      </c>
      <c r="E25" s="949">
        <v>7471.0085468860952</v>
      </c>
      <c r="F25" s="949">
        <v>7921.5275930005446</v>
      </c>
      <c r="G25" s="949">
        <v>8321.3774303684277</v>
      </c>
      <c r="H25" s="949">
        <v>8753.8352536520015</v>
      </c>
    </row>
    <row r="26" spans="1:8" ht="20.149999999999999" customHeight="1" x14ac:dyDescent="0.25">
      <c r="A26" s="942" t="s">
        <v>1546</v>
      </c>
      <c r="B26" s="950"/>
      <c r="C26" s="950"/>
      <c r="D26" s="950"/>
      <c r="E26" s="950"/>
      <c r="F26" s="950"/>
      <c r="G26" s="951"/>
      <c r="H26" s="941"/>
    </row>
    <row r="27" spans="1:8" ht="20.149999999999999" customHeight="1" x14ac:dyDescent="0.25">
      <c r="A27" s="942" t="s">
        <v>1547</v>
      </c>
      <c r="B27" s="952"/>
      <c r="C27" s="952"/>
      <c r="D27" s="952"/>
      <c r="E27" s="953"/>
      <c r="F27" s="952"/>
      <c r="G27" s="952"/>
      <c r="H27" s="941"/>
    </row>
    <row r="28" spans="1:8" ht="20.149999999999999" customHeight="1" x14ac:dyDescent="0.25">
      <c r="A28" s="942" t="s">
        <v>1548</v>
      </c>
      <c r="B28" s="941"/>
      <c r="C28" s="941"/>
      <c r="D28" s="941"/>
      <c r="E28" s="941"/>
      <c r="F28" s="941"/>
      <c r="G28" s="941"/>
      <c r="H28" s="941"/>
    </row>
    <row r="29" spans="1:8" ht="20.149999999999999" customHeight="1" x14ac:dyDescent="0.25">
      <c r="A29" s="942" t="s">
        <v>1549</v>
      </c>
      <c r="B29" s="941"/>
      <c r="C29" s="941"/>
      <c r="D29" s="941"/>
      <c r="E29" s="941"/>
      <c r="F29" s="941"/>
      <c r="G29" s="941"/>
      <c r="H29" s="941"/>
    </row>
    <row r="30" spans="1:8" ht="20.149999999999999" customHeight="1" x14ac:dyDescent="0.25">
      <c r="A30" s="942" t="s">
        <v>1550</v>
      </c>
      <c r="B30" s="941"/>
      <c r="C30" s="941"/>
      <c r="D30" s="941"/>
      <c r="E30" s="941"/>
      <c r="F30" s="941"/>
      <c r="G30" s="941"/>
      <c r="H30" s="941"/>
    </row>
    <row r="31" spans="1:8" ht="20.149999999999999" customHeight="1" x14ac:dyDescent="0.25">
      <c r="A31" s="942" t="s">
        <v>1551</v>
      </c>
      <c r="B31" s="954"/>
      <c r="C31" s="954"/>
      <c r="D31" s="954"/>
      <c r="E31" s="941"/>
      <c r="F31" s="941"/>
      <c r="G31" s="941"/>
      <c r="H31" s="941"/>
    </row>
    <row r="32" spans="1:8" ht="20.149999999999999" customHeight="1" x14ac:dyDescent="0.25">
      <c r="A32" s="942" t="s">
        <v>1090</v>
      </c>
      <c r="B32" s="941"/>
      <c r="C32" s="941"/>
      <c r="D32" s="941"/>
      <c r="E32" s="941"/>
      <c r="F32" s="941"/>
      <c r="G32" s="941"/>
      <c r="H32" s="941"/>
    </row>
    <row r="33" spans="1:8" ht="20.149999999999999" customHeight="1" x14ac:dyDescent="0.25">
      <c r="A33" s="942" t="s">
        <v>1552</v>
      </c>
      <c r="B33" s="941"/>
      <c r="C33" s="941"/>
      <c r="D33" s="941"/>
      <c r="E33" s="941"/>
      <c r="F33" s="941"/>
      <c r="G33" s="941"/>
      <c r="H33" s="941"/>
    </row>
    <row r="34" spans="1:8" ht="20.149999999999999" customHeight="1" x14ac:dyDescent="0.25">
      <c r="A34" s="942" t="s">
        <v>1553</v>
      </c>
      <c r="B34" s="941"/>
      <c r="C34" s="941"/>
      <c r="D34" s="941"/>
      <c r="E34" s="941"/>
      <c r="F34" s="941"/>
      <c r="G34" s="941"/>
      <c r="H34" s="941"/>
    </row>
    <row r="35" spans="1:8" ht="20.149999999999999" customHeight="1" x14ac:dyDescent="0.25">
      <c r="A35" s="955" t="s">
        <v>1101</v>
      </c>
      <c r="B35" s="941"/>
      <c r="C35" s="941"/>
      <c r="D35" s="941"/>
      <c r="E35" s="941"/>
      <c r="F35" s="941"/>
      <c r="G35" s="941"/>
      <c r="H35" s="941"/>
    </row>
  </sheetData>
  <hyperlinks>
    <hyperlink ref="A35" location="'Table of Contents'!A1" display="Return to Contents" xr:uid="{959CC00C-E67E-48F6-BA5B-3BE46B100211}"/>
    <hyperlink ref="A2" r:id="rId1" xr:uid="{824B6C91-ECAF-449C-9D3E-8EDF5135E4CF}"/>
  </hyperlinks>
  <pageMargins left="0.7" right="0.7" top="0.75" bottom="0.75" header="0.3" footer="0.3"/>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012B6-0D57-4D31-940D-311FB75E3989}">
  <sheetPr>
    <tabColor rgb="FF00B050"/>
  </sheetPr>
  <dimension ref="A1:J37"/>
  <sheetViews>
    <sheetView zoomScale="85" zoomScaleNormal="85" workbookViewId="0">
      <pane xSplit="1" ySplit="3" topLeftCell="B9" activePane="bottomRight" state="frozen"/>
      <selection activeCell="A2" sqref="A2"/>
      <selection pane="topRight" activeCell="A2" sqref="A2"/>
      <selection pane="bottomLeft" activeCell="A2" sqref="A2"/>
      <selection pane="bottomRight" activeCell="A22" sqref="A22"/>
    </sheetView>
  </sheetViews>
  <sheetFormatPr defaultColWidth="8.7265625" defaultRowHeight="14" x14ac:dyDescent="0.3"/>
  <cols>
    <col min="1" max="1" width="47.1796875" style="799" customWidth="1"/>
    <col min="2" max="8" width="10" style="799" customWidth="1"/>
    <col min="9" max="9" width="8.7265625" style="799"/>
    <col min="10" max="10" width="104.453125" style="799" customWidth="1"/>
    <col min="11" max="11" width="82.81640625" style="799" customWidth="1"/>
    <col min="12" max="13" width="7.54296875" style="799" customWidth="1"/>
    <col min="14" max="16384" width="8.7265625" style="799"/>
  </cols>
  <sheetData>
    <row r="1" spans="1:10" s="937" customFormat="1" x14ac:dyDescent="0.3">
      <c r="A1" s="938" t="s">
        <v>1730</v>
      </c>
    </row>
    <row r="2" spans="1:10" x14ac:dyDescent="0.3">
      <c r="A2" s="797" t="s">
        <v>1110</v>
      </c>
      <c r="B2" s="798"/>
      <c r="C2" s="798"/>
      <c r="D2" s="798"/>
      <c r="E2" s="798"/>
      <c r="F2" s="798"/>
      <c r="G2" s="798"/>
      <c r="H2" s="798"/>
    </row>
    <row r="3" spans="1:10" x14ac:dyDescent="0.3">
      <c r="A3" s="801" t="s">
        <v>1065</v>
      </c>
      <c r="B3" s="802" t="s">
        <v>1111</v>
      </c>
      <c r="C3" s="802" t="s">
        <v>1102</v>
      </c>
      <c r="D3" s="802" t="s">
        <v>1066</v>
      </c>
      <c r="E3" s="802" t="s">
        <v>1067</v>
      </c>
      <c r="F3" s="802" t="s">
        <v>1068</v>
      </c>
      <c r="G3" s="802" t="s">
        <v>1069</v>
      </c>
      <c r="H3" s="802" t="s">
        <v>1070</v>
      </c>
      <c r="I3" s="802" t="s">
        <v>1071</v>
      </c>
      <c r="J3" s="802" t="s">
        <v>5</v>
      </c>
    </row>
    <row r="4" spans="1:10" ht="25" customHeight="1" x14ac:dyDescent="0.3">
      <c r="A4" s="803" t="s">
        <v>1073</v>
      </c>
      <c r="B4" s="842">
        <v>1626.2329309900001</v>
      </c>
      <c r="C4" s="843">
        <v>1753.8864662423166</v>
      </c>
      <c r="D4" s="843">
        <v>2043.5917665203765</v>
      </c>
      <c r="E4" s="843">
        <v>2578.7268036523601</v>
      </c>
      <c r="F4" s="843">
        <v>2921.2519707959714</v>
      </c>
      <c r="G4" s="843">
        <v>3195.6194391278714</v>
      </c>
      <c r="H4" s="843">
        <v>3483.524896906611</v>
      </c>
      <c r="I4" s="843">
        <v>3783.2925593755849</v>
      </c>
      <c r="J4" s="844" t="s">
        <v>1112</v>
      </c>
    </row>
    <row r="5" spans="1:10" ht="25" customHeight="1" x14ac:dyDescent="0.3">
      <c r="A5" s="803" t="s">
        <v>1113</v>
      </c>
      <c r="B5" s="842">
        <v>12.272112999999999</v>
      </c>
      <c r="C5" s="845">
        <v>13.566419652764999</v>
      </c>
      <c r="D5" s="845">
        <v>12.012921418680001</v>
      </c>
      <c r="E5" s="845">
        <v>17.832435531767999</v>
      </c>
      <c r="F5" s="845">
        <v>17.811149370534004</v>
      </c>
      <c r="G5" s="845">
        <v>17.706961008359997</v>
      </c>
      <c r="H5" s="845">
        <v>17.807868935766002</v>
      </c>
      <c r="I5" s="845">
        <v>17.667951044562002</v>
      </c>
      <c r="J5" s="846" t="s">
        <v>1114</v>
      </c>
    </row>
    <row r="6" spans="1:10" ht="25" customHeight="1" x14ac:dyDescent="0.3">
      <c r="A6" s="803" t="s">
        <v>1077</v>
      </c>
      <c r="B6" s="842">
        <v>17.827611939999997</v>
      </c>
      <c r="C6" s="845">
        <v>14.918819571343452</v>
      </c>
      <c r="D6" s="845">
        <v>20.467830595370501</v>
      </c>
      <c r="E6" s="845">
        <v>17.929817031372753</v>
      </c>
      <c r="F6" s="845">
        <v>17.789296772066844</v>
      </c>
      <c r="G6" s="845">
        <v>17.690650063575127</v>
      </c>
      <c r="H6" s="845">
        <v>17.913644353536622</v>
      </c>
      <c r="I6" s="845">
        <v>17.645579111375429</v>
      </c>
      <c r="J6" s="847" t="s">
        <v>614</v>
      </c>
    </row>
    <row r="7" spans="1:10" ht="25" customHeight="1" x14ac:dyDescent="0.3">
      <c r="A7" s="803" t="s">
        <v>1081</v>
      </c>
      <c r="B7" s="842">
        <v>207.72627627850346</v>
      </c>
      <c r="C7" s="845">
        <v>228.04590315774774</v>
      </c>
      <c r="D7" s="845">
        <v>267.83755061618217</v>
      </c>
      <c r="E7" s="845">
        <v>314.9006556462914</v>
      </c>
      <c r="F7" s="845">
        <v>344.09244876816638</v>
      </c>
      <c r="G7" s="845">
        <v>365.52735668254252</v>
      </c>
      <c r="H7" s="845">
        <v>386.76506948766712</v>
      </c>
      <c r="I7" s="845">
        <v>399.71345254348819</v>
      </c>
      <c r="J7" s="844" t="s">
        <v>1115</v>
      </c>
    </row>
    <row r="8" spans="1:10" ht="25" customHeight="1" x14ac:dyDescent="0.3">
      <c r="A8" s="803" t="s">
        <v>1104</v>
      </c>
      <c r="B8" s="842">
        <v>2.8106</v>
      </c>
      <c r="C8" s="845">
        <v>4.6543167188014891</v>
      </c>
      <c r="D8" s="845">
        <v>4.2220989332038927</v>
      </c>
      <c r="E8" s="845">
        <v>4.3656774945969108</v>
      </c>
      <c r="F8" s="845">
        <v>4.4359030290229908</v>
      </c>
      <c r="G8" s="845">
        <v>4.5067145303295684</v>
      </c>
      <c r="H8" s="845">
        <v>4.5744480728929071</v>
      </c>
      <c r="I8" s="845">
        <v>4.5988799583872222</v>
      </c>
      <c r="J8" s="847" t="s">
        <v>614</v>
      </c>
    </row>
    <row r="9" spans="1:10" ht="25" customHeight="1" x14ac:dyDescent="0.3">
      <c r="A9" s="803" t="s">
        <v>391</v>
      </c>
      <c r="B9" s="842">
        <v>81.333993368499989</v>
      </c>
      <c r="C9" s="845">
        <v>76.278861370000001</v>
      </c>
      <c r="D9" s="845">
        <v>82.73052089889012</v>
      </c>
      <c r="E9" s="845">
        <v>91.193230410759625</v>
      </c>
      <c r="F9" s="845">
        <v>97.558851910793777</v>
      </c>
      <c r="G9" s="845">
        <v>103.16158103268197</v>
      </c>
      <c r="H9" s="845">
        <v>109.11039106387527</v>
      </c>
      <c r="I9" s="845">
        <v>115.32495417969673</v>
      </c>
      <c r="J9" s="847" t="s">
        <v>614</v>
      </c>
    </row>
    <row r="10" spans="1:10" ht="25" customHeight="1" x14ac:dyDescent="0.3">
      <c r="A10" s="803" t="s">
        <v>1084</v>
      </c>
      <c r="B10" s="842">
        <v>20.938313930000003</v>
      </c>
      <c r="C10" s="845">
        <v>25.93201371</v>
      </c>
      <c r="D10" s="845">
        <v>22.353533017639172</v>
      </c>
      <c r="E10" s="845">
        <v>25</v>
      </c>
      <c r="F10" s="845">
        <v>25</v>
      </c>
      <c r="G10" s="845">
        <v>25</v>
      </c>
      <c r="H10" s="845">
        <v>25</v>
      </c>
      <c r="I10" s="845">
        <v>25</v>
      </c>
      <c r="J10" s="844" t="s">
        <v>1116</v>
      </c>
    </row>
    <row r="11" spans="1:10" ht="25" customHeight="1" x14ac:dyDescent="0.3">
      <c r="A11" s="803" t="s">
        <v>1086</v>
      </c>
      <c r="B11" s="842">
        <v>82.528489119999989</v>
      </c>
      <c r="C11" s="845">
        <v>80.164807961626664</v>
      </c>
      <c r="D11" s="845">
        <v>80.077262150674869</v>
      </c>
      <c r="E11" s="845">
        <v>83.37311486965983</v>
      </c>
      <c r="F11" s="845">
        <v>83.519691052508165</v>
      </c>
      <c r="G11" s="845">
        <v>82.626320387325919</v>
      </c>
      <c r="H11" s="845">
        <v>83.240768294317832</v>
      </c>
      <c r="I11" s="845">
        <v>83.326271471015943</v>
      </c>
      <c r="J11" s="844" t="s">
        <v>1117</v>
      </c>
    </row>
    <row r="12" spans="1:10" ht="25" customHeight="1" x14ac:dyDescent="0.3">
      <c r="A12" s="803" t="s">
        <v>1088</v>
      </c>
      <c r="B12" s="842">
        <v>11.044676129069375</v>
      </c>
      <c r="C12" s="845">
        <v>10.91091541894737</v>
      </c>
      <c r="D12" s="845">
        <v>12.199485221181147</v>
      </c>
      <c r="E12" s="845">
        <v>12.843998460487496</v>
      </c>
      <c r="F12" s="845">
        <v>13.410182577290405</v>
      </c>
      <c r="G12" s="845">
        <v>13.859409220733262</v>
      </c>
      <c r="H12" s="845">
        <v>14.347100215317003</v>
      </c>
      <c r="I12" s="845">
        <v>14.858913979929552</v>
      </c>
      <c r="J12" s="847" t="s">
        <v>614</v>
      </c>
    </row>
    <row r="13" spans="1:10" ht="25" customHeight="1" x14ac:dyDescent="0.3">
      <c r="A13" s="803" t="s">
        <v>1118</v>
      </c>
      <c r="B13" s="848">
        <v>0</v>
      </c>
      <c r="C13" s="848">
        <v>0</v>
      </c>
      <c r="D13" s="845">
        <v>20.380865400482364</v>
      </c>
      <c r="E13" s="845">
        <v>20.321872621995432</v>
      </c>
      <c r="F13" s="845">
        <v>20.276224645933482</v>
      </c>
      <c r="G13" s="845">
        <v>20.269833139609322</v>
      </c>
      <c r="H13" s="845">
        <v>20.297209759177591</v>
      </c>
      <c r="I13" s="845">
        <v>20.297416224369716</v>
      </c>
      <c r="J13" s="847" t="s">
        <v>614</v>
      </c>
    </row>
    <row r="14" spans="1:10" ht="25" customHeight="1" x14ac:dyDescent="0.3">
      <c r="A14" s="849" t="s">
        <v>1089</v>
      </c>
      <c r="B14" s="842">
        <v>527.62642572000004</v>
      </c>
      <c r="C14" s="845">
        <v>520.856918870752</v>
      </c>
      <c r="D14" s="845">
        <v>539.37042164239767</v>
      </c>
      <c r="E14" s="845">
        <v>590.68548067592997</v>
      </c>
      <c r="F14" s="845">
        <v>642.406892177038</v>
      </c>
      <c r="G14" s="845">
        <v>690.5031269572363</v>
      </c>
      <c r="H14" s="845">
        <v>727.9226896944723</v>
      </c>
      <c r="I14" s="845">
        <v>763.67035400657574</v>
      </c>
      <c r="J14" s="844" t="s">
        <v>1119</v>
      </c>
    </row>
    <row r="15" spans="1:10" ht="25" customHeight="1" x14ac:dyDescent="0.3">
      <c r="A15" s="849" t="s">
        <v>1120</v>
      </c>
      <c r="B15" s="848">
        <v>0</v>
      </c>
      <c r="C15" s="848">
        <v>0</v>
      </c>
      <c r="D15" s="848">
        <v>0</v>
      </c>
      <c r="E15" s="848">
        <v>0</v>
      </c>
      <c r="F15" s="845">
        <v>184.24378360838642</v>
      </c>
      <c r="G15" s="845">
        <v>188.59134893368625</v>
      </c>
      <c r="H15" s="845">
        <v>190.69545139321229</v>
      </c>
      <c r="I15" s="845">
        <v>190.34997185017139</v>
      </c>
      <c r="J15" s="844" t="s">
        <v>1121</v>
      </c>
    </row>
    <row r="16" spans="1:10" ht="25" customHeight="1" x14ac:dyDescent="0.3">
      <c r="A16" s="849" t="s">
        <v>1093</v>
      </c>
      <c r="B16" s="842">
        <v>514.6637760914972</v>
      </c>
      <c r="C16" s="845">
        <v>473.42039411697516</v>
      </c>
      <c r="D16" s="845">
        <v>446.19551708934034</v>
      </c>
      <c r="E16" s="845">
        <v>429.24854764091378</v>
      </c>
      <c r="F16" s="845">
        <v>394.20365295069092</v>
      </c>
      <c r="G16" s="845">
        <v>354.33198293005233</v>
      </c>
      <c r="H16" s="845">
        <v>317.96776965696608</v>
      </c>
      <c r="I16" s="845">
        <v>284.21452075950833</v>
      </c>
      <c r="J16" s="844" t="s">
        <v>1122</v>
      </c>
    </row>
    <row r="17" spans="1:10" ht="25" customHeight="1" x14ac:dyDescent="0.3">
      <c r="A17" s="803" t="s">
        <v>1095</v>
      </c>
      <c r="B17" s="842">
        <v>6.08902973</v>
      </c>
      <c r="C17" s="845">
        <v>55.489546574999999</v>
      </c>
      <c r="D17" s="845">
        <v>204.34668194624999</v>
      </c>
      <c r="E17" s="845">
        <v>428.18135954999997</v>
      </c>
      <c r="F17" s="845">
        <v>439.3664863138327</v>
      </c>
      <c r="G17" s="845">
        <v>443.64757952812505</v>
      </c>
      <c r="H17" s="845">
        <v>449.27427191658478</v>
      </c>
      <c r="I17" s="845">
        <v>450.56232095793752</v>
      </c>
      <c r="J17" s="847" t="s">
        <v>614</v>
      </c>
    </row>
    <row r="18" spans="1:10" ht="25" customHeight="1" x14ac:dyDescent="0.3">
      <c r="A18" s="850" t="s">
        <v>1123</v>
      </c>
      <c r="B18" s="842">
        <v>354.52565042000003</v>
      </c>
      <c r="C18" s="851">
        <v>359.09095753771669</v>
      </c>
      <c r="D18" s="851">
        <v>364.95369040103481</v>
      </c>
      <c r="E18" s="851">
        <v>415.53770017914917</v>
      </c>
      <c r="F18" s="851">
        <v>478.32163277395819</v>
      </c>
      <c r="G18" s="851">
        <v>544.66364679239484</v>
      </c>
      <c r="H18" s="851">
        <v>602.09943708159983</v>
      </c>
      <c r="I18" s="851">
        <v>637.23767951119669</v>
      </c>
      <c r="J18" s="844" t="s">
        <v>1124</v>
      </c>
    </row>
    <row r="19" spans="1:10" ht="25" customHeight="1" x14ac:dyDescent="0.3">
      <c r="A19" s="850" t="s">
        <v>1125</v>
      </c>
      <c r="B19" s="842">
        <v>58.565687500000003</v>
      </c>
      <c r="C19" s="851">
        <v>59.392376927947439</v>
      </c>
      <c r="D19" s="851">
        <v>43.87615854667699</v>
      </c>
      <c r="E19" s="851">
        <v>49.843598096375999</v>
      </c>
      <c r="F19" s="851">
        <v>54.571984942898176</v>
      </c>
      <c r="G19" s="851">
        <v>58.824278380331322</v>
      </c>
      <c r="H19" s="851">
        <v>62.464343609064841</v>
      </c>
      <c r="I19" s="851">
        <v>66.072771038639303</v>
      </c>
      <c r="J19" s="847" t="s">
        <v>614</v>
      </c>
    </row>
    <row r="20" spans="1:10" ht="25" customHeight="1" x14ac:dyDescent="0.3">
      <c r="A20" s="803" t="s">
        <v>1096</v>
      </c>
      <c r="B20" s="842">
        <v>57.5</v>
      </c>
      <c r="C20" s="845">
        <v>35.5</v>
      </c>
      <c r="D20" s="845">
        <v>35.5</v>
      </c>
      <c r="E20" s="845">
        <v>35.5</v>
      </c>
      <c r="F20" s="845">
        <v>35.5</v>
      </c>
      <c r="G20" s="845">
        <v>35.5</v>
      </c>
      <c r="H20" s="845">
        <v>35.5</v>
      </c>
      <c r="I20" s="845">
        <v>35.5</v>
      </c>
      <c r="J20" s="847" t="s">
        <v>614</v>
      </c>
    </row>
    <row r="21" spans="1:10" ht="25" customHeight="1" x14ac:dyDescent="0.3">
      <c r="A21" s="849" t="s">
        <v>1097</v>
      </c>
      <c r="B21" s="842">
        <v>4.3780000000000001</v>
      </c>
      <c r="C21" s="845">
        <v>60.985500000000002</v>
      </c>
      <c r="D21" s="845">
        <v>11</v>
      </c>
      <c r="E21" s="848">
        <v>0</v>
      </c>
      <c r="F21" s="848">
        <v>0</v>
      </c>
      <c r="G21" s="848">
        <v>0</v>
      </c>
      <c r="H21" s="848">
        <v>0</v>
      </c>
      <c r="I21" s="848">
        <v>0</v>
      </c>
      <c r="J21" s="847" t="s">
        <v>614</v>
      </c>
    </row>
    <row r="22" spans="1:10" ht="25" customHeight="1" x14ac:dyDescent="0.3">
      <c r="A22" s="852" t="s">
        <v>424</v>
      </c>
      <c r="B22" s="853">
        <v>7.4322323699999995</v>
      </c>
      <c r="C22" s="854">
        <v>6.7518906161147489</v>
      </c>
      <c r="D22" s="854">
        <v>6.1642101311676587</v>
      </c>
      <c r="E22" s="854">
        <v>5.8630873354512163</v>
      </c>
      <c r="F22" s="854">
        <v>5.3639826740709786</v>
      </c>
      <c r="G22" s="854">
        <v>4.8219370740617356</v>
      </c>
      <c r="H22" s="854">
        <v>4.3474659256991224</v>
      </c>
      <c r="I22" s="854">
        <v>3.92352860097761</v>
      </c>
      <c r="J22" s="855" t="s">
        <v>614</v>
      </c>
    </row>
    <row r="23" spans="1:10" ht="25" customHeight="1" x14ac:dyDescent="0.3">
      <c r="A23" s="856" t="s">
        <v>1023</v>
      </c>
      <c r="B23" s="842">
        <v>3534.9301190875703</v>
      </c>
      <c r="C23" s="843">
        <v>3720.4537315201069</v>
      </c>
      <c r="D23" s="843">
        <v>4173.4043559828697</v>
      </c>
      <c r="E23" s="843">
        <v>5071.5037811007351</v>
      </c>
      <c r="F23" s="843">
        <v>5724.5521494202658</v>
      </c>
      <c r="G23" s="843">
        <v>6108.0278874085852</v>
      </c>
      <c r="H23" s="843">
        <v>6490.3884827576949</v>
      </c>
      <c r="I23" s="843">
        <v>6847.1843535747785</v>
      </c>
      <c r="J23" s="847" t="s">
        <v>614</v>
      </c>
    </row>
    <row r="24" spans="1:10" x14ac:dyDescent="0.3">
      <c r="A24" s="822" t="s">
        <v>1099</v>
      </c>
      <c r="B24" s="798"/>
      <c r="C24" s="798"/>
      <c r="D24" s="798"/>
      <c r="E24" s="798"/>
      <c r="F24" s="798"/>
      <c r="G24" s="798"/>
      <c r="H24" s="798"/>
    </row>
    <row r="25" spans="1:10" x14ac:dyDescent="0.3">
      <c r="A25" s="822" t="s">
        <v>1100</v>
      </c>
      <c r="B25" s="798"/>
      <c r="C25" s="798"/>
      <c r="D25" s="798"/>
      <c r="E25" s="798"/>
      <c r="F25" s="798"/>
      <c r="G25" s="798"/>
      <c r="H25" s="798"/>
    </row>
    <row r="26" spans="1:10" ht="14.15" customHeight="1" x14ac:dyDescent="0.3">
      <c r="A26" s="857" t="s">
        <v>1101</v>
      </c>
      <c r="B26" s="858"/>
      <c r="C26" s="858"/>
      <c r="D26" s="858"/>
      <c r="E26" s="858"/>
      <c r="F26" s="858"/>
      <c r="G26" s="858"/>
      <c r="H26" s="858"/>
    </row>
    <row r="27" spans="1:10" x14ac:dyDescent="0.3">
      <c r="A27" s="859"/>
      <c r="B27" s="858"/>
      <c r="C27" s="858"/>
      <c r="D27" s="858"/>
      <c r="E27" s="858"/>
      <c r="F27" s="858"/>
      <c r="G27" s="858"/>
    </row>
    <row r="28" spans="1:10" x14ac:dyDescent="0.3">
      <c r="A28" s="828"/>
      <c r="B28" s="859"/>
      <c r="C28" s="859"/>
      <c r="D28" s="859"/>
      <c r="E28" s="798"/>
      <c r="F28" s="798"/>
      <c r="G28" s="798"/>
    </row>
    <row r="29" spans="1:10" x14ac:dyDescent="0.3">
      <c r="A29" s="828"/>
      <c r="B29" s="828"/>
      <c r="C29" s="828"/>
      <c r="D29" s="828"/>
    </row>
    <row r="30" spans="1:10" x14ac:dyDescent="0.3">
      <c r="A30" s="828"/>
      <c r="B30" s="828"/>
      <c r="C30" s="828"/>
      <c r="D30" s="828"/>
    </row>
    <row r="31" spans="1:10" x14ac:dyDescent="0.3">
      <c r="A31" s="828"/>
      <c r="B31" s="828"/>
      <c r="C31" s="828"/>
      <c r="D31" s="828"/>
    </row>
    <row r="32" spans="1:10" ht="16.5" customHeight="1" x14ac:dyDescent="0.3"/>
    <row r="33" spans="1:1" ht="16" customHeight="1" x14ac:dyDescent="0.3"/>
    <row r="34" spans="1:1" ht="16" customHeight="1" x14ac:dyDescent="0.3"/>
    <row r="35" spans="1:1" ht="16" customHeight="1" x14ac:dyDescent="0.3"/>
    <row r="36" spans="1:1" ht="11.15" customHeight="1" x14ac:dyDescent="0.3">
      <c r="A36" s="829"/>
    </row>
    <row r="37" spans="1:1" ht="11.5" customHeight="1" x14ac:dyDescent="0.3"/>
  </sheetData>
  <hyperlinks>
    <hyperlink ref="A26" location="Contents!A1" display="Return to Contents" xr:uid="{6192A7AE-3163-44CB-9F6D-8BCBA90237C7}"/>
    <hyperlink ref="A1" r:id="rId1" xr:uid="{C8322C3E-CC6B-4182-BA80-ED027D5506A2}"/>
  </hyperlinks>
  <pageMargins left="0.7" right="0.7" top="0.75" bottom="0.75" header="0.3" footer="0.3"/>
  <pageSetup paperSize="9" orientation="portrait"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A9B82-3747-4286-A7B3-9B9AB874756B}">
  <sheetPr>
    <tabColor rgb="FF00B050"/>
  </sheetPr>
  <dimension ref="A1:Z36"/>
  <sheetViews>
    <sheetView zoomScale="85" zoomScaleNormal="85" workbookViewId="0">
      <pane xSplit="1" ySplit="5" topLeftCell="B19" activePane="bottomRight" state="frozen"/>
      <selection activeCell="A2" sqref="A2"/>
      <selection pane="topRight" activeCell="A2" sqref="A2"/>
      <selection pane="bottomLeft" activeCell="A2" sqref="A2"/>
      <selection pane="bottomRight" activeCell="A19" sqref="A19"/>
    </sheetView>
  </sheetViews>
  <sheetFormatPr defaultColWidth="8.54296875" defaultRowHeight="14" x14ac:dyDescent="0.3"/>
  <cols>
    <col min="1" max="1" width="47.1796875" style="799" customWidth="1"/>
    <col min="2" max="9" width="9.7265625" style="799" customWidth="1"/>
    <col min="10" max="10" width="111.26953125" style="799" customWidth="1"/>
    <col min="11" max="17" width="11.1796875" style="799" customWidth="1"/>
    <col min="18" max="19" width="8.54296875" style="799"/>
    <col min="20" max="26" width="9.54296875" style="799" bestFit="1" customWidth="1"/>
    <col min="27" max="16384" width="8.54296875" style="799"/>
  </cols>
  <sheetData>
    <row r="1" spans="1:26" s="937" customFormat="1" x14ac:dyDescent="0.3">
      <c r="A1" s="938" t="s">
        <v>1729</v>
      </c>
    </row>
    <row r="2" spans="1:26" x14ac:dyDescent="0.3">
      <c r="A2" s="797" t="s">
        <v>1062</v>
      </c>
      <c r="B2" s="798"/>
      <c r="C2" s="798"/>
      <c r="D2" s="798"/>
      <c r="E2" s="798"/>
      <c r="F2" s="798"/>
      <c r="G2" s="798"/>
      <c r="H2" s="798"/>
    </row>
    <row r="3" spans="1:26" x14ac:dyDescent="0.3">
      <c r="A3" s="800" t="s">
        <v>1063</v>
      </c>
      <c r="B3" s="798"/>
      <c r="C3" s="798"/>
      <c r="D3" s="798"/>
      <c r="E3" s="798"/>
      <c r="F3" s="798"/>
      <c r="G3" s="798"/>
      <c r="H3" s="798"/>
    </row>
    <row r="4" spans="1:26" x14ac:dyDescent="0.3">
      <c r="A4" s="800" t="s">
        <v>1064</v>
      </c>
      <c r="B4" s="798"/>
      <c r="C4" s="798"/>
      <c r="D4" s="798"/>
      <c r="E4" s="798"/>
      <c r="F4" s="798"/>
      <c r="G4" s="798"/>
      <c r="H4" s="798"/>
    </row>
    <row r="5" spans="1:26" x14ac:dyDescent="0.3">
      <c r="A5" s="801" t="s">
        <v>1065</v>
      </c>
      <c r="B5" s="802" t="s">
        <v>1102</v>
      </c>
      <c r="C5" s="802" t="s">
        <v>1066</v>
      </c>
      <c r="D5" s="802" t="s">
        <v>1067</v>
      </c>
      <c r="E5" s="802" t="s">
        <v>1068</v>
      </c>
      <c r="F5" s="802" t="s">
        <v>1069</v>
      </c>
      <c r="G5" s="802" t="s">
        <v>1070</v>
      </c>
      <c r="H5" s="802" t="s">
        <v>1071</v>
      </c>
      <c r="I5" s="802" t="s">
        <v>1072</v>
      </c>
      <c r="J5" s="802" t="s">
        <v>5</v>
      </c>
    </row>
    <row r="6" spans="1:26" ht="25.4" customHeight="1" x14ac:dyDescent="0.3">
      <c r="A6" s="803" t="s">
        <v>1073</v>
      </c>
      <c r="B6" s="830">
        <v>1738.9506775900002</v>
      </c>
      <c r="C6" s="812">
        <v>2032.1037306600383</v>
      </c>
      <c r="D6" s="812">
        <v>2713.189300694401</v>
      </c>
      <c r="E6" s="812">
        <v>3227.1021327865187</v>
      </c>
      <c r="F6" s="812">
        <v>3558.5933571805394</v>
      </c>
      <c r="G6" s="812">
        <v>3851.8339037915994</v>
      </c>
      <c r="H6" s="812">
        <v>4177.5500247885639</v>
      </c>
      <c r="I6" s="812">
        <v>4544.3799670836579</v>
      </c>
      <c r="J6" s="831" t="s">
        <v>1074</v>
      </c>
    </row>
    <row r="7" spans="1:26" ht="25.4" customHeight="1" x14ac:dyDescent="0.3">
      <c r="A7" s="803" t="s">
        <v>1075</v>
      </c>
      <c r="B7" s="830">
        <v>13.792861240000001</v>
      </c>
      <c r="C7" s="812">
        <v>12.60056095</v>
      </c>
      <c r="D7" s="812">
        <v>13.743994611204004</v>
      </c>
      <c r="E7" s="812">
        <v>16.424206911684003</v>
      </c>
      <c r="F7" s="812">
        <v>19.244948573565004</v>
      </c>
      <c r="G7" s="812">
        <v>19.457876486119503</v>
      </c>
      <c r="H7" s="812">
        <v>19.386470991888004</v>
      </c>
      <c r="I7" s="812">
        <v>19.288490904540001</v>
      </c>
      <c r="J7" s="832" t="s">
        <v>1076</v>
      </c>
    </row>
    <row r="8" spans="1:26" ht="25.4" customHeight="1" x14ac:dyDescent="0.3">
      <c r="A8" s="803" t="s">
        <v>1077</v>
      </c>
      <c r="B8" s="830">
        <v>14.339515000000002</v>
      </c>
      <c r="C8" s="812">
        <v>20.407473892663308</v>
      </c>
      <c r="D8" s="812">
        <v>19.425754025498946</v>
      </c>
      <c r="E8" s="812">
        <v>19.25242589940266</v>
      </c>
      <c r="F8" s="812">
        <v>19.152097099174725</v>
      </c>
      <c r="G8" s="812">
        <v>19.387151505587166</v>
      </c>
      <c r="H8" s="812">
        <v>19.177454398154769</v>
      </c>
      <c r="I8" s="812">
        <v>19.027316113145872</v>
      </c>
      <c r="J8" s="815" t="s">
        <v>1076</v>
      </c>
    </row>
    <row r="9" spans="1:26" ht="25.4" customHeight="1" x14ac:dyDescent="0.3">
      <c r="A9" s="803" t="s">
        <v>1078</v>
      </c>
      <c r="B9" s="830">
        <v>57.6042457</v>
      </c>
      <c r="C9" s="812">
        <v>44.311329400000005</v>
      </c>
      <c r="D9" s="812">
        <v>49.33344112593624</v>
      </c>
      <c r="E9" s="812">
        <v>57.364395442042948</v>
      </c>
      <c r="F9" s="812">
        <v>62.828148024222692</v>
      </c>
      <c r="G9" s="812">
        <v>67.416025390697726</v>
      </c>
      <c r="H9" s="812">
        <v>70.864819153469952</v>
      </c>
      <c r="I9" s="812">
        <v>74.960220702296894</v>
      </c>
      <c r="J9" s="816" t="s">
        <v>1076</v>
      </c>
      <c r="U9" s="810"/>
      <c r="V9" s="798"/>
      <c r="W9" s="798"/>
      <c r="X9" s="798"/>
      <c r="Y9" s="798"/>
      <c r="Z9" s="798"/>
    </row>
    <row r="10" spans="1:26" ht="25.4" customHeight="1" x14ac:dyDescent="0.3">
      <c r="A10" s="803" t="s">
        <v>1079</v>
      </c>
      <c r="B10" s="830">
        <v>293.56590119999998</v>
      </c>
      <c r="C10" s="812">
        <v>314.91096784999996</v>
      </c>
      <c r="D10" s="812">
        <v>372.89531129729335</v>
      </c>
      <c r="E10" s="812">
        <v>428.64051338585625</v>
      </c>
      <c r="F10" s="812">
        <v>482.94158807966562</v>
      </c>
      <c r="G10" s="812">
        <v>517.67875916646176</v>
      </c>
      <c r="H10" s="812">
        <v>544.14272644763628</v>
      </c>
      <c r="I10" s="812">
        <v>572.05444342986198</v>
      </c>
      <c r="J10" s="833" t="s">
        <v>1103</v>
      </c>
      <c r="U10" s="810"/>
      <c r="V10" s="812"/>
      <c r="W10" s="812"/>
      <c r="X10" s="812"/>
      <c r="Y10" s="812"/>
      <c r="Z10" s="812"/>
    </row>
    <row r="11" spans="1:26" ht="25.4" customHeight="1" x14ac:dyDescent="0.3">
      <c r="A11" s="803" t="s">
        <v>1081</v>
      </c>
      <c r="B11" s="830">
        <v>227.05892460701801</v>
      </c>
      <c r="C11" s="812">
        <v>278.19701742305017</v>
      </c>
      <c r="D11" s="812">
        <v>367.18216059466022</v>
      </c>
      <c r="E11" s="812">
        <v>428.74923677795653</v>
      </c>
      <c r="F11" s="812">
        <v>467.48974060874548</v>
      </c>
      <c r="G11" s="812">
        <v>503.40550292258695</v>
      </c>
      <c r="H11" s="812">
        <v>542.7261027137688</v>
      </c>
      <c r="I11" s="812">
        <v>583.46766897234636</v>
      </c>
      <c r="J11" s="833" t="s">
        <v>1082</v>
      </c>
    </row>
    <row r="12" spans="1:26" ht="25.4" customHeight="1" x14ac:dyDescent="0.3">
      <c r="A12" s="803" t="s">
        <v>1104</v>
      </c>
      <c r="B12" s="830">
        <v>4.9110079999999998</v>
      </c>
      <c r="C12" s="812">
        <v>5.8606613000000003</v>
      </c>
      <c r="D12" s="812">
        <v>6.8568046066206172</v>
      </c>
      <c r="E12" s="812">
        <v>7.3001267298789498</v>
      </c>
      <c r="F12" s="812">
        <v>7.7143410050687811</v>
      </c>
      <c r="G12" s="812">
        <v>8.1309419611085882</v>
      </c>
      <c r="H12" s="812">
        <v>8.5029023308003442</v>
      </c>
      <c r="I12" s="812">
        <v>8.8256968044182766</v>
      </c>
      <c r="J12" s="815" t="s">
        <v>1076</v>
      </c>
    </row>
    <row r="13" spans="1:26" ht="25.4" customHeight="1" x14ac:dyDescent="0.3">
      <c r="A13" s="803" t="s">
        <v>391</v>
      </c>
      <c r="B13" s="830">
        <v>76.387668902149997</v>
      </c>
      <c r="C13" s="812">
        <v>82.013740767591756</v>
      </c>
      <c r="D13" s="812">
        <v>84.225741169789259</v>
      </c>
      <c r="E13" s="812">
        <v>90.444184293280131</v>
      </c>
      <c r="F13" s="812">
        <v>93.80261968490808</v>
      </c>
      <c r="G13" s="812">
        <v>98.896406441035595</v>
      </c>
      <c r="H13" s="812">
        <v>104.5453577362</v>
      </c>
      <c r="I13" s="812">
        <v>111.03807592679257</v>
      </c>
      <c r="J13" s="815" t="s">
        <v>1076</v>
      </c>
    </row>
    <row r="14" spans="1:26" ht="25.4" customHeight="1" x14ac:dyDescent="0.3">
      <c r="A14" s="803" t="s">
        <v>1084</v>
      </c>
      <c r="B14" s="830">
        <v>25.932013749999999</v>
      </c>
      <c r="C14" s="812">
        <v>23.659076971933342</v>
      </c>
      <c r="D14" s="812">
        <v>20.599760423792986</v>
      </c>
      <c r="E14" s="812">
        <v>25</v>
      </c>
      <c r="F14" s="812">
        <v>25</v>
      </c>
      <c r="G14" s="812">
        <v>25</v>
      </c>
      <c r="H14" s="812">
        <v>25</v>
      </c>
      <c r="I14" s="812">
        <v>25</v>
      </c>
      <c r="J14" s="833" t="s">
        <v>1105</v>
      </c>
    </row>
    <row r="15" spans="1:26" ht="25.4" customHeight="1" x14ac:dyDescent="0.3">
      <c r="A15" s="803" t="s">
        <v>1086</v>
      </c>
      <c r="B15" s="830">
        <v>80.162376370000004</v>
      </c>
      <c r="C15" s="812">
        <v>77.724810210000001</v>
      </c>
      <c r="D15" s="812">
        <v>84.309546875309792</v>
      </c>
      <c r="E15" s="812">
        <v>85.923450476413151</v>
      </c>
      <c r="F15" s="812">
        <v>83.962743544552225</v>
      </c>
      <c r="G15" s="812">
        <v>82.699093874335361</v>
      </c>
      <c r="H15" s="812">
        <v>81.379677471468995</v>
      </c>
      <c r="I15" s="812">
        <v>78.574197380851146</v>
      </c>
      <c r="J15" s="833" t="s">
        <v>1106</v>
      </c>
    </row>
    <row r="16" spans="1:26" ht="25.4" customHeight="1" x14ac:dyDescent="0.3">
      <c r="A16" s="803" t="s">
        <v>1088</v>
      </c>
      <c r="B16" s="830">
        <v>10.262055589999999</v>
      </c>
      <c r="C16" s="812">
        <v>9.5801601600000001</v>
      </c>
      <c r="D16" s="812">
        <v>11.521059660399324</v>
      </c>
      <c r="E16" s="812">
        <v>11.943598391474124</v>
      </c>
      <c r="F16" s="812">
        <v>12.229395140953793</v>
      </c>
      <c r="G16" s="812">
        <v>12.476624068210958</v>
      </c>
      <c r="H16" s="812">
        <v>12.781205282114231</v>
      </c>
      <c r="I16" s="812">
        <v>13.168629458806347</v>
      </c>
      <c r="J16" s="834" t="s">
        <v>1076</v>
      </c>
    </row>
    <row r="17" spans="1:10" ht="25.4" customHeight="1" x14ac:dyDescent="0.3">
      <c r="A17" s="803" t="s">
        <v>1089</v>
      </c>
      <c r="B17" s="830">
        <v>515.37692906000007</v>
      </c>
      <c r="C17" s="835">
        <v>558.28030193000006</v>
      </c>
      <c r="D17" s="835">
        <v>642.72735856077884</v>
      </c>
      <c r="E17" s="812">
        <v>715.48954985390014</v>
      </c>
      <c r="F17" s="812">
        <v>762.30035324077846</v>
      </c>
      <c r="G17" s="812">
        <v>790.19637173458636</v>
      </c>
      <c r="H17" s="812">
        <v>816.49600861537726</v>
      </c>
      <c r="I17" s="812">
        <v>841.93625904721625</v>
      </c>
      <c r="J17" s="833" t="s">
        <v>1107</v>
      </c>
    </row>
    <row r="18" spans="1:10" ht="25.4" customHeight="1" x14ac:dyDescent="0.3">
      <c r="A18" s="803" t="s">
        <v>1091</v>
      </c>
      <c r="B18" s="836" t="s">
        <v>1076</v>
      </c>
      <c r="C18" s="837" t="s">
        <v>1076</v>
      </c>
      <c r="D18" s="837" t="s">
        <v>1076</v>
      </c>
      <c r="E18" s="812">
        <v>180.26135213618943</v>
      </c>
      <c r="F18" s="812">
        <v>183.96899120576066</v>
      </c>
      <c r="G18" s="812">
        <v>185.61386039046951</v>
      </c>
      <c r="H18" s="812">
        <v>185.12496410012005</v>
      </c>
      <c r="I18" s="812">
        <v>187.88917078770027</v>
      </c>
      <c r="J18" s="833" t="s">
        <v>1108</v>
      </c>
    </row>
    <row r="19" spans="1:10" ht="25.4" customHeight="1" x14ac:dyDescent="0.3">
      <c r="A19" s="803" t="s">
        <v>1093</v>
      </c>
      <c r="B19" s="830">
        <v>464.23972810298216</v>
      </c>
      <c r="C19" s="812">
        <v>459.65295377694599</v>
      </c>
      <c r="D19" s="812">
        <v>435.50509657100531</v>
      </c>
      <c r="E19" s="812">
        <v>407.2582568911148</v>
      </c>
      <c r="F19" s="812">
        <v>363.0766723785685</v>
      </c>
      <c r="G19" s="812">
        <v>320.29053259987734</v>
      </c>
      <c r="H19" s="812">
        <v>283.91667338938487</v>
      </c>
      <c r="I19" s="812">
        <v>251.9236986292058</v>
      </c>
      <c r="J19" s="833" t="s">
        <v>1109</v>
      </c>
    </row>
    <row r="20" spans="1:10" ht="25.4" customHeight="1" x14ac:dyDescent="0.3">
      <c r="A20" s="803" t="s">
        <v>1095</v>
      </c>
      <c r="B20" s="830">
        <v>55.855899379999997</v>
      </c>
      <c r="C20" s="812">
        <v>217.72870616</v>
      </c>
      <c r="D20" s="812">
        <v>404.54123837999998</v>
      </c>
      <c r="E20" s="812">
        <v>427.91026829931519</v>
      </c>
      <c r="F20" s="812">
        <v>432.88077731557132</v>
      </c>
      <c r="G20" s="812">
        <v>435.24681654214737</v>
      </c>
      <c r="H20" s="812">
        <v>435.67385934907293</v>
      </c>
      <c r="I20" s="812">
        <v>438.2528573496495</v>
      </c>
      <c r="J20" s="815" t="s">
        <v>1076</v>
      </c>
    </row>
    <row r="21" spans="1:10" ht="25.4" customHeight="1" x14ac:dyDescent="0.3">
      <c r="A21" s="803" t="s">
        <v>1096</v>
      </c>
      <c r="B21" s="830">
        <v>35.5</v>
      </c>
      <c r="C21" s="812">
        <v>38</v>
      </c>
      <c r="D21" s="812">
        <v>35.5</v>
      </c>
      <c r="E21" s="812">
        <v>35.5</v>
      </c>
      <c r="F21" s="812">
        <v>35.5</v>
      </c>
      <c r="G21" s="812">
        <v>35.5</v>
      </c>
      <c r="H21" s="812">
        <v>35.5</v>
      </c>
      <c r="I21" s="812">
        <v>35.5</v>
      </c>
      <c r="J21" s="816" t="s">
        <v>1076</v>
      </c>
    </row>
    <row r="22" spans="1:10" ht="25.4" customHeight="1" x14ac:dyDescent="0.3">
      <c r="A22" s="803" t="s">
        <v>1097</v>
      </c>
      <c r="B22" s="830">
        <v>61.796500000000002</v>
      </c>
      <c r="C22" s="812">
        <v>7.6354999999999995</v>
      </c>
      <c r="D22" s="838" t="s">
        <v>1076</v>
      </c>
      <c r="E22" s="838" t="s">
        <v>1076</v>
      </c>
      <c r="F22" s="838" t="s">
        <v>1076</v>
      </c>
      <c r="G22" s="838" t="s">
        <v>1076</v>
      </c>
      <c r="H22" s="838" t="s">
        <v>1076</v>
      </c>
      <c r="I22" s="838" t="s">
        <v>1076</v>
      </c>
      <c r="J22" s="815" t="s">
        <v>1076</v>
      </c>
    </row>
    <row r="23" spans="1:10" ht="25.4" customHeight="1" x14ac:dyDescent="0.3">
      <c r="A23" s="803" t="s">
        <v>424</v>
      </c>
      <c r="B23" s="830">
        <v>6.6069208699999997</v>
      </c>
      <c r="C23" s="812">
        <v>5.9595628000000005</v>
      </c>
      <c r="D23" s="812">
        <v>5.7089899203459789</v>
      </c>
      <c r="E23" s="812">
        <v>5.2371090291984013</v>
      </c>
      <c r="F23" s="812">
        <v>4.5854432654785162</v>
      </c>
      <c r="G23" s="812">
        <v>3.9909202799855872</v>
      </c>
      <c r="H23" s="812">
        <v>3.4977941859443953</v>
      </c>
      <c r="I23" s="812">
        <v>3.0960426357389408</v>
      </c>
      <c r="J23" s="815" t="s">
        <v>1076</v>
      </c>
    </row>
    <row r="24" spans="1:10" ht="25.4" customHeight="1" x14ac:dyDescent="0.3">
      <c r="A24" s="817" t="s">
        <v>1098</v>
      </c>
      <c r="B24" s="839" t="s">
        <v>1076</v>
      </c>
      <c r="C24" s="840">
        <v>19.641299999999994</v>
      </c>
      <c r="D24" s="840">
        <v>22.415853602120734</v>
      </c>
      <c r="E24" s="840">
        <v>22.662322878781172</v>
      </c>
      <c r="F24" s="840">
        <v>22.695012357091617</v>
      </c>
      <c r="G24" s="840">
        <v>22.609040445310647</v>
      </c>
      <c r="H24" s="840">
        <v>22.404883858257737</v>
      </c>
      <c r="I24" s="841">
        <v>22.494800831490718</v>
      </c>
      <c r="J24" s="815" t="s">
        <v>1076</v>
      </c>
    </row>
    <row r="25" spans="1:10" ht="25.4" customHeight="1" x14ac:dyDescent="0.3">
      <c r="A25" s="819" t="s">
        <v>1023</v>
      </c>
      <c r="B25" s="830">
        <v>3682.34322536215</v>
      </c>
      <c r="C25" s="812">
        <v>4208.2678542522226</v>
      </c>
      <c r="D25" s="812">
        <v>5289.6814121191564</v>
      </c>
      <c r="E25" s="812">
        <v>6192.4631301830068</v>
      </c>
      <c r="F25" s="812">
        <v>6637.966228704644</v>
      </c>
      <c r="G25" s="812">
        <v>6999.8298276001206</v>
      </c>
      <c r="H25" s="812">
        <v>7388.6709248122215</v>
      </c>
      <c r="I25" s="812">
        <v>7830.8775360577183</v>
      </c>
      <c r="J25" s="815" t="s">
        <v>1076</v>
      </c>
    </row>
    <row r="26" spans="1:10" x14ac:dyDescent="0.3">
      <c r="A26" s="822" t="s">
        <v>1099</v>
      </c>
      <c r="B26" s="823"/>
      <c r="C26" s="823"/>
      <c r="D26" s="823"/>
      <c r="E26" s="823"/>
      <c r="F26" s="823"/>
      <c r="G26" s="823"/>
      <c r="H26" s="823"/>
      <c r="I26" s="823"/>
    </row>
    <row r="27" spans="1:10" x14ac:dyDescent="0.3">
      <c r="A27" s="822" t="s">
        <v>1100</v>
      </c>
      <c r="F27" s="823"/>
      <c r="G27" s="823"/>
      <c r="H27" s="823"/>
      <c r="I27" s="823"/>
    </row>
    <row r="28" spans="1:10" ht="24" customHeight="1" x14ac:dyDescent="0.3">
      <c r="A28" s="824" t="s">
        <v>1101</v>
      </c>
      <c r="B28" s="825"/>
      <c r="C28" s="825"/>
      <c r="D28" s="825"/>
      <c r="E28" s="825"/>
      <c r="F28" s="825"/>
      <c r="G28" s="826"/>
      <c r="H28" s="825"/>
      <c r="I28" s="825"/>
    </row>
    <row r="29" spans="1:10" x14ac:dyDescent="0.3">
      <c r="G29" s="827"/>
    </row>
    <row r="30" spans="1:10" x14ac:dyDescent="0.3">
      <c r="A30" s="828"/>
      <c r="B30" s="828"/>
      <c r="C30" s="828"/>
      <c r="D30" s="828"/>
    </row>
    <row r="31" spans="1:10" ht="16.5" customHeight="1" x14ac:dyDescent="0.3"/>
    <row r="32" spans="1:10" ht="16.399999999999999" customHeight="1" x14ac:dyDescent="0.3"/>
    <row r="33" spans="1:1" ht="16.399999999999999" customHeight="1" x14ac:dyDescent="0.3"/>
    <row r="34" spans="1:1" ht="16.399999999999999" customHeight="1" x14ac:dyDescent="0.3"/>
    <row r="35" spans="1:1" ht="11.15" customHeight="1" x14ac:dyDescent="0.3">
      <c r="A35" s="829"/>
    </row>
    <row r="36" spans="1:1" ht="11.9" customHeight="1" x14ac:dyDescent="0.3"/>
  </sheetData>
  <hyperlinks>
    <hyperlink ref="A28" location="Contents!A1" display="Return to Contents" xr:uid="{801AE50E-DC81-405E-B3CC-B6CDAD3C36FC}"/>
    <hyperlink ref="A1" r:id="rId1" xr:uid="{6092DC40-5B8D-4DC2-A92B-8957C159BA1C}"/>
  </hyperlinks>
  <pageMargins left="0.7" right="0.7" top="0.75" bottom="0.75" header="0.3" footer="0.3"/>
  <pageSetup paperSize="9" orientation="portrait"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88C4C-C792-4639-8A67-71F02AA021A2}">
  <sheetPr>
    <tabColor rgb="FF00B050"/>
  </sheetPr>
  <dimension ref="A1:X36"/>
  <sheetViews>
    <sheetView showGridLines="0" zoomScale="85" zoomScaleNormal="85" workbookViewId="0">
      <pane xSplit="1" ySplit="5" topLeftCell="B14" activePane="bottomRight" state="frozen"/>
      <selection activeCell="A2" sqref="A2"/>
      <selection pane="topRight" activeCell="A2" sqref="A2"/>
      <selection pane="bottomLeft" activeCell="A2" sqref="A2"/>
      <selection pane="bottomRight" activeCell="A19" sqref="A19"/>
    </sheetView>
  </sheetViews>
  <sheetFormatPr defaultColWidth="8.54296875" defaultRowHeight="14" x14ac:dyDescent="0.3"/>
  <cols>
    <col min="1" max="1" width="47.1796875" style="799" customWidth="1"/>
    <col min="2" max="8" width="9.7265625" style="799" customWidth="1"/>
    <col min="9" max="9" width="111.26953125" style="799" customWidth="1"/>
    <col min="10" max="15" width="11.1796875" style="799" customWidth="1"/>
    <col min="16" max="17" width="8.54296875" style="799"/>
    <col min="18" max="24" width="9.54296875" style="799" bestFit="1" customWidth="1"/>
    <col min="25" max="16384" width="8.54296875" style="799"/>
  </cols>
  <sheetData>
    <row r="1" spans="1:24" s="937" customFormat="1" x14ac:dyDescent="0.3">
      <c r="A1" s="938" t="s">
        <v>1541</v>
      </c>
    </row>
    <row r="2" spans="1:24" x14ac:dyDescent="0.3">
      <c r="A2" s="797" t="s">
        <v>1062</v>
      </c>
      <c r="B2" s="798"/>
      <c r="C2" s="798"/>
      <c r="D2" s="798"/>
      <c r="E2" s="798"/>
      <c r="F2" s="798"/>
      <c r="G2" s="798"/>
    </row>
    <row r="3" spans="1:24" x14ac:dyDescent="0.3">
      <c r="A3" s="800" t="s">
        <v>1063</v>
      </c>
      <c r="B3" s="798"/>
      <c r="C3" s="798"/>
      <c r="D3" s="798"/>
      <c r="E3" s="798"/>
      <c r="F3" s="798"/>
      <c r="G3" s="798"/>
    </row>
    <row r="4" spans="1:24" x14ac:dyDescent="0.3">
      <c r="A4" s="800" t="s">
        <v>1064</v>
      </c>
      <c r="B4" s="798"/>
      <c r="C4" s="798"/>
      <c r="D4" s="798"/>
      <c r="E4" s="798"/>
      <c r="F4" s="798"/>
      <c r="G4" s="798"/>
    </row>
    <row r="5" spans="1:24" x14ac:dyDescent="0.3">
      <c r="A5" s="801" t="s">
        <v>1065</v>
      </c>
      <c r="B5" s="802" t="s">
        <v>1066</v>
      </c>
      <c r="C5" s="802" t="s">
        <v>1067</v>
      </c>
      <c r="D5" s="802" t="s">
        <v>1068</v>
      </c>
      <c r="E5" s="802" t="s">
        <v>1069</v>
      </c>
      <c r="F5" s="802" t="s">
        <v>1070</v>
      </c>
      <c r="G5" s="802" t="s">
        <v>1071</v>
      </c>
      <c r="H5" s="802" t="s">
        <v>1072</v>
      </c>
      <c r="I5" s="802" t="s">
        <v>5</v>
      </c>
    </row>
    <row r="6" spans="1:24" ht="25.4" customHeight="1" x14ac:dyDescent="0.3">
      <c r="A6" s="803" t="s">
        <v>1073</v>
      </c>
      <c r="B6" s="804">
        <v>2026.6897395800383</v>
      </c>
      <c r="C6" s="805">
        <v>2677.3107015438241</v>
      </c>
      <c r="D6" s="805">
        <v>3226.4023355099002</v>
      </c>
      <c r="E6" s="805">
        <v>3616.0212274252208</v>
      </c>
      <c r="F6" s="805">
        <v>3894.8513008155546</v>
      </c>
      <c r="G6" s="805">
        <v>4178.1916151215273</v>
      </c>
      <c r="H6" s="805">
        <v>4496.121433828167</v>
      </c>
      <c r="I6" s="806" t="s">
        <v>1074</v>
      </c>
    </row>
    <row r="7" spans="1:24" ht="25.4" customHeight="1" x14ac:dyDescent="0.3">
      <c r="A7" s="803" t="s">
        <v>1075</v>
      </c>
      <c r="B7" s="804">
        <v>12.602851040000001</v>
      </c>
      <c r="C7" s="805">
        <v>14.028984967140001</v>
      </c>
      <c r="D7" s="805">
        <v>18.127838356251001</v>
      </c>
      <c r="E7" s="805">
        <v>20.092575567246001</v>
      </c>
      <c r="F7" s="805">
        <v>20.320846785446999</v>
      </c>
      <c r="G7" s="805">
        <v>20.246272015398002</v>
      </c>
      <c r="H7" s="805">
        <v>20.143945957590002</v>
      </c>
      <c r="I7" s="807" t="s">
        <v>1076</v>
      </c>
    </row>
    <row r="8" spans="1:24" ht="25.4" customHeight="1" x14ac:dyDescent="0.3">
      <c r="A8" s="803" t="s">
        <v>1077</v>
      </c>
      <c r="B8" s="804">
        <v>20.81967461</v>
      </c>
      <c r="C8" s="805">
        <v>21.83197575673919</v>
      </c>
      <c r="D8" s="805">
        <v>21.258410451677751</v>
      </c>
      <c r="E8" s="805">
        <v>21.126678546308273</v>
      </c>
      <c r="F8" s="805">
        <v>21.388419084679789</v>
      </c>
      <c r="G8" s="805">
        <v>21.149538970379655</v>
      </c>
      <c r="H8" s="805">
        <v>20.977555387324223</v>
      </c>
      <c r="I8" s="808" t="s">
        <v>1076</v>
      </c>
    </row>
    <row r="9" spans="1:24" ht="25.4" customHeight="1" x14ac:dyDescent="0.3">
      <c r="A9" s="803" t="s">
        <v>1078</v>
      </c>
      <c r="B9" s="804">
        <v>43.971892799999999</v>
      </c>
      <c r="C9" s="805">
        <v>47.523904810015729</v>
      </c>
      <c r="D9" s="805">
        <v>55.055811563847861</v>
      </c>
      <c r="E9" s="805">
        <v>62.065653805026948</v>
      </c>
      <c r="F9" s="805">
        <v>67.821292809132061</v>
      </c>
      <c r="G9" s="805">
        <v>70.711588178426439</v>
      </c>
      <c r="H9" s="805">
        <v>74.13691151980872</v>
      </c>
      <c r="I9" s="809" t="s">
        <v>1076</v>
      </c>
      <c r="S9" s="810"/>
      <c r="T9" s="798"/>
      <c r="U9" s="798"/>
      <c r="V9" s="798"/>
      <c r="W9" s="798"/>
      <c r="X9" s="798"/>
    </row>
    <row r="10" spans="1:24" ht="25.4" customHeight="1" x14ac:dyDescent="0.3">
      <c r="A10" s="803" t="s">
        <v>1079</v>
      </c>
      <c r="B10" s="804">
        <v>314.02985739999997</v>
      </c>
      <c r="C10" s="805">
        <v>359.13605180273782</v>
      </c>
      <c r="D10" s="805">
        <v>411.69878289500747</v>
      </c>
      <c r="E10" s="805">
        <v>473.03043634943191</v>
      </c>
      <c r="F10" s="805">
        <v>518.63974090883016</v>
      </c>
      <c r="G10" s="805">
        <v>542.62289554443862</v>
      </c>
      <c r="H10" s="805">
        <v>564.40118759791073</v>
      </c>
      <c r="I10" s="811" t="s">
        <v>1080</v>
      </c>
      <c r="S10" s="810"/>
      <c r="T10" s="812"/>
      <c r="U10" s="812"/>
      <c r="V10" s="812"/>
      <c r="W10" s="812"/>
      <c r="X10" s="812"/>
    </row>
    <row r="11" spans="1:24" ht="25.4" customHeight="1" x14ac:dyDescent="0.3">
      <c r="A11" s="803" t="s">
        <v>1081</v>
      </c>
      <c r="B11" s="804">
        <v>292.32726077712653</v>
      </c>
      <c r="C11" s="805">
        <v>378.13961774591627</v>
      </c>
      <c r="D11" s="805">
        <v>450.13942419578757</v>
      </c>
      <c r="E11" s="805">
        <v>505.07016369943472</v>
      </c>
      <c r="F11" s="805">
        <v>551.87339908872354</v>
      </c>
      <c r="G11" s="805">
        <v>597.80379743644141</v>
      </c>
      <c r="H11" s="805">
        <v>642.38451893427907</v>
      </c>
      <c r="I11" s="811" t="s">
        <v>1082</v>
      </c>
    </row>
    <row r="12" spans="1:24" ht="25.4" customHeight="1" x14ac:dyDescent="0.3">
      <c r="A12" s="803" t="s">
        <v>1083</v>
      </c>
      <c r="B12" s="804">
        <v>5.7000105999999997</v>
      </c>
      <c r="C12" s="805">
        <v>7.1099047881365189</v>
      </c>
      <c r="D12" s="805">
        <v>8.6589075663993107</v>
      </c>
      <c r="E12" s="805">
        <v>9.3086126412688532</v>
      </c>
      <c r="F12" s="805">
        <v>9.9403577015264357</v>
      </c>
      <c r="G12" s="805">
        <v>10.523790982198715</v>
      </c>
      <c r="H12" s="805">
        <v>11.066663436492565</v>
      </c>
      <c r="I12" s="808" t="s">
        <v>1076</v>
      </c>
    </row>
    <row r="13" spans="1:24" ht="25.4" customHeight="1" x14ac:dyDescent="0.3">
      <c r="A13" s="803" t="s">
        <v>391</v>
      </c>
      <c r="B13" s="804">
        <v>81.024483059999966</v>
      </c>
      <c r="C13" s="805">
        <v>81.832463685582823</v>
      </c>
      <c r="D13" s="805">
        <v>90.493916560036254</v>
      </c>
      <c r="E13" s="805">
        <v>97.490486188754844</v>
      </c>
      <c r="F13" s="805">
        <v>103.33305420477831</v>
      </c>
      <c r="G13" s="805">
        <v>109.34794895561845</v>
      </c>
      <c r="H13" s="805">
        <v>114.85354777983426</v>
      </c>
      <c r="I13" s="808" t="s">
        <v>1076</v>
      </c>
    </row>
    <row r="14" spans="1:24" ht="25.4" customHeight="1" x14ac:dyDescent="0.3">
      <c r="A14" s="803" t="s">
        <v>1084</v>
      </c>
      <c r="B14" s="804">
        <v>23.783552149999998</v>
      </c>
      <c r="C14" s="805">
        <v>21.460500548037288</v>
      </c>
      <c r="D14" s="805">
        <v>25</v>
      </c>
      <c r="E14" s="805">
        <v>25</v>
      </c>
      <c r="F14" s="805">
        <v>25</v>
      </c>
      <c r="G14" s="805">
        <v>25</v>
      </c>
      <c r="H14" s="805">
        <v>25</v>
      </c>
      <c r="I14" s="813" t="s">
        <v>1085</v>
      </c>
    </row>
    <row r="15" spans="1:24" ht="25.4" customHeight="1" x14ac:dyDescent="0.3">
      <c r="A15" s="803" t="s">
        <v>1086</v>
      </c>
      <c r="B15" s="804">
        <v>77.967417830000002</v>
      </c>
      <c r="C15" s="805">
        <v>83.949722926645961</v>
      </c>
      <c r="D15" s="805">
        <v>86.635040106914673</v>
      </c>
      <c r="E15" s="805">
        <v>86.955934551233582</v>
      </c>
      <c r="F15" s="805">
        <v>87.043227482178921</v>
      </c>
      <c r="G15" s="805">
        <v>86.267550034049165</v>
      </c>
      <c r="H15" s="805">
        <v>83.376863777065012</v>
      </c>
      <c r="I15" s="811" t="s">
        <v>1087</v>
      </c>
    </row>
    <row r="16" spans="1:24" ht="25.4" customHeight="1" x14ac:dyDescent="0.3">
      <c r="A16" s="803" t="s">
        <v>1088</v>
      </c>
      <c r="B16" s="804">
        <v>9.7926651699999994</v>
      </c>
      <c r="C16" s="805">
        <v>12.917083359215438</v>
      </c>
      <c r="D16" s="805">
        <v>12.19968473359893</v>
      </c>
      <c r="E16" s="805">
        <v>12.690453794157627</v>
      </c>
      <c r="F16" s="805">
        <v>13.068002887427468</v>
      </c>
      <c r="G16" s="805">
        <v>13.43898163153515</v>
      </c>
      <c r="H16" s="805">
        <v>13.851151462383147</v>
      </c>
      <c r="I16" s="808" t="s">
        <v>1076</v>
      </c>
    </row>
    <row r="17" spans="1:9" ht="25.4" customHeight="1" x14ac:dyDescent="0.3">
      <c r="A17" s="803" t="s">
        <v>1089</v>
      </c>
      <c r="B17" s="804">
        <v>553.61067109999999</v>
      </c>
      <c r="C17" s="805">
        <v>659.94003695608762</v>
      </c>
      <c r="D17" s="805">
        <v>754.86719970897082</v>
      </c>
      <c r="E17" s="805">
        <v>824.30027220140664</v>
      </c>
      <c r="F17" s="805">
        <v>861.00748130757643</v>
      </c>
      <c r="G17" s="805">
        <v>897.08774457439529</v>
      </c>
      <c r="H17" s="805">
        <v>918.382983052545</v>
      </c>
      <c r="I17" s="811" t="s">
        <v>1090</v>
      </c>
    </row>
    <row r="18" spans="1:9" ht="25.4" customHeight="1" x14ac:dyDescent="0.3">
      <c r="A18" s="803" t="s">
        <v>1091</v>
      </c>
      <c r="B18" s="814" t="s">
        <v>1076</v>
      </c>
      <c r="C18" s="814" t="s">
        <v>1076</v>
      </c>
      <c r="D18" s="805">
        <v>180.01360761818498</v>
      </c>
      <c r="E18" s="805">
        <v>183.58549141196195</v>
      </c>
      <c r="F18" s="805">
        <v>185.04491366962714</v>
      </c>
      <c r="G18" s="805">
        <v>184.29953800081881</v>
      </c>
      <c r="H18" s="805">
        <v>186.79728453640345</v>
      </c>
      <c r="I18" s="811" t="s">
        <v>1092</v>
      </c>
    </row>
    <row r="19" spans="1:9" ht="25.4" customHeight="1" x14ac:dyDescent="0.3">
      <c r="A19" s="803" t="s">
        <v>1093</v>
      </c>
      <c r="B19" s="804">
        <v>446.19791686286953</v>
      </c>
      <c r="C19" s="805">
        <v>443.85591121158416</v>
      </c>
      <c r="D19" s="805">
        <v>420.02051932536597</v>
      </c>
      <c r="E19" s="805">
        <v>384.39364126650565</v>
      </c>
      <c r="F19" s="805">
        <v>344.19756217006295</v>
      </c>
      <c r="G19" s="805">
        <v>306.8876077366985</v>
      </c>
      <c r="H19" s="805">
        <v>272.47078930346589</v>
      </c>
      <c r="I19" s="811" t="s">
        <v>1094</v>
      </c>
    </row>
    <row r="20" spans="1:9" ht="25.4" customHeight="1" x14ac:dyDescent="0.3">
      <c r="A20" s="803" t="s">
        <v>1095</v>
      </c>
      <c r="B20" s="804">
        <v>213.22596110999996</v>
      </c>
      <c r="C20" s="805">
        <v>426.84110529374999</v>
      </c>
      <c r="D20" s="805">
        <v>457.34243469318221</v>
      </c>
      <c r="E20" s="805">
        <v>475.3673931993643</v>
      </c>
      <c r="F20" s="805">
        <v>485.56246845179464</v>
      </c>
      <c r="G20" s="805">
        <v>489.04474867783767</v>
      </c>
      <c r="H20" s="805">
        <v>492.07063180439741</v>
      </c>
      <c r="I20" s="815" t="s">
        <v>1076</v>
      </c>
    </row>
    <row r="21" spans="1:9" ht="25.4" customHeight="1" x14ac:dyDescent="0.3">
      <c r="A21" s="803" t="s">
        <v>1096</v>
      </c>
      <c r="B21" s="804">
        <v>38</v>
      </c>
      <c r="C21" s="805">
        <v>35.5</v>
      </c>
      <c r="D21" s="805">
        <v>35.5</v>
      </c>
      <c r="E21" s="805">
        <v>35.5</v>
      </c>
      <c r="F21" s="805">
        <v>35.5</v>
      </c>
      <c r="G21" s="805">
        <v>35.5</v>
      </c>
      <c r="H21" s="805">
        <v>35.5</v>
      </c>
      <c r="I21" s="816" t="s">
        <v>1076</v>
      </c>
    </row>
    <row r="22" spans="1:9" ht="25.4" customHeight="1" x14ac:dyDescent="0.3">
      <c r="A22" s="803" t="s">
        <v>1097</v>
      </c>
      <c r="B22" s="804">
        <v>7.6372</v>
      </c>
      <c r="C22" s="814" t="s">
        <v>1076</v>
      </c>
      <c r="D22" s="814" t="s">
        <v>1076</v>
      </c>
      <c r="E22" s="814" t="s">
        <v>1076</v>
      </c>
      <c r="F22" s="814" t="s">
        <v>1076</v>
      </c>
      <c r="G22" s="814" t="s">
        <v>1076</v>
      </c>
      <c r="H22" s="814" t="s">
        <v>1076</v>
      </c>
      <c r="I22" s="815" t="s">
        <v>1076</v>
      </c>
    </row>
    <row r="23" spans="1:9" ht="25.4" customHeight="1" x14ac:dyDescent="0.3">
      <c r="A23" s="803" t="s">
        <v>424</v>
      </c>
      <c r="B23" s="804">
        <v>5.9651967199999998</v>
      </c>
      <c r="C23" s="805">
        <v>5.6095115066703976</v>
      </c>
      <c r="D23" s="805">
        <v>5.1401560878676653</v>
      </c>
      <c r="E23" s="805">
        <v>4.5599856205138734</v>
      </c>
      <c r="F23" s="805">
        <v>3.9787259420025687</v>
      </c>
      <c r="G23" s="805">
        <v>3.4647254414830027</v>
      </c>
      <c r="H23" s="805">
        <v>3.0290291137087229</v>
      </c>
      <c r="I23" s="815" t="s">
        <v>1076</v>
      </c>
    </row>
    <row r="24" spans="1:9" ht="25.4" customHeight="1" x14ac:dyDescent="0.3">
      <c r="A24" s="817" t="s">
        <v>1098</v>
      </c>
      <c r="B24" s="818">
        <v>19.76605</v>
      </c>
      <c r="C24" s="805">
        <v>22.126015392344669</v>
      </c>
      <c r="D24" s="805">
        <v>24.434127777300745</v>
      </c>
      <c r="E24" s="805">
        <v>24.683780968075979</v>
      </c>
      <c r="F24" s="805">
        <v>24.44341184839957</v>
      </c>
      <c r="G24" s="805">
        <v>24.135681031194284</v>
      </c>
      <c r="H24" s="805">
        <v>24.204136030500241</v>
      </c>
      <c r="I24" s="815" t="s">
        <v>1076</v>
      </c>
    </row>
    <row r="25" spans="1:9" ht="25.4" customHeight="1" x14ac:dyDescent="0.3">
      <c r="A25" s="819" t="s">
        <v>1023</v>
      </c>
      <c r="B25" s="820">
        <v>4193.1124008100342</v>
      </c>
      <c r="C25" s="821">
        <v>5299.1134922944275</v>
      </c>
      <c r="D25" s="821">
        <v>6282.9881971502937</v>
      </c>
      <c r="E25" s="821">
        <v>6861.2427872359094</v>
      </c>
      <c r="F25" s="821">
        <v>7253.0142051577413</v>
      </c>
      <c r="G25" s="821">
        <v>7615.7240243324413</v>
      </c>
      <c r="H25" s="821">
        <v>7998.7686335218759</v>
      </c>
      <c r="I25" s="815" t="s">
        <v>1076</v>
      </c>
    </row>
    <row r="26" spans="1:9" x14ac:dyDescent="0.3">
      <c r="A26" s="822" t="s">
        <v>1099</v>
      </c>
      <c r="B26" s="823"/>
      <c r="C26" s="823"/>
      <c r="D26" s="823"/>
      <c r="E26" s="823"/>
      <c r="F26" s="823"/>
      <c r="G26" s="823"/>
      <c r="H26" s="823"/>
    </row>
    <row r="27" spans="1:9" x14ac:dyDescent="0.3">
      <c r="A27" s="822" t="s">
        <v>1100</v>
      </c>
      <c r="B27" s="823"/>
      <c r="C27" s="823"/>
      <c r="D27" s="823"/>
      <c r="E27" s="823"/>
      <c r="F27" s="823"/>
      <c r="G27" s="823"/>
      <c r="H27" s="823"/>
    </row>
    <row r="28" spans="1:9" ht="15" customHeight="1" x14ac:dyDescent="0.3">
      <c r="A28" s="824" t="s">
        <v>1101</v>
      </c>
      <c r="B28" s="825"/>
      <c r="C28" s="825"/>
      <c r="D28" s="825"/>
      <c r="E28" s="825"/>
      <c r="F28" s="826"/>
      <c r="G28" s="825"/>
      <c r="H28" s="825"/>
    </row>
    <row r="29" spans="1:9" x14ac:dyDescent="0.3">
      <c r="F29" s="827"/>
    </row>
    <row r="30" spans="1:9" x14ac:dyDescent="0.3">
      <c r="A30" s="828"/>
      <c r="B30" s="828"/>
      <c r="C30" s="828"/>
    </row>
    <row r="31" spans="1:9" ht="16.5" customHeight="1" x14ac:dyDescent="0.3"/>
    <row r="32" spans="1:9" ht="16.399999999999999" customHeight="1" x14ac:dyDescent="0.3"/>
    <row r="33" spans="1:1" ht="16.399999999999999" customHeight="1" x14ac:dyDescent="0.3"/>
    <row r="34" spans="1:1" ht="16.399999999999999" customHeight="1" x14ac:dyDescent="0.3"/>
    <row r="35" spans="1:1" ht="11.15" customHeight="1" x14ac:dyDescent="0.3">
      <c r="A35" s="829"/>
    </row>
    <row r="36" spans="1:1" ht="11.9" customHeight="1" x14ac:dyDescent="0.3"/>
  </sheetData>
  <hyperlinks>
    <hyperlink ref="A28" location="Contents!A1" display="Return to Contents" xr:uid="{B66110C7-9EC3-4A45-9F5C-93EC1C65E32E}"/>
    <hyperlink ref="A1" r:id="rId1" xr:uid="{E55AB36D-C332-4F01-83D6-2E479BF77762}"/>
  </hyperlinks>
  <pageMargins left="0.7" right="0.7" top="0.75" bottom="0.75" header="0.3" footer="0.3"/>
  <pageSetup paperSize="9" orientation="portrait"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4FBA4-5155-4943-A260-CB174104BCF7}">
  <sheetPr>
    <tabColor rgb="FF00B050"/>
  </sheetPr>
  <dimension ref="A1:AE41"/>
  <sheetViews>
    <sheetView showGridLines="0" zoomScale="88" zoomScaleNormal="100" zoomScaleSheetLayoutView="100" workbookViewId="0">
      <pane xSplit="1" ySplit="4" topLeftCell="B6" activePane="bottomRight" state="frozen"/>
      <selection activeCell="A2" sqref="A2"/>
      <selection pane="topRight" activeCell="A2" sqref="A2"/>
      <selection pane="bottomLeft" activeCell="A2" sqref="A2"/>
      <selection pane="bottomRight" activeCell="B18" sqref="B18"/>
    </sheetView>
  </sheetViews>
  <sheetFormatPr defaultColWidth="10.453125" defaultRowHeight="20" customHeight="1" x14ac:dyDescent="0.25"/>
  <cols>
    <col min="1" max="1" width="55.36328125" style="942" customWidth="1"/>
    <col min="2" max="2" width="10.453125" style="942" bestFit="1" customWidth="1"/>
    <col min="3" max="9" width="9.36328125" style="942" bestFit="1" customWidth="1"/>
    <col min="10" max="10" width="10.7265625" style="942" bestFit="1" customWidth="1"/>
    <col min="11" max="12" width="10.453125" style="942" bestFit="1" customWidth="1"/>
    <col min="13" max="13" width="10.1796875" style="942" bestFit="1" customWidth="1"/>
    <col min="14" max="14" width="10.7265625" style="942" bestFit="1" customWidth="1"/>
    <col min="15" max="16" width="10.453125" style="942" bestFit="1" customWidth="1"/>
    <col min="17" max="17" width="10.1796875" style="942" bestFit="1" customWidth="1"/>
    <col min="18" max="18" width="10.7265625" style="942" bestFit="1" customWidth="1"/>
    <col min="19" max="20" width="10.453125" style="942" bestFit="1" customWidth="1"/>
    <col min="21" max="21" width="10.1796875" style="942" bestFit="1" customWidth="1"/>
    <col min="22" max="22" width="10.7265625" style="942" bestFit="1" customWidth="1"/>
    <col min="23" max="24" width="10.453125" style="958" bestFit="1" customWidth="1"/>
    <col min="25" max="25" width="10.1796875" style="958" bestFit="1" customWidth="1"/>
    <col min="26" max="26" width="10.7265625" style="958" bestFit="1" customWidth="1"/>
    <col min="27" max="28" width="10.453125" style="958" bestFit="1" customWidth="1"/>
    <col min="29" max="29" width="10.1796875" style="958" bestFit="1" customWidth="1"/>
    <col min="30" max="31" width="10.54296875" style="958" bestFit="1" customWidth="1"/>
    <col min="32" max="32" width="10.54296875" style="942" bestFit="1" customWidth="1"/>
    <col min="33" max="33" width="10.1796875" style="942" bestFit="1" customWidth="1"/>
    <col min="34" max="36" width="10.54296875" style="942" bestFit="1" customWidth="1"/>
    <col min="37" max="37" width="10.1796875" style="942" bestFit="1" customWidth="1"/>
    <col min="38" max="40" width="10.54296875" style="942" bestFit="1" customWidth="1"/>
    <col min="41" max="53" width="10.453125" style="942"/>
    <col min="54" max="54" width="17" style="942" customWidth="1"/>
    <col min="55" max="57" width="13.6328125" style="942" customWidth="1"/>
    <col min="58" max="58" width="18.36328125" style="942" customWidth="1"/>
    <col min="59" max="64" width="14.81640625" style="942" customWidth="1"/>
    <col min="65" max="65" width="20.7265625" style="942" customWidth="1"/>
    <col min="66" max="16384" width="10.453125" style="942"/>
  </cols>
  <sheetData>
    <row r="1" spans="1:31" s="956" customFormat="1" ht="20" customHeight="1" x14ac:dyDescent="0.25">
      <c r="A1" s="957" t="s">
        <v>1728</v>
      </c>
      <c r="W1" s="974"/>
      <c r="X1" s="974"/>
      <c r="Y1" s="974"/>
      <c r="Z1" s="974"/>
      <c r="AA1" s="974"/>
      <c r="AB1" s="974"/>
      <c r="AC1" s="974"/>
      <c r="AD1" s="974"/>
      <c r="AE1" s="974"/>
    </row>
    <row r="2" spans="1:31" ht="20.149999999999999" customHeight="1" x14ac:dyDescent="0.25">
      <c r="A2" s="939" t="s">
        <v>1578</v>
      </c>
      <c r="B2" s="940"/>
      <c r="C2" s="940"/>
      <c r="D2" s="940"/>
      <c r="E2" s="940"/>
      <c r="F2" s="941"/>
      <c r="G2" s="941"/>
      <c r="H2" s="941"/>
      <c r="I2" s="941"/>
    </row>
    <row r="3" spans="1:31" ht="20.149999999999999" customHeight="1" x14ac:dyDescent="0.25">
      <c r="A3" s="942" t="s">
        <v>1577</v>
      </c>
      <c r="B3" s="973"/>
      <c r="C3" s="973"/>
      <c r="D3" s="973"/>
      <c r="E3" s="973"/>
      <c r="F3" s="959"/>
      <c r="G3" s="959"/>
      <c r="H3" s="959"/>
      <c r="I3" s="959"/>
    </row>
    <row r="4" spans="1:31" ht="31" x14ac:dyDescent="0.25">
      <c r="A4" s="943" t="s">
        <v>1065</v>
      </c>
      <c r="B4" s="972" t="s">
        <v>1576</v>
      </c>
      <c r="C4" s="971" t="s">
        <v>1068</v>
      </c>
      <c r="D4" s="971" t="s">
        <v>1069</v>
      </c>
      <c r="E4" s="971" t="s">
        <v>1070</v>
      </c>
      <c r="F4" s="971" t="s">
        <v>1071</v>
      </c>
      <c r="G4" s="971" t="s">
        <v>1072</v>
      </c>
      <c r="H4" s="945" t="s">
        <v>1545</v>
      </c>
      <c r="I4" s="970" t="s">
        <v>1575</v>
      </c>
    </row>
    <row r="5" spans="1:31" ht="20.149999999999999" customHeight="1" x14ac:dyDescent="0.25">
      <c r="A5" s="968" t="s">
        <v>1574</v>
      </c>
      <c r="B5" s="967" t="s">
        <v>1076</v>
      </c>
      <c r="C5" s="967" t="s">
        <v>1076</v>
      </c>
      <c r="D5" s="967" t="s">
        <v>1076</v>
      </c>
      <c r="E5" s="967" t="s">
        <v>1076</v>
      </c>
      <c r="F5" s="967" t="s">
        <v>1076</v>
      </c>
      <c r="G5" s="967" t="s">
        <v>1076</v>
      </c>
      <c r="H5" s="967" t="s">
        <v>1076</v>
      </c>
      <c r="I5" s="967" t="s">
        <v>1076</v>
      </c>
    </row>
    <row r="6" spans="1:31" ht="20.149999999999999" customHeight="1" x14ac:dyDescent="0.25">
      <c r="A6" s="966" t="s">
        <v>1073</v>
      </c>
      <c r="B6" s="947">
        <v>2632.4076691700002</v>
      </c>
      <c r="C6" s="947">
        <v>3119.7344426698223</v>
      </c>
      <c r="D6" s="947">
        <v>3590.2670881763174</v>
      </c>
      <c r="E6" s="947">
        <v>4020.3637352695978</v>
      </c>
      <c r="F6" s="947">
        <v>4355.4720182676847</v>
      </c>
      <c r="G6" s="947">
        <v>4679.9595167592597</v>
      </c>
      <c r="H6" s="947">
        <v>5040.0173073258957</v>
      </c>
      <c r="I6" s="947">
        <v>5417.6948243412562</v>
      </c>
    </row>
    <row r="7" spans="1:31" ht="20.149999999999999" customHeight="1" x14ac:dyDescent="0.25">
      <c r="A7" s="966" t="s">
        <v>1075</v>
      </c>
      <c r="B7" s="947">
        <v>12.650925709999999</v>
      </c>
      <c r="C7" s="947">
        <v>15.662219620000002</v>
      </c>
      <c r="D7" s="947">
        <v>16.668485612999998</v>
      </c>
      <c r="E7" s="947">
        <v>18.5694755064</v>
      </c>
      <c r="F7" s="947">
        <v>19.962647445000002</v>
      </c>
      <c r="G7" s="947">
        <v>20.383464464999999</v>
      </c>
      <c r="H7" s="947">
        <v>20.805190313699999</v>
      </c>
      <c r="I7" s="947">
        <v>21.229263548999995</v>
      </c>
    </row>
    <row r="8" spans="1:31" ht="20.149999999999999" customHeight="1" x14ac:dyDescent="0.25">
      <c r="A8" s="966" t="s">
        <v>1077</v>
      </c>
      <c r="B8" s="947">
        <v>21.279373150000001</v>
      </c>
      <c r="C8" s="947">
        <v>20.042578799999998</v>
      </c>
      <c r="D8" s="947">
        <v>20.639602935608472</v>
      </c>
      <c r="E8" s="947">
        <v>21.698324967245476</v>
      </c>
      <c r="F8" s="947">
        <v>22.024992339603372</v>
      </c>
      <c r="G8" s="947">
        <v>22.456682824350985</v>
      </c>
      <c r="H8" s="947">
        <v>22.982426450297769</v>
      </c>
      <c r="I8" s="947">
        <v>23.525771700288111</v>
      </c>
    </row>
    <row r="9" spans="1:31" ht="20.149999999999999" customHeight="1" x14ac:dyDescent="0.25">
      <c r="A9" s="942" t="s">
        <v>1573</v>
      </c>
      <c r="B9" s="947">
        <v>48.090830400000002</v>
      </c>
      <c r="C9" s="947">
        <v>53.800241499999998</v>
      </c>
      <c r="D9" s="947">
        <v>64.270833501013868</v>
      </c>
      <c r="E9" s="947">
        <v>68.231807548733258</v>
      </c>
      <c r="F9" s="947">
        <v>70.544124962400915</v>
      </c>
      <c r="G9" s="947">
        <v>73.007101495591371</v>
      </c>
      <c r="H9" s="947">
        <v>76.481283192053553</v>
      </c>
      <c r="I9" s="947">
        <v>79.71104596071207</v>
      </c>
    </row>
    <row r="10" spans="1:31" ht="20.149999999999999" customHeight="1" x14ac:dyDescent="0.25">
      <c r="A10" s="966" t="s">
        <v>1079</v>
      </c>
      <c r="B10" s="947">
        <v>357.64336972000001</v>
      </c>
      <c r="C10" s="947">
        <v>389.09206359000001</v>
      </c>
      <c r="D10" s="947">
        <v>451.7824663830782</v>
      </c>
      <c r="E10" s="947">
        <v>504.85677973713632</v>
      </c>
      <c r="F10" s="947">
        <v>524.57391820513317</v>
      </c>
      <c r="G10" s="947">
        <v>545.30279175057444</v>
      </c>
      <c r="H10" s="947">
        <v>570.37736125625509</v>
      </c>
      <c r="I10" s="947">
        <v>594.15320339249774</v>
      </c>
    </row>
    <row r="11" spans="1:31" ht="20.149999999999999" customHeight="1" x14ac:dyDescent="0.25">
      <c r="A11" s="966" t="s">
        <v>1046</v>
      </c>
      <c r="B11" s="947">
        <v>425.25207902</v>
      </c>
      <c r="C11" s="947">
        <v>511.53926978999937</v>
      </c>
      <c r="D11" s="947">
        <v>580.62646006121565</v>
      </c>
      <c r="E11" s="947">
        <v>638.59918688573316</v>
      </c>
      <c r="F11" s="947">
        <v>664.29947818658763</v>
      </c>
      <c r="G11" s="947">
        <v>681.5658446082316</v>
      </c>
      <c r="H11" s="947">
        <v>698.88264403908181</v>
      </c>
      <c r="I11" s="947">
        <v>714.56528886346712</v>
      </c>
    </row>
    <row r="12" spans="1:31" ht="20.149999999999999" customHeight="1" x14ac:dyDescent="0.25">
      <c r="A12" s="966" t="s">
        <v>1083</v>
      </c>
      <c r="B12" s="947">
        <v>7.7319705000000001</v>
      </c>
      <c r="C12" s="947">
        <v>10.205018699999997</v>
      </c>
      <c r="D12" s="947">
        <v>11.409683091087432</v>
      </c>
      <c r="E12" s="947">
        <v>12.49551627158535</v>
      </c>
      <c r="F12" s="947">
        <v>13.037077248790931</v>
      </c>
      <c r="G12" s="947">
        <v>13.536467950058071</v>
      </c>
      <c r="H12" s="947">
        <v>13.997315128976789</v>
      </c>
      <c r="I12" s="947">
        <v>14.438600959813492</v>
      </c>
    </row>
    <row r="13" spans="1:31" ht="20.149999999999999" customHeight="1" x14ac:dyDescent="0.25">
      <c r="A13" s="966" t="s">
        <v>391</v>
      </c>
      <c r="B13" s="947">
        <v>81.836522000000002</v>
      </c>
      <c r="C13" s="947">
        <v>86.546693291704713</v>
      </c>
      <c r="D13" s="947">
        <v>92.998322825097844</v>
      </c>
      <c r="E13" s="947">
        <v>99.641274299440369</v>
      </c>
      <c r="F13" s="947">
        <v>104.88629944757596</v>
      </c>
      <c r="G13" s="947">
        <v>109.5602564813146</v>
      </c>
      <c r="H13" s="947">
        <v>114.42198152295258</v>
      </c>
      <c r="I13" s="947">
        <v>119.4794107010207</v>
      </c>
    </row>
    <row r="14" spans="1:31" ht="20.149999999999999" customHeight="1" x14ac:dyDescent="0.25">
      <c r="A14" s="966" t="s">
        <v>1572</v>
      </c>
      <c r="B14" s="947">
        <v>81.422114820000004</v>
      </c>
      <c r="C14" s="947">
        <v>82.34703279</v>
      </c>
      <c r="D14" s="947">
        <v>82.944715553976863</v>
      </c>
      <c r="E14" s="947">
        <v>83.251074018785104</v>
      </c>
      <c r="F14" s="947">
        <v>82.962931984724179</v>
      </c>
      <c r="G14" s="947">
        <v>81.113845784556659</v>
      </c>
      <c r="H14" s="947">
        <v>79.073955334164793</v>
      </c>
      <c r="I14" s="947">
        <v>76.94105864391409</v>
      </c>
    </row>
    <row r="15" spans="1:31" ht="20.149999999999999" customHeight="1" x14ac:dyDescent="0.25">
      <c r="A15" s="966" t="s">
        <v>1088</v>
      </c>
      <c r="B15" s="947">
        <v>13.17579611</v>
      </c>
      <c r="C15" s="947">
        <v>12.17003064</v>
      </c>
      <c r="D15" s="947">
        <v>13.699099439208666</v>
      </c>
      <c r="E15" s="947">
        <v>14.190942229376294</v>
      </c>
      <c r="F15" s="947">
        <v>14.555562623557828</v>
      </c>
      <c r="G15" s="947">
        <v>14.963383203721472</v>
      </c>
      <c r="H15" s="947">
        <v>15.396979309177478</v>
      </c>
      <c r="I15" s="947">
        <v>15.85739887015959</v>
      </c>
    </row>
    <row r="16" spans="1:31" ht="20.149999999999999" customHeight="1" x14ac:dyDescent="0.25">
      <c r="A16" s="966" t="s">
        <v>1571</v>
      </c>
      <c r="B16" s="947">
        <v>659.19856430000004</v>
      </c>
      <c r="C16" s="947">
        <v>758.83608802998754</v>
      </c>
      <c r="D16" s="947">
        <v>844.08879960378374</v>
      </c>
      <c r="E16" s="947">
        <v>917.04098154098142</v>
      </c>
      <c r="F16" s="947">
        <v>961.41765429134205</v>
      </c>
      <c r="G16" s="947">
        <v>998.52649262111129</v>
      </c>
      <c r="H16" s="947">
        <v>1038.0474131116323</v>
      </c>
      <c r="I16" s="947">
        <v>1077.592567174298</v>
      </c>
    </row>
    <row r="17" spans="1:9" ht="20.149999999999999" customHeight="1" x14ac:dyDescent="0.25">
      <c r="A17" s="966" t="s">
        <v>1570</v>
      </c>
      <c r="B17" s="947" t="s">
        <v>1076</v>
      </c>
      <c r="C17" s="947">
        <v>29.494299999999999</v>
      </c>
      <c r="D17" s="947">
        <v>98.066201817734864</v>
      </c>
      <c r="E17" s="947">
        <v>102.60597866369326</v>
      </c>
      <c r="F17" s="947">
        <v>102.85095617356748</v>
      </c>
      <c r="G17" s="947">
        <v>104.83197783450147</v>
      </c>
      <c r="H17" s="947">
        <v>108.54647027676707</v>
      </c>
      <c r="I17" s="947">
        <v>112.92312852396353</v>
      </c>
    </row>
    <row r="18" spans="1:9" ht="20.149999999999999" customHeight="1" x14ac:dyDescent="0.25">
      <c r="A18" s="966" t="s">
        <v>1569</v>
      </c>
      <c r="B18" s="947">
        <v>444.55637834999993</v>
      </c>
      <c r="C18" s="947">
        <v>430.92823803999943</v>
      </c>
      <c r="D18" s="947">
        <v>398.51398248933771</v>
      </c>
      <c r="E18" s="947">
        <v>373.441147879114</v>
      </c>
      <c r="F18" s="947">
        <v>345.39255503167539</v>
      </c>
      <c r="G18" s="947">
        <v>317.82673217990651</v>
      </c>
      <c r="H18" s="947">
        <v>292.17074859061228</v>
      </c>
      <c r="I18" s="947">
        <v>268.04076312691416</v>
      </c>
    </row>
    <row r="19" spans="1:9" ht="20.149999999999999" customHeight="1" x14ac:dyDescent="0.25">
      <c r="A19" s="966" t="s">
        <v>1095</v>
      </c>
      <c r="B19" s="947">
        <v>429.20250486999998</v>
      </c>
      <c r="C19" s="947">
        <v>453.97688172000682</v>
      </c>
      <c r="D19" s="947">
        <v>466.89978572522011</v>
      </c>
      <c r="E19" s="947">
        <v>488.61366361275179</v>
      </c>
      <c r="F19" s="947">
        <v>502.57282487653947</v>
      </c>
      <c r="G19" s="947">
        <v>512.46559869954285</v>
      </c>
      <c r="H19" s="947">
        <v>517.47140071809099</v>
      </c>
      <c r="I19" s="947">
        <v>522.90127049918567</v>
      </c>
    </row>
    <row r="20" spans="1:9" ht="20.149999999999999" customHeight="1" x14ac:dyDescent="0.25">
      <c r="A20" s="966" t="s">
        <v>1096</v>
      </c>
      <c r="B20" s="947">
        <v>35.5</v>
      </c>
      <c r="C20" s="947">
        <v>53</v>
      </c>
      <c r="D20" s="947">
        <v>35.5</v>
      </c>
      <c r="E20" s="947">
        <v>35.5</v>
      </c>
      <c r="F20" s="947">
        <v>35.5</v>
      </c>
      <c r="G20" s="947">
        <v>35.5</v>
      </c>
      <c r="H20" s="947">
        <v>35.5</v>
      </c>
      <c r="I20" s="947">
        <v>35.5</v>
      </c>
    </row>
    <row r="21" spans="1:9" ht="20.149999999999999" customHeight="1" x14ac:dyDescent="0.25">
      <c r="A21" s="966" t="s">
        <v>424</v>
      </c>
      <c r="B21" s="947">
        <v>5.6404273199999997</v>
      </c>
      <c r="C21" s="947">
        <v>5.0413064499999996</v>
      </c>
      <c r="D21" s="947">
        <v>4.5029192883643052</v>
      </c>
      <c r="E21" s="947">
        <v>3.9995060213857685</v>
      </c>
      <c r="F21" s="947">
        <v>3.4872860213239236</v>
      </c>
      <c r="G21" s="947">
        <v>3.0466402591103443</v>
      </c>
      <c r="H21" s="947">
        <v>2.6616735225257186</v>
      </c>
      <c r="I21" s="947">
        <v>2.3253503328230911</v>
      </c>
    </row>
    <row r="22" spans="1:9" ht="20.149999999999999" customHeight="1" x14ac:dyDescent="0.25">
      <c r="A22" s="969" t="s">
        <v>1568</v>
      </c>
      <c r="B22" s="947" t="s">
        <v>1076</v>
      </c>
      <c r="C22" s="947" t="s">
        <v>1076</v>
      </c>
      <c r="D22" s="947" t="s">
        <v>1076</v>
      </c>
      <c r="E22" s="947">
        <v>155.11966365707062</v>
      </c>
      <c r="F22" s="947">
        <v>169.72270466358063</v>
      </c>
      <c r="G22" s="947">
        <v>181.88559981579672</v>
      </c>
      <c r="H22" s="947">
        <v>194.44162373142936</v>
      </c>
      <c r="I22" s="947">
        <v>204.03419507938838</v>
      </c>
    </row>
    <row r="23" spans="1:9" ht="20.149999999999999" customHeight="1" x14ac:dyDescent="0.25">
      <c r="A23" s="966" t="s">
        <v>1098</v>
      </c>
      <c r="B23" s="947">
        <v>23.374613499999999</v>
      </c>
      <c r="C23" s="947">
        <v>29.154791450000001</v>
      </c>
      <c r="D23" s="947">
        <v>28.347599780763566</v>
      </c>
      <c r="E23" s="947">
        <v>30.061936163129651</v>
      </c>
      <c r="F23" s="947">
        <v>30.966504718100513</v>
      </c>
      <c r="G23" s="947">
        <v>31.919065889427646</v>
      </c>
      <c r="H23" s="947">
        <v>32.758299531622718</v>
      </c>
      <c r="I23" s="947">
        <v>33.800751495011838</v>
      </c>
    </row>
    <row r="24" spans="1:9" ht="20.149999999999999" customHeight="1" x14ac:dyDescent="0.25">
      <c r="A24" s="968" t="s">
        <v>1567</v>
      </c>
      <c r="B24" s="967" t="s">
        <v>1076</v>
      </c>
      <c r="C24" s="967" t="s">
        <v>1076</v>
      </c>
      <c r="D24" s="967" t="s">
        <v>1076</v>
      </c>
      <c r="E24" s="967" t="s">
        <v>1076</v>
      </c>
      <c r="F24" s="967" t="s">
        <v>1076</v>
      </c>
      <c r="G24" s="967" t="s">
        <v>1076</v>
      </c>
      <c r="H24" s="967" t="s">
        <v>1076</v>
      </c>
      <c r="I24" s="967" t="s">
        <v>1076</v>
      </c>
    </row>
    <row r="25" spans="1:9" ht="20.149999999999999" customHeight="1" x14ac:dyDescent="0.25">
      <c r="A25" s="966" t="s">
        <v>1566</v>
      </c>
      <c r="B25" s="947">
        <v>51.502628260000002</v>
      </c>
      <c r="C25" s="947">
        <v>60</v>
      </c>
      <c r="D25" s="947">
        <v>73.099999999999994</v>
      </c>
      <c r="E25" s="947">
        <v>70.020048360509534</v>
      </c>
      <c r="F25" s="947">
        <v>70</v>
      </c>
      <c r="G25" s="947">
        <v>70</v>
      </c>
      <c r="H25" s="947">
        <v>70</v>
      </c>
      <c r="I25" s="947">
        <v>70</v>
      </c>
    </row>
    <row r="26" spans="1:9" ht="20.149999999999999" customHeight="1" x14ac:dyDescent="0.25">
      <c r="A26" s="948" t="s">
        <v>1023</v>
      </c>
      <c r="B26" s="949">
        <v>5330.4657672000003</v>
      </c>
      <c r="C26" s="949">
        <v>6121.57119708152</v>
      </c>
      <c r="D26" s="949">
        <v>6874.3260462848075</v>
      </c>
      <c r="E26" s="949">
        <v>7658.30104263267</v>
      </c>
      <c r="F26" s="949">
        <v>8094.2295364871879</v>
      </c>
      <c r="G26" s="949">
        <v>8497.8514626220531</v>
      </c>
      <c r="H26" s="949">
        <v>8944.0340733552366</v>
      </c>
      <c r="I26" s="949">
        <v>9404.7138932137132</v>
      </c>
    </row>
    <row r="27" spans="1:9" ht="20.149999999999999" customHeight="1" x14ac:dyDescent="0.25">
      <c r="A27" s="942" t="s">
        <v>1565</v>
      </c>
      <c r="B27" s="965"/>
      <c r="C27" s="965"/>
      <c r="D27" s="965"/>
      <c r="E27" s="965"/>
      <c r="F27" s="965"/>
      <c r="G27" s="964"/>
      <c r="H27" s="959"/>
      <c r="I27" s="959"/>
    </row>
    <row r="28" spans="1:9" ht="20.149999999999999" customHeight="1" x14ac:dyDescent="0.25">
      <c r="A28" s="942" t="s">
        <v>1564</v>
      </c>
      <c r="B28" s="965"/>
      <c r="C28" s="965"/>
      <c r="D28" s="965"/>
      <c r="E28" s="965"/>
      <c r="F28" s="965"/>
      <c r="G28" s="964"/>
      <c r="H28" s="959"/>
      <c r="I28" s="959"/>
    </row>
    <row r="29" spans="1:9" ht="20.149999999999999" customHeight="1" x14ac:dyDescent="0.25">
      <c r="A29" s="942" t="s">
        <v>1563</v>
      </c>
      <c r="B29" s="965"/>
      <c r="C29" s="965"/>
      <c r="D29" s="965"/>
      <c r="E29" s="965"/>
      <c r="F29" s="965"/>
      <c r="G29" s="964"/>
      <c r="H29" s="959"/>
      <c r="I29" s="959"/>
    </row>
    <row r="30" spans="1:9" ht="20.149999999999999" customHeight="1" x14ac:dyDescent="0.25">
      <c r="A30" s="942" t="s">
        <v>1562</v>
      </c>
      <c r="B30" s="965"/>
      <c r="C30" s="965"/>
      <c r="D30" s="965"/>
      <c r="E30" s="965"/>
      <c r="F30" s="965"/>
      <c r="G30" s="964"/>
      <c r="H30" s="959"/>
      <c r="I30" s="959"/>
    </row>
    <row r="31" spans="1:9" ht="20.149999999999999" customHeight="1" x14ac:dyDescent="0.25">
      <c r="A31" s="960" t="s">
        <v>1547</v>
      </c>
      <c r="B31" s="962"/>
      <c r="C31" s="962"/>
      <c r="D31" s="962"/>
      <c r="E31" s="963"/>
      <c r="F31" s="962"/>
      <c r="G31" s="962"/>
      <c r="H31" s="959"/>
      <c r="I31" s="959"/>
    </row>
    <row r="32" spans="1:9" ht="20.149999999999999" customHeight="1" x14ac:dyDescent="0.25">
      <c r="A32" s="960" t="s">
        <v>1561</v>
      </c>
      <c r="B32" s="959"/>
      <c r="C32" s="959"/>
      <c r="D32" s="959"/>
      <c r="E32" s="959"/>
      <c r="F32" s="959"/>
      <c r="G32" s="959"/>
      <c r="H32" s="959"/>
      <c r="I32" s="959"/>
    </row>
    <row r="33" spans="1:9" ht="20.149999999999999" customHeight="1" x14ac:dyDescent="0.25">
      <c r="A33" s="960" t="s">
        <v>1560</v>
      </c>
      <c r="B33" s="961"/>
      <c r="C33" s="961"/>
      <c r="D33" s="961"/>
      <c r="E33" s="959"/>
      <c r="F33" s="959"/>
      <c r="G33" s="959"/>
      <c r="H33" s="959"/>
      <c r="I33" s="959"/>
    </row>
    <row r="34" spans="1:9" ht="20.149999999999999" customHeight="1" x14ac:dyDescent="0.25">
      <c r="A34" s="960" t="s">
        <v>1559</v>
      </c>
      <c r="B34" s="959"/>
      <c r="C34" s="959"/>
      <c r="D34" s="959"/>
      <c r="E34" s="959"/>
      <c r="F34" s="959"/>
      <c r="G34" s="959"/>
      <c r="H34" s="959"/>
      <c r="I34" s="959"/>
    </row>
    <row r="35" spans="1:9" ht="20.149999999999999" customHeight="1" x14ac:dyDescent="0.25">
      <c r="A35" s="960" t="s">
        <v>1558</v>
      </c>
      <c r="B35" s="959"/>
      <c r="C35" s="959"/>
      <c r="D35" s="959"/>
      <c r="E35" s="959"/>
      <c r="F35" s="959"/>
      <c r="G35" s="959"/>
      <c r="H35" s="959"/>
      <c r="I35" s="959"/>
    </row>
    <row r="36" spans="1:9" ht="20.149999999999999" customHeight="1" x14ac:dyDescent="0.25">
      <c r="A36" s="960" t="s">
        <v>1557</v>
      </c>
      <c r="B36" s="959"/>
      <c r="C36" s="959"/>
      <c r="D36" s="959"/>
      <c r="E36" s="959"/>
      <c r="F36" s="959"/>
      <c r="G36" s="959"/>
      <c r="H36" s="959"/>
      <c r="I36" s="959"/>
    </row>
    <row r="37" spans="1:9" ht="20.149999999999999" customHeight="1" x14ac:dyDescent="0.25">
      <c r="A37" s="960" t="s">
        <v>1556</v>
      </c>
      <c r="B37" s="959"/>
      <c r="C37" s="959"/>
      <c r="D37" s="959"/>
      <c r="E37" s="959"/>
      <c r="F37" s="959"/>
      <c r="G37" s="959"/>
      <c r="H37" s="959"/>
      <c r="I37" s="959"/>
    </row>
    <row r="38" spans="1:9" ht="20.149999999999999" customHeight="1" x14ac:dyDescent="0.25">
      <c r="A38" s="955" t="s">
        <v>1555</v>
      </c>
    </row>
    <row r="39" spans="1:9" ht="20.149999999999999" customHeight="1" x14ac:dyDescent="0.25"/>
    <row r="40" spans="1:9" ht="20.149999999999999" customHeight="1" x14ac:dyDescent="0.25"/>
    <row r="41" spans="1:9" ht="20.149999999999999" customHeight="1" x14ac:dyDescent="0.25"/>
  </sheetData>
  <hyperlinks>
    <hyperlink ref="A38" location="'Table of Contents'!A1" display="Return to Contents" xr:uid="{6A07A493-FEE7-418B-BA4D-EF8C63838024}"/>
    <hyperlink ref="A1" r:id="rId1" xr:uid="{ADBA7321-E6E7-413C-8517-40BF0793109F}"/>
  </hyperlinks>
  <pageMargins left="0.7" right="0.7" top="0.75" bottom="0.75" header="0.3" footer="0.3"/>
  <pageSetup paperSize="9" orientation="portrait" r:id="rId2"/>
  <tableParts count="1">
    <tablePart r:id="rId3"/>
  </tablePar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2C3EA-0230-4A04-B850-67EE5C752E74}">
  <sheetPr>
    <tabColor rgb="FFFF0000"/>
  </sheetPr>
  <dimension ref="A1:BE93"/>
  <sheetViews>
    <sheetView tabSelected="1" zoomScale="85" zoomScaleNormal="85" workbookViewId="0">
      <pane xSplit="4" ySplit="2" topLeftCell="AO42" activePane="bottomRight" state="frozen"/>
      <selection activeCell="D76" sqref="D76"/>
      <selection pane="topRight" activeCell="D76" sqref="D76"/>
      <selection pane="bottomLeft" activeCell="D76" sqref="D76"/>
      <selection pane="bottomRight" activeCell="AV63" sqref="AV63"/>
    </sheetView>
  </sheetViews>
  <sheetFormatPr defaultRowHeight="13" x14ac:dyDescent="0.3"/>
  <cols>
    <col min="1" max="2" width="4.08984375" style="670" customWidth="1"/>
    <col min="3" max="3" width="10.1796875" style="1111" customWidth="1"/>
    <col min="4" max="4" width="34.6328125" style="674" customWidth="1"/>
    <col min="5" max="5" width="9" style="674" customWidth="1"/>
    <col min="6" max="24" width="8.7265625" style="674"/>
    <col min="25" max="25" width="8.90625" style="674" bestFit="1" customWidth="1"/>
    <col min="26" max="41" width="8.7265625" style="674"/>
    <col min="42" max="42" width="8.90625" style="674" bestFit="1" customWidth="1"/>
    <col min="43" max="48" width="8.7265625" style="674"/>
    <col min="49" max="49" width="8.7265625" style="674" customWidth="1"/>
    <col min="50" max="50" width="8.7265625" style="773"/>
    <col min="51" max="55" width="8.7265625" style="678"/>
    <col min="56" max="16384" width="8.7265625" style="674"/>
  </cols>
  <sheetData>
    <row r="1" spans="1:56" s="681" customFormat="1" ht="23" customHeight="1" x14ac:dyDescent="0.35">
      <c r="A1" s="1178" t="s">
        <v>1772</v>
      </c>
      <c r="B1" s="680"/>
      <c r="C1" s="1114"/>
      <c r="E1" s="681" t="str">
        <f t="shared" ref="E1:AB1" si="0">E28</f>
        <v>1978/79</v>
      </c>
      <c r="F1" s="681" t="str">
        <f t="shared" si="0"/>
        <v>1979/80</v>
      </c>
      <c r="G1" s="681" t="str">
        <f t="shared" si="0"/>
        <v>1980/81</v>
      </c>
      <c r="H1" s="681" t="str">
        <f t="shared" si="0"/>
        <v>1981/82</v>
      </c>
      <c r="I1" s="681" t="str">
        <f t="shared" si="0"/>
        <v>1982/83</v>
      </c>
      <c r="J1" s="681" t="str">
        <f t="shared" si="0"/>
        <v>1983/84</v>
      </c>
      <c r="K1" s="681" t="str">
        <f t="shared" si="0"/>
        <v>1984/85</v>
      </c>
      <c r="L1" s="681" t="str">
        <f t="shared" si="0"/>
        <v>1985/86</v>
      </c>
      <c r="M1" s="681" t="str">
        <f t="shared" si="0"/>
        <v>1986/87</v>
      </c>
      <c r="N1" s="681" t="str">
        <f t="shared" si="0"/>
        <v>1987/88</v>
      </c>
      <c r="O1" s="681" t="str">
        <f t="shared" si="0"/>
        <v>1988/89</v>
      </c>
      <c r="P1" s="681" t="str">
        <f t="shared" si="0"/>
        <v>1989/90</v>
      </c>
      <c r="Q1" s="681" t="str">
        <f t="shared" si="0"/>
        <v>1990/91</v>
      </c>
      <c r="R1" s="681" t="str">
        <f t="shared" si="0"/>
        <v>1991/92</v>
      </c>
      <c r="S1" s="681" t="str">
        <f t="shared" si="0"/>
        <v>1992/93</v>
      </c>
      <c r="T1" s="681" t="str">
        <f t="shared" si="0"/>
        <v>1993/94</v>
      </c>
      <c r="U1" s="681" t="str">
        <f t="shared" si="0"/>
        <v>1994/95</v>
      </c>
      <c r="V1" s="681" t="str">
        <f t="shared" si="0"/>
        <v>1995/96</v>
      </c>
      <c r="W1" s="681" t="str">
        <f t="shared" si="0"/>
        <v>1996/97</v>
      </c>
      <c r="X1" s="681" t="str">
        <f t="shared" si="0"/>
        <v>1997/98</v>
      </c>
      <c r="Y1" s="681" t="str">
        <f t="shared" si="0"/>
        <v>1998/99</v>
      </c>
      <c r="Z1" s="681" t="str">
        <f t="shared" si="0"/>
        <v>1999/00</v>
      </c>
      <c r="AA1" s="681" t="str">
        <f t="shared" si="0"/>
        <v>2000/01</v>
      </c>
      <c r="AB1" s="681" t="str">
        <f t="shared" si="0"/>
        <v>2001/02</v>
      </c>
      <c r="AC1" s="681" t="str">
        <f>AC28</f>
        <v>2002/03</v>
      </c>
      <c r="AD1" s="681" t="str">
        <f t="shared" ref="AD1:AX1" si="1">AD28</f>
        <v>2003/04</v>
      </c>
      <c r="AE1" s="681" t="str">
        <f t="shared" si="1"/>
        <v>2004/05</v>
      </c>
      <c r="AF1" s="681" t="str">
        <f t="shared" si="1"/>
        <v>2005/06</v>
      </c>
      <c r="AG1" s="681" t="str">
        <f t="shared" si="1"/>
        <v>2006/07</v>
      </c>
      <c r="AH1" s="681" t="str">
        <f t="shared" si="1"/>
        <v>2007/08</v>
      </c>
      <c r="AI1" s="681" t="str">
        <f t="shared" si="1"/>
        <v>2008/09</v>
      </c>
      <c r="AJ1" s="681" t="str">
        <f t="shared" si="1"/>
        <v>2009/10</v>
      </c>
      <c r="AK1" s="681" t="str">
        <f t="shared" si="1"/>
        <v>2010/11</v>
      </c>
      <c r="AL1" s="681" t="str">
        <f t="shared" si="1"/>
        <v>2011/12</v>
      </c>
      <c r="AM1" s="681" t="str">
        <f t="shared" si="1"/>
        <v>2012/13</v>
      </c>
      <c r="AN1" s="681" t="str">
        <f t="shared" si="1"/>
        <v>2013/14</v>
      </c>
      <c r="AO1" s="681" t="str">
        <f t="shared" si="1"/>
        <v>2014/15</v>
      </c>
      <c r="AP1" s="681" t="str">
        <f t="shared" si="1"/>
        <v>2015/16</v>
      </c>
      <c r="AQ1" s="681" t="str">
        <f t="shared" si="1"/>
        <v>2016/17</v>
      </c>
      <c r="AR1" s="681" t="str">
        <f t="shared" si="1"/>
        <v>2017/18</v>
      </c>
      <c r="AS1" s="681" t="str">
        <f t="shared" si="1"/>
        <v>2018/19</v>
      </c>
      <c r="AT1" s="681" t="str">
        <f t="shared" si="1"/>
        <v>2019/20</v>
      </c>
      <c r="AU1" s="681" t="str">
        <f t="shared" si="1"/>
        <v>2020/21</v>
      </c>
      <c r="AV1" s="681" t="str">
        <f t="shared" si="1"/>
        <v>2021/22</v>
      </c>
      <c r="AW1" s="681" t="str">
        <f t="shared" si="1"/>
        <v>2022/23</v>
      </c>
      <c r="AX1" s="774" t="str">
        <f t="shared" si="1"/>
        <v>2023/24</v>
      </c>
      <c r="AY1" s="682" t="str">
        <f t="shared" ref="AY1:BD1" si="2">AY28</f>
        <v>2024/25</v>
      </c>
      <c r="AZ1" s="682" t="str">
        <f t="shared" si="2"/>
        <v>2025/26</v>
      </c>
      <c r="BA1" s="682" t="str">
        <f t="shared" si="2"/>
        <v>2026/27</v>
      </c>
      <c r="BB1" s="682" t="str">
        <f t="shared" si="2"/>
        <v>2027/28</v>
      </c>
      <c r="BC1" s="682" t="str">
        <f t="shared" si="2"/>
        <v>2028/29</v>
      </c>
      <c r="BD1" s="681" t="str">
        <f t="shared" si="2"/>
        <v>2029/30</v>
      </c>
    </row>
    <row r="2" spans="1:56" s="981" customFormat="1" x14ac:dyDescent="0.3">
      <c r="A2" s="975"/>
      <c r="B2" s="975"/>
      <c r="C2" s="1132" t="s">
        <v>1767</v>
      </c>
      <c r="D2" s="976" t="s">
        <v>1012</v>
      </c>
      <c r="E2" s="977" t="str">
        <f t="shared" ref="E2:BC2" si="3">LEFT(E28,4)</f>
        <v>1978</v>
      </c>
      <c r="F2" s="977" t="str">
        <f t="shared" si="3"/>
        <v>1979</v>
      </c>
      <c r="G2" s="977" t="str">
        <f t="shared" si="3"/>
        <v>1980</v>
      </c>
      <c r="H2" s="977" t="str">
        <f t="shared" si="3"/>
        <v>1981</v>
      </c>
      <c r="I2" s="977" t="str">
        <f t="shared" si="3"/>
        <v>1982</v>
      </c>
      <c r="J2" s="977" t="str">
        <f t="shared" si="3"/>
        <v>1983</v>
      </c>
      <c r="K2" s="977" t="str">
        <f t="shared" si="3"/>
        <v>1984</v>
      </c>
      <c r="L2" s="977" t="str">
        <f t="shared" si="3"/>
        <v>1985</v>
      </c>
      <c r="M2" s="977" t="str">
        <f t="shared" si="3"/>
        <v>1986</v>
      </c>
      <c r="N2" s="977" t="str">
        <f t="shared" si="3"/>
        <v>1987</v>
      </c>
      <c r="O2" s="977" t="str">
        <f t="shared" si="3"/>
        <v>1988</v>
      </c>
      <c r="P2" s="977" t="str">
        <f t="shared" si="3"/>
        <v>1989</v>
      </c>
      <c r="Q2" s="977" t="str">
        <f t="shared" si="3"/>
        <v>1990</v>
      </c>
      <c r="R2" s="977" t="str">
        <f t="shared" si="3"/>
        <v>1991</v>
      </c>
      <c r="S2" s="977" t="str">
        <f t="shared" si="3"/>
        <v>1992</v>
      </c>
      <c r="T2" s="977" t="str">
        <f t="shared" si="3"/>
        <v>1993</v>
      </c>
      <c r="U2" s="977" t="str">
        <f t="shared" si="3"/>
        <v>1994</v>
      </c>
      <c r="V2" s="977" t="str">
        <f t="shared" si="3"/>
        <v>1995</v>
      </c>
      <c r="W2" s="977" t="str">
        <f t="shared" si="3"/>
        <v>1996</v>
      </c>
      <c r="X2" s="977" t="str">
        <f t="shared" si="3"/>
        <v>1997</v>
      </c>
      <c r="Y2" s="977" t="str">
        <f t="shared" si="3"/>
        <v>1998</v>
      </c>
      <c r="Z2" s="977" t="str">
        <f t="shared" si="3"/>
        <v>1999</v>
      </c>
      <c r="AA2" s="977" t="str">
        <f t="shared" si="3"/>
        <v>2000</v>
      </c>
      <c r="AB2" s="977" t="str">
        <f t="shared" si="3"/>
        <v>2001</v>
      </c>
      <c r="AC2" s="977" t="str">
        <f t="shared" si="3"/>
        <v>2002</v>
      </c>
      <c r="AD2" s="977" t="str">
        <f t="shared" si="3"/>
        <v>2003</v>
      </c>
      <c r="AE2" s="977" t="str">
        <f t="shared" si="3"/>
        <v>2004</v>
      </c>
      <c r="AF2" s="977" t="str">
        <f t="shared" si="3"/>
        <v>2005</v>
      </c>
      <c r="AG2" s="977" t="str">
        <f t="shared" si="3"/>
        <v>2006</v>
      </c>
      <c r="AH2" s="977" t="str">
        <f t="shared" si="3"/>
        <v>2007</v>
      </c>
      <c r="AI2" s="977" t="str">
        <f t="shared" si="3"/>
        <v>2008</v>
      </c>
      <c r="AJ2" s="977" t="str">
        <f t="shared" si="3"/>
        <v>2009</v>
      </c>
      <c r="AK2" s="977" t="str">
        <f t="shared" si="3"/>
        <v>2010</v>
      </c>
      <c r="AL2" s="977" t="str">
        <f t="shared" si="3"/>
        <v>2011</v>
      </c>
      <c r="AM2" s="977" t="str">
        <f t="shared" si="3"/>
        <v>2012</v>
      </c>
      <c r="AN2" s="977" t="str">
        <f t="shared" si="3"/>
        <v>2013</v>
      </c>
      <c r="AO2" s="977" t="str">
        <f t="shared" si="3"/>
        <v>2014</v>
      </c>
      <c r="AP2" s="977" t="str">
        <f t="shared" si="3"/>
        <v>2015</v>
      </c>
      <c r="AQ2" s="977" t="str">
        <f t="shared" si="3"/>
        <v>2016</v>
      </c>
      <c r="AR2" s="977" t="str">
        <f t="shared" si="3"/>
        <v>2017</v>
      </c>
      <c r="AS2" s="977" t="str">
        <f t="shared" si="3"/>
        <v>2018</v>
      </c>
      <c r="AT2" s="977" t="str">
        <f t="shared" si="3"/>
        <v>2019</v>
      </c>
      <c r="AU2" s="977" t="str">
        <f t="shared" si="3"/>
        <v>2020</v>
      </c>
      <c r="AV2" s="977" t="str">
        <f t="shared" si="3"/>
        <v>2021</v>
      </c>
      <c r="AW2" s="977" t="str">
        <f t="shared" si="3"/>
        <v>2022</v>
      </c>
      <c r="AX2" s="978" t="str">
        <f t="shared" si="3"/>
        <v>2023</v>
      </c>
      <c r="AY2" s="979" t="str">
        <f t="shared" si="3"/>
        <v>2024</v>
      </c>
      <c r="AZ2" s="979" t="str">
        <f t="shared" si="3"/>
        <v>2025</v>
      </c>
      <c r="BA2" s="980" t="str">
        <f t="shared" si="3"/>
        <v>2026</v>
      </c>
      <c r="BB2" s="979" t="str">
        <f t="shared" si="3"/>
        <v>2027</v>
      </c>
      <c r="BC2" s="979" t="str">
        <f t="shared" si="3"/>
        <v>2028</v>
      </c>
      <c r="BD2" s="979" t="str">
        <f t="shared" ref="BD2" si="4">LEFT(BD28,4)</f>
        <v>2029</v>
      </c>
    </row>
    <row r="3" spans="1:56" s="981" customFormat="1" x14ac:dyDescent="0.3">
      <c r="A3" s="975"/>
      <c r="B3" s="975"/>
      <c r="C3" s="1110">
        <f>COUNTIF(C$33:C$87,D3)</f>
        <v>3</v>
      </c>
      <c r="D3" s="981" t="s">
        <v>1013</v>
      </c>
      <c r="E3" s="982" cm="1">
        <f t="array" aca="1" ref="E3" ca="1">SUM(IF($C$33:$C$88=$D3,E$33:E$88))/E$32</f>
        <v>1.9702067536432803E-4</v>
      </c>
      <c r="F3" s="982" cm="1">
        <f t="array" aca="1" ref="F3" ca="1">SUM(IF($C$33:$C$88=$D3,F$33:F$88))/F$32</f>
        <v>2.7883892661077791E-4</v>
      </c>
      <c r="G3" s="982" cm="1">
        <f t="array" aca="1" ref="G3" ca="1">SUM(IF($C$33:$C$88=$D3,G$33:G$88))/G$32</f>
        <v>3.6098209939260741E-4</v>
      </c>
      <c r="H3" s="982" cm="1">
        <f t="array" aca="1" ref="H3" ca="1">SUM(IF($C$33:$C$88=$D3,H$33:H$88))/H$32</f>
        <v>4.286373569163881E-4</v>
      </c>
      <c r="I3" s="982" cm="1">
        <f t="array" aca="1" ref="I3" ca="1">SUM(IF($C$33:$C$88=$D3,I$33:I$88))/I$32</f>
        <v>5.1820566066679828E-4</v>
      </c>
      <c r="J3" s="982" cm="1">
        <f t="array" aca="1" ref="J3" ca="1">SUM(IF($C$33:$C$88=$D3,J$33:J$88))/J$32</f>
        <v>5.9888501969652171E-4</v>
      </c>
      <c r="K3" s="982" cm="1">
        <f t="array" aca="1" ref="K3" ca="1">SUM(IF($C$33:$C$88=$D3,K$33:K$88))/K$32</f>
        <v>6.3549754960750702E-4</v>
      </c>
      <c r="L3" s="982" cm="1">
        <f t="array" aca="1" ref="L3" ca="1">SUM(IF($C$33:$C$88=$D3,L$33:L$88))/L$32</f>
        <v>6.6669207441733946E-4</v>
      </c>
      <c r="M3" s="982" cm="1">
        <f t="array" aca="1" ref="M3" ca="1">SUM(IF($C$33:$C$88=$D3,M$33:M$88))/M$32</f>
        <v>7.3655921610576481E-4</v>
      </c>
      <c r="N3" s="982" cm="1">
        <f t="array" aca="1" ref="N3" ca="1">SUM(IF($C$33:$C$88=$D3,N$33:N$88))/N$32</f>
        <v>7.439888758379974E-4</v>
      </c>
      <c r="O3" s="982" cm="1">
        <f t="array" aca="1" ref="O3" ca="1">SUM(IF($C$33:$C$88=$D3,O$33:O$88))/O$32</f>
        <v>7.3899170907620155E-4</v>
      </c>
      <c r="P3" s="982" cm="1">
        <f t="array" aca="1" ref="P3" ca="1">SUM(IF($C$33:$C$88=$D3,P$33:P$88))/P$32</f>
        <v>7.4675378597966304E-4</v>
      </c>
      <c r="Q3" s="982" cm="1">
        <f t="array" aca="1" ref="Q3" ca="1">SUM(IF($C$33:$C$88=$D3,Q$33:Q$88))/Q$32</f>
        <v>7.788146479661282E-4</v>
      </c>
      <c r="R3" s="982" cm="1">
        <f t="array" aca="1" ref="R3" ca="1">SUM(IF($C$33:$C$88=$D3,R$33:R$88))/R$32</f>
        <v>8.8013117744714349E-4</v>
      </c>
      <c r="S3" s="982" cm="1">
        <f t="array" aca="1" ref="S3" ca="1">SUM(IF($C$33:$C$88=$D3,S$33:S$88))/S$32</f>
        <v>1.7280044227078238E-3</v>
      </c>
      <c r="T3" s="982" cm="1">
        <f t="array" aca="1" ref="T3" ca="1">SUM(IF($C$33:$C$88=$D3,T$33:T$88))/T$32</f>
        <v>2.2248732838884267E-3</v>
      </c>
      <c r="U3" s="982" cm="1">
        <f t="array" aca="1" ref="U3" ca="1">SUM(IF($C$33:$C$88=$D3,U$33:U$88))/U$32</f>
        <v>2.3616752974959052E-3</v>
      </c>
      <c r="V3" s="982" cm="1">
        <f t="array" aca="1" ref="V3" ca="1">SUM(IF($C$33:$C$88=$D3,V$33:V$88))/V$32</f>
        <v>2.7302963368651509E-3</v>
      </c>
      <c r="W3" s="982" cm="1">
        <f t="array" aca="1" ref="W3" ca="1">SUM(IF($C$33:$C$88=$D3,W$33:W$88))/W$32</f>
        <v>3.0791180884314744E-3</v>
      </c>
      <c r="X3" s="982" cm="1">
        <f t="array" aca="1" ref="X3" ca="1">SUM(IF($C$33:$C$88=$D3,X$33:X$88))/X$32</f>
        <v>3.2046297033789715E-3</v>
      </c>
      <c r="Y3" s="982" cm="1">
        <f t="array" aca="1" ref="Y3" ca="1">SUM(IF($C$33:$C$88=$D3,Y$33:Y$88))/Y$32</f>
        <v>3.2259071974959697E-3</v>
      </c>
      <c r="Z3" s="982" cm="1">
        <f t="array" aca="1" ref="Z3" ca="1">SUM(IF($C$33:$C$88=$D3,Z$33:Z$88))/Z$32</f>
        <v>3.2216770009979231E-3</v>
      </c>
      <c r="AA3" s="982" cm="1">
        <f t="array" aca="1" ref="AA3" ca="1">SUM(IF($C$33:$C$88=$D3,AA$33:AA$88))/AA$32</f>
        <v>3.2203072073983246E-3</v>
      </c>
      <c r="AB3" s="982" cm="1">
        <f t="array" aca="1" ref="AB3" ca="1">SUM(IF($C$33:$C$88=$D3,AB$33:AB$88))/AB$32</f>
        <v>3.3511494392496747E-3</v>
      </c>
      <c r="AC3" s="982" cm="1">
        <f t="array" aca="1" ref="AC3" ca="1">SUM(IF($C$33:$C$88=$D3,AC$33:AC$88))/AC$32</f>
        <v>3.3959546190296531E-3</v>
      </c>
      <c r="AD3" s="982" cm="1">
        <f t="array" aca="1" ref="AD3" ca="1">SUM(IF($C$33:$C$88=$D3,AD$33:AD$88))/AD$32</f>
        <v>3.4485465743080857E-3</v>
      </c>
      <c r="AE3" s="982" cm="1">
        <f t="array" aca="1" ref="AE3" ca="1">SUM(IF($C$33:$C$88=$D3,AE$33:AE$88))/AE$32</f>
        <v>3.4483788360939486E-3</v>
      </c>
      <c r="AF3" s="982" cm="1">
        <f t="array" aca="1" ref="AF3" ca="1">SUM(IF($C$33:$C$88=$D3,AF$33:AF$88))/AF$32</f>
        <v>3.4331909460468108E-3</v>
      </c>
      <c r="AG3" s="982" cm="1">
        <f t="array" aca="1" ref="AG3" ca="1">SUM(IF($C$33:$C$88=$D3,AG$33:AG$88))/AG$32</f>
        <v>3.4469185228094088E-3</v>
      </c>
      <c r="AH3" s="982" cm="1">
        <f t="array" aca="1" ref="AH3" ca="1">SUM(IF($C$33:$C$88=$D3,AH$33:AH$88))/AH$32</f>
        <v>3.4921418446718839E-3</v>
      </c>
      <c r="AI3" s="982" cm="1">
        <f t="array" aca="1" ref="AI3" ca="1">SUM(IF($C$33:$C$88=$D3,AI$33:AI$88))/AI$32</f>
        <v>3.6637697603271661E-3</v>
      </c>
      <c r="AJ3" s="982" cm="1">
        <f t="array" aca="1" ref="AJ3" ca="1">SUM(IF($C$33:$C$88=$D3,AJ$33:AJ$88))/AJ$32</f>
        <v>4.0315835281433555E-3</v>
      </c>
      <c r="AK3" s="982" cm="1">
        <f t="array" aca="1" ref="AK3" ca="1">SUM(IF($C$33:$C$88=$D3,AK$33:AK$88))/AK$32</f>
        <v>3.9661062656797244E-3</v>
      </c>
      <c r="AL3" s="982" cm="1">
        <f t="array" aca="1" ref="AL3" ca="1">SUM(IF($C$33:$C$88=$D3,AL$33:AL$88))/AL$32</f>
        <v>4.1235943073769186E-3</v>
      </c>
      <c r="AM3" s="982" cm="1">
        <f t="array" aca="1" ref="AM3" ca="1">SUM(IF($C$33:$C$88=$D3,AM$33:AM$88))/AM$32</f>
        <v>4.3002723458244957E-3</v>
      </c>
      <c r="AN3" s="982" cm="1">
        <f t="array" aca="1" ref="AN3" ca="1">SUM(IF($C$33:$C$88=$D3,AN$33:AN$88))/AN$32</f>
        <v>4.2568662413687963E-3</v>
      </c>
      <c r="AO3" s="982" cm="1">
        <f t="array" aca="1" ref="AO3" ca="1">SUM(IF($C$33:$C$88=$D3,AO$33:AO$88))/AO$32</f>
        <v>4.5394078650232463E-3</v>
      </c>
      <c r="AP3" s="982" cm="1">
        <f t="array" aca="1" ref="AP3" ca="1">SUM(IF($C$33:$C$88=$D3,AP$33:AP$88))/AP$32</f>
        <v>4.9264691771468919E-3</v>
      </c>
      <c r="AQ3" s="982" cm="1">
        <f t="array" aca="1" ref="AQ3" ca="1">SUM(IF($C$33:$C$88=$D3,AQ$33:AQ$88))/AQ$32</f>
        <v>4.9052758588444389E-3</v>
      </c>
      <c r="AR3" s="982" cm="1">
        <f t="array" aca="1" ref="AR3" ca="1">SUM(IF($C$33:$C$88=$D3,AR$33:AR$88))/AR$32</f>
        <v>5.3875535826394677E-3</v>
      </c>
      <c r="AS3" s="982" cm="1">
        <f t="array" aca="1" ref="AS3" ca="1">SUM(IF($C$33:$C$88=$D3,AS$33:AS$88))/AS$32</f>
        <v>5.5222450152947206E-3</v>
      </c>
      <c r="AT3" s="982" cm="1">
        <f t="array" aca="1" ref="AT3" ca="1">SUM(IF($C$33:$C$88=$D3,AT$33:AT$88))/AT$32</f>
        <v>5.5487569009348764E-3</v>
      </c>
      <c r="AU3" s="982" cm="1">
        <f t="array" aca="1" ref="AU3" ca="1">SUM(IF($C$33:$C$88=$D3,AU$33:AU$88))/AU$32</f>
        <v>6.7686392759113605E-3</v>
      </c>
      <c r="AV3" s="982" cm="1">
        <f t="array" aca="1" ref="AV3" ca="1">SUM(IF($C$33:$C$88=$D3,AV$33:AV$88))/AV$32</f>
        <v>6.4702186007816794E-3</v>
      </c>
      <c r="AW3" s="982" cm="1">
        <f t="array" aca="1" ref="AW3" ca="1">SUM(IF($C$33:$C$88=$D3,AW$33:AW$88))/AW$32</f>
        <v>6.7075564213392941E-3</v>
      </c>
      <c r="AX3" s="983" cm="1">
        <f t="array" aca="1" ref="AX3" ca="1">SUM(IF($C$33:$C$88=$D3,AX$33:AX$88))/AX$32</f>
        <v>7.7346159912295232E-3</v>
      </c>
      <c r="AY3" s="984" cm="1">
        <f t="array" aca="1" ref="AY3" ca="1">SUM(IF($C$33:$C$88=$D3,AY$33:AY$88))/AY$32</f>
        <v>8.740133593652966E-3</v>
      </c>
      <c r="AZ3" s="984" cm="1">
        <f t="array" aca="1" ref="AZ3" ca="1">SUM(IF($C$33:$C$88=$D3,AZ$33:AZ$88))/AZ$32</f>
        <v>9.2629934694961301E-3</v>
      </c>
      <c r="BA3" s="984" cm="1">
        <f t="array" aca="1" ref="BA3" ca="1">SUM(IF($C$33:$C$88=$D3,BA$33:BA$88))/BA$32</f>
        <v>9.8967865717176796E-3</v>
      </c>
      <c r="BB3" s="984" cm="1">
        <f t="array" aca="1" ref="BB3" ca="1">SUM(IF($C$33:$C$88=$D3,BB$33:BB$88))/BB$32</f>
        <v>1.0058045288839456E-2</v>
      </c>
      <c r="BC3" s="984" cm="1">
        <f t="array" aca="1" ref="BC3" ca="1">SUM(IF($C$33:$C$88=$D3,BC$33:BC$88))/BC$32</f>
        <v>1.0109797071260531E-2</v>
      </c>
      <c r="BD3" s="984" cm="1">
        <f t="array" aca="1" ref="BD3" ca="1">SUM(IF($C$33:$C$88=$D3,BD$33:BD$88))/BD$32</f>
        <v>1.0427099422652767E-2</v>
      </c>
    </row>
    <row r="4" spans="1:56" s="981" customFormat="1" x14ac:dyDescent="0.3">
      <c r="A4" s="975"/>
      <c r="B4" s="975"/>
      <c r="C4" s="1110">
        <f>COUNTIF(C$33:C$87,D4)</f>
        <v>1</v>
      </c>
      <c r="D4" s="981" t="s">
        <v>425</v>
      </c>
      <c r="E4" s="982" cm="1">
        <f t="array" aca="1" ref="E4" ca="1">SUM(IF($C$33:$C$88=$D4,E$33:E$88))/E$32</f>
        <v>3.5978113549224328E-3</v>
      </c>
      <c r="F4" s="982" cm="1">
        <f t="array" aca="1" ref="F4" ca="1">SUM(IF($C$33:$C$88=$D4,F$33:F$88))/F$32</f>
        <v>2.7993346396871957E-3</v>
      </c>
      <c r="G4" s="982" cm="1">
        <f t="array" aca="1" ref="G4" ca="1">SUM(IF($C$33:$C$88=$D4,G$33:G$88))/G$32</f>
        <v>2.4311930586960848E-3</v>
      </c>
      <c r="H4" s="982" cm="1">
        <f t="array" aca="1" ref="H4" ca="1">SUM(IF($C$33:$C$88=$D4,H$33:H$88))/H$32</f>
        <v>2.269574526424822E-3</v>
      </c>
      <c r="I4" s="982" cm="1">
        <f t="array" aca="1" ref="I4" ca="1">SUM(IF($C$33:$C$88=$D4,I$33:I$88))/I$32</f>
        <v>1.6861701347899612E-3</v>
      </c>
      <c r="J4" s="982" cm="1">
        <f t="array" aca="1" ref="J4" ca="1">SUM(IF($C$33:$C$88=$D4,J$33:J$88))/J$32</f>
        <v>7.3622618741312948E-4</v>
      </c>
      <c r="K4" s="982" cm="1">
        <f t="array" aca="1" ref="K4" ca="1">SUM(IF($C$33:$C$88=$D4,K$33:K$88))/K$32</f>
        <v>7.1685511730543779E-4</v>
      </c>
      <c r="L4" s="982" cm="1">
        <f t="array" aca="1" ref="L4" ca="1">SUM(IF($C$33:$C$88=$D4,L$33:L$88))/L$32</f>
        <v>6.4857183129531678E-4</v>
      </c>
      <c r="M4" s="982" cm="1">
        <f t="array" aca="1" ref="M4" ca="1">SUM(IF($C$33:$C$88=$D4,M$33:M$88))/M$32</f>
        <v>3.9225537816214525E-4</v>
      </c>
      <c r="N4" s="982" cm="1">
        <f t="array" aca="1" ref="N4" ca="1">SUM(IF($C$33:$C$88=$D4,N$33:N$88))/N$32</f>
        <v>3.7547617601691341E-4</v>
      </c>
      <c r="O4" s="982" cm="1">
        <f t="array" aca="1" ref="O4" ca="1">SUM(IF($C$33:$C$88=$D4,O$33:O$88))/O$32</f>
        <v>3.3425708662847129E-4</v>
      </c>
      <c r="P4" s="982" cm="1">
        <f t="array" aca="1" ref="P4" ca="1">SUM(IF($C$33:$C$88=$D4,P$33:P$88))/P$32</f>
        <v>3.2062556524864E-4</v>
      </c>
      <c r="Q4" s="982" cm="1">
        <f t="array" aca="1" ref="Q4" ca="1">SUM(IF($C$33:$C$88=$D4,Q$33:Q$88))/Q$32</f>
        <v>3.1566367431333948E-4</v>
      </c>
      <c r="R4" s="982" cm="1">
        <f t="array" aca="1" ref="R4" ca="1">SUM(IF($C$33:$C$88=$D4,R$33:R$88))/R$32</f>
        <v>3.8056036828043279E-4</v>
      </c>
      <c r="S4" s="982" cm="1">
        <f t="array" aca="1" ref="S4" ca="1">SUM(IF($C$33:$C$88=$D4,S$33:S$88))/S$32</f>
        <v>4.9003135662118542E-4</v>
      </c>
      <c r="T4" s="982" cm="1">
        <f t="array" aca="1" ref="T4" ca="1">SUM(IF($C$33:$C$88=$D4,T$33:T$88))/T$32</f>
        <v>4.6426056294997996E-4</v>
      </c>
      <c r="U4" s="982" cm="1">
        <f t="array" aca="1" ref="U4" ca="1">SUM(IF($C$33:$C$88=$D4,U$33:U$88))/U$32</f>
        <v>4.1494817470048552E-4</v>
      </c>
      <c r="V4" s="982" cm="1">
        <f t="array" aca="1" ref="V4" ca="1">SUM(IF($C$33:$C$88=$D4,V$33:V$88))/V$32</f>
        <v>1.3854503353948479E-5</v>
      </c>
      <c r="W4" s="982" cm="1">
        <f t="array" aca="1" ref="W4" ca="1">SUM(IF($C$33:$C$88=$D4,W$33:W$88))/W$32</f>
        <v>0</v>
      </c>
      <c r="X4" s="982" cm="1">
        <f t="array" aca="1" ref="X4" ca="1">SUM(IF($C$33:$C$88=$D4,X$33:X$88))/X$32</f>
        <v>0</v>
      </c>
      <c r="Y4" s="982" cm="1">
        <f t="array" aca="1" ref="Y4" ca="1">SUM(IF($C$33:$C$88=$D4,Y$33:Y$88))/Y$32</f>
        <v>0</v>
      </c>
      <c r="Z4" s="982" cm="1">
        <f t="array" aca="1" ref="Z4" ca="1">SUM(IF($C$33:$C$88=$D4,Z$33:Z$88))/Z$32</f>
        <v>0</v>
      </c>
      <c r="AA4" s="982" cm="1">
        <f t="array" aca="1" ref="AA4" ca="1">SUM(IF($C$33:$C$88=$D4,AA$33:AA$88))/AA$32</f>
        <v>0</v>
      </c>
      <c r="AB4" s="982" cm="1">
        <f t="array" aca="1" ref="AB4" ca="1">SUM(IF($C$33:$C$88=$D4,AB$33:AB$88))/AB$32</f>
        <v>0</v>
      </c>
      <c r="AC4" s="982" cm="1">
        <f t="array" aca="1" ref="AC4" ca="1">SUM(IF($C$33:$C$88=$D4,AC$33:AC$88))/AC$32</f>
        <v>0</v>
      </c>
      <c r="AD4" s="982" cm="1">
        <f t="array" aca="1" ref="AD4" ca="1">SUM(IF($C$33:$C$88=$D4,AD$33:AD$88))/AD$32</f>
        <v>0</v>
      </c>
      <c r="AE4" s="982" cm="1">
        <f t="array" aca="1" ref="AE4" ca="1">SUM(IF($C$33:$C$88=$D4,AE$33:AE$88))/AE$32</f>
        <v>0</v>
      </c>
      <c r="AF4" s="982" cm="1">
        <f t="array" aca="1" ref="AF4" ca="1">SUM(IF($C$33:$C$88=$D4,AF$33:AF$88))/AF$32</f>
        <v>0</v>
      </c>
      <c r="AG4" s="982" cm="1">
        <f t="array" aca="1" ref="AG4" ca="1">SUM(IF($C$33:$C$88=$D4,AG$33:AG$88))/AG$32</f>
        <v>0</v>
      </c>
      <c r="AH4" s="982" cm="1">
        <f t="array" aca="1" ref="AH4" ca="1">SUM(IF($C$33:$C$88=$D4,AH$33:AH$88))/AH$32</f>
        <v>0</v>
      </c>
      <c r="AI4" s="982" cm="1">
        <f t="array" aca="1" ref="AI4" ca="1">SUM(IF($C$33:$C$88=$D4,AI$33:AI$88))/AI$32</f>
        <v>0</v>
      </c>
      <c r="AJ4" s="982" cm="1">
        <f t="array" aca="1" ref="AJ4" ca="1">SUM(IF($C$33:$C$88=$D4,AJ$33:AJ$88))/AJ$32</f>
        <v>0</v>
      </c>
      <c r="AK4" s="982" cm="1">
        <f t="array" aca="1" ref="AK4" ca="1">SUM(IF($C$33:$C$88=$D4,AK$33:AK$88))/AK$32</f>
        <v>0</v>
      </c>
      <c r="AL4" s="982" cm="1">
        <f t="array" aca="1" ref="AL4" ca="1">SUM(IF($C$33:$C$88=$D4,AL$33:AL$88))/AL$32</f>
        <v>0</v>
      </c>
      <c r="AM4" s="982" cm="1">
        <f t="array" aca="1" ref="AM4" ca="1">SUM(IF($C$33:$C$88=$D4,AM$33:AM$88))/AM$32</f>
        <v>0</v>
      </c>
      <c r="AN4" s="982" cm="1">
        <f t="array" aca="1" ref="AN4" ca="1">SUM(IF($C$33:$C$88=$D4,AN$33:AN$88))/AN$32</f>
        <v>0</v>
      </c>
      <c r="AO4" s="982" cm="1">
        <f t="array" aca="1" ref="AO4" ca="1">SUM(IF($C$33:$C$88=$D4,AO$33:AO$88))/AO$32</f>
        <v>0</v>
      </c>
      <c r="AP4" s="982" cm="1">
        <f t="array" aca="1" ref="AP4" ca="1">SUM(IF($C$33:$C$88=$D4,AP$33:AP$88))/AP$32</f>
        <v>0</v>
      </c>
      <c r="AQ4" s="982" cm="1">
        <f t="array" aca="1" ref="AQ4" ca="1">SUM(IF($C$33:$C$88=$D4,AQ$33:AQ$88))/AQ$32</f>
        <v>0</v>
      </c>
      <c r="AR4" s="982" cm="1">
        <f t="array" aca="1" ref="AR4" ca="1">SUM(IF($C$33:$C$88=$D4,AR$33:AR$88))/AR$32</f>
        <v>0</v>
      </c>
      <c r="AS4" s="982" cm="1">
        <f t="array" aca="1" ref="AS4" ca="1">SUM(IF($C$33:$C$88=$D4,AS$33:AS$88))/AS$32</f>
        <v>0</v>
      </c>
      <c r="AT4" s="982" cm="1">
        <f t="array" aca="1" ref="AT4" ca="1">SUM(IF($C$33:$C$88=$D4,AT$33:AT$88))/AT$32</f>
        <v>0</v>
      </c>
      <c r="AU4" s="982" cm="1">
        <f t="array" aca="1" ref="AU4" ca="1">SUM(IF($C$33:$C$88=$D4,AU$33:AU$88))/AU$32</f>
        <v>0</v>
      </c>
      <c r="AV4" s="982" cm="1">
        <f t="array" aca="1" ref="AV4" ca="1">SUM(IF($C$33:$C$88=$D4,AV$33:AV$88))/AV$32</f>
        <v>0</v>
      </c>
      <c r="AW4" s="982" cm="1">
        <f t="array" aca="1" ref="AW4" ca="1">SUM(IF($C$33:$C$88=$D4,AW$33:AW$88))/AW$32</f>
        <v>0</v>
      </c>
      <c r="AX4" s="983" cm="1">
        <f t="array" aca="1" ref="AX4" ca="1">SUM(IF($C$33:$C$88=$D4,AX$33:AX$88))/AX$32</f>
        <v>0</v>
      </c>
      <c r="AY4" s="984" cm="1">
        <f t="array" aca="1" ref="AY4" ca="1">SUM(IF($C$33:$C$88=$D4,AY$33:AY$88))/AY$32</f>
        <v>0</v>
      </c>
      <c r="AZ4" s="984" cm="1">
        <f t="array" aca="1" ref="AZ4" ca="1">SUM(IF($C$33:$C$88=$D4,AZ$33:AZ$88))/AZ$32</f>
        <v>0</v>
      </c>
      <c r="BA4" s="984" cm="1">
        <f t="array" aca="1" ref="BA4" ca="1">SUM(IF($C$33:$C$88=$D4,BA$33:BA$88))/BA$32</f>
        <v>0</v>
      </c>
      <c r="BB4" s="984" cm="1">
        <f t="array" aca="1" ref="BB4" ca="1">SUM(IF($C$33:$C$88=$D4,BB$33:BB$88))/BB$32</f>
        <v>0</v>
      </c>
      <c r="BC4" s="984" cm="1">
        <f t="array" aca="1" ref="BC4" ca="1">SUM(IF($C$33:$C$88=$D4,BC$33:BC$88))/BC$32</f>
        <v>0</v>
      </c>
      <c r="BD4" s="984" cm="1">
        <f t="array" aca="1" ref="BD4" ca="1">SUM(IF($C$33:$C$88=$D4,BD$33:BD$88))/BD$32</f>
        <v>0</v>
      </c>
    </row>
    <row r="5" spans="1:56" s="981" customFormat="1" x14ac:dyDescent="0.3">
      <c r="A5" s="975"/>
      <c r="B5" s="975"/>
      <c r="C5" s="1110">
        <f>COUNTIF(C$33:C$87,D5)</f>
        <v>4</v>
      </c>
      <c r="D5" s="981" t="s">
        <v>1766</v>
      </c>
      <c r="E5" s="982" cm="1">
        <f t="array" aca="1" ref="E5" ca="1">SUM(IF($C$33:$C$88=$D5,E$33:E$88))/E$32</f>
        <v>5.1966293012878336E-3</v>
      </c>
      <c r="F5" s="982" cm="1">
        <f t="array" aca="1" ref="F5" ca="1">SUM(IF($C$33:$C$88=$D5,F$33:F$88))/F$32</f>
        <v>5.0570560182873177E-3</v>
      </c>
      <c r="G5" s="982" cm="1">
        <f t="array" aca="1" ref="G5" ca="1">SUM(IF($C$33:$C$88=$D5,G$33:G$88))/G$32</f>
        <v>5.1064285548599025E-3</v>
      </c>
      <c r="H5" s="982" cm="1">
        <f t="array" aca="1" ref="H5" ca="1">SUM(IF($C$33:$C$88=$D5,H$33:H$88))/H$32</f>
        <v>5.3987134678471467E-3</v>
      </c>
      <c r="I5" s="982" cm="1">
        <f t="array" aca="1" ref="I5" ca="1">SUM(IF($C$33:$C$88=$D5,I$33:I$88))/I$32</f>
        <v>5.6308474126253736E-3</v>
      </c>
      <c r="J5" s="982" cm="1">
        <f t="array" aca="1" ref="J5" ca="1">SUM(IF($C$33:$C$88=$D5,J$33:J$88))/J$32</f>
        <v>5.9981207801087059E-3</v>
      </c>
      <c r="K5" s="982" cm="1">
        <f t="array" aca="1" ref="K5" ca="1">SUM(IF($C$33:$C$88=$D5,K$33:K$88))/K$32</f>
        <v>6.3364880455369314E-3</v>
      </c>
      <c r="L5" s="982" cm="1">
        <f t="array" aca="1" ref="L5" ca="1">SUM(IF($C$33:$C$88=$D5,L$33:L$88))/L$32</f>
        <v>6.2603407601817592E-3</v>
      </c>
      <c r="M5" s="982" cm="1">
        <f t="array" aca="1" ref="M5" ca="1">SUM(IF($C$33:$C$88=$D5,M$33:M$88))/M$32</f>
        <v>6.404902754381458E-3</v>
      </c>
      <c r="N5" s="982" cm="1">
        <f t="array" aca="1" ref="N5" ca="1">SUM(IF($C$33:$C$88=$D5,N$33:N$88))/N$32</f>
        <v>6.1519797776670888E-3</v>
      </c>
      <c r="O5" s="982" cm="1">
        <f t="array" aca="1" ref="O5" ca="1">SUM(IF($C$33:$C$88=$D5,O$33:O$88))/O$32</f>
        <v>7.3164480088320815E-3</v>
      </c>
      <c r="P5" s="982" cm="1">
        <f t="array" aca="1" ref="P5" ca="1">SUM(IF($C$33:$C$88=$D5,P$33:P$88))/P$32</f>
        <v>7.4287852240413404E-3</v>
      </c>
      <c r="Q5" s="982" cm="1">
        <f t="array" aca="1" ref="Q5" ca="1">SUM(IF($C$33:$C$88=$D5,Q$33:Q$88))/Q$32</f>
        <v>7.9375475449967939E-3</v>
      </c>
      <c r="R5" s="982" cm="1">
        <f t="array" aca="1" ref="R5" ca="1">SUM(IF($C$33:$C$88=$D5,R$33:R$88))/R$32</f>
        <v>9.3628104215400937E-3</v>
      </c>
      <c r="S5" s="982" cm="1">
        <f t="array" aca="1" ref="S5" ca="1">SUM(IF($C$33:$C$88=$D5,S$33:S$88))/S$32</f>
        <v>1.0484624243659754E-2</v>
      </c>
      <c r="T5" s="982" cm="1">
        <f t="array" aca="1" ref="T5" ca="1">SUM(IF($C$33:$C$88=$D5,T$33:T$88))/T$32</f>
        <v>1.1440008464942683E-2</v>
      </c>
      <c r="U5" s="982" cm="1">
        <f t="array" aca="1" ref="U5" ca="1">SUM(IF($C$33:$C$88=$D5,U$33:U$88))/U$32</f>
        <v>1.2187486527662916E-2</v>
      </c>
      <c r="V5" s="982" cm="1">
        <f t="array" aca="1" ref="V5" ca="1">SUM(IF($C$33:$C$88=$D5,V$33:V$88))/V$32</f>
        <v>1.3751380403754425E-2</v>
      </c>
      <c r="W5" s="982" cm="1">
        <f t="array" aca="1" ref="W5" ca="1">SUM(IF($C$33:$C$88=$D5,W$33:W$88))/W$32</f>
        <v>1.3049675820547352E-2</v>
      </c>
      <c r="X5" s="982" cm="1">
        <f t="array" aca="1" ref="X5" ca="1">SUM(IF($C$33:$C$88=$D5,X$33:X$88))/X$32</f>
        <v>1.2443730472942716E-2</v>
      </c>
      <c r="Y5" s="982" cm="1">
        <f t="array" aca="1" ref="Y5" ca="1">SUM(IF($C$33:$C$88=$D5,Y$33:Y$88))/Y$32</f>
        <v>1.1861187904188695E-2</v>
      </c>
      <c r="Z5" s="982" cm="1">
        <f t="array" aca="1" ref="Z5" ca="1">SUM(IF($C$33:$C$88=$D5,Z$33:Z$88))/Z$32</f>
        <v>1.1024199908852268E-2</v>
      </c>
      <c r="AA5" s="982" cm="1">
        <f t="array" aca="1" ref="AA5" ca="1">SUM(IF($C$33:$C$88=$D5,AA$33:AA$88))/AA$32</f>
        <v>1.0611378251133952E-2</v>
      </c>
      <c r="AB5" s="982" cm="1">
        <f t="array" aca="1" ref="AB5" ca="1">SUM(IF($C$33:$C$88=$D5,AB$33:AB$88))/AB$32</f>
        <v>1.0496279827496581E-2</v>
      </c>
      <c r="AC5" s="982" cm="1">
        <f t="array" aca="1" ref="AC5" ca="1">SUM(IF($C$33:$C$88=$D5,AC$33:AC$88))/AC$32</f>
        <v>9.858667759660409E-3</v>
      </c>
      <c r="AD5" s="982" cm="1">
        <f t="array" aca="1" ref="AD5" ca="1">SUM(IF($C$33:$C$88=$D5,AD$33:AD$88))/AD$32</f>
        <v>9.4662219364851086E-3</v>
      </c>
      <c r="AE5" s="982" cm="1">
        <f t="array" aca="1" ref="AE5" ca="1">SUM(IF($C$33:$C$88=$D5,AE$33:AE$88))/AE$32</f>
        <v>8.8472031528683669E-3</v>
      </c>
      <c r="AF5" s="982" cm="1">
        <f t="array" aca="1" ref="AF5" ca="1">SUM(IF($C$33:$C$88=$D5,AF$33:AF$88))/AF$32</f>
        <v>8.3397721382806201E-3</v>
      </c>
      <c r="AG5" s="982" cm="1">
        <f t="array" aca="1" ref="AG5" ca="1">SUM(IF($C$33:$C$88=$D5,AG$33:AG$88))/AG$32</f>
        <v>7.9965894585327605E-3</v>
      </c>
      <c r="AH5" s="982" cm="1">
        <f t="array" aca="1" ref="AH5" ca="1">SUM(IF($C$33:$C$88=$D5,AH$33:AH$88))/AH$32</f>
        <v>7.9322891298089174E-3</v>
      </c>
      <c r="AI5" s="982" cm="1">
        <f t="array" aca="1" ref="AI5" ca="1">SUM(IF($C$33:$C$88=$D5,AI$33:AI$88))/AI$32</f>
        <v>7.8608191969641687E-3</v>
      </c>
      <c r="AJ5" s="982" cm="1">
        <f t="array" aca="1" ref="AJ5" ca="1">SUM(IF($C$33:$C$88=$D5,AJ$33:AJ$88))/AJ$32</f>
        <v>8.4669263148198105E-3</v>
      </c>
      <c r="AK5" s="982" cm="1">
        <f t="array" aca="1" ref="AK5" ca="1">SUM(IF($C$33:$C$88=$D5,AK$33:AK$88))/AK$32</f>
        <v>8.1944149762121412E-3</v>
      </c>
      <c r="AL5" s="982" cm="1">
        <f t="array" aca="1" ref="AL5" ca="1">SUM(IF($C$33:$C$88=$D5,AL$33:AL$88))/AL$32</f>
        <v>8.0568068698171728E-3</v>
      </c>
      <c r="AM5" s="982" cm="1">
        <f t="array" aca="1" ref="AM5" ca="1">SUM(IF($C$33:$C$88=$D5,AM$33:AM$88))/AM$32</f>
        <v>7.873952652739144E-3</v>
      </c>
      <c r="AN5" s="982" cm="1">
        <f t="array" aca="1" ref="AN5" ca="1">SUM(IF($C$33:$C$88=$D5,AN$33:AN$88))/AN$32</f>
        <v>7.5861822784231139E-3</v>
      </c>
      <c r="AO5" s="982" cm="1">
        <f t="array" aca="1" ref="AO5" ca="1">SUM(IF($C$33:$C$88=$D5,AO$33:AO$88))/AO$32</f>
        <v>7.7311517358899561E-3</v>
      </c>
      <c r="AP5" s="982" cm="1">
        <f t="array" aca="1" ref="AP5" ca="1">SUM(IF($C$33:$C$88=$D5,AP$33:AP$88))/AP$32</f>
        <v>7.9027957574634555E-3</v>
      </c>
      <c r="AQ5" s="982" cm="1">
        <f t="array" aca="1" ref="AQ5" ca="1">SUM(IF($C$33:$C$88=$D5,AQ$33:AQ$88))/AQ$32</f>
        <v>7.7625798216345394E-3</v>
      </c>
      <c r="AR5" s="982" cm="1">
        <f t="array" aca="1" ref="AR5" ca="1">SUM(IF($C$33:$C$88=$D5,AR$33:AR$88))/AR$32</f>
        <v>7.6989875560915183E-3</v>
      </c>
      <c r="AS5" s="982" cm="1">
        <f t="array" aca="1" ref="AS5" ca="1">SUM(IF($C$33:$C$88=$D5,AS$33:AS$88))/AS$32</f>
        <v>7.6179485118162407E-3</v>
      </c>
      <c r="AT5" s="982" cm="1">
        <f t="array" aca="1" ref="AT5" ca="1">SUM(IF($C$33:$C$88=$D5,AT$33:AT$88))/AT$32</f>
        <v>7.7606113433794756E-3</v>
      </c>
      <c r="AU5" s="982" cm="1">
        <f t="array" aca="1" ref="AU5" ca="1">SUM(IF($C$33:$C$88=$D5,AU$33:AU$88))/AU$32</f>
        <v>9.3266642104771272E-3</v>
      </c>
      <c r="AV5" s="982" cm="1">
        <f t="array" aca="1" ref="AV5" ca="1">SUM(IF($C$33:$C$88=$D5,AV$33:AV$88))/AV$32</f>
        <v>8.9059711765181026E-3</v>
      </c>
      <c r="AW5" s="982" cm="1">
        <f t="array" aca="1" ref="AW5" ca="1">SUM(IF($C$33:$C$88=$D5,AW$33:AW$88))/AW$32</f>
        <v>8.5780018682325085E-3</v>
      </c>
      <c r="AX5" s="983" cm="1">
        <f t="array" aca="1" ref="AX5" ca="1">SUM(IF($C$33:$C$88=$D5,AX$33:AX$88))/AX$32</f>
        <v>9.4057556212453885E-3</v>
      </c>
      <c r="AY5" s="984" cm="1">
        <f t="array" aca="1" ref="AY5" ca="1">SUM(IF($C$33:$C$88=$D5,AY$33:AY$88))/AY$32</f>
        <v>1.0037982707833961E-2</v>
      </c>
      <c r="AZ5" s="984" cm="1">
        <f t="array" aca="1" ref="AZ5" ca="1">SUM(IF($C$33:$C$88=$D5,AZ$33:AZ$88))/AZ$32</f>
        <v>1.0259700461031297E-2</v>
      </c>
      <c r="BA5" s="984" cm="1">
        <f t="array" aca="1" ref="BA5" ca="1">SUM(IF($C$33:$C$88=$D5,BA$33:BA$88))/BA$32</f>
        <v>1.0309615799125095E-2</v>
      </c>
      <c r="BB5" s="984" cm="1">
        <f t="array" aca="1" ref="BB5" ca="1">SUM(IF($C$33:$C$88=$D5,BB$33:BB$88))/BB$32</f>
        <v>1.0184565544389419E-2</v>
      </c>
      <c r="BC5" s="984" cm="1">
        <f t="array" aca="1" ref="BC5" ca="1">SUM(IF($C$33:$C$88=$D5,BC$33:BC$88))/BC$32</f>
        <v>1.0090433738864859E-2</v>
      </c>
      <c r="BD5" s="984" cm="1">
        <f t="array" aca="1" ref="BD5" ca="1">SUM(IF($C$33:$C$88=$D5,BD$33:BD$88))/BD$32</f>
        <v>1.0023387295774558E-2</v>
      </c>
    </row>
    <row r="6" spans="1:56" s="981" customFormat="1" x14ac:dyDescent="0.3">
      <c r="A6" s="975"/>
      <c r="B6" s="975"/>
      <c r="C6" s="1110">
        <f>COUNTIF(C$33:C$87,D6)</f>
        <v>2</v>
      </c>
      <c r="D6" s="981" t="s">
        <v>1015</v>
      </c>
      <c r="E6" s="982" cm="1">
        <f t="array" aca="1" ref="E6" ca="1">SUM(IF($C$33:$C$88=$D6,E$33:E$88))/E$32</f>
        <v>2.0794560143066572E-5</v>
      </c>
      <c r="F6" s="982" cm="1">
        <f t="array" aca="1" ref="F6" ca="1">SUM(IF($C$33:$C$88=$D6,F$33:F$88))/F$32</f>
        <v>1.719749604457591E-5</v>
      </c>
      <c r="G6" s="982" cm="1">
        <f t="array" aca="1" ref="G6" ca="1">SUM(IF($C$33:$C$88=$D6,G$33:G$88))/G$32</f>
        <v>1.8690331117906086E-5</v>
      </c>
      <c r="H6" s="982" cm="1">
        <f t="array" aca="1" ref="H6" ca="1">SUM(IF($C$33:$C$88=$D6,H$33:H$88))/H$32</f>
        <v>2.0116609278450753E-5</v>
      </c>
      <c r="I6" s="982" cm="1">
        <f t="array" aca="1" ref="I6" ca="1">SUM(IF($C$33:$C$88=$D6,I$33:I$88))/I$32</f>
        <v>2.4431285482624777E-5</v>
      </c>
      <c r="J6" s="982" cm="1">
        <f t="array" aca="1" ref="J6" ca="1">SUM(IF($C$33:$C$88=$D6,J$33:J$88))/J$32</f>
        <v>2.7928124179611355E-5</v>
      </c>
      <c r="K6" s="982" cm="1">
        <f t="array" aca="1" ref="K6" ca="1">SUM(IF($C$33:$C$88=$D6,K$33:K$88))/K$32</f>
        <v>2.8498959787967738E-5</v>
      </c>
      <c r="L6" s="982" cm="1">
        <f t="array" aca="1" ref="L6" ca="1">SUM(IF($C$33:$C$88=$D6,L$33:L$88))/L$32</f>
        <v>3.0680348528759284E-5</v>
      </c>
      <c r="M6" s="982" cm="1">
        <f t="array" aca="1" ref="M6" ca="1">SUM(IF($C$33:$C$88=$D6,M$33:M$88))/M$32</f>
        <v>2.2847953460476334E-4</v>
      </c>
      <c r="N6" s="982" cm="1">
        <f t="array" aca="1" ref="N6" ca="1">SUM(IF($C$33:$C$88=$D6,N$33:N$88))/N$32</f>
        <v>3.5917632430910719E-4</v>
      </c>
      <c r="O6" s="982" cm="1">
        <f t="array" aca="1" ref="O6" ca="1">SUM(IF($C$33:$C$88=$D6,O$33:O$88))/O$32</f>
        <v>3.0406606701383407E-4</v>
      </c>
      <c r="P6" s="982" cm="1">
        <f t="array" aca="1" ref="P6" ca="1">SUM(IF($C$33:$C$88=$D6,P$33:P$88))/P$32</f>
        <v>2.9168354355985706E-4</v>
      </c>
      <c r="Q6" s="982" cm="1">
        <f t="array" aca="1" ref="Q6" ca="1">SUM(IF($C$33:$C$88=$D6,Q$33:Q$88))/Q$32</f>
        <v>3.0624052291430501E-4</v>
      </c>
      <c r="R6" s="982" cm="1">
        <f t="array" aca="1" ref="R6" ca="1">SUM(IF($C$33:$C$88=$D6,R$33:R$88))/R$32</f>
        <v>3.779147592647422E-4</v>
      </c>
      <c r="S6" s="982" cm="1">
        <f t="array" aca="1" ref="S6" ca="1">SUM(IF($C$33:$C$88=$D6,S$33:S$88))/S$32</f>
        <v>4.4392294064013368E-4</v>
      </c>
      <c r="T6" s="982" cm="1">
        <f t="array" aca="1" ref="T6" ca="1">SUM(IF($C$33:$C$88=$D6,T$33:T$88))/T$32</f>
        <v>5.3767792964699152E-4</v>
      </c>
      <c r="U6" s="982" cm="1">
        <f t="array" aca="1" ref="U6" ca="1">SUM(IF($C$33:$C$88=$D6,U$33:U$88))/U$32</f>
        <v>6.0915894434232965E-4</v>
      </c>
      <c r="V6" s="982" cm="1">
        <f t="array" aca="1" ref="V6" ca="1">SUM(IF($C$33:$C$88=$D6,V$33:V$88))/V$32</f>
        <v>6.7919866453920686E-4</v>
      </c>
      <c r="W6" s="982" cm="1">
        <f t="array" aca="1" ref="W6" ca="1">SUM(IF($C$33:$C$88=$D6,W$33:W$88))/W$32</f>
        <v>7.5822830270184005E-4</v>
      </c>
      <c r="X6" s="982" cm="1">
        <f t="array" aca="1" ref="X6" ca="1">SUM(IF($C$33:$C$88=$D6,X$33:X$88))/X$32</f>
        <v>7.3517552825228612E-4</v>
      </c>
      <c r="Y6" s="982" cm="1">
        <f t="array" aca="1" ref="Y6" ca="1">SUM(IF($C$33:$C$88=$D6,Y$33:Y$88))/Y$32</f>
        <v>7.3656006220237697E-4</v>
      </c>
      <c r="Z6" s="982" cm="1">
        <f t="array" aca="1" ref="Z6" ca="1">SUM(IF($C$33:$C$88=$D6,Z$33:Z$88))/Z$32</f>
        <v>7.525017070025556E-4</v>
      </c>
      <c r="AA6" s="982" cm="1">
        <f t="array" aca="1" ref="AA6" ca="1">SUM(IF($C$33:$C$88=$D6,AA$33:AA$88))/AA$32</f>
        <v>9.5324914319032991E-4</v>
      </c>
      <c r="AB6" s="982" cm="1">
        <f t="array" aca="1" ref="AB6" ca="1">SUM(IF($C$33:$C$88=$D6,AB$33:AB$88))/AB$32</f>
        <v>1.0456304419873682E-3</v>
      </c>
      <c r="AC6" s="982" cm="1">
        <f t="array" aca="1" ref="AC6" ca="1">SUM(IF($C$33:$C$88=$D6,AC$33:AC$88))/AC$32</f>
        <v>1.0949248617644612E-3</v>
      </c>
      <c r="AD6" s="982" cm="1">
        <f t="array" aca="1" ref="AD6" ca="1">SUM(IF($C$33:$C$88=$D6,AD$33:AD$88))/AD$32</f>
        <v>1.0962219867621862E-3</v>
      </c>
      <c r="AE6" s="982" cm="1">
        <f t="array" aca="1" ref="AE6" ca="1">SUM(IF($C$33:$C$88=$D6,AE$33:AE$88))/AE$32</f>
        <v>1.0325937257032124E-3</v>
      </c>
      <c r="AF6" s="982" cm="1">
        <f t="array" aca="1" ref="AF6" ca="1">SUM(IF($C$33:$C$88=$D6,AF$33:AF$88))/AF$32</f>
        <v>9.9393991246375657E-4</v>
      </c>
      <c r="AG6" s="982" cm="1">
        <f t="array" aca="1" ref="AG6" ca="1">SUM(IF($C$33:$C$88=$D6,AG$33:AG$88))/AG$32</f>
        <v>9.6384679621772107E-4</v>
      </c>
      <c r="AH6" s="982" cm="1">
        <f t="array" aca="1" ref="AH6" ca="1">SUM(IF($C$33:$C$88=$D6,AH$33:AH$88))/AH$32</f>
        <v>9.7030054591505774E-4</v>
      </c>
      <c r="AI6" s="982" cm="1">
        <f t="array" aca="1" ref="AI6" ca="1">SUM(IF($C$33:$C$88=$D6,AI$33:AI$88))/AI$32</f>
        <v>1.0064752982258428E-3</v>
      </c>
      <c r="AJ6" s="982" cm="1">
        <f t="array" aca="1" ref="AJ6" ca="1">SUM(IF($C$33:$C$88=$D6,AJ$33:AJ$88))/AJ$32</f>
        <v>1.1242403471583937E-3</v>
      </c>
      <c r="AK6" s="982" cm="1">
        <f t="array" aca="1" ref="AK6" ca="1">SUM(IF($C$33:$C$88=$D6,AK$33:AK$88))/AK$32</f>
        <v>1.1761988155533666E-3</v>
      </c>
      <c r="AL6" s="982" cm="1">
        <f t="array" aca="1" ref="AL6" ca="1">SUM(IF($C$33:$C$88=$D6,AL$33:AL$88))/AL$32</f>
        <v>1.2682587715184795E-3</v>
      </c>
      <c r="AM6" s="982" cm="1">
        <f t="array" aca="1" ref="AM6" ca="1">SUM(IF($C$33:$C$88=$D6,AM$33:AM$88))/AM$32</f>
        <v>1.385492716427185E-3</v>
      </c>
      <c r="AN6" s="982" cm="1">
        <f t="array" aca="1" ref="AN6" ca="1">SUM(IF($C$33:$C$88=$D6,AN$33:AN$88))/AN$32</f>
        <v>1.4411570186100707E-3</v>
      </c>
      <c r="AO6" s="982" cm="1">
        <f t="array" aca="1" ref="AO6" ca="1">SUM(IF($C$33:$C$88=$D6,AO$33:AO$88))/AO$32</f>
        <v>1.5250923061777544E-3</v>
      </c>
      <c r="AP6" s="982" cm="1">
        <f t="array" aca="1" ref="AP6" ca="1">SUM(IF($C$33:$C$88=$D6,AP$33:AP$88))/AP$32</f>
        <v>1.6185795738594467E-3</v>
      </c>
      <c r="AQ6" s="982" cm="1">
        <f t="array" aca="1" ref="AQ6" ca="1">SUM(IF($C$33:$C$88=$D6,AQ$33:AQ$88))/AQ$32</f>
        <v>1.6262141377084999E-3</v>
      </c>
      <c r="AR6" s="982" cm="1">
        <f t="array" aca="1" ref="AR6" ca="1">SUM(IF($C$33:$C$88=$D6,AR$33:AR$88))/AR$32</f>
        <v>1.6888012125772234E-3</v>
      </c>
      <c r="AS6" s="982" cm="1">
        <f t="array" aca="1" ref="AS6" ca="1">SUM(IF($C$33:$C$88=$D6,AS$33:AS$88))/AS$32</f>
        <v>1.799588072205041E-3</v>
      </c>
      <c r="AT6" s="982" cm="1">
        <f t="array" aca="1" ref="AT6" ca="1">SUM(IF($C$33:$C$88=$D6,AT$33:AT$88))/AT$32</f>
        <v>1.7926236231124986E-3</v>
      </c>
      <c r="AU6" s="982" cm="1">
        <f t="array" aca="1" ref="AU6" ca="1">SUM(IF($C$33:$C$88=$D6,AU$33:AU$88))/AU$32</f>
        <v>1.9990373177867422E-3</v>
      </c>
      <c r="AV6" s="982" cm="1">
        <f t="array" aca="1" ref="AV6" ca="1">SUM(IF($C$33:$C$88=$D6,AV$33:AV$88))/AV$32</f>
        <v>1.8026000761073506E-3</v>
      </c>
      <c r="AW6" s="982" cm="1">
        <f t="array" aca="1" ref="AW6" ca="1">SUM(IF($C$33:$C$88=$D6,AW$33:AW$88))/AW$32</f>
        <v>1.82781324987929E-3</v>
      </c>
      <c r="AX6" s="983" cm="1">
        <f t="array" aca="1" ref="AX6" ca="1">SUM(IF($C$33:$C$88=$D6,AX$33:AX$88))/AX$32</f>
        <v>1.9756896408875861E-3</v>
      </c>
      <c r="AY6" s="984" cm="1">
        <f t="array" aca="1" ref="AY6" ca="1">SUM(IF($C$33:$C$88=$D6,AY$33:AY$88))/AY$32</f>
        <v>2.1430179101190956E-3</v>
      </c>
      <c r="AZ6" s="984" cm="1">
        <f t="array" aca="1" ref="AZ6" ca="1">SUM(IF($C$33:$C$88=$D6,AZ$33:AZ$88))/AZ$32</f>
        <v>2.1214348327728426E-3</v>
      </c>
      <c r="BA6" s="984" cm="1">
        <f t="array" aca="1" ref="BA6" ca="1">SUM(IF($C$33:$C$88=$D6,BA$33:BA$88))/BA$32</f>
        <v>2.2111532361544818E-3</v>
      </c>
      <c r="BB6" s="984" cm="1">
        <f t="array" aca="1" ref="BB6" ca="1">SUM(IF($C$33:$C$88=$D6,BB$33:BB$88))/BB$32</f>
        <v>2.1939945070352735E-3</v>
      </c>
      <c r="BC6" s="984" cm="1">
        <f t="array" aca="1" ref="BC6" ca="1">SUM(IF($C$33:$C$88=$D6,BC$33:BC$88))/BC$32</f>
        <v>2.1838794206605924E-3</v>
      </c>
      <c r="BD6" s="984" cm="1">
        <f t="array" aca="1" ref="BD6" ca="1">SUM(IF($C$33:$C$88=$D6,BD$33:BD$88))/BD$32</f>
        <v>2.2052045465893672E-3</v>
      </c>
    </row>
    <row r="7" spans="1:56" s="981" customFormat="1" x14ac:dyDescent="0.3">
      <c r="A7" s="975"/>
      <c r="B7" s="975"/>
      <c r="C7" s="1110">
        <f>COUNTIF(C$33:C$87,D7)</f>
        <v>2</v>
      </c>
      <c r="D7" s="981" t="s">
        <v>1785</v>
      </c>
      <c r="E7" s="982" cm="1">
        <f t="array" aca="1" ref="E7" ca="1">SUM(IF($C$33:$C$88=$D7,E$33:E$88))/E$32</f>
        <v>4.7315406316704163E-5</v>
      </c>
      <c r="F7" s="982" cm="1">
        <f t="array" aca="1" ref="F7" ca="1">SUM(IF($C$33:$C$88=$D7,F$33:F$88))/F$32</f>
        <v>5.0045729189120245E-5</v>
      </c>
      <c r="G7" s="982" cm="1">
        <f t="array" aca="1" ref="G7" ca="1">SUM(IF($C$33:$C$88=$D7,G$33:G$88))/G$32</f>
        <v>5.0950718656235899E-5</v>
      </c>
      <c r="H7" s="982" cm="1">
        <f t="array" aca="1" ref="H7" ca="1">SUM(IF($C$33:$C$88=$D7,H$33:H$88))/H$32</f>
        <v>5.2270291522792308E-5</v>
      </c>
      <c r="I7" s="982" cm="1">
        <f t="array" aca="1" ref="I7" ca="1">SUM(IF($C$33:$C$88=$D7,I$33:I$88))/I$32</f>
        <v>5.3563607633255142E-5</v>
      </c>
      <c r="J7" s="982" cm="1">
        <f t="array" aca="1" ref="J7" ca="1">SUM(IF($C$33:$C$88=$D7,J$33:J$88))/J$32</f>
        <v>5.2427152729841013E-5</v>
      </c>
      <c r="K7" s="982" cm="1">
        <f t="array" aca="1" ref="K7" ca="1">SUM(IF($C$33:$C$88=$D7,K$33:K$88))/K$32</f>
        <v>4.9051611184246701E-5</v>
      </c>
      <c r="L7" s="982" cm="1">
        <f t="array" aca="1" ref="L7" ca="1">SUM(IF($C$33:$C$88=$D7,L$33:L$88))/L$32</f>
        <v>4.5918890542261546E-5</v>
      </c>
      <c r="M7" s="982" cm="1">
        <f t="array" aca="1" ref="M7" ca="1">SUM(IF($C$33:$C$88=$D7,M$33:M$88))/M$32</f>
        <v>4.5133759294849248E-5</v>
      </c>
      <c r="N7" s="982" cm="1">
        <f t="array" aca="1" ref="N7" ca="1">SUM(IF($C$33:$C$88=$D7,N$33:N$88))/N$32</f>
        <v>4.1784991715270016E-5</v>
      </c>
      <c r="O7" s="982" cm="1">
        <f t="array" aca="1" ref="O7" ca="1">SUM(IF($C$33:$C$88=$D7,O$33:O$88))/O$32</f>
        <v>3.9264822170670902E-5</v>
      </c>
      <c r="P7" s="982" cm="1">
        <f t="array" aca="1" ref="P7" ca="1">SUM(IF($C$33:$C$88=$D7,P$33:P$88))/P$32</f>
        <v>3.79741178067444E-5</v>
      </c>
      <c r="Q7" s="982" cm="1">
        <f t="array" aca="1" ref="Q7" ca="1">SUM(IF($C$33:$C$88=$D7,Q$33:Q$88))/Q$32</f>
        <v>3.8908340446262965E-5</v>
      </c>
      <c r="R7" s="982" cm="1">
        <f t="array" aca="1" ref="R7" ca="1">SUM(IF($C$33:$C$88=$D7,R$33:R$88))/R$32</f>
        <v>4.282246614555307E-5</v>
      </c>
      <c r="S7" s="982" cm="1">
        <f t="array" aca="1" ref="S7" ca="1">SUM(IF($C$33:$C$88=$D7,S$33:S$88))/S$32</f>
        <v>3.1597125338306368E-4</v>
      </c>
      <c r="T7" s="982" cm="1">
        <f t="array" aca="1" ref="T7" ca="1">SUM(IF($C$33:$C$88=$D7,T$33:T$88))/T$32</f>
        <v>4.1659282880944184E-4</v>
      </c>
      <c r="U7" s="982" cm="1">
        <f t="array" aca="1" ref="U7" ca="1">SUM(IF($C$33:$C$88=$D7,U$33:U$88))/U$32</f>
        <v>4.448086963165077E-4</v>
      </c>
      <c r="V7" s="982" cm="1">
        <f t="array" aca="1" ref="V7" ca="1">SUM(IF($C$33:$C$88=$D7,V$33:V$88))/V$32</f>
        <v>5.0679047985574001E-4</v>
      </c>
      <c r="W7" s="982" cm="1">
        <f t="array" aca="1" ref="W7" ca="1">SUM(IF($C$33:$C$88=$D7,W$33:W$88))/W$32</f>
        <v>4.8024078214326546E-4</v>
      </c>
      <c r="X7" s="982" cm="1">
        <f t="array" aca="1" ref="X7" ca="1">SUM(IF($C$33:$C$88=$D7,X$33:X$88))/X$32</f>
        <v>5.0649981308810118E-4</v>
      </c>
      <c r="Y7" s="982" cm="1">
        <f t="array" aca="1" ref="Y7" ca="1">SUM(IF($C$33:$C$88=$D7,Y$33:Y$88))/Y$32</f>
        <v>5.2332612181218529E-4</v>
      </c>
      <c r="Z7" s="982" cm="1">
        <f t="array" aca="1" ref="Z7" ca="1">SUM(IF($C$33:$C$88=$D7,Z$33:Z$88))/Z$32</f>
        <v>5.3531178646130917E-4</v>
      </c>
      <c r="AA7" s="982" cm="1">
        <f t="array" aca="1" ref="AA7" ca="1">SUM(IF($C$33:$C$88=$D7,AA$33:AA$88))/AA$32</f>
        <v>5.4457568887701082E-4</v>
      </c>
      <c r="AB7" s="982" cm="1">
        <f t="array" aca="1" ref="AB7" ca="1">SUM(IF($C$33:$C$88=$D7,AB$33:AB$88))/AB$32</f>
        <v>5.8455837745789469E-4</v>
      </c>
      <c r="AC7" s="982" cm="1">
        <f t="array" aca="1" ref="AC7" ca="1">SUM(IF($C$33:$C$88=$D7,AC$33:AC$88))/AC$32</f>
        <v>6.3053464288343678E-4</v>
      </c>
      <c r="AD7" s="982" cm="1">
        <f t="array" aca="1" ref="AD7" ca="1">SUM(IF($C$33:$C$88=$D7,AD$33:AD$88))/AD$32</f>
        <v>6.2356276214846189E-4</v>
      </c>
      <c r="AE7" s="982" cm="1">
        <f t="array" aca="1" ref="AE7" ca="1">SUM(IF($C$33:$C$88=$D7,AE$33:AE$88))/AE$32</f>
        <v>6.2744709433276247E-4</v>
      </c>
      <c r="AF7" s="982" cm="1">
        <f t="array" aca="1" ref="AF7" ca="1">SUM(IF($C$33:$C$88=$D7,AF$33:AF$88))/AF$32</f>
        <v>6.5126461187213535E-4</v>
      </c>
      <c r="AG7" s="982" cm="1">
        <f t="array" aca="1" ref="AG7" ca="1">SUM(IF($C$33:$C$88=$D7,AG$33:AG$88))/AG$32</f>
        <v>6.5445803597123805E-4</v>
      </c>
      <c r="AH7" s="982" cm="1">
        <f t="array" aca="1" ref="AH7" ca="1">SUM(IF($C$33:$C$88=$D7,AH$33:AH$88))/AH$32</f>
        <v>6.6407551547698529E-4</v>
      </c>
      <c r="AI7" s="982" cm="1">
        <f t="array" aca="1" ref="AI7" ca="1">SUM(IF($C$33:$C$88=$D7,AI$33:AI$88))/AI$32</f>
        <v>6.9864433358479239E-4</v>
      </c>
      <c r="AJ7" s="982" cm="1">
        <f t="array" aca="1" ref="AJ7" ca="1">SUM(IF($C$33:$C$88=$D7,AJ$33:AJ$88))/AJ$32</f>
        <v>7.6562537898749127E-4</v>
      </c>
      <c r="AK7" s="982" cm="1">
        <f t="array" aca="1" ref="AK7" ca="1">SUM(IF($C$33:$C$88=$D7,AK$33:AK$88))/AK$32</f>
        <v>7.4959282571026588E-4</v>
      </c>
      <c r="AL7" s="982" cm="1">
        <f t="array" aca="1" ref="AL7" ca="1">SUM(IF($C$33:$C$88=$D7,AL$33:AL$88))/AL$32</f>
        <v>7.8572961245074462E-4</v>
      </c>
      <c r="AM7" s="982" cm="1">
        <f t="array" aca="1" ref="AM7" ca="1">SUM(IF($C$33:$C$88=$D7,AM$33:AM$88))/AM$32</f>
        <v>8.0600700048200687E-4</v>
      </c>
      <c r="AN7" s="982" cm="1">
        <f t="array" aca="1" ref="AN7" ca="1">SUM(IF($C$33:$C$88=$D7,AN$33:AN$88))/AN$32</f>
        <v>8.1125825336549919E-4</v>
      </c>
      <c r="AO7" s="982" cm="1">
        <f t="array" aca="1" ref="AO7" ca="1">SUM(IF($C$33:$C$88=$D7,AO$33:AO$88))/AO$32</f>
        <v>9.1569932722766908E-4</v>
      </c>
      <c r="AP7" s="982" cm="1">
        <f t="array" aca="1" ref="AP7" ca="1">SUM(IF($C$33:$C$88=$D7,AP$33:AP$88))/AP$32</f>
        <v>9.4959323497640778E-4</v>
      </c>
      <c r="AQ7" s="982" cm="1">
        <f t="array" aca="1" ref="AQ7" ca="1">SUM(IF($C$33:$C$88=$D7,AQ$33:AQ$88))/AQ$32</f>
        <v>9.4207705027618809E-4</v>
      </c>
      <c r="AR7" s="982" cm="1">
        <f t="array" aca="1" ref="AR7" ca="1">SUM(IF($C$33:$C$88=$D7,AR$33:AR$88))/AR$32</f>
        <v>9.3628435132345048E-4</v>
      </c>
      <c r="AS7" s="982" cm="1">
        <f t="array" aca="1" ref="AS7" ca="1">SUM(IF($C$33:$C$88=$D7,AS$33:AS$88))/AS$32</f>
        <v>9.7260727781778322E-4</v>
      </c>
      <c r="AT7" s="982" cm="1">
        <f t="array" aca="1" ref="AT7" ca="1">SUM(IF($C$33:$C$88=$D7,AT$33:AT$88))/AT$32</f>
        <v>1.0257767676290666E-3</v>
      </c>
      <c r="AU7" s="982" cm="1">
        <f t="array" aca="1" ref="AU7" ca="1">SUM(IF($C$33:$C$88=$D7,AU$33:AU$88))/AU$32</f>
        <v>1.1588125698374771E-3</v>
      </c>
      <c r="AV7" s="982" cm="1">
        <f t="array" aca="1" ref="AV7" ca="1">SUM(IF($C$33:$C$88=$D7,AV$33:AV$88))/AV$32</f>
        <v>1.117858666718543E-3</v>
      </c>
      <c r="AW7" s="982" cm="1">
        <f t="array" aca="1" ref="AW7" ca="1">SUM(IF($C$33:$C$88=$D7,AW$33:AW$88))/AW$32</f>
        <v>1.2013746452633036E-3</v>
      </c>
      <c r="AX7" s="983" cm="1">
        <f t="array" aca="1" ref="AX7" ca="1">SUM(IF($C$33:$C$88=$D7,AX$33:AX$88))/AX$32</f>
        <v>1.4724571732350241E-3</v>
      </c>
      <c r="AY7" s="984" cm="1">
        <f t="array" aca="1" ref="AY7" ca="1">SUM(IF($C$33:$C$88=$D7,AY$33:AY$88))/AY$32</f>
        <v>1.7457369124996114E-3</v>
      </c>
      <c r="AZ7" s="984" cm="1">
        <f t="array" aca="1" ref="AZ7" ca="1">SUM(IF($C$33:$C$88=$D7,AZ$33:AZ$88))/AZ$32</f>
        <v>1.8901999971764371E-3</v>
      </c>
      <c r="BA7" s="984" cm="1">
        <f t="array" aca="1" ref="BA7" ca="1">SUM(IF($C$33:$C$88=$D7,BA$33:BA$88))/BA$32</f>
        <v>2.0295283457236954E-3</v>
      </c>
      <c r="BB7" s="984" cm="1">
        <f t="array" aca="1" ref="BB7" ca="1">SUM(IF($C$33:$C$88=$D7,BB$33:BB$88))/BB$32</f>
        <v>2.1218662936019097E-3</v>
      </c>
      <c r="BC7" s="984" cm="1">
        <f t="array" aca="1" ref="BC7" ca="1">SUM(IF($C$33:$C$88=$D7,BC$33:BC$88))/BC$32</f>
        <v>2.1916649071556729E-3</v>
      </c>
      <c r="BD7" s="984" cm="1">
        <f t="array" aca="1" ref="BD7" ca="1">SUM(IF($C$33:$C$88=$D7,BD$33:BD$88))/BD$32</f>
        <v>2.2499881929211418E-3</v>
      </c>
    </row>
    <row r="8" spans="1:56" s="986" customFormat="1" x14ac:dyDescent="0.3">
      <c r="A8" s="985"/>
      <c r="B8" s="985"/>
      <c r="C8" s="1113">
        <f>COUNTIF(C$33:C$87,D8)</f>
        <v>1</v>
      </c>
      <c r="D8" s="986" t="s">
        <v>1016</v>
      </c>
      <c r="E8" s="987" cm="1">
        <f t="array" aca="1" ref="E8" ca="1">SUM(IF($C$33:$C$88=$D8,E$33:E$88))/E$32</f>
        <v>2.6771526386910259E-4</v>
      </c>
      <c r="F8" s="987" cm="1">
        <f t="array" aca="1" ref="F8" ca="1">SUM(IF($C$33:$C$88=$D8,F$33:F$88))/F$32</f>
        <v>2.4254552158403374E-4</v>
      </c>
      <c r="G8" s="987" cm="1">
        <f t="array" aca="1" ref="G8" ca="1">SUM(IF($C$33:$C$88=$D8,G$33:G$88))/G$32</f>
        <v>2.7144124088443445E-4</v>
      </c>
      <c r="H8" s="987" cm="1">
        <f t="array" aca="1" ref="H8" ca="1">SUM(IF($C$33:$C$88=$D8,H$33:H$88))/H$32</f>
        <v>3.9491225056340957E-4</v>
      </c>
      <c r="I8" s="987" cm="1">
        <f t="array" aca="1" ref="I8" ca="1">SUM(IF($C$33:$C$88=$D8,I$33:I$88))/I$32</f>
        <v>4.6182344079659095E-4</v>
      </c>
      <c r="J8" s="987" cm="1">
        <f t="array" aca="1" ref="J8" ca="1">SUM(IF($C$33:$C$88=$D8,J$33:J$88))/J$32</f>
        <v>4.99089745566066E-4</v>
      </c>
      <c r="K8" s="987" cm="1">
        <f t="array" aca="1" ref="K8" ca="1">SUM(IF($C$33:$C$88=$D8,K$33:K$88))/K$32</f>
        <v>5.2282686558974376E-4</v>
      </c>
      <c r="L8" s="987" cm="1">
        <f t="array" aca="1" ref="L8" ca="1">SUM(IF($C$33:$C$88=$D8,L$33:L$88))/L$32</f>
        <v>5.3185290030855511E-4</v>
      </c>
      <c r="M8" s="987" cm="1">
        <f t="array" aca="1" ref="M8" ca="1">SUM(IF($C$33:$C$88=$D8,M$33:M$88))/M$32</f>
        <v>5.3377623503973791E-4</v>
      </c>
      <c r="N8" s="987" cm="1">
        <f t="array" aca="1" ref="N8" ca="1">SUM(IF($C$33:$C$88=$D8,N$33:N$88))/N$32</f>
        <v>4.9143919970523703E-4</v>
      </c>
      <c r="O8" s="987" cm="1">
        <f t="array" aca="1" ref="O8" ca="1">SUM(IF($C$33:$C$88=$D8,O$33:O$88))/O$32</f>
        <v>3.8505952694054311E-4</v>
      </c>
      <c r="P8" s="987" cm="1">
        <f t="array" aca="1" ref="P8" ca="1">SUM(IF($C$33:$C$88=$D8,P$33:P$88))/P$32</f>
        <v>4.8018692449794224E-4</v>
      </c>
      <c r="Q8" s="987" cm="1">
        <f t="array" aca="1" ref="Q8" ca="1">SUM(IF($C$33:$C$88=$D8,Q$33:Q$88))/Q$32</f>
        <v>6.1169049126267899E-4</v>
      </c>
      <c r="R8" s="987" cm="1">
        <f t="array" aca="1" ref="R8" ca="1">SUM(IF($C$33:$C$88=$D8,R$33:R$88))/R$32</f>
        <v>7.6966612212558602E-4</v>
      </c>
      <c r="S8" s="987" cm="1">
        <f t="array" aca="1" ref="S8" ca="1">SUM(IF($C$33:$C$88=$D8,S$33:S$88))/S$32</f>
        <v>9.7855732281908539E-4</v>
      </c>
      <c r="T8" s="987" cm="1">
        <f t="array" aca="1" ref="T8" ca="1">SUM(IF($C$33:$C$88=$D8,T$33:T$88))/T$32</f>
        <v>1.2342859704857552E-3</v>
      </c>
      <c r="U8" s="987" cm="1">
        <f t="array" aca="1" ref="U8" ca="1">SUM(IF($C$33:$C$88=$D8,U$33:U$88))/U$32</f>
        <v>1.5077709813073185E-3</v>
      </c>
      <c r="V8" s="987" cm="1">
        <f t="array" aca="1" ref="V8" ca="1">SUM(IF($C$33:$C$88=$D8,V$33:V$88))/V$32</f>
        <v>1.6693674011104566E-3</v>
      </c>
      <c r="W8" s="987" cm="1">
        <f t="array" aca="1" ref="W8" ca="1">SUM(IF($C$33:$C$88=$D8,W$33:W$88))/W$32</f>
        <v>1.7682744521004628E-3</v>
      </c>
      <c r="X8" s="987" cm="1">
        <f t="array" aca="1" ref="X8" ca="1">SUM(IF($C$33:$C$88=$D8,X$33:X$88))/X$32</f>
        <v>1.848484419180991E-3</v>
      </c>
      <c r="Y8" s="987" cm="1">
        <f t="array" aca="1" ref="Y8" ca="1">SUM(IF($C$33:$C$88=$D8,Y$33:Y$88))/Y$32</f>
        <v>1.9467205417155603E-3</v>
      </c>
      <c r="Z8" s="987" cm="1">
        <f t="array" aca="1" ref="Z8" ca="1">SUM(IF($C$33:$C$88=$D8,Z$33:Z$88))/Z$32</f>
        <v>2.0259281384111881E-3</v>
      </c>
      <c r="AA8" s="987" cm="1">
        <f t="array" aca="1" ref="AA8" ca="1">SUM(IF($C$33:$C$88=$D8,AA$33:AA$88))/AA$32</f>
        <v>2.0662075154623881E-3</v>
      </c>
      <c r="AB8" s="987" cm="1">
        <f t="array" aca="1" ref="AB8" ca="1">SUM(IF($C$33:$C$88=$D8,AB$33:AB$88))/AB$32</f>
        <v>2.1969670360981759E-3</v>
      </c>
      <c r="AC8" s="987" cm="1">
        <f t="array" aca="1" ref="AC8" ca="1">SUM(IF($C$33:$C$88=$D8,AC$33:AC$88))/AC$32</f>
        <v>2.4812253238821647E-3</v>
      </c>
      <c r="AD8" s="987" cm="1">
        <f t="array" aca="1" ref="AD8" ca="1">SUM(IF($C$33:$C$88=$D8,AD$33:AD$88))/AD$32</f>
        <v>2.331185402027711E-3</v>
      </c>
      <c r="AE8" s="987" cm="1">
        <f t="array" aca="1" ref="AE8" ca="1">SUM(IF($C$33:$C$88=$D8,AE$33:AE$88))/AE$32</f>
        <v>2.3853562180510433E-3</v>
      </c>
      <c r="AF8" s="987" cm="1">
        <f t="array" aca="1" ref="AF8" ca="1">SUM(IF($C$33:$C$88=$D8,AF$33:AF$88))/AF$32</f>
        <v>2.448184504640911E-3</v>
      </c>
      <c r="AG8" s="987" cm="1">
        <f t="array" aca="1" ref="AG8" ca="1">SUM(IF($C$33:$C$88=$D8,AG$33:AG$88))/AG$32</f>
        <v>2.5304720282413361E-3</v>
      </c>
      <c r="AH8" s="987" cm="1">
        <f t="array" aca="1" ref="AH8" ca="1">SUM(IF($C$33:$C$88=$D8,AH$33:AH$88))/AH$32</f>
        <v>2.5522859232429231E-3</v>
      </c>
      <c r="AI8" s="987" cm="1">
        <f t="array" aca="1" ref="AI8" ca="1">SUM(IF($C$33:$C$88=$D8,AI$33:AI$88))/AI$32</f>
        <v>3.0901912800117928E-3</v>
      </c>
      <c r="AJ8" s="987" cm="1">
        <f t="array" aca="1" ref="AJ8" ca="1">SUM(IF($C$33:$C$88=$D8,AJ$33:AJ$88))/AJ$32</f>
        <v>3.5883512405356097E-3</v>
      </c>
      <c r="AK8" s="987" cm="1">
        <f t="array" aca="1" ref="AK8" ca="1">SUM(IF($C$33:$C$88=$D8,AK$33:AK$88))/AK$32</f>
        <v>3.6847429637939379E-3</v>
      </c>
      <c r="AL8" s="987" cm="1">
        <f t="array" aca="1" ref="AL8" ca="1">SUM(IF($C$33:$C$88=$D8,AL$33:AL$88))/AL$32</f>
        <v>3.8675549553901043E-3</v>
      </c>
      <c r="AM8" s="987" cm="1">
        <f t="array" aca="1" ref="AM8" ca="1">SUM(IF($C$33:$C$88=$D8,AM$33:AM$88))/AM$32</f>
        <v>4.0000616709404821E-3</v>
      </c>
      <c r="AN8" s="987" cm="1">
        <f t="array" aca="1" ref="AN8" ca="1">SUM(IF($C$33:$C$88=$D8,AN$33:AN$88))/AN$32</f>
        <v>3.9592492655940049E-3</v>
      </c>
      <c r="AO8" s="987" cm="1">
        <f t="array" aca="1" ref="AO8" ca="1">SUM(IF($C$33:$C$88=$D8,AO$33:AO$88))/AO$32</f>
        <v>4.1237398842324862E-3</v>
      </c>
      <c r="AP8" s="987" cm="1">
        <f t="array" aca="1" ref="AP8" ca="1">SUM(IF($C$33:$C$88=$D8,AP$33:AP$88))/AP$32</f>
        <v>4.2091681257158996E-3</v>
      </c>
      <c r="AQ8" s="987" cm="1">
        <f t="array" aca="1" ref="AQ8" ca="1">SUM(IF($C$33:$C$88=$D8,AQ$33:AQ$88))/AQ$32</f>
        <v>4.0528847853364457E-3</v>
      </c>
      <c r="AR8" s="987" cm="1">
        <f t="array" aca="1" ref="AR8" ca="1">SUM(IF($C$33:$C$88=$D8,AR$33:AR$88))/AR$32</f>
        <v>3.8855899578837177E-3</v>
      </c>
      <c r="AS8" s="987" cm="1">
        <f t="array" aca="1" ref="AS8" ca="1">SUM(IF($C$33:$C$88=$D8,AS$33:AS$88))/AS$32</f>
        <v>3.7355807245735536E-3</v>
      </c>
      <c r="AT8" s="987" cm="1">
        <f t="array" aca="1" ref="AT8" ca="1">SUM(IF($C$33:$C$88=$D8,AT$33:AT$88))/AT$32</f>
        <v>3.7998097450661211E-3</v>
      </c>
      <c r="AU8" s="987" cm="1">
        <f t="array" aca="1" ref="AU8" ca="1">SUM(IF($C$33:$C$88=$D8,AU$33:AU$88))/AU$32</f>
        <v>4.3529871471281872E-3</v>
      </c>
      <c r="AV8" s="987" cm="1">
        <f t="array" aca="1" ref="AV8" ca="1">SUM(IF($C$33:$C$88=$D8,AV$33:AV$88))/AV$32</f>
        <v>4.2901338834955144E-3</v>
      </c>
      <c r="AW8" s="987" cm="1">
        <f t="array" aca="1" ref="AW8" ca="1">SUM(IF($C$33:$C$88=$D8,AW$33:AW$88))/AW$32</f>
        <v>4.2592117968895489E-3</v>
      </c>
      <c r="AX8" s="988" cm="1">
        <f t="array" aca="1" ref="AX8" ca="1">SUM(IF($C$33:$C$88=$D8,AX$33:AX$88))/AX$32</f>
        <v>4.5068801791167679E-3</v>
      </c>
      <c r="AY8" s="989" cm="1">
        <f t="array" aca="1" ref="AY8" ca="1">SUM(IF($C$33:$C$88=$D8,AY$33:AY$88))/AY$32</f>
        <v>4.7348074142807596E-3</v>
      </c>
      <c r="AZ8" s="989" cm="1">
        <f t="array" aca="1" ref="AZ8" ca="1">SUM(IF($C$33:$C$88=$D8,AZ$33:AZ$88))/AZ$32</f>
        <v>4.6616235027775758E-3</v>
      </c>
      <c r="BA8" s="989" cm="1">
        <f t="array" aca="1" ref="BA8" ca="1">SUM(IF($C$33:$C$88=$D8,BA$33:BA$88))/BA$32</f>
        <v>4.8768844990298458E-3</v>
      </c>
      <c r="BB8" s="989" cm="1">
        <f t="array" aca="1" ref="BB8" ca="1">SUM(IF($C$33:$C$88=$D8,BB$33:BB$88))/BB$32</f>
        <v>4.9586643578656987E-3</v>
      </c>
      <c r="BC8" s="989" cm="1">
        <f t="array" aca="1" ref="BC8" ca="1">SUM(IF($C$33:$C$88=$D8,BC$33:BC$88))/BC$32</f>
        <v>5.0383499865418752E-3</v>
      </c>
      <c r="BD8" s="989" cm="1">
        <f t="array" aca="1" ref="BD8" ca="1">SUM(IF($C$33:$C$88=$D8,BD$33:BD$88))/BD$32</f>
        <v>5.1203913270771954E-3</v>
      </c>
    </row>
    <row r="9" spans="1:56" s="981" customFormat="1" x14ac:dyDescent="0.3">
      <c r="A9" s="975"/>
      <c r="B9" s="975"/>
      <c r="C9" s="1110"/>
      <c r="D9" s="977" t="s">
        <v>1017</v>
      </c>
      <c r="E9" s="990"/>
      <c r="F9" s="990"/>
      <c r="G9" s="990"/>
      <c r="H9" s="990"/>
      <c r="I9" s="990"/>
      <c r="J9" s="990"/>
      <c r="K9" s="990"/>
      <c r="L9" s="990"/>
      <c r="M9" s="990"/>
      <c r="N9" s="990"/>
      <c r="O9" s="990"/>
      <c r="P9" s="990"/>
      <c r="Q9" s="990"/>
      <c r="R9" s="990"/>
      <c r="S9" s="990"/>
      <c r="T9" s="990"/>
      <c r="U9" s="990"/>
      <c r="V9" s="990"/>
      <c r="W9" s="990"/>
      <c r="X9" s="990"/>
      <c r="Y9" s="990"/>
      <c r="Z9" s="990"/>
      <c r="AA9" s="990"/>
      <c r="AB9" s="990"/>
      <c r="AC9" s="990"/>
      <c r="AD9" s="990"/>
      <c r="AE9" s="990"/>
      <c r="AF9" s="990"/>
      <c r="AG9" s="990"/>
      <c r="AH9" s="990"/>
      <c r="AI9" s="990"/>
      <c r="AJ9" s="990"/>
      <c r="AK9" s="990"/>
      <c r="AL9" s="990"/>
      <c r="AM9" s="990"/>
      <c r="AN9" s="990"/>
      <c r="AO9" s="990"/>
      <c r="AP9" s="990"/>
      <c r="AQ9" s="990"/>
      <c r="AR9" s="990"/>
      <c r="AS9" s="990"/>
      <c r="AT9" s="990"/>
      <c r="AU9" s="990"/>
      <c r="AV9" s="990"/>
      <c r="AW9" s="990"/>
      <c r="AX9" s="991"/>
      <c r="AY9" s="992"/>
      <c r="AZ9" s="992"/>
      <c r="BA9" s="992"/>
      <c r="BB9" s="992"/>
      <c r="BC9" s="992"/>
      <c r="BD9" s="992"/>
    </row>
    <row r="10" spans="1:56" s="981" customFormat="1" x14ac:dyDescent="0.3">
      <c r="A10" s="975"/>
      <c r="B10" s="975"/>
      <c r="C10" s="1131">
        <f>COUNTIF(C$33:C$87,D10)</f>
        <v>0</v>
      </c>
      <c r="D10" s="1124" t="s">
        <v>1018</v>
      </c>
      <c r="E10" s="1125">
        <f t="shared" ref="E10:AO10" ca="1" si="5">E87/E$32
-SUM(E3:E8,E11,E13)</f>
        <v>2.3473291722149191E-2</v>
      </c>
      <c r="F10" s="1125">
        <f t="shared" ca="1" si="5"/>
        <v>2.489016231384264E-2</v>
      </c>
      <c r="G10" s="1125">
        <f t="shared" ca="1" si="5"/>
        <v>2.6952540894595152E-2</v>
      </c>
      <c r="H10" s="1125">
        <f t="shared" ca="1" si="5"/>
        <v>3.1374008501678395E-2</v>
      </c>
      <c r="I10" s="1125">
        <f t="shared" ca="1" si="5"/>
        <v>3.3886592402162949E-2</v>
      </c>
      <c r="J10" s="1125">
        <f t="shared" ca="1" si="5"/>
        <v>3.6660201316006502E-2</v>
      </c>
      <c r="K10" s="1125">
        <f t="shared" ca="1" si="5"/>
        <v>3.7277425076329272E-2</v>
      </c>
      <c r="L10" s="1125">
        <f t="shared" ca="1" si="5"/>
        <v>3.690684296172228E-2</v>
      </c>
      <c r="M10" s="1125">
        <f t="shared" ca="1" si="5"/>
        <v>3.6577806251777256E-2</v>
      </c>
      <c r="N10" s="1125">
        <f t="shared" ca="1" si="5"/>
        <v>3.250078406752506E-2</v>
      </c>
      <c r="O10" s="1125">
        <f t="shared" ca="1" si="5"/>
        <v>2.6408549320818167E-2</v>
      </c>
      <c r="P10" s="1125">
        <f t="shared" ca="1" si="5"/>
        <v>2.3556630934267419E-2</v>
      </c>
      <c r="Q10" s="1125">
        <f t="shared" ca="1" si="5"/>
        <v>2.4292580065356124E-2</v>
      </c>
      <c r="R10" s="1125">
        <f t="shared" ca="1" si="5"/>
        <v>2.9358446617581933E-2</v>
      </c>
      <c r="S10" s="1125">
        <f t="shared" ca="1" si="5"/>
        <v>3.2403845332500181E-2</v>
      </c>
      <c r="T10" s="1125">
        <f t="shared" ca="1" si="5"/>
        <v>3.3027768298552376E-2</v>
      </c>
      <c r="U10" s="1125">
        <f t="shared" ca="1" si="5"/>
        <v>3.0642490673692721E-2</v>
      </c>
      <c r="V10" s="1125">
        <f t="shared" ca="1" si="5"/>
        <v>2.8455005026647304E-2</v>
      </c>
      <c r="W10" s="1125">
        <f t="shared" ca="1" si="5"/>
        <v>2.6303504256443441E-2</v>
      </c>
      <c r="X10" s="1125">
        <f t="shared" ca="1" si="5"/>
        <v>2.3717043735615506E-2</v>
      </c>
      <c r="Y10" s="1125">
        <f t="shared" ca="1" si="5"/>
        <v>2.2317890771459761E-2</v>
      </c>
      <c r="Z10" s="1125">
        <f t="shared" ca="1" si="5"/>
        <v>2.2040274243245454E-2</v>
      </c>
      <c r="AA10" s="1125">
        <f t="shared" ca="1" si="5"/>
        <v>2.114259703481532E-2</v>
      </c>
      <c r="AB10" s="1125">
        <f t="shared" ca="1" si="5"/>
        <v>2.0622623269059993E-2</v>
      </c>
      <c r="AC10" s="1125">
        <f t="shared" ca="1" si="5"/>
        <v>2.0234361987529374E-2</v>
      </c>
      <c r="AD10" s="1125">
        <f t="shared" ca="1" si="5"/>
        <v>1.9914116517806744E-2</v>
      </c>
      <c r="AE10" s="1125">
        <f t="shared" ca="1" si="5"/>
        <v>1.9060540237259154E-2</v>
      </c>
      <c r="AF10" s="1125">
        <f t="shared" ca="1" si="5"/>
        <v>1.7923335581779349E-2</v>
      </c>
      <c r="AG10" s="1125">
        <f t="shared" ca="1" si="5"/>
        <v>1.7490031294300264E-2</v>
      </c>
      <c r="AH10" s="1125">
        <f t="shared" ca="1" si="5"/>
        <v>1.7152755491680882E-2</v>
      </c>
      <c r="AI10" s="1125">
        <f t="shared" ca="1" si="5"/>
        <v>1.7922226233030247E-2</v>
      </c>
      <c r="AJ10" s="1125">
        <f t="shared" ca="1" si="5"/>
        <v>2.0866486425935464E-2</v>
      </c>
      <c r="AK10" s="1125">
        <f t="shared" ca="1" si="5"/>
        <v>2.0470697899563628E-2</v>
      </c>
      <c r="AL10" s="1125">
        <f t="shared" ca="1" si="5"/>
        <v>2.0115205821361053E-2</v>
      </c>
      <c r="AM10" s="1125">
        <f t="shared" ca="1" si="5"/>
        <v>1.9762175670078222E-2</v>
      </c>
      <c r="AN10" s="1125">
        <f t="shared" ca="1" si="5"/>
        <v>1.7764357900330527E-2</v>
      </c>
      <c r="AO10" s="1125">
        <f t="shared" ca="1" si="5"/>
        <v>1.607191640541851E-2</v>
      </c>
      <c r="AP10" s="990"/>
      <c r="AQ10" s="990"/>
      <c r="AR10" s="990"/>
      <c r="AS10" s="990"/>
      <c r="AT10" s="990"/>
      <c r="AU10" s="990"/>
      <c r="AV10" s="990"/>
      <c r="AW10" s="993"/>
      <c r="AX10" s="994"/>
      <c r="AY10" s="995"/>
      <c r="AZ10" s="995"/>
      <c r="BA10" s="995"/>
      <c r="BB10" s="995"/>
      <c r="BC10" s="995"/>
      <c r="BD10" s="995"/>
    </row>
    <row r="11" spans="1:56" s="981" customFormat="1" x14ac:dyDescent="0.3">
      <c r="A11" s="975"/>
      <c r="B11" s="975"/>
      <c r="C11" s="1110">
        <f>COUNTIF(C$33:C$87,D11)</f>
        <v>2</v>
      </c>
      <c r="D11" s="981" t="s">
        <v>1019</v>
      </c>
      <c r="E11" s="982" cm="1">
        <f t="array" aca="1" ref="E11" ca="1">SUM(IF($C$33:$C$88=$D11,E$33:E$88))/E$32</f>
        <v>1.2476736085839942E-4</v>
      </c>
      <c r="F11" s="990" cm="1">
        <f t="array" aca="1" ref="F11" ca="1">SUM(IF($C$33:$C$88=$D11,F$33:F$88))/F$32</f>
        <v>1.1608309830088739E-4</v>
      </c>
      <c r="G11" s="990" cm="1">
        <f t="array" aca="1" ref="G11" ca="1">SUM(IF($C$33:$C$88=$D11,G$33:G$88))/G$32</f>
        <v>1.5699878139041113E-4</v>
      </c>
      <c r="H11" s="990" cm="1">
        <f t="array" aca="1" ref="H11" ca="1">SUM(IF($C$33:$C$88=$D11,H$33:H$88))/H$32</f>
        <v>2.2128270206295828E-4</v>
      </c>
      <c r="I11" s="990" cm="1">
        <f t="array" aca="1" ref="I11" ca="1">SUM(IF($C$33:$C$88=$D11,I$33:I$88))/I$32</f>
        <v>2.8706760442084113E-4</v>
      </c>
      <c r="J11" s="990" cm="1">
        <f t="array" aca="1" ref="J11" ca="1">SUM(IF($C$33:$C$88=$D11,J$33:J$88))/J$32</f>
        <v>3.4351592740921964E-4</v>
      </c>
      <c r="K11" s="990" cm="1">
        <f t="array" aca="1" ref="K11" ca="1">SUM(IF($C$33:$C$88=$D11,K$33:K$88))/K$32</f>
        <v>3.2644263029853957E-4</v>
      </c>
      <c r="L11" s="990" cm="1">
        <f t="array" aca="1" ref="L11" ca="1">SUM(IF($C$33:$C$88=$D11,L$33:L$88))/L$32</f>
        <v>3.0680348528759285E-4</v>
      </c>
      <c r="M11" s="990" cm="1">
        <f t="array" aca="1" ref="M11" ca="1">SUM(IF($C$33:$C$88=$D11,M$33:M$88))/M$32</f>
        <v>3.5370389491698939E-4</v>
      </c>
      <c r="N11" s="990" cm="1">
        <f t="array" aca="1" ref="N11" ca="1">SUM(IF($C$33:$C$88=$D11,N$33:N$88))/N$32</f>
        <v>3.5132704609080535E-4</v>
      </c>
      <c r="O11" s="990" cm="1">
        <f t="array" aca="1" ref="O11" ca="1">SUM(IF($C$33:$C$88=$D11,O$33:O$88))/O$32</f>
        <v>6.9125769291462826E-4</v>
      </c>
      <c r="P11" s="990" cm="1">
        <f t="array" aca="1" ref="P11" ca="1">SUM(IF($C$33:$C$88=$D11,P$33:P$88))/P$32</f>
        <v>6.7533781583616482E-4</v>
      </c>
      <c r="Q11" s="990" cm="1">
        <f t="array" aca="1" ref="Q11" ca="1">SUM(IF($C$33:$C$88=$D11,Q$33:Q$88))/Q$32</f>
        <v>7.2777098944455069E-4</v>
      </c>
      <c r="R11" s="990" cm="1">
        <f t="array" aca="1" ref="R11" ca="1">SUM(IF($C$33:$C$88=$D11,R$33:R$88))/R$32</f>
        <v>8.7664814667053027E-4</v>
      </c>
      <c r="S11" s="990" cm="1">
        <f t="array" aca="1" ref="S11" ca="1">SUM(IF($C$33:$C$88=$D11,S$33:S$88))/S$32</f>
        <v>1.25699810640668E-3</v>
      </c>
      <c r="T11" s="990" cm="1">
        <f t="array" aca="1" ref="T11" ca="1">SUM(IF($C$33:$C$88=$D11,T$33:T$88))/T$32</f>
        <v>1.5471600225456035E-3</v>
      </c>
      <c r="U11" s="990" cm="1">
        <f t="array" aca="1" ref="U11" ca="1">SUM(IF($C$33:$C$88=$D11,U$33:U$88))/U$32</f>
        <v>1.7551816217190777E-3</v>
      </c>
      <c r="V11" s="990" cm="1">
        <f t="array" aca="1" ref="V11" ca="1">SUM(IF($C$33:$C$88=$D11,V$33:V$88))/V$32</f>
        <v>2.0155713031045283E-3</v>
      </c>
      <c r="W11" s="990" cm="1">
        <f t="array" aca="1" ref="W11" ca="1">SUM(IF($C$33:$C$88=$D11,W$33:W$88))/W$32</f>
        <v>2.2575081256771402E-3</v>
      </c>
      <c r="X11" s="990" cm="1">
        <f t="array" aca="1" ref="X11" ca="1">SUM(IF($C$33:$C$88=$D11,X$33:X$88))/X$32</f>
        <v>2.4114989068948038E-3</v>
      </c>
      <c r="Y11" s="990" cm="1">
        <f t="array" aca="1" ref="Y11" ca="1">SUM(IF($C$33:$C$88=$D11,Y$33:Y$88))/Y$32</f>
        <v>2.4048225574108081E-3</v>
      </c>
      <c r="Z11" s="990" cm="1">
        <f t="array" aca="1" ref="Z11" ca="1">SUM(IF($C$33:$C$88=$D11,Z$33:Z$88))/Z$32</f>
        <v>2.7890947085920719E-3</v>
      </c>
      <c r="AA11" s="990" cm="1">
        <f t="array" aca="1" ref="AA11" ca="1">SUM(IF($C$33:$C$88=$D11,AA$33:AA$88))/AA$32</f>
        <v>3.8576763521805772E-3</v>
      </c>
      <c r="AB11" s="990" cm="1">
        <f t="array" aca="1" ref="AB11" ca="1">SUM(IF($C$33:$C$88=$D11,AB$33:AB$88))/AB$32</f>
        <v>4.7346739757473475E-3</v>
      </c>
      <c r="AC11" s="990" cm="1">
        <f t="array" aca="1" ref="AC11" ca="1">SUM(IF($C$33:$C$88=$D11,AC$33:AC$88))/AC$32</f>
        <v>5.2887264459119268E-3</v>
      </c>
      <c r="AD11" s="990" cm="1">
        <f t="array" aca="1" ref="AD11" ca="1">SUM(IF($C$33:$C$88=$D11,AD$33:AD$88))/AD$32</f>
        <v>1.011638157328232E-2</v>
      </c>
      <c r="AE11" s="990" cm="1">
        <f t="array" aca="1" ref="AE11" ca="1">SUM(IF($C$33:$C$88=$D11,AE$33:AE$88))/AE$32</f>
        <v>1.1420266304303418E-2</v>
      </c>
      <c r="AF11" s="990" cm="1">
        <f t="array" aca="1" ref="AF11" ca="1">SUM(IF($C$33:$C$88=$D11,AF$33:AF$88))/AF$32</f>
        <v>1.1782444189389105E-2</v>
      </c>
      <c r="AG11" s="990" cm="1">
        <f t="array" aca="1" ref="AG11" ca="1">SUM(IF($C$33:$C$88=$D11,AG$33:AG$88))/AG$32</f>
        <v>1.2131955293246205E-2</v>
      </c>
      <c r="AH11" s="990" cm="1">
        <f t="array" aca="1" ref="AH11" ca="1">SUM(IF($C$33:$C$88=$D11,AH$33:AH$88))/AH$32</f>
        <v>1.23530001858956E-2</v>
      </c>
      <c r="AI11" s="990" cm="1">
        <f t="array" aca="1" ref="AI11" ca="1">SUM(IF($C$33:$C$88=$D11,AI$33:AI$88))/AI$32</f>
        <v>1.4699385273165982E-2</v>
      </c>
      <c r="AJ11" s="990" cm="1">
        <f t="array" aca="1" ref="AJ11" ca="1">SUM(IF($C$33:$C$88=$D11,AJ$33:AJ$88))/AJ$32</f>
        <v>1.7117039582780453E-2</v>
      </c>
      <c r="AK11" s="990" cm="1">
        <f t="array" aca="1" ref="AK11" ca="1">SUM(IF($C$33:$C$88=$D11,AK$33:AK$88))/AK$32</f>
        <v>1.7126057717446977E-2</v>
      </c>
      <c r="AL11" s="990" cm="1">
        <f t="array" aca="1" ref="AL11" ca="1">SUM(IF($C$33:$C$88=$D11,AL$33:AL$88))/AL$32</f>
        <v>1.7201416685747564E-2</v>
      </c>
      <c r="AM11" s="990" cm="1">
        <f t="array" aca="1" ref="AM11" ca="1">SUM(IF($C$33:$C$88=$D11,AM$33:AM$88))/AM$32</f>
        <v>1.6710678394360662E-2</v>
      </c>
      <c r="AN11" s="990" cm="1">
        <f t="array" aca="1" ref="AN11" ca="1">SUM(IF($C$33:$C$88=$D11,AN$33:AN$88))/AN$32</f>
        <v>1.5884750515603882E-2</v>
      </c>
      <c r="AO11" s="990" cm="1">
        <f t="array" aca="1" ref="AO11" ca="1">SUM(IF($C$33:$C$88=$D11,AO$33:AO$88))/AO$32</f>
        <v>1.5286936662692407E-2</v>
      </c>
      <c r="AP11" s="990"/>
      <c r="AQ11" s="990"/>
      <c r="AR11" s="990"/>
      <c r="AS11" s="990"/>
      <c r="AT11" s="990"/>
      <c r="AU11" s="990"/>
      <c r="AV11" s="990"/>
      <c r="AW11" s="993"/>
      <c r="AX11" s="994"/>
      <c r="AY11" s="995"/>
      <c r="AZ11" s="995"/>
      <c r="BA11" s="995"/>
      <c r="BB11" s="995"/>
      <c r="BC11" s="995"/>
      <c r="BD11" s="995"/>
    </row>
    <row r="12" spans="1:56" s="986" customFormat="1" x14ac:dyDescent="0.3">
      <c r="A12" s="985"/>
      <c r="B12" s="985"/>
      <c r="C12" s="1130"/>
      <c r="D12" s="1126" t="s">
        <v>1020</v>
      </c>
      <c r="E12" s="1127"/>
      <c r="F12" s="1127"/>
      <c r="G12" s="1127"/>
      <c r="H12" s="1127"/>
      <c r="I12" s="1127"/>
      <c r="J12" s="1127"/>
      <c r="K12" s="1127"/>
      <c r="L12" s="1127"/>
      <c r="M12" s="1127"/>
      <c r="N12" s="1127"/>
      <c r="O12" s="1127"/>
      <c r="P12" s="1127"/>
      <c r="Q12" s="1127"/>
      <c r="R12" s="1127"/>
      <c r="S12" s="1127"/>
      <c r="T12" s="1127"/>
      <c r="U12" s="1127"/>
      <c r="V12" s="1127"/>
      <c r="W12" s="1127"/>
      <c r="X12" s="1127"/>
      <c r="Y12" s="1127"/>
      <c r="Z12" s="1127"/>
      <c r="AA12" s="1127"/>
      <c r="AB12" s="1127"/>
      <c r="AC12" s="1127"/>
      <c r="AD12" s="1127"/>
      <c r="AE12" s="1127"/>
      <c r="AF12" s="1127"/>
      <c r="AG12" s="1127"/>
      <c r="AH12" s="1127"/>
      <c r="AI12" s="1127"/>
      <c r="AJ12" s="1127"/>
      <c r="AK12" s="1127"/>
      <c r="AL12" s="1127"/>
      <c r="AM12" s="1127"/>
      <c r="AN12" s="1127"/>
      <c r="AO12" s="1127"/>
      <c r="AP12" s="1127">
        <f t="shared" ref="AP12:BD12" ca="1" si="6">AP87/AP$32
-SUM(AP3:AP8,AP11,AP13)</f>
        <v>2.9298658270569655E-2</v>
      </c>
      <c r="AQ12" s="1127">
        <f t="shared" ca="1" si="6"/>
        <v>2.7334107046507419E-2</v>
      </c>
      <c r="AR12" s="1127">
        <f t="shared" ca="1" si="6"/>
        <v>2.5655796989154128E-2</v>
      </c>
      <c r="AS12" s="1127">
        <f t="shared" ca="1" si="6"/>
        <v>2.4340830582256959E-2</v>
      </c>
      <c r="AT12" s="1127">
        <f t="shared" ca="1" si="6"/>
        <v>2.3520997594651927E-2</v>
      </c>
      <c r="AU12" s="1127">
        <f t="shared" ca="1" si="6"/>
        <v>3.1579356188730201E-2</v>
      </c>
      <c r="AV12" s="1127">
        <f t="shared" ca="1" si="6"/>
        <v>2.4798517494254997E-2</v>
      </c>
      <c r="AW12" s="1127">
        <f t="shared" ca="1" si="6"/>
        <v>2.2839332670398366E-2</v>
      </c>
      <c r="AX12" s="1128">
        <f t="shared" ca="1" si="6"/>
        <v>2.3735915828507564E-2</v>
      </c>
      <c r="AY12" s="1129">
        <f t="shared" ca="1" si="6"/>
        <v>2.1556772479715495E-2</v>
      </c>
      <c r="AZ12" s="1129">
        <f t="shared" ca="1" si="6"/>
        <v>2.0354793779354313E-2</v>
      </c>
      <c r="BA12" s="1129">
        <f t="shared" ca="1" si="6"/>
        <v>2.0043945389142403E-2</v>
      </c>
      <c r="BB12" s="1129">
        <f t="shared" ca="1" si="6"/>
        <v>1.9223134945800684E-2</v>
      </c>
      <c r="BC12" s="1129">
        <f t="shared" ca="1" si="6"/>
        <v>1.8726337235032496E-2</v>
      </c>
      <c r="BD12" s="1129">
        <f t="shared" ca="1" si="6"/>
        <v>1.8288002651885613E-2</v>
      </c>
    </row>
    <row r="13" spans="1:56" s="981" customFormat="1" x14ac:dyDescent="0.3">
      <c r="A13" s="975"/>
      <c r="B13" s="975"/>
      <c r="C13" s="1110">
        <f>COUNTIF(C$33:C$87,D13)</f>
        <v>1</v>
      </c>
      <c r="D13" s="981" t="s">
        <v>26</v>
      </c>
      <c r="E13" s="982" cm="1">
        <f t="array" aca="1" ref="E13" ca="1">SUM(IF($C$33:$C$88=$D13,E$33:E$88))/E$32</f>
        <v>1.0238180372569988E-3</v>
      </c>
      <c r="F13" s="990" cm="1">
        <f t="array" aca="1" ref="F13" ca="1">SUM(IF($C$33:$C$88=$D13,F$33:F$88))/F$32</f>
        <v>9.7921741092049609E-4</v>
      </c>
      <c r="G13" s="990" cm="1">
        <f t="array" aca="1" ref="G13" ca="1">SUM(IF($C$33:$C$88=$D13,G$33:G$88))/G$32</f>
        <v>1.1489067405192406E-3</v>
      </c>
      <c r="H13" s="990" cm="1">
        <f t="array" aca="1" ref="H13" ca="1">SUM(IF($C$33:$C$88=$D13,H$33:H$88))/H$32</f>
        <v>1.5248575196872159E-3</v>
      </c>
      <c r="I13" s="990" cm="1">
        <f t="array" aca="1" ref="I13" ca="1">SUM(IF($C$33:$C$88=$D13,I$33:I$88))/I$32</f>
        <v>1.6838020326207113E-3</v>
      </c>
      <c r="J13" s="990" cm="1">
        <f t="array" aca="1" ref="J13" ca="1">SUM(IF($C$33:$C$88=$D13,J$33:J$88))/J$32</f>
        <v>1.7262000010458255E-3</v>
      </c>
      <c r="K13" s="990" cm="1">
        <f t="array" aca="1" ref="K13" ca="1">SUM(IF($C$33:$C$88=$D13,K$33:K$88))/K$32</f>
        <v>1.7783408489332273E-3</v>
      </c>
      <c r="L13" s="990" cm="1">
        <f t="array" aca="1" ref="L13" ca="1">SUM(IF($C$33:$C$88=$D13,L$33:L$88))/L$32</f>
        <v>1.7663759581779757E-3</v>
      </c>
      <c r="M13" s="990" cm="1">
        <f t="array" aca="1" ref="M13" ca="1">SUM(IF($C$33:$C$88=$D13,M$33:M$88))/M$32</f>
        <v>1.8221056265983284E-3</v>
      </c>
      <c r="N13" s="990" cm="1">
        <f t="array" aca="1" ref="N13" ca="1">SUM(IF($C$33:$C$88=$D13,N$33:N$88))/N$32</f>
        <v>1.6867867031039872E-3</v>
      </c>
      <c r="O13" s="990" cm="1">
        <f t="array" aca="1" ref="O13" ca="1">SUM(IF($C$33:$C$88=$D13,O$33:O$88))/O$32</f>
        <v>1.0605526624936441E-3</v>
      </c>
      <c r="P13" s="990" cm="1">
        <f t="array" aca="1" ref="P13" ca="1">SUM(IF($C$33:$C$88=$D13,P$33:P$88))/P$32</f>
        <v>1.2125452707022952E-3</v>
      </c>
      <c r="Q13" s="990" cm="1">
        <f t="array" aca="1" ref="Q13" ca="1">SUM(IF($C$33:$C$88=$D13,Q$33:Q$88))/Q$32</f>
        <v>1.4143021184506892E-3</v>
      </c>
      <c r="R13" s="990" cm="1">
        <f t="array" aca="1" ref="R13" ca="1">SUM(IF($C$33:$C$88=$D13,R$33:R$88))/R$32</f>
        <v>1.0272648499432362E-3</v>
      </c>
      <c r="S13" s="990" cm="1">
        <f t="array" aca="1" ref="S13" ca="1">SUM(IF($C$33:$C$88=$D13,S$33:S$88))/S$32</f>
        <v>1.3107279709044452E-3</v>
      </c>
      <c r="T13" s="990" cm="1">
        <f t="array" aca="1" ref="T13" ca="1">SUM(IF($C$33:$C$88=$D13,T$33:T$88))/T$32</f>
        <v>1.2789787866366055E-3</v>
      </c>
      <c r="U13" s="990" cm="1">
        <f t="array" aca="1" ref="U13" ca="1">SUM(IF($C$33:$C$88=$D13,U$33:U$88))/U$32</f>
        <v>1.3448487492721242E-3</v>
      </c>
      <c r="V13" s="990" cm="1">
        <f t="array" aca="1" ref="V13" ca="1">SUM(IF($C$33:$C$88=$D13,V$33:V$88))/V$32</f>
        <v>1.3871170634322913E-3</v>
      </c>
      <c r="W13" s="990" cm="1">
        <f t="array" aca="1" ref="W13" ca="1">SUM(IF($C$33:$C$88=$D13,W$33:W$88))/W$32</f>
        <v>1.3819141603466959E-3</v>
      </c>
      <c r="X13" s="990" cm="1">
        <f t="array" aca="1" ref="X13" ca="1">SUM(IF($C$33:$C$88=$D13,X$33:X$88))/X$32</f>
        <v>1.3632816147895218E-3</v>
      </c>
      <c r="Y13" s="990" cm="1">
        <f t="array" aca="1" ref="Y13" ca="1">SUM(IF($C$33:$C$88=$D13,Y$33:Y$88))/Y$32</f>
        <v>1.3144780420674314E-3</v>
      </c>
      <c r="Z13" s="990" cm="1">
        <f t="array" aca="1" ref="Z13" ca="1">SUM(IF($C$33:$C$88=$D13,Z$33:Z$88))/Z$32</f>
        <v>1.273278729515568E-3</v>
      </c>
      <c r="AA13" s="990" cm="1">
        <f t="array" aca="1" ref="AA13" ca="1">SUM(IF($C$33:$C$88=$D13,AA$33:AA$88))/AA$32</f>
        <v>1.206756020518746E-3</v>
      </c>
      <c r="AB13" s="990" cm="1">
        <f t="array" aca="1" ref="AB13" ca="1">SUM(IF($C$33:$C$88=$D13,AB$33:AB$88))/AB$32</f>
        <v>1.1596841710556532E-3</v>
      </c>
      <c r="AC13" s="990" cm="1">
        <f t="array" aca="1" ref="AC13" ca="1">SUM(IF($C$33:$C$88=$D13,AC$33:AC$88))/AC$32</f>
        <v>1.1606721080986116E-3</v>
      </c>
      <c r="AD13" s="990" cm="1">
        <f t="array" aca="1" ref="AD13" ca="1">SUM(IF($C$33:$C$88=$D13,AD$33:AD$88))/AD$32</f>
        <v>1.26796428951123E-3</v>
      </c>
      <c r="AE13" s="990" cm="1">
        <f t="array" aca="1" ref="AE13" ca="1">SUM(IF($C$33:$C$88=$D13,AE$33:AE$88))/AE$32</f>
        <v>1.2878245732591538E-3</v>
      </c>
      <c r="AF13" s="990" cm="1">
        <f t="array" aca="1" ref="AF13" ca="1">SUM(IF($C$33:$C$88=$D13,AF$33:AF$88))/AF$32</f>
        <v>1.3612313169428002E-3</v>
      </c>
      <c r="AG13" s="990" cm="1">
        <f t="array" aca="1" ref="AG13" ca="1">SUM(IF($C$33:$C$88=$D13,AG$33:AG$88))/AG$32</f>
        <v>1.3032985714176578E-3</v>
      </c>
      <c r="AH13" s="990" cm="1">
        <f t="array" aca="1" ref="AH13" ca="1">SUM(IF($C$33:$C$88=$D13,AH$33:AH$88))/AH$32</f>
        <v>1.264557975520726E-3</v>
      </c>
      <c r="AI13" s="990" cm="1">
        <f t="array" aca="1" ref="AI13" ca="1">SUM(IF($C$33:$C$88=$D13,AI$33:AI$88))/AI$32</f>
        <v>1.3086834703186256E-3</v>
      </c>
      <c r="AJ13" s="990" cm="1">
        <f t="array" aca="1" ref="AJ13" ca="1">SUM(IF($C$33:$C$88=$D13,AJ$33:AJ$88))/AJ$32</f>
        <v>1.5786040206265573E-3</v>
      </c>
      <c r="AK13" s="990" cm="1">
        <f t="array" aca="1" ref="AK13" ca="1">SUM(IF($C$33:$C$88=$D13,AK$33:AK$88))/AK$32</f>
        <v>1.6290215627849465E-3</v>
      </c>
      <c r="AL13" s="990" cm="1">
        <f t="array" aca="1" ref="AL13" ca="1">SUM(IF($C$33:$C$88=$D13,AL$33:AL$88))/AL$32</f>
        <v>1.6084031988206913E-3</v>
      </c>
      <c r="AM13" s="990" cm="1">
        <f t="array" aca="1" ref="AM13" ca="1">SUM(IF($C$33:$C$88=$D13,AM$33:AM$88))/AM$32</f>
        <v>1.6085896333694759E-3</v>
      </c>
      <c r="AN13" s="990" cm="1">
        <f t="array" aca="1" ref="AN13" ca="1">SUM(IF($C$33:$C$88=$D13,AN$33:AN$88))/AN$32</f>
        <v>0</v>
      </c>
      <c r="AO13" s="990" cm="1">
        <f t="array" aca="1" ref="AO13" ca="1">SUM(IF($C$33:$C$88=$D13,AO$33:AO$88))/AO$32</f>
        <v>0</v>
      </c>
      <c r="AP13" s="990"/>
      <c r="AQ13" s="990"/>
      <c r="AR13" s="990"/>
      <c r="AS13" s="990"/>
      <c r="AT13" s="990"/>
      <c r="AU13" s="990"/>
      <c r="AV13" s="990"/>
      <c r="AW13" s="990"/>
      <c r="AX13" s="991"/>
      <c r="AY13" s="992"/>
      <c r="AZ13" s="992"/>
      <c r="BA13" s="992"/>
      <c r="BB13" s="992"/>
      <c r="BC13" s="992"/>
      <c r="BD13" s="992"/>
    </row>
    <row r="14" spans="1:56" s="981" customFormat="1" ht="13.5" thickBot="1" x14ac:dyDescent="0.35">
      <c r="A14" s="975"/>
      <c r="B14" s="975"/>
      <c r="C14" s="1110">
        <f>COUNTIF(C$33:C$87,D14)</f>
        <v>1</v>
      </c>
      <c r="D14" s="981" t="s">
        <v>1021</v>
      </c>
      <c r="E14" s="990" cm="1">
        <f t="array" aca="1" ref="E14" ca="1">SUM(IF($C$33:$C$88=$D14,E$33:E$88))/E$32</f>
        <v>0</v>
      </c>
      <c r="F14" s="990" cm="1">
        <f t="array" aca="1" ref="F14" ca="1">SUM(IF($C$33:$C$88=$D14,F$33:F$88))/F$32</f>
        <v>0</v>
      </c>
      <c r="G14" s="990" cm="1">
        <f t="array" aca="1" ref="G14" ca="1">SUM(IF($C$33:$C$88=$D14,G$33:G$88))/G$32</f>
        <v>0</v>
      </c>
      <c r="H14" s="990" cm="1">
        <f t="array" aca="1" ref="H14" ca="1">SUM(IF($C$33:$C$88=$D14,H$33:H$88))/H$32</f>
        <v>0</v>
      </c>
      <c r="I14" s="990" cm="1">
        <f t="array" aca="1" ref="I14" ca="1">SUM(IF($C$33:$C$88=$D14,I$33:I$88))/I$32</f>
        <v>0</v>
      </c>
      <c r="J14" s="990" cm="1">
        <f t="array" aca="1" ref="J14" ca="1">SUM(IF($C$33:$C$88=$D14,J$33:J$88))/J$32</f>
        <v>0</v>
      </c>
      <c r="K14" s="990" cm="1">
        <f t="array" aca="1" ref="K14" ca="1">SUM(IF($C$33:$C$88=$D14,K$33:K$88))/K$32</f>
        <v>0</v>
      </c>
      <c r="L14" s="990" cm="1">
        <f t="array" aca="1" ref="L14" ca="1">SUM(IF($C$33:$C$88=$D14,L$33:L$88))/L$32</f>
        <v>0</v>
      </c>
      <c r="M14" s="990" cm="1">
        <f t="array" aca="1" ref="M14" ca="1">SUM(IF($C$33:$C$88=$D14,M$33:M$88))/M$32</f>
        <v>0</v>
      </c>
      <c r="N14" s="990" cm="1">
        <f t="array" aca="1" ref="N14" ca="1">SUM(IF($C$33:$C$88=$D14,N$33:N$88))/N$32</f>
        <v>0</v>
      </c>
      <c r="O14" s="990" cm="1">
        <f t="array" aca="1" ref="O14" ca="1">SUM(IF($C$33:$C$88=$D14,O$33:O$88))/O$32</f>
        <v>0</v>
      </c>
      <c r="P14" s="990" cm="1">
        <f t="array" aca="1" ref="P14" ca="1">SUM(IF($C$33:$C$88=$D14,P$33:P$88))/P$32</f>
        <v>0</v>
      </c>
      <c r="Q14" s="990" cm="1">
        <f t="array" aca="1" ref="Q14" ca="1">SUM(IF($C$33:$C$88=$D14,Q$33:Q$88))/Q$32</f>
        <v>0</v>
      </c>
      <c r="R14" s="990" cm="1">
        <f t="array" aca="1" ref="R14" ca="1">SUM(IF($C$33:$C$88=$D14,R$33:R$88))/R$32</f>
        <v>0</v>
      </c>
      <c r="S14" s="990" cm="1">
        <f t="array" aca="1" ref="S14" ca="1">SUM(IF($C$33:$C$88=$D14,S$33:S$88))/S$32</f>
        <v>0</v>
      </c>
      <c r="T14" s="990" cm="1">
        <f t="array" aca="1" ref="T14" ca="1">SUM(IF($C$33:$C$88=$D14,T$33:T$88))/T$32</f>
        <v>0</v>
      </c>
      <c r="U14" s="990" cm="1">
        <f t="array" aca="1" ref="U14" ca="1">SUM(IF($C$33:$C$88=$D14,U$33:U$88))/U$32</f>
        <v>0</v>
      </c>
      <c r="V14" s="990" cm="1">
        <f t="array" aca="1" ref="V14" ca="1">SUM(IF($C$33:$C$88=$D14,V$33:V$88))/V$32</f>
        <v>0</v>
      </c>
      <c r="W14" s="990" cm="1">
        <f t="array" aca="1" ref="W14" ca="1">SUM(IF($C$33:$C$88=$D14,W$33:W$88))/W$32</f>
        <v>0</v>
      </c>
      <c r="X14" s="990" cm="1">
        <f t="array" aca="1" ref="X14" ca="1">SUM(IF($C$33:$C$88=$D14,X$33:X$88))/X$32</f>
        <v>0</v>
      </c>
      <c r="Y14" s="990" cm="1">
        <f t="array" aca="1" ref="Y14" ca="1">SUM(IF($C$33:$C$88=$D14,Y$33:Y$88))/Y$32</f>
        <v>0</v>
      </c>
      <c r="Z14" s="990" cm="1">
        <f t="array" aca="1" ref="Z14" ca="1">SUM(IF($C$33:$C$88=$D14,Z$33:Z$88))/Z$32</f>
        <v>0</v>
      </c>
      <c r="AA14" s="990" cm="1">
        <f t="array" aca="1" ref="AA14" ca="1">SUM(IF($C$33:$C$88=$D14,AA$33:AA$88))/AA$32</f>
        <v>0</v>
      </c>
      <c r="AB14" s="990" cm="1">
        <f t="array" aca="1" ref="AB14" ca="1">SUM(IF($C$33:$C$88=$D14,AB$33:AB$88))/AB$32</f>
        <v>0</v>
      </c>
      <c r="AC14" s="990" cm="1">
        <f t="array" aca="1" ref="AC14" ca="1">SUM(IF($C$33:$C$88=$D14,AC$33:AC$88))/AC$32</f>
        <v>0</v>
      </c>
      <c r="AD14" s="990" cm="1">
        <f t="array" aca="1" ref="AD14" ca="1">SUM(IF($C$33:$C$88=$D14,AD$33:AD$88))/AD$32</f>
        <v>0</v>
      </c>
      <c r="AE14" s="990" cm="1">
        <f t="array" aca="1" ref="AE14" ca="1">SUM(IF($C$33:$C$88=$D14,AE$33:AE$88))/AE$32</f>
        <v>0</v>
      </c>
      <c r="AF14" s="990" cm="1">
        <f t="array" aca="1" ref="AF14" ca="1">SUM(IF($C$33:$C$88=$D14,AF$33:AF$88))/AF$32</f>
        <v>0</v>
      </c>
      <c r="AG14" s="990" cm="1">
        <f t="array" aca="1" ref="AG14" ca="1">SUM(IF($C$33:$C$88=$D14,AG$33:AG$88))/AG$32</f>
        <v>0</v>
      </c>
      <c r="AH14" s="990" cm="1">
        <f t="array" aca="1" ref="AH14" ca="1">SUM(IF($C$33:$C$88=$D14,AH$33:AH$88))/AH$32</f>
        <v>0</v>
      </c>
      <c r="AI14" s="990" cm="1">
        <f t="array" aca="1" ref="AI14" ca="1">SUM(IF($C$33:$C$88=$D14,AI$33:AI$88))/AI$32</f>
        <v>0</v>
      </c>
      <c r="AJ14" s="990" cm="1">
        <f t="array" aca="1" ref="AJ14" ca="1">SUM(IF($C$33:$C$88=$D14,AJ$33:AJ$88))/AJ$32</f>
        <v>0</v>
      </c>
      <c r="AK14" s="990" cm="1">
        <f t="array" aca="1" ref="AK14" ca="1">SUM(IF($C$33:$C$88=$D14,AK$33:AK$88))/AK$32</f>
        <v>0</v>
      </c>
      <c r="AL14" s="990" cm="1">
        <f t="array" aca="1" ref="AL14" ca="1">SUM(IF($C$33:$C$88=$D14,AL$33:AL$88))/AL$32</f>
        <v>0</v>
      </c>
      <c r="AM14" s="990" cm="1">
        <f t="array" aca="1" ref="AM14" ca="1">SUM(IF($C$33:$C$88=$D14,AM$33:AM$88))/AM$32</f>
        <v>0</v>
      </c>
      <c r="AN14" s="990" cm="1">
        <f t="array" aca="1" ref="AN14" ca="1">SUM(IF($C$33:$C$88=$D14,AN$33:AN$88))/AN$32</f>
        <v>0</v>
      </c>
      <c r="AO14" s="990" cm="1">
        <f t="array" aca="1" ref="AO14" ca="1">SUM(IF($C$33:$C$88=$D14,AO$33:AO$88))/AO$32</f>
        <v>0</v>
      </c>
      <c r="AP14" s="990" cm="1">
        <f t="array" aca="1" ref="AP14" ca="1">SUM(IF($C$33:$C$88=$D14,AP$33:AP$88))/AP$32</f>
        <v>0</v>
      </c>
      <c r="AQ14" s="990" cm="1">
        <f t="array" aca="1" ref="AQ14" ca="1">SUM(IF($C$33:$C$88=$D14,AQ$33:AQ$88))/AQ$32</f>
        <v>0</v>
      </c>
      <c r="AR14" s="990" cm="1">
        <f t="array" aca="1" ref="AR14" ca="1">SUM(IF($C$33:$C$88=$D14,AR$33:AR$88))/AR$32</f>
        <v>0</v>
      </c>
      <c r="AS14" s="990" cm="1">
        <f t="array" aca="1" ref="AS14" ca="1">SUM(IF($C$33:$C$88=$D14,AS$33:AS$88))/AS$32</f>
        <v>0</v>
      </c>
      <c r="AT14" s="990" cm="1">
        <f t="array" aca="1" ref="AT14" ca="1">SUM(IF($C$33:$C$88=$D14,AT$33:AT$88))/AT$32</f>
        <v>0</v>
      </c>
      <c r="AU14" s="990" cm="1">
        <f t="array" aca="1" ref="AU14" ca="1">SUM(IF($C$33:$C$88=$D14,AU$33:AU$88))/AU$32</f>
        <v>0</v>
      </c>
      <c r="AV14" s="990" cm="1">
        <f t="array" aca="1" ref="AV14" ca="1">SUM(IF($C$33:$C$88=$D14,AV$33:AV$88))/AV$32</f>
        <v>0</v>
      </c>
      <c r="AW14" s="1027" cm="1">
        <f t="array" aca="1" ref="AW14" ca="1">SUM(IF($C$33:$C$88=$D14,AW$33:AW$88))/AW$32</f>
        <v>3.0913571250260506E-3</v>
      </c>
      <c r="AX14" s="1028" cm="1">
        <f t="array" aca="1" ref="AX14" ca="1">SUM(IF($C$33:$C$88=$D14,AX$33:AX$88))/AX$32</f>
        <v>3.6886449675680093E-3</v>
      </c>
      <c r="AY14" s="992" cm="1">
        <f t="array" aca="1" ref="AY14" ca="1">SUM(IF($C$33:$C$88=$D14,AY$33:AY$88))/AY$32</f>
        <v>-4.6880790183604642E-6</v>
      </c>
      <c r="AZ14" s="992" cm="1">
        <f t="array" aca="1" ref="AZ14" ca="1">SUM(IF($C$33:$C$88=$D14,AZ$33:AZ$88))/AZ$32</f>
        <v>1.7872980137371172E-6</v>
      </c>
      <c r="BA14" s="992" cm="1">
        <f t="array" aca="1" ref="BA14" ca="1">SUM(IF($C$33:$C$88=$D14,BA$33:BA$88))/BA$32</f>
        <v>0</v>
      </c>
      <c r="BB14" s="992" cm="1">
        <f t="array" aca="1" ref="BB14" ca="1">SUM(IF($C$33:$C$88=$D14,BB$33:BB$88))/BB$32</f>
        <v>0</v>
      </c>
      <c r="BC14" s="992" cm="1">
        <f t="array" aca="1" ref="BC14" ca="1">SUM(IF($C$33:$C$88=$D14,BC$33:BC$88))/BC$32</f>
        <v>0</v>
      </c>
      <c r="BD14" s="992" cm="1">
        <f t="array" aca="1" ref="BD14" ca="1">SUM(IF($C$33:$C$88=$D14,BD$33:BD$88))/BD$32</f>
        <v>0</v>
      </c>
    </row>
    <row r="15" spans="1:56" s="1134" customFormat="1" ht="13.5" thickTop="1" x14ac:dyDescent="0.3">
      <c r="A15" s="1190" t="s">
        <v>1768</v>
      </c>
      <c r="B15" s="1190"/>
      <c r="C15" s="1133"/>
      <c r="D15" s="1134" t="s">
        <v>1022</v>
      </c>
      <c r="E15" s="1135">
        <f t="shared" ref="E15:AJ15" ca="1" si="7">SUM(E3:E8)/SUM(E3:E12)</f>
        <v>0.28328591178647483</v>
      </c>
      <c r="F15" s="1135">
        <f t="shared" ca="1" si="7"/>
        <v>0.25245737787805528</v>
      </c>
      <c r="G15" s="1135">
        <f t="shared" ca="1" si="7"/>
        <v>0.233093818752697</v>
      </c>
      <c r="H15" s="1135">
        <f t="shared" ca="1" si="7"/>
        <v>0.21325517382199669</v>
      </c>
      <c r="I15" s="1135">
        <f t="shared" ca="1" si="7"/>
        <v>0.19683424492831383</v>
      </c>
      <c r="J15" s="1135">
        <f t="shared" ca="1" si="7"/>
        <v>0.17616456399204561</v>
      </c>
      <c r="K15" s="1135">
        <f t="shared" ca="1" si="7"/>
        <v>0.18062019571066174</v>
      </c>
      <c r="L15" s="1135">
        <f t="shared" ca="1" si="7"/>
        <v>0.18027468834257088</v>
      </c>
      <c r="M15" s="1135">
        <f t="shared" ca="1" si="7"/>
        <v>0.18424176524000774</v>
      </c>
      <c r="N15" s="1135">
        <f t="shared" ca="1" si="7"/>
        <v>0.19904071610371105</v>
      </c>
      <c r="O15" s="1135">
        <f t="shared" ca="1" si="7"/>
        <v>0.25175641525847581</v>
      </c>
      <c r="P15" s="1135">
        <f t="shared" ca="1" si="7"/>
        <v>0.27747675145363987</v>
      </c>
      <c r="Q15" s="1135">
        <f t="shared" ca="1" si="7"/>
        <v>0.2853210178414487</v>
      </c>
      <c r="R15" s="1135">
        <f t="shared" ca="1" si="7"/>
        <v>0.28095567772342533</v>
      </c>
      <c r="S15" s="1135">
        <f t="shared" ca="1" si="7"/>
        <v>0.30021880703631121</v>
      </c>
      <c r="T15" s="1135">
        <f t="shared" ca="1" si="7"/>
        <v>0.32062992002186402</v>
      </c>
      <c r="U15" s="1135">
        <f t="shared" ca="1" si="7"/>
        <v>0.35105393810023228</v>
      </c>
      <c r="V15" s="1135">
        <f t="shared" ca="1" si="7"/>
        <v>0.38840463907622519</v>
      </c>
      <c r="W15" s="1135">
        <f t="shared" ca="1" si="7"/>
        <v>0.40119332561603727</v>
      </c>
      <c r="X15" s="1135">
        <f t="shared" ca="1" si="7"/>
        <v>0.4176453473793052</v>
      </c>
      <c r="Y15" s="1135">
        <f t="shared" ca="1" si="7"/>
        <v>0.4252725793386295</v>
      </c>
      <c r="Z15" s="1135">
        <f t="shared" ca="1" si="7"/>
        <v>0.41424953932650227</v>
      </c>
      <c r="AA15" s="1135">
        <f t="shared" ca="1" si="7"/>
        <v>0.41031515755457687</v>
      </c>
      <c r="AB15" s="1135">
        <f t="shared" ca="1" si="7"/>
        <v>0.41073232566289053</v>
      </c>
      <c r="AC15" s="1135">
        <f t="shared" ca="1" si="7"/>
        <v>0.40622432738597042</v>
      </c>
      <c r="AD15" s="1135">
        <f t="shared" ca="1" si="7"/>
        <v>0.36100206812225882</v>
      </c>
      <c r="AE15" s="1135">
        <f t="shared" ca="1" si="7"/>
        <v>0.3490037560208703</v>
      </c>
      <c r="AF15" s="1135">
        <f t="shared" ca="1" si="7"/>
        <v>0.34815909322667016</v>
      </c>
      <c r="AG15" s="1135">
        <f t="shared" ca="1" si="7"/>
        <v>0.34485317022407525</v>
      </c>
      <c r="AH15" s="1135">
        <f t="shared" ca="1" si="7"/>
        <v>0.34601470250782784</v>
      </c>
      <c r="AI15" s="1135">
        <f t="shared" ca="1" si="7"/>
        <v>0.3334572106685455</v>
      </c>
      <c r="AJ15" s="1135">
        <f t="shared" ca="1" si="7"/>
        <v>0.32124098631210068</v>
      </c>
      <c r="AK15" s="1135">
        <f t="shared" ref="AK15:BC15" ca="1" si="8">SUM(AK3:AK8)/SUM(AK3:AK12)</f>
        <v>0.32096366782560937</v>
      </c>
      <c r="AL15" s="1135">
        <f t="shared" ca="1" si="8"/>
        <v>0.32664042916924291</v>
      </c>
      <c r="AM15" s="1135">
        <f t="shared" ca="1" si="8"/>
        <v>0.33490593923226825</v>
      </c>
      <c r="AN15" s="1135">
        <f t="shared" ca="1" si="8"/>
        <v>0.34919494425932179</v>
      </c>
      <c r="AO15" s="1135">
        <f t="shared" ca="1" si="8"/>
        <v>0.37524628565762591</v>
      </c>
      <c r="AP15" s="1135">
        <f t="shared" ca="1" si="8"/>
        <v>0.4009099268565906</v>
      </c>
      <c r="AQ15" s="1135">
        <f t="shared" ca="1" si="8"/>
        <v>0.41372228879290096</v>
      </c>
      <c r="AR15" s="1135">
        <f t="shared" ca="1" si="8"/>
        <v>0.43305881929166284</v>
      </c>
      <c r="AS15" s="1135">
        <f t="shared" ca="1" si="8"/>
        <v>0.44665845668756887</v>
      </c>
      <c r="AT15" s="1135">
        <f t="shared" ca="1" si="8"/>
        <v>0.45864744546960284</v>
      </c>
      <c r="AU15" s="1135">
        <f t="shared" ca="1" si="8"/>
        <v>0.42775986316198977</v>
      </c>
      <c r="AV15" s="1135">
        <f t="shared" ca="1" si="8"/>
        <v>0.47666222335407299</v>
      </c>
      <c r="AW15" s="1135">
        <f t="shared" ca="1" si="8"/>
        <v>0.49707822660520284</v>
      </c>
      <c r="AX15" s="1136">
        <f t="shared" ca="1" si="8"/>
        <v>0.51392019437688918</v>
      </c>
      <c r="AY15" s="1137">
        <f t="shared" ca="1" si="8"/>
        <v>0.55969251413315557</v>
      </c>
      <c r="AZ15" s="1137">
        <f t="shared" ca="1" si="8"/>
        <v>0.58075219356071783</v>
      </c>
      <c r="BA15" s="1137">
        <f t="shared" ca="1" si="8"/>
        <v>0.59398840603754077</v>
      </c>
      <c r="BB15" s="1137">
        <f t="shared" ca="1" si="8"/>
        <v>0.60560057266735645</v>
      </c>
      <c r="BC15" s="1137">
        <f t="shared" ca="1" si="8"/>
        <v>0.61261567802637829</v>
      </c>
      <c r="BD15" s="1137">
        <f t="shared" ref="BD15" ca="1" si="9">SUM(BD3:BD8)/SUM(BD3:BD12)</f>
        <v>0.62147669714146148</v>
      </c>
    </row>
    <row r="16" spans="1:56" s="1139" customFormat="1" x14ac:dyDescent="0.3">
      <c r="A16" s="1191"/>
      <c r="B16" s="1191"/>
      <c r="C16" s="1138">
        <f>COUNTA(C$33:C$87)-SUM(C3:C14)</f>
        <v>0</v>
      </c>
      <c r="D16" s="1139" t="s">
        <v>1023</v>
      </c>
      <c r="E16" s="1140">
        <f t="shared" ref="E16:AW16" ca="1" si="10">SUM(E3:E14)</f>
        <v>3.3949163682168049E-2</v>
      </c>
      <c r="F16" s="1140">
        <f t="shared" ca="1" si="10"/>
        <v>3.4430481154467042E-2</v>
      </c>
      <c r="G16" s="1140">
        <f t="shared" ca="1" si="10"/>
        <v>3.6498132420111976E-2</v>
      </c>
      <c r="H16" s="1140">
        <f t="shared" ca="1" si="10"/>
        <v>4.1684373225981577E-2</v>
      </c>
      <c r="I16" s="1140">
        <f t="shared" ca="1" si="10"/>
        <v>4.4232503581199102E-2</v>
      </c>
      <c r="J16" s="1140">
        <f t="shared" ca="1" si="10"/>
        <v>4.6642594254155428E-2</v>
      </c>
      <c r="K16" s="1140">
        <f t="shared" ca="1" si="10"/>
        <v>4.7671426704572875E-2</v>
      </c>
      <c r="L16" s="1140">
        <f t="shared" ca="1" si="10"/>
        <v>4.7164079210461847E-2</v>
      </c>
      <c r="M16" s="1140">
        <f t="shared" ca="1" si="10"/>
        <v>4.7094722650881292E-2</v>
      </c>
      <c r="N16" s="1140">
        <f t="shared" ca="1" si="10"/>
        <v>4.2702743161971465E-2</v>
      </c>
      <c r="O16" s="1140">
        <f t="shared" ca="1" si="10"/>
        <v>3.7278446896888244E-2</v>
      </c>
      <c r="P16" s="1140">
        <f t="shared" ca="1" si="10"/>
        <v>3.4750523181940073E-2</v>
      </c>
      <c r="Q16" s="1140">
        <f t="shared" ca="1" si="10"/>
        <v>3.6423518395150865E-2</v>
      </c>
      <c r="R16" s="1140">
        <f t="shared" ca="1" si="10"/>
        <v>4.3076264928999249E-2</v>
      </c>
      <c r="S16" s="1140">
        <f t="shared" ca="1" si="10"/>
        <v>4.941268294964235E-2</v>
      </c>
      <c r="T16" s="1140">
        <f t="shared" ca="1" si="10"/>
        <v>5.2171606148457859E-2</v>
      </c>
      <c r="U16" s="1140">
        <f t="shared" ca="1" si="10"/>
        <v>5.126836966650939E-2</v>
      </c>
      <c r="V16" s="1140">
        <f t="shared" ca="1" si="10"/>
        <v>5.1208581182663047E-2</v>
      </c>
      <c r="W16" s="1140">
        <f t="shared" ca="1" si="10"/>
        <v>4.907846398839167E-2</v>
      </c>
      <c r="X16" s="1140">
        <f t="shared" ca="1" si="10"/>
        <v>4.6230344194142889E-2</v>
      </c>
      <c r="Y16" s="1140">
        <f t="shared" ca="1" si="10"/>
        <v>4.4330893198352789E-2</v>
      </c>
      <c r="Z16" s="1140">
        <f t="shared" ca="1" si="10"/>
        <v>4.3662266223078339E-2</v>
      </c>
      <c r="AA16" s="1140">
        <f t="shared" ca="1" si="10"/>
        <v>4.360274721357664E-2</v>
      </c>
      <c r="AB16" s="1140">
        <f t="shared" ca="1" si="10"/>
        <v>4.4191566538152684E-2</v>
      </c>
      <c r="AC16" s="1140">
        <f t="shared" ca="1" si="10"/>
        <v>4.4145067748760036E-2</v>
      </c>
      <c r="AD16" s="1140">
        <f t="shared" ca="1" si="10"/>
        <v>4.8264201042331846E-2</v>
      </c>
      <c r="AE16" s="1140">
        <f t="shared" ca="1" si="10"/>
        <v>4.8109610141871054E-2</v>
      </c>
      <c r="AF16" s="1140">
        <f t="shared" ca="1" si="10"/>
        <v>4.6933363201415494E-2</v>
      </c>
      <c r="AG16" s="1140">
        <f t="shared" ca="1" si="10"/>
        <v>4.6517570000736592E-2</v>
      </c>
      <c r="AH16" s="1140">
        <f t="shared" ca="1" si="10"/>
        <v>4.6381406612212975E-2</v>
      </c>
      <c r="AI16" s="1140">
        <f t="shared" ca="1" si="10"/>
        <v>5.0250194845628621E-2</v>
      </c>
      <c r="AJ16" s="1140">
        <f t="shared" ca="1" si="10"/>
        <v>5.7538856838987136E-2</v>
      </c>
      <c r="AK16" s="1140">
        <f t="shared" ca="1" si="10"/>
        <v>5.6996833026744985E-2</v>
      </c>
      <c r="AL16" s="1140">
        <f t="shared" ca="1" si="10"/>
        <v>5.7026970222482723E-2</v>
      </c>
      <c r="AM16" s="1140">
        <f t="shared" ca="1" si="10"/>
        <v>5.6447230084221672E-2</v>
      </c>
      <c r="AN16" s="1140">
        <f t="shared" ca="1" si="10"/>
        <v>5.1703821473295893E-2</v>
      </c>
      <c r="AO16" s="1140">
        <f t="shared" ca="1" si="10"/>
        <v>5.019394418666203E-2</v>
      </c>
      <c r="AP16" s="1141">
        <f t="shared" ca="1" si="10"/>
        <v>4.8905264139731758E-2</v>
      </c>
      <c r="AQ16" s="1141">
        <f t="shared" ca="1" si="10"/>
        <v>4.6623138700307529E-2</v>
      </c>
      <c r="AR16" s="1141">
        <f t="shared" ca="1" si="10"/>
        <v>4.5253013649669507E-2</v>
      </c>
      <c r="AS16" s="1141">
        <f t="shared" ca="1" si="10"/>
        <v>4.3988800183964297E-2</v>
      </c>
      <c r="AT16" s="1141">
        <f t="shared" ca="1" si="10"/>
        <v>4.3448575974773966E-2</v>
      </c>
      <c r="AU16" s="1141">
        <f t="shared" ca="1" si="10"/>
        <v>5.5185496709871093E-2</v>
      </c>
      <c r="AV16" s="1141">
        <f t="shared" ca="1" si="10"/>
        <v>4.7385299897876189E-2</v>
      </c>
      <c r="AW16" s="1141">
        <f t="shared" ca="1" si="10"/>
        <v>4.8504647777028356E-2</v>
      </c>
      <c r="AX16" s="1142">
        <f ca="1">SUM(AX3:AX14)</f>
        <v>5.2519959401789863E-2</v>
      </c>
      <c r="AY16" s="1143">
        <f t="shared" ref="AY16:BC16" ca="1" si="11">SUM(AY3:AY14)</f>
        <v>4.8953762939083531E-2</v>
      </c>
      <c r="AZ16" s="1143">
        <f t="shared" ca="1" si="11"/>
        <v>4.8552533340622331E-2</v>
      </c>
      <c r="BA16" s="1143">
        <f t="shared" ca="1" si="11"/>
        <v>4.9367913840893202E-2</v>
      </c>
      <c r="BB16" s="1143">
        <f t="shared" ca="1" si="11"/>
        <v>4.8740270937532443E-2</v>
      </c>
      <c r="BC16" s="1143">
        <f t="shared" ca="1" si="11"/>
        <v>4.8340462359516029E-2</v>
      </c>
      <c r="BD16" s="1143">
        <f t="shared" ref="BD16" ca="1" si="12">SUM(BD3:BD14)</f>
        <v>4.831407343690064E-2</v>
      </c>
    </row>
    <row r="17" spans="1:57" s="1144" customFormat="1" x14ac:dyDescent="0.3">
      <c r="A17" s="1191"/>
      <c r="B17" s="1191"/>
      <c r="C17" s="1138"/>
      <c r="D17" s="1144" t="s">
        <v>1024</v>
      </c>
      <c r="E17" s="1145"/>
      <c r="F17" s="1145"/>
      <c r="G17" s="1145"/>
      <c r="H17" s="1145"/>
      <c r="I17" s="1145"/>
      <c r="J17" s="1145"/>
      <c r="K17" s="1145"/>
      <c r="L17" s="1145"/>
      <c r="M17" s="1145"/>
      <c r="N17" s="1145"/>
      <c r="O17" s="1145"/>
      <c r="P17" s="1145"/>
      <c r="Q17" s="1145"/>
      <c r="R17" s="1145"/>
      <c r="S17" s="1145"/>
      <c r="T17" s="1145"/>
      <c r="U17" s="1145"/>
      <c r="V17" s="1145"/>
      <c r="W17" s="1145"/>
      <c r="X17" s="1145"/>
      <c r="Y17" s="1145">
        <f t="shared" ref="Y17:AW17" ca="1" si="13">Y16/(1-Y91)</f>
        <v>4.5525864633780354E-2</v>
      </c>
      <c r="Z17" s="1145">
        <f t="shared" ca="1" si="13"/>
        <v>4.485418872174491E-2</v>
      </c>
      <c r="AA17" s="1145">
        <f t="shared" ca="1" si="13"/>
        <v>4.4823573355959878E-2</v>
      </c>
      <c r="AB17" s="1145">
        <f t="shared" ca="1" si="13"/>
        <v>4.5431737962129154E-2</v>
      </c>
      <c r="AC17" s="1145">
        <f t="shared" ca="1" si="13"/>
        <v>4.5372125188420806E-2</v>
      </c>
      <c r="AD17" s="1145">
        <f t="shared" ca="1" si="13"/>
        <v>4.9634790453566405E-2</v>
      </c>
      <c r="AE17" s="1145">
        <f t="shared" ca="1" si="13"/>
        <v>4.9473542956831255E-2</v>
      </c>
      <c r="AF17" s="1145">
        <f t="shared" ca="1" si="13"/>
        <v>4.8268397604181952E-2</v>
      </c>
      <c r="AG17" s="1145">
        <f t="shared" ca="1" si="13"/>
        <v>4.7853696269474708E-2</v>
      </c>
      <c r="AH17" s="1145">
        <f t="shared" ca="1" si="13"/>
        <v>4.7699866060289829E-2</v>
      </c>
      <c r="AI17" s="1145">
        <f t="shared" ca="1" si="13"/>
        <v>5.1650131737330851E-2</v>
      </c>
      <c r="AJ17" s="1145">
        <f t="shared" ca="1" si="13"/>
        <v>5.9142319542492876E-2</v>
      </c>
      <c r="AK17" s="1145">
        <f t="shared" ca="1" si="13"/>
        <v>5.8533412935732457E-2</v>
      </c>
      <c r="AL17" s="1145">
        <f t="shared" ca="1" si="13"/>
        <v>5.856751947382921E-2</v>
      </c>
      <c r="AM17" s="1145">
        <f t="shared" ca="1" si="13"/>
        <v>5.7979209902854559E-2</v>
      </c>
      <c r="AN17" s="1145">
        <f t="shared" ca="1" si="13"/>
        <v>5.3093747393588131E-2</v>
      </c>
      <c r="AO17" s="1145">
        <f t="shared" ca="1" si="13"/>
        <v>5.1517522794738993E-2</v>
      </c>
      <c r="AP17" s="1145">
        <f t="shared" ca="1" si="13"/>
        <v>5.0196146563744673E-2</v>
      </c>
      <c r="AQ17" s="1145">
        <f t="shared" ca="1" si="13"/>
        <v>4.7872109670024483E-2</v>
      </c>
      <c r="AR17" s="1145">
        <f t="shared" ca="1" si="13"/>
        <v>4.6462161367951192E-2</v>
      </c>
      <c r="AS17" s="1145">
        <f t="shared" ca="1" si="13"/>
        <v>4.5153966008433549E-2</v>
      </c>
      <c r="AT17" s="1145">
        <f t="shared" ca="1" si="13"/>
        <v>4.4613593983708198E-2</v>
      </c>
      <c r="AU17" s="1145">
        <f t="shared" ca="1" si="13"/>
        <v>5.6674736702117069E-2</v>
      </c>
      <c r="AV17" s="1145">
        <f t="shared" ca="1" si="13"/>
        <v>4.8696733175392366E-2</v>
      </c>
      <c r="AW17" s="1145">
        <f t="shared" ca="1" si="13"/>
        <v>4.9834226370632756E-2</v>
      </c>
      <c r="AX17" s="1146"/>
      <c r="AY17" s="1145"/>
      <c r="AZ17" s="1145"/>
      <c r="BA17" s="1145"/>
      <c r="BB17" s="1145"/>
      <c r="BC17" s="1145"/>
      <c r="BD17" s="1145"/>
    </row>
    <row r="18" spans="1:57" s="1144" customFormat="1" x14ac:dyDescent="0.3">
      <c r="A18" s="1191"/>
      <c r="B18" s="1191"/>
      <c r="C18" s="1138"/>
      <c r="E18" s="1145"/>
      <c r="F18" s="1145"/>
      <c r="G18" s="1145"/>
      <c r="H18" s="1145"/>
      <c r="I18" s="1145"/>
      <c r="J18" s="1145"/>
      <c r="K18" s="1145"/>
      <c r="L18" s="1145"/>
      <c r="M18" s="1145"/>
      <c r="N18" s="1145"/>
      <c r="O18" s="1145"/>
      <c r="P18" s="1145"/>
      <c r="Q18" s="1145"/>
      <c r="R18" s="1145"/>
      <c r="S18" s="1145"/>
      <c r="T18" s="1145"/>
      <c r="U18" s="1145"/>
      <c r="V18" s="1145"/>
      <c r="W18" s="1145"/>
      <c r="X18" s="1147" t="s">
        <v>1025</v>
      </c>
      <c r="Y18" s="1148">
        <f t="shared" ref="Y18:AW18" ca="1" si="14">Y17-Y16</f>
        <v>1.1949714354275651E-3</v>
      </c>
      <c r="Z18" s="1148">
        <f t="shared" ca="1" si="14"/>
        <v>1.1919224986665714E-3</v>
      </c>
      <c r="AA18" s="1148">
        <f t="shared" ca="1" si="14"/>
        <v>1.2208261423832384E-3</v>
      </c>
      <c r="AB18" s="1148">
        <f t="shared" ca="1" si="14"/>
        <v>1.2401714239764702E-3</v>
      </c>
      <c r="AC18" s="1148">
        <f t="shared" ca="1" si="14"/>
        <v>1.2270574396607697E-3</v>
      </c>
      <c r="AD18" s="1148">
        <f t="shared" ca="1" si="14"/>
        <v>1.3705894112345587E-3</v>
      </c>
      <c r="AE18" s="1148">
        <f t="shared" ca="1" si="14"/>
        <v>1.3639328149602017E-3</v>
      </c>
      <c r="AF18" s="1148">
        <f t="shared" ca="1" si="14"/>
        <v>1.3350344027664579E-3</v>
      </c>
      <c r="AG18" s="1148">
        <f t="shared" ca="1" si="14"/>
        <v>1.3361262687381151E-3</v>
      </c>
      <c r="AH18" s="1148">
        <f t="shared" ca="1" si="14"/>
        <v>1.3184594480768544E-3</v>
      </c>
      <c r="AI18" s="1148">
        <f t="shared" ca="1" si="14"/>
        <v>1.3999368917022303E-3</v>
      </c>
      <c r="AJ18" s="1148">
        <f t="shared" ca="1" si="14"/>
        <v>1.6034627035057397E-3</v>
      </c>
      <c r="AK18" s="1148">
        <f t="shared" ca="1" si="14"/>
        <v>1.5365799089874718E-3</v>
      </c>
      <c r="AL18" s="1148">
        <f t="shared" ca="1" si="14"/>
        <v>1.5405492513464875E-3</v>
      </c>
      <c r="AM18" s="1148">
        <f t="shared" ca="1" si="14"/>
        <v>1.5319798186328865E-3</v>
      </c>
      <c r="AN18" s="1148">
        <f t="shared" ca="1" si="14"/>
        <v>1.3899259202922384E-3</v>
      </c>
      <c r="AO18" s="1148">
        <f t="shared" ca="1" si="14"/>
        <v>1.3235786080769626E-3</v>
      </c>
      <c r="AP18" s="1148">
        <f t="shared" ca="1" si="14"/>
        <v>1.2908824240129152E-3</v>
      </c>
      <c r="AQ18" s="1148">
        <f t="shared" ca="1" si="14"/>
        <v>1.2489709697169546E-3</v>
      </c>
      <c r="AR18" s="1148">
        <f t="shared" ca="1" si="14"/>
        <v>1.2091477182816848E-3</v>
      </c>
      <c r="AS18" s="1148">
        <f t="shared" ca="1" si="14"/>
        <v>1.1651658244692525E-3</v>
      </c>
      <c r="AT18" s="1148">
        <f t="shared" ca="1" si="14"/>
        <v>1.1650180089342321E-3</v>
      </c>
      <c r="AU18" s="1148">
        <f t="shared" ca="1" si="14"/>
        <v>1.4892399922459762E-3</v>
      </c>
      <c r="AV18" s="1148">
        <f t="shared" ca="1" si="14"/>
        <v>1.3114332775161774E-3</v>
      </c>
      <c r="AW18" s="1148">
        <f t="shared" ca="1" si="14"/>
        <v>1.3295785936043997E-3</v>
      </c>
      <c r="AX18" s="1146"/>
      <c r="AY18" s="1145"/>
      <c r="AZ18" s="1145"/>
      <c r="BA18" s="1145"/>
      <c r="BB18" s="1145"/>
      <c r="BC18" s="1145"/>
      <c r="BD18" s="1145"/>
    </row>
    <row r="19" spans="1:57" s="1139" customFormat="1" x14ac:dyDescent="0.3">
      <c r="A19" s="1191"/>
      <c r="B19" s="1191"/>
      <c r="C19" s="1138"/>
      <c r="D19" s="1149" t="s">
        <v>1026</v>
      </c>
      <c r="E19" s="1150">
        <f t="shared" ref="E19:AJ19" ca="1" si="15">E16-E20</f>
        <v>2.4621877120264583E-2</v>
      </c>
      <c r="F19" s="1150">
        <f t="shared" ca="1" si="15"/>
        <v>2.5985462823064021E-2</v>
      </c>
      <c r="G19" s="1150">
        <f t="shared" ca="1" si="15"/>
        <v>2.8258446416504802E-2</v>
      </c>
      <c r="H19" s="1150">
        <f t="shared" ca="1" si="15"/>
        <v>3.3120148723428569E-2</v>
      </c>
      <c r="I19" s="1150">
        <f t="shared" ca="1" si="15"/>
        <v>3.5857462039204493E-2</v>
      </c>
      <c r="J19" s="1150">
        <f t="shared" ca="1" si="15"/>
        <v>3.8729917244461551E-2</v>
      </c>
      <c r="K19" s="1150">
        <f t="shared" ca="1" si="15"/>
        <v>3.9382208555561043E-2</v>
      </c>
      <c r="L19" s="1150">
        <f t="shared" ca="1" si="15"/>
        <v>3.8980022405187859E-2</v>
      </c>
      <c r="M19" s="1150">
        <f t="shared" ca="1" si="15"/>
        <v>3.8753615773292574E-2</v>
      </c>
      <c r="N19" s="1150">
        <f t="shared" ca="1" si="15"/>
        <v>3.453889781671985E-2</v>
      </c>
      <c r="O19" s="1150">
        <f t="shared" ca="1" si="15"/>
        <v>2.8160359676226439E-2</v>
      </c>
      <c r="P19" s="1150">
        <f t="shared" ca="1" si="15"/>
        <v>2.5444514020805886E-2</v>
      </c>
      <c r="Q19" s="1150">
        <f t="shared" ca="1" si="15"/>
        <v>2.6434653173251357E-2</v>
      </c>
      <c r="R19" s="1150">
        <f t="shared" ca="1" si="15"/>
        <v>3.1262359614195698E-2</v>
      </c>
      <c r="S19" s="1150">
        <f t="shared" ca="1" si="15"/>
        <v>3.4971571409811303E-2</v>
      </c>
      <c r="T19" s="1150">
        <f t="shared" ca="1" si="15"/>
        <v>3.5853907107734583E-2</v>
      </c>
      <c r="U19" s="1150">
        <f t="shared" ca="1" si="15"/>
        <v>3.3742521044683928E-2</v>
      </c>
      <c r="V19" s="1150">
        <f t="shared" ca="1" si="15"/>
        <v>3.1857693393184124E-2</v>
      </c>
      <c r="W19" s="1150">
        <f t="shared" ca="1" si="15"/>
        <v>2.9942926542467278E-2</v>
      </c>
      <c r="X19" s="1150">
        <f t="shared" ca="1" si="15"/>
        <v>2.7491824257299825E-2</v>
      </c>
      <c r="Y19" s="1150">
        <f t="shared" ca="1" si="15"/>
        <v>2.6037191370938E-2</v>
      </c>
      <c r="Z19" s="1150">
        <f t="shared" ca="1" si="15"/>
        <v>2.6102647681353095E-2</v>
      </c>
      <c r="AA19" s="1150">
        <f t="shared" ca="1" si="15"/>
        <v>2.6207029407514636E-2</v>
      </c>
      <c r="AB19" s="1150">
        <f t="shared" ca="1" si="15"/>
        <v>2.6516981415862988E-2</v>
      </c>
      <c r="AC19" s="1150">
        <f t="shared" ca="1" si="15"/>
        <v>2.6683760541539911E-2</v>
      </c>
      <c r="AD19" s="1150">
        <f t="shared" ca="1" si="15"/>
        <v>3.1298462380600293E-2</v>
      </c>
      <c r="AE19" s="1150">
        <f t="shared" ca="1" si="15"/>
        <v>3.176863111482172E-2</v>
      </c>
      <c r="AF19" s="1150">
        <f t="shared" ca="1" si="15"/>
        <v>3.106701108811126E-2</v>
      </c>
      <c r="AG19" s="1150">
        <f t="shared" ca="1" si="15"/>
        <v>3.0925285158964127E-2</v>
      </c>
      <c r="AH19" s="1150">
        <f t="shared" ca="1" si="15"/>
        <v>3.0770313653097209E-2</v>
      </c>
      <c r="AI19" s="1150">
        <f t="shared" ca="1" si="15"/>
        <v>3.3930294976514855E-2</v>
      </c>
      <c r="AJ19" s="1150">
        <f t="shared" ca="1" si="15"/>
        <v>3.9562130029342474E-2</v>
      </c>
      <c r="AK19" s="1150">
        <f t="shared" ref="AK19:BD19" ca="1" si="16">AK16-AK20</f>
        <v>3.922577717979555E-2</v>
      </c>
      <c r="AL19" s="1150">
        <f t="shared" ca="1" si="16"/>
        <v>3.8925025705929303E-2</v>
      </c>
      <c r="AM19" s="1150">
        <f t="shared" ca="1" si="16"/>
        <v>3.8081443697808359E-2</v>
      </c>
      <c r="AN19" s="1150">
        <f t="shared" ca="1" si="16"/>
        <v>3.3649108415934409E-2</v>
      </c>
      <c r="AO19" s="1150">
        <f t="shared" ca="1" si="16"/>
        <v>3.1358853068110919E-2</v>
      </c>
      <c r="AP19" s="1150">
        <f t="shared" ca="1" si="16"/>
        <v>2.9298658270569655E-2</v>
      </c>
      <c r="AQ19" s="1150">
        <f t="shared" ca="1" si="16"/>
        <v>2.7334107046507419E-2</v>
      </c>
      <c r="AR19" s="1150">
        <f t="shared" ca="1" si="16"/>
        <v>2.5655796989154128E-2</v>
      </c>
      <c r="AS19" s="1150">
        <f t="shared" ca="1" si="16"/>
        <v>2.4340830582256959E-2</v>
      </c>
      <c r="AT19" s="1150">
        <f t="shared" ca="1" si="16"/>
        <v>2.3520997594651927E-2</v>
      </c>
      <c r="AU19" s="1150">
        <f t="shared" ca="1" si="16"/>
        <v>3.1579356188730201E-2</v>
      </c>
      <c r="AV19" s="1150">
        <f t="shared" ca="1" si="16"/>
        <v>2.4798517494254997E-2</v>
      </c>
      <c r="AW19" s="1150">
        <f t="shared" ca="1" si="16"/>
        <v>2.5930689795424414E-2</v>
      </c>
      <c r="AX19" s="1151">
        <f t="shared" ca="1" si="16"/>
        <v>2.7424560796075574E-2</v>
      </c>
      <c r="AY19" s="1152">
        <f t="shared" ca="1" si="16"/>
        <v>2.1552084400697138E-2</v>
      </c>
      <c r="AZ19" s="1152">
        <f t="shared" ca="1" si="16"/>
        <v>2.0356581077368048E-2</v>
      </c>
      <c r="BA19" s="1152">
        <f t="shared" ca="1" si="16"/>
        <v>2.0043945389142403E-2</v>
      </c>
      <c r="BB19" s="1152">
        <f t="shared" ca="1" si="16"/>
        <v>1.9223134945800684E-2</v>
      </c>
      <c r="BC19" s="1152">
        <f t="shared" ca="1" si="16"/>
        <v>1.8726337235032496E-2</v>
      </c>
      <c r="BD19" s="1152">
        <f t="shared" ca="1" si="16"/>
        <v>1.8288002651885613E-2</v>
      </c>
    </row>
    <row r="20" spans="1:57" s="1154" customFormat="1" x14ac:dyDescent="0.3">
      <c r="A20" s="1192"/>
      <c r="B20" s="1192"/>
      <c r="C20" s="1153"/>
      <c r="D20" s="1154" t="s">
        <v>1027</v>
      </c>
      <c r="E20" s="1155">
        <f t="shared" ref="E20:AJ20" ca="1" si="17">SUM(E3:E8)</f>
        <v>9.3272865619034653E-3</v>
      </c>
      <c r="F20" s="1155">
        <f t="shared" ca="1" si="17"/>
        <v>8.4450183314030199E-3</v>
      </c>
      <c r="G20" s="1155">
        <f t="shared" ca="1" si="17"/>
        <v>8.2396860036071714E-3</v>
      </c>
      <c r="H20" s="1155">
        <f t="shared" ca="1" si="17"/>
        <v>8.5642245025530101E-3</v>
      </c>
      <c r="I20" s="1155">
        <f t="shared" ca="1" si="17"/>
        <v>8.3750415419946052E-3</v>
      </c>
      <c r="J20" s="1155">
        <f t="shared" ca="1" si="17"/>
        <v>7.9126770096938758E-3</v>
      </c>
      <c r="K20" s="1155">
        <f t="shared" ca="1" si="17"/>
        <v>8.2892181490118351E-3</v>
      </c>
      <c r="L20" s="1155">
        <f t="shared" ca="1" si="17"/>
        <v>8.1840568052739919E-3</v>
      </c>
      <c r="M20" s="1155">
        <f t="shared" ca="1" si="17"/>
        <v>8.3411068775887196E-3</v>
      </c>
      <c r="N20" s="1155">
        <f t="shared" ca="1" si="17"/>
        <v>8.1638453452516149E-3</v>
      </c>
      <c r="O20" s="1155">
        <f t="shared" ca="1" si="17"/>
        <v>9.1180872206618035E-3</v>
      </c>
      <c r="P20" s="1155">
        <f t="shared" ca="1" si="17"/>
        <v>9.3060091611341881E-3</v>
      </c>
      <c r="Q20" s="1155">
        <f t="shared" ca="1" si="17"/>
        <v>9.9888652218995087E-3</v>
      </c>
      <c r="R20" s="1155">
        <f t="shared" ca="1" si="17"/>
        <v>1.1813905314803549E-2</v>
      </c>
      <c r="S20" s="1155">
        <f t="shared" ca="1" si="17"/>
        <v>1.4441111539831046E-2</v>
      </c>
      <c r="T20" s="1155">
        <f t="shared" ca="1" si="17"/>
        <v>1.6317699040723277E-2</v>
      </c>
      <c r="U20" s="1155">
        <f t="shared" ca="1" si="17"/>
        <v>1.7525848621825463E-2</v>
      </c>
      <c r="V20" s="1155">
        <f t="shared" ca="1" si="17"/>
        <v>1.9350887789478924E-2</v>
      </c>
      <c r="W20" s="1155">
        <f t="shared" ca="1" si="17"/>
        <v>1.9135537445924392E-2</v>
      </c>
      <c r="X20" s="1155">
        <f t="shared" ca="1" si="17"/>
        <v>1.8738519936843064E-2</v>
      </c>
      <c r="Y20" s="1155">
        <f t="shared" ca="1" si="17"/>
        <v>1.8293701827414788E-2</v>
      </c>
      <c r="Z20" s="1155">
        <f t="shared" ca="1" si="17"/>
        <v>1.7559618541725244E-2</v>
      </c>
      <c r="AA20" s="1155">
        <f t="shared" ca="1" si="17"/>
        <v>1.7395717806062003E-2</v>
      </c>
      <c r="AB20" s="1155">
        <f t="shared" ca="1" si="17"/>
        <v>1.7674585122289695E-2</v>
      </c>
      <c r="AC20" s="1155">
        <f t="shared" ca="1" si="17"/>
        <v>1.7461307207220125E-2</v>
      </c>
      <c r="AD20" s="1155">
        <f t="shared" ca="1" si="17"/>
        <v>1.6965738661731553E-2</v>
      </c>
      <c r="AE20" s="1155">
        <f t="shared" ca="1" si="17"/>
        <v>1.6340979027049334E-2</v>
      </c>
      <c r="AF20" s="1155">
        <f t="shared" ca="1" si="17"/>
        <v>1.5866352113304234E-2</v>
      </c>
      <c r="AG20" s="1155">
        <f t="shared" ca="1" si="17"/>
        <v>1.5592284841772466E-2</v>
      </c>
      <c r="AH20" s="1155">
        <f t="shared" ca="1" si="17"/>
        <v>1.5611092959115768E-2</v>
      </c>
      <c r="AI20" s="1155">
        <f t="shared" ca="1" si="17"/>
        <v>1.6319899869113762E-2</v>
      </c>
      <c r="AJ20" s="1155">
        <f t="shared" ca="1" si="17"/>
        <v>1.7976726809644662E-2</v>
      </c>
      <c r="AK20" s="1155">
        <f t="shared" ref="AK20:BD20" ca="1" si="18">SUM(AK3:AK8)</f>
        <v>1.7771055846949435E-2</v>
      </c>
      <c r="AL20" s="1155">
        <f t="shared" ca="1" si="18"/>
        <v>1.810194451655342E-2</v>
      </c>
      <c r="AM20" s="1155">
        <f t="shared" ca="1" si="18"/>
        <v>1.8365786386413313E-2</v>
      </c>
      <c r="AN20" s="1155">
        <f t="shared" ca="1" si="18"/>
        <v>1.8054713057361484E-2</v>
      </c>
      <c r="AO20" s="1155">
        <f t="shared" ca="1" si="18"/>
        <v>1.8835091118551112E-2</v>
      </c>
      <c r="AP20" s="1155">
        <f t="shared" ca="1" si="18"/>
        <v>1.9606605869162103E-2</v>
      </c>
      <c r="AQ20" s="1155">
        <f t="shared" ca="1" si="18"/>
        <v>1.9289031653800109E-2</v>
      </c>
      <c r="AR20" s="1155">
        <f t="shared" ca="1" si="18"/>
        <v>1.9597216660515379E-2</v>
      </c>
      <c r="AS20" s="1155">
        <f t="shared" ca="1" si="18"/>
        <v>1.9647969601707338E-2</v>
      </c>
      <c r="AT20" s="1155">
        <f t="shared" ca="1" si="18"/>
        <v>1.9927578380122039E-2</v>
      </c>
      <c r="AU20" s="1155">
        <f t="shared" ca="1" si="18"/>
        <v>2.3606140521140895E-2</v>
      </c>
      <c r="AV20" s="1155">
        <f t="shared" ca="1" si="18"/>
        <v>2.2586782403621192E-2</v>
      </c>
      <c r="AW20" s="1155">
        <f t="shared" ca="1" si="18"/>
        <v>2.2573957981603943E-2</v>
      </c>
      <c r="AX20" s="1156">
        <f t="shared" ca="1" si="18"/>
        <v>2.5095398605714289E-2</v>
      </c>
      <c r="AY20" s="1157">
        <f t="shared" ca="1" si="18"/>
        <v>2.7401678538386393E-2</v>
      </c>
      <c r="AZ20" s="1157">
        <f t="shared" ca="1" si="18"/>
        <v>2.8195952263254283E-2</v>
      </c>
      <c r="BA20" s="1157">
        <f t="shared" ca="1" si="18"/>
        <v>2.9323968451750799E-2</v>
      </c>
      <c r="BB20" s="1157">
        <f t="shared" ca="1" si="18"/>
        <v>2.9517135991731759E-2</v>
      </c>
      <c r="BC20" s="1157">
        <f t="shared" ca="1" si="18"/>
        <v>2.9614125124483533E-2</v>
      </c>
      <c r="BD20" s="1157">
        <f t="shared" ca="1" si="18"/>
        <v>3.0026070785015027E-2</v>
      </c>
    </row>
    <row r="21" spans="1:57" s="681" customFormat="1" ht="23" customHeight="1" x14ac:dyDescent="0.35">
      <c r="A21" s="1178" t="s">
        <v>1781</v>
      </c>
      <c r="B21" s="680"/>
      <c r="C21" s="1114"/>
      <c r="AX21" s="774"/>
      <c r="AY21" s="682"/>
      <c r="AZ21" s="682"/>
      <c r="BA21" s="682"/>
      <c r="BB21" s="682"/>
      <c r="BC21" s="682"/>
    </row>
    <row r="22" spans="1:57" x14ac:dyDescent="0.3">
      <c r="D22" s="672" t="s">
        <v>1782</v>
      </c>
      <c r="E22" s="688">
        <f t="shared" ref="E22:AJ22" ca="1" si="19">E16*E32</f>
        <v>41028.433711482736</v>
      </c>
      <c r="F22" s="688">
        <f t="shared" ca="1" si="19"/>
        <v>43049.090658607915</v>
      </c>
      <c r="G22" s="688">
        <f t="shared" ca="1" si="19"/>
        <v>44073.998088054446</v>
      </c>
      <c r="H22" s="688">
        <f t="shared" ca="1" si="19"/>
        <v>50772.054475681034</v>
      </c>
      <c r="I22" s="688">
        <f t="shared" ca="1" si="19"/>
        <v>55086.621528537078</v>
      </c>
      <c r="J22" s="688">
        <f t="shared" ca="1" si="19"/>
        <v>60632.587660756624</v>
      </c>
      <c r="K22" s="688">
        <f t="shared" ca="1" si="19"/>
        <v>63114.26681039753</v>
      </c>
      <c r="L22" s="688">
        <f t="shared" ca="1" si="19"/>
        <v>65010.384621257392</v>
      </c>
      <c r="M22" s="688">
        <f t="shared" ca="1" si="19"/>
        <v>67019.030364207938</v>
      </c>
      <c r="N22" s="688">
        <f t="shared" ca="1" si="19"/>
        <v>64530.522776650556</v>
      </c>
      <c r="O22" s="688">
        <f t="shared" ca="1" si="19"/>
        <v>58806.447226587487</v>
      </c>
      <c r="P22" s="688">
        <f t="shared" ca="1" si="19"/>
        <v>55992.250527121905</v>
      </c>
      <c r="Q22" s="688">
        <f t="shared" ca="1" si="19"/>
        <v>58416.601654607592</v>
      </c>
      <c r="R22" s="688">
        <f t="shared" ca="1" si="19"/>
        <v>68522.7577489213</v>
      </c>
      <c r="S22" s="688">
        <f t="shared" ca="1" si="19"/>
        <v>79109.635545630648</v>
      </c>
      <c r="T22" s="688">
        <f t="shared" ca="1" si="19"/>
        <v>85809.496510772733</v>
      </c>
      <c r="U22" s="688">
        <f t="shared" ca="1" si="19"/>
        <v>87227.23018701555</v>
      </c>
      <c r="V22" s="688">
        <f t="shared" ca="1" si="19"/>
        <v>88789.593889576106</v>
      </c>
      <c r="W22" s="688">
        <f t="shared" ca="1" si="19"/>
        <v>88019.621871580792</v>
      </c>
      <c r="X22" s="688">
        <f t="shared" ca="1" si="19"/>
        <v>86664.208298303405</v>
      </c>
      <c r="Y22" s="688">
        <f t="shared" ca="1" si="19"/>
        <v>85826.254676705139</v>
      </c>
      <c r="Z22" s="688">
        <f t="shared" ca="1" si="19"/>
        <v>87393.152696708203</v>
      </c>
      <c r="AA22" s="688">
        <f t="shared" ca="1" si="19"/>
        <v>91052.011961287528</v>
      </c>
      <c r="AB22" s="688">
        <f t="shared" ca="1" si="19"/>
        <v>93766.609914587447</v>
      </c>
      <c r="AC22" s="688">
        <f t="shared" ca="1" si="19"/>
        <v>96106.008915746439</v>
      </c>
      <c r="AD22" s="688">
        <f t="shared" ca="1" si="19"/>
        <v>108166.91842758709</v>
      </c>
      <c r="AE22" s="688">
        <f t="shared" ca="1" si="19"/>
        <v>110407.53520822896</v>
      </c>
      <c r="AF22" s="688">
        <f t="shared" ca="1" si="19"/>
        <v>110802.44059919057</v>
      </c>
      <c r="AG22" s="688">
        <f t="shared" ca="1" si="19"/>
        <v>112058.51498139548</v>
      </c>
      <c r="AH22" s="688">
        <f t="shared" ca="1" si="19"/>
        <v>114925.76466512146</v>
      </c>
      <c r="AI22" s="688">
        <f t="shared" ca="1" si="19"/>
        <v>121482.79717983596</v>
      </c>
      <c r="AJ22" s="688">
        <f t="shared" ca="1" si="19"/>
        <v>135005.92441816232</v>
      </c>
      <c r="AK22" s="688">
        <f t="shared" ref="AK22:BD22" ca="1" si="20">AK16*AK32</f>
        <v>137217.22999121185</v>
      </c>
      <c r="AL22" s="688">
        <f t="shared" ca="1" si="20"/>
        <v>138668.84767027659</v>
      </c>
      <c r="AM22" s="688">
        <f t="shared" ca="1" si="20"/>
        <v>138967.36088519011</v>
      </c>
      <c r="AN22" s="688">
        <f t="shared" ca="1" si="20"/>
        <v>130585.49260724403</v>
      </c>
      <c r="AO22" s="688">
        <f t="shared" ca="1" si="20"/>
        <v>130209.39175270431</v>
      </c>
      <c r="AP22" s="688">
        <f t="shared" ca="1" si="20"/>
        <v>129770.21903883069</v>
      </c>
      <c r="AQ22" s="688">
        <f t="shared" ca="1" si="20"/>
        <v>126085.94605205969</v>
      </c>
      <c r="AR22" s="688">
        <f t="shared" ca="1" si="20"/>
        <v>125583.25306750261</v>
      </c>
      <c r="AS22" s="688">
        <f t="shared" ca="1" si="20"/>
        <v>123821.07345899365</v>
      </c>
      <c r="AT22" s="688">
        <f t="shared" ca="1" si="20"/>
        <v>123214.71523320534</v>
      </c>
      <c r="AU22" s="688">
        <f t="shared" ca="1" si="20"/>
        <v>138299.65686902552</v>
      </c>
      <c r="AV22" s="688">
        <f t="shared" ca="1" si="20"/>
        <v>134870.48851904337</v>
      </c>
      <c r="AW22" s="688">
        <f t="shared" ca="1" si="20"/>
        <v>141340.04511078476</v>
      </c>
      <c r="AX22" s="778">
        <f t="shared" ca="1" si="20"/>
        <v>153693.8215788024</v>
      </c>
      <c r="AY22" s="677">
        <f t="shared" ca="1" si="20"/>
        <v>144540.87152354617</v>
      </c>
      <c r="AZ22" s="677">
        <f t="shared" ca="1" si="20"/>
        <v>145359.09904688882</v>
      </c>
      <c r="BA22" s="677">
        <f t="shared" ca="1" si="20"/>
        <v>150609.89806257351</v>
      </c>
      <c r="BB22" s="677">
        <f t="shared" ca="1" si="20"/>
        <v>151292.69897573633</v>
      </c>
      <c r="BC22" s="677">
        <f t="shared" ca="1" si="20"/>
        <v>152659.67926933264</v>
      </c>
      <c r="BD22" s="677">
        <f t="shared" ca="1" si="20"/>
        <v>155343.16309373931</v>
      </c>
    </row>
    <row r="23" spans="1:57" s="670" customFormat="1" x14ac:dyDescent="0.3">
      <c r="C23" s="676"/>
      <c r="D23" s="670" t="s">
        <v>1783</v>
      </c>
      <c r="E23" s="692">
        <f t="shared" ref="E23:AR23" ca="1" si="21">E73+E72+E33+E65+E66+SUM(E78:E84)</f>
        <v>41028.433711482743</v>
      </c>
      <c r="F23" s="692">
        <f t="shared" ca="1" si="21"/>
        <v>43049.090658607915</v>
      </c>
      <c r="G23" s="692">
        <f t="shared" ca="1" si="21"/>
        <v>44073.998088054446</v>
      </c>
      <c r="H23" s="692">
        <f t="shared" ca="1" si="21"/>
        <v>50772.054475681034</v>
      </c>
      <c r="I23" s="692">
        <f t="shared" ca="1" si="21"/>
        <v>55086.621528537085</v>
      </c>
      <c r="J23" s="692">
        <f t="shared" ca="1" si="21"/>
        <v>60632.58766075661</v>
      </c>
      <c r="K23" s="692">
        <f t="shared" ca="1" si="21"/>
        <v>63114.26681039753</v>
      </c>
      <c r="L23" s="692">
        <f t="shared" ca="1" si="21"/>
        <v>65010.384621257377</v>
      </c>
      <c r="M23" s="692">
        <f t="shared" ca="1" si="21"/>
        <v>67019.030364207938</v>
      </c>
      <c r="N23" s="692">
        <f t="shared" ca="1" si="21"/>
        <v>64530.522776650556</v>
      </c>
      <c r="O23" s="692">
        <f t="shared" ca="1" si="21"/>
        <v>58806.447226587487</v>
      </c>
      <c r="P23" s="692">
        <f t="shared" ca="1" si="21"/>
        <v>55992.250527121891</v>
      </c>
      <c r="Q23" s="692">
        <f t="shared" ca="1" si="21"/>
        <v>58416.601654607606</v>
      </c>
      <c r="R23" s="692">
        <f t="shared" ca="1" si="21"/>
        <v>68522.7577489213</v>
      </c>
      <c r="S23" s="692">
        <f t="shared" ca="1" si="21"/>
        <v>79109.635545630648</v>
      </c>
      <c r="T23" s="692">
        <f t="shared" ca="1" si="21"/>
        <v>85809.496510772733</v>
      </c>
      <c r="U23" s="692">
        <f t="shared" ca="1" si="21"/>
        <v>87227.230187015535</v>
      </c>
      <c r="V23" s="692">
        <f t="shared" ca="1" si="21"/>
        <v>88789.593889576106</v>
      </c>
      <c r="W23" s="692">
        <f t="shared" ca="1" si="21"/>
        <v>88019.621871580792</v>
      </c>
      <c r="X23" s="692">
        <f t="shared" ca="1" si="21"/>
        <v>86664.20829830342</v>
      </c>
      <c r="Y23" s="692">
        <f t="shared" ca="1" si="21"/>
        <v>85826.254676705139</v>
      </c>
      <c r="Z23" s="692">
        <f t="shared" ca="1" si="21"/>
        <v>87393.152696708203</v>
      </c>
      <c r="AA23" s="692">
        <f t="shared" ca="1" si="21"/>
        <v>91052.011961287542</v>
      </c>
      <c r="AB23" s="692">
        <f t="shared" ca="1" si="21"/>
        <v>93766.609914587461</v>
      </c>
      <c r="AC23" s="692">
        <f t="shared" ca="1" si="21"/>
        <v>96106.008915746439</v>
      </c>
      <c r="AD23" s="692">
        <f t="shared" ca="1" si="21"/>
        <v>108166.91842758709</v>
      </c>
      <c r="AE23" s="692">
        <f t="shared" ca="1" si="21"/>
        <v>110407.53520822898</v>
      </c>
      <c r="AF23" s="692">
        <f t="shared" ca="1" si="21"/>
        <v>110802.44059919055</v>
      </c>
      <c r="AG23" s="692">
        <f t="shared" ca="1" si="21"/>
        <v>112058.51498139548</v>
      </c>
      <c r="AH23" s="692">
        <f t="shared" ca="1" si="21"/>
        <v>114925.76466512146</v>
      </c>
      <c r="AI23" s="692">
        <f t="shared" ca="1" si="21"/>
        <v>121482.79717983595</v>
      </c>
      <c r="AJ23" s="692">
        <f t="shared" ca="1" si="21"/>
        <v>135005.92441816232</v>
      </c>
      <c r="AK23" s="692">
        <f t="shared" ca="1" si="21"/>
        <v>137217.22999121185</v>
      </c>
      <c r="AL23" s="692">
        <f t="shared" ca="1" si="21"/>
        <v>138668.84767027662</v>
      </c>
      <c r="AM23" s="692">
        <f t="shared" ca="1" si="21"/>
        <v>138967.36088519011</v>
      </c>
      <c r="AN23" s="692">
        <f t="shared" ca="1" si="21"/>
        <v>130585.49260724404</v>
      </c>
      <c r="AO23" s="692">
        <f t="shared" ca="1" si="21"/>
        <v>130209.39175270431</v>
      </c>
      <c r="AP23" s="692">
        <f t="shared" ca="1" si="21"/>
        <v>129770.21903883069</v>
      </c>
      <c r="AQ23" s="692">
        <f t="shared" ca="1" si="21"/>
        <v>126085.94605205968</v>
      </c>
      <c r="AR23" s="692">
        <f t="shared" ca="1" si="21"/>
        <v>125583.25306750261</v>
      </c>
      <c r="AS23" s="692">
        <f ca="1">AS73+AS72+AS33+AS65+AS66+SUM(AS78:AS84)</f>
        <v>123821.07345899366</v>
      </c>
      <c r="AT23" s="692">
        <f t="shared" ref="AT23:BD23" ca="1" si="22">AT73+AT72+AT33+AT65+AT66+SUM(AT78:AT84)</f>
        <v>123214.71523320534</v>
      </c>
      <c r="AU23" s="692">
        <f t="shared" ca="1" si="22"/>
        <v>137887.92584815231</v>
      </c>
      <c r="AV23" s="692">
        <f t="shared" ca="1" si="22"/>
        <v>134499.09673656101</v>
      </c>
      <c r="AW23" s="692">
        <f t="shared" ca="1" si="22"/>
        <v>141183.87583988276</v>
      </c>
      <c r="AX23" s="692">
        <f t="shared" ca="1" si="22"/>
        <v>153538.22684637993</v>
      </c>
      <c r="AY23" s="692">
        <f t="shared" ca="1" si="22"/>
        <v>144390.04664023212</v>
      </c>
      <c r="AZ23" s="692">
        <f t="shared" ca="1" si="22"/>
        <v>145219.61915301759</v>
      </c>
      <c r="BA23" s="692">
        <f t="shared" ca="1" si="22"/>
        <v>150479.19366081583</v>
      </c>
      <c r="BB23" s="692">
        <f t="shared" ca="1" si="22"/>
        <v>151171.81158147528</v>
      </c>
      <c r="BC23" s="692">
        <f t="shared" ca="1" si="22"/>
        <v>152548.43991306968</v>
      </c>
      <c r="BD23" s="692">
        <f t="shared" ca="1" si="22"/>
        <v>155240.90333173255</v>
      </c>
    </row>
    <row r="24" spans="1:57" x14ac:dyDescent="0.3">
      <c r="D24" s="672" t="s">
        <v>1051</v>
      </c>
      <c r="F24" s="693">
        <f ca="1">(F22-E22)/E22</f>
        <v>4.9250160543166242E-2</v>
      </c>
      <c r="G24" s="693">
        <f t="shared" ref="G24:BD24" ca="1" si="23">(G22-F22)/F22</f>
        <v>2.3807876398002279E-2</v>
      </c>
      <c r="H24" s="693">
        <f t="shared" ca="1" si="23"/>
        <v>0.15197296996393864</v>
      </c>
      <c r="I24" s="693">
        <f t="shared" ca="1" si="23"/>
        <v>8.4979170085044506E-2</v>
      </c>
      <c r="J24" s="693">
        <f t="shared" ca="1" si="23"/>
        <v>0.10067718764249343</v>
      </c>
      <c r="K24" s="693">
        <f t="shared" ca="1" si="23"/>
        <v>4.0929791146735589E-2</v>
      </c>
      <c r="L24" s="693">
        <f t="shared" ca="1" si="23"/>
        <v>3.0042618043175817E-2</v>
      </c>
      <c r="M24" s="693">
        <f t="shared" ca="1" si="23"/>
        <v>3.0897305940468935E-2</v>
      </c>
      <c r="N24" s="693">
        <f t="shared" ca="1" si="23"/>
        <v>-3.7131357676078676E-2</v>
      </c>
      <c r="O24" s="693">
        <f t="shared" ca="1" si="23"/>
        <v>-8.8703381032181006E-2</v>
      </c>
      <c r="P24" s="693">
        <f t="shared" ca="1" si="23"/>
        <v>-4.7855240916394468E-2</v>
      </c>
      <c r="Q24" s="693">
        <f t="shared" ca="1" si="23"/>
        <v>4.329797614245498E-2</v>
      </c>
      <c r="R24" s="693">
        <f t="shared" ca="1" si="23"/>
        <v>0.17300143808547938</v>
      </c>
      <c r="S24" s="693">
        <f t="shared" ca="1" si="23"/>
        <v>0.15450163047292137</v>
      </c>
      <c r="T24" s="693">
        <f t="shared" ca="1" si="23"/>
        <v>8.4690833410268798E-2</v>
      </c>
      <c r="U24" s="693">
        <f t="shared" ca="1" si="23"/>
        <v>1.6521873847200944E-2</v>
      </c>
      <c r="V24" s="693">
        <f t="shared" ca="1" si="23"/>
        <v>1.7911421688053632E-2</v>
      </c>
      <c r="W24" s="693">
        <f t="shared" ca="1" si="23"/>
        <v>-8.6718722799081233E-3</v>
      </c>
      <c r="X24" s="693">
        <f t="shared" ca="1" si="23"/>
        <v>-1.539899336598961E-2</v>
      </c>
      <c r="Y24" s="693">
        <f t="shared" ca="1" si="23"/>
        <v>-9.6689699017843619E-3</v>
      </c>
      <c r="Z24" s="693">
        <f t="shared" ca="1" si="23"/>
        <v>1.8256628183361115E-2</v>
      </c>
      <c r="AA24" s="693">
        <f t="shared" ca="1" si="23"/>
        <v>4.1866658332800274E-2</v>
      </c>
      <c r="AB24" s="693">
        <f t="shared" ca="1" si="23"/>
        <v>2.981370641709797E-2</v>
      </c>
      <c r="AC24" s="693">
        <f t="shared" ca="1" si="23"/>
        <v>2.4949169040983397E-2</v>
      </c>
      <c r="AD24" s="693">
        <f t="shared" ca="1" si="23"/>
        <v>0.12549589404356737</v>
      </c>
      <c r="AE24" s="693">
        <f t="shared" ca="1" si="23"/>
        <v>2.0714436661536769E-2</v>
      </c>
      <c r="AF24" s="693">
        <f t="shared" ca="1" si="23"/>
        <v>3.576797455144816E-3</v>
      </c>
      <c r="AG24" s="693">
        <f t="shared" ca="1" si="23"/>
        <v>1.1336161689330944E-2</v>
      </c>
      <c r="AH24" s="693">
        <f t="shared" ca="1" si="23"/>
        <v>2.5587075504275757E-2</v>
      </c>
      <c r="AI24" s="693">
        <f t="shared" ca="1" si="23"/>
        <v>5.7054504129868823E-2</v>
      </c>
      <c r="AJ24" s="693">
        <f t="shared" ca="1" si="23"/>
        <v>0.11131721982255247</v>
      </c>
      <c r="AK24" s="693">
        <f t="shared" ca="1" si="23"/>
        <v>1.6379322482177223E-2</v>
      </c>
      <c r="AL24" s="693">
        <f t="shared" ca="1" si="23"/>
        <v>1.0578975243544224E-2</v>
      </c>
      <c r="AM24" s="693">
        <f t="shared" ca="1" si="23"/>
        <v>2.1527056720289078E-3</v>
      </c>
      <c r="AN24" s="693">
        <f t="shared" ca="1" si="23"/>
        <v>-6.0315373513287633E-2</v>
      </c>
      <c r="AO24" s="693">
        <f t="shared" ca="1" si="23"/>
        <v>-2.8801120785361747E-3</v>
      </c>
      <c r="AP24" s="693">
        <f t="shared" ca="1" si="23"/>
        <v>-3.3728190260476792E-3</v>
      </c>
      <c r="AQ24" s="693">
        <f t="shared" ca="1" si="23"/>
        <v>-2.8390743377481455E-2</v>
      </c>
      <c r="AR24" s="693">
        <f t="shared" ca="1" si="23"/>
        <v>-3.9869073461171294E-3</v>
      </c>
      <c r="AS24" s="693">
        <f t="shared" ca="1" si="23"/>
        <v>-1.4031963382583862E-2</v>
      </c>
      <c r="AT24" s="693">
        <f t="shared" ca="1" si="23"/>
        <v>-4.897051922176399E-3</v>
      </c>
      <c r="AU24" s="693">
        <f t="shared" ca="1" si="23"/>
        <v>0.12242808504868354</v>
      </c>
      <c r="AV24" s="693">
        <f t="shared" ca="1" si="23"/>
        <v>-2.4795205046890978E-2</v>
      </c>
      <c r="AW24" s="693">
        <f t="shared" ca="1" si="23"/>
        <v>4.7968659880904235E-2</v>
      </c>
      <c r="AX24" s="780">
        <f t="shared" ca="1" si="23"/>
        <v>8.7404645005840567E-2</v>
      </c>
      <c r="AY24" s="930">
        <f t="shared" ca="1" si="23"/>
        <v>-5.955314248311077E-2</v>
      </c>
      <c r="AZ24" s="930">
        <f t="shared" ca="1" si="23"/>
        <v>5.6608730438529016E-3</v>
      </c>
      <c r="BA24" s="930">
        <f t="shared" ca="1" si="23"/>
        <v>3.6122946895749068E-2</v>
      </c>
      <c r="BB24" s="930">
        <f t="shared" ca="1" si="23"/>
        <v>4.5335726399545065E-3</v>
      </c>
      <c r="BC24" s="930">
        <f t="shared" ca="1" si="23"/>
        <v>9.035335497686767E-3</v>
      </c>
      <c r="BD24" s="930">
        <f t="shared" ca="1" si="23"/>
        <v>1.7578209500049305E-2</v>
      </c>
    </row>
    <row r="25" spans="1:57" x14ac:dyDescent="0.3">
      <c r="D25" s="674" t="s">
        <v>1784</v>
      </c>
      <c r="F25" s="694" t="str">
        <f t="shared" ref="F25:AK25" ca="1" si="24">IF(F24&lt;0,"X","")</f>
        <v/>
      </c>
      <c r="G25" s="694" t="str">
        <f t="shared" ca="1" si="24"/>
        <v/>
      </c>
      <c r="H25" s="694" t="str">
        <f t="shared" ca="1" si="24"/>
        <v/>
      </c>
      <c r="I25" s="694" t="str">
        <f t="shared" ca="1" si="24"/>
        <v/>
      </c>
      <c r="J25" s="694" t="str">
        <f t="shared" ca="1" si="24"/>
        <v/>
      </c>
      <c r="K25" s="694" t="str">
        <f t="shared" ca="1" si="24"/>
        <v/>
      </c>
      <c r="L25" s="694" t="str">
        <f t="shared" ca="1" si="24"/>
        <v/>
      </c>
      <c r="M25" s="694" t="str">
        <f t="shared" ca="1" si="24"/>
        <v/>
      </c>
      <c r="N25" s="694" t="str">
        <f t="shared" ca="1" si="24"/>
        <v>X</v>
      </c>
      <c r="O25" s="694" t="str">
        <f t="shared" ca="1" si="24"/>
        <v>X</v>
      </c>
      <c r="P25" s="694" t="str">
        <f t="shared" ca="1" si="24"/>
        <v>X</v>
      </c>
      <c r="Q25" s="694" t="str">
        <f t="shared" ca="1" si="24"/>
        <v/>
      </c>
      <c r="R25" s="694" t="str">
        <f t="shared" ca="1" si="24"/>
        <v/>
      </c>
      <c r="S25" s="694" t="str">
        <f t="shared" ca="1" si="24"/>
        <v/>
      </c>
      <c r="T25" s="694" t="str">
        <f t="shared" ca="1" si="24"/>
        <v/>
      </c>
      <c r="U25" s="694" t="str">
        <f t="shared" ca="1" si="24"/>
        <v/>
      </c>
      <c r="V25" s="694" t="str">
        <f t="shared" ca="1" si="24"/>
        <v/>
      </c>
      <c r="W25" s="694" t="str">
        <f t="shared" ca="1" si="24"/>
        <v>X</v>
      </c>
      <c r="X25" s="694" t="str">
        <f t="shared" ca="1" si="24"/>
        <v>X</v>
      </c>
      <c r="Y25" s="694" t="str">
        <f t="shared" ca="1" si="24"/>
        <v>X</v>
      </c>
      <c r="Z25" s="694" t="str">
        <f t="shared" ca="1" si="24"/>
        <v/>
      </c>
      <c r="AA25" s="694" t="str">
        <f t="shared" ca="1" si="24"/>
        <v/>
      </c>
      <c r="AB25" s="694" t="str">
        <f t="shared" ca="1" si="24"/>
        <v/>
      </c>
      <c r="AC25" s="694" t="str">
        <f t="shared" ca="1" si="24"/>
        <v/>
      </c>
      <c r="AD25" s="694" t="str">
        <f t="shared" ca="1" si="24"/>
        <v/>
      </c>
      <c r="AE25" s="694" t="str">
        <f t="shared" ca="1" si="24"/>
        <v/>
      </c>
      <c r="AF25" s="694" t="str">
        <f t="shared" ca="1" si="24"/>
        <v/>
      </c>
      <c r="AG25" s="694" t="str">
        <f t="shared" ca="1" si="24"/>
        <v/>
      </c>
      <c r="AH25" s="694" t="str">
        <f t="shared" ca="1" si="24"/>
        <v/>
      </c>
      <c r="AI25" s="694" t="str">
        <f t="shared" ca="1" si="24"/>
        <v/>
      </c>
      <c r="AJ25" s="694" t="str">
        <f t="shared" ca="1" si="24"/>
        <v/>
      </c>
      <c r="AK25" s="694" t="str">
        <f t="shared" ca="1" si="24"/>
        <v/>
      </c>
      <c r="AL25" s="694" t="str">
        <f t="shared" ref="AL25:BD25" ca="1" si="25">IF(AL24&lt;0,"X","")</f>
        <v/>
      </c>
      <c r="AM25" s="694" t="str">
        <f t="shared" ca="1" si="25"/>
        <v/>
      </c>
      <c r="AN25" s="694" t="str">
        <f t="shared" ca="1" si="25"/>
        <v>X</v>
      </c>
      <c r="AO25" s="694" t="str">
        <f t="shared" ca="1" si="25"/>
        <v>X</v>
      </c>
      <c r="AP25" s="694" t="str">
        <f t="shared" ca="1" si="25"/>
        <v>X</v>
      </c>
      <c r="AQ25" s="694" t="str">
        <f t="shared" ca="1" si="25"/>
        <v>X</v>
      </c>
      <c r="AR25" s="694" t="str">
        <f t="shared" ca="1" si="25"/>
        <v>X</v>
      </c>
      <c r="AS25" s="694" t="str">
        <f t="shared" ca="1" si="25"/>
        <v>X</v>
      </c>
      <c r="AT25" s="694" t="str">
        <f t="shared" ca="1" si="25"/>
        <v>X</v>
      </c>
      <c r="AU25" s="694" t="str">
        <f t="shared" ca="1" si="25"/>
        <v/>
      </c>
      <c r="AV25" s="694" t="str">
        <f t="shared" ca="1" si="25"/>
        <v>X</v>
      </c>
      <c r="AW25" s="694" t="str">
        <f t="shared" ca="1" si="25"/>
        <v/>
      </c>
      <c r="AX25" s="781" t="str">
        <f t="shared" ca="1" si="25"/>
        <v/>
      </c>
      <c r="AY25" s="694" t="str">
        <f t="shared" ca="1" si="25"/>
        <v>X</v>
      </c>
      <c r="AZ25" s="694" t="str">
        <f t="shared" ca="1" si="25"/>
        <v/>
      </c>
      <c r="BA25" s="694" t="str">
        <f t="shared" ca="1" si="25"/>
        <v/>
      </c>
      <c r="BB25" s="694" t="str">
        <f t="shared" ca="1" si="25"/>
        <v/>
      </c>
      <c r="BC25" s="694" t="str">
        <f t="shared" ca="1" si="25"/>
        <v/>
      </c>
      <c r="BD25" s="694" t="str">
        <f t="shared" ca="1" si="25"/>
        <v/>
      </c>
    </row>
    <row r="26" spans="1:57" s="1175" customFormat="1" ht="27.5" customHeight="1" x14ac:dyDescent="0.35">
      <c r="A26" s="1178" t="s">
        <v>1776</v>
      </c>
      <c r="B26" s="1174"/>
      <c r="C26" s="1114"/>
      <c r="AX26" s="1176"/>
      <c r="AY26" s="1177"/>
      <c r="AZ26" s="1177"/>
      <c r="BA26" s="1177"/>
      <c r="BB26" s="1177"/>
      <c r="BC26" s="1177"/>
    </row>
    <row r="27" spans="1:57" s="1172" customFormat="1" ht="22.5" customHeight="1" x14ac:dyDescent="0.35">
      <c r="B27" s="1172" t="s">
        <v>1773</v>
      </c>
      <c r="E27" s="1173"/>
      <c r="F27" s="1173"/>
      <c r="G27" s="1173"/>
      <c r="H27" s="1173"/>
      <c r="I27" s="1173"/>
      <c r="J27" s="1173"/>
      <c r="K27" s="1173"/>
      <c r="L27" s="1173"/>
      <c r="M27" s="1173"/>
      <c r="N27" s="1173"/>
      <c r="O27" s="1173"/>
      <c r="P27" s="1173"/>
      <c r="Q27" s="1173"/>
      <c r="R27" s="1173"/>
      <c r="S27" s="1173"/>
      <c r="T27" s="1173"/>
      <c r="U27" s="1173"/>
      <c r="V27" s="1173"/>
      <c r="W27" s="1173"/>
      <c r="X27" s="1173"/>
      <c r="Y27" s="1173"/>
      <c r="Z27" s="1173"/>
      <c r="AA27" s="1173"/>
      <c r="AB27" s="1173"/>
      <c r="AC27" s="1173"/>
      <c r="AD27" s="1173"/>
      <c r="AE27" s="1173"/>
      <c r="AF27" s="1173"/>
      <c r="AG27" s="1173"/>
      <c r="AH27" s="1173"/>
      <c r="AI27" s="1173"/>
      <c r="AJ27" s="1173"/>
      <c r="AK27" s="1173"/>
      <c r="AL27" s="1173"/>
      <c r="AM27" s="1173"/>
      <c r="AN27" s="1173"/>
      <c r="AO27" s="1173"/>
      <c r="AP27" s="1173"/>
      <c r="AQ27" s="1173"/>
      <c r="AR27" s="1173"/>
      <c r="AS27" s="1173"/>
      <c r="AT27" s="1173"/>
      <c r="AU27" s="1173"/>
      <c r="AV27" s="1173"/>
      <c r="AW27" s="1173"/>
      <c r="AX27" s="1173"/>
      <c r="AY27" s="1173"/>
      <c r="AZ27" s="1173"/>
      <c r="BA27" s="1173"/>
      <c r="BB27" s="1173"/>
      <c r="BC27" s="1173"/>
      <c r="BD27" s="1173"/>
    </row>
    <row r="28" spans="1:57" s="675" customFormat="1" x14ac:dyDescent="0.3">
      <c r="A28" s="683" t="s">
        <v>355</v>
      </c>
      <c r="B28" s="683">
        <f>MATCH(A28,'GB welfare'!B:B,0)</f>
        <v>31</v>
      </c>
      <c r="C28" s="1115" t="s">
        <v>1053</v>
      </c>
      <c r="D28" s="684" t="s">
        <v>7</v>
      </c>
      <c r="E28" s="685" t="s">
        <v>326</v>
      </c>
      <c r="F28" s="685" t="s">
        <v>327</v>
      </c>
      <c r="G28" s="685" t="s">
        <v>328</v>
      </c>
      <c r="H28" s="685" t="s">
        <v>329</v>
      </c>
      <c r="I28" s="685" t="s">
        <v>330</v>
      </c>
      <c r="J28" s="685" t="s">
        <v>331</v>
      </c>
      <c r="K28" s="685" t="s">
        <v>332</v>
      </c>
      <c r="L28" s="685" t="s">
        <v>333</v>
      </c>
      <c r="M28" s="685" t="s">
        <v>334</v>
      </c>
      <c r="N28" s="685" t="s">
        <v>335</v>
      </c>
      <c r="O28" s="685" t="s">
        <v>336</v>
      </c>
      <c r="P28" s="685" t="s">
        <v>337</v>
      </c>
      <c r="Q28" s="685" t="s">
        <v>338</v>
      </c>
      <c r="R28" s="685" t="s">
        <v>339</v>
      </c>
      <c r="S28" s="685" t="s">
        <v>340</v>
      </c>
      <c r="T28" s="685" t="s">
        <v>341</v>
      </c>
      <c r="U28" s="685" t="s">
        <v>342</v>
      </c>
      <c r="V28" s="685" t="s">
        <v>227</v>
      </c>
      <c r="W28" s="685" t="s">
        <v>228</v>
      </c>
      <c r="X28" s="685" t="s">
        <v>229</v>
      </c>
      <c r="Y28" s="685" t="s">
        <v>230</v>
      </c>
      <c r="Z28" s="685" t="s">
        <v>231</v>
      </c>
      <c r="AA28" s="685" t="s">
        <v>232</v>
      </c>
      <c r="AB28" s="685" t="s">
        <v>233</v>
      </c>
      <c r="AC28" s="685" t="s">
        <v>234</v>
      </c>
      <c r="AD28" s="685" t="s">
        <v>235</v>
      </c>
      <c r="AE28" s="685" t="s">
        <v>236</v>
      </c>
      <c r="AF28" s="685" t="s">
        <v>237</v>
      </c>
      <c r="AG28" s="685" t="s">
        <v>238</v>
      </c>
      <c r="AH28" s="685" t="s">
        <v>239</v>
      </c>
      <c r="AI28" s="685" t="s">
        <v>240</v>
      </c>
      <c r="AJ28" s="685" t="s">
        <v>241</v>
      </c>
      <c r="AK28" s="685" t="s">
        <v>242</v>
      </c>
      <c r="AL28" s="685" t="s">
        <v>243</v>
      </c>
      <c r="AM28" s="685" t="s">
        <v>244</v>
      </c>
      <c r="AN28" s="685" t="s">
        <v>245</v>
      </c>
      <c r="AO28" s="685" t="s">
        <v>246</v>
      </c>
      <c r="AP28" s="685" t="s">
        <v>247</v>
      </c>
      <c r="AQ28" s="685" t="s">
        <v>248</v>
      </c>
      <c r="AR28" s="685" t="s">
        <v>249</v>
      </c>
      <c r="AS28" s="685" t="s">
        <v>250</v>
      </c>
      <c r="AT28" s="685" t="s">
        <v>251</v>
      </c>
      <c r="AU28" s="685" t="s">
        <v>252</v>
      </c>
      <c r="AV28" s="685" t="s">
        <v>253</v>
      </c>
      <c r="AW28" s="685" t="s">
        <v>254</v>
      </c>
      <c r="AX28" s="775" t="s">
        <v>255</v>
      </c>
      <c r="AY28" s="684" t="s">
        <v>256</v>
      </c>
      <c r="AZ28" s="684" t="s">
        <v>257</v>
      </c>
      <c r="BA28" s="684" t="s">
        <v>258</v>
      </c>
      <c r="BB28" s="684" t="s">
        <v>259</v>
      </c>
      <c r="BC28" s="684" t="s">
        <v>260</v>
      </c>
      <c r="BD28" s="684" t="s">
        <v>261</v>
      </c>
    </row>
    <row r="29" spans="1:57" s="672" customFormat="1" ht="14" customHeight="1" x14ac:dyDescent="0.3">
      <c r="A29" s="782" t="s">
        <v>346</v>
      </c>
      <c r="B29" s="676">
        <f ca="1">MATCH(A29,OFFSET('GB welfare'!$B$1,B$28,0,150,1),0)+B$28</f>
        <v>32</v>
      </c>
      <c r="C29" s="1111"/>
      <c r="D29" s="672" t="s">
        <v>1061</v>
      </c>
      <c r="E29" s="1033">
        <f ca="1">HLOOKUP(E$28,'GB welfare'!$B$2:$CZ$89,$B29-1,FALSE)</f>
        <v>3.3949163682168063E-2</v>
      </c>
      <c r="F29" s="1033">
        <f ca="1">HLOOKUP(F$28,'GB welfare'!$B$2:$CZ$89,$B29-1,FALSE)</f>
        <v>3.4430481154467042E-2</v>
      </c>
      <c r="G29" s="1033">
        <f ca="1">HLOOKUP(G$28,'GB welfare'!$B$2:$CZ$89,$B29-1,FALSE)</f>
        <v>3.6498132420111969E-2</v>
      </c>
      <c r="H29" s="1033">
        <f ca="1">HLOOKUP(H$28,'GB welfare'!$B$2:$CZ$89,$B29-1,FALSE)</f>
        <v>4.1684373225981577E-2</v>
      </c>
      <c r="I29" s="1033">
        <f ca="1">HLOOKUP(I$28,'GB welfare'!$B$2:$CZ$89,$B29-1,FALSE)</f>
        <v>4.4232503581199102E-2</v>
      </c>
      <c r="J29" s="1033">
        <f ca="1">HLOOKUP(J$28,'GB welfare'!$B$2:$CZ$89,$B29-1,FALSE)</f>
        <v>4.6642594254155414E-2</v>
      </c>
      <c r="K29" s="1033">
        <f ca="1">HLOOKUP(K$28,'GB welfare'!$B$2:$CZ$89,$B29-1,FALSE)</f>
        <v>4.7671426704572868E-2</v>
      </c>
      <c r="L29" s="1033">
        <f ca="1">HLOOKUP(L$28,'GB welfare'!$B$2:$CZ$89,$B29-1,FALSE)</f>
        <v>4.716407921046184E-2</v>
      </c>
      <c r="M29" s="1033">
        <f ca="1">HLOOKUP(M$28,'GB welfare'!$B$2:$CZ$89,$B29-1,FALSE)</f>
        <v>4.7094722650881306E-2</v>
      </c>
      <c r="N29" s="1033">
        <f ca="1">HLOOKUP(N$28,'GB welfare'!$B$2:$CZ$89,$B29-1,FALSE)</f>
        <v>4.2702743161971451E-2</v>
      </c>
      <c r="O29" s="1033">
        <f ca="1">HLOOKUP(O$28,'GB welfare'!$B$2:$CZ$89,$B29-1,FALSE)</f>
        <v>3.7278446896888244E-2</v>
      </c>
      <c r="P29" s="1033">
        <f ca="1">HLOOKUP(P$28,'GB welfare'!$B$2:$CZ$89,$B29-1,FALSE)</f>
        <v>3.4750523181940066E-2</v>
      </c>
      <c r="Q29" s="1033">
        <f ca="1">HLOOKUP(Q$28,'GB welfare'!$B$2:$CZ$89,$B29-1,FALSE)</f>
        <v>3.6423518395150879E-2</v>
      </c>
      <c r="R29" s="1033">
        <f ca="1">HLOOKUP(R$28,'GB welfare'!$B$2:$CZ$89,$B29-1,FALSE)</f>
        <v>4.3076264928999249E-2</v>
      </c>
      <c r="S29" s="1033">
        <f ca="1">HLOOKUP(S$28,'GB welfare'!$B$2:$CZ$89,$B29-1,FALSE)</f>
        <v>4.9412682949642343E-2</v>
      </c>
      <c r="T29" s="1033">
        <f ca="1">HLOOKUP(T$28,'GB welfare'!$B$2:$CZ$89,$B29-1,FALSE)</f>
        <v>5.2171606148457859E-2</v>
      </c>
      <c r="U29" s="1033">
        <f ca="1">HLOOKUP(U$28,'GB welfare'!$B$2:$CZ$89,$B29-1,FALSE)</f>
        <v>5.1268369666509384E-2</v>
      </c>
      <c r="V29" s="1033">
        <f ca="1">HLOOKUP(V$28,'GB welfare'!$B$2:$CZ$89,$B29-1,FALSE)</f>
        <v>5.120858118266304E-2</v>
      </c>
      <c r="W29" s="1033">
        <f ca="1">HLOOKUP(W$28,'GB welfare'!$B$2:$CZ$89,$B29-1,FALSE)</f>
        <v>4.9078463988391663E-2</v>
      </c>
      <c r="X29" s="1033">
        <f ca="1">HLOOKUP(X$28,'GB welfare'!$B$2:$CZ$89,$B29-1,FALSE)</f>
        <v>4.6230344194142889E-2</v>
      </c>
      <c r="Y29" s="1033">
        <f ca="1">HLOOKUP(Y$28,'GB welfare'!$B$2:$CZ$89,$B29-1,FALSE)</f>
        <v>4.4330893198352796E-2</v>
      </c>
      <c r="Z29" s="1033">
        <f ca="1">HLOOKUP(Z$28,'GB welfare'!$B$2:$CZ$89,$B29-1,FALSE)</f>
        <v>4.3662266223078346E-2</v>
      </c>
      <c r="AA29" s="1033">
        <f ca="1">HLOOKUP(AA$28,'GB welfare'!$B$2:$CZ$89,$B29-1,FALSE)</f>
        <v>4.360274721357664E-2</v>
      </c>
      <c r="AB29" s="1033">
        <f ca="1">HLOOKUP(AB$28,'GB welfare'!$B$2:$CZ$89,$B29-1,FALSE)</f>
        <v>4.4191566538152684E-2</v>
      </c>
      <c r="AC29" s="1033">
        <f ca="1">HLOOKUP(AC$28,'GB welfare'!$B$2:$CZ$89,$B29-1,FALSE)</f>
        <v>4.4145067748760029E-2</v>
      </c>
      <c r="AD29" s="1033">
        <f ca="1">HLOOKUP(AD$28,'GB welfare'!$B$2:$CZ$89,$B29-1,FALSE)</f>
        <v>4.8279916874933083E-2</v>
      </c>
      <c r="AE29" s="1033">
        <f ca="1">HLOOKUP(AE$28,'GB welfare'!$B$2:$CZ$89,$B29-1,FALSE)</f>
        <v>4.8137773846009105E-2</v>
      </c>
      <c r="AF29" s="1033">
        <f ca="1">HLOOKUP(AF$28,'GB welfare'!$B$2:$CZ$89,$B29-1,FALSE)</f>
        <v>4.7271855338304067E-2</v>
      </c>
      <c r="AG29" s="1033">
        <f ca="1">HLOOKUP(AG$28,'GB welfare'!$B$2:$CZ$89,$B29-1,FALSE)</f>
        <v>4.6689229095178059E-2</v>
      </c>
      <c r="AH29" s="1033">
        <f ca="1">HLOOKUP(AH$28,'GB welfare'!$B$2:$CZ$89,$B29-1,FALSE)</f>
        <v>4.6539853393362571E-2</v>
      </c>
      <c r="AI29" s="1033">
        <f ca="1">HLOOKUP(AI$28,'GB welfare'!$B$2:$CZ$89,$B29-1,FALSE)</f>
        <v>5.045907287243756E-2</v>
      </c>
      <c r="AJ29" s="1033">
        <f ca="1">HLOOKUP(AJ$28,'GB welfare'!$B$2:$CZ$89,$B29-1,FALSE)</f>
        <v>5.791414893746525E-2</v>
      </c>
      <c r="AK29" s="1033">
        <f ca="1">HLOOKUP(AK$28,'GB welfare'!$B$2:$CZ$89,$B29-1,FALSE)</f>
        <v>5.7301335420432753E-2</v>
      </c>
      <c r="AL29" s="1033">
        <f ca="1">HLOOKUP(AL$28,'GB welfare'!$B$2:$CZ$89,$B29-1,FALSE)</f>
        <v>5.7124541226813846E-2</v>
      </c>
      <c r="AM29" s="1033">
        <f ca="1">HLOOKUP(AM$28,'GB welfare'!$B$2:$CZ$89,$B29-1,FALSE)</f>
        <v>5.6469303427489292E-2</v>
      </c>
      <c r="AN29" s="1033">
        <f ca="1">HLOOKUP(AN$28,'GB welfare'!$B$2:$CZ$89,$B29-1,FALSE)</f>
        <v>5.1737330837135768E-2</v>
      </c>
      <c r="AO29" s="1033">
        <f ca="1">HLOOKUP(AO$28,'GB welfare'!$B$2:$CZ$89,$B29-1,FALSE)</f>
        <v>5.0235253196676946E-2</v>
      </c>
      <c r="AP29" s="1033">
        <f ca="1">HLOOKUP(AP$28,'GB welfare'!$B$2:$CZ$89,$B29-1,FALSE)</f>
        <v>4.897086167609116E-2</v>
      </c>
      <c r="AQ29" s="1033">
        <f ca="1">HLOOKUP(AQ$28,'GB welfare'!$B$2:$CZ$89,$B29-1,FALSE)</f>
        <v>4.6708213933496147E-2</v>
      </c>
      <c r="AR29" s="1033">
        <f ca="1">HLOOKUP(AR$28,'GB welfare'!$B$2:$CZ$89,$B29-1,FALSE)</f>
        <v>4.5333405910232528E-2</v>
      </c>
      <c r="AS29" s="1033">
        <f ca="1">HLOOKUP(AS$28,'GB welfare'!$B$2:$CZ$89,$B29-1,FALSE)</f>
        <v>4.401217216860609E-2</v>
      </c>
      <c r="AT29" s="1033">
        <f ca="1">HLOOKUP(AT$28,'GB welfare'!$B$2:$CZ$89,$B29-1,FALSE)</f>
        <v>4.3450357096493891E-2</v>
      </c>
      <c r="AU29" s="1033">
        <f ca="1">HLOOKUP(AU$28,'GB welfare'!$B$2:$CZ$89,$B29-1,FALSE)</f>
        <v>5.4365120870921255E-2</v>
      </c>
      <c r="AV29" s="1033">
        <f ca="1">HLOOKUP(AV$28,'GB welfare'!$B$2:$CZ$89,$B29-1,FALSE)</f>
        <v>4.6713106111950592E-2</v>
      </c>
      <c r="AW29" s="1033">
        <f ca="1">HLOOKUP(AW$28,'GB welfare'!$B$2:$CZ$89,$B29-1,FALSE)</f>
        <v>4.4752015174928668E-2</v>
      </c>
      <c r="AX29" s="1033">
        <f ca="1">HLOOKUP(AX$28,'GB welfare'!$B$2:$CZ$89,$B29-1,FALSE)</f>
        <v>4.7964128851496167E-2</v>
      </c>
      <c r="AY29" s="1034">
        <f ca="1">HLOOKUP(AY$28,'GB welfare'!$B$2:$CZ$89,$B29-1,FALSE)</f>
        <v>4.7917241471886828E-2</v>
      </c>
      <c r="AZ29" s="1034">
        <f ca="1">HLOOKUP(AZ$28,'GB welfare'!$B$2:$CZ$89,$B29-1,FALSE)</f>
        <v>4.7284906112173952E-2</v>
      </c>
      <c r="BA29" s="1034">
        <f ca="1">HLOOKUP(BA$28,'GB welfare'!$B$2:$CZ$89,$B29-1,FALSE)</f>
        <v>4.7943753842242774E-2</v>
      </c>
      <c r="BB29" s="1034">
        <f ca="1">HLOOKUP(BB$28,'GB welfare'!$B$2:$CZ$89,$B29-1,FALSE)</f>
        <v>4.724249798369809E-2</v>
      </c>
      <c r="BC29" s="1034">
        <f ca="1">HLOOKUP(BC$28,'GB welfare'!$B$2:$CZ$89,$B29-1,FALSE)</f>
        <v>4.6774895043724181E-2</v>
      </c>
      <c r="BD29" s="1034">
        <f ca="1">HLOOKUP(BD$28,'GB welfare'!$B$2:$CZ$89,$B29-1,FALSE)</f>
        <v>4.6671732682523455E-2</v>
      </c>
      <c r="BE29" s="672">
        <f ca="1">CORREL(E29:BD29,E16:BD16)</f>
        <v>0.98610606336229556</v>
      </c>
    </row>
    <row r="30" spans="1:57" x14ac:dyDescent="0.3">
      <c r="A30" s="790" t="s">
        <v>351</v>
      </c>
      <c r="B30" s="790">
        <f>MATCH(A30,'GB welfare'!B:B,0)</f>
        <v>14</v>
      </c>
      <c r="D30" s="791"/>
      <c r="E30" s="672"/>
      <c r="F30" s="672"/>
      <c r="G30" s="672"/>
      <c r="H30" s="672"/>
      <c r="I30" s="672"/>
      <c r="J30" s="672"/>
      <c r="K30" s="672"/>
      <c r="L30" s="672"/>
      <c r="M30" s="672"/>
      <c r="N30" s="672"/>
      <c r="O30" s="672"/>
      <c r="P30" s="672"/>
      <c r="Q30" s="672"/>
      <c r="R30" s="672"/>
      <c r="S30" s="672"/>
      <c r="T30" s="672"/>
      <c r="U30" s="672"/>
      <c r="V30" s="672"/>
      <c r="W30" s="672"/>
      <c r="X30" s="672"/>
      <c r="Y30" s="672"/>
      <c r="Z30" s="672"/>
      <c r="AA30" s="672"/>
      <c r="AB30" s="672"/>
      <c r="AC30" s="672"/>
      <c r="AD30" s="672"/>
      <c r="AE30" s="672"/>
      <c r="AF30" s="672"/>
      <c r="AG30" s="672"/>
      <c r="AH30" s="672"/>
      <c r="AI30" s="672"/>
      <c r="AJ30" s="672"/>
      <c r="AK30" s="672"/>
      <c r="AL30" s="672"/>
      <c r="AM30" s="672"/>
      <c r="AN30" s="672"/>
      <c r="AO30" s="672"/>
      <c r="AP30" s="672"/>
      <c r="AQ30" s="672"/>
      <c r="AR30" s="672"/>
      <c r="AS30" s="672"/>
      <c r="AT30" s="672"/>
      <c r="AU30" s="672"/>
      <c r="AV30" s="672"/>
      <c r="AW30" s="672"/>
      <c r="AX30" s="672"/>
      <c r="AY30" s="673"/>
      <c r="AZ30" s="673"/>
      <c r="BA30" s="673"/>
      <c r="BB30" s="673"/>
      <c r="BC30" s="673"/>
      <c r="BD30" s="673"/>
    </row>
    <row r="31" spans="1:57" s="672" customFormat="1" x14ac:dyDescent="0.3">
      <c r="A31" s="676" t="s">
        <v>346</v>
      </c>
      <c r="B31" s="676">
        <f ca="1">MATCH(A31,OFFSET('GB welfare'!$B$1,B$30,0,150,1),0)+B$30</f>
        <v>15</v>
      </c>
      <c r="C31" s="1111"/>
      <c r="D31" s="672" t="s">
        <v>1060</v>
      </c>
      <c r="E31" s="686">
        <f ca="1">1000*HLOOKUP(E$28,'GB welfare'!$B$2:$CZ$89,$B31-1,FALSE)</f>
        <v>41028.43371148275</v>
      </c>
      <c r="F31" s="686">
        <f ca="1">1000*HLOOKUP(F$28,'GB welfare'!$B$2:$CZ$89,$B31-1,FALSE)</f>
        <v>43049.090658607907</v>
      </c>
      <c r="G31" s="686">
        <f ca="1">1000*HLOOKUP(G$28,'GB welfare'!$B$2:$CZ$89,$B31-1,FALSE)</f>
        <v>44073.998088054439</v>
      </c>
      <c r="H31" s="686">
        <f ca="1">1000*HLOOKUP(H$28,'GB welfare'!$B$2:$CZ$89,$B31-1,FALSE)</f>
        <v>50772.054475681041</v>
      </c>
      <c r="I31" s="686">
        <f ca="1">1000*HLOOKUP(I$28,'GB welfare'!$B$2:$CZ$89,$B31-1,FALSE)</f>
        <v>55086.621528537078</v>
      </c>
      <c r="J31" s="686">
        <f ca="1">1000*HLOOKUP(J$28,'GB welfare'!$B$2:$CZ$89,$B31-1,FALSE)</f>
        <v>60632.58766075661</v>
      </c>
      <c r="K31" s="686">
        <f ca="1">1000*HLOOKUP(K$28,'GB welfare'!$B$2:$CZ$89,$B31-1,FALSE)</f>
        <v>63114.266810397523</v>
      </c>
      <c r="L31" s="686">
        <f ca="1">1000*HLOOKUP(L$28,'GB welfare'!$B$2:$CZ$89,$B31-1,FALSE)</f>
        <v>65010.384621257384</v>
      </c>
      <c r="M31" s="686">
        <f ca="1">1000*HLOOKUP(M$28,'GB welfare'!$B$2:$CZ$89,$B31-1,FALSE)</f>
        <v>67019.030364207953</v>
      </c>
      <c r="N31" s="686">
        <f ca="1">1000*HLOOKUP(N$28,'GB welfare'!$B$2:$CZ$89,$B31-1,FALSE)</f>
        <v>64530.522776650541</v>
      </c>
      <c r="O31" s="686">
        <f ca="1">1000*HLOOKUP(O$28,'GB welfare'!$B$2:$CZ$89,$B31-1,FALSE)</f>
        <v>58806.447226587487</v>
      </c>
      <c r="P31" s="686">
        <f ca="1">1000*HLOOKUP(P$28,'GB welfare'!$B$2:$CZ$89,$B31-1,FALSE)</f>
        <v>55992.250527121898</v>
      </c>
      <c r="Q31" s="686">
        <f ca="1">1000*HLOOKUP(Q$28,'GB welfare'!$B$2:$CZ$89,$B31-1,FALSE)</f>
        <v>58416.601654607613</v>
      </c>
      <c r="R31" s="686">
        <f ca="1">1000*HLOOKUP(R$28,'GB welfare'!$B$2:$CZ$89,$B31-1,FALSE)</f>
        <v>68522.7577489213</v>
      </c>
      <c r="S31" s="686">
        <f ca="1">1000*HLOOKUP(S$28,'GB welfare'!$B$2:$CZ$89,$B31-1,FALSE)</f>
        <v>79109.635545630634</v>
      </c>
      <c r="T31" s="686">
        <f ca="1">1000*HLOOKUP(T$28,'GB welfare'!$B$2:$CZ$89,$B31-1,FALSE)</f>
        <v>85809.496510772733</v>
      </c>
      <c r="U31" s="686">
        <f ca="1">1000*HLOOKUP(U$28,'GB welfare'!$B$2:$CZ$89,$B31-1,FALSE)</f>
        <v>87227.230187015535</v>
      </c>
      <c r="V31" s="686">
        <f ca="1">1000*HLOOKUP(V$28,'GB welfare'!$B$2:$CZ$89,$B31-1,FALSE)</f>
        <v>88789.593889576092</v>
      </c>
      <c r="W31" s="686">
        <f ca="1">1000*HLOOKUP(W$28,'GB welfare'!$B$2:$CZ$89,$B31-1,FALSE)</f>
        <v>88019.621871580777</v>
      </c>
      <c r="X31" s="686">
        <f ca="1">1000*HLOOKUP(X$28,'GB welfare'!$B$2:$CZ$89,$B31-1,FALSE)</f>
        <v>86664.208298303405</v>
      </c>
      <c r="Y31" s="686">
        <f ca="1">1000*HLOOKUP(Y$28,'GB welfare'!$B$2:$CZ$89,$B31-1,FALSE)</f>
        <v>85826.254676705154</v>
      </c>
      <c r="Z31" s="686">
        <f ca="1">1000*HLOOKUP(Z$28,'GB welfare'!$B$2:$CZ$89,$B31-1,FALSE)</f>
        <v>87393.152696708217</v>
      </c>
      <c r="AA31" s="686">
        <f ca="1">1000*HLOOKUP(AA$28,'GB welfare'!$B$2:$CZ$89,$B31-1,FALSE)</f>
        <v>91052.011961287528</v>
      </c>
      <c r="AB31" s="686">
        <f ca="1">1000*HLOOKUP(AB$28,'GB welfare'!$B$2:$CZ$89,$B31-1,FALSE)</f>
        <v>93766.609914587447</v>
      </c>
      <c r="AC31" s="686">
        <f ca="1">1000*HLOOKUP(AC$28,'GB welfare'!$B$2:$CZ$89,$B31-1,FALSE)</f>
        <v>96106.008915746439</v>
      </c>
      <c r="AD31" s="686">
        <f ca="1">1000*HLOOKUP(AD$28,'GB welfare'!$B$2:$CZ$89,$B31-1,FALSE)</f>
        <v>108202.13983696065</v>
      </c>
      <c r="AE31" s="686">
        <f ca="1">1000*HLOOKUP(AE$28,'GB welfare'!$B$2:$CZ$89,$B31-1,FALSE)</f>
        <v>110472.16855585009</v>
      </c>
      <c r="AF31" s="686">
        <f ca="1">1000*HLOOKUP(AF$28,'GB welfare'!$B$2:$CZ$89,$B31-1,FALSE)</f>
        <v>111601.56839086261</v>
      </c>
      <c r="AG31" s="686">
        <f ca="1">1000*HLOOKUP(AG$28,'GB welfare'!$B$2:$CZ$89,$B31-1,FALSE)</f>
        <v>112472.03321129995</v>
      </c>
      <c r="AH31" s="686">
        <f ca="1">1000*HLOOKUP(AH$28,'GB welfare'!$B$2:$CZ$89,$B31-1,FALSE)</f>
        <v>115318.37064265448</v>
      </c>
      <c r="AI31" s="686">
        <f ca="1">1000*HLOOKUP(AI$28,'GB welfare'!$B$2:$CZ$89,$B31-1,FALSE)</f>
        <v>121987.77207683105</v>
      </c>
      <c r="AJ31" s="686">
        <f ca="1">1000*HLOOKUP(AJ$28,'GB welfare'!$B$2:$CZ$89,$B31-1,FALSE)</f>
        <v>135886.48860496309</v>
      </c>
      <c r="AK31" s="686">
        <f ca="1">1000*HLOOKUP(AK$28,'GB welfare'!$B$2:$CZ$89,$B31-1,FALSE)</f>
        <v>137950.30537046885</v>
      </c>
      <c r="AL31" s="686">
        <f ca="1">1000*HLOOKUP(AL$28,'GB welfare'!$B$2:$CZ$89,$B31-1,FALSE)</f>
        <v>138906.10486075756</v>
      </c>
      <c r="AM31" s="686">
        <f ca="1">1000*HLOOKUP(AM$28,'GB welfare'!$B$2:$CZ$89,$B31-1,FALSE)</f>
        <v>139021.70321970744</v>
      </c>
      <c r="AN31" s="686">
        <f ca="1">1000*HLOOKUP(AN$28,'GB welfare'!$B$2:$CZ$89,$B31-1,FALSE)</f>
        <v>130670.12536086449</v>
      </c>
      <c r="AO31" s="686">
        <f ca="1">1000*HLOOKUP(AO$28,'GB welfare'!$B$2:$CZ$89,$B31-1,FALSE)</f>
        <v>130316.55250994518</v>
      </c>
      <c r="AP31" s="686">
        <f ca="1">1000*HLOOKUP(AP$28,'GB welfare'!$B$2:$CZ$89,$B31-1,FALSE)</f>
        <v>129944.28223655609</v>
      </c>
      <c r="AQ31" s="686">
        <f ca="1">1000*HLOOKUP(AQ$28,'GB welfare'!$B$2:$CZ$89,$B31-1,FALSE)</f>
        <v>126316.02046492018</v>
      </c>
      <c r="AR31" s="686">
        <f ca="1">1000*HLOOKUP(AR$28,'GB welfare'!$B$2:$CZ$89,$B31-1,FALSE)</f>
        <v>125806.35249865019</v>
      </c>
      <c r="AS31" s="686">
        <f ca="1">1000*HLOOKUP(AS$28,'GB welfare'!$B$2:$CZ$89,$B31-1,FALSE)</f>
        <v>123886.86166451666</v>
      </c>
      <c r="AT31" s="686">
        <f ca="1">1000*HLOOKUP(AT$28,'GB welfare'!$B$2:$CZ$89,$B31-1,FALSE)</f>
        <v>123219.7662711414</v>
      </c>
      <c r="AU31" s="686">
        <f ca="1">1000*HLOOKUP(AU$28,'GB welfare'!$B$2:$CZ$89,$B31-1,FALSE)</f>
        <v>136243.7236294121</v>
      </c>
      <c r="AV31" s="686">
        <f ca="1">1000*HLOOKUP(AV$28,'GB welfare'!$B$2:$CZ$89,$B31-1,FALSE)</f>
        <v>132957.25583965468</v>
      </c>
      <c r="AW31" s="686">
        <f ca="1">1000*HLOOKUP(AW$28,'GB welfare'!$B$2:$CZ$89,$B31-1,FALSE)</f>
        <v>130405.0670092395</v>
      </c>
      <c r="AX31" s="686">
        <f ca="1">1000*HLOOKUP(AX$28,'GB welfare'!$B$2:$CZ$89,$B31-1,FALSE)</f>
        <v>140361.69002890188</v>
      </c>
      <c r="AY31" s="796">
        <f ca="1">1000*HLOOKUP(AY$28,'GB welfare'!$B$2:$CZ$89,$B31-1,FALSE)</f>
        <v>141480.43842858865</v>
      </c>
      <c r="AZ31" s="796">
        <f ca="1">1000*HLOOKUP(AZ$28,'GB welfare'!$B$2:$CZ$89,$B31-1,FALSE)</f>
        <v>141564.01073374419</v>
      </c>
      <c r="BA31" s="796">
        <f ca="1">1000*HLOOKUP(BA$28,'GB welfare'!$B$2:$CZ$89,$B31-1,FALSE)</f>
        <v>146265.12074601889</v>
      </c>
      <c r="BB31" s="796">
        <f ca="1">1000*HLOOKUP(BB$28,'GB welfare'!$B$2:$CZ$89,$B31-1,FALSE)</f>
        <v>146643.52267286181</v>
      </c>
      <c r="BC31" s="796">
        <f ca="1">1000*HLOOKUP(BC$28,'GB welfare'!$B$2:$CZ$89,$B31-1,FALSE)</f>
        <v>147715.60152084407</v>
      </c>
      <c r="BD31" s="796">
        <f ca="1">1000*HLOOKUP(BD$28,'GB welfare'!$B$2:$CZ$89,$B31-1,FALSE)</f>
        <v>150062.58148440943</v>
      </c>
    </row>
    <row r="32" spans="1:57" s="793" customFormat="1" ht="10" x14ac:dyDescent="0.2">
      <c r="A32" s="792"/>
      <c r="B32" s="792"/>
      <c r="C32" s="1112"/>
      <c r="D32" s="793" t="s">
        <v>1028</v>
      </c>
      <c r="E32" s="794">
        <f ca="1">E31/E29</f>
        <v>1208525.608924885</v>
      </c>
      <c r="F32" s="794">
        <f t="shared" ref="F32:AY32" ca="1" si="26">F31/F29</f>
        <v>1250319.1711284779</v>
      </c>
      <c r="G32" s="794">
        <f t="shared" ca="1" si="26"/>
        <v>1207568.5840782323</v>
      </c>
      <c r="H32" s="794">
        <f t="shared" ca="1" si="26"/>
        <v>1218011.704300622</v>
      </c>
      <c r="I32" s="794">
        <f t="shared" ca="1" si="26"/>
        <v>1245387.8272436627</v>
      </c>
      <c r="J32" s="794">
        <f t="shared" ca="1" si="26"/>
        <v>1299940.2934229975</v>
      </c>
      <c r="K32" s="794">
        <f t="shared" ca="1" si="26"/>
        <v>1323943.3172731812</v>
      </c>
      <c r="L32" s="794">
        <f t="shared" ca="1" si="26"/>
        <v>1378387.6566562315</v>
      </c>
      <c r="M32" s="794">
        <f t="shared" ca="1" si="26"/>
        <v>1423068.7981969418</v>
      </c>
      <c r="N32" s="794">
        <f t="shared" ca="1" si="26"/>
        <v>1511156.3800921722</v>
      </c>
      <c r="O32" s="794">
        <f t="shared" ca="1" si="26"/>
        <v>1577491.8785979857</v>
      </c>
      <c r="P32" s="794">
        <f t="shared" ca="1" si="26"/>
        <v>1611263.5264214154</v>
      </c>
      <c r="Q32" s="794">
        <f t="shared" ca="1" si="26"/>
        <v>1603815.4529954665</v>
      </c>
      <c r="R32" s="794">
        <f t="shared" ca="1" si="26"/>
        <v>1590731.1801955069</v>
      </c>
      <c r="S32" s="794">
        <f t="shared" ca="1" si="26"/>
        <v>1600998.5862587783</v>
      </c>
      <c r="T32" s="794">
        <f t="shared" ca="1" si="26"/>
        <v>1644754.7400897716</v>
      </c>
      <c r="U32" s="794">
        <f t="shared" ca="1" si="26"/>
        <v>1701384.903682552</v>
      </c>
      <c r="V32" s="794">
        <f t="shared" ca="1" si="26"/>
        <v>1733881.1550521208</v>
      </c>
      <c r="W32" s="794">
        <f t="shared" ca="1" si="26"/>
        <v>1793446.9565388134</v>
      </c>
      <c r="X32" s="794">
        <f t="shared" ca="1" si="26"/>
        <v>1874617.414362302</v>
      </c>
      <c r="Y32" s="794">
        <f t="shared" ca="1" si="26"/>
        <v>1936037.1173368148</v>
      </c>
      <c r="Z32" s="794">
        <f t="shared" ca="1" si="26"/>
        <v>2001571.6144966213</v>
      </c>
      <c r="AA32" s="794">
        <f t="shared" ca="1" si="26"/>
        <v>2088217.3206952554</v>
      </c>
      <c r="AB32" s="794">
        <f t="shared" ca="1" si="26"/>
        <v>2121821.3623098033</v>
      </c>
      <c r="AC32" s="794">
        <f t="shared" ca="1" si="26"/>
        <v>2177049.7547474238</v>
      </c>
      <c r="AD32" s="794">
        <f t="shared" ca="1" si="26"/>
        <v>2241141.8005804224</v>
      </c>
      <c r="AE32" s="794">
        <f t="shared" ca="1" si="26"/>
        <v>2294916.4394108942</v>
      </c>
      <c r="AF32" s="794">
        <f t="shared" ca="1" si="26"/>
        <v>2360845.9535209443</v>
      </c>
      <c r="AG32" s="794">
        <f t="shared" ca="1" si="26"/>
        <v>2408950.3166141538</v>
      </c>
      <c r="AH32" s="794">
        <f t="shared" ca="1" si="26"/>
        <v>2477841.2958881599</v>
      </c>
      <c r="AI32" s="794">
        <f t="shared" ca="1" si="26"/>
        <v>2417558.7289370289</v>
      </c>
      <c r="AJ32" s="794">
        <f t="shared" ca="1" si="26"/>
        <v>2346343.5291381232</v>
      </c>
      <c r="AK32" s="794">
        <f t="shared" ca="1" si="26"/>
        <v>2407453.584777676</v>
      </c>
      <c r="AL32" s="794">
        <f t="shared" ca="1" si="26"/>
        <v>2431636.2438558377</v>
      </c>
      <c r="AM32" s="794">
        <f t="shared" ca="1" si="26"/>
        <v>2461898.6738205734</v>
      </c>
      <c r="AN32" s="794">
        <f t="shared" ca="1" si="26"/>
        <v>2525644.8921225122</v>
      </c>
      <c r="AO32" s="794">
        <f t="shared" ca="1" si="26"/>
        <v>2594125.523757997</v>
      </c>
      <c r="AP32" s="794">
        <f t="shared" ca="1" si="26"/>
        <v>2653502.0579390428</v>
      </c>
      <c r="AQ32" s="794">
        <f t="shared" ca="1" si="26"/>
        <v>2704364.1755338968</v>
      </c>
      <c r="AR32" s="794">
        <f t="shared" ca="1" si="26"/>
        <v>2775135.6857626601</v>
      </c>
      <c r="AS32" s="794">
        <f t="shared" ca="1" si="26"/>
        <v>2814831.7967565628</v>
      </c>
      <c r="AT32" s="794">
        <f t="shared" ca="1" si="26"/>
        <v>2835874.6510988809</v>
      </c>
      <c r="AU32" s="794">
        <f t="shared" ca="1" si="26"/>
        <v>2506087.0176835377</v>
      </c>
      <c r="AV32" s="794">
        <f t="shared" ca="1" si="26"/>
        <v>2846251.6605300261</v>
      </c>
      <c r="AW32" s="794">
        <f t="shared" ca="1" si="26"/>
        <v>2913948.4892357667</v>
      </c>
      <c r="AX32" s="794">
        <f t="shared" ca="1" si="26"/>
        <v>2926388.8115946366</v>
      </c>
      <c r="AY32" s="795">
        <f t="shared" ca="1" si="26"/>
        <v>2952599.8175749662</v>
      </c>
      <c r="AZ32" s="795">
        <f t="shared" ref="AZ32" ca="1" si="27">AZ31/AZ29</f>
        <v>2993851.9999999995</v>
      </c>
      <c r="BA32" s="795">
        <f t="shared" ref="BA32" ca="1" si="28">BA31/BA29</f>
        <v>3050764.8864396205</v>
      </c>
      <c r="BB32" s="795">
        <f t="shared" ref="BB32" ca="1" si="29">BB31/BB29</f>
        <v>3104059.4577252013</v>
      </c>
      <c r="BC32" s="795">
        <f t="shared" ref="BC32:BD32" ca="1" si="30">BC31/BC29</f>
        <v>3158010.3254697341</v>
      </c>
      <c r="BD32" s="795">
        <f t="shared" ca="1" si="30"/>
        <v>3215277.7036409746</v>
      </c>
    </row>
    <row r="33" spans="1:56" x14ac:dyDescent="0.3">
      <c r="A33" s="670" t="s">
        <v>278</v>
      </c>
      <c r="B33" s="670">
        <f ca="1">MATCH(A33,OFFSET('GB welfare'!B1,B$30,0,150,1),0)+B$30</f>
        <v>21</v>
      </c>
      <c r="C33" s="1111" t="s">
        <v>1021</v>
      </c>
      <c r="D33" s="674" t="s">
        <v>1021</v>
      </c>
      <c r="E33" s="688">
        <f ca="1">HLOOKUP(E$28,'GB welfare'!$B$2:$CZ$150,$B33-1,FALSE)*1000</f>
        <v>0</v>
      </c>
      <c r="F33" s="688">
        <f ca="1">HLOOKUP(F$28,'GB welfare'!$B$2:$CZ$150,$B33-1,FALSE)*1000</f>
        <v>0</v>
      </c>
      <c r="G33" s="688">
        <f ca="1">HLOOKUP(G$28,'GB welfare'!$B$2:$CZ$150,$B33-1,FALSE)*1000</f>
        <v>0</v>
      </c>
      <c r="H33" s="688">
        <f ca="1">HLOOKUP(H$28,'GB welfare'!$B$2:$CZ$150,$B33-1,FALSE)*1000</f>
        <v>0</v>
      </c>
      <c r="I33" s="688">
        <f ca="1">HLOOKUP(I$28,'GB welfare'!$B$2:$CZ$150,$B33-1,FALSE)*1000</f>
        <v>0</v>
      </c>
      <c r="J33" s="688">
        <f ca="1">HLOOKUP(J$28,'GB welfare'!$B$2:$CZ$150,$B33-1,FALSE)*1000</f>
        <v>0</v>
      </c>
      <c r="K33" s="688">
        <f ca="1">HLOOKUP(K$28,'GB welfare'!$B$2:$CZ$150,$B33-1,FALSE)*1000</f>
        <v>0</v>
      </c>
      <c r="L33" s="688">
        <f ca="1">HLOOKUP(L$28,'GB welfare'!$B$2:$CZ$150,$B33-1,FALSE)*1000</f>
        <v>0</v>
      </c>
      <c r="M33" s="688">
        <f ca="1">HLOOKUP(M$28,'GB welfare'!$B$2:$CZ$150,$B33-1,FALSE)*1000</f>
        <v>0</v>
      </c>
      <c r="N33" s="688">
        <f ca="1">HLOOKUP(N$28,'GB welfare'!$B$2:$CZ$150,$B33-1,FALSE)*1000</f>
        <v>0</v>
      </c>
      <c r="O33" s="688">
        <f ca="1">HLOOKUP(O$28,'GB welfare'!$B$2:$CZ$150,$B33-1,FALSE)*1000</f>
        <v>0</v>
      </c>
      <c r="P33" s="688">
        <f ca="1">HLOOKUP(P$28,'GB welfare'!$B$2:$CZ$150,$B33-1,FALSE)*1000</f>
        <v>0</v>
      </c>
      <c r="Q33" s="688">
        <f ca="1">HLOOKUP(Q$28,'GB welfare'!$B$2:$CZ$150,$B33-1,FALSE)*1000</f>
        <v>0</v>
      </c>
      <c r="R33" s="688">
        <f ca="1">HLOOKUP(R$28,'GB welfare'!$B$2:$CZ$150,$B33-1,FALSE)*1000</f>
        <v>0</v>
      </c>
      <c r="S33" s="688">
        <f ca="1">HLOOKUP(S$28,'GB welfare'!$B$2:$CZ$150,$B33-1,FALSE)*1000</f>
        <v>0</v>
      </c>
      <c r="T33" s="688">
        <f ca="1">HLOOKUP(T$28,'GB welfare'!$B$2:$CZ$150,$B33-1,FALSE)*1000</f>
        <v>0</v>
      </c>
      <c r="U33" s="688">
        <f ca="1">HLOOKUP(U$28,'GB welfare'!$B$2:$CZ$150,$B33-1,FALSE)*1000</f>
        <v>0</v>
      </c>
      <c r="V33" s="688">
        <f ca="1">HLOOKUP(V$28,'GB welfare'!$B$2:$CZ$150,$B33-1,FALSE)*1000</f>
        <v>0</v>
      </c>
      <c r="W33" s="688">
        <f ca="1">HLOOKUP(W$28,'GB welfare'!$B$2:$CZ$150,$B33-1,FALSE)*1000</f>
        <v>0</v>
      </c>
      <c r="X33" s="688">
        <f ca="1">HLOOKUP(X$28,'GB welfare'!$B$2:$CZ$150,$B33-1,FALSE)*1000</f>
        <v>0</v>
      </c>
      <c r="Y33" s="688">
        <f ca="1">HLOOKUP(Y$28,'GB welfare'!$B$2:$CZ$150,$B33-1,FALSE)*1000</f>
        <v>0</v>
      </c>
      <c r="Z33" s="688">
        <f ca="1">HLOOKUP(Z$28,'GB welfare'!$B$2:$CZ$150,$B33-1,FALSE)*1000</f>
        <v>0</v>
      </c>
      <c r="AA33" s="688">
        <f ca="1">HLOOKUP(AA$28,'GB welfare'!$B$2:$CZ$150,$B33-1,FALSE)*1000</f>
        <v>0</v>
      </c>
      <c r="AB33" s="688">
        <f ca="1">HLOOKUP(AB$28,'GB welfare'!$B$2:$CZ$150,$B33-1,FALSE)*1000</f>
        <v>0</v>
      </c>
      <c r="AC33" s="688">
        <f ca="1">HLOOKUP(AC$28,'GB welfare'!$B$2:$CZ$150,$B33-1,FALSE)*1000</f>
        <v>0</v>
      </c>
      <c r="AD33" s="688">
        <f ca="1">HLOOKUP(AD$28,'GB welfare'!$B$2:$CZ$150,$B33-1,FALSE)*1000</f>
        <v>0</v>
      </c>
      <c r="AE33" s="688">
        <f ca="1">HLOOKUP(AE$28,'GB welfare'!$B$2:$CZ$150,$B33-1,FALSE)*1000</f>
        <v>0</v>
      </c>
      <c r="AF33" s="688">
        <f ca="1">HLOOKUP(AF$28,'GB welfare'!$B$2:$CZ$150,$B33-1,FALSE)*1000</f>
        <v>0</v>
      </c>
      <c r="AG33" s="688">
        <f ca="1">HLOOKUP(AG$28,'GB welfare'!$B$2:$CZ$150,$B33-1,FALSE)*1000</f>
        <v>0</v>
      </c>
      <c r="AH33" s="688">
        <f ca="1">HLOOKUP(AH$28,'GB welfare'!$B$2:$CZ$150,$B33-1,FALSE)*1000</f>
        <v>0</v>
      </c>
      <c r="AI33" s="688">
        <f ca="1">HLOOKUP(AI$28,'GB welfare'!$B$2:$CZ$150,$B33-1,FALSE)*1000</f>
        <v>0</v>
      </c>
      <c r="AJ33" s="688">
        <f ca="1">HLOOKUP(AJ$28,'GB welfare'!$B$2:$CZ$150,$B33-1,FALSE)*1000</f>
        <v>0</v>
      </c>
      <c r="AK33" s="688">
        <f ca="1">HLOOKUP(AK$28,'GB welfare'!$B$2:$CZ$150,$B33-1,FALSE)*1000</f>
        <v>0</v>
      </c>
      <c r="AL33" s="688">
        <f ca="1">HLOOKUP(AL$28,'GB welfare'!$B$2:$CZ$150,$B33-1,FALSE)*1000</f>
        <v>0</v>
      </c>
      <c r="AM33" s="688">
        <f ca="1">HLOOKUP(AM$28,'GB welfare'!$B$2:$CZ$150,$B33-1,FALSE)*1000</f>
        <v>0</v>
      </c>
      <c r="AN33" s="688">
        <f ca="1">HLOOKUP(AN$28,'GB welfare'!$B$2:$CZ$150,$B33-1,FALSE)*1000</f>
        <v>0</v>
      </c>
      <c r="AO33" s="688">
        <f ca="1">HLOOKUP(AO$28,'GB welfare'!$B$2:$CZ$150,$B33-1,FALSE)*1000</f>
        <v>0</v>
      </c>
      <c r="AP33" s="688">
        <f ca="1">HLOOKUP(AP$28,'GB welfare'!$B$2:$CZ$150,$B33-1,FALSE)*1000</f>
        <v>0</v>
      </c>
      <c r="AQ33" s="688">
        <f ca="1">HLOOKUP(AQ$28,'GB welfare'!$B$2:$CZ$150,$B33-1,FALSE)*1000</f>
        <v>0</v>
      </c>
      <c r="AR33" s="688">
        <f ca="1">HLOOKUP(AR$28,'GB welfare'!$B$2:$CZ$150,$B33-1,FALSE)*1000</f>
        <v>0</v>
      </c>
      <c r="AS33" s="688">
        <f ca="1">HLOOKUP(AS$28,'GB welfare'!$B$2:$CZ$150,$B33-1,FALSE)*1000</f>
        <v>0</v>
      </c>
      <c r="AT33" s="688">
        <f ca="1">HLOOKUP(AT$28,'GB welfare'!$B$2:$CZ$150,$B33-1,FALSE)*1000</f>
        <v>0</v>
      </c>
      <c r="AU33" s="688">
        <f ca="1">HLOOKUP(AU$28,'GB welfare'!$B$2:$CZ$150,$B33-1,FALSE)*1000</f>
        <v>0</v>
      </c>
      <c r="AV33" s="688">
        <f ca="1">HLOOKUP(AV$28,'GB welfare'!$B$2:$CZ$150,$B33-1,FALSE)*1000</f>
        <v>0</v>
      </c>
      <c r="AW33" s="688">
        <f ca="1">HLOOKUP(AW$28,'GB welfare'!$B$2:$CZ$150,$B33-1,FALSE)*1000</f>
        <v>9008.055424157883</v>
      </c>
      <c r="AX33" s="777">
        <f ca="1">HLOOKUP(AX$28,'GB welfare'!$B$2:$CZ$150,$B33-1,FALSE)*1000</f>
        <v>10794.409363035884</v>
      </c>
      <c r="AY33" s="689">
        <f ca="1">HLOOKUP(AY$28,'GB welfare'!$B$2:$CZ$150,$B33-1,FALSE)*1000</f>
        <v>-13.842021254388134</v>
      </c>
      <c r="AZ33" s="689">
        <f ca="1">HLOOKUP(AZ$28,'GB welfare'!$B$2:$CZ$150,$B33-1,FALSE)*1000</f>
        <v>5.3509057330228949</v>
      </c>
      <c r="BA33" s="689">
        <f ca="1">HLOOKUP(BA$28,'GB welfare'!$B$2:$CZ$150,$B33-1,FALSE)*1000</f>
        <v>0</v>
      </c>
      <c r="BB33" s="689">
        <f ca="1">HLOOKUP(BB$28,'GB welfare'!$B$2:$CZ$150,$B33-1,FALSE)*1000</f>
        <v>0</v>
      </c>
      <c r="BC33" s="689">
        <f ca="1">HLOOKUP(BC$28,'GB welfare'!$B$2:$CZ$150,$B33-1,FALSE)*1000</f>
        <v>0</v>
      </c>
      <c r="BD33" s="689">
        <f ca="1">HLOOKUP(BD$28,'GB welfare'!$B$2:$CZ$150,$B33-1,FALSE)*1000</f>
        <v>0</v>
      </c>
    </row>
    <row r="34" spans="1:56" s="1172" customFormat="1" ht="22.5" customHeight="1" x14ac:dyDescent="0.35">
      <c r="B34" s="1172" t="s">
        <v>1774</v>
      </c>
      <c r="E34" s="1173"/>
      <c r="F34" s="1173"/>
      <c r="G34" s="1173"/>
      <c r="H34" s="1173"/>
      <c r="I34" s="1173"/>
      <c r="J34" s="1173"/>
      <c r="K34" s="1173"/>
      <c r="L34" s="1173"/>
      <c r="M34" s="1173"/>
      <c r="N34" s="1173"/>
      <c r="O34" s="1173"/>
      <c r="P34" s="1173"/>
      <c r="Q34" s="1173"/>
      <c r="R34" s="1173"/>
      <c r="S34" s="1173"/>
      <c r="T34" s="1173"/>
      <c r="U34" s="1173"/>
      <c r="V34" s="1173"/>
      <c r="W34" s="1173"/>
      <c r="X34" s="1173"/>
      <c r="Y34" s="1173"/>
      <c r="Z34" s="1173"/>
      <c r="AA34" s="1173"/>
      <c r="AB34" s="1173"/>
      <c r="AC34" s="1173"/>
      <c r="AD34" s="1173"/>
      <c r="AE34" s="1173"/>
      <c r="AF34" s="1173"/>
      <c r="AG34" s="1173"/>
      <c r="AH34" s="1173"/>
      <c r="AI34" s="1173"/>
      <c r="AJ34" s="1173"/>
      <c r="AK34" s="1173"/>
      <c r="AL34" s="1173"/>
      <c r="AM34" s="1173"/>
      <c r="AN34" s="1173"/>
      <c r="AO34" s="1173"/>
      <c r="AP34" s="1173"/>
      <c r="AQ34" s="1173"/>
      <c r="AR34" s="1173"/>
      <c r="AS34" s="1173"/>
      <c r="AT34" s="1173"/>
      <c r="AU34" s="1173"/>
      <c r="AV34" s="1173"/>
      <c r="AW34" s="1173"/>
      <c r="AX34" s="1173"/>
      <c r="AY34" s="1173"/>
      <c r="AZ34" s="1173"/>
      <c r="BA34" s="1173"/>
      <c r="BB34" s="1173"/>
      <c r="BC34" s="1173"/>
      <c r="BD34" s="1173"/>
    </row>
    <row r="35" spans="1:56" s="675" customFormat="1" x14ac:dyDescent="0.3">
      <c r="A35" s="683" t="s">
        <v>460</v>
      </c>
      <c r="B35" s="683">
        <f>MATCH(A35,'Table 4 (i)'!B:B,0)</f>
        <v>72</v>
      </c>
      <c r="C35" s="1115"/>
      <c r="D35" s="684" t="s">
        <v>1775</v>
      </c>
      <c r="E35" s="685" t="s">
        <v>326</v>
      </c>
      <c r="F35" s="685" t="s">
        <v>327</v>
      </c>
      <c r="G35" s="685" t="s">
        <v>328</v>
      </c>
      <c r="H35" s="685" t="s">
        <v>329</v>
      </c>
      <c r="I35" s="685" t="s">
        <v>330</v>
      </c>
      <c r="J35" s="685" t="s">
        <v>331</v>
      </c>
      <c r="K35" s="685" t="s">
        <v>332</v>
      </c>
      <c r="L35" s="685" t="s">
        <v>333</v>
      </c>
      <c r="M35" s="685" t="s">
        <v>334</v>
      </c>
      <c r="N35" s="685" t="s">
        <v>335</v>
      </c>
      <c r="O35" s="685" t="s">
        <v>336</v>
      </c>
      <c r="P35" s="685" t="s">
        <v>337</v>
      </c>
      <c r="Q35" s="685" t="s">
        <v>338</v>
      </c>
      <c r="R35" s="685" t="s">
        <v>339</v>
      </c>
      <c r="S35" s="685" t="s">
        <v>340</v>
      </c>
      <c r="T35" s="685" t="s">
        <v>341</v>
      </c>
      <c r="U35" s="685" t="s">
        <v>342</v>
      </c>
      <c r="V35" s="685" t="s">
        <v>227</v>
      </c>
      <c r="W35" s="685" t="s">
        <v>228</v>
      </c>
      <c r="X35" s="685" t="s">
        <v>229</v>
      </c>
      <c r="Y35" s="685" t="s">
        <v>230</v>
      </c>
      <c r="Z35" s="685" t="s">
        <v>231</v>
      </c>
      <c r="AA35" s="685" t="s">
        <v>232</v>
      </c>
      <c r="AB35" s="685" t="s">
        <v>233</v>
      </c>
      <c r="AC35" s="685" t="s">
        <v>234</v>
      </c>
      <c r="AD35" s="685" t="s">
        <v>235</v>
      </c>
      <c r="AE35" s="685" t="s">
        <v>236</v>
      </c>
      <c r="AF35" s="685" t="s">
        <v>237</v>
      </c>
      <c r="AG35" s="685" t="s">
        <v>238</v>
      </c>
      <c r="AH35" s="685" t="s">
        <v>239</v>
      </c>
      <c r="AI35" s="685" t="s">
        <v>240</v>
      </c>
      <c r="AJ35" s="685" t="s">
        <v>241</v>
      </c>
      <c r="AK35" s="685" t="s">
        <v>242</v>
      </c>
      <c r="AL35" s="685" t="s">
        <v>243</v>
      </c>
      <c r="AM35" s="685" t="s">
        <v>244</v>
      </c>
      <c r="AN35" s="685" t="s">
        <v>245</v>
      </c>
      <c r="AO35" s="685" t="s">
        <v>246</v>
      </c>
      <c r="AP35" s="685" t="s">
        <v>247</v>
      </c>
      <c r="AQ35" s="685" t="s">
        <v>248</v>
      </c>
      <c r="AR35" s="685" t="s">
        <v>249</v>
      </c>
      <c r="AS35" s="685" t="s">
        <v>250</v>
      </c>
      <c r="AT35" s="685" t="s">
        <v>251</v>
      </c>
      <c r="AU35" s="685" t="s">
        <v>252</v>
      </c>
      <c r="AV35" s="685" t="s">
        <v>253</v>
      </c>
      <c r="AW35" s="685" t="s">
        <v>254</v>
      </c>
      <c r="AX35" s="775" t="s">
        <v>255</v>
      </c>
      <c r="AY35" s="684" t="str">
        <f>AY$28</f>
        <v>2024/25</v>
      </c>
      <c r="AZ35" s="684" t="str">
        <f t="shared" ref="AZ35:BD35" si="31">AZ$28</f>
        <v>2025/26</v>
      </c>
      <c r="BA35" s="684" t="str">
        <f t="shared" si="31"/>
        <v>2026/27</v>
      </c>
      <c r="BB35" s="684" t="str">
        <f t="shared" si="31"/>
        <v>2027/28</v>
      </c>
      <c r="BC35" s="684" t="str">
        <f t="shared" si="31"/>
        <v>2028/29</v>
      </c>
      <c r="BD35" s="684" t="str">
        <f t="shared" si="31"/>
        <v>2029/30</v>
      </c>
    </row>
    <row r="36" spans="1:56" s="672" customFormat="1" x14ac:dyDescent="0.3">
      <c r="A36" s="673" t="s">
        <v>636</v>
      </c>
      <c r="B36" s="673">
        <f ca="1">MATCH(A36,OFFSET('Table 4 (i)'!$B$1,B$35,0,150,1),0)+B$35</f>
        <v>78</v>
      </c>
      <c r="C36" s="1111"/>
      <c r="D36" s="672" t="s">
        <v>1029</v>
      </c>
      <c r="E36" s="686">
        <f ca="1">HLOOKUP(E$28,'Table 4 (i)'!$B$2:$CZ$150,$B36-1,FALSE)</f>
        <v>9850.2647665299883</v>
      </c>
      <c r="F36" s="686">
        <f ca="1">HLOOKUP(F$28,'Table 4 (i)'!$B$2:$CZ$150,$B36-1,FALSE)</f>
        <v>9197.5803949921792</v>
      </c>
      <c r="G36" s="686">
        <f ca="1">HLOOKUP(G$28,'Table 4 (i)'!$B$2:$CZ$150,$B36-1,FALSE)</f>
        <v>8602.6360182404442</v>
      </c>
      <c r="H36" s="686">
        <f ca="1">HLOOKUP(H$28,'Table 4 (i)'!$B$2:$CZ$150,$B36-1,FALSE)</f>
        <v>8926.0693550320975</v>
      </c>
      <c r="I36" s="686">
        <f ca="1">HLOOKUP(I$28,'Table 4 (i)'!$B$2:$CZ$150,$B36-1,FALSE)</f>
        <v>8853.37093338261</v>
      </c>
      <c r="J36" s="686">
        <f ca="1">HLOOKUP(J$28,'Table 4 (i)'!$B$2:$CZ$150,$B36-1,FALSE)</f>
        <v>8576.8650050011147</v>
      </c>
      <c r="K36" s="686">
        <f ca="1">HLOOKUP(K$28,'Table 4 (i)'!$B$2:$CZ$150,$B36-1,FALSE)</f>
        <v>9219.0381250419032</v>
      </c>
      <c r="L36" s="686">
        <f ca="1">HLOOKUP(L$28,'Table 4 (i)'!$B$2:$CZ$150,$B36-1,FALSE)</f>
        <v>9455.8154684755882</v>
      </c>
      <c r="M36" s="686">
        <f ca="1">HLOOKUP(M$28,'Table 4 (i)'!$B$2:$CZ$150,$B36-1,FALSE)</f>
        <v>9786.7932566426225</v>
      </c>
      <c r="N36" s="686">
        <f ca="1">HLOOKUP(N$28,'Table 4 (i)'!$B$2:$CZ$150,$B36-1,FALSE)</f>
        <v>10081.796405971845</v>
      </c>
      <c r="O36" s="686">
        <f ca="1">HLOOKUP(O$28,'Table 4 (i)'!$B$2:$CZ$150,$B36-1,FALSE)</f>
        <v>12398.826299508954</v>
      </c>
      <c r="P36" s="686">
        <f ca="1">HLOOKUP(P$28,'Table 4 (i)'!$B$2:$CZ$150,$B36-1,FALSE)</f>
        <v>12876.048794773225</v>
      </c>
      <c r="Q36" s="686">
        <f ca="1">HLOOKUP(Q$28,'Table 4 (i)'!$B$2:$CZ$150,$B36-1,FALSE)</f>
        <v>13662.462881217753</v>
      </c>
      <c r="R36" s="686">
        <f ca="1">HLOOKUP(R$28,'Table 4 (i)'!$B$2:$CZ$150,$B36-1,FALSE)</f>
        <v>16015.85544129859</v>
      </c>
      <c r="S36" s="686">
        <f ca="1">HLOOKUP(S$28,'Table 4 (i)'!$B$2:$CZ$150,$B36-1,FALSE)</f>
        <v>19471.188941772285</v>
      </c>
      <c r="T36" s="686">
        <f ca="1">HLOOKUP(T$28,'Table 4 (i)'!$B$2:$CZ$150,$B36-1,FALSE)</f>
        <v>22391.458170200567</v>
      </c>
      <c r="U36" s="686">
        <f ca="1">HLOOKUP(U$28,'Table 4 (i)'!$B$2:$CZ$150,$B36-1,FALSE)</f>
        <v>24586.715763877899</v>
      </c>
      <c r="V36" s="686">
        <f ca="1">HLOOKUP(V$28,'Table 4 (i)'!$B$2:$CZ$150,$B36-1,FALSE)</f>
        <v>27724.63421502339</v>
      </c>
      <c r="W36" s="686">
        <f ca="1">HLOOKUP(W$28,'Table 4 (i)'!$B$2:$CZ$150,$B36-1,FALSE)</f>
        <v>28034.283378948083</v>
      </c>
      <c r="X36" s="686">
        <f ca="1">HLOOKUP(X$28,'Table 4 (i)'!$B$2:$CZ$150,$B36-1,FALSE)</f>
        <v>28438.299303704658</v>
      </c>
      <c r="Y36" s="686">
        <f ca="1">HLOOKUP(Y$28,'Table 4 (i)'!$B$2:$CZ$150,$B36-1,FALSE)</f>
        <v>28303.463149027859</v>
      </c>
      <c r="Z36" s="686">
        <f ca="1">HLOOKUP(Z$28,'Table 4 (i)'!$B$2:$CZ$150,$B36-1,FALSE)</f>
        <v>27633.606225092011</v>
      </c>
      <c r="AA36" s="686">
        <f ca="1">HLOOKUP(AA$28,'Table 4 (i)'!$B$2:$CZ$150,$B36-1,FALSE)</f>
        <v>28028.405940955421</v>
      </c>
      <c r="AB36" s="686">
        <f ca="1">HLOOKUP(AB$28,'Table 4 (i)'!$B$2:$CZ$150,$B36-1,FALSE)</f>
        <v>28524.075711046524</v>
      </c>
      <c r="AC36" s="686">
        <f ca="1">HLOOKUP(AC$28,'Table 4 (i)'!$B$2:$CZ$150,$B36-1,FALSE)</f>
        <v>28027.805565679304</v>
      </c>
      <c r="AD36" s="686">
        <f ca="1">HLOOKUP(AD$28,'Table 4 (i)'!$B$2:$CZ$150,$B36-1,FALSE)</f>
        <v>28108.922915999137</v>
      </c>
      <c r="AE36" s="686">
        <f ca="1">HLOOKUP(AE$28,'Table 4 (i)'!$B$2:$CZ$150,$B36-1,FALSE)</f>
        <v>27423.321112453239</v>
      </c>
      <c r="AF36" s="686">
        <f ca="1">HLOOKUP(AF$28,'Table 4 (i)'!$B$2:$CZ$150,$B36-1,FALSE)</f>
        <v>27033.42589280109</v>
      </c>
      <c r="AG36" s="686">
        <f ca="1">HLOOKUP(AG$28,'Table 4 (i)'!$B$2:$CZ$150,$B36-1,FALSE)</f>
        <v>26837.757311622467</v>
      </c>
      <c r="AH36" s="686">
        <f ca="1">HLOOKUP(AH$28,'Table 4 (i)'!$B$2:$CZ$150,$B36-1,FALSE)</f>
        <v>27638.429641092222</v>
      </c>
      <c r="AI36" s="686">
        <f ca="1">HLOOKUP(AI$28,'Table 4 (i)'!$B$2:$CZ$150,$B36-1,FALSE)</f>
        <v>27324.058164405902</v>
      </c>
      <c r="AJ36" s="686">
        <f ca="1">HLOOKUP(AJ$28,'Table 4 (i)'!$B$2:$CZ$150,$B36-1,FALSE)</f>
        <v>28788.209103380053</v>
      </c>
      <c r="AK36" s="686">
        <f ca="1">HLOOKUP(AK$28,'Table 4 (i)'!$B$2:$CZ$150,$B36-1,FALSE)</f>
        <v>28679.012067475705</v>
      </c>
      <c r="AL36" s="686">
        <f ca="1">HLOOKUP(AL$28,'Table 4 (i)'!$B$2:$CZ$150,$B36-1,FALSE)</f>
        <v>29047.372564844951</v>
      </c>
      <c r="AM36" s="686">
        <f ca="1">HLOOKUP(AM$28,'Table 4 (i)'!$B$2:$CZ$150,$B36-1,FALSE)</f>
        <v>29416.362642654662</v>
      </c>
      <c r="AN36" s="686">
        <f ca="1">HLOOKUP(AN$28,'Table 4 (i)'!$B$2:$CZ$150,$B36-1,FALSE)</f>
        <v>29380.000326501467</v>
      </c>
      <c r="AO36" s="686">
        <f ca="1">HLOOKUP(AO$28,'Table 4 (i)'!$B$2:$CZ$150,$B36-1,FALSE)</f>
        <v>31314.033985491194</v>
      </c>
      <c r="AP36" s="686">
        <f ca="1">HLOOKUP(AP$28,'Table 4 (i)'!$B$2:$CZ$150,$B36-1,FALSE)</f>
        <v>33556.30010628976</v>
      </c>
      <c r="AQ36" s="686">
        <f ca="1">HLOOKUP(AQ$28,'Table 4 (i)'!$B$2:$CZ$150,$B36-1,FALSE)</f>
        <v>33771.351032635343</v>
      </c>
      <c r="AR36" s="686">
        <f ca="1">HLOOKUP(AR$28,'Table 4 (i)'!$B$2:$CZ$150,$B36-1,FALSE)</f>
        <v>35856.953042770685</v>
      </c>
      <c r="AS36" s="686">
        <f ca="1">HLOOKUP(AS$28,'Table 4 (i)'!$B$2:$CZ$150,$B36-1,FALSE)</f>
        <v>36546.302740539926</v>
      </c>
      <c r="AT36" s="686">
        <f ca="1">HLOOKUP(AT$28,'Table 4 (i)'!$B$2:$CZ$150,$B36-1,FALSE)</f>
        <v>37315.020202248197</v>
      </c>
      <c r="AU36" s="686">
        <f ca="1">HLOOKUP(AU$28,'Table 4 (i)'!$B$2:$CZ$150,$B36-1,FALSE)</f>
        <v>38175.488251903531</v>
      </c>
      <c r="AV36" s="686">
        <f ca="1">HLOOKUP(AV$28,'Table 4 (i)'!$B$2:$CZ$150,$B36-1,FALSE)</f>
        <v>41569.973018034798</v>
      </c>
      <c r="AW36" s="686">
        <f ca="1">HLOOKUP(AW$28,'Table 4 (i)'!$B$2:$CZ$150,$B36-1,FALSE)</f>
        <v>42366.961633459228</v>
      </c>
      <c r="AX36" s="776">
        <f ca="1">HLOOKUP(AX$28,'Table 4 (i)'!$B$2:$CZ$150,$B36-1,FALSE)</f>
        <v>47505.926380002878</v>
      </c>
      <c r="AY36" s="687">
        <f ca="1">HLOOKUP(AY$28,'Table 4 (i)'!$B$2:$CZ$150,$B36-1,FALSE)</f>
        <v>52418.035106607844</v>
      </c>
      <c r="AZ36" s="687">
        <f ca="1">HLOOKUP(AZ$28,'Table 4 (i)'!$B$2:$CZ$150,$B36-1,FALSE)</f>
        <v>55076.111650533654</v>
      </c>
      <c r="BA36" s="687">
        <f ca="1">HLOOKUP(BA$28,'Table 4 (i)'!$B$2:$CZ$150,$B36-1,FALSE)</f>
        <v>57943.417407966946</v>
      </c>
      <c r="BB36" s="687">
        <f ca="1">HLOOKUP(BB$28,'Table 4 (i)'!$B$2:$CZ$150,$B36-1,FALSE)</f>
        <v>58879.861808086382</v>
      </c>
      <c r="BC36" s="687">
        <f ca="1">HLOOKUP(BC$28,'Table 4 (i)'!$B$2:$CZ$150,$B36-1,FALSE)</f>
        <v>59602.276885818363</v>
      </c>
      <c r="BD36" s="687">
        <f ca="1">HLOOKUP(BD$28,'Table 4 (i)'!$B$2:$CZ$150,$B36-1,FALSE)</f>
        <v>60677.829305498984</v>
      </c>
    </row>
    <row r="37" spans="1:56" s="671" customFormat="1" x14ac:dyDescent="0.3">
      <c r="A37" s="865"/>
      <c r="B37" s="865"/>
      <c r="C37" s="1116" t="s">
        <v>1013</v>
      </c>
      <c r="D37" s="671" t="s">
        <v>27</v>
      </c>
      <c r="E37" s="866">
        <f t="shared" ref="E37:BC37" ca="1" si="32">SUM(E38:E41)</f>
        <v>238.10453166546662</v>
      </c>
      <c r="F37" s="866">
        <f t="shared" ca="1" si="32"/>
        <v>348.63765559834229</v>
      </c>
      <c r="G37" s="866">
        <f t="shared" ca="1" si="32"/>
        <v>435.91064264111867</v>
      </c>
      <c r="H37" s="866">
        <f t="shared" ca="1" si="32"/>
        <v>522.08531762464384</v>
      </c>
      <c r="I37" s="866">
        <f t="shared" ca="1" si="32"/>
        <v>645.36702180319071</v>
      </c>
      <c r="J37" s="866">
        <f t="shared" ca="1" si="32"/>
        <v>778.51476823093401</v>
      </c>
      <c r="K37" s="866">
        <f t="shared" ca="1" si="32"/>
        <v>841.36273394634088</v>
      </c>
      <c r="L37" s="866">
        <f t="shared" ca="1" si="32"/>
        <v>918.96012616739847</v>
      </c>
      <c r="M37" s="866">
        <f t="shared" ca="1" si="32"/>
        <v>1048.1744384645124</v>
      </c>
      <c r="N37" s="866">
        <f t="shared" ca="1" si="32"/>
        <v>1124.2835364401926</v>
      </c>
      <c r="O37" s="866">
        <f t="shared" ca="1" si="32"/>
        <v>1165.7534194189534</v>
      </c>
      <c r="P37" s="866">
        <f t="shared" ca="1" si="32"/>
        <v>1203.2171385661347</v>
      </c>
      <c r="Q37" s="866">
        <f t="shared" ca="1" si="32"/>
        <v>1249.0749674273006</v>
      </c>
      <c r="R37" s="866">
        <f t="shared" ca="1" si="32"/>
        <v>1400.0521066273557</v>
      </c>
      <c r="S37" s="866">
        <f t="shared" ca="1" si="32"/>
        <v>2766.5326378041423</v>
      </c>
      <c r="T37" s="866">
        <f t="shared" ca="1" si="32"/>
        <v>3659.3708797745858</v>
      </c>
      <c r="U37" s="866">
        <f t="shared" ca="1" si="32"/>
        <v>4018.1186985595332</v>
      </c>
      <c r="V37" s="866">
        <f t="shared" ca="1" si="32"/>
        <v>4734.0093661983219</v>
      </c>
      <c r="W37" s="866">
        <f t="shared" ca="1" si="32"/>
        <v>5522.234964521037</v>
      </c>
      <c r="X37" s="866">
        <f t="shared" ca="1" si="32"/>
        <v>6007.4546485369183</v>
      </c>
      <c r="Y37" s="866">
        <f t="shared" ca="1" si="32"/>
        <v>6245.4760714361801</v>
      </c>
      <c r="Z37" s="866">
        <f t="shared" ca="1" si="32"/>
        <v>6448.4172362740464</v>
      </c>
      <c r="AA37" s="866">
        <f t="shared" ca="1" si="32"/>
        <v>6724.7012884489495</v>
      </c>
      <c r="AB37" s="866">
        <f t="shared" ca="1" si="32"/>
        <v>7110.5404684924779</v>
      </c>
      <c r="AC37" s="866">
        <f t="shared" ca="1" si="32"/>
        <v>7393.1621704918871</v>
      </c>
      <c r="AD37" s="866">
        <f t="shared" ca="1" si="32"/>
        <v>7728.6818789302706</v>
      </c>
      <c r="AE37" s="866">
        <f t="shared" ca="1" si="32"/>
        <v>7913.7412802686076</v>
      </c>
      <c r="AF37" s="866">
        <f t="shared" ca="1" si="32"/>
        <v>8105.2349526393564</v>
      </c>
      <c r="AG37" s="866">
        <f t="shared" ca="1" si="32"/>
        <v>8303.4554668649162</v>
      </c>
      <c r="AH37" s="866">
        <f t="shared" ca="1" si="32"/>
        <v>8652.9732738270504</v>
      </c>
      <c r="AI37" s="866">
        <f t="shared" ca="1" si="32"/>
        <v>8857.3785648944668</v>
      </c>
      <c r="AJ37" s="866">
        <f t="shared" ca="1" si="32"/>
        <v>9459.4799234390066</v>
      </c>
      <c r="AK37" s="866">
        <f t="shared" ca="1" si="32"/>
        <v>9548.2167469198539</v>
      </c>
      <c r="AL37" s="866">
        <f t="shared" ca="1" si="32"/>
        <v>10027.081372775325</v>
      </c>
      <c r="AM37" s="866">
        <f t="shared" ca="1" si="32"/>
        <v>10586.834785252613</v>
      </c>
      <c r="AN37" s="866">
        <f t="shared" ca="1" si="32"/>
        <v>10751.332478961858</v>
      </c>
      <c r="AO37" s="866">
        <f t="shared" ca="1" si="32"/>
        <v>11775.793805404599</v>
      </c>
      <c r="AP37" s="866">
        <f t="shared" ca="1" si="32"/>
        <v>13072.396099932541</v>
      </c>
      <c r="AQ37" s="866">
        <f t="shared" ca="1" si="32"/>
        <v>13265.652303770168</v>
      </c>
      <c r="AR37" s="866">
        <f t="shared" ca="1" si="32"/>
        <v>14951.192206141255</v>
      </c>
      <c r="AS37" s="866">
        <f t="shared" ca="1" si="32"/>
        <v>15544.190858532011</v>
      </c>
      <c r="AT37" s="866">
        <f t="shared" ca="1" si="32"/>
        <v>15735.579040471201</v>
      </c>
      <c r="AU37" s="866">
        <f t="shared" ca="1" si="32"/>
        <v>15250.081651079161</v>
      </c>
      <c r="AV37" s="866">
        <f t="shared" ca="1" si="32"/>
        <v>16653.318111912729</v>
      </c>
      <c r="AW37" s="866">
        <f t="shared" ca="1" si="32"/>
        <v>17767.952837859269</v>
      </c>
      <c r="AX37" s="866">
        <f t="shared" ca="1" si="32"/>
        <v>20372.972830956533</v>
      </c>
      <c r="AY37" s="867">
        <f t="shared" ca="1" si="32"/>
        <v>23159.504416750722</v>
      </c>
      <c r="AZ37" s="867">
        <f t="shared" ca="1" si="32"/>
        <v>24720.337960225603</v>
      </c>
      <c r="BA37" s="867">
        <f t="shared" ca="1" si="32"/>
        <v>26845.773571610083</v>
      </c>
      <c r="BB37" s="867">
        <f t="shared" ca="1" si="32"/>
        <v>27615.505596175281</v>
      </c>
      <c r="BC37" s="867">
        <f t="shared" ca="1" si="32"/>
        <v>28071.636569774058</v>
      </c>
      <c r="BD37" s="1109">
        <f ca="1">SUM(BD38:BD41)</f>
        <v>29391.746679435688</v>
      </c>
    </row>
    <row r="38" spans="1:56" x14ac:dyDescent="0.3">
      <c r="A38" s="670" t="s">
        <v>635</v>
      </c>
      <c r="B38" s="670">
        <f ca="1">MATCH(A38,OFFSET('Table 4 (i)'!$B$1,B$36,0,150,1),0)+B$36</f>
        <v>80</v>
      </c>
      <c r="D38" s="679" t="s">
        <v>1527</v>
      </c>
      <c r="E38" s="688">
        <f ca="1">HLOOKUP(E$28,'Table 4 (i)'!$B$2:$CZ$150,$B38-1,FALSE)</f>
        <v>0</v>
      </c>
      <c r="F38" s="688">
        <f ca="1">HLOOKUP(F$28,'Table 4 (i)'!$B$2:$CZ$150,$B38-1,FALSE)</f>
        <v>0</v>
      </c>
      <c r="G38" s="688">
        <f ca="1">HLOOKUP(G$28,'Table 4 (i)'!$B$2:$CZ$150,$B38-1,FALSE)</f>
        <v>0</v>
      </c>
      <c r="H38" s="688">
        <f ca="1">HLOOKUP(H$28,'Table 4 (i)'!$B$2:$CZ$150,$B38-1,FALSE)</f>
        <v>0</v>
      </c>
      <c r="I38" s="688">
        <f ca="1">HLOOKUP(I$28,'Table 4 (i)'!$B$2:$CZ$150,$B38-1,FALSE)</f>
        <v>0</v>
      </c>
      <c r="J38" s="688">
        <f ca="1">HLOOKUP(J$28,'Table 4 (i)'!$B$2:$CZ$150,$B38-1,FALSE)</f>
        <v>0</v>
      </c>
      <c r="K38" s="688">
        <f ca="1">HLOOKUP(K$28,'Table 4 (i)'!$B$2:$CZ$150,$B38-1,FALSE)</f>
        <v>0</v>
      </c>
      <c r="L38" s="688">
        <f ca="1">HLOOKUP(L$28,'Table 4 (i)'!$B$2:$CZ$150,$B38-1,FALSE)</f>
        <v>0</v>
      </c>
      <c r="M38" s="688">
        <f ca="1">HLOOKUP(M$28,'Table 4 (i)'!$B$2:$CZ$150,$B38-1,FALSE)</f>
        <v>0</v>
      </c>
      <c r="N38" s="688">
        <f ca="1">HLOOKUP(N$28,'Table 4 (i)'!$B$2:$CZ$150,$B38-1,FALSE)</f>
        <v>0</v>
      </c>
      <c r="O38" s="688">
        <f ca="1">HLOOKUP(O$28,'Table 4 (i)'!$B$2:$CZ$150,$B38-1,FALSE)</f>
        <v>0</v>
      </c>
      <c r="P38" s="688">
        <f ca="1">HLOOKUP(P$28,'Table 4 (i)'!$B$2:$CZ$150,$B38-1,FALSE)</f>
        <v>0</v>
      </c>
      <c r="Q38" s="688">
        <f ca="1">HLOOKUP(Q$28,'Table 4 (i)'!$B$2:$CZ$150,$B38-1,FALSE)</f>
        <v>0</v>
      </c>
      <c r="R38" s="688">
        <f ca="1">HLOOKUP(R$28,'Table 4 (i)'!$B$2:$CZ$150,$B38-1,FALSE)</f>
        <v>0</v>
      </c>
      <c r="S38" s="688">
        <f ca="1">HLOOKUP(S$28,'Table 4 (i)'!$B$2:$CZ$150,$B38-1,FALSE)</f>
        <v>2678.8961220901178</v>
      </c>
      <c r="T38" s="688">
        <f ca="1">HLOOKUP(T$28,'Table 4 (i)'!$B$2:$CZ$150,$B38-1,FALSE)</f>
        <v>3659.3708797745858</v>
      </c>
      <c r="U38" s="688">
        <f ca="1">HLOOKUP(U$28,'Table 4 (i)'!$B$2:$CZ$150,$B38-1,FALSE)</f>
        <v>4018.1186985595332</v>
      </c>
      <c r="V38" s="688">
        <f ca="1">HLOOKUP(V$28,'Table 4 (i)'!$B$2:$CZ$150,$B38-1,FALSE)</f>
        <v>4734.0093661983219</v>
      </c>
      <c r="W38" s="688">
        <f ca="1">HLOOKUP(W$28,'Table 4 (i)'!$B$2:$CZ$150,$B38-1,FALSE)</f>
        <v>5522.234964521037</v>
      </c>
      <c r="X38" s="688">
        <f ca="1">HLOOKUP(X$28,'Table 4 (i)'!$B$2:$CZ$150,$B38-1,FALSE)</f>
        <v>6007.4546485369183</v>
      </c>
      <c r="Y38" s="688">
        <f ca="1">HLOOKUP(Y$28,'Table 4 (i)'!$B$2:$CZ$150,$B38-1,FALSE)</f>
        <v>6245.4760714361801</v>
      </c>
      <c r="Z38" s="688">
        <f ca="1">HLOOKUP(Z$28,'Table 4 (i)'!$B$2:$CZ$150,$B38-1,FALSE)</f>
        <v>6448.4172362740464</v>
      </c>
      <c r="AA38" s="688">
        <f ca="1">HLOOKUP(AA$28,'Table 4 (i)'!$B$2:$CZ$150,$B38-1,FALSE)</f>
        <v>6724.7012884489495</v>
      </c>
      <c r="AB38" s="688">
        <f ca="1">HLOOKUP(AB$28,'Table 4 (i)'!$B$2:$CZ$150,$B38-1,FALSE)</f>
        <v>7110.5404684924779</v>
      </c>
      <c r="AC38" s="688">
        <f ca="1">HLOOKUP(AC$28,'Table 4 (i)'!$B$2:$CZ$150,$B38-1,FALSE)</f>
        <v>7393.1621704918871</v>
      </c>
      <c r="AD38" s="688">
        <f ca="1">HLOOKUP(AD$28,'Table 4 (i)'!$B$2:$CZ$150,$B38-1,FALSE)</f>
        <v>7728.6818789302706</v>
      </c>
      <c r="AE38" s="688">
        <f ca="1">HLOOKUP(AE$28,'Table 4 (i)'!$B$2:$CZ$150,$B38-1,FALSE)</f>
        <v>7913.7412802686076</v>
      </c>
      <c r="AF38" s="688">
        <f ca="1">HLOOKUP(AF$28,'Table 4 (i)'!$B$2:$CZ$150,$B38-1,FALSE)</f>
        <v>8105.2349526393564</v>
      </c>
      <c r="AG38" s="688">
        <f ca="1">HLOOKUP(AG$28,'Table 4 (i)'!$B$2:$CZ$150,$B38-1,FALSE)</f>
        <v>8303.4554668649162</v>
      </c>
      <c r="AH38" s="688">
        <f ca="1">HLOOKUP(AH$28,'Table 4 (i)'!$B$2:$CZ$150,$B38-1,FALSE)</f>
        <v>8652.9732738270504</v>
      </c>
      <c r="AI38" s="688">
        <f ca="1">HLOOKUP(AI$28,'Table 4 (i)'!$B$2:$CZ$150,$B38-1,FALSE)</f>
        <v>8857.3785648944668</v>
      </c>
      <c r="AJ38" s="688">
        <f ca="1">HLOOKUP(AJ$28,'Table 4 (i)'!$B$2:$CZ$150,$B38-1,FALSE)</f>
        <v>9459.4799234390066</v>
      </c>
      <c r="AK38" s="688">
        <f ca="1">HLOOKUP(AK$28,'Table 4 (i)'!$B$2:$CZ$150,$B38-1,FALSE)</f>
        <v>9548.2167469198539</v>
      </c>
      <c r="AL38" s="688">
        <f ca="1">HLOOKUP(AL$28,'Table 4 (i)'!$B$2:$CZ$150,$B38-1,FALSE)</f>
        <v>10027.081372775325</v>
      </c>
      <c r="AM38" s="688">
        <f ca="1">HLOOKUP(AM$28,'Table 4 (i)'!$B$2:$CZ$150,$B38-1,FALSE)</f>
        <v>10586.834785252613</v>
      </c>
      <c r="AN38" s="688">
        <f ca="1">HLOOKUP(AN$28,'Table 4 (i)'!$B$2:$CZ$150,$B38-1,FALSE)</f>
        <v>10540.699327764687</v>
      </c>
      <c r="AO38" s="688">
        <f ca="1">HLOOKUP(AO$28,'Table 4 (i)'!$B$2:$CZ$150,$B38-1,FALSE)</f>
        <v>9780.822589254949</v>
      </c>
      <c r="AP38" s="688">
        <f ca="1">HLOOKUP(AP$28,'Table 4 (i)'!$B$2:$CZ$150,$B38-1,FALSE)</f>
        <v>9108.3583458445046</v>
      </c>
      <c r="AQ38" s="688">
        <f ca="1">HLOOKUP(AQ$28,'Table 4 (i)'!$B$2:$CZ$150,$B38-1,FALSE)</f>
        <v>6900.9706548517115</v>
      </c>
      <c r="AR38" s="688">
        <f ca="1">HLOOKUP(AR$28,'Table 4 (i)'!$B$2:$CZ$150,$B38-1,FALSE)</f>
        <v>4722.998506754443</v>
      </c>
      <c r="AS38" s="688">
        <f ca="1">HLOOKUP(AS$28,'Table 4 (i)'!$B$2:$CZ$150,$B38-1,FALSE)</f>
        <v>3220.0466247282943</v>
      </c>
      <c r="AT38" s="688">
        <f ca="1">HLOOKUP(AT$28,'Table 4 (i)'!$B$2:$CZ$150,$B38-1,FALSE)</f>
        <v>2051.212500836622</v>
      </c>
      <c r="AU38" s="688">
        <f ca="1">HLOOKUP(AU$28,'Table 4 (i)'!$B$2:$CZ$150,$B38-1,FALSE)</f>
        <v>1049.706519398414</v>
      </c>
      <c r="AV38" s="688">
        <f ca="1">HLOOKUP(AV$28,'Table 4 (i)'!$B$2:$CZ$150,$B38-1,FALSE)</f>
        <v>967.53991747384975</v>
      </c>
      <c r="AW38" s="688">
        <f ca="1">HLOOKUP(AW$28,'Table 4 (i)'!$B$2:$CZ$150,$B38-1,FALSE)</f>
        <v>866.22311834811023</v>
      </c>
      <c r="AX38" s="688">
        <f ca="1">HLOOKUP(AX$28,'Table 4 (i)'!$B$2:$CZ$150,$B38-1,FALSE)</f>
        <v>836.08057742656115</v>
      </c>
      <c r="AY38" s="677">
        <f ca="1">HLOOKUP(AY$28,'Table 4 (i)'!$B$2:$CZ$150,$B38-1,FALSE)</f>
        <v>809.36406241336124</v>
      </c>
      <c r="AZ38" s="677">
        <f ca="1">HLOOKUP(AZ$28,'Table 4 (i)'!$B$2:$CZ$150,$B38-1,FALSE)</f>
        <v>748.48901551707002</v>
      </c>
      <c r="BA38" s="677">
        <f ca="1">HLOOKUP(BA$28,'Table 4 (i)'!$B$2:$CZ$150,$B38-1,FALSE)</f>
        <v>698.4519730587773</v>
      </c>
      <c r="BB38" s="677">
        <f ca="1">HLOOKUP(BB$28,'Table 4 (i)'!$B$2:$CZ$150,$B38-1,FALSE)</f>
        <v>642.37432508445931</v>
      </c>
      <c r="BC38" s="677">
        <f ca="1">HLOOKUP(BC$28,'Table 4 (i)'!$B$2:$CZ$150,$B38-1,FALSE)</f>
        <v>521.593365176161</v>
      </c>
      <c r="BD38" s="677">
        <f ca="1">HLOOKUP(BD$28,'Table 4 (i)'!$B$2:$CZ$150,$B38-1,FALSE)</f>
        <v>274.64828839128859</v>
      </c>
    </row>
    <row r="39" spans="1:56" x14ac:dyDescent="0.3">
      <c r="A39" s="670" t="s">
        <v>413</v>
      </c>
      <c r="B39" s="670">
        <f ca="1">MATCH(A39,OFFSET('Table 4 (i)'!$B$1,B$36,0,150,1),0)+B$36</f>
        <v>81</v>
      </c>
      <c r="D39" s="679" t="s">
        <v>413</v>
      </c>
      <c r="E39" s="688">
        <f ca="1">HLOOKUP(E$28,'Table 4 (i)'!$B$2:$CZ$150,$B39-1,FALSE)</f>
        <v>238.10453166546662</v>
      </c>
      <c r="F39" s="688">
        <f ca="1">HLOOKUP(F$28,'Table 4 (i)'!$B$2:$CZ$150,$B39-1,FALSE)</f>
        <v>348.63765559834229</v>
      </c>
      <c r="G39" s="688">
        <f ca="1">HLOOKUP(G$28,'Table 4 (i)'!$B$2:$CZ$150,$B39-1,FALSE)</f>
        <v>435.91064264111867</v>
      </c>
      <c r="H39" s="688">
        <f ca="1">HLOOKUP(H$28,'Table 4 (i)'!$B$2:$CZ$150,$B39-1,FALSE)</f>
        <v>522.08531762464384</v>
      </c>
      <c r="I39" s="688">
        <f ca="1">HLOOKUP(I$28,'Table 4 (i)'!$B$2:$CZ$150,$B39-1,FALSE)</f>
        <v>645.36702180319071</v>
      </c>
      <c r="J39" s="688">
        <f ca="1">HLOOKUP(J$28,'Table 4 (i)'!$B$2:$CZ$150,$B39-1,FALSE)</f>
        <v>778.51476823093401</v>
      </c>
      <c r="K39" s="688">
        <f ca="1">HLOOKUP(K$28,'Table 4 (i)'!$B$2:$CZ$150,$B39-1,FALSE)</f>
        <v>841.36273394634088</v>
      </c>
      <c r="L39" s="688">
        <f ca="1">HLOOKUP(L$28,'Table 4 (i)'!$B$2:$CZ$150,$B39-1,FALSE)</f>
        <v>918.96012616739847</v>
      </c>
      <c r="M39" s="688">
        <f ca="1">HLOOKUP(M$28,'Table 4 (i)'!$B$2:$CZ$150,$B39-1,FALSE)</f>
        <v>1048.1744384645124</v>
      </c>
      <c r="N39" s="688">
        <f ca="1">HLOOKUP(N$28,'Table 4 (i)'!$B$2:$CZ$150,$B39-1,FALSE)</f>
        <v>1124.2835364401926</v>
      </c>
      <c r="O39" s="688">
        <f ca="1">HLOOKUP(O$28,'Table 4 (i)'!$B$2:$CZ$150,$B39-1,FALSE)</f>
        <v>1165.7534194189534</v>
      </c>
      <c r="P39" s="688">
        <f ca="1">HLOOKUP(P$28,'Table 4 (i)'!$B$2:$CZ$150,$B39-1,FALSE)</f>
        <v>1203.2171385661347</v>
      </c>
      <c r="Q39" s="688">
        <f ca="1">HLOOKUP(Q$28,'Table 4 (i)'!$B$2:$CZ$150,$B39-1,FALSE)</f>
        <v>1249.0749674273006</v>
      </c>
      <c r="R39" s="688">
        <f ca="1">HLOOKUP(R$28,'Table 4 (i)'!$B$2:$CZ$150,$B39-1,FALSE)</f>
        <v>1400.0521066273557</v>
      </c>
      <c r="S39" s="688">
        <f ca="1">HLOOKUP(S$28,'Table 4 (i)'!$B$2:$CZ$150,$B39-1,FALSE)</f>
        <v>87.636515714024299</v>
      </c>
      <c r="T39" s="688">
        <f ca="1">HLOOKUP(T$28,'Table 4 (i)'!$B$2:$CZ$150,$B39-1,FALSE)</f>
        <v>0</v>
      </c>
      <c r="U39" s="688">
        <f ca="1">HLOOKUP(U$28,'Table 4 (i)'!$B$2:$CZ$150,$B39-1,FALSE)</f>
        <v>0</v>
      </c>
      <c r="V39" s="688">
        <f ca="1">HLOOKUP(V$28,'Table 4 (i)'!$B$2:$CZ$150,$B39-1,FALSE)</f>
        <v>0</v>
      </c>
      <c r="W39" s="688">
        <f ca="1">HLOOKUP(W$28,'Table 4 (i)'!$B$2:$CZ$150,$B39-1,FALSE)</f>
        <v>0</v>
      </c>
      <c r="X39" s="688">
        <f ca="1">HLOOKUP(X$28,'Table 4 (i)'!$B$2:$CZ$150,$B39-1,FALSE)</f>
        <v>0</v>
      </c>
      <c r="Y39" s="688">
        <f ca="1">HLOOKUP(Y$28,'Table 4 (i)'!$B$2:$CZ$150,$B39-1,FALSE)</f>
        <v>0</v>
      </c>
      <c r="Z39" s="688">
        <f ca="1">HLOOKUP(Z$28,'Table 4 (i)'!$B$2:$CZ$150,$B39-1,FALSE)</f>
        <v>0</v>
      </c>
      <c r="AA39" s="688">
        <f ca="1">HLOOKUP(AA$28,'Table 4 (i)'!$B$2:$CZ$150,$B39-1,FALSE)</f>
        <v>0</v>
      </c>
      <c r="AB39" s="688">
        <f ca="1">HLOOKUP(AB$28,'Table 4 (i)'!$B$2:$CZ$150,$B39-1,FALSE)</f>
        <v>0</v>
      </c>
      <c r="AC39" s="688">
        <f ca="1">HLOOKUP(AC$28,'Table 4 (i)'!$B$2:$CZ$150,$B39-1,FALSE)</f>
        <v>0</v>
      </c>
      <c r="AD39" s="688">
        <f ca="1">HLOOKUP(AD$28,'Table 4 (i)'!$B$2:$CZ$150,$B39-1,FALSE)</f>
        <v>0</v>
      </c>
      <c r="AE39" s="688">
        <f ca="1">HLOOKUP(AE$28,'Table 4 (i)'!$B$2:$CZ$150,$B39-1,FALSE)</f>
        <v>0</v>
      </c>
      <c r="AF39" s="688">
        <f ca="1">HLOOKUP(AF$28,'Table 4 (i)'!$B$2:$CZ$150,$B39-1,FALSE)</f>
        <v>0</v>
      </c>
      <c r="AG39" s="688">
        <f ca="1">HLOOKUP(AG$28,'Table 4 (i)'!$B$2:$CZ$150,$B39-1,FALSE)</f>
        <v>0</v>
      </c>
      <c r="AH39" s="688">
        <f ca="1">HLOOKUP(AH$28,'Table 4 (i)'!$B$2:$CZ$150,$B39-1,FALSE)</f>
        <v>0</v>
      </c>
      <c r="AI39" s="688">
        <f ca="1">HLOOKUP(AI$28,'Table 4 (i)'!$B$2:$CZ$150,$B39-1,FALSE)</f>
        <v>0</v>
      </c>
      <c r="AJ39" s="688">
        <f ca="1">HLOOKUP(AJ$28,'Table 4 (i)'!$B$2:$CZ$150,$B39-1,FALSE)</f>
        <v>0</v>
      </c>
      <c r="AK39" s="688">
        <f ca="1">HLOOKUP(AK$28,'Table 4 (i)'!$B$2:$CZ$150,$B39-1,FALSE)</f>
        <v>0</v>
      </c>
      <c r="AL39" s="688">
        <f ca="1">HLOOKUP(AL$28,'Table 4 (i)'!$B$2:$CZ$150,$B39-1,FALSE)</f>
        <v>0</v>
      </c>
      <c r="AM39" s="688">
        <f ca="1">HLOOKUP(AM$28,'Table 4 (i)'!$B$2:$CZ$150,$B39-1,FALSE)</f>
        <v>0</v>
      </c>
      <c r="AN39" s="688">
        <f ca="1">HLOOKUP(AN$28,'Table 4 (i)'!$B$2:$CZ$150,$B39-1,FALSE)</f>
        <v>0</v>
      </c>
      <c r="AO39" s="688">
        <f ca="1">HLOOKUP(AO$28,'Table 4 (i)'!$B$2:$CZ$150,$B39-1,FALSE)</f>
        <v>0</v>
      </c>
      <c r="AP39" s="688">
        <f ca="1">HLOOKUP(AP$28,'Table 4 (i)'!$B$2:$CZ$150,$B39-1,FALSE)</f>
        <v>0</v>
      </c>
      <c r="AQ39" s="688">
        <f ca="1">HLOOKUP(AQ$28,'Table 4 (i)'!$B$2:$CZ$150,$B39-1,FALSE)</f>
        <v>0</v>
      </c>
      <c r="AR39" s="688">
        <f ca="1">HLOOKUP(AR$28,'Table 4 (i)'!$B$2:$CZ$150,$B39-1,FALSE)</f>
        <v>0</v>
      </c>
      <c r="AS39" s="688">
        <f ca="1">HLOOKUP(AS$28,'Table 4 (i)'!$B$2:$CZ$150,$B39-1,FALSE)</f>
        <v>0</v>
      </c>
      <c r="AT39" s="688">
        <f ca="1">HLOOKUP(AT$28,'Table 4 (i)'!$B$2:$CZ$150,$B39-1,FALSE)</f>
        <v>0</v>
      </c>
      <c r="AU39" s="688">
        <f ca="1">HLOOKUP(AU$28,'Table 4 (i)'!$B$2:$CZ$150,$B39-1,FALSE)</f>
        <v>0</v>
      </c>
      <c r="AV39" s="688">
        <f ca="1">HLOOKUP(AV$28,'Table 4 (i)'!$B$2:$CZ$150,$B39-1,FALSE)</f>
        <v>0</v>
      </c>
      <c r="AW39" s="688">
        <f ca="1">HLOOKUP(AW$28,'Table 4 (i)'!$B$2:$CZ$150,$B39-1,FALSE)</f>
        <v>0</v>
      </c>
      <c r="AX39" s="688">
        <f ca="1">HLOOKUP(AX$28,'Table 4 (i)'!$B$2:$CZ$150,$B39-1,FALSE)</f>
        <v>0</v>
      </c>
      <c r="AY39" s="677">
        <f ca="1">HLOOKUP(AY$28,'Table 4 (i)'!$B$2:$CZ$150,$B39-1,FALSE)</f>
        <v>0</v>
      </c>
      <c r="AZ39" s="677">
        <f ca="1">HLOOKUP(AZ$28,'Table 4 (i)'!$B$2:$CZ$150,$B39-1,FALSE)</f>
        <v>0</v>
      </c>
      <c r="BA39" s="677">
        <f ca="1">HLOOKUP(BA$28,'Table 4 (i)'!$B$2:$CZ$150,$B39-1,FALSE)</f>
        <v>0</v>
      </c>
      <c r="BB39" s="677">
        <f ca="1">HLOOKUP(BB$28,'Table 4 (i)'!$B$2:$CZ$150,$B39-1,FALSE)</f>
        <v>0</v>
      </c>
      <c r="BC39" s="677">
        <f ca="1">HLOOKUP(BC$28,'Table 4 (i)'!$B$2:$CZ$150,$B39-1,FALSE)</f>
        <v>0</v>
      </c>
      <c r="BD39" s="677">
        <f ca="1">HLOOKUP(BD$28,'Table 4 (i)'!$B$2:$CZ$150,$B39-1,FALSE)</f>
        <v>0</v>
      </c>
    </row>
    <row r="40" spans="1:56" x14ac:dyDescent="0.3">
      <c r="A40" s="670" t="s">
        <v>420</v>
      </c>
      <c r="B40" s="670">
        <f ca="1">MATCH(A40,OFFSET('Table 4 (i)'!$B$1,B$36,0,150,1),0)+B$36</f>
        <v>82</v>
      </c>
      <c r="D40" s="679" t="s">
        <v>1528</v>
      </c>
      <c r="E40" s="688">
        <f ca="1">HLOOKUP(E$28,'Table 4 (i)'!$B$2:$CZ$150,$B40-1,FALSE)</f>
        <v>0</v>
      </c>
      <c r="F40" s="688">
        <f ca="1">HLOOKUP(F$28,'Table 4 (i)'!$B$2:$CZ$150,$B40-1,FALSE)</f>
        <v>0</v>
      </c>
      <c r="G40" s="688">
        <f ca="1">HLOOKUP(G$28,'Table 4 (i)'!$B$2:$CZ$150,$B40-1,FALSE)</f>
        <v>0</v>
      </c>
      <c r="H40" s="688">
        <f ca="1">HLOOKUP(H$28,'Table 4 (i)'!$B$2:$CZ$150,$B40-1,FALSE)</f>
        <v>0</v>
      </c>
      <c r="I40" s="688">
        <f ca="1">HLOOKUP(I$28,'Table 4 (i)'!$B$2:$CZ$150,$B40-1,FALSE)</f>
        <v>0</v>
      </c>
      <c r="J40" s="688">
        <f ca="1">HLOOKUP(J$28,'Table 4 (i)'!$B$2:$CZ$150,$B40-1,FALSE)</f>
        <v>0</v>
      </c>
      <c r="K40" s="688">
        <f ca="1">HLOOKUP(K$28,'Table 4 (i)'!$B$2:$CZ$150,$B40-1,FALSE)</f>
        <v>0</v>
      </c>
      <c r="L40" s="688">
        <f ca="1">HLOOKUP(L$28,'Table 4 (i)'!$B$2:$CZ$150,$B40-1,FALSE)</f>
        <v>0</v>
      </c>
      <c r="M40" s="688">
        <f ca="1">HLOOKUP(M$28,'Table 4 (i)'!$B$2:$CZ$150,$B40-1,FALSE)</f>
        <v>0</v>
      </c>
      <c r="N40" s="688">
        <f ca="1">HLOOKUP(N$28,'Table 4 (i)'!$B$2:$CZ$150,$B40-1,FALSE)</f>
        <v>0</v>
      </c>
      <c r="O40" s="688">
        <f ca="1">HLOOKUP(O$28,'Table 4 (i)'!$B$2:$CZ$150,$B40-1,FALSE)</f>
        <v>0</v>
      </c>
      <c r="P40" s="688">
        <f ca="1">HLOOKUP(P$28,'Table 4 (i)'!$B$2:$CZ$150,$B40-1,FALSE)</f>
        <v>0</v>
      </c>
      <c r="Q40" s="688">
        <f ca="1">HLOOKUP(Q$28,'Table 4 (i)'!$B$2:$CZ$150,$B40-1,FALSE)</f>
        <v>0</v>
      </c>
      <c r="R40" s="688">
        <f ca="1">HLOOKUP(R$28,'Table 4 (i)'!$B$2:$CZ$150,$B40-1,FALSE)</f>
        <v>0</v>
      </c>
      <c r="S40" s="688">
        <f ca="1">HLOOKUP(S$28,'Table 4 (i)'!$B$2:$CZ$150,$B40-1,FALSE)</f>
        <v>0</v>
      </c>
      <c r="T40" s="688">
        <f ca="1">HLOOKUP(T$28,'Table 4 (i)'!$B$2:$CZ$150,$B40-1,FALSE)</f>
        <v>0</v>
      </c>
      <c r="U40" s="688">
        <f ca="1">HLOOKUP(U$28,'Table 4 (i)'!$B$2:$CZ$150,$B40-1,FALSE)</f>
        <v>0</v>
      </c>
      <c r="V40" s="688">
        <f ca="1">HLOOKUP(V$28,'Table 4 (i)'!$B$2:$CZ$150,$B40-1,FALSE)</f>
        <v>0</v>
      </c>
      <c r="W40" s="688">
        <f ca="1">HLOOKUP(W$28,'Table 4 (i)'!$B$2:$CZ$150,$B40-1,FALSE)</f>
        <v>0</v>
      </c>
      <c r="X40" s="688">
        <f ca="1">HLOOKUP(X$28,'Table 4 (i)'!$B$2:$CZ$150,$B40-1,FALSE)</f>
        <v>0</v>
      </c>
      <c r="Y40" s="688">
        <f ca="1">HLOOKUP(Y$28,'Table 4 (i)'!$B$2:$CZ$150,$B40-1,FALSE)</f>
        <v>0</v>
      </c>
      <c r="Z40" s="688">
        <f ca="1">HLOOKUP(Z$28,'Table 4 (i)'!$B$2:$CZ$150,$B40-1,FALSE)</f>
        <v>0</v>
      </c>
      <c r="AA40" s="688">
        <f ca="1">HLOOKUP(AA$28,'Table 4 (i)'!$B$2:$CZ$150,$B40-1,FALSE)</f>
        <v>0</v>
      </c>
      <c r="AB40" s="688">
        <f ca="1">HLOOKUP(AB$28,'Table 4 (i)'!$B$2:$CZ$150,$B40-1,FALSE)</f>
        <v>0</v>
      </c>
      <c r="AC40" s="688">
        <f ca="1">HLOOKUP(AC$28,'Table 4 (i)'!$B$2:$CZ$150,$B40-1,FALSE)</f>
        <v>0</v>
      </c>
      <c r="AD40" s="688">
        <f ca="1">HLOOKUP(AD$28,'Table 4 (i)'!$B$2:$CZ$150,$B40-1,FALSE)</f>
        <v>0</v>
      </c>
      <c r="AE40" s="688">
        <f ca="1">HLOOKUP(AE$28,'Table 4 (i)'!$B$2:$CZ$150,$B40-1,FALSE)</f>
        <v>0</v>
      </c>
      <c r="AF40" s="688">
        <f ca="1">HLOOKUP(AF$28,'Table 4 (i)'!$B$2:$CZ$150,$B40-1,FALSE)</f>
        <v>0</v>
      </c>
      <c r="AG40" s="688">
        <f ca="1">HLOOKUP(AG$28,'Table 4 (i)'!$B$2:$CZ$150,$B40-1,FALSE)</f>
        <v>0</v>
      </c>
      <c r="AH40" s="688">
        <f ca="1">HLOOKUP(AH$28,'Table 4 (i)'!$B$2:$CZ$150,$B40-1,FALSE)</f>
        <v>0</v>
      </c>
      <c r="AI40" s="688">
        <f ca="1">HLOOKUP(AI$28,'Table 4 (i)'!$B$2:$CZ$150,$B40-1,FALSE)</f>
        <v>0</v>
      </c>
      <c r="AJ40" s="688">
        <f ca="1">HLOOKUP(AJ$28,'Table 4 (i)'!$B$2:$CZ$150,$B40-1,FALSE)</f>
        <v>0</v>
      </c>
      <c r="AK40" s="688">
        <f ca="1">HLOOKUP(AK$28,'Table 4 (i)'!$B$2:$CZ$150,$B40-1,FALSE)</f>
        <v>0</v>
      </c>
      <c r="AL40" s="688">
        <f ca="1">HLOOKUP(AL$28,'Table 4 (i)'!$B$2:$CZ$150,$B40-1,FALSE)</f>
        <v>0</v>
      </c>
      <c r="AM40" s="688">
        <f ca="1">HLOOKUP(AM$28,'Table 4 (i)'!$B$2:$CZ$150,$B40-1,FALSE)</f>
        <v>0</v>
      </c>
      <c r="AN40" s="688">
        <f ca="1">HLOOKUP(AN$28,'Table 4 (i)'!$B$2:$CZ$150,$B40-1,FALSE)</f>
        <v>203.95566565033931</v>
      </c>
      <c r="AO40" s="688">
        <f ca="1">HLOOKUP(AO$28,'Table 4 (i)'!$B$2:$CZ$150,$B40-1,FALSE)</f>
        <v>1986.6163748924598</v>
      </c>
      <c r="AP40" s="688">
        <f ca="1">HLOOKUP(AP$28,'Table 4 (i)'!$B$2:$CZ$150,$B40-1,FALSE)</f>
        <v>3954.5123734701228</v>
      </c>
      <c r="AQ40" s="688">
        <f ca="1">HLOOKUP(AQ$28,'Table 4 (i)'!$B$2:$CZ$150,$B40-1,FALSE)</f>
        <v>6354.8124130564875</v>
      </c>
      <c r="AR40" s="688">
        <f ca="1">HLOOKUP(AR$28,'Table 4 (i)'!$B$2:$CZ$150,$B40-1,FALSE)</f>
        <v>10217.323377424935</v>
      </c>
      <c r="AS40" s="688">
        <f ca="1">HLOOKUP(AS$28,'Table 4 (i)'!$B$2:$CZ$150,$B40-1,FALSE)</f>
        <v>12312.2974789126</v>
      </c>
      <c r="AT40" s="688">
        <f ca="1">HLOOKUP(AT$28,'Table 4 (i)'!$B$2:$CZ$150,$B40-1,FALSE)</f>
        <v>13671.666037052142</v>
      </c>
      <c r="AU40" s="688">
        <f ca="1">HLOOKUP(AU$28,'Table 4 (i)'!$B$2:$CZ$150,$B40-1,FALSE)</f>
        <v>14187.553340036993</v>
      </c>
      <c r="AV40" s="688">
        <f ca="1">HLOOKUP(AV$28,'Table 4 (i)'!$B$2:$CZ$150,$B40-1,FALSE)</f>
        <v>15670.213196705781</v>
      </c>
      <c r="AW40" s="688">
        <f ca="1">HLOOKUP(AW$28,'Table 4 (i)'!$B$2:$CZ$150,$B40-1,FALSE)</f>
        <v>16883.018737834554</v>
      </c>
      <c r="AX40" s="688">
        <f ca="1">HLOOKUP(AX$28,'Table 4 (i)'!$B$2:$CZ$150,$B40-1,FALSE)</f>
        <v>19515.20435470442</v>
      </c>
      <c r="AY40" s="677">
        <f ca="1">HLOOKUP(AY$28,'Table 4 (i)'!$B$2:$CZ$150,$B40-1,FALSE)</f>
        <v>22327.631419613324</v>
      </c>
      <c r="AZ40" s="677">
        <f ca="1">HLOOKUP(AZ$28,'Table 4 (i)'!$B$2:$CZ$150,$B40-1,FALSE)</f>
        <v>23946.187288695921</v>
      </c>
      <c r="BA40" s="677">
        <f ca="1">HLOOKUP(BA$28,'Table 4 (i)'!$B$2:$CZ$150,$B40-1,FALSE)</f>
        <v>26118.704093756431</v>
      </c>
      <c r="BB40" s="677">
        <f ca="1">HLOOKUP(BB$28,'Table 4 (i)'!$B$2:$CZ$150,$B40-1,FALSE)</f>
        <v>26942.060595861753</v>
      </c>
      <c r="BC40" s="677">
        <f ca="1">HLOOKUP(BC$28,'Table 4 (i)'!$B$2:$CZ$150,$B40-1,FALSE)</f>
        <v>27516.611770145926</v>
      </c>
      <c r="BD40" s="677">
        <f ca="1">HLOOKUP(BD$28,'Table 4 (i)'!$B$2:$CZ$150,$B40-1,FALSE)</f>
        <v>28456.473571261544</v>
      </c>
    </row>
    <row r="41" spans="1:56" x14ac:dyDescent="0.3">
      <c r="A41" s="670" t="s">
        <v>377</v>
      </c>
      <c r="B41" s="670">
        <f ca="1">MATCH(A41,OFFSET('Table 4 (i)'!$B$1,B$36,0,150,1),0)+B$36</f>
        <v>123</v>
      </c>
      <c r="D41" s="679" t="s">
        <v>377</v>
      </c>
      <c r="E41" s="688">
        <f ca="1">HLOOKUP(E$28,'Table 4 (i)'!$B$2:$CZ$150,$B41-1,FALSE)</f>
        <v>0</v>
      </c>
      <c r="F41" s="688">
        <f ca="1">HLOOKUP(F$28,'Table 4 (i)'!$B$2:$CZ$150,$B41-1,FALSE)</f>
        <v>0</v>
      </c>
      <c r="G41" s="688">
        <f ca="1">HLOOKUP(G$28,'Table 4 (i)'!$B$2:$CZ$150,$B41-1,FALSE)</f>
        <v>0</v>
      </c>
      <c r="H41" s="688">
        <f ca="1">HLOOKUP(H$28,'Table 4 (i)'!$B$2:$CZ$150,$B41-1,FALSE)</f>
        <v>0</v>
      </c>
      <c r="I41" s="688">
        <f ca="1">HLOOKUP(I$28,'Table 4 (i)'!$B$2:$CZ$150,$B41-1,FALSE)</f>
        <v>0</v>
      </c>
      <c r="J41" s="688">
        <f ca="1">HLOOKUP(J$28,'Table 4 (i)'!$B$2:$CZ$150,$B41-1,FALSE)</f>
        <v>0</v>
      </c>
      <c r="K41" s="688">
        <f ca="1">HLOOKUP(K$28,'Table 4 (i)'!$B$2:$CZ$150,$B41-1,FALSE)</f>
        <v>0</v>
      </c>
      <c r="L41" s="688">
        <f ca="1">HLOOKUP(L$28,'Table 4 (i)'!$B$2:$CZ$150,$B41-1,FALSE)</f>
        <v>0</v>
      </c>
      <c r="M41" s="688">
        <f ca="1">HLOOKUP(M$28,'Table 4 (i)'!$B$2:$CZ$150,$B41-1,FALSE)</f>
        <v>0</v>
      </c>
      <c r="N41" s="688">
        <f ca="1">HLOOKUP(N$28,'Table 4 (i)'!$B$2:$CZ$150,$B41-1,FALSE)</f>
        <v>0</v>
      </c>
      <c r="O41" s="688">
        <f ca="1">HLOOKUP(O$28,'Table 4 (i)'!$B$2:$CZ$150,$B41-1,FALSE)</f>
        <v>0</v>
      </c>
      <c r="P41" s="688">
        <f ca="1">HLOOKUP(P$28,'Table 4 (i)'!$B$2:$CZ$150,$B41-1,FALSE)</f>
        <v>0</v>
      </c>
      <c r="Q41" s="688">
        <f ca="1">HLOOKUP(Q$28,'Table 4 (i)'!$B$2:$CZ$150,$B41-1,FALSE)</f>
        <v>0</v>
      </c>
      <c r="R41" s="688">
        <f ca="1">HLOOKUP(R$28,'Table 4 (i)'!$B$2:$CZ$150,$B41-1,FALSE)</f>
        <v>0</v>
      </c>
      <c r="S41" s="688">
        <f ca="1">HLOOKUP(S$28,'Table 4 (i)'!$B$2:$CZ$150,$B41-1,FALSE)</f>
        <v>0</v>
      </c>
      <c r="T41" s="688">
        <f ca="1">HLOOKUP(T$28,'Table 4 (i)'!$B$2:$CZ$150,$B41-1,FALSE)</f>
        <v>0</v>
      </c>
      <c r="U41" s="688">
        <f ca="1">HLOOKUP(U$28,'Table 4 (i)'!$B$2:$CZ$150,$B41-1,FALSE)</f>
        <v>0</v>
      </c>
      <c r="V41" s="688">
        <f ca="1">HLOOKUP(V$28,'Table 4 (i)'!$B$2:$CZ$150,$B41-1,FALSE)</f>
        <v>0</v>
      </c>
      <c r="W41" s="688">
        <f ca="1">HLOOKUP(W$28,'Table 4 (i)'!$B$2:$CZ$150,$B41-1,FALSE)</f>
        <v>0</v>
      </c>
      <c r="X41" s="688">
        <f ca="1">HLOOKUP(X$28,'Table 4 (i)'!$B$2:$CZ$150,$B41-1,FALSE)</f>
        <v>0</v>
      </c>
      <c r="Y41" s="688">
        <f ca="1">HLOOKUP(Y$28,'Table 4 (i)'!$B$2:$CZ$150,$B41-1,FALSE)</f>
        <v>0</v>
      </c>
      <c r="Z41" s="688">
        <f ca="1">HLOOKUP(Z$28,'Table 4 (i)'!$B$2:$CZ$150,$B41-1,FALSE)</f>
        <v>0</v>
      </c>
      <c r="AA41" s="688">
        <f ca="1">HLOOKUP(AA$28,'Table 4 (i)'!$B$2:$CZ$150,$B41-1,FALSE)</f>
        <v>0</v>
      </c>
      <c r="AB41" s="688">
        <f ca="1">HLOOKUP(AB$28,'Table 4 (i)'!$B$2:$CZ$150,$B41-1,FALSE)</f>
        <v>0</v>
      </c>
      <c r="AC41" s="688">
        <f ca="1">HLOOKUP(AC$28,'Table 4 (i)'!$B$2:$CZ$150,$B41-1,FALSE)</f>
        <v>0</v>
      </c>
      <c r="AD41" s="688">
        <f ca="1">HLOOKUP(AD$28,'Table 4 (i)'!$B$2:$CZ$150,$B41-1,FALSE)</f>
        <v>0</v>
      </c>
      <c r="AE41" s="688">
        <f ca="1">HLOOKUP(AE$28,'Table 4 (i)'!$B$2:$CZ$150,$B41-1,FALSE)</f>
        <v>0</v>
      </c>
      <c r="AF41" s="688">
        <f ca="1">HLOOKUP(AF$28,'Table 4 (i)'!$B$2:$CZ$150,$B41-1,FALSE)</f>
        <v>0</v>
      </c>
      <c r="AG41" s="688">
        <f ca="1">HLOOKUP(AG$28,'Table 4 (i)'!$B$2:$CZ$150,$B41-1,FALSE)</f>
        <v>0</v>
      </c>
      <c r="AH41" s="688">
        <f ca="1">HLOOKUP(AH$28,'Table 4 (i)'!$B$2:$CZ$150,$B41-1,FALSE)</f>
        <v>0</v>
      </c>
      <c r="AI41" s="688">
        <f ca="1">HLOOKUP(AI$28,'Table 4 (i)'!$B$2:$CZ$150,$B41-1,FALSE)</f>
        <v>0</v>
      </c>
      <c r="AJ41" s="688">
        <f ca="1">HLOOKUP(AJ$28,'Table 4 (i)'!$B$2:$CZ$150,$B41-1,FALSE)</f>
        <v>0</v>
      </c>
      <c r="AK41" s="688">
        <f ca="1">HLOOKUP(AK$28,'Table 4 (i)'!$B$2:$CZ$150,$B41-1,FALSE)</f>
        <v>0</v>
      </c>
      <c r="AL41" s="688">
        <f ca="1">HLOOKUP(AL$28,'Table 4 (i)'!$B$2:$CZ$150,$B41-1,FALSE)</f>
        <v>0</v>
      </c>
      <c r="AM41" s="688">
        <f ca="1">HLOOKUP(AM$28,'Table 4 (i)'!$B$2:$CZ$150,$B41-1,FALSE)</f>
        <v>0</v>
      </c>
      <c r="AN41" s="688">
        <f ca="1">HLOOKUP(AN$28,'Table 4 (i)'!$B$2:$CZ$150,$B41-1,FALSE)</f>
        <v>6.6774855468311527</v>
      </c>
      <c r="AO41" s="688">
        <f ca="1">HLOOKUP(AO$28,'Table 4 (i)'!$B$2:$CZ$150,$B41-1,FALSE)</f>
        <v>8.3548412571916284</v>
      </c>
      <c r="AP41" s="688">
        <f ca="1">HLOOKUP(AP$28,'Table 4 (i)'!$B$2:$CZ$150,$B41-1,FALSE)</f>
        <v>9.5253806179133811</v>
      </c>
      <c r="AQ41" s="688">
        <f ca="1">HLOOKUP(AQ$28,'Table 4 (i)'!$B$2:$CZ$150,$B41-1,FALSE)</f>
        <v>9.8692358619688836</v>
      </c>
      <c r="AR41" s="688">
        <f ca="1">HLOOKUP(AR$28,'Table 4 (i)'!$B$2:$CZ$150,$B41-1,FALSE)</f>
        <v>10.870321961876588</v>
      </c>
      <c r="AS41" s="688">
        <f ca="1">HLOOKUP(AS$28,'Table 4 (i)'!$B$2:$CZ$150,$B41-1,FALSE)</f>
        <v>11.84675489111642</v>
      </c>
      <c r="AT41" s="688">
        <f ca="1">HLOOKUP(AT$28,'Table 4 (i)'!$B$2:$CZ$150,$B41-1,FALSE)</f>
        <v>12.700502582437174</v>
      </c>
      <c r="AU41" s="688">
        <f ca="1">HLOOKUP(AU$28,'Table 4 (i)'!$B$2:$CZ$150,$B41-1,FALSE)</f>
        <v>12.821791643753501</v>
      </c>
      <c r="AV41" s="688">
        <f ca="1">HLOOKUP(AV$28,'Table 4 (i)'!$B$2:$CZ$150,$B41-1,FALSE)</f>
        <v>15.564997733098606</v>
      </c>
      <c r="AW41" s="688">
        <f ca="1">HLOOKUP(AW$28,'Table 4 (i)'!$B$2:$CZ$150,$B41-1,FALSE)</f>
        <v>18.710981676607332</v>
      </c>
      <c r="AX41" s="688">
        <f ca="1">HLOOKUP(AX$28,'Table 4 (i)'!$B$2:$CZ$150,$B41-1,FALSE)</f>
        <v>21.687898825553102</v>
      </c>
      <c r="AY41" s="677">
        <f ca="1">HLOOKUP(AY$28,'Table 4 (i)'!$B$2:$CZ$150,$B41-1,FALSE)</f>
        <v>22.508934724033868</v>
      </c>
      <c r="AZ41" s="677">
        <f ca="1">HLOOKUP(AZ$28,'Table 4 (i)'!$B$2:$CZ$150,$B41-1,FALSE)</f>
        <v>25.661656012611722</v>
      </c>
      <c r="BA41" s="677">
        <f ca="1">HLOOKUP(BA$28,'Table 4 (i)'!$B$2:$CZ$150,$B41-1,FALSE)</f>
        <v>28.617504794873398</v>
      </c>
      <c r="BB41" s="677">
        <f ca="1">HLOOKUP(BB$28,'Table 4 (i)'!$B$2:$CZ$150,$B41-1,FALSE)</f>
        <v>31.070675229067696</v>
      </c>
      <c r="BC41" s="677">
        <f ca="1">HLOOKUP(BC$28,'Table 4 (i)'!$B$2:$CZ$150,$B41-1,FALSE)</f>
        <v>33.431434451968784</v>
      </c>
      <c r="BD41" s="677">
        <f ca="1">HLOOKUP(BD$28,'Table 4 (i)'!$B$2:$CZ$150,$B41-1,FALSE)</f>
        <v>660.62481978285348</v>
      </c>
    </row>
    <row r="42" spans="1:56" s="923" customFormat="1" x14ac:dyDescent="0.3">
      <c r="A42" s="922"/>
      <c r="B42" s="922"/>
      <c r="C42" s="1117" t="s">
        <v>1766</v>
      </c>
      <c r="D42" s="923" t="s">
        <v>1030</v>
      </c>
      <c r="E42" s="926">
        <f ca="1">SUM(E43:E49)</f>
        <v>5264.1130763600213</v>
      </c>
      <c r="F42" s="926">
        <f t="shared" ref="F42:BD42" ca="1" si="33">SUM(F43:F49)</f>
        <v>5348.8809729889063</v>
      </c>
      <c r="G42" s="926">
        <f t="shared" ca="1" si="33"/>
        <v>5230.8930160888685</v>
      </c>
      <c r="H42" s="926">
        <f t="shared" ca="1" si="33"/>
        <v>5639.6157004394772</v>
      </c>
      <c r="I42" s="926">
        <f t="shared" ca="1" si="33"/>
        <v>6108.0681510501945</v>
      </c>
      <c r="J42" s="926">
        <f t="shared" ca="1" si="33"/>
        <v>6841.3001506786622</v>
      </c>
      <c r="K42" s="926">
        <f t="shared" ca="1" si="33"/>
        <v>7428.5998490859474</v>
      </c>
      <c r="L42" s="926">
        <f t="shared" ca="1" si="33"/>
        <v>7642.8719355957974</v>
      </c>
      <c r="M42" s="926">
        <f t="shared" ca="1" si="33"/>
        <v>8180.4124285906191</v>
      </c>
      <c r="N42" s="926">
        <f t="shared" ca="1" si="33"/>
        <v>8390.1096505710811</v>
      </c>
      <c r="O42" s="926">
        <f t="shared" ca="1" si="33"/>
        <v>10705.785040569763</v>
      </c>
      <c r="P42" s="926">
        <f t="shared" ca="1" si="33"/>
        <v>11156.219377283707</v>
      </c>
      <c r="Q42" s="926">
        <f t="shared" ca="1" si="33"/>
        <v>11907.121634977388</v>
      </c>
      <c r="R42" s="926">
        <f t="shared" ca="1" si="33"/>
        <v>14010.434090900864</v>
      </c>
      <c r="S42" s="926">
        <f t="shared" ca="1" si="33"/>
        <v>15920.116794795151</v>
      </c>
      <c r="T42" s="926">
        <f t="shared" ca="1" si="33"/>
        <v>17968.49252887725</v>
      </c>
      <c r="U42" s="926">
        <f t="shared" ca="1" si="33"/>
        <v>19862.610505072324</v>
      </c>
      <c r="V42" s="926">
        <f t="shared" ca="1" si="33"/>
        <v>22966.602786547046</v>
      </c>
      <c r="W42" s="926">
        <f t="shared" ca="1" si="33"/>
        <v>22512.048414427041</v>
      </c>
      <c r="X42" s="926">
        <f t="shared" ca="1" si="33"/>
        <v>22430.844655167741</v>
      </c>
      <c r="Y42" s="926">
        <f t="shared" ca="1" si="33"/>
        <v>22057.987077591682</v>
      </c>
      <c r="Z42" s="926">
        <f t="shared" ca="1" si="33"/>
        <v>21185.188988817968</v>
      </c>
      <c r="AA42" s="926">
        <f t="shared" ca="1" si="33"/>
        <v>21303.704652506472</v>
      </c>
      <c r="AB42" s="926">
        <f t="shared" ca="1" si="33"/>
        <v>21413.53524255404</v>
      </c>
      <c r="AC42" s="926">
        <f t="shared" ca="1" si="33"/>
        <v>20634.643395187421</v>
      </c>
      <c r="AD42" s="926">
        <f t="shared" ca="1" si="33"/>
        <v>20380.241037068859</v>
      </c>
      <c r="AE42" s="926">
        <f t="shared" ca="1" si="33"/>
        <v>19509.579832184631</v>
      </c>
      <c r="AF42" s="926">
        <f t="shared" ca="1" si="33"/>
        <v>18928.19094016173</v>
      </c>
      <c r="AG42" s="926">
        <f t="shared" ca="1" si="33"/>
        <v>18534.301844757552</v>
      </c>
      <c r="AH42" s="926">
        <f t="shared" ca="1" si="33"/>
        <v>18985.456367265171</v>
      </c>
      <c r="AI42" s="926">
        <f t="shared" ca="1" si="33"/>
        <v>18466.679599511437</v>
      </c>
      <c r="AJ42" s="926">
        <f t="shared" ca="1" si="33"/>
        <v>19328.729179941049</v>
      </c>
      <c r="AK42" s="926">
        <f t="shared" ca="1" si="33"/>
        <v>19130.795320555852</v>
      </c>
      <c r="AL42" s="926">
        <f t="shared" ca="1" si="33"/>
        <v>19020.291192069628</v>
      </c>
      <c r="AM42" s="926">
        <f t="shared" ca="1" si="33"/>
        <v>18829.527857402049</v>
      </c>
      <c r="AN42" s="926">
        <f t="shared" ca="1" si="33"/>
        <v>18635.345333086439</v>
      </c>
      <c r="AO42" s="926">
        <f t="shared" ca="1" si="33"/>
        <v>19546.595021343786</v>
      </c>
      <c r="AP42" s="926">
        <f t="shared" ca="1" si="33"/>
        <v>20493.429386975131</v>
      </c>
      <c r="AQ42" s="926">
        <f t="shared" ca="1" si="33"/>
        <v>20515.567964727146</v>
      </c>
      <c r="AR42" s="926">
        <f t="shared" ca="1" si="33"/>
        <v>20916.631158591306</v>
      </c>
      <c r="AS42" s="926">
        <f t="shared" ca="1" si="33"/>
        <v>21013.958636899031</v>
      </c>
      <c r="AT42" s="926">
        <f t="shared" ca="1" si="33"/>
        <v>21592.141664359435</v>
      </c>
      <c r="AU42" s="926">
        <f t="shared" ca="1" si="33"/>
        <v>22938.228392468114</v>
      </c>
      <c r="AV42" s="926">
        <f t="shared" ca="1" si="33"/>
        <v>24932.219903855166</v>
      </c>
      <c r="AW42" s="926">
        <f t="shared" ca="1" si="33"/>
        <v>24617.719777276558</v>
      </c>
      <c r="AX42" s="926">
        <f t="shared" ca="1" si="33"/>
        <v>27154.641447871891</v>
      </c>
      <c r="AY42" s="927">
        <f t="shared" ca="1" si="33"/>
        <v>29281.039624581157</v>
      </c>
      <c r="AZ42" s="927">
        <f t="shared" ca="1" si="33"/>
        <v>30381.435346320664</v>
      </c>
      <c r="BA42" s="927">
        <f t="shared" ca="1" si="33"/>
        <v>31126.261341151741</v>
      </c>
      <c r="BB42" s="927">
        <f t="shared" ca="1" si="33"/>
        <v>31295.426887140165</v>
      </c>
      <c r="BC42" s="927">
        <f t="shared" ca="1" si="33"/>
        <v>31564.071750496285</v>
      </c>
      <c r="BD42" s="927">
        <f t="shared" ca="1" si="33"/>
        <v>31946.707445846157</v>
      </c>
    </row>
    <row r="43" spans="1:56" s="671" customFormat="1" x14ac:dyDescent="0.3">
      <c r="A43" s="865" t="s">
        <v>637</v>
      </c>
      <c r="B43" s="865">
        <f ca="1">MATCH(A43,OFFSET('Table 4 (i)'!$B$1,B$36,0,150,1),0)+B$36</f>
        <v>84</v>
      </c>
      <c r="C43" s="1116"/>
      <c r="D43" s="679" t="s">
        <v>1529</v>
      </c>
      <c r="E43" s="688">
        <f ca="1">HLOOKUP(E$28,'Table 4 (i)'!$B$2:$CZ$150,$B43-1,FALSE)</f>
        <v>0</v>
      </c>
      <c r="F43" s="688">
        <f ca="1">HLOOKUP(F$28,'Table 4 (i)'!$B$2:$CZ$150,$B43-1,FALSE)</f>
        <v>0</v>
      </c>
      <c r="G43" s="688">
        <f ca="1">HLOOKUP(G$28,'Table 4 (i)'!$B$2:$CZ$150,$B43-1,FALSE)</f>
        <v>0</v>
      </c>
      <c r="H43" s="688">
        <f ca="1">HLOOKUP(H$28,'Table 4 (i)'!$B$2:$CZ$150,$B43-1,FALSE)</f>
        <v>0</v>
      </c>
      <c r="I43" s="688">
        <f ca="1">HLOOKUP(I$28,'Table 4 (i)'!$B$2:$CZ$150,$B43-1,FALSE)</f>
        <v>0</v>
      </c>
      <c r="J43" s="688">
        <f ca="1">HLOOKUP(J$28,'Table 4 (i)'!$B$2:$CZ$150,$B43-1,FALSE)</f>
        <v>0</v>
      </c>
      <c r="K43" s="688">
        <f ca="1">HLOOKUP(K$28,'Table 4 (i)'!$B$2:$CZ$150,$B43-1,FALSE)</f>
        <v>0</v>
      </c>
      <c r="L43" s="688">
        <f ca="1">HLOOKUP(L$28,'Table 4 (i)'!$B$2:$CZ$150,$B43-1,FALSE)</f>
        <v>0</v>
      </c>
      <c r="M43" s="688">
        <f ca="1">HLOOKUP(M$28,'Table 4 (i)'!$B$2:$CZ$150,$B43-1,FALSE)</f>
        <v>0</v>
      </c>
      <c r="N43" s="688">
        <f ca="1">HLOOKUP(N$28,'Table 4 (i)'!$B$2:$CZ$150,$B43-1,FALSE)</f>
        <v>0</v>
      </c>
      <c r="O43" s="688">
        <f ca="1">HLOOKUP(O$28,'Table 4 (i)'!$B$2:$CZ$150,$B43-1,FALSE)</f>
        <v>0</v>
      </c>
      <c r="P43" s="688">
        <f ca="1">HLOOKUP(P$28,'Table 4 (i)'!$B$2:$CZ$150,$B43-1,FALSE)</f>
        <v>0</v>
      </c>
      <c r="Q43" s="688">
        <f ca="1">HLOOKUP(Q$28,'Table 4 (i)'!$B$2:$CZ$150,$B43-1,FALSE)</f>
        <v>0</v>
      </c>
      <c r="R43" s="688">
        <f ca="1">HLOOKUP(R$28,'Table 4 (i)'!$B$2:$CZ$150,$B43-1,FALSE)</f>
        <v>0</v>
      </c>
      <c r="S43" s="688">
        <f ca="1">HLOOKUP(S$28,'Table 4 (i)'!$B$2:$CZ$150,$B43-1,FALSE)</f>
        <v>0</v>
      </c>
      <c r="T43" s="688">
        <f ca="1">HLOOKUP(T$28,'Table 4 (i)'!$B$2:$CZ$150,$B43-1,FALSE)</f>
        <v>0</v>
      </c>
      <c r="U43" s="688">
        <f ca="1">HLOOKUP(U$28,'Table 4 (i)'!$B$2:$CZ$150,$B43-1,FALSE)</f>
        <v>0</v>
      </c>
      <c r="V43" s="688">
        <f ca="1">HLOOKUP(V$28,'Table 4 (i)'!$B$2:$CZ$150,$B43-1,FALSE)</f>
        <v>0</v>
      </c>
      <c r="W43" s="688">
        <f ca="1">HLOOKUP(W$28,'Table 4 (i)'!$B$2:$CZ$150,$B43-1,FALSE)</f>
        <v>0</v>
      </c>
      <c r="X43" s="688">
        <f ca="1">HLOOKUP(X$28,'Table 4 (i)'!$B$2:$CZ$150,$B43-1,FALSE)</f>
        <v>0</v>
      </c>
      <c r="Y43" s="688">
        <f ca="1">HLOOKUP(Y$28,'Table 4 (i)'!$B$2:$CZ$150,$B43-1,FALSE)</f>
        <v>0</v>
      </c>
      <c r="Z43" s="688">
        <f ca="1">HLOOKUP(Z$28,'Table 4 (i)'!$B$2:$CZ$150,$B43-1,FALSE)</f>
        <v>0</v>
      </c>
      <c r="AA43" s="688">
        <f ca="1">HLOOKUP(AA$28,'Table 4 (i)'!$B$2:$CZ$150,$B43-1,FALSE)</f>
        <v>0</v>
      </c>
      <c r="AB43" s="688">
        <f ca="1">HLOOKUP(AB$28,'Table 4 (i)'!$B$2:$CZ$150,$B43-1,FALSE)</f>
        <v>0</v>
      </c>
      <c r="AC43" s="688">
        <f ca="1">HLOOKUP(AC$28,'Table 4 (i)'!$B$2:$CZ$150,$B43-1,FALSE)</f>
        <v>0</v>
      </c>
      <c r="AD43" s="688">
        <f ca="1">HLOOKUP(AD$28,'Table 4 (i)'!$B$2:$CZ$150,$B43-1,FALSE)</f>
        <v>0</v>
      </c>
      <c r="AE43" s="688">
        <f ca="1">HLOOKUP(AE$28,'Table 4 (i)'!$B$2:$CZ$150,$B43-1,FALSE)</f>
        <v>0</v>
      </c>
      <c r="AF43" s="688">
        <f ca="1">HLOOKUP(AF$28,'Table 4 (i)'!$B$2:$CZ$150,$B43-1,FALSE)</f>
        <v>0</v>
      </c>
      <c r="AG43" s="688">
        <f ca="1">HLOOKUP(AG$28,'Table 4 (i)'!$B$2:$CZ$150,$B43-1,FALSE)</f>
        <v>0</v>
      </c>
      <c r="AH43" s="688">
        <f ca="1">HLOOKUP(AH$28,'Table 4 (i)'!$B$2:$CZ$150,$B43-1,FALSE)</f>
        <v>0</v>
      </c>
      <c r="AI43" s="688">
        <f ca="1">HLOOKUP(AI$28,'Table 4 (i)'!$B$2:$CZ$150,$B43-1,FALSE)</f>
        <v>194.24407263046137</v>
      </c>
      <c r="AJ43" s="688">
        <f ca="1">HLOOKUP(AJ$28,'Table 4 (i)'!$B$2:$CZ$150,$B43-1,FALSE)</f>
        <v>1909.8900193437928</v>
      </c>
      <c r="AK43" s="688">
        <f ca="1">HLOOKUP(AK$28,'Table 4 (i)'!$B$2:$CZ$150,$B43-1,FALSE)</f>
        <v>3300.6233442934886</v>
      </c>
      <c r="AL43" s="688">
        <f ca="1">HLOOKUP(AL$28,'Table 4 (i)'!$B$2:$CZ$150,$B43-1,FALSE)</f>
        <v>5164.9902386238036</v>
      </c>
      <c r="AM43" s="688">
        <f ca="1">HLOOKUP(AM$28,'Table 4 (i)'!$B$2:$CZ$150,$B43-1,FALSE)</f>
        <v>9673.9379295099698</v>
      </c>
      <c r="AN43" s="688">
        <f ca="1">HLOOKUP(AN$28,'Table 4 (i)'!$B$2:$CZ$150,$B43-1,FALSE)</f>
        <v>14612.833326100925</v>
      </c>
      <c r="AO43" s="688">
        <f ca="1">HLOOKUP(AO$28,'Table 4 (i)'!$B$2:$CZ$150,$B43-1,FALSE)</f>
        <v>17743.310203011326</v>
      </c>
      <c r="AP43" s="688">
        <f ca="1">HLOOKUP(AP$28,'Table 4 (i)'!$B$2:$CZ$150,$B43-1,FALSE)</f>
        <v>19600.219190671363</v>
      </c>
      <c r="AQ43" s="688">
        <f ca="1">HLOOKUP(AQ$28,'Table 4 (i)'!$B$2:$CZ$150,$B43-1,FALSE)</f>
        <v>19917.959953129182</v>
      </c>
      <c r="AR43" s="688">
        <f ca="1">HLOOKUP(AR$28,'Table 4 (i)'!$B$2:$CZ$150,$B43-1,FALSE)</f>
        <v>20300.255742465491</v>
      </c>
      <c r="AS43" s="688">
        <f ca="1">HLOOKUP(AS$28,'Table 4 (i)'!$B$2:$CZ$150,$B43-1,FALSE)</f>
        <v>19551.284620424132</v>
      </c>
      <c r="AT43" s="688">
        <f ca="1">HLOOKUP(AT$28,'Table 4 (i)'!$B$2:$CZ$150,$B43-1,FALSE)</f>
        <v>17521.455091692231</v>
      </c>
      <c r="AU43" s="688">
        <f ca="1">HLOOKUP(AU$28,'Table 4 (i)'!$B$2:$CZ$150,$B43-1,FALSE)</f>
        <v>16068.743332598489</v>
      </c>
      <c r="AV43" s="688">
        <f ca="1">HLOOKUP(AV$28,'Table 4 (i)'!$B$2:$CZ$150,$B43-1,FALSE)</f>
        <v>15323.093405728281</v>
      </c>
      <c r="AW43" s="688">
        <f ca="1">HLOOKUP(AW$28,'Table 4 (i)'!$B$2:$CZ$150,$B43-1,FALSE)</f>
        <v>13636.025077878285</v>
      </c>
      <c r="AX43" s="688">
        <f ca="1">HLOOKUP(AX$28,'Table 4 (i)'!$B$2:$CZ$150,$B43-1,FALSE)</f>
        <v>13166.099387660677</v>
      </c>
      <c r="AY43" s="677">
        <f ca="1">HLOOKUP(AY$28,'Table 4 (i)'!$B$2:$CZ$150,$B43-1,FALSE)</f>
        <v>12615.103576947507</v>
      </c>
      <c r="AZ43" s="677">
        <f ca="1">HLOOKUP(AZ$28,'Table 4 (i)'!$B$2:$CZ$150,$B43-1,FALSE)</f>
        <v>7875.3459895976084</v>
      </c>
      <c r="BA43" s="677">
        <f ca="1">HLOOKUP(BA$28,'Table 4 (i)'!$B$2:$CZ$150,$B43-1,FALSE)</f>
        <v>4862.5576718180455</v>
      </c>
      <c r="BB43" s="677">
        <f ca="1">HLOOKUP(BB$28,'Table 4 (i)'!$B$2:$CZ$150,$B43-1,FALSE)</f>
        <v>4926.6560197730641</v>
      </c>
      <c r="BC43" s="677">
        <f ca="1">HLOOKUP(BC$28,'Table 4 (i)'!$B$2:$CZ$150,$B43-1,FALSE)</f>
        <v>4941.5699914810093</v>
      </c>
      <c r="BD43" s="677">
        <f ca="1">HLOOKUP(BD$28,'Table 4 (i)'!$B$2:$CZ$150,$B43-1,FALSE)</f>
        <v>4914.9139811605064</v>
      </c>
    </row>
    <row r="44" spans="1:56" s="671" customFormat="1" x14ac:dyDescent="0.3">
      <c r="A44" s="865" t="s">
        <v>638</v>
      </c>
      <c r="B44" s="865">
        <f ca="1">MATCH(A44,OFFSET('Table 4 (i)'!$B$1,B$36,0,150,1),0)+B$36</f>
        <v>85</v>
      </c>
      <c r="C44" s="1116"/>
      <c r="D44" s="679" t="s">
        <v>1530</v>
      </c>
      <c r="E44" s="688">
        <f ca="1">HLOOKUP(E$28,'Table 4 (i)'!$B$2:$CZ$150,$B44-1,FALSE)</f>
        <v>0</v>
      </c>
      <c r="F44" s="688">
        <f ca="1">HLOOKUP(F$28,'Table 4 (i)'!$B$2:$CZ$150,$B44-1,FALSE)</f>
        <v>0</v>
      </c>
      <c r="G44" s="688">
        <f ca="1">HLOOKUP(G$28,'Table 4 (i)'!$B$2:$CZ$150,$B44-1,FALSE)</f>
        <v>0</v>
      </c>
      <c r="H44" s="688">
        <f ca="1">HLOOKUP(H$28,'Table 4 (i)'!$B$2:$CZ$150,$B44-1,FALSE)</f>
        <v>0</v>
      </c>
      <c r="I44" s="688">
        <f ca="1">HLOOKUP(I$28,'Table 4 (i)'!$B$2:$CZ$150,$B44-1,FALSE)</f>
        <v>0</v>
      </c>
      <c r="J44" s="688">
        <f ca="1">HLOOKUP(J$28,'Table 4 (i)'!$B$2:$CZ$150,$B44-1,FALSE)</f>
        <v>0</v>
      </c>
      <c r="K44" s="688">
        <f ca="1">HLOOKUP(K$28,'Table 4 (i)'!$B$2:$CZ$150,$B44-1,FALSE)</f>
        <v>0</v>
      </c>
      <c r="L44" s="688">
        <f ca="1">HLOOKUP(L$28,'Table 4 (i)'!$B$2:$CZ$150,$B44-1,FALSE)</f>
        <v>0</v>
      </c>
      <c r="M44" s="688">
        <f ca="1">HLOOKUP(M$28,'Table 4 (i)'!$B$2:$CZ$150,$B44-1,FALSE)</f>
        <v>0</v>
      </c>
      <c r="N44" s="688">
        <f ca="1">HLOOKUP(N$28,'Table 4 (i)'!$B$2:$CZ$150,$B44-1,FALSE)</f>
        <v>0</v>
      </c>
      <c r="O44" s="688">
        <f ca="1">HLOOKUP(O$28,'Table 4 (i)'!$B$2:$CZ$150,$B44-1,FALSE)</f>
        <v>0</v>
      </c>
      <c r="P44" s="688">
        <f ca="1">HLOOKUP(P$28,'Table 4 (i)'!$B$2:$CZ$150,$B44-1,FALSE)</f>
        <v>0</v>
      </c>
      <c r="Q44" s="688">
        <f ca="1">HLOOKUP(Q$28,'Table 4 (i)'!$B$2:$CZ$150,$B44-1,FALSE)</f>
        <v>0</v>
      </c>
      <c r="R44" s="688">
        <f ca="1">HLOOKUP(R$28,'Table 4 (i)'!$B$2:$CZ$150,$B44-1,FALSE)</f>
        <v>0</v>
      </c>
      <c r="S44" s="688">
        <f ca="1">HLOOKUP(S$28,'Table 4 (i)'!$B$2:$CZ$150,$B44-1,FALSE)</f>
        <v>0</v>
      </c>
      <c r="T44" s="688">
        <f ca="1">HLOOKUP(T$28,'Table 4 (i)'!$B$2:$CZ$150,$B44-1,FALSE)</f>
        <v>0</v>
      </c>
      <c r="U44" s="688">
        <f ca="1">HLOOKUP(U$28,'Table 4 (i)'!$B$2:$CZ$150,$B44-1,FALSE)</f>
        <v>0</v>
      </c>
      <c r="V44" s="688">
        <f ca="1">HLOOKUP(V$28,'Table 4 (i)'!$B$2:$CZ$150,$B44-1,FALSE)</f>
        <v>15314.394576627188</v>
      </c>
      <c r="W44" s="688">
        <f ca="1">HLOOKUP(W$28,'Table 4 (i)'!$B$2:$CZ$150,$B44-1,FALSE)</f>
        <v>14887.016516733187</v>
      </c>
      <c r="X44" s="688">
        <f ca="1">HLOOKUP(X$28,'Table 4 (i)'!$B$2:$CZ$150,$B44-1,FALSE)</f>
        <v>14403.875854752383</v>
      </c>
      <c r="Y44" s="688">
        <f ca="1">HLOOKUP(Y$28,'Table 4 (i)'!$B$2:$CZ$150,$B44-1,FALSE)</f>
        <v>13897.807882412302</v>
      </c>
      <c r="Z44" s="688">
        <f ca="1">HLOOKUP(Z$28,'Table 4 (i)'!$B$2:$CZ$150,$B44-1,FALSE)</f>
        <v>12845.48214236113</v>
      </c>
      <c r="AA44" s="688">
        <f ca="1">HLOOKUP(AA$28,'Table 4 (i)'!$B$2:$CZ$150,$B44-1,FALSE)</f>
        <v>12675.529417732843</v>
      </c>
      <c r="AB44" s="688">
        <f ca="1">HLOOKUP(AB$28,'Table 4 (i)'!$B$2:$CZ$150,$B44-1,FALSE)</f>
        <v>12426.869277516844</v>
      </c>
      <c r="AC44" s="688">
        <f ca="1">HLOOKUP(AC$28,'Table 4 (i)'!$B$2:$CZ$150,$B44-1,FALSE)</f>
        <v>12170.447111300628</v>
      </c>
      <c r="AD44" s="688">
        <f ca="1">HLOOKUP(AD$28,'Table 4 (i)'!$B$2:$CZ$150,$B44-1,FALSE)</f>
        <v>11841.655420456125</v>
      </c>
      <c r="AE44" s="688">
        <f ca="1">HLOOKUP(AE$28,'Table 4 (i)'!$B$2:$CZ$150,$B44-1,FALSE)</f>
        <v>11391.246215669335</v>
      </c>
      <c r="AF44" s="688">
        <f ca="1">HLOOKUP(AF$28,'Table 4 (i)'!$B$2:$CZ$150,$B44-1,FALSE)</f>
        <v>11068.29780379019</v>
      </c>
      <c r="AG44" s="688">
        <f ca="1">HLOOKUP(AG$28,'Table 4 (i)'!$B$2:$CZ$150,$B44-1,FALSE)</f>
        <v>10642.579037362702</v>
      </c>
      <c r="AH44" s="688">
        <f ca="1">HLOOKUP(AH$28,'Table 4 (i)'!$B$2:$CZ$150,$B44-1,FALSE)</f>
        <v>10534.389874876528</v>
      </c>
      <c r="AI44" s="688">
        <f ca="1">HLOOKUP(AI$28,'Table 4 (i)'!$B$2:$CZ$150,$B44-1,FALSE)</f>
        <v>9951.1330074701873</v>
      </c>
      <c r="AJ44" s="688">
        <f ca="1">HLOOKUP(AJ$28,'Table 4 (i)'!$B$2:$CZ$150,$B44-1,FALSE)</f>
        <v>9204.8828648311992</v>
      </c>
      <c r="AK44" s="688">
        <f ca="1">HLOOKUP(AK$28,'Table 4 (i)'!$B$2:$CZ$150,$B44-1,FALSE)</f>
        <v>8217.0489215330108</v>
      </c>
      <c r="AL44" s="688">
        <f ca="1">HLOOKUP(AL$28,'Table 4 (i)'!$B$2:$CZ$150,$B44-1,FALSE)</f>
        <v>7172.1830338806612</v>
      </c>
      <c r="AM44" s="688">
        <f ca="1">HLOOKUP(AM$28,'Table 4 (i)'!$B$2:$CZ$150,$B44-1,FALSE)</f>
        <v>4674.3275144301333</v>
      </c>
      <c r="AN44" s="688">
        <f ca="1">HLOOKUP(AN$28,'Table 4 (i)'!$B$2:$CZ$150,$B44-1,FALSE)</f>
        <v>1661.68152203674</v>
      </c>
      <c r="AO44" s="688">
        <f ca="1">HLOOKUP(AO$28,'Table 4 (i)'!$B$2:$CZ$150,$B44-1,FALSE)</f>
        <v>338.24035179241065</v>
      </c>
      <c r="AP44" s="688">
        <f ca="1">HLOOKUP(AP$28,'Table 4 (i)'!$B$2:$CZ$150,$B44-1,FALSE)</f>
        <v>85.049433443441075</v>
      </c>
      <c r="AQ44" s="688">
        <f ca="1">HLOOKUP(AQ$28,'Table 4 (i)'!$B$2:$CZ$150,$B44-1,FALSE)</f>
        <v>20.005155162425289</v>
      </c>
      <c r="AR44" s="688">
        <f ca="1">HLOOKUP(AR$28,'Table 4 (i)'!$B$2:$CZ$150,$B44-1,FALSE)</f>
        <v>11.805599183458886</v>
      </c>
      <c r="AS44" s="688">
        <f ca="1">HLOOKUP(AS$28,'Table 4 (i)'!$B$2:$CZ$150,$B44-1,FALSE)</f>
        <v>0</v>
      </c>
      <c r="AT44" s="688">
        <f ca="1">HLOOKUP(AT$28,'Table 4 (i)'!$B$2:$CZ$150,$B44-1,FALSE)</f>
        <v>6.1024707846107633</v>
      </c>
      <c r="AU44" s="688">
        <f ca="1">HLOOKUP(AU$28,'Table 4 (i)'!$B$2:$CZ$150,$B44-1,FALSE)</f>
        <v>5.5550440602385081</v>
      </c>
      <c r="AV44" s="688">
        <f ca="1">HLOOKUP(AV$28,'Table 4 (i)'!$B$2:$CZ$150,$B44-1,FALSE)</f>
        <v>0</v>
      </c>
      <c r="AW44" s="688">
        <f ca="1">HLOOKUP(AW$28,'Table 4 (i)'!$B$2:$CZ$150,$B44-1,FALSE)</f>
        <v>13.265286394471287</v>
      </c>
      <c r="AX44" s="688">
        <f ca="1">HLOOKUP(AX$28,'Table 4 (i)'!$B$2:$CZ$150,$B44-1,FALSE)</f>
        <v>-0.96786141776404988</v>
      </c>
      <c r="AY44" s="677">
        <f ca="1">HLOOKUP(AY$28,'Table 4 (i)'!$B$2:$CZ$150,$B44-1,FALSE)</f>
        <v>-0.29779044416947492</v>
      </c>
      <c r="AZ44" s="677">
        <f ca="1">HLOOKUP(AZ$28,'Table 4 (i)'!$B$2:$CZ$150,$B44-1,FALSE)</f>
        <v>1.6159446241153264</v>
      </c>
      <c r="BA44" s="677">
        <f ca="1">HLOOKUP(BA$28,'Table 4 (i)'!$B$2:$CZ$150,$B44-1,FALSE)</f>
        <v>1.1203622607212385</v>
      </c>
      <c r="BB44" s="677">
        <f ca="1">HLOOKUP(BB$28,'Table 4 (i)'!$B$2:$CZ$150,$B44-1,FALSE)</f>
        <v>1.1335659790741883</v>
      </c>
      <c r="BC44" s="677">
        <f ca="1">HLOOKUP(BC$28,'Table 4 (i)'!$B$2:$CZ$150,$B44-1,FALSE)</f>
        <v>1.1394169192147194</v>
      </c>
      <c r="BD44" s="677">
        <f ca="1">HLOOKUP(BD$28,'Table 4 (i)'!$B$2:$CZ$150,$B44-1,FALSE)</f>
        <v>0.653289840658971</v>
      </c>
    </row>
    <row r="45" spans="1:56" s="671" customFormat="1" x14ac:dyDescent="0.3">
      <c r="A45" s="865" t="s">
        <v>592</v>
      </c>
      <c r="B45" s="865">
        <f ca="1">MATCH(A45,OFFSET('Table 4 (i)'!$B$1,B$36,0,150,1),0)+B$36</f>
        <v>86</v>
      </c>
      <c r="C45" s="1116"/>
      <c r="D45" s="679" t="s">
        <v>1532</v>
      </c>
      <c r="E45" s="688">
        <f ca="1">HLOOKUP(E$28,'Table 4 (i)'!$B$2:$CZ$150,$B45-1,FALSE)</f>
        <v>0</v>
      </c>
      <c r="F45" s="688">
        <f ca="1">HLOOKUP(F$28,'Table 4 (i)'!$B$2:$CZ$150,$B45-1,FALSE)</f>
        <v>0</v>
      </c>
      <c r="G45" s="688">
        <f ca="1">HLOOKUP(G$28,'Table 4 (i)'!$B$2:$CZ$150,$B45-1,FALSE)</f>
        <v>0</v>
      </c>
      <c r="H45" s="688">
        <f ca="1">HLOOKUP(H$28,'Table 4 (i)'!$B$2:$CZ$150,$B45-1,FALSE)</f>
        <v>0</v>
      </c>
      <c r="I45" s="688">
        <f ca="1">HLOOKUP(I$28,'Table 4 (i)'!$B$2:$CZ$150,$B45-1,FALSE)</f>
        <v>0</v>
      </c>
      <c r="J45" s="688">
        <f ca="1">HLOOKUP(J$28,'Table 4 (i)'!$B$2:$CZ$150,$B45-1,FALSE)</f>
        <v>0</v>
      </c>
      <c r="K45" s="688">
        <f ca="1">HLOOKUP(K$28,'Table 4 (i)'!$B$2:$CZ$150,$B45-1,FALSE)</f>
        <v>0</v>
      </c>
      <c r="L45" s="688">
        <f ca="1">HLOOKUP(L$28,'Table 4 (i)'!$B$2:$CZ$150,$B45-1,FALSE)</f>
        <v>0</v>
      </c>
      <c r="M45" s="688">
        <f ca="1">HLOOKUP(M$28,'Table 4 (i)'!$B$2:$CZ$150,$B45-1,FALSE)</f>
        <v>0</v>
      </c>
      <c r="N45" s="688">
        <f ca="1">HLOOKUP(N$28,'Table 4 (i)'!$B$2:$CZ$150,$B45-1,FALSE)</f>
        <v>0</v>
      </c>
      <c r="O45" s="688">
        <f ca="1">HLOOKUP(O$28,'Table 4 (i)'!$B$2:$CZ$150,$B45-1,FALSE)</f>
        <v>1971.5958475411921</v>
      </c>
      <c r="P45" s="688">
        <f ca="1">HLOOKUP(P$28,'Table 4 (i)'!$B$2:$CZ$150,$B45-1,FALSE)</f>
        <v>2082.4491480226584</v>
      </c>
      <c r="Q45" s="688">
        <f ca="1">HLOOKUP(Q$28,'Table 4 (i)'!$B$2:$CZ$150,$B45-1,FALSE)</f>
        <v>2305.5745738573669</v>
      </c>
      <c r="R45" s="688">
        <f ca="1">HLOOKUP(R$28,'Table 4 (i)'!$B$2:$CZ$150,$B45-1,FALSE)</f>
        <v>2722.7046315561552</v>
      </c>
      <c r="S45" s="688">
        <f ca="1">HLOOKUP(S$28,'Table 4 (i)'!$B$2:$CZ$150,$B45-1,FALSE)</f>
        <v>3561.7711115906286</v>
      </c>
      <c r="T45" s="688">
        <f ca="1">HLOOKUP(T$28,'Table 4 (i)'!$B$2:$CZ$150,$B45-1,FALSE)</f>
        <v>4280.7188704120163</v>
      </c>
      <c r="U45" s="688">
        <f ca="1">HLOOKUP(U$28,'Table 4 (i)'!$B$2:$CZ$150,$B45-1,FALSE)</f>
        <v>5092.222578426281</v>
      </c>
      <c r="V45" s="688">
        <f ca="1">HLOOKUP(V$28,'Table 4 (i)'!$B$2:$CZ$150,$B45-1,FALSE)</f>
        <v>5770.70738188414</v>
      </c>
      <c r="W45" s="688">
        <f ca="1">HLOOKUP(W$28,'Table 4 (i)'!$B$2:$CZ$150,$B45-1,FALSE)</f>
        <v>6068.505703162019</v>
      </c>
      <c r="X45" s="688">
        <f ca="1">HLOOKUP(X$28,'Table 4 (i)'!$B$2:$CZ$150,$B45-1,FALSE)</f>
        <v>6351.0288998500855</v>
      </c>
      <c r="Y45" s="688">
        <f ca="1">HLOOKUP(Y$28,'Table 4 (i)'!$B$2:$CZ$150,$B45-1,FALSE)</f>
        <v>6550.0041412449154</v>
      </c>
      <c r="Z45" s="688">
        <f ca="1">HLOOKUP(Z$28,'Table 4 (i)'!$B$2:$CZ$150,$B45-1,FALSE)</f>
        <v>6708.9760770278835</v>
      </c>
      <c r="AA45" s="688">
        <f ca="1">HLOOKUP(AA$28,'Table 4 (i)'!$B$2:$CZ$150,$B45-1,FALSE)</f>
        <v>7033.6495003854498</v>
      </c>
      <c r="AB45" s="688">
        <f ca="1">HLOOKUP(AB$28,'Table 4 (i)'!$B$2:$CZ$150,$B45-1,FALSE)</f>
        <v>7377.0680883743471</v>
      </c>
      <c r="AC45" s="688">
        <f ca="1">HLOOKUP(AC$28,'Table 4 (i)'!$B$2:$CZ$150,$B45-1,FALSE)</f>
        <v>7032.4875364669515</v>
      </c>
      <c r="AD45" s="688">
        <f ca="1">HLOOKUP(AD$28,'Table 4 (i)'!$B$2:$CZ$150,$B45-1,FALSE)</f>
        <v>7189.3535767098447</v>
      </c>
      <c r="AE45" s="688">
        <f ca="1">HLOOKUP(AE$28,'Table 4 (i)'!$B$2:$CZ$150,$B45-1,FALSE)</f>
        <v>6760.4844459800324</v>
      </c>
      <c r="AF45" s="688">
        <f ca="1">HLOOKUP(AF$28,'Table 4 (i)'!$B$2:$CZ$150,$B45-1,FALSE)</f>
        <v>6575.0398975261014</v>
      </c>
      <c r="AG45" s="688">
        <f ca="1">HLOOKUP(AG$28,'Table 4 (i)'!$B$2:$CZ$150,$B45-1,FALSE)</f>
        <v>6646.3896289208742</v>
      </c>
      <c r="AH45" s="688">
        <f ca="1">HLOOKUP(AH$28,'Table 4 (i)'!$B$2:$CZ$150,$B45-1,FALSE)</f>
        <v>7347.1829788680134</v>
      </c>
      <c r="AI45" s="688">
        <f ca="1">HLOOKUP(AI$28,'Table 4 (i)'!$B$2:$CZ$150,$B45-1,FALSE)</f>
        <v>7234.0806212770221</v>
      </c>
      <c r="AJ45" s="688">
        <f ca="1">HLOOKUP(AJ$28,'Table 4 (i)'!$B$2:$CZ$150,$B45-1,FALSE)</f>
        <v>7123.9729312745485</v>
      </c>
      <c r="AK45" s="688">
        <f ca="1">HLOOKUP(AK$28,'Table 4 (i)'!$B$2:$CZ$150,$B45-1,FALSE)</f>
        <v>6550.8304749881554</v>
      </c>
      <c r="AL45" s="688">
        <f ca="1">HLOOKUP(AL$28,'Table 4 (i)'!$B$2:$CZ$150,$B45-1,FALSE)</f>
        <v>5649.3300450589768</v>
      </c>
      <c r="AM45" s="688">
        <f ca="1">HLOOKUP(AM$28,'Table 4 (i)'!$B$2:$CZ$150,$B45-1,FALSE)</f>
        <v>3443.3326856701801</v>
      </c>
      <c r="AN45" s="688">
        <f ca="1">HLOOKUP(AN$28,'Table 4 (i)'!$B$2:$CZ$150,$B45-1,FALSE)</f>
        <v>1359.6571665129477</v>
      </c>
      <c r="AO45" s="688">
        <f ca="1">HLOOKUP(AO$28,'Table 4 (i)'!$B$2:$CZ$150,$B45-1,FALSE)</f>
        <v>627.57434075438186</v>
      </c>
      <c r="AP45" s="688">
        <f ca="1">HLOOKUP(AP$28,'Table 4 (i)'!$B$2:$CZ$150,$B45-1,FALSE)</f>
        <v>317.44184727365973</v>
      </c>
      <c r="AQ45" s="688">
        <f ca="1">HLOOKUP(AQ$28,'Table 4 (i)'!$B$2:$CZ$150,$B45-1,FALSE)</f>
        <v>133.23743342071103</v>
      </c>
      <c r="AR45" s="688">
        <f ca="1">HLOOKUP(AR$28,'Table 4 (i)'!$B$2:$CZ$150,$B45-1,FALSE)</f>
        <v>38.293178101559405</v>
      </c>
      <c r="AS45" s="688">
        <f ca="1">HLOOKUP(AS$28,'Table 4 (i)'!$B$2:$CZ$150,$B45-1,FALSE)</f>
        <v>4.0765931155644468</v>
      </c>
      <c r="AT45" s="688">
        <f ca="1">HLOOKUP(AT$28,'Table 4 (i)'!$B$2:$CZ$150,$B45-1,FALSE)</f>
        <v>1.8205563572481778</v>
      </c>
      <c r="AU45" s="688">
        <f ca="1">HLOOKUP(AU$28,'Table 4 (i)'!$B$2:$CZ$150,$B45-1,FALSE)</f>
        <v>1.3487453240367209</v>
      </c>
      <c r="AV45" s="688">
        <f ca="1">HLOOKUP(AV$28,'Table 4 (i)'!$B$2:$CZ$150,$B45-1,FALSE)</f>
        <v>1.0220565594502176</v>
      </c>
      <c r="AW45" s="688">
        <f ca="1">HLOOKUP(AW$28,'Table 4 (i)'!$B$2:$CZ$150,$B45-1,FALSE)</f>
        <v>1.0590502216106195</v>
      </c>
      <c r="AX45" s="688">
        <f ca="1">HLOOKUP(AX$28,'Table 4 (i)'!$B$2:$CZ$150,$B45-1,FALSE)</f>
        <v>0.68262777854327694</v>
      </c>
      <c r="AY45" s="677">
        <f ca="1">HLOOKUP(AY$28,'Table 4 (i)'!$B$2:$CZ$150,$B45-1,FALSE)</f>
        <v>0.24557203901206801</v>
      </c>
      <c r="AZ45" s="677">
        <f ca="1">HLOOKUP(AZ$28,'Table 4 (i)'!$B$2:$CZ$150,$B45-1,FALSE)</f>
        <v>-3.1832211341465212E-5</v>
      </c>
      <c r="BA45" s="677">
        <f ca="1">HLOOKUP(BA$28,'Table 4 (i)'!$B$2:$CZ$150,$B45-1,FALSE)</f>
        <v>-9.8178448873481253E-5</v>
      </c>
      <c r="BB45" s="677">
        <f ca="1">HLOOKUP(BB$28,'Table 4 (i)'!$B$2:$CZ$150,$B45-1,FALSE)</f>
        <v>-1.2121349292435531E-3</v>
      </c>
      <c r="BC45" s="677">
        <f ca="1">HLOOKUP(BC$28,'Table 4 (i)'!$B$2:$CZ$150,$B45-1,FALSE)</f>
        <v>-1.4497670557600476E-3</v>
      </c>
      <c r="BD45" s="677">
        <f ca="1">HLOOKUP(BD$28,'Table 4 (i)'!$B$2:$CZ$150,$B45-1,FALSE)</f>
        <v>-1.4743683962265052E-3</v>
      </c>
    </row>
    <row r="46" spans="1:56" s="671" customFormat="1" x14ac:dyDescent="0.3">
      <c r="A46" s="865" t="s">
        <v>406</v>
      </c>
      <c r="B46" s="865">
        <f ca="1">MATCH(A46,OFFSET('Table 4 (i)'!$B$1,B$36,0,150,1),0)+B$36</f>
        <v>87</v>
      </c>
      <c r="C46" s="1116"/>
      <c r="D46" s="679" t="s">
        <v>1533</v>
      </c>
      <c r="E46" s="688">
        <f ca="1">HLOOKUP(E$28,'Table 4 (i)'!$B$2:$CZ$150,$B46-1,FALSE)</f>
        <v>4855.3385776111436</v>
      </c>
      <c r="F46" s="688">
        <f ca="1">HLOOKUP(F$28,'Table 4 (i)'!$B$2:$CZ$150,$B46-1,FALSE)</f>
        <v>4921.6304989258933</v>
      </c>
      <c r="G46" s="688">
        <f ca="1">HLOOKUP(G$28,'Table 4 (i)'!$B$2:$CZ$150,$B46-1,FALSE)</f>
        <v>4781.3879819252961</v>
      </c>
      <c r="H46" s="688">
        <f ca="1">HLOOKUP(H$28,'Table 4 (i)'!$B$2:$CZ$150,$B46-1,FALSE)</f>
        <v>5155.3238078187624</v>
      </c>
      <c r="I46" s="688">
        <f ca="1">HLOOKUP(I$28,'Table 4 (i)'!$B$2:$CZ$150,$B46-1,FALSE)</f>
        <v>5576.5976022811856</v>
      </c>
      <c r="J46" s="688">
        <f ca="1">HLOOKUP(J$28,'Table 4 (i)'!$B$2:$CZ$150,$B46-1,FALSE)</f>
        <v>6244.073259626708</v>
      </c>
      <c r="K46" s="688">
        <f ca="1">HLOOKUP(K$28,'Table 4 (i)'!$B$2:$CZ$150,$B46-1,FALSE)</f>
        <v>6698.9753239140382</v>
      </c>
      <c r="L46" s="688">
        <f ca="1">HLOOKUP(L$28,'Table 4 (i)'!$B$2:$CZ$150,$B46-1,FALSE)</f>
        <v>6865.6635523432133</v>
      </c>
      <c r="M46" s="688">
        <f ca="1">HLOOKUP(M$28,'Table 4 (i)'!$B$2:$CZ$150,$B46-1,FALSE)</f>
        <v>7385.5313350032648</v>
      </c>
      <c r="N46" s="688">
        <f ca="1">HLOOKUP(N$28,'Table 4 (i)'!$B$2:$CZ$150,$B46-1,FALSE)</f>
        <v>7618.3633722726217</v>
      </c>
      <c r="O46" s="688">
        <f ca="1">HLOOKUP(O$28,'Table 4 (i)'!$B$2:$CZ$150,$B46-1,FALSE)</f>
        <v>7966.8972085945788</v>
      </c>
      <c r="P46" s="688">
        <f ca="1">HLOOKUP(P$28,'Table 4 (i)'!$B$2:$CZ$150,$B46-1,FALSE)</f>
        <v>8302.240587650751</v>
      </c>
      <c r="Q46" s="688">
        <f ca="1">HLOOKUP(Q$28,'Table 4 (i)'!$B$2:$CZ$150,$B46-1,FALSE)</f>
        <v>8723.9520382360697</v>
      </c>
      <c r="R46" s="688">
        <f ca="1">HLOOKUP(R$28,'Table 4 (i)'!$B$2:$CZ$150,$B46-1,FALSE)</f>
        <v>10133.420696967405</v>
      </c>
      <c r="S46" s="688">
        <f ca="1">HLOOKUP(S$28,'Table 4 (i)'!$B$2:$CZ$150,$B46-1,FALSE)</f>
        <v>11171.584748512179</v>
      </c>
      <c r="T46" s="688">
        <f ca="1">HLOOKUP(T$28,'Table 4 (i)'!$B$2:$CZ$150,$B46-1,FALSE)</f>
        <v>12424.901194244903</v>
      </c>
      <c r="U46" s="688">
        <f ca="1">HLOOKUP(U$28,'Table 4 (i)'!$B$2:$CZ$150,$B46-1,FALSE)</f>
        <v>13385.456910583056</v>
      </c>
      <c r="V46" s="688">
        <f ca="1">HLOOKUP(V$28,'Table 4 (i)'!$B$2:$CZ$150,$B46-1,FALSE)</f>
        <v>456.38609251765291</v>
      </c>
      <c r="W46" s="688">
        <f ca="1">HLOOKUP(W$28,'Table 4 (i)'!$B$2:$CZ$150,$B46-1,FALSE)</f>
        <v>0</v>
      </c>
      <c r="X46" s="688">
        <f ca="1">HLOOKUP(X$28,'Table 4 (i)'!$B$2:$CZ$150,$B46-1,FALSE)</f>
        <v>0</v>
      </c>
      <c r="Y46" s="688">
        <f ca="1">HLOOKUP(Y$28,'Table 4 (i)'!$B$2:$CZ$150,$B46-1,FALSE)</f>
        <v>0</v>
      </c>
      <c r="Z46" s="688">
        <f ca="1">HLOOKUP(Z$28,'Table 4 (i)'!$B$2:$CZ$150,$B46-1,FALSE)</f>
        <v>0</v>
      </c>
      <c r="AA46" s="688">
        <f ca="1">HLOOKUP(AA$28,'Table 4 (i)'!$B$2:$CZ$150,$B46-1,FALSE)</f>
        <v>0</v>
      </c>
      <c r="AB46" s="688">
        <f ca="1">HLOOKUP(AB$28,'Table 4 (i)'!$B$2:$CZ$150,$B46-1,FALSE)</f>
        <v>0</v>
      </c>
      <c r="AC46" s="688">
        <f ca="1">HLOOKUP(AC$28,'Table 4 (i)'!$B$2:$CZ$150,$B46-1,FALSE)</f>
        <v>0</v>
      </c>
      <c r="AD46" s="688">
        <f ca="1">HLOOKUP(AD$28,'Table 4 (i)'!$B$2:$CZ$150,$B46-1,FALSE)</f>
        <v>0</v>
      </c>
      <c r="AE46" s="688">
        <f ca="1">HLOOKUP(AE$28,'Table 4 (i)'!$B$2:$CZ$150,$B46-1,FALSE)</f>
        <v>0</v>
      </c>
      <c r="AF46" s="688">
        <f ca="1">HLOOKUP(AF$28,'Table 4 (i)'!$B$2:$CZ$150,$B46-1,FALSE)</f>
        <v>0</v>
      </c>
      <c r="AG46" s="688">
        <f ca="1">HLOOKUP(AG$28,'Table 4 (i)'!$B$2:$CZ$150,$B46-1,FALSE)</f>
        <v>0</v>
      </c>
      <c r="AH46" s="688">
        <f ca="1">HLOOKUP(AH$28,'Table 4 (i)'!$B$2:$CZ$150,$B46-1,FALSE)</f>
        <v>0</v>
      </c>
      <c r="AI46" s="688">
        <f ca="1">HLOOKUP(AI$28,'Table 4 (i)'!$B$2:$CZ$150,$B46-1,FALSE)</f>
        <v>0</v>
      </c>
      <c r="AJ46" s="688">
        <f ca="1">HLOOKUP(AJ$28,'Table 4 (i)'!$B$2:$CZ$150,$B46-1,FALSE)</f>
        <v>0</v>
      </c>
      <c r="AK46" s="688">
        <f ca="1">HLOOKUP(AK$28,'Table 4 (i)'!$B$2:$CZ$150,$B46-1,FALSE)</f>
        <v>0</v>
      </c>
      <c r="AL46" s="688">
        <f ca="1">HLOOKUP(AL$28,'Table 4 (i)'!$B$2:$CZ$150,$B46-1,FALSE)</f>
        <v>0</v>
      </c>
      <c r="AM46" s="688">
        <f ca="1">HLOOKUP(AM$28,'Table 4 (i)'!$B$2:$CZ$150,$B46-1,FALSE)</f>
        <v>0</v>
      </c>
      <c r="AN46" s="688">
        <f ca="1">HLOOKUP(AN$28,'Table 4 (i)'!$B$2:$CZ$150,$B46-1,FALSE)</f>
        <v>0</v>
      </c>
      <c r="AO46" s="688">
        <f ca="1">HLOOKUP(AO$28,'Table 4 (i)'!$B$2:$CZ$150,$B46-1,FALSE)</f>
        <v>0</v>
      </c>
      <c r="AP46" s="688">
        <f ca="1">HLOOKUP(AP$28,'Table 4 (i)'!$B$2:$CZ$150,$B46-1,FALSE)</f>
        <v>0</v>
      </c>
      <c r="AQ46" s="688">
        <f ca="1">HLOOKUP(AQ$28,'Table 4 (i)'!$B$2:$CZ$150,$B46-1,FALSE)</f>
        <v>0</v>
      </c>
      <c r="AR46" s="688">
        <f ca="1">HLOOKUP(AR$28,'Table 4 (i)'!$B$2:$CZ$150,$B46-1,FALSE)</f>
        <v>0</v>
      </c>
      <c r="AS46" s="688">
        <f ca="1">HLOOKUP(AS$28,'Table 4 (i)'!$B$2:$CZ$150,$B46-1,FALSE)</f>
        <v>0</v>
      </c>
      <c r="AT46" s="688">
        <f ca="1">HLOOKUP(AT$28,'Table 4 (i)'!$B$2:$CZ$150,$B46-1,FALSE)</f>
        <v>0</v>
      </c>
      <c r="AU46" s="688">
        <f ca="1">HLOOKUP(AU$28,'Table 4 (i)'!$B$2:$CZ$150,$B46-1,FALSE)</f>
        <v>0</v>
      </c>
      <c r="AV46" s="688">
        <f ca="1">HLOOKUP(AV$28,'Table 4 (i)'!$B$2:$CZ$150,$B46-1,FALSE)</f>
        <v>0</v>
      </c>
      <c r="AW46" s="688">
        <f ca="1">HLOOKUP(AW$28,'Table 4 (i)'!$B$2:$CZ$150,$B46-1,FALSE)</f>
        <v>0</v>
      </c>
      <c r="AX46" s="688">
        <f ca="1">HLOOKUP(AX$28,'Table 4 (i)'!$B$2:$CZ$150,$B46-1,FALSE)</f>
        <v>0</v>
      </c>
      <c r="AY46" s="677">
        <f ca="1">HLOOKUP(AY$28,'Table 4 (i)'!$B$2:$CZ$150,$B46-1,FALSE)</f>
        <v>0</v>
      </c>
      <c r="AZ46" s="677">
        <f ca="1">HLOOKUP(AZ$28,'Table 4 (i)'!$B$2:$CZ$150,$B46-1,FALSE)</f>
        <v>0</v>
      </c>
      <c r="BA46" s="677">
        <f ca="1">HLOOKUP(BA$28,'Table 4 (i)'!$B$2:$CZ$150,$B46-1,FALSE)</f>
        <v>0</v>
      </c>
      <c r="BB46" s="677">
        <f ca="1">HLOOKUP(BB$28,'Table 4 (i)'!$B$2:$CZ$150,$B46-1,FALSE)</f>
        <v>0</v>
      </c>
      <c r="BC46" s="677">
        <f ca="1">HLOOKUP(BC$28,'Table 4 (i)'!$B$2:$CZ$150,$B46-1,FALSE)</f>
        <v>0</v>
      </c>
      <c r="BD46" s="677">
        <f ca="1">HLOOKUP(BD$28,'Table 4 (i)'!$B$2:$CZ$150,$B46-1,FALSE)</f>
        <v>0</v>
      </c>
    </row>
    <row r="47" spans="1:56" s="671" customFormat="1" x14ac:dyDescent="0.3">
      <c r="A47" s="865" t="s">
        <v>424</v>
      </c>
      <c r="B47" s="865">
        <f ca="1">MATCH(A47,OFFSET('Table 4 (i)'!$B$1,B$36,0,150,1),0)+B$36</f>
        <v>88</v>
      </c>
      <c r="C47" s="1116"/>
      <c r="D47" s="679" t="s">
        <v>1531</v>
      </c>
      <c r="E47" s="688">
        <f ca="1">HLOOKUP(E$28,'Table 4 (i)'!$B$2:$CZ$150,$B47-1,FALSE)</f>
        <v>408.77449874887816</v>
      </c>
      <c r="F47" s="688">
        <f ca="1">HLOOKUP(F$28,'Table 4 (i)'!$B$2:$CZ$150,$B47-1,FALSE)</f>
        <v>427.25047406301292</v>
      </c>
      <c r="G47" s="688">
        <f ca="1">HLOOKUP(G$28,'Table 4 (i)'!$B$2:$CZ$150,$B47-1,FALSE)</f>
        <v>449.50503416357265</v>
      </c>
      <c r="H47" s="688">
        <f ca="1">HLOOKUP(H$28,'Table 4 (i)'!$B$2:$CZ$150,$B47-1,FALSE)</f>
        <v>484.29189262071509</v>
      </c>
      <c r="I47" s="688">
        <f ca="1">HLOOKUP(I$28,'Table 4 (i)'!$B$2:$CZ$150,$B47-1,FALSE)</f>
        <v>531.47054876900938</v>
      </c>
      <c r="J47" s="688">
        <f ca="1">HLOOKUP(J$28,'Table 4 (i)'!$B$2:$CZ$150,$B47-1,FALSE)</f>
        <v>597.226891051954</v>
      </c>
      <c r="K47" s="688">
        <f ca="1">HLOOKUP(K$28,'Table 4 (i)'!$B$2:$CZ$150,$B47-1,FALSE)</f>
        <v>729.624525171909</v>
      </c>
      <c r="L47" s="688">
        <f ca="1">HLOOKUP(L$28,'Table 4 (i)'!$B$2:$CZ$150,$B47-1,FALSE)</f>
        <v>777.20838325258399</v>
      </c>
      <c r="M47" s="688">
        <f ca="1">HLOOKUP(M$28,'Table 4 (i)'!$B$2:$CZ$150,$B47-1,FALSE)</f>
        <v>794.88109358735403</v>
      </c>
      <c r="N47" s="688">
        <f ca="1">HLOOKUP(N$28,'Table 4 (i)'!$B$2:$CZ$150,$B47-1,FALSE)</f>
        <v>771.74627829845997</v>
      </c>
      <c r="O47" s="688">
        <f ca="1">HLOOKUP(O$28,'Table 4 (i)'!$B$2:$CZ$150,$B47-1,FALSE)</f>
        <v>767.29198443399264</v>
      </c>
      <c r="P47" s="688">
        <f ca="1">HLOOKUP(P$28,'Table 4 (i)'!$B$2:$CZ$150,$B47-1,FALSE)</f>
        <v>771.52964161029752</v>
      </c>
      <c r="Q47" s="688">
        <f ca="1">HLOOKUP(Q$28,'Table 4 (i)'!$B$2:$CZ$150,$B47-1,FALSE)</f>
        <v>877.5950228839522</v>
      </c>
      <c r="R47" s="688">
        <f ca="1">HLOOKUP(R$28,'Table 4 (i)'!$B$2:$CZ$150,$B47-1,FALSE)</f>
        <v>1154.3087623773054</v>
      </c>
      <c r="S47" s="688">
        <f ca="1">HLOOKUP(S$28,'Table 4 (i)'!$B$2:$CZ$150,$B47-1,FALSE)</f>
        <v>1186.7609346923423</v>
      </c>
      <c r="T47" s="688">
        <f ca="1">HLOOKUP(T$28,'Table 4 (i)'!$B$2:$CZ$150,$B47-1,FALSE)</f>
        <v>1262.8724642203322</v>
      </c>
      <c r="U47" s="688">
        <f ca="1">HLOOKUP(U$28,'Table 4 (i)'!$B$2:$CZ$150,$B47-1,FALSE)</f>
        <v>1384.931016062988</v>
      </c>
      <c r="V47" s="688">
        <f ca="1">HLOOKUP(V$28,'Table 4 (i)'!$B$2:$CZ$150,$B47-1,FALSE)</f>
        <v>1425.1147355180658</v>
      </c>
      <c r="W47" s="688">
        <f ca="1">HLOOKUP(W$28,'Table 4 (i)'!$B$2:$CZ$150,$B47-1,FALSE)</f>
        <v>1556.5261945318355</v>
      </c>
      <c r="X47" s="688">
        <f ca="1">HLOOKUP(X$28,'Table 4 (i)'!$B$2:$CZ$150,$B47-1,FALSE)</f>
        <v>1675.9399005652742</v>
      </c>
      <c r="Y47" s="688">
        <f ca="1">HLOOKUP(Y$28,'Table 4 (i)'!$B$2:$CZ$150,$B47-1,FALSE)</f>
        <v>1610.1750539344637</v>
      </c>
      <c r="Z47" s="688">
        <f ca="1">HLOOKUP(Z$28,'Table 4 (i)'!$B$2:$CZ$150,$B47-1,FALSE)</f>
        <v>1630.7307694289548</v>
      </c>
      <c r="AA47" s="688">
        <f ca="1">HLOOKUP(AA$28,'Table 4 (i)'!$B$2:$CZ$150,$B47-1,FALSE)</f>
        <v>1594.5257343881794</v>
      </c>
      <c r="AB47" s="688">
        <f ca="1">HLOOKUP(AB$28,'Table 4 (i)'!$B$2:$CZ$150,$B47-1,FALSE)</f>
        <v>1609.5978766628514</v>
      </c>
      <c r="AC47" s="688">
        <f ca="1">HLOOKUP(AC$28,'Table 4 (i)'!$B$2:$CZ$150,$B47-1,FALSE)</f>
        <v>1431.7087474198411</v>
      </c>
      <c r="AD47" s="688">
        <f ca="1">HLOOKUP(AD$28,'Table 4 (i)'!$B$2:$CZ$150,$B47-1,FALSE)</f>
        <v>1349.2320399028922</v>
      </c>
      <c r="AE47" s="688">
        <f ca="1">HLOOKUP(AE$28,'Table 4 (i)'!$B$2:$CZ$150,$B47-1,FALSE)</f>
        <v>1357.849170535266</v>
      </c>
      <c r="AF47" s="688">
        <f ca="1">HLOOKUP(AF$28,'Table 4 (i)'!$B$2:$CZ$150,$B47-1,FALSE)</f>
        <v>1284.8532388454391</v>
      </c>
      <c r="AG47" s="688">
        <f ca="1">HLOOKUP(AG$28,'Table 4 (i)'!$B$2:$CZ$150,$B47-1,FALSE)</f>
        <v>1245.3331784739744</v>
      </c>
      <c r="AH47" s="688">
        <f ca="1">HLOOKUP(AH$28,'Table 4 (i)'!$B$2:$CZ$150,$B47-1,FALSE)</f>
        <v>1103.8835135206302</v>
      </c>
      <c r="AI47" s="688">
        <f ca="1">HLOOKUP(AI$28,'Table 4 (i)'!$B$2:$CZ$150,$B47-1,FALSE)</f>
        <v>1087.2218981337658</v>
      </c>
      <c r="AJ47" s="688">
        <f ca="1">HLOOKUP(AJ$28,'Table 4 (i)'!$B$2:$CZ$150,$B47-1,FALSE)</f>
        <v>1089.9833644915088</v>
      </c>
      <c r="AK47" s="688">
        <f ca="1">HLOOKUP(AK$28,'Table 4 (i)'!$B$2:$CZ$150,$B47-1,FALSE)</f>
        <v>1062.2925797411951</v>
      </c>
      <c r="AL47" s="688">
        <f ca="1">HLOOKUP(AL$28,'Table 4 (i)'!$B$2:$CZ$150,$B47-1,FALSE)</f>
        <v>1033.787874506186</v>
      </c>
      <c r="AM47" s="688">
        <f ca="1">HLOOKUP(AM$28,'Table 4 (i)'!$B$2:$CZ$150,$B47-1,FALSE)</f>
        <v>1037.9297277917638</v>
      </c>
      <c r="AN47" s="688">
        <f ca="1">HLOOKUP(AN$28,'Table 4 (i)'!$B$2:$CZ$150,$B47-1,FALSE)</f>
        <v>1001.1733184358289</v>
      </c>
      <c r="AO47" s="688">
        <f ca="1">HLOOKUP(AO$28,'Table 4 (i)'!$B$2:$CZ$150,$B47-1,FALSE)</f>
        <v>825.596133430289</v>
      </c>
      <c r="AP47" s="688">
        <f ca="1">HLOOKUP(AP$28,'Table 4 (i)'!$B$2:$CZ$150,$B47-1,FALSE)</f>
        <v>468.86423730398263</v>
      </c>
      <c r="AQ47" s="688">
        <f ca="1">HLOOKUP(AQ$28,'Table 4 (i)'!$B$2:$CZ$150,$B47-1,FALSE)</f>
        <v>153.08235755116152</v>
      </c>
      <c r="AR47" s="688">
        <f ca="1">HLOOKUP(AR$28,'Table 4 (i)'!$B$2:$CZ$150,$B47-1,FALSE)</f>
        <v>19.309720121659012</v>
      </c>
      <c r="AS47" s="688">
        <f ca="1">HLOOKUP(AS$28,'Table 4 (i)'!$B$2:$CZ$150,$B47-1,FALSE)</f>
        <v>1.5588907498380149</v>
      </c>
      <c r="AT47" s="688">
        <f ca="1">HLOOKUP(AT$28,'Table 4 (i)'!$B$2:$CZ$150,$B47-1,FALSE)</f>
        <v>0.34300563711592519</v>
      </c>
      <c r="AU47" s="688">
        <f ca="1">HLOOKUP(AU$28,'Table 4 (i)'!$B$2:$CZ$150,$B47-1,FALSE)</f>
        <v>0.18847849756337198</v>
      </c>
      <c r="AV47" s="688">
        <f ca="1">HLOOKUP(AV$28,'Table 4 (i)'!$B$2:$CZ$150,$B47-1,FALSE)</f>
        <v>0.16060866245338715</v>
      </c>
      <c r="AW47" s="688">
        <f ca="1">HLOOKUP(AW$28,'Table 4 (i)'!$B$2:$CZ$150,$B47-1,FALSE)</f>
        <v>0.12660573907924008</v>
      </c>
      <c r="AX47" s="688">
        <f ca="1">HLOOKUP(AX$28,'Table 4 (i)'!$B$2:$CZ$150,$B47-1,FALSE)</f>
        <v>0.1278981793306338</v>
      </c>
      <c r="AY47" s="677">
        <f ca="1">HLOOKUP(AY$28,'Table 4 (i)'!$B$2:$CZ$150,$B47-1,FALSE)</f>
        <v>0.11117061081284073</v>
      </c>
      <c r="AZ47" s="677">
        <f ca="1">HLOOKUP(AZ$28,'Table 4 (i)'!$B$2:$CZ$150,$B47-1,FALSE)</f>
        <v>0.11529149679484146</v>
      </c>
      <c r="BA47" s="677">
        <f ca="1">HLOOKUP(BA$28,'Table 4 (i)'!$B$2:$CZ$150,$B47-1,FALSE)</f>
        <v>0.11755335874042272</v>
      </c>
      <c r="BB47" s="677">
        <f ca="1">HLOOKUP(BB$28,'Table 4 (i)'!$B$2:$CZ$150,$B47-1,FALSE)</f>
        <v>0.11765498430054719</v>
      </c>
      <c r="BC47" s="677">
        <f ca="1">HLOOKUP(BC$28,'Table 4 (i)'!$B$2:$CZ$150,$B47-1,FALSE)</f>
        <v>0.11738845528487481</v>
      </c>
      <c r="BD47" s="677">
        <f ca="1">HLOOKUP(BD$28,'Table 4 (i)'!$B$2:$CZ$150,$B47-1,FALSE)</f>
        <v>0.11752544596727646</v>
      </c>
    </row>
    <row r="48" spans="1:56" s="671" customFormat="1" x14ac:dyDescent="0.3">
      <c r="A48" s="865" t="s">
        <v>594</v>
      </c>
      <c r="B48" s="865">
        <f ca="1">MATCH(A48,OFFSET('Table 4 (i)'!$B$1,B$36,0,150,1),0)+B$36</f>
        <v>90</v>
      </c>
      <c r="C48" s="1116"/>
      <c r="D48" s="679" t="s">
        <v>1534</v>
      </c>
      <c r="E48" s="688">
        <f ca="1">HLOOKUP(E$28,'Table 4 (i)'!$B$2:$CZ$150,$B48-1,FALSE)</f>
        <v>0</v>
      </c>
      <c r="F48" s="688">
        <f ca="1">HLOOKUP(F$28,'Table 4 (i)'!$B$2:$CZ$150,$B48-1,FALSE)</f>
        <v>0</v>
      </c>
      <c r="G48" s="688">
        <f ca="1">HLOOKUP(G$28,'Table 4 (i)'!$B$2:$CZ$150,$B48-1,FALSE)</f>
        <v>0</v>
      </c>
      <c r="H48" s="688">
        <f ca="1">HLOOKUP(H$28,'Table 4 (i)'!$B$2:$CZ$150,$B48-1,FALSE)</f>
        <v>0</v>
      </c>
      <c r="I48" s="688">
        <f ca="1">HLOOKUP(I$28,'Table 4 (i)'!$B$2:$CZ$150,$B48-1,FALSE)</f>
        <v>0</v>
      </c>
      <c r="J48" s="688">
        <f ca="1">HLOOKUP(J$28,'Table 4 (i)'!$B$2:$CZ$150,$B48-1,FALSE)</f>
        <v>0</v>
      </c>
      <c r="K48" s="688">
        <f ca="1">HLOOKUP(K$28,'Table 4 (i)'!$B$2:$CZ$150,$B48-1,FALSE)</f>
        <v>0</v>
      </c>
      <c r="L48" s="688">
        <f ca="1">HLOOKUP(L$28,'Table 4 (i)'!$B$2:$CZ$150,$B48-1,FALSE)</f>
        <v>0</v>
      </c>
      <c r="M48" s="688">
        <f ca="1">HLOOKUP(M$28,'Table 4 (i)'!$B$2:$CZ$150,$B48-1,FALSE)</f>
        <v>0</v>
      </c>
      <c r="N48" s="688">
        <f ca="1">HLOOKUP(N$28,'Table 4 (i)'!$B$2:$CZ$150,$B48-1,FALSE)</f>
        <v>0</v>
      </c>
      <c r="O48" s="688">
        <f ca="1">HLOOKUP(O$28,'Table 4 (i)'!$B$2:$CZ$150,$B48-1,FALSE)</f>
        <v>0</v>
      </c>
      <c r="P48" s="688">
        <f ca="1">HLOOKUP(P$28,'Table 4 (i)'!$B$2:$CZ$150,$B48-1,FALSE)</f>
        <v>0</v>
      </c>
      <c r="Q48" s="688">
        <f ca="1">HLOOKUP(Q$28,'Table 4 (i)'!$B$2:$CZ$150,$B48-1,FALSE)</f>
        <v>0</v>
      </c>
      <c r="R48" s="688">
        <f ca="1">HLOOKUP(R$28,'Table 4 (i)'!$B$2:$CZ$150,$B48-1,FALSE)</f>
        <v>0</v>
      </c>
      <c r="S48" s="688">
        <f ca="1">HLOOKUP(S$28,'Table 4 (i)'!$B$2:$CZ$150,$B48-1,FALSE)</f>
        <v>0</v>
      </c>
      <c r="T48" s="688">
        <f ca="1">HLOOKUP(T$28,'Table 4 (i)'!$B$2:$CZ$150,$B48-1,FALSE)</f>
        <v>0</v>
      </c>
      <c r="U48" s="688">
        <f ca="1">HLOOKUP(U$28,'Table 4 (i)'!$B$2:$CZ$150,$B48-1,FALSE)</f>
        <v>0</v>
      </c>
      <c r="V48" s="688">
        <f ca="1">HLOOKUP(V$28,'Table 4 (i)'!$B$2:$CZ$150,$B48-1,FALSE)</f>
        <v>0</v>
      </c>
      <c r="W48" s="688">
        <f ca="1">HLOOKUP(W$28,'Table 4 (i)'!$B$2:$CZ$150,$B48-1,FALSE)</f>
        <v>0</v>
      </c>
      <c r="X48" s="688">
        <f ca="1">HLOOKUP(X$28,'Table 4 (i)'!$B$2:$CZ$150,$B48-1,FALSE)</f>
        <v>0</v>
      </c>
      <c r="Y48" s="688">
        <f ca="1">HLOOKUP(Y$28,'Table 4 (i)'!$B$2:$CZ$150,$B48-1,FALSE)</f>
        <v>0</v>
      </c>
      <c r="Z48" s="688">
        <f ca="1">HLOOKUP(Z$28,'Table 4 (i)'!$B$2:$CZ$150,$B48-1,FALSE)</f>
        <v>0</v>
      </c>
      <c r="AA48" s="688">
        <f ca="1">HLOOKUP(AA$28,'Table 4 (i)'!$B$2:$CZ$150,$B48-1,FALSE)</f>
        <v>0</v>
      </c>
      <c r="AB48" s="688">
        <f ca="1">HLOOKUP(AB$28,'Table 4 (i)'!$B$2:$CZ$150,$B48-1,FALSE)</f>
        <v>0</v>
      </c>
      <c r="AC48" s="688">
        <f ca="1">HLOOKUP(AC$28,'Table 4 (i)'!$B$2:$CZ$150,$B48-1,FALSE)</f>
        <v>0</v>
      </c>
      <c r="AD48" s="688">
        <f ca="1">HLOOKUP(AD$28,'Table 4 (i)'!$B$2:$CZ$150,$B48-1,FALSE)</f>
        <v>0</v>
      </c>
      <c r="AE48" s="688">
        <f ca="1">HLOOKUP(AE$28,'Table 4 (i)'!$B$2:$CZ$150,$B48-1,FALSE)</f>
        <v>0</v>
      </c>
      <c r="AF48" s="688">
        <f ca="1">HLOOKUP(AF$28,'Table 4 (i)'!$B$2:$CZ$150,$B48-1,FALSE)</f>
        <v>0</v>
      </c>
      <c r="AG48" s="688">
        <f ca="1">HLOOKUP(AG$28,'Table 4 (i)'!$B$2:$CZ$150,$B48-1,FALSE)</f>
        <v>0</v>
      </c>
      <c r="AH48" s="688">
        <f ca="1">HLOOKUP(AH$28,'Table 4 (i)'!$B$2:$CZ$150,$B48-1,FALSE)</f>
        <v>0</v>
      </c>
      <c r="AI48" s="688">
        <f ca="1">HLOOKUP(AI$28,'Table 4 (i)'!$B$2:$CZ$150,$B48-1,FALSE)</f>
        <v>0</v>
      </c>
      <c r="AJ48" s="688">
        <f ca="1">HLOOKUP(AJ$28,'Table 4 (i)'!$B$2:$CZ$150,$B48-1,FALSE)</f>
        <v>0</v>
      </c>
      <c r="AK48" s="688">
        <f ca="1">HLOOKUP(AK$28,'Table 4 (i)'!$B$2:$CZ$150,$B48-1,FALSE)</f>
        <v>0</v>
      </c>
      <c r="AL48" s="688">
        <f ca="1">HLOOKUP(AL$28,'Table 4 (i)'!$B$2:$CZ$150,$B48-1,FALSE)</f>
        <v>0</v>
      </c>
      <c r="AM48" s="688">
        <f ca="1">HLOOKUP(AM$28,'Table 4 (i)'!$B$2:$CZ$150,$B48-1,FALSE)</f>
        <v>0</v>
      </c>
      <c r="AN48" s="688">
        <f ca="1">HLOOKUP(AN$28,'Table 4 (i)'!$B$2:$CZ$150,$B48-1,FALSE)</f>
        <v>0</v>
      </c>
      <c r="AO48" s="688">
        <f ca="1">HLOOKUP(AO$28,'Table 4 (i)'!$B$2:$CZ$150,$B48-1,FALSE)</f>
        <v>0</v>
      </c>
      <c r="AP48" s="688">
        <f ca="1">HLOOKUP(AP$28,'Table 4 (i)'!$B$2:$CZ$150,$B48-1,FALSE)</f>
        <v>0</v>
      </c>
      <c r="AQ48" s="688">
        <f ca="1">HLOOKUP(AQ$28,'Table 4 (i)'!$B$2:$CZ$150,$B48-1,FALSE)</f>
        <v>0</v>
      </c>
      <c r="AR48" s="688">
        <f ca="1">HLOOKUP(AR$28,'Table 4 (i)'!$B$2:$CZ$150,$B48-1,FALSE)</f>
        <v>0</v>
      </c>
      <c r="AS48" s="688">
        <f ca="1">HLOOKUP(AS$28,'Table 4 (i)'!$B$2:$CZ$150,$B48-1,FALSE)</f>
        <v>0</v>
      </c>
      <c r="AT48" s="688">
        <f ca="1">HLOOKUP(AT$28,'Table 4 (i)'!$B$2:$CZ$150,$B48-1,FALSE)</f>
        <v>1504.2596446905438</v>
      </c>
      <c r="AU48" s="688">
        <f ca="1">HLOOKUP(AU$28,'Table 4 (i)'!$B$2:$CZ$150,$B48-1,FALSE)</f>
        <v>2463.8499525444513</v>
      </c>
      <c r="AV48" s="688">
        <f ca="1">HLOOKUP(AV$28,'Table 4 (i)'!$B$2:$CZ$150,$B48-1,FALSE)</f>
        <v>3737.8569312810223</v>
      </c>
      <c r="AW48" s="688">
        <f ca="1">HLOOKUP(AW$28,'Table 4 (i)'!$B$2:$CZ$150,$B48-1,FALSE)</f>
        <v>4681.0005957852836</v>
      </c>
      <c r="AX48" s="688">
        <f ca="1">HLOOKUP(AX$28,'Table 4 (i)'!$B$2:$CZ$150,$B48-1,FALSE)</f>
        <v>6053.8867631639132</v>
      </c>
      <c r="AY48" s="677">
        <f ca="1">HLOOKUP(AY$28,'Table 4 (i)'!$B$2:$CZ$150,$B48-1,FALSE)</f>
        <v>7697.2128311017959</v>
      </c>
      <c r="AZ48" s="677">
        <f ca="1">HLOOKUP(AZ$28,'Table 4 (i)'!$B$2:$CZ$150,$B48-1,FALSE)</f>
        <v>10357.816579319011</v>
      </c>
      <c r="BA48" s="677">
        <f ca="1">HLOOKUP(BA$28,'Table 4 (i)'!$B$2:$CZ$150,$B48-1,FALSE)</f>
        <v>11518.939713911825</v>
      </c>
      <c r="BB48" s="677">
        <f ca="1">HLOOKUP(BB$28,'Table 4 (i)'!$B$2:$CZ$150,$B48-1,FALSE)</f>
        <v>11191.380105165414</v>
      </c>
      <c r="BC48" s="677">
        <f ca="1">HLOOKUP(BC$28,'Table 4 (i)'!$B$2:$CZ$150,$B48-1,FALSE)</f>
        <v>10906.169959652909</v>
      </c>
      <c r="BD48" s="677">
        <f ca="1">HLOOKUP(BD$28,'Table 4 (i)'!$B$2:$CZ$150,$B48-1,FALSE)</f>
        <v>10711.198063733969</v>
      </c>
    </row>
    <row r="49" spans="1:56" s="671" customFormat="1" x14ac:dyDescent="0.3">
      <c r="A49" s="670" t="s">
        <v>595</v>
      </c>
      <c r="B49" s="865">
        <f ca="1">MATCH(A49,OFFSET('Table 4 (i)'!$B$1,B$36,0,150,1),0)+B$36</f>
        <v>91</v>
      </c>
      <c r="C49" s="1116"/>
      <c r="D49" s="679" t="s">
        <v>1535</v>
      </c>
      <c r="E49" s="688">
        <f ca="1">HLOOKUP(E$28,'Table 4 (i)'!$B$2:$CZ$150,$B49-1,FALSE)</f>
        <v>0</v>
      </c>
      <c r="F49" s="688">
        <f ca="1">HLOOKUP(F$28,'Table 4 (i)'!$B$2:$CZ$150,$B49-1,FALSE)</f>
        <v>0</v>
      </c>
      <c r="G49" s="688">
        <f ca="1">HLOOKUP(G$28,'Table 4 (i)'!$B$2:$CZ$150,$B49-1,FALSE)</f>
        <v>0</v>
      </c>
      <c r="H49" s="688">
        <f ca="1">HLOOKUP(H$28,'Table 4 (i)'!$B$2:$CZ$150,$B49-1,FALSE)</f>
        <v>0</v>
      </c>
      <c r="I49" s="688">
        <f ca="1">HLOOKUP(I$28,'Table 4 (i)'!$B$2:$CZ$150,$B49-1,FALSE)</f>
        <v>0</v>
      </c>
      <c r="J49" s="688">
        <f ca="1">HLOOKUP(J$28,'Table 4 (i)'!$B$2:$CZ$150,$B49-1,FALSE)</f>
        <v>0</v>
      </c>
      <c r="K49" s="688">
        <f ca="1">HLOOKUP(K$28,'Table 4 (i)'!$B$2:$CZ$150,$B49-1,FALSE)</f>
        <v>0</v>
      </c>
      <c r="L49" s="688">
        <f ca="1">HLOOKUP(L$28,'Table 4 (i)'!$B$2:$CZ$150,$B49-1,FALSE)</f>
        <v>0</v>
      </c>
      <c r="M49" s="688">
        <f ca="1">HLOOKUP(M$28,'Table 4 (i)'!$B$2:$CZ$150,$B49-1,FALSE)</f>
        <v>0</v>
      </c>
      <c r="N49" s="688">
        <f ca="1">HLOOKUP(N$28,'Table 4 (i)'!$B$2:$CZ$150,$B49-1,FALSE)</f>
        <v>0</v>
      </c>
      <c r="O49" s="688">
        <f ca="1">HLOOKUP(O$28,'Table 4 (i)'!$B$2:$CZ$150,$B49-1,FALSE)</f>
        <v>0</v>
      </c>
      <c r="P49" s="688">
        <f ca="1">HLOOKUP(P$28,'Table 4 (i)'!$B$2:$CZ$150,$B49-1,FALSE)</f>
        <v>0</v>
      </c>
      <c r="Q49" s="688">
        <f ca="1">HLOOKUP(Q$28,'Table 4 (i)'!$B$2:$CZ$150,$B49-1,FALSE)</f>
        <v>0</v>
      </c>
      <c r="R49" s="688">
        <f ca="1">HLOOKUP(R$28,'Table 4 (i)'!$B$2:$CZ$150,$B49-1,FALSE)</f>
        <v>0</v>
      </c>
      <c r="S49" s="688">
        <f ca="1">HLOOKUP(S$28,'Table 4 (i)'!$B$2:$CZ$150,$B49-1,FALSE)</f>
        <v>0</v>
      </c>
      <c r="T49" s="688">
        <f ca="1">HLOOKUP(T$28,'Table 4 (i)'!$B$2:$CZ$150,$B49-1,FALSE)</f>
        <v>0</v>
      </c>
      <c r="U49" s="688">
        <f ca="1">HLOOKUP(U$28,'Table 4 (i)'!$B$2:$CZ$150,$B49-1,FALSE)</f>
        <v>0</v>
      </c>
      <c r="V49" s="688">
        <f ca="1">HLOOKUP(V$28,'Table 4 (i)'!$B$2:$CZ$150,$B49-1,FALSE)</f>
        <v>0</v>
      </c>
      <c r="W49" s="688">
        <f ca="1">HLOOKUP(W$28,'Table 4 (i)'!$B$2:$CZ$150,$B49-1,FALSE)</f>
        <v>0</v>
      </c>
      <c r="X49" s="688">
        <f ca="1">HLOOKUP(X$28,'Table 4 (i)'!$B$2:$CZ$150,$B49-1,FALSE)</f>
        <v>0</v>
      </c>
      <c r="Y49" s="688">
        <f ca="1">HLOOKUP(Y$28,'Table 4 (i)'!$B$2:$CZ$150,$B49-1,FALSE)</f>
        <v>0</v>
      </c>
      <c r="Z49" s="688">
        <f ca="1">HLOOKUP(Z$28,'Table 4 (i)'!$B$2:$CZ$150,$B49-1,FALSE)</f>
        <v>0</v>
      </c>
      <c r="AA49" s="688">
        <f ca="1">HLOOKUP(AA$28,'Table 4 (i)'!$B$2:$CZ$150,$B49-1,FALSE)</f>
        <v>0</v>
      </c>
      <c r="AB49" s="688">
        <f ca="1">HLOOKUP(AB$28,'Table 4 (i)'!$B$2:$CZ$150,$B49-1,FALSE)</f>
        <v>0</v>
      </c>
      <c r="AC49" s="688">
        <f ca="1">HLOOKUP(AC$28,'Table 4 (i)'!$B$2:$CZ$150,$B49-1,FALSE)</f>
        <v>0</v>
      </c>
      <c r="AD49" s="688">
        <f ca="1">HLOOKUP(AD$28,'Table 4 (i)'!$B$2:$CZ$150,$B49-1,FALSE)</f>
        <v>0</v>
      </c>
      <c r="AE49" s="688">
        <f ca="1">HLOOKUP(AE$28,'Table 4 (i)'!$B$2:$CZ$150,$B49-1,FALSE)</f>
        <v>0</v>
      </c>
      <c r="AF49" s="688">
        <f ca="1">HLOOKUP(AF$28,'Table 4 (i)'!$B$2:$CZ$150,$B49-1,FALSE)</f>
        <v>0</v>
      </c>
      <c r="AG49" s="688">
        <f ca="1">HLOOKUP(AG$28,'Table 4 (i)'!$B$2:$CZ$150,$B49-1,FALSE)</f>
        <v>0</v>
      </c>
      <c r="AH49" s="688">
        <f ca="1">HLOOKUP(AH$28,'Table 4 (i)'!$B$2:$CZ$150,$B49-1,FALSE)</f>
        <v>0</v>
      </c>
      <c r="AI49" s="688">
        <f ca="1">HLOOKUP(AI$28,'Table 4 (i)'!$B$2:$CZ$150,$B49-1,FALSE)</f>
        <v>0</v>
      </c>
      <c r="AJ49" s="688">
        <f ca="1">HLOOKUP(AJ$28,'Table 4 (i)'!$B$2:$CZ$150,$B49-1,FALSE)</f>
        <v>0</v>
      </c>
      <c r="AK49" s="688">
        <f ca="1">HLOOKUP(AK$28,'Table 4 (i)'!$B$2:$CZ$150,$B49-1,FALSE)</f>
        <v>0</v>
      </c>
      <c r="AL49" s="688">
        <f ca="1">HLOOKUP(AL$28,'Table 4 (i)'!$B$2:$CZ$150,$B49-1,FALSE)</f>
        <v>0</v>
      </c>
      <c r="AM49" s="688">
        <f ca="1">HLOOKUP(AM$28,'Table 4 (i)'!$B$2:$CZ$150,$B49-1,FALSE)</f>
        <v>0</v>
      </c>
      <c r="AN49" s="688">
        <f ca="1">HLOOKUP(AN$28,'Table 4 (i)'!$B$2:$CZ$150,$B49-1,FALSE)</f>
        <v>0</v>
      </c>
      <c r="AO49" s="688">
        <f ca="1">HLOOKUP(AO$28,'Table 4 (i)'!$B$2:$CZ$150,$B49-1,FALSE)</f>
        <v>11.873992355380794</v>
      </c>
      <c r="AP49" s="688">
        <f ca="1">HLOOKUP(AP$28,'Table 4 (i)'!$B$2:$CZ$150,$B49-1,FALSE)</f>
        <v>21.854678282684063</v>
      </c>
      <c r="AQ49" s="688">
        <f ca="1">HLOOKUP(AQ$28,'Table 4 (i)'!$B$2:$CZ$150,$B49-1,FALSE)</f>
        <v>291.2830654636669</v>
      </c>
      <c r="AR49" s="688">
        <f ca="1">HLOOKUP(AR$28,'Table 4 (i)'!$B$2:$CZ$150,$B49-1,FALSE)</f>
        <v>546.96691871913924</v>
      </c>
      <c r="AS49" s="688">
        <f ca="1">HLOOKUP(AS$28,'Table 4 (i)'!$B$2:$CZ$150,$B49-1,FALSE)</f>
        <v>1457.0385326094954</v>
      </c>
      <c r="AT49" s="688">
        <f ca="1">HLOOKUP(AT$28,'Table 4 (i)'!$B$2:$CZ$150,$B49-1,FALSE)</f>
        <v>2558.1608951976832</v>
      </c>
      <c r="AU49" s="688">
        <f ca="1">HLOOKUP(AU$28,'Table 4 (i)'!$B$2:$CZ$150,$B49-1,FALSE)</f>
        <v>4398.5428394433366</v>
      </c>
      <c r="AV49" s="688">
        <f ca="1">HLOOKUP(AV$28,'Table 4 (i)'!$B$2:$CZ$150,$B49-1,FALSE)</f>
        <v>5870.0869016239594</v>
      </c>
      <c r="AW49" s="688">
        <f ca="1">HLOOKUP(AW$28,'Table 4 (i)'!$B$2:$CZ$150,$B49-1,FALSE)</f>
        <v>6286.2431612578303</v>
      </c>
      <c r="AX49" s="688">
        <f ca="1">HLOOKUP(AX$28,'Table 4 (i)'!$B$2:$CZ$150,$B49-1,FALSE)</f>
        <v>7934.8126325071908</v>
      </c>
      <c r="AY49" s="677">
        <f ca="1">HLOOKUP(AY$28,'Table 4 (i)'!$B$2:$CZ$150,$B49-1,FALSE)</f>
        <v>8968.6642643261985</v>
      </c>
      <c r="AZ49" s="677">
        <f ca="1">HLOOKUP(AZ$28,'Table 4 (i)'!$B$2:$CZ$150,$B49-1,FALSE)</f>
        <v>12146.541573115346</v>
      </c>
      <c r="BA49" s="677">
        <f ca="1">HLOOKUP(BA$28,'Table 4 (i)'!$B$2:$CZ$150,$B49-1,FALSE)</f>
        <v>14743.526137980858</v>
      </c>
      <c r="BB49" s="677">
        <f ca="1">HLOOKUP(BB$28,'Table 4 (i)'!$B$2:$CZ$150,$B49-1,FALSE)</f>
        <v>15176.140753373244</v>
      </c>
      <c r="BC49" s="677">
        <f ca="1">HLOOKUP(BC$28,'Table 4 (i)'!$B$2:$CZ$150,$B49-1,FALSE)</f>
        <v>15715.076443754922</v>
      </c>
      <c r="BD49" s="677">
        <f ca="1">HLOOKUP(BD$28,'Table 4 (i)'!$B$2:$CZ$150,$B49-1,FALSE)</f>
        <v>16319.826060033452</v>
      </c>
    </row>
    <row r="50" spans="1:56" s="923" customFormat="1" x14ac:dyDescent="0.3">
      <c r="A50" s="922" t="s">
        <v>425</v>
      </c>
      <c r="B50" s="922">
        <f ca="1">MATCH(A50,OFFSET('Table 4 (i)'!$B$1,B$36,0,150,1),0)+B$36</f>
        <v>89</v>
      </c>
      <c r="C50" s="1117" t="s">
        <v>1031</v>
      </c>
      <c r="D50" s="923" t="s">
        <v>1031</v>
      </c>
      <c r="E50" s="924">
        <f ca="1">HLOOKUP(E$28,'Table 4 (i)'!$B$2:$CZ$150,$B50-1,FALSE)</f>
        <v>4348.0471585044988</v>
      </c>
      <c r="F50" s="924">
        <f ca="1">HLOOKUP(F$28,'Table 4 (i)'!$B$2:$CZ$150,$B50-1,FALSE)</f>
        <v>3500.0617664049309</v>
      </c>
      <c r="G50" s="924">
        <f ca="1">HLOOKUP(G$28,'Table 4 (i)'!$B$2:$CZ$150,$B50-1,FALSE)</f>
        <v>2935.8323595104575</v>
      </c>
      <c r="H50" s="924">
        <f ca="1">HLOOKUP(H$28,'Table 4 (i)'!$B$2:$CZ$150,$B50-1,FALSE)</f>
        <v>2764.3683369679748</v>
      </c>
      <c r="I50" s="924">
        <f ca="1">HLOOKUP(I$28,'Table 4 (i)'!$B$2:$CZ$150,$B50-1,FALSE)</f>
        <v>2099.9357605292234</v>
      </c>
      <c r="J50" s="924">
        <f ca="1">HLOOKUP(J$28,'Table 4 (i)'!$B$2:$CZ$150,$B50-1,FALSE)</f>
        <v>957.05008609151832</v>
      </c>
      <c r="K50" s="924">
        <f ca="1">HLOOKUP(K$28,'Table 4 (i)'!$B$2:$CZ$150,$B50-1,FALSE)</f>
        <v>949.0755420096167</v>
      </c>
      <c r="L50" s="924">
        <f ca="1">HLOOKUP(L$28,'Table 4 (i)'!$B$2:$CZ$150,$B50-1,FALSE)</f>
        <v>893.98340671239237</v>
      </c>
      <c r="M50" s="924">
        <f ca="1">HLOOKUP(M$28,'Table 4 (i)'!$B$2:$CZ$150,$B50-1,FALSE)</f>
        <v>558.206389587491</v>
      </c>
      <c r="N50" s="924">
        <f ca="1">HLOOKUP(N$28,'Table 4 (i)'!$B$2:$CZ$150,$B50-1,FALSE)</f>
        <v>567.40321896057014</v>
      </c>
      <c r="O50" s="924">
        <f ca="1">HLOOKUP(O$28,'Table 4 (i)'!$B$2:$CZ$150,$B50-1,FALSE)</f>
        <v>527.28783952023684</v>
      </c>
      <c r="P50" s="924">
        <f ca="1">HLOOKUP(P$28,'Table 4 (i)'!$B$2:$CZ$150,$B50-1,FALSE)</f>
        <v>516.61227892338331</v>
      </c>
      <c r="Q50" s="924">
        <f ca="1">HLOOKUP(Q$28,'Table 4 (i)'!$B$2:$CZ$150,$B50-1,FALSE)</f>
        <v>506.26627881306194</v>
      </c>
      <c r="R50" s="924">
        <f ca="1">HLOOKUP(R$28,'Table 4 (i)'!$B$2:$CZ$150,$B50-1,FALSE)</f>
        <v>605.36924377036962</v>
      </c>
      <c r="S50" s="924">
        <f ca="1">HLOOKUP(S$28,'Table 4 (i)'!$B$2:$CZ$150,$B50-1,FALSE)</f>
        <v>784.53950917298903</v>
      </c>
      <c r="T50" s="924">
        <f ca="1">HLOOKUP(T$28,'Table 4 (i)'!$B$2:$CZ$150,$B50-1,FALSE)</f>
        <v>763.59476154872527</v>
      </c>
      <c r="U50" s="924">
        <f ca="1">HLOOKUP(U$28,'Table 4 (i)'!$B$2:$CZ$150,$B50-1,FALSE)</f>
        <v>705.98656024603633</v>
      </c>
      <c r="V50" s="924">
        <f ca="1">HLOOKUP(V$28,'Table 4 (i)'!$B$2:$CZ$150,$B50-1,FALSE)</f>
        <v>24.022062278017671</v>
      </c>
      <c r="W50" s="924">
        <f ca="1">HLOOKUP(W$28,'Table 4 (i)'!$B$2:$CZ$150,$B50-1,FALSE)</f>
        <v>0</v>
      </c>
      <c r="X50" s="924">
        <f ca="1">HLOOKUP(X$28,'Table 4 (i)'!$B$2:$CZ$150,$B50-1,FALSE)</f>
        <v>0</v>
      </c>
      <c r="Y50" s="924">
        <f ca="1">HLOOKUP(Y$28,'Table 4 (i)'!$B$2:$CZ$150,$B50-1,FALSE)</f>
        <v>0</v>
      </c>
      <c r="Z50" s="924">
        <f ca="1">HLOOKUP(Z$28,'Table 4 (i)'!$B$2:$CZ$150,$B50-1,FALSE)</f>
        <v>0</v>
      </c>
      <c r="AA50" s="924">
        <f ca="1">HLOOKUP(AA$28,'Table 4 (i)'!$B$2:$CZ$150,$B50-1,FALSE)</f>
        <v>0</v>
      </c>
      <c r="AB50" s="924">
        <f ca="1">HLOOKUP(AB$28,'Table 4 (i)'!$B$2:$CZ$150,$B50-1,FALSE)</f>
        <v>0</v>
      </c>
      <c r="AC50" s="924">
        <f ca="1">HLOOKUP(AC$28,'Table 4 (i)'!$B$2:$CZ$150,$B50-1,FALSE)</f>
        <v>0</v>
      </c>
      <c r="AD50" s="924">
        <f ca="1">HLOOKUP(AD$28,'Table 4 (i)'!$B$2:$CZ$150,$B50-1,FALSE)</f>
        <v>0</v>
      </c>
      <c r="AE50" s="924">
        <f ca="1">HLOOKUP(AE$28,'Table 4 (i)'!$B$2:$CZ$150,$B50-1,FALSE)</f>
        <v>0</v>
      </c>
      <c r="AF50" s="924">
        <f ca="1">HLOOKUP(AF$28,'Table 4 (i)'!$B$2:$CZ$150,$B50-1,FALSE)</f>
        <v>0</v>
      </c>
      <c r="AG50" s="924">
        <f ca="1">HLOOKUP(AG$28,'Table 4 (i)'!$B$2:$CZ$150,$B50-1,FALSE)</f>
        <v>0</v>
      </c>
      <c r="AH50" s="924">
        <f ca="1">HLOOKUP(AH$28,'Table 4 (i)'!$B$2:$CZ$150,$B50-1,FALSE)</f>
        <v>0</v>
      </c>
      <c r="AI50" s="924">
        <f ca="1">HLOOKUP(AI$28,'Table 4 (i)'!$B$2:$CZ$150,$B50-1,FALSE)</f>
        <v>0</v>
      </c>
      <c r="AJ50" s="924">
        <f ca="1">HLOOKUP(AJ$28,'Table 4 (i)'!$B$2:$CZ$150,$B50-1,FALSE)</f>
        <v>0</v>
      </c>
      <c r="AK50" s="924">
        <f ca="1">HLOOKUP(AK$28,'Table 4 (i)'!$B$2:$CZ$150,$B50-1,FALSE)</f>
        <v>0</v>
      </c>
      <c r="AL50" s="924">
        <f ca="1">HLOOKUP(AL$28,'Table 4 (i)'!$B$2:$CZ$150,$B50-1,FALSE)</f>
        <v>0</v>
      </c>
      <c r="AM50" s="924">
        <f ca="1">HLOOKUP(AM$28,'Table 4 (i)'!$B$2:$CZ$150,$B50-1,FALSE)</f>
        <v>0</v>
      </c>
      <c r="AN50" s="924">
        <f ca="1">HLOOKUP(AN$28,'Table 4 (i)'!$B$2:$CZ$150,$B50-1,FALSE)</f>
        <v>0</v>
      </c>
      <c r="AO50" s="924">
        <f ca="1">HLOOKUP(AO$28,'Table 4 (i)'!$B$2:$CZ$150,$B50-1,FALSE)</f>
        <v>0</v>
      </c>
      <c r="AP50" s="924">
        <f ca="1">HLOOKUP(AP$28,'Table 4 (i)'!$B$2:$CZ$150,$B50-1,FALSE)</f>
        <v>0</v>
      </c>
      <c r="AQ50" s="924">
        <f ca="1">HLOOKUP(AQ$28,'Table 4 (i)'!$B$2:$CZ$150,$B50-1,FALSE)</f>
        <v>0</v>
      </c>
      <c r="AR50" s="924">
        <f ca="1">HLOOKUP(AR$28,'Table 4 (i)'!$B$2:$CZ$150,$B50-1,FALSE)</f>
        <v>0</v>
      </c>
      <c r="AS50" s="924">
        <f ca="1">HLOOKUP(AS$28,'Table 4 (i)'!$B$2:$CZ$150,$B50-1,FALSE)</f>
        <v>0</v>
      </c>
      <c r="AT50" s="924">
        <f ca="1">HLOOKUP(AT$28,'Table 4 (i)'!$B$2:$CZ$150,$B50-1,FALSE)</f>
        <v>0</v>
      </c>
      <c r="AU50" s="924">
        <f ca="1">HLOOKUP(AU$28,'Table 4 (i)'!$B$2:$CZ$150,$B50-1,FALSE)</f>
        <v>0</v>
      </c>
      <c r="AV50" s="924">
        <f ca="1">HLOOKUP(AV$28,'Table 4 (i)'!$B$2:$CZ$150,$B50-1,FALSE)</f>
        <v>0</v>
      </c>
      <c r="AW50" s="924">
        <f ca="1">HLOOKUP(AW$28,'Table 4 (i)'!$B$2:$CZ$150,$B50-1,FALSE)</f>
        <v>0</v>
      </c>
      <c r="AX50" s="924">
        <f ca="1">HLOOKUP(AX$28,'Table 4 (i)'!$B$2:$CZ$150,$B50-1,FALSE)</f>
        <v>0</v>
      </c>
      <c r="AY50" s="925">
        <f ca="1">HLOOKUP(AY$28,'Table 4 (i)'!$B$2:$CZ$150,$B50-1,FALSE)</f>
        <v>0</v>
      </c>
      <c r="AZ50" s="925">
        <f ca="1">HLOOKUP(AZ$28,'Table 4 (i)'!$B$2:$CZ$150,$B50-1,FALSE)</f>
        <v>0</v>
      </c>
      <c r="BA50" s="925">
        <f ca="1">HLOOKUP(BA$28,'Table 4 (i)'!$B$2:$CZ$150,$B50-1,FALSE)</f>
        <v>0</v>
      </c>
      <c r="BB50" s="925">
        <f ca="1">HLOOKUP(BB$28,'Table 4 (i)'!$B$2:$CZ$150,$B50-1,FALSE)</f>
        <v>0</v>
      </c>
      <c r="BC50" s="925">
        <f ca="1">HLOOKUP(BC$28,'Table 4 (i)'!$B$2:$CZ$150,$B50-1,FALSE)</f>
        <v>0</v>
      </c>
      <c r="BD50" s="925">
        <f ca="1">HLOOKUP(BD$28,'Table 4 (i)'!$B$2:$CZ$150,$B50-1,FALSE)</f>
        <v>0</v>
      </c>
    </row>
    <row r="51" spans="1:56" s="923" customFormat="1" x14ac:dyDescent="0.3">
      <c r="A51" s="922" t="s">
        <v>1032</v>
      </c>
      <c r="B51" s="922">
        <f ca="1">MATCH(A51,OFFSET('Table 4 (i)'!$B$1,B$36,0,150,1),0)+B$36</f>
        <v>124</v>
      </c>
      <c r="C51" s="1117" t="s">
        <v>1766</v>
      </c>
      <c r="D51" s="923" t="s">
        <v>1033</v>
      </c>
      <c r="E51" s="926">
        <f ca="1">SUM(E52:E54)</f>
        <v>1016.1465143357575</v>
      </c>
      <c r="F51" s="926">
        <f t="shared" ref="F51:BD51" ca="1" si="34">SUM(F52:F54)</f>
        <v>974.05311614637299</v>
      </c>
      <c r="G51" s="926">
        <f t="shared" ca="1" si="34"/>
        <v>935.46968359995788</v>
      </c>
      <c r="H51" s="926">
        <f t="shared" ca="1" si="34"/>
        <v>936.08049156374761</v>
      </c>
      <c r="I51" s="926">
        <f t="shared" ca="1" si="34"/>
        <v>904.52067369991903</v>
      </c>
      <c r="J51" s="926">
        <f t="shared" ca="1" si="34"/>
        <v>955.8987362024277</v>
      </c>
      <c r="K51" s="926">
        <f t="shared" ca="1" si="34"/>
        <v>960.55115378407459</v>
      </c>
      <c r="L51" s="926">
        <f t="shared" ca="1" si="34"/>
        <v>986.30449470062774</v>
      </c>
      <c r="M51" s="926">
        <f t="shared" ca="1" si="34"/>
        <v>934.20483665528457</v>
      </c>
      <c r="N51" s="926">
        <f t="shared" ca="1" si="34"/>
        <v>906.49384064856361</v>
      </c>
      <c r="O51" s="926">
        <f t="shared" ca="1" si="34"/>
        <v>835.85227354724827</v>
      </c>
      <c r="P51" s="926">
        <f t="shared" ca="1" si="34"/>
        <v>813.51129983244755</v>
      </c>
      <c r="Q51" s="926">
        <f t="shared" ca="1" si="34"/>
        <v>823.23977657469663</v>
      </c>
      <c r="R51" s="926">
        <f t="shared" ca="1" si="34"/>
        <v>883.28038090240159</v>
      </c>
      <c r="S51" s="926">
        <f t="shared" ca="1" si="34"/>
        <v>865.75179675862933</v>
      </c>
      <c r="T51" s="926">
        <f t="shared" ca="1" si="34"/>
        <v>847.51562050433779</v>
      </c>
      <c r="U51" s="926">
        <f t="shared" ca="1" si="34"/>
        <v>872.9950869278457</v>
      </c>
      <c r="V51" s="926">
        <f t="shared" ca="1" si="34"/>
        <v>876.65655147577547</v>
      </c>
      <c r="W51" s="926">
        <f t="shared" ca="1" si="34"/>
        <v>891.85296975175265</v>
      </c>
      <c r="X51" s="926">
        <f t="shared" ca="1" si="34"/>
        <v>896.38918904152138</v>
      </c>
      <c r="Y51" s="926">
        <f t="shared" ca="1" si="34"/>
        <v>905.71296062409385</v>
      </c>
      <c r="Z51" s="926">
        <f t="shared" ca="1" si="34"/>
        <v>880.53662127696873</v>
      </c>
      <c r="AA51" s="926">
        <f t="shared" ca="1" si="34"/>
        <v>855.15920796037335</v>
      </c>
      <c r="AB51" s="926">
        <f t="shared" ca="1" si="34"/>
        <v>857.69552020966114</v>
      </c>
      <c r="AC51" s="926">
        <f t="shared" ca="1" si="34"/>
        <v>828.16683311760835</v>
      </c>
      <c r="AD51" s="926">
        <f t="shared" ca="1" si="34"/>
        <v>834.90463835926744</v>
      </c>
      <c r="AE51" s="926">
        <f t="shared" ca="1" si="34"/>
        <v>794.01212614087819</v>
      </c>
      <c r="AF51" s="926">
        <f t="shared" ca="1" si="34"/>
        <v>760.7263657847858</v>
      </c>
      <c r="AG51" s="926">
        <f t="shared" ca="1" si="34"/>
        <v>729.08486320834606</v>
      </c>
      <c r="AH51" s="926">
        <f t="shared" ca="1" si="34"/>
        <v>669.49720950011988</v>
      </c>
      <c r="AI51" s="926">
        <f t="shared" ca="1" si="34"/>
        <v>537.31246670505266</v>
      </c>
      <c r="AJ51" s="926">
        <f t="shared" ca="1" si="34"/>
        <v>537.58859052570926</v>
      </c>
      <c r="AK51" s="926">
        <f t="shared" ca="1" si="34"/>
        <v>596.87838908194203</v>
      </c>
      <c r="AL51" s="926">
        <f t="shared" ca="1" si="34"/>
        <v>570.93240232451296</v>
      </c>
      <c r="AM51" s="926">
        <f t="shared" ca="1" si="34"/>
        <v>555.34573610243501</v>
      </c>
      <c r="AN51" s="926">
        <f t="shared" ca="1" si="34"/>
        <v>524.65718912322097</v>
      </c>
      <c r="AO51" s="926">
        <f t="shared" ca="1" si="34"/>
        <v>508.98302477429354</v>
      </c>
      <c r="AP51" s="926">
        <f t="shared" ca="1" si="34"/>
        <v>476.65541892608451</v>
      </c>
      <c r="AQ51" s="926">
        <f t="shared" ca="1" si="34"/>
        <v>477.2748146236089</v>
      </c>
      <c r="AR51" s="926">
        <f t="shared" ca="1" si="34"/>
        <v>449.10395256091482</v>
      </c>
      <c r="AS51" s="926">
        <f t="shared" ca="1" si="34"/>
        <v>429.28506021566255</v>
      </c>
      <c r="AT51" s="926">
        <f t="shared" ca="1" si="34"/>
        <v>415.97932136085387</v>
      </c>
      <c r="AU51" s="926">
        <f t="shared" ca="1" si="34"/>
        <v>345.24298221229645</v>
      </c>
      <c r="AV51" s="926">
        <f t="shared" ca="1" si="34"/>
        <v>329.64604870203465</v>
      </c>
      <c r="AW51" s="926">
        <f t="shared" ca="1" si="34"/>
        <v>294.20319277114288</v>
      </c>
      <c r="AX51" s="926">
        <f t="shared" ca="1" si="34"/>
        <v>283.19402459397526</v>
      </c>
      <c r="AY51" s="927">
        <f t="shared" ca="1" si="34"/>
        <v>269.71794815006029</v>
      </c>
      <c r="AZ51" s="927">
        <f t="shared" ca="1" si="34"/>
        <v>247.14176349646127</v>
      </c>
      <c r="BA51" s="927">
        <f t="shared" ca="1" si="34"/>
        <v>238.70195146207783</v>
      </c>
      <c r="BB51" s="927">
        <f t="shared" ca="1" si="34"/>
        <v>231.6198957379749</v>
      </c>
      <c r="BC51" s="927">
        <f t="shared" ca="1" si="34"/>
        <v>217.46169926344578</v>
      </c>
      <c r="BD51" s="927">
        <f t="shared" ca="1" si="34"/>
        <v>199.53061235928951</v>
      </c>
    </row>
    <row r="52" spans="1:56" x14ac:dyDescent="0.3">
      <c r="A52" s="865" t="s">
        <v>645</v>
      </c>
      <c r="B52" s="865">
        <f ca="1">MATCH(A52,OFFSET('Table 4 (i)'!$B$1,B$36,0,150,1),0)+B$36</f>
        <v>125</v>
      </c>
      <c r="C52" s="1116"/>
      <c r="D52" s="679" t="s">
        <v>645</v>
      </c>
      <c r="E52" s="688">
        <f ca="1">HLOOKUP(E$28,'Table 4 (i)'!$B$2:$CZ$150,$B52-1,FALSE)</f>
        <v>36.914446833600458</v>
      </c>
      <c r="F52" s="688">
        <f ca="1">HLOOKUP(F$28,'Table 4 (i)'!$B$2:$CZ$150,$B52-1,FALSE)</f>
        <v>35.532797410856006</v>
      </c>
      <c r="G52" s="688">
        <f ca="1">HLOOKUP(G$28,'Table 4 (i)'!$B$2:$CZ$150,$B52-1,FALSE)</f>
        <v>34.810388423143017</v>
      </c>
      <c r="H52" s="688">
        <f ca="1">HLOOKUP(H$28,'Table 4 (i)'!$B$2:$CZ$150,$B52-1,FALSE)</f>
        <v>35.24143886183365</v>
      </c>
      <c r="I52" s="688">
        <f ca="1">HLOOKUP(I$28,'Table 4 (i)'!$B$2:$CZ$150,$B52-1,FALSE)</f>
        <v>35.614914491265218</v>
      </c>
      <c r="J52" s="688">
        <f ca="1">HLOOKUP(J$28,'Table 4 (i)'!$B$2:$CZ$150,$B52-1,FALSE)</f>
        <v>35.996453452143172</v>
      </c>
      <c r="K52" s="688">
        <f ca="1">HLOOKUP(K$28,'Table 4 (i)'!$B$2:$CZ$150,$B52-1,FALSE)</f>
        <v>34.639306336691924</v>
      </c>
      <c r="L52" s="688">
        <f ca="1">HLOOKUP(L$28,'Table 4 (i)'!$B$2:$CZ$150,$B52-1,FALSE)</f>
        <v>34.643127115998638</v>
      </c>
      <c r="M52" s="688">
        <f ca="1">HLOOKUP(M$28,'Table 4 (i)'!$B$2:$CZ$150,$B52-1,FALSE)</f>
        <v>35.016318154382496</v>
      </c>
      <c r="N52" s="688">
        <f ca="1">HLOOKUP(N$28,'Table 4 (i)'!$B$2:$CZ$150,$B52-1,FALSE)</f>
        <v>30.643707954995172</v>
      </c>
      <c r="O52" s="688">
        <f ca="1">HLOOKUP(O$28,'Table 4 (i)'!$B$2:$CZ$150,$B52-1,FALSE)</f>
        <v>29.765516208901765</v>
      </c>
      <c r="P52" s="688">
        <f ca="1">HLOOKUP(P$28,'Table 4 (i)'!$B$2:$CZ$150,$B52-1,FALSE)</f>
        <v>27.885031819553848</v>
      </c>
      <c r="Q52" s="688">
        <f ca="1">HLOOKUP(Q$28,'Table 4 (i)'!$B$2:$CZ$150,$B52-1,FALSE)</f>
        <v>26.105056899752476</v>
      </c>
      <c r="R52" s="688">
        <f ca="1">HLOOKUP(R$28,'Table 4 (i)'!$B$2:$CZ$150,$B52-1,FALSE)</f>
        <v>26.168507536191076</v>
      </c>
      <c r="S52" s="688">
        <f ca="1">HLOOKUP(S$28,'Table 4 (i)'!$B$2:$CZ$150,$B52-1,FALSE)</f>
        <v>23.273855794680635</v>
      </c>
      <c r="T52" s="688">
        <f ca="1">HLOOKUP(T$28,'Table 4 (i)'!$B$2:$CZ$150,$B52-1,FALSE)</f>
        <v>22.897202084223657</v>
      </c>
      <c r="U52" s="688">
        <f ca="1">HLOOKUP(U$28,'Table 4 (i)'!$B$2:$CZ$150,$B52-1,FALSE)</f>
        <v>18.476328456564534</v>
      </c>
      <c r="V52" s="688">
        <f ca="1">HLOOKUP(V$28,'Table 4 (i)'!$B$2:$CZ$150,$B52-1,FALSE)</f>
        <v>16.647735463008672</v>
      </c>
      <c r="W52" s="688">
        <f ca="1">HLOOKUP(W$28,'Table 4 (i)'!$B$2:$CZ$150,$B52-1,FALSE)</f>
        <v>15.080357957552751</v>
      </c>
      <c r="X52" s="688">
        <f ca="1">HLOOKUP(X$28,'Table 4 (i)'!$B$2:$CZ$150,$B52-1,FALSE)</f>
        <v>13.391647913906139</v>
      </c>
      <c r="Y52" s="688">
        <f ca="1">HLOOKUP(Y$28,'Table 4 (i)'!$B$2:$CZ$150,$B52-1,FALSE)</f>
        <v>11.68187898783545</v>
      </c>
      <c r="Z52" s="688">
        <f ca="1">HLOOKUP(Z$28,'Table 4 (i)'!$B$2:$CZ$150,$B52-1,FALSE)</f>
        <v>11.361740290427157</v>
      </c>
      <c r="AA52" s="688">
        <f ca="1">HLOOKUP(AA$28,'Table 4 (i)'!$B$2:$CZ$150,$B52-1,FALSE)</f>
        <v>9.7639776111913648</v>
      </c>
      <c r="AB52" s="688">
        <f ca="1">HLOOKUP(AB$28,'Table 4 (i)'!$B$2:$CZ$150,$B52-1,FALSE)</f>
        <v>9.5985854819366878</v>
      </c>
      <c r="AC52" s="688">
        <f ca="1">HLOOKUP(AC$28,'Table 4 (i)'!$B$2:$CZ$150,$B52-1,FALSE)</f>
        <v>8.6080062181068975</v>
      </c>
      <c r="AD52" s="688">
        <f ca="1">HLOOKUP(AD$28,'Table 4 (i)'!$B$2:$CZ$150,$B52-1,FALSE)</f>
        <v>6.5102296860394757</v>
      </c>
      <c r="AE52" s="688">
        <f ca="1">HLOOKUP(AE$28,'Table 4 (i)'!$B$2:$CZ$150,$B52-1,FALSE)</f>
        <v>5.5844580246186402</v>
      </c>
      <c r="AF52" s="688">
        <f ca="1">HLOOKUP(AF$28,'Table 4 (i)'!$B$2:$CZ$150,$B52-1,FALSE)</f>
        <v>10.304740517833405</v>
      </c>
      <c r="AG52" s="688">
        <f ca="1">HLOOKUP(AG$28,'Table 4 (i)'!$B$2:$CZ$150,$B52-1,FALSE)</f>
        <v>9.0855886552236207</v>
      </c>
      <c r="AH52" s="688">
        <f ca="1">HLOOKUP(AH$28,'Table 4 (i)'!$B$2:$CZ$150,$B52-1,FALSE)</f>
        <v>8.9799141046597555</v>
      </c>
      <c r="AI52" s="688">
        <f ca="1">HLOOKUP(AI$28,'Table 4 (i)'!$B$2:$CZ$150,$B52-1,FALSE)</f>
        <v>3.3546211738022667</v>
      </c>
      <c r="AJ52" s="688">
        <f ca="1">HLOOKUP(AJ$28,'Table 4 (i)'!$B$2:$CZ$150,$B52-1,FALSE)</f>
        <v>2.7737579268230186</v>
      </c>
      <c r="AK52" s="688">
        <f ca="1">HLOOKUP(AK$28,'Table 4 (i)'!$B$2:$CZ$150,$B52-1,FALSE)</f>
        <v>2.4004886174334632</v>
      </c>
      <c r="AL52" s="688">
        <f ca="1">HLOOKUP(AL$28,'Table 4 (i)'!$B$2:$CZ$150,$B52-1,FALSE)</f>
        <v>2.1053061302927318</v>
      </c>
      <c r="AM52" s="688">
        <f ca="1">HLOOKUP(AM$28,'Table 4 (i)'!$B$2:$CZ$150,$B52-1,FALSE)</f>
        <v>1.8437161973030209</v>
      </c>
      <c r="AN52" s="688">
        <f ca="1">HLOOKUP(AN$28,'Table 4 (i)'!$B$2:$CZ$150,$B52-1,FALSE)</f>
        <v>1.8389573585698766</v>
      </c>
      <c r="AO52" s="688">
        <f ca="1">HLOOKUP(AO$28,'Table 4 (i)'!$B$2:$CZ$150,$B52-1,FALSE)</f>
        <v>1.6711552567651824</v>
      </c>
      <c r="AP52" s="688">
        <f ca="1">HLOOKUP(AP$28,'Table 4 (i)'!$B$2:$CZ$150,$B52-1,FALSE)</f>
        <v>1.4851046512690373</v>
      </c>
      <c r="AQ52" s="688">
        <f ca="1">HLOOKUP(AQ$28,'Table 4 (i)'!$B$2:$CZ$150,$B52-1,FALSE)</f>
        <v>1.3830238812975322</v>
      </c>
      <c r="AR52" s="688">
        <f ca="1">HLOOKUP(AR$28,'Table 4 (i)'!$B$2:$CZ$150,$B52-1,FALSE)</f>
        <v>1.2986696227089174</v>
      </c>
      <c r="AS52" s="688">
        <f ca="1">HLOOKUP(AS$28,'Table 4 (i)'!$B$2:$CZ$150,$B52-1,FALSE)</f>
        <v>1.233944806366017</v>
      </c>
      <c r="AT52" s="688">
        <f ca="1">HLOOKUP(AT$28,'Table 4 (i)'!$B$2:$CZ$150,$B52-1,FALSE)</f>
        <v>1.1358310414155237</v>
      </c>
      <c r="AU52" s="688">
        <f ca="1">HLOOKUP(AU$28,'Table 4 (i)'!$B$2:$CZ$150,$B52-1,FALSE)</f>
        <v>0.85381643077122626</v>
      </c>
      <c r="AV52" s="688">
        <f ca="1">HLOOKUP(AV$28,'Table 4 (i)'!$B$2:$CZ$150,$B52-1,FALSE)</f>
        <v>0.72369747832330711</v>
      </c>
      <c r="AW52" s="688">
        <f ca="1">HLOOKUP(AW$28,'Table 4 (i)'!$B$2:$CZ$150,$B52-1,FALSE)</f>
        <v>0.52701084921551911</v>
      </c>
      <c r="AX52" s="688">
        <f ca="1">HLOOKUP(AX$28,'Table 4 (i)'!$B$2:$CZ$150,$B52-1,FALSE)</f>
        <v>0.39381443396710719</v>
      </c>
      <c r="AY52" s="677">
        <f ca="1">HLOOKUP(AY$28,'Table 4 (i)'!$B$2:$CZ$150,$B52-1,FALSE)</f>
        <v>0.29452181858977894</v>
      </c>
      <c r="AZ52" s="677">
        <f ca="1">HLOOKUP(AZ$28,'Table 4 (i)'!$B$2:$CZ$150,$B52-1,FALSE)</f>
        <v>0.21310340326044397</v>
      </c>
      <c r="BA52" s="677">
        <f ca="1">HLOOKUP(BA$28,'Table 4 (i)'!$B$2:$CZ$150,$B52-1,FALSE)</f>
        <v>0.1691269339706849</v>
      </c>
      <c r="BB52" s="677">
        <f ca="1">HLOOKUP(BB$28,'Table 4 (i)'!$B$2:$CZ$150,$B52-1,FALSE)</f>
        <v>0.13811714992292021</v>
      </c>
      <c r="BC52" s="677">
        <f ca="1">HLOOKUP(BC$28,'Table 4 (i)'!$B$2:$CZ$150,$B52-1,FALSE)</f>
        <v>0.10214293404506981</v>
      </c>
      <c r="BD52" s="677">
        <f ca="1">HLOOKUP(BD$28,'Table 4 (i)'!$B$2:$CZ$150,$B52-1,FALSE)</f>
        <v>6.9262383127160834E-2</v>
      </c>
    </row>
    <row r="53" spans="1:56" x14ac:dyDescent="0.3">
      <c r="A53" s="865" t="s">
        <v>607</v>
      </c>
      <c r="B53" s="865">
        <f ca="1">MATCH(A53,OFFSET('Table 4 (i)'!$B$1,B$36,0,150,1),0)+B$36</f>
        <v>126</v>
      </c>
      <c r="C53" s="1116"/>
      <c r="D53" s="679" t="s">
        <v>1537</v>
      </c>
      <c r="E53" s="688">
        <f ca="1">HLOOKUP(E$28,'Table 4 (i)'!$B$2:$CZ$150,$B53-1,FALSE)</f>
        <v>947.81861942812623</v>
      </c>
      <c r="F53" s="688">
        <f ca="1">HLOOKUP(F$28,'Table 4 (i)'!$B$2:$CZ$150,$B53-1,FALSE)</f>
        <v>911.64236998559272</v>
      </c>
      <c r="G53" s="688">
        <f ca="1">HLOOKUP(G$28,'Table 4 (i)'!$B$2:$CZ$150,$B53-1,FALSE)</f>
        <v>878.08943849281172</v>
      </c>
      <c r="H53" s="688">
        <f ca="1">HLOOKUP(H$28,'Table 4 (i)'!$B$2:$CZ$150,$B53-1,FALSE)</f>
        <v>880.42049807525098</v>
      </c>
      <c r="I53" s="688">
        <f ca="1">HLOOKUP(I$28,'Table 4 (i)'!$B$2:$CZ$150,$B53-1,FALSE)</f>
        <v>849.88924324366894</v>
      </c>
      <c r="J53" s="688">
        <f ca="1">HLOOKUP(J$28,'Table 4 (i)'!$B$2:$CZ$150,$B53-1,FALSE)</f>
        <v>901.74983577988553</v>
      </c>
      <c r="K53" s="688">
        <f ca="1">HLOOKUP(K$28,'Table 4 (i)'!$B$2:$CZ$150,$B53-1,FALSE)</f>
        <v>908.76138955623856</v>
      </c>
      <c r="L53" s="688">
        <f ca="1">HLOOKUP(L$28,'Table 4 (i)'!$B$2:$CZ$150,$B53-1,FALSE)</f>
        <v>935.396208463878</v>
      </c>
      <c r="M53" s="688">
        <f ca="1">HLOOKUP(M$28,'Table 4 (i)'!$B$2:$CZ$150,$B53-1,FALSE)</f>
        <v>886.68305324234063</v>
      </c>
      <c r="N53" s="688">
        <f ca="1">HLOOKUP(N$28,'Table 4 (i)'!$B$2:$CZ$150,$B53-1,FALSE)</f>
        <v>863.371198573725</v>
      </c>
      <c r="O53" s="688">
        <f ca="1">HLOOKUP(O$28,'Table 4 (i)'!$B$2:$CZ$150,$B53-1,FALSE)</f>
        <v>795.86665232647692</v>
      </c>
      <c r="P53" s="688">
        <f ca="1">HLOOKUP(P$28,'Table 4 (i)'!$B$2:$CZ$150,$B53-1,FALSE)</f>
        <v>774.67735716255106</v>
      </c>
      <c r="Q53" s="688">
        <f ca="1">HLOOKUP(Q$28,'Table 4 (i)'!$B$2:$CZ$150,$B53-1,FALSE)</f>
        <v>787.47315235464816</v>
      </c>
      <c r="R53" s="688">
        <f ca="1">HLOOKUP(R$28,'Table 4 (i)'!$B$2:$CZ$150,$B53-1,FALSE)</f>
        <v>847.97983745452166</v>
      </c>
      <c r="S53" s="688">
        <f ca="1">HLOOKUP(S$28,'Table 4 (i)'!$B$2:$CZ$150,$B53-1,FALSE)</f>
        <v>834.05695888581238</v>
      </c>
      <c r="T53" s="688">
        <f ca="1">HLOOKUP(T$28,'Table 4 (i)'!$B$2:$CZ$150,$B53-1,FALSE)</f>
        <v>817.22941084492606</v>
      </c>
      <c r="U53" s="688">
        <f ca="1">HLOOKUP(U$28,'Table 4 (i)'!$B$2:$CZ$150,$B53-1,FALSE)</f>
        <v>848.38999068225758</v>
      </c>
      <c r="V53" s="688">
        <f ca="1">HLOOKUP(V$28,'Table 4 (i)'!$B$2:$CZ$150,$B53-1,FALSE)</f>
        <v>853.76488147515306</v>
      </c>
      <c r="W53" s="688">
        <f ca="1">HLOOKUP(W$28,'Table 4 (i)'!$B$2:$CZ$150,$B53-1,FALSE)</f>
        <v>871.38644173620901</v>
      </c>
      <c r="X53" s="688">
        <f ca="1">HLOOKUP(X$28,'Table 4 (i)'!$B$2:$CZ$150,$B53-1,FALSE)</f>
        <v>878.21326683838242</v>
      </c>
      <c r="Y53" s="688">
        <f ca="1">HLOOKUP(Y$28,'Table 4 (i)'!$B$2:$CZ$150,$B53-1,FALSE)</f>
        <v>890.46778198017455</v>
      </c>
      <c r="Z53" s="688">
        <f ca="1">HLOOKUP(Z$28,'Table 4 (i)'!$B$2:$CZ$150,$B53-1,FALSE)</f>
        <v>865.32504267046318</v>
      </c>
      <c r="AA53" s="688">
        <f ca="1">HLOOKUP(AA$28,'Table 4 (i)'!$B$2:$CZ$150,$B53-1,FALSE)</f>
        <v>841.6485006441967</v>
      </c>
      <c r="AB53" s="688">
        <f ca="1">HLOOKUP(AB$28,'Table 4 (i)'!$B$2:$CZ$150,$B53-1,FALSE)</f>
        <v>844.41437747396014</v>
      </c>
      <c r="AC53" s="688">
        <f ca="1">HLOOKUP(AC$28,'Table 4 (i)'!$B$2:$CZ$150,$B53-1,FALSE)</f>
        <v>816.44315974226765</v>
      </c>
      <c r="AD53" s="688">
        <f ca="1">HLOOKUP(AD$28,'Table 4 (i)'!$B$2:$CZ$150,$B53-1,FALSE)</f>
        <v>825.99185231342506</v>
      </c>
      <c r="AE53" s="688">
        <f ca="1">HLOOKUP(AE$28,'Table 4 (i)'!$B$2:$CZ$150,$B53-1,FALSE)</f>
        <v>786.40488371848744</v>
      </c>
      <c r="AF53" s="688">
        <f ca="1">HLOOKUP(AF$28,'Table 4 (i)'!$B$2:$CZ$150,$B53-1,FALSE)</f>
        <v>748.58749351173526</v>
      </c>
      <c r="AG53" s="688">
        <f ca="1">HLOOKUP(AG$28,'Table 4 (i)'!$B$2:$CZ$150,$B53-1,FALSE)</f>
        <v>718.24149579998402</v>
      </c>
      <c r="AH53" s="688">
        <f ca="1">HLOOKUP(AH$28,'Table 4 (i)'!$B$2:$CZ$150,$B53-1,FALSE)</f>
        <v>658.79289016366363</v>
      </c>
      <c r="AI53" s="688">
        <f ca="1">HLOOKUP(AI$28,'Table 4 (i)'!$B$2:$CZ$150,$B53-1,FALSE)</f>
        <v>532.51617341390067</v>
      </c>
      <c r="AJ53" s="688">
        <f ca="1">HLOOKUP(AJ$28,'Table 4 (i)'!$B$2:$CZ$150,$B53-1,FALSE)</f>
        <v>533.53890531900663</v>
      </c>
      <c r="AK53" s="688">
        <f ca="1">HLOOKUP(AK$28,'Table 4 (i)'!$B$2:$CZ$150,$B53-1,FALSE)</f>
        <v>593.36341296495448</v>
      </c>
      <c r="AL53" s="688">
        <f ca="1">HLOOKUP(AL$28,'Table 4 (i)'!$B$2:$CZ$150,$B53-1,FALSE)</f>
        <v>567.92552801131956</v>
      </c>
      <c r="AM53" s="688">
        <f ca="1">HLOOKUP(AM$28,'Table 4 (i)'!$B$2:$CZ$150,$B53-1,FALSE)</f>
        <v>552.94689633804717</v>
      </c>
      <c r="AN53" s="688">
        <f ca="1">HLOOKUP(AN$28,'Table 4 (i)'!$B$2:$CZ$150,$B53-1,FALSE)</f>
        <v>522.82670328682707</v>
      </c>
      <c r="AO53" s="688">
        <f ca="1">HLOOKUP(AO$28,'Table 4 (i)'!$B$2:$CZ$150,$B53-1,FALSE)</f>
        <v>507.31463599162163</v>
      </c>
      <c r="AP53" s="688">
        <f ca="1">HLOOKUP(AP$28,'Table 4 (i)'!$B$2:$CZ$150,$B53-1,FALSE)</f>
        <v>475.22036754596365</v>
      </c>
      <c r="AQ53" s="688">
        <f ca="1">HLOOKUP(AQ$28,'Table 4 (i)'!$B$2:$CZ$150,$B53-1,FALSE)</f>
        <v>475.8917907423114</v>
      </c>
      <c r="AR53" s="688">
        <f ca="1">HLOOKUP(AR$28,'Table 4 (i)'!$B$2:$CZ$150,$B53-1,FALSE)</f>
        <v>447.83491783786428</v>
      </c>
      <c r="AS53" s="688">
        <f ca="1">HLOOKUP(AS$28,'Table 4 (i)'!$B$2:$CZ$150,$B53-1,FALSE)</f>
        <v>428.09879159361719</v>
      </c>
      <c r="AT53" s="688">
        <f ca="1">HLOOKUP(AT$28,'Table 4 (i)'!$B$2:$CZ$150,$B53-1,FALSE)</f>
        <v>414.84309790642197</v>
      </c>
      <c r="AU53" s="688">
        <f ca="1">HLOOKUP(AU$28,'Table 4 (i)'!$B$2:$CZ$150,$B53-1,FALSE)</f>
        <v>344.3966440393113</v>
      </c>
      <c r="AV53" s="688">
        <f ca="1">HLOOKUP(AV$28,'Table 4 (i)'!$B$2:$CZ$150,$B53-1,FALSE)</f>
        <v>328.8881023175</v>
      </c>
      <c r="AW53" s="688">
        <f ca="1">HLOOKUP(AW$28,'Table 4 (i)'!$B$2:$CZ$150,$B53-1,FALSE)</f>
        <v>293.68087995608039</v>
      </c>
      <c r="AX53" s="688">
        <f ca="1">HLOOKUP(AX$28,'Table 4 (i)'!$B$2:$CZ$150,$B53-1,FALSE)</f>
        <v>282.80933983157206</v>
      </c>
      <c r="AY53" s="677">
        <f ca="1">HLOOKUP(AY$28,'Table 4 (i)'!$B$2:$CZ$150,$B53-1,FALSE)</f>
        <v>269.42059371799854</v>
      </c>
      <c r="AZ53" s="677">
        <f ca="1">HLOOKUP(AZ$28,'Table 4 (i)'!$B$2:$CZ$150,$B53-1,FALSE)</f>
        <v>246.92866009320082</v>
      </c>
      <c r="BA53" s="677">
        <f ca="1">HLOOKUP(BA$28,'Table 4 (i)'!$B$2:$CZ$150,$B53-1,FALSE)</f>
        <v>238.53282452810714</v>
      </c>
      <c r="BB53" s="677">
        <f ca="1">HLOOKUP(BB$28,'Table 4 (i)'!$B$2:$CZ$150,$B53-1,FALSE)</f>
        <v>231.48177858805198</v>
      </c>
      <c r="BC53" s="677">
        <f ca="1">HLOOKUP(BC$28,'Table 4 (i)'!$B$2:$CZ$150,$B53-1,FALSE)</f>
        <v>217.3595563294007</v>
      </c>
      <c r="BD53" s="677">
        <f ca="1">HLOOKUP(BD$28,'Table 4 (i)'!$B$2:$CZ$150,$B53-1,FALSE)</f>
        <v>199.46134997616235</v>
      </c>
    </row>
    <row r="54" spans="1:56" x14ac:dyDescent="0.3">
      <c r="A54" s="865" t="s">
        <v>609</v>
      </c>
      <c r="B54" s="865">
        <f ca="1">MATCH(A54,OFFSET('Table 4 (i)'!$B$1,B$36,0,150,1),0)+B$36</f>
        <v>127</v>
      </c>
      <c r="C54" s="1116"/>
      <c r="D54" s="679" t="s">
        <v>609</v>
      </c>
      <c r="E54" s="688">
        <f ca="1">HLOOKUP(E$28,'Table 4 (i)'!$B$2:$CZ$150,$B54-1,FALSE)</f>
        <v>31.413448074030839</v>
      </c>
      <c r="F54" s="688">
        <f ca="1">HLOOKUP(F$28,'Table 4 (i)'!$B$2:$CZ$150,$B54-1,FALSE)</f>
        <v>26.877948749924286</v>
      </c>
      <c r="G54" s="688">
        <f ca="1">HLOOKUP(G$28,'Table 4 (i)'!$B$2:$CZ$150,$B54-1,FALSE)</f>
        <v>22.569856684003177</v>
      </c>
      <c r="H54" s="688">
        <f ca="1">HLOOKUP(H$28,'Table 4 (i)'!$B$2:$CZ$150,$B54-1,FALSE)</f>
        <v>20.418554626662921</v>
      </c>
      <c r="I54" s="688">
        <f ca="1">HLOOKUP(I$28,'Table 4 (i)'!$B$2:$CZ$150,$B54-1,FALSE)</f>
        <v>19.016515964984819</v>
      </c>
      <c r="J54" s="688">
        <f ca="1">HLOOKUP(J$28,'Table 4 (i)'!$B$2:$CZ$150,$B54-1,FALSE)</f>
        <v>18.152446970398948</v>
      </c>
      <c r="K54" s="688">
        <f ca="1">HLOOKUP(K$28,'Table 4 (i)'!$B$2:$CZ$150,$B54-1,FALSE)</f>
        <v>17.150457891144093</v>
      </c>
      <c r="L54" s="688">
        <f ca="1">HLOOKUP(L$28,'Table 4 (i)'!$B$2:$CZ$150,$B54-1,FALSE)</f>
        <v>16.265159120751139</v>
      </c>
      <c r="M54" s="688">
        <f ca="1">HLOOKUP(M$28,'Table 4 (i)'!$B$2:$CZ$150,$B54-1,FALSE)</f>
        <v>12.505465258561429</v>
      </c>
      <c r="N54" s="688">
        <f ca="1">HLOOKUP(N$28,'Table 4 (i)'!$B$2:$CZ$150,$B54-1,FALSE)</f>
        <v>12.478934119843398</v>
      </c>
      <c r="O54" s="688">
        <f ca="1">HLOOKUP(O$28,'Table 4 (i)'!$B$2:$CZ$150,$B54-1,FALSE)</f>
        <v>10.220105011869544</v>
      </c>
      <c r="P54" s="688">
        <f ca="1">HLOOKUP(P$28,'Table 4 (i)'!$B$2:$CZ$150,$B54-1,FALSE)</f>
        <v>10.948910850342566</v>
      </c>
      <c r="Q54" s="688">
        <f ca="1">HLOOKUP(Q$28,'Table 4 (i)'!$B$2:$CZ$150,$B54-1,FALSE)</f>
        <v>9.6615673202959762</v>
      </c>
      <c r="R54" s="688">
        <f ca="1">HLOOKUP(R$28,'Table 4 (i)'!$B$2:$CZ$150,$B54-1,FALSE)</f>
        <v>9.1320359116888383</v>
      </c>
      <c r="S54" s="688">
        <f ca="1">HLOOKUP(S$28,'Table 4 (i)'!$B$2:$CZ$150,$B54-1,FALSE)</f>
        <v>8.420982078136257</v>
      </c>
      <c r="T54" s="688">
        <f ca="1">HLOOKUP(T$28,'Table 4 (i)'!$B$2:$CZ$150,$B54-1,FALSE)</f>
        <v>7.3890075751880868</v>
      </c>
      <c r="U54" s="688">
        <f ca="1">HLOOKUP(U$28,'Table 4 (i)'!$B$2:$CZ$150,$B54-1,FALSE)</f>
        <v>6.1287677890236436</v>
      </c>
      <c r="V54" s="688">
        <f ca="1">HLOOKUP(V$28,'Table 4 (i)'!$B$2:$CZ$150,$B54-1,FALSE)</f>
        <v>6.2439345376137432</v>
      </c>
      <c r="W54" s="688">
        <f ca="1">HLOOKUP(W$28,'Table 4 (i)'!$B$2:$CZ$150,$B54-1,FALSE)</f>
        <v>5.3861700579908893</v>
      </c>
      <c r="X54" s="688">
        <f ca="1">HLOOKUP(X$28,'Table 4 (i)'!$B$2:$CZ$150,$B54-1,FALSE)</f>
        <v>4.7842742892328243</v>
      </c>
      <c r="Y54" s="688">
        <f ca="1">HLOOKUP(Y$28,'Table 4 (i)'!$B$2:$CZ$150,$B54-1,FALSE)</f>
        <v>3.5632996560837769</v>
      </c>
      <c r="Z54" s="688">
        <f ca="1">HLOOKUP(Z$28,'Table 4 (i)'!$B$2:$CZ$150,$B54-1,FALSE)</f>
        <v>3.8498383160783884</v>
      </c>
      <c r="AA54" s="688">
        <f ca="1">HLOOKUP(AA$28,'Table 4 (i)'!$B$2:$CZ$150,$B54-1,FALSE)</f>
        <v>3.7467297049851722</v>
      </c>
      <c r="AB54" s="688">
        <f ca="1">HLOOKUP(AB$28,'Table 4 (i)'!$B$2:$CZ$150,$B54-1,FALSE)</f>
        <v>3.6825572537643145</v>
      </c>
      <c r="AC54" s="688">
        <f ca="1">HLOOKUP(AC$28,'Table 4 (i)'!$B$2:$CZ$150,$B54-1,FALSE)</f>
        <v>3.1156671572338426</v>
      </c>
      <c r="AD54" s="688">
        <f ca="1">HLOOKUP(AD$28,'Table 4 (i)'!$B$2:$CZ$150,$B54-1,FALSE)</f>
        <v>2.4025563598029644</v>
      </c>
      <c r="AE54" s="688">
        <f ca="1">HLOOKUP(AE$28,'Table 4 (i)'!$B$2:$CZ$150,$B54-1,FALSE)</f>
        <v>2.0227843977721527</v>
      </c>
      <c r="AF54" s="688">
        <f ca="1">HLOOKUP(AF$28,'Table 4 (i)'!$B$2:$CZ$150,$B54-1,FALSE)</f>
        <v>1.8341317552171925</v>
      </c>
      <c r="AG54" s="688">
        <f ca="1">HLOOKUP(AG$28,'Table 4 (i)'!$B$2:$CZ$150,$B54-1,FALSE)</f>
        <v>1.7577787531383802</v>
      </c>
      <c r="AH54" s="688">
        <f ca="1">HLOOKUP(AH$28,'Table 4 (i)'!$B$2:$CZ$150,$B54-1,FALSE)</f>
        <v>1.7244052317964464</v>
      </c>
      <c r="AI54" s="688">
        <f ca="1">HLOOKUP(AI$28,'Table 4 (i)'!$B$2:$CZ$150,$B54-1,FALSE)</f>
        <v>1.4416721173497122</v>
      </c>
      <c r="AJ54" s="688">
        <f ca="1">HLOOKUP(AJ$28,'Table 4 (i)'!$B$2:$CZ$150,$B54-1,FALSE)</f>
        <v>1.2759272798796566</v>
      </c>
      <c r="AK54" s="688">
        <f ca="1">HLOOKUP(AK$28,'Table 4 (i)'!$B$2:$CZ$150,$B54-1,FALSE)</f>
        <v>1.1144874995541618</v>
      </c>
      <c r="AL54" s="688">
        <f ca="1">HLOOKUP(AL$28,'Table 4 (i)'!$B$2:$CZ$150,$B54-1,FALSE)</f>
        <v>0.90156818290066765</v>
      </c>
      <c r="AM54" s="688">
        <f ca="1">HLOOKUP(AM$28,'Table 4 (i)'!$B$2:$CZ$150,$B54-1,FALSE)</f>
        <v>0.55512356708480826</v>
      </c>
      <c r="AN54" s="688">
        <f ca="1">HLOOKUP(AN$28,'Table 4 (i)'!$B$2:$CZ$150,$B54-1,FALSE)</f>
        <v>-8.4715221760399348E-3</v>
      </c>
      <c r="AO54" s="688">
        <f ca="1">HLOOKUP(AO$28,'Table 4 (i)'!$B$2:$CZ$150,$B54-1,FALSE)</f>
        <v>-2.7664740932962606E-3</v>
      </c>
      <c r="AP54" s="688">
        <f ca="1">HLOOKUP(AP$28,'Table 4 (i)'!$B$2:$CZ$150,$B54-1,FALSE)</f>
        <v>-5.0053271148183753E-2</v>
      </c>
      <c r="AQ54" s="688">
        <f ca="1">HLOOKUP(AQ$28,'Table 4 (i)'!$B$2:$CZ$150,$B54-1,FALSE)</f>
        <v>0</v>
      </c>
      <c r="AR54" s="688">
        <f ca="1">HLOOKUP(AR$28,'Table 4 (i)'!$B$2:$CZ$150,$B54-1,FALSE)</f>
        <v>-2.9634899658409507E-2</v>
      </c>
      <c r="AS54" s="688">
        <f ca="1">HLOOKUP(AS$28,'Table 4 (i)'!$B$2:$CZ$150,$B54-1,FALSE)</f>
        <v>-4.7676184320680291E-2</v>
      </c>
      <c r="AT54" s="688">
        <f ca="1">HLOOKUP(AT$28,'Table 4 (i)'!$B$2:$CZ$150,$B54-1,FALSE)</f>
        <v>3.9241301634920935E-4</v>
      </c>
      <c r="AU54" s="688">
        <f ca="1">HLOOKUP(AU$28,'Table 4 (i)'!$B$2:$CZ$150,$B54-1,FALSE)</f>
        <v>-7.4782577861016736E-3</v>
      </c>
      <c r="AV54" s="688">
        <f ca="1">HLOOKUP(AV$28,'Table 4 (i)'!$B$2:$CZ$150,$B54-1,FALSE)</f>
        <v>3.4248906211380083E-2</v>
      </c>
      <c r="AW54" s="688">
        <f ca="1">HLOOKUP(AW$28,'Table 4 (i)'!$B$2:$CZ$150,$B54-1,FALSE)</f>
        <v>-4.6980341530435043E-3</v>
      </c>
      <c r="AX54" s="688">
        <f ca="1">HLOOKUP(AX$28,'Table 4 (i)'!$B$2:$CZ$150,$B54-1,FALSE)</f>
        <v>-9.1296715639275858E-3</v>
      </c>
      <c r="AY54" s="677">
        <f ca="1">HLOOKUP(AY$28,'Table 4 (i)'!$B$2:$CZ$150,$B54-1,FALSE)</f>
        <v>2.8326134719708555E-3</v>
      </c>
      <c r="AZ54" s="677">
        <f ca="1">HLOOKUP(AZ$28,'Table 4 (i)'!$B$2:$CZ$150,$B54-1,FALSE)</f>
        <v>0</v>
      </c>
      <c r="BA54" s="677">
        <f ca="1">HLOOKUP(BA$28,'Table 4 (i)'!$B$2:$CZ$150,$B54-1,FALSE)</f>
        <v>0</v>
      </c>
      <c r="BB54" s="677">
        <f ca="1">HLOOKUP(BB$28,'Table 4 (i)'!$B$2:$CZ$150,$B54-1,FALSE)</f>
        <v>0</v>
      </c>
      <c r="BC54" s="677">
        <f ca="1">HLOOKUP(BC$28,'Table 4 (i)'!$B$2:$CZ$150,$B54-1,FALSE)</f>
        <v>0</v>
      </c>
      <c r="BD54" s="677">
        <f ca="1">HLOOKUP(BD$28,'Table 4 (i)'!$B$2:$CZ$150,$B54-1,FALSE)</f>
        <v>0</v>
      </c>
    </row>
    <row r="55" spans="1:56" s="923" customFormat="1" x14ac:dyDescent="0.3">
      <c r="A55" s="922" t="s">
        <v>1034</v>
      </c>
      <c r="B55" s="922">
        <f ca="1">MATCH(A55,OFFSET('Table 4 (i)'!$B$1,B$36,0,150,1),0)+B$36</f>
        <v>107</v>
      </c>
      <c r="C55" s="1117" t="s">
        <v>1015</v>
      </c>
      <c r="D55" s="923" t="s">
        <v>1035</v>
      </c>
      <c r="E55" s="926">
        <f ca="1">SUM(E56:E58)</f>
        <v>25.130758459224673</v>
      </c>
      <c r="F55" s="926">
        <f t="shared" ref="F55:BD55" ca="1" si="35">SUM(F56:F58)</f>
        <v>21.502358999939428</v>
      </c>
      <c r="G55" s="926">
        <f t="shared" ca="1" si="35"/>
        <v>22.569856684003177</v>
      </c>
      <c r="H55" s="926">
        <f t="shared" ca="1" si="35"/>
        <v>24.502265551995507</v>
      </c>
      <c r="I55" s="926">
        <f t="shared" ca="1" si="35"/>
        <v>30.426425543975711</v>
      </c>
      <c r="J55" s="926">
        <f t="shared" ca="1" si="35"/>
        <v>36.304893940797896</v>
      </c>
      <c r="K55" s="926">
        <f t="shared" ca="1" si="35"/>
        <v>37.731007360517005</v>
      </c>
      <c r="L55" s="926">
        <f t="shared" ca="1" si="35"/>
        <v>42.289413713952968</v>
      </c>
      <c r="M55" s="926">
        <f t="shared" ca="1" si="35"/>
        <v>325.14209672259716</v>
      </c>
      <c r="N55" s="926">
        <f t="shared" ca="1" si="35"/>
        <v>542.77159405776251</v>
      </c>
      <c r="O55" s="926">
        <f t="shared" ca="1" si="35"/>
        <v>479.66175127155412</v>
      </c>
      <c r="P55" s="926">
        <f t="shared" ca="1" si="35"/>
        <v>469.97905499534977</v>
      </c>
      <c r="Q55" s="926">
        <f t="shared" ca="1" si="35"/>
        <v>491.15328298337465</v>
      </c>
      <c r="R55" s="926">
        <f t="shared" ca="1" si="35"/>
        <v>601.16079101850426</v>
      </c>
      <c r="S55" s="926">
        <f t="shared" ca="1" si="35"/>
        <v>710.72000037269356</v>
      </c>
      <c r="T55" s="926">
        <f t="shared" ca="1" si="35"/>
        <v>884.34832342854406</v>
      </c>
      <c r="U55" s="926">
        <f t="shared" ca="1" si="35"/>
        <v>1036.4138318472396</v>
      </c>
      <c r="V55" s="926">
        <f t="shared" ca="1" si="35"/>
        <v>1177.6497649810979</v>
      </c>
      <c r="W55" s="926">
        <f t="shared" ca="1" si="35"/>
        <v>1359.8422418422051</v>
      </c>
      <c r="X55" s="926">
        <f t="shared" ca="1" si="35"/>
        <v>1378.1728478747402</v>
      </c>
      <c r="Y55" s="926">
        <f t="shared" ca="1" si="35"/>
        <v>1426.0076195717149</v>
      </c>
      <c r="Z55" s="926">
        <f t="shared" ca="1" si="35"/>
        <v>1506.1860565965687</v>
      </c>
      <c r="AA55" s="926">
        <f t="shared" ca="1" si="35"/>
        <v>1990.5913717479586</v>
      </c>
      <c r="AB55" s="926">
        <f t="shared" ca="1" si="35"/>
        <v>2218.6410088902394</v>
      </c>
      <c r="AC55" s="926">
        <f t="shared" ca="1" si="35"/>
        <v>2383.7059017711772</v>
      </c>
      <c r="AD55" s="926">
        <f t="shared" ca="1" si="35"/>
        <v>2456.7889172480541</v>
      </c>
      <c r="AE55" s="926">
        <f t="shared" ca="1" si="35"/>
        <v>2369.7163163488458</v>
      </c>
      <c r="AF55" s="926">
        <f t="shared" ca="1" si="35"/>
        <v>2346.5390203830211</v>
      </c>
      <c r="AG55" s="926">
        <f t="shared" ca="1" si="35"/>
        <v>2321.859044916217</v>
      </c>
      <c r="AH55" s="926">
        <f t="shared" ca="1" si="35"/>
        <v>2404.2507620911556</v>
      </c>
      <c r="AI55" s="926">
        <f t="shared" ca="1" si="35"/>
        <v>2433.2131426853857</v>
      </c>
      <c r="AJ55" s="926">
        <f t="shared" ca="1" si="35"/>
        <v>2637.8540637510941</v>
      </c>
      <c r="AK55" s="926">
        <f t="shared" ca="1" si="35"/>
        <v>2831.6440549152089</v>
      </c>
      <c r="AL55" s="926">
        <f t="shared" ca="1" si="35"/>
        <v>3083.9439954124146</v>
      </c>
      <c r="AM55" s="926">
        <f t="shared" ca="1" si="35"/>
        <v>3410.9426811601506</v>
      </c>
      <c r="AN55" s="926">
        <f t="shared" ca="1" si="35"/>
        <v>3639.8508627990336</v>
      </c>
      <c r="AO55" s="926">
        <f t="shared" ca="1" si="35"/>
        <v>3956.2808775426583</v>
      </c>
      <c r="AP55" s="926">
        <f t="shared" ca="1" si="35"/>
        <v>4294.904230174141</v>
      </c>
      <c r="AQ55" s="926">
        <f t="shared" ca="1" si="35"/>
        <v>4397.8752557656144</v>
      </c>
      <c r="AR55" s="926">
        <f t="shared" ca="1" si="35"/>
        <v>4686.6525111823048</v>
      </c>
      <c r="AS55" s="926">
        <f t="shared" ca="1" si="35"/>
        <v>4878.9502215765942</v>
      </c>
      <c r="AT55" s="926">
        <f t="shared" ca="1" si="35"/>
        <v>4767.7366680300884</v>
      </c>
      <c r="AU55" s="926">
        <f t="shared" ca="1" si="35"/>
        <v>4655.2358195502757</v>
      </c>
      <c r="AV55" s="926">
        <f t="shared" ca="1" si="35"/>
        <v>4779.483312992098</v>
      </c>
      <c r="AW55" s="926">
        <f t="shared" ca="1" si="35"/>
        <v>4968.1519078908741</v>
      </c>
      <c r="AX55" s="926">
        <f t="shared" ca="1" si="35"/>
        <v>5375.9018601568569</v>
      </c>
      <c r="AY55" s="927">
        <f t="shared" ca="1" si="35"/>
        <v>5884.5819853875273</v>
      </c>
      <c r="AZ55" s="927">
        <f t="shared" ca="1" si="35"/>
        <v>5835.2086170825478</v>
      </c>
      <c r="BA55" s="927">
        <f t="shared" ca="1" si="35"/>
        <v>6172.6200641115574</v>
      </c>
      <c r="BB55" s="927">
        <f t="shared" ca="1" si="35"/>
        <v>6215.1713565924474</v>
      </c>
      <c r="BC55" s="927">
        <f t="shared" ca="1" si="35"/>
        <v>6278.4038667808463</v>
      </c>
      <c r="BD55" s="927">
        <f t="shared" ca="1" si="35"/>
        <v>6443.4863661681875</v>
      </c>
    </row>
    <row r="56" spans="1:56" x14ac:dyDescent="0.3">
      <c r="A56" s="670" t="s">
        <v>381</v>
      </c>
      <c r="B56" s="670">
        <f ca="1">MATCH(A56,OFFSET('Table 4 (i)'!$B$1,B$36,0,150,1),0)+B$36</f>
        <v>108</v>
      </c>
      <c r="D56" s="679" t="s">
        <v>381</v>
      </c>
      <c r="E56" s="688">
        <f ca="1">HLOOKUP(E$28,'Table 4 (i)'!$B$2:$CZ$150,$B56-1,FALSE)</f>
        <v>25.130758459224673</v>
      </c>
      <c r="F56" s="688">
        <f ca="1">HLOOKUP(F$28,'Table 4 (i)'!$B$2:$CZ$150,$B56-1,FALSE)</f>
        <v>21.502358999939428</v>
      </c>
      <c r="G56" s="688">
        <f ca="1">HLOOKUP(G$28,'Table 4 (i)'!$B$2:$CZ$150,$B56-1,FALSE)</f>
        <v>22.569856684003177</v>
      </c>
      <c r="H56" s="688">
        <f ca="1">HLOOKUP(H$28,'Table 4 (i)'!$B$2:$CZ$150,$B56-1,FALSE)</f>
        <v>24.502265551995507</v>
      </c>
      <c r="I56" s="688">
        <f ca="1">HLOOKUP(I$28,'Table 4 (i)'!$B$2:$CZ$150,$B56-1,FALSE)</f>
        <v>30.426425543975711</v>
      </c>
      <c r="J56" s="688">
        <f ca="1">HLOOKUP(J$28,'Table 4 (i)'!$B$2:$CZ$150,$B56-1,FALSE)</f>
        <v>36.304893940797896</v>
      </c>
      <c r="K56" s="688">
        <f ca="1">HLOOKUP(K$28,'Table 4 (i)'!$B$2:$CZ$150,$B56-1,FALSE)</f>
        <v>37.731007360517005</v>
      </c>
      <c r="L56" s="688">
        <f ca="1">HLOOKUP(L$28,'Table 4 (i)'!$B$2:$CZ$150,$B56-1,FALSE)</f>
        <v>42.289413713952968</v>
      </c>
      <c r="M56" s="688">
        <f ca="1">HLOOKUP(M$28,'Table 4 (i)'!$B$2:$CZ$150,$B56-1,FALSE)</f>
        <v>325.14209672259716</v>
      </c>
      <c r="N56" s="688">
        <f ca="1">HLOOKUP(N$28,'Table 4 (i)'!$B$2:$CZ$150,$B56-1,FALSE)</f>
        <v>542.77159405776251</v>
      </c>
      <c r="O56" s="688">
        <f ca="1">HLOOKUP(O$28,'Table 4 (i)'!$B$2:$CZ$150,$B56-1,FALSE)</f>
        <v>479.66175127155412</v>
      </c>
      <c r="P56" s="688">
        <f ca="1">HLOOKUP(P$28,'Table 4 (i)'!$B$2:$CZ$150,$B56-1,FALSE)</f>
        <v>469.97905499534977</v>
      </c>
      <c r="Q56" s="688">
        <f ca="1">HLOOKUP(Q$28,'Table 4 (i)'!$B$2:$CZ$150,$B56-1,FALSE)</f>
        <v>491.15328298337465</v>
      </c>
      <c r="R56" s="688">
        <f ca="1">HLOOKUP(R$28,'Table 4 (i)'!$B$2:$CZ$150,$B56-1,FALSE)</f>
        <v>601.16079101850426</v>
      </c>
      <c r="S56" s="688">
        <f ca="1">HLOOKUP(S$28,'Table 4 (i)'!$B$2:$CZ$150,$B56-1,FALSE)</f>
        <v>710.72000037269356</v>
      </c>
      <c r="T56" s="688">
        <f ca="1">HLOOKUP(T$28,'Table 4 (i)'!$B$2:$CZ$150,$B56-1,FALSE)</f>
        <v>884.34832342854406</v>
      </c>
      <c r="U56" s="688">
        <f ca="1">HLOOKUP(U$28,'Table 4 (i)'!$B$2:$CZ$150,$B56-1,FALSE)</f>
        <v>1036.4138318472396</v>
      </c>
      <c r="V56" s="688">
        <f ca="1">HLOOKUP(V$28,'Table 4 (i)'!$B$2:$CZ$150,$B56-1,FALSE)</f>
        <v>1177.6497649810979</v>
      </c>
      <c r="W56" s="688">
        <f ca="1">HLOOKUP(W$28,'Table 4 (i)'!$B$2:$CZ$150,$B56-1,FALSE)</f>
        <v>1359.8422418422051</v>
      </c>
      <c r="X56" s="688">
        <f ca="1">HLOOKUP(X$28,'Table 4 (i)'!$B$2:$CZ$150,$B56-1,FALSE)</f>
        <v>1378.1728478747402</v>
      </c>
      <c r="Y56" s="688">
        <f ca="1">HLOOKUP(Y$28,'Table 4 (i)'!$B$2:$CZ$150,$B56-1,FALSE)</f>
        <v>1426.0076195717149</v>
      </c>
      <c r="Z56" s="688">
        <f ca="1">HLOOKUP(Z$28,'Table 4 (i)'!$B$2:$CZ$150,$B56-1,FALSE)</f>
        <v>1506.1860565965687</v>
      </c>
      <c r="AA56" s="688">
        <f ca="1">HLOOKUP(AA$28,'Table 4 (i)'!$B$2:$CZ$150,$B56-1,FALSE)</f>
        <v>1516.9099402465592</v>
      </c>
      <c r="AB56" s="688">
        <f ca="1">HLOOKUP(AB$28,'Table 4 (i)'!$B$2:$CZ$150,$B56-1,FALSE)</f>
        <v>1602.8899777278309</v>
      </c>
      <c r="AC56" s="688">
        <f ca="1">HLOOKUP(AC$28,'Table 4 (i)'!$B$2:$CZ$150,$B56-1,FALSE)</f>
        <v>1705.9955334663441</v>
      </c>
      <c r="AD56" s="688">
        <f ca="1">HLOOKUP(AD$28,'Table 4 (i)'!$B$2:$CZ$150,$B56-1,FALSE)</f>
        <v>1791.8465776769535</v>
      </c>
      <c r="AE56" s="688">
        <f ca="1">HLOOKUP(AE$28,'Table 4 (i)'!$B$2:$CZ$150,$B56-1,FALSE)</f>
        <v>1808.4154182851767</v>
      </c>
      <c r="AF56" s="688">
        <f ca="1">HLOOKUP(AF$28,'Table 4 (i)'!$B$2:$CZ$150,$B56-1,FALSE)</f>
        <v>1853.3609134299834</v>
      </c>
      <c r="AG56" s="688">
        <f ca="1">HLOOKUP(AG$28,'Table 4 (i)'!$B$2:$CZ$150,$B56-1,FALSE)</f>
        <v>1851.0343366751435</v>
      </c>
      <c r="AH56" s="688">
        <f ca="1">HLOOKUP(AH$28,'Table 4 (i)'!$B$2:$CZ$150,$B56-1,FALSE)</f>
        <v>1955.2742254882837</v>
      </c>
      <c r="AI56" s="688">
        <f ca="1">HLOOKUP(AI$28,'Table 4 (i)'!$B$2:$CZ$150,$B56-1,FALSE)</f>
        <v>2010.2494442946891</v>
      </c>
      <c r="AJ56" s="688">
        <f ca="1">HLOOKUP(AJ$28,'Table 4 (i)'!$B$2:$CZ$150,$B56-1,FALSE)</f>
        <v>2179.3157245945044</v>
      </c>
      <c r="AK56" s="688">
        <f ca="1">HLOOKUP(AK$28,'Table 4 (i)'!$B$2:$CZ$150,$B56-1,FALSE)</f>
        <v>2257.4534249994608</v>
      </c>
      <c r="AL56" s="688">
        <f ca="1">HLOOKUP(AL$28,'Table 4 (i)'!$B$2:$CZ$150,$B56-1,FALSE)</f>
        <v>2458.0513302177301</v>
      </c>
      <c r="AM56" s="688">
        <f ca="1">HLOOKUP(AM$28,'Table 4 (i)'!$B$2:$CZ$150,$B56-1,FALSE)</f>
        <v>2685.7629093620826</v>
      </c>
      <c r="AN56" s="688">
        <f ca="1">HLOOKUP(AN$28,'Table 4 (i)'!$B$2:$CZ$150,$B56-1,FALSE)</f>
        <v>2858.8096097662356</v>
      </c>
      <c r="AO56" s="688">
        <f ca="1">HLOOKUP(AO$28,'Table 4 (i)'!$B$2:$CZ$150,$B56-1,FALSE)</f>
        <v>3146.1164737215763</v>
      </c>
      <c r="AP56" s="688">
        <f ca="1">HLOOKUP(AP$28,'Table 4 (i)'!$B$2:$CZ$150,$B56-1,FALSE)</f>
        <v>3438.3325581291942</v>
      </c>
      <c r="AQ56" s="688">
        <f ca="1">HLOOKUP(AQ$28,'Table 4 (i)'!$B$2:$CZ$150,$B56-1,FALSE)</f>
        <v>3527.80169489832</v>
      </c>
      <c r="AR56" s="688">
        <f ca="1">HLOOKUP(AR$28,'Table 4 (i)'!$B$2:$CZ$150,$B56-1,FALSE)</f>
        <v>3690.6857105534514</v>
      </c>
      <c r="AS56" s="688">
        <f ca="1">HLOOKUP(AS$28,'Table 4 (i)'!$B$2:$CZ$150,$B56-1,FALSE)</f>
        <v>3697.6755638799473</v>
      </c>
      <c r="AT56" s="688">
        <f ca="1">HLOOKUP(AT$28,'Table 4 (i)'!$B$2:$CZ$150,$B56-1,FALSE)</f>
        <v>3685.5275768602614</v>
      </c>
      <c r="AU56" s="688">
        <f ca="1">HLOOKUP(AU$28,'Table 4 (i)'!$B$2:$CZ$150,$B56-1,FALSE)</f>
        <v>3615.1197097951099</v>
      </c>
      <c r="AV56" s="688">
        <f ca="1">HLOOKUP(AV$28,'Table 4 (i)'!$B$2:$CZ$150,$B56-1,FALSE)</f>
        <v>3676.4918777750195</v>
      </c>
      <c r="AW56" s="688">
        <f ca="1">HLOOKUP(AW$28,'Table 4 (i)'!$B$2:$CZ$150,$B56-1,FALSE)</f>
        <v>3631.4710234021563</v>
      </c>
      <c r="AX56" s="688">
        <f ca="1">HLOOKUP(AX$28,'Table 4 (i)'!$B$2:$CZ$150,$B56-1,FALSE)</f>
        <v>3947.5840161499227</v>
      </c>
      <c r="AY56" s="677">
        <f ca="1">HLOOKUP(AY$28,'Table 4 (i)'!$B$2:$CZ$150,$B56-1,FALSE)</f>
        <v>4299.7361912464148</v>
      </c>
      <c r="AZ56" s="677">
        <f ca="1">HLOOKUP(AZ$28,'Table 4 (i)'!$B$2:$CZ$150,$B56-1,FALSE)</f>
        <v>4423.3749140044247</v>
      </c>
      <c r="BA56" s="677">
        <f ca="1">HLOOKUP(BA$28,'Table 4 (i)'!$B$2:$CZ$150,$B56-1,FALSE)</f>
        <v>4662.0746514870771</v>
      </c>
      <c r="BB56" s="677">
        <f ca="1">HLOOKUP(BB$28,'Table 4 (i)'!$B$2:$CZ$150,$B56-1,FALSE)</f>
        <v>4672.0516448498183</v>
      </c>
      <c r="BC56" s="677">
        <f ca="1">HLOOKUP(BC$28,'Table 4 (i)'!$B$2:$CZ$150,$B56-1,FALSE)</f>
        <v>4651.4753561698135</v>
      </c>
      <c r="BD56" s="677">
        <f ca="1">HLOOKUP(BD$28,'Table 4 (i)'!$B$2:$CZ$150,$B56-1,FALSE)</f>
        <v>4711.4450365417842</v>
      </c>
    </row>
    <row r="57" spans="1:56" x14ac:dyDescent="0.3">
      <c r="A57" s="670" t="s">
        <v>600</v>
      </c>
      <c r="B57" s="670">
        <f ca="1">MATCH(A57,OFFSET('Table 4 (i)'!$B$1,B$36,0,150,1),0)+B$36</f>
        <v>109</v>
      </c>
      <c r="D57" s="679" t="s">
        <v>1538</v>
      </c>
      <c r="E57" s="688">
        <f ca="1">HLOOKUP(E$28,'Table 4 (i)'!$B$2:$CZ$150,$B57-1,FALSE)</f>
        <v>0</v>
      </c>
      <c r="F57" s="688">
        <f ca="1">HLOOKUP(F$28,'Table 4 (i)'!$B$2:$CZ$150,$B57-1,FALSE)</f>
        <v>0</v>
      </c>
      <c r="G57" s="688">
        <f ca="1">HLOOKUP(G$28,'Table 4 (i)'!$B$2:$CZ$150,$B57-1,FALSE)</f>
        <v>0</v>
      </c>
      <c r="H57" s="688">
        <f ca="1">HLOOKUP(H$28,'Table 4 (i)'!$B$2:$CZ$150,$B57-1,FALSE)</f>
        <v>0</v>
      </c>
      <c r="I57" s="688">
        <f ca="1">HLOOKUP(I$28,'Table 4 (i)'!$B$2:$CZ$150,$B57-1,FALSE)</f>
        <v>0</v>
      </c>
      <c r="J57" s="688">
        <f ca="1">HLOOKUP(J$28,'Table 4 (i)'!$B$2:$CZ$150,$B57-1,FALSE)</f>
        <v>0</v>
      </c>
      <c r="K57" s="688">
        <f ca="1">HLOOKUP(K$28,'Table 4 (i)'!$B$2:$CZ$150,$B57-1,FALSE)</f>
        <v>0</v>
      </c>
      <c r="L57" s="688">
        <f ca="1">HLOOKUP(L$28,'Table 4 (i)'!$B$2:$CZ$150,$B57-1,FALSE)</f>
        <v>0</v>
      </c>
      <c r="M57" s="688">
        <f ca="1">HLOOKUP(M$28,'Table 4 (i)'!$B$2:$CZ$150,$B57-1,FALSE)</f>
        <v>0</v>
      </c>
      <c r="N57" s="688">
        <f ca="1">HLOOKUP(N$28,'Table 4 (i)'!$B$2:$CZ$150,$B57-1,FALSE)</f>
        <v>0</v>
      </c>
      <c r="O57" s="688">
        <f ca="1">HLOOKUP(O$28,'Table 4 (i)'!$B$2:$CZ$150,$B57-1,FALSE)</f>
        <v>0</v>
      </c>
      <c r="P57" s="688">
        <f ca="1">HLOOKUP(P$28,'Table 4 (i)'!$B$2:$CZ$150,$B57-1,FALSE)</f>
        <v>0</v>
      </c>
      <c r="Q57" s="688">
        <f ca="1">HLOOKUP(Q$28,'Table 4 (i)'!$B$2:$CZ$150,$B57-1,FALSE)</f>
        <v>0</v>
      </c>
      <c r="R57" s="688">
        <f ca="1">HLOOKUP(R$28,'Table 4 (i)'!$B$2:$CZ$150,$B57-1,FALSE)</f>
        <v>0</v>
      </c>
      <c r="S57" s="688">
        <f ca="1">HLOOKUP(S$28,'Table 4 (i)'!$B$2:$CZ$150,$B57-1,FALSE)</f>
        <v>0</v>
      </c>
      <c r="T57" s="688">
        <f ca="1">HLOOKUP(T$28,'Table 4 (i)'!$B$2:$CZ$150,$B57-1,FALSE)</f>
        <v>0</v>
      </c>
      <c r="U57" s="688">
        <f ca="1">HLOOKUP(U$28,'Table 4 (i)'!$B$2:$CZ$150,$B57-1,FALSE)</f>
        <v>0</v>
      </c>
      <c r="V57" s="688">
        <f ca="1">HLOOKUP(V$28,'Table 4 (i)'!$B$2:$CZ$150,$B57-1,FALSE)</f>
        <v>0</v>
      </c>
      <c r="W57" s="688">
        <f ca="1">HLOOKUP(W$28,'Table 4 (i)'!$B$2:$CZ$150,$B57-1,FALSE)</f>
        <v>0</v>
      </c>
      <c r="X57" s="688">
        <f ca="1">HLOOKUP(X$28,'Table 4 (i)'!$B$2:$CZ$150,$B57-1,FALSE)</f>
        <v>0</v>
      </c>
      <c r="Y57" s="688">
        <f ca="1">HLOOKUP(Y$28,'Table 4 (i)'!$B$2:$CZ$150,$B57-1,FALSE)</f>
        <v>0</v>
      </c>
      <c r="Z57" s="688">
        <f ca="1">HLOOKUP(Z$28,'Table 4 (i)'!$B$2:$CZ$150,$B57-1,FALSE)</f>
        <v>0</v>
      </c>
      <c r="AA57" s="688">
        <f ca="1">HLOOKUP(AA$28,'Table 4 (i)'!$B$2:$CZ$150,$B57-1,FALSE)</f>
        <v>473.68143150139946</v>
      </c>
      <c r="AB57" s="688">
        <f ca="1">HLOOKUP(AB$28,'Table 4 (i)'!$B$2:$CZ$150,$B57-1,FALSE)</f>
        <v>615.75103116240837</v>
      </c>
      <c r="AC57" s="688">
        <f ca="1">HLOOKUP(AC$28,'Table 4 (i)'!$B$2:$CZ$150,$B57-1,FALSE)</f>
        <v>677.71036830483331</v>
      </c>
      <c r="AD57" s="688">
        <f ca="1">HLOOKUP(AD$28,'Table 4 (i)'!$B$2:$CZ$150,$B57-1,FALSE)</f>
        <v>664.94233957110055</v>
      </c>
      <c r="AE57" s="688">
        <f ca="1">HLOOKUP(AE$28,'Table 4 (i)'!$B$2:$CZ$150,$B57-1,FALSE)</f>
        <v>561.30089806366902</v>
      </c>
      <c r="AF57" s="688">
        <f ca="1">HLOOKUP(AF$28,'Table 4 (i)'!$B$2:$CZ$150,$B57-1,FALSE)</f>
        <v>493.17810695303774</v>
      </c>
      <c r="AG57" s="688">
        <f ca="1">HLOOKUP(AG$28,'Table 4 (i)'!$B$2:$CZ$150,$B57-1,FALSE)</f>
        <v>470.82470824107367</v>
      </c>
      <c r="AH57" s="688">
        <f ca="1">HLOOKUP(AH$28,'Table 4 (i)'!$B$2:$CZ$150,$B57-1,FALSE)</f>
        <v>448.97653660287193</v>
      </c>
      <c r="AI57" s="688">
        <f ca="1">HLOOKUP(AI$28,'Table 4 (i)'!$B$2:$CZ$150,$B57-1,FALSE)</f>
        <v>422.96369839069678</v>
      </c>
      <c r="AJ57" s="688">
        <f ca="1">HLOOKUP(AJ$28,'Table 4 (i)'!$B$2:$CZ$150,$B57-1,FALSE)</f>
        <v>458.53833915658976</v>
      </c>
      <c r="AK57" s="688">
        <f ca="1">HLOOKUP(AK$28,'Table 4 (i)'!$B$2:$CZ$150,$B57-1,FALSE)</f>
        <v>574.1906299157481</v>
      </c>
      <c r="AL57" s="688">
        <f ca="1">HLOOKUP(AL$28,'Table 4 (i)'!$B$2:$CZ$150,$B57-1,FALSE)</f>
        <v>625.89266519468458</v>
      </c>
      <c r="AM57" s="688">
        <f ca="1">HLOOKUP(AM$28,'Table 4 (i)'!$B$2:$CZ$150,$B57-1,FALSE)</f>
        <v>725.17977179806803</v>
      </c>
      <c r="AN57" s="688">
        <f ca="1">HLOOKUP(AN$28,'Table 4 (i)'!$B$2:$CZ$150,$B57-1,FALSE)</f>
        <v>781.04125303279818</v>
      </c>
      <c r="AO57" s="688">
        <f ca="1">HLOOKUP(AO$28,'Table 4 (i)'!$B$2:$CZ$150,$B57-1,FALSE)</f>
        <v>809.88503143477067</v>
      </c>
      <c r="AP57" s="688">
        <f ca="1">HLOOKUP(AP$28,'Table 4 (i)'!$B$2:$CZ$150,$B57-1,FALSE)</f>
        <v>854.41707671677784</v>
      </c>
      <c r="AQ57" s="688">
        <f ca="1">HLOOKUP(AQ$28,'Table 4 (i)'!$B$2:$CZ$150,$B57-1,FALSE)</f>
        <v>841.17885884330474</v>
      </c>
      <c r="AR57" s="688">
        <f ca="1">HLOOKUP(AR$28,'Table 4 (i)'!$B$2:$CZ$150,$B57-1,FALSE)</f>
        <v>892.01197287168338</v>
      </c>
      <c r="AS57" s="688">
        <f ca="1">HLOOKUP(AS$28,'Table 4 (i)'!$B$2:$CZ$150,$B57-1,FALSE)</f>
        <v>867.23529416167571</v>
      </c>
      <c r="AT57" s="688">
        <f ca="1">HLOOKUP(AT$28,'Table 4 (i)'!$B$2:$CZ$150,$B57-1,FALSE)</f>
        <v>806.85810538646206</v>
      </c>
      <c r="AU57" s="688">
        <f ca="1">HLOOKUP(AU$28,'Table 4 (i)'!$B$2:$CZ$150,$B57-1,FALSE)</f>
        <v>597.75471940502769</v>
      </c>
      <c r="AV57" s="688">
        <f ca="1">HLOOKUP(AV$28,'Table 4 (i)'!$B$2:$CZ$150,$B57-1,FALSE)</f>
        <v>484.19439300455571</v>
      </c>
      <c r="AW57" s="688">
        <f ca="1">HLOOKUP(AW$28,'Table 4 (i)'!$B$2:$CZ$150,$B57-1,FALSE)</f>
        <v>568.37812220229</v>
      </c>
      <c r="AX57" s="688">
        <f ca="1">HLOOKUP(AX$28,'Table 4 (i)'!$B$2:$CZ$150,$B57-1,FALSE)</f>
        <v>433.18131115056212</v>
      </c>
      <c r="AY57" s="677">
        <f ca="1">HLOOKUP(AY$28,'Table 4 (i)'!$B$2:$CZ$150,$B57-1,FALSE)</f>
        <v>187.91861244909481</v>
      </c>
      <c r="AZ57" s="677">
        <f ca="1">HLOOKUP(AZ$28,'Table 4 (i)'!$B$2:$CZ$150,$B57-1,FALSE)</f>
        <v>1.3673427134831773E-2</v>
      </c>
      <c r="BA57" s="677">
        <f ca="1">HLOOKUP(BA$28,'Table 4 (i)'!$B$2:$CZ$150,$B57-1,FALSE)</f>
        <v>-0.110994601442625</v>
      </c>
      <c r="BB57" s="677">
        <f ca="1">HLOOKUP(BB$28,'Table 4 (i)'!$B$2:$CZ$150,$B57-1,FALSE)</f>
        <v>-1.3703662556275427</v>
      </c>
      <c r="BC57" s="677">
        <f ca="1">HLOOKUP(BC$28,'Table 4 (i)'!$B$2:$CZ$150,$B57-1,FALSE)</f>
        <v>-1.6390187295187446</v>
      </c>
      <c r="BD57" s="677">
        <f ca="1">HLOOKUP(BD$28,'Table 4 (i)'!$B$2:$CZ$150,$B57-1,FALSE)</f>
        <v>-1.6668315133970846</v>
      </c>
    </row>
    <row r="58" spans="1:56" x14ac:dyDescent="0.3">
      <c r="A58" s="670" t="s">
        <v>643</v>
      </c>
      <c r="B58" s="670">
        <f ca="1">MATCH(A58,OFFSET('Table 4 (i)'!$B$1,B$36,0,150,1),0)+B$36</f>
        <v>110</v>
      </c>
      <c r="D58" s="679" t="s">
        <v>1539</v>
      </c>
      <c r="E58" s="688">
        <f ca="1">HLOOKUP(E$28,'Table 4 (i)'!$B$2:$CZ$150,$B58-1,FALSE)</f>
        <v>0</v>
      </c>
      <c r="F58" s="688">
        <f ca="1">HLOOKUP(F$28,'Table 4 (i)'!$B$2:$CZ$150,$B58-1,FALSE)</f>
        <v>0</v>
      </c>
      <c r="G58" s="688">
        <f ca="1">HLOOKUP(G$28,'Table 4 (i)'!$B$2:$CZ$150,$B58-1,FALSE)</f>
        <v>0</v>
      </c>
      <c r="H58" s="688">
        <f ca="1">HLOOKUP(H$28,'Table 4 (i)'!$B$2:$CZ$150,$B58-1,FALSE)</f>
        <v>0</v>
      </c>
      <c r="I58" s="688">
        <f ca="1">HLOOKUP(I$28,'Table 4 (i)'!$B$2:$CZ$150,$B58-1,FALSE)</f>
        <v>0</v>
      </c>
      <c r="J58" s="688">
        <f ca="1">HLOOKUP(J$28,'Table 4 (i)'!$B$2:$CZ$150,$B58-1,FALSE)</f>
        <v>0</v>
      </c>
      <c r="K58" s="688">
        <f ca="1">HLOOKUP(K$28,'Table 4 (i)'!$B$2:$CZ$150,$B58-1,FALSE)</f>
        <v>0</v>
      </c>
      <c r="L58" s="688">
        <f ca="1">HLOOKUP(L$28,'Table 4 (i)'!$B$2:$CZ$150,$B58-1,FALSE)</f>
        <v>0</v>
      </c>
      <c r="M58" s="688">
        <f ca="1">HLOOKUP(M$28,'Table 4 (i)'!$B$2:$CZ$150,$B58-1,FALSE)</f>
        <v>0</v>
      </c>
      <c r="N58" s="688">
        <f ca="1">HLOOKUP(N$28,'Table 4 (i)'!$B$2:$CZ$150,$B58-1,FALSE)</f>
        <v>0</v>
      </c>
      <c r="O58" s="688">
        <f ca="1">HLOOKUP(O$28,'Table 4 (i)'!$B$2:$CZ$150,$B58-1,FALSE)</f>
        <v>0</v>
      </c>
      <c r="P58" s="688">
        <f ca="1">HLOOKUP(P$28,'Table 4 (i)'!$B$2:$CZ$150,$B58-1,FALSE)</f>
        <v>0</v>
      </c>
      <c r="Q58" s="688">
        <f ca="1">HLOOKUP(Q$28,'Table 4 (i)'!$B$2:$CZ$150,$B58-1,FALSE)</f>
        <v>0</v>
      </c>
      <c r="R58" s="688">
        <f ca="1">HLOOKUP(R$28,'Table 4 (i)'!$B$2:$CZ$150,$B58-1,FALSE)</f>
        <v>0</v>
      </c>
      <c r="S58" s="688">
        <f ca="1">HLOOKUP(S$28,'Table 4 (i)'!$B$2:$CZ$150,$B58-1,FALSE)</f>
        <v>0</v>
      </c>
      <c r="T58" s="688">
        <f ca="1">HLOOKUP(T$28,'Table 4 (i)'!$B$2:$CZ$150,$B58-1,FALSE)</f>
        <v>0</v>
      </c>
      <c r="U58" s="688">
        <f ca="1">HLOOKUP(U$28,'Table 4 (i)'!$B$2:$CZ$150,$B58-1,FALSE)</f>
        <v>0</v>
      </c>
      <c r="V58" s="688">
        <f ca="1">HLOOKUP(V$28,'Table 4 (i)'!$B$2:$CZ$150,$B58-1,FALSE)</f>
        <v>0</v>
      </c>
      <c r="W58" s="688">
        <f ca="1">HLOOKUP(W$28,'Table 4 (i)'!$B$2:$CZ$150,$B58-1,FALSE)</f>
        <v>0</v>
      </c>
      <c r="X58" s="688">
        <f ca="1">HLOOKUP(X$28,'Table 4 (i)'!$B$2:$CZ$150,$B58-1,FALSE)</f>
        <v>0</v>
      </c>
      <c r="Y58" s="688">
        <f ca="1">HLOOKUP(Y$28,'Table 4 (i)'!$B$2:$CZ$150,$B58-1,FALSE)</f>
        <v>0</v>
      </c>
      <c r="Z58" s="688">
        <f ca="1">HLOOKUP(Z$28,'Table 4 (i)'!$B$2:$CZ$150,$B58-1,FALSE)</f>
        <v>0</v>
      </c>
      <c r="AA58" s="688">
        <f ca="1">HLOOKUP(AA$28,'Table 4 (i)'!$B$2:$CZ$150,$B58-1,FALSE)</f>
        <v>0</v>
      </c>
      <c r="AB58" s="688">
        <f ca="1">HLOOKUP(AB$28,'Table 4 (i)'!$B$2:$CZ$150,$B58-1,FALSE)</f>
        <v>0</v>
      </c>
      <c r="AC58" s="688">
        <f ca="1">HLOOKUP(AC$28,'Table 4 (i)'!$B$2:$CZ$150,$B58-1,FALSE)</f>
        <v>0</v>
      </c>
      <c r="AD58" s="688">
        <f ca="1">HLOOKUP(AD$28,'Table 4 (i)'!$B$2:$CZ$150,$B58-1,FALSE)</f>
        <v>0</v>
      </c>
      <c r="AE58" s="688">
        <f ca="1">HLOOKUP(AE$28,'Table 4 (i)'!$B$2:$CZ$150,$B58-1,FALSE)</f>
        <v>0</v>
      </c>
      <c r="AF58" s="688">
        <f ca="1">HLOOKUP(AF$28,'Table 4 (i)'!$B$2:$CZ$150,$B58-1,FALSE)</f>
        <v>0</v>
      </c>
      <c r="AG58" s="688">
        <f ca="1">HLOOKUP(AG$28,'Table 4 (i)'!$B$2:$CZ$150,$B58-1,FALSE)</f>
        <v>0</v>
      </c>
      <c r="AH58" s="688">
        <f ca="1">HLOOKUP(AH$28,'Table 4 (i)'!$B$2:$CZ$150,$B58-1,FALSE)</f>
        <v>0</v>
      </c>
      <c r="AI58" s="688">
        <f ca="1">HLOOKUP(AI$28,'Table 4 (i)'!$B$2:$CZ$150,$B58-1,FALSE)</f>
        <v>0</v>
      </c>
      <c r="AJ58" s="688">
        <f ca="1">HLOOKUP(AJ$28,'Table 4 (i)'!$B$2:$CZ$150,$B58-1,FALSE)</f>
        <v>0</v>
      </c>
      <c r="AK58" s="688">
        <f ca="1">HLOOKUP(AK$28,'Table 4 (i)'!$B$2:$CZ$150,$B58-1,FALSE)</f>
        <v>0</v>
      </c>
      <c r="AL58" s="688">
        <f ca="1">HLOOKUP(AL$28,'Table 4 (i)'!$B$2:$CZ$150,$B58-1,FALSE)</f>
        <v>0</v>
      </c>
      <c r="AM58" s="688">
        <f ca="1">HLOOKUP(AM$28,'Table 4 (i)'!$B$2:$CZ$150,$B58-1,FALSE)</f>
        <v>0</v>
      </c>
      <c r="AN58" s="688">
        <f ca="1">HLOOKUP(AN$28,'Table 4 (i)'!$B$2:$CZ$150,$B58-1,FALSE)</f>
        <v>0</v>
      </c>
      <c r="AO58" s="688">
        <f ca="1">HLOOKUP(AO$28,'Table 4 (i)'!$B$2:$CZ$150,$B58-1,FALSE)</f>
        <v>0.27937238631152289</v>
      </c>
      <c r="AP58" s="688">
        <f ca="1">HLOOKUP(AP$28,'Table 4 (i)'!$B$2:$CZ$150,$B58-1,FALSE)</f>
        <v>2.1545953281696129</v>
      </c>
      <c r="AQ58" s="688">
        <f ca="1">HLOOKUP(AQ$28,'Table 4 (i)'!$B$2:$CZ$150,$B58-1,FALSE)</f>
        <v>28.894702023989353</v>
      </c>
      <c r="AR58" s="688">
        <f ca="1">HLOOKUP(AR$28,'Table 4 (i)'!$B$2:$CZ$150,$B58-1,FALSE)</f>
        <v>103.95482775717056</v>
      </c>
      <c r="AS58" s="688">
        <f ca="1">HLOOKUP(AS$28,'Table 4 (i)'!$B$2:$CZ$150,$B58-1,FALSE)</f>
        <v>314.03936353497073</v>
      </c>
      <c r="AT58" s="688">
        <f ca="1">HLOOKUP(AT$28,'Table 4 (i)'!$B$2:$CZ$150,$B58-1,FALSE)</f>
        <v>275.35098578336471</v>
      </c>
      <c r="AU58" s="688">
        <f ca="1">HLOOKUP(AU$28,'Table 4 (i)'!$B$2:$CZ$150,$B58-1,FALSE)</f>
        <v>442.36139035013781</v>
      </c>
      <c r="AV58" s="688">
        <f ca="1">HLOOKUP(AV$28,'Table 4 (i)'!$B$2:$CZ$150,$B58-1,FALSE)</f>
        <v>618.79704221252246</v>
      </c>
      <c r="AW58" s="688">
        <f ca="1">HLOOKUP(AW$28,'Table 4 (i)'!$B$2:$CZ$150,$B58-1,FALSE)</f>
        <v>768.30276228642742</v>
      </c>
      <c r="AX58" s="688">
        <f ca="1">HLOOKUP(AX$28,'Table 4 (i)'!$B$2:$CZ$150,$B58-1,FALSE)</f>
        <v>995.1365328563719</v>
      </c>
      <c r="AY58" s="677">
        <f ca="1">HLOOKUP(AY$28,'Table 4 (i)'!$B$2:$CZ$150,$B58-1,FALSE)</f>
        <v>1396.9271816920168</v>
      </c>
      <c r="AZ58" s="677">
        <f ca="1">HLOOKUP(AZ$28,'Table 4 (i)'!$B$2:$CZ$150,$B58-1,FALSE)</f>
        <v>1411.8200296509888</v>
      </c>
      <c r="BA58" s="677">
        <f ca="1">HLOOKUP(BA$28,'Table 4 (i)'!$B$2:$CZ$150,$B58-1,FALSE)</f>
        <v>1510.656407225923</v>
      </c>
      <c r="BB58" s="677">
        <f ca="1">HLOOKUP(BB$28,'Table 4 (i)'!$B$2:$CZ$150,$B58-1,FALSE)</f>
        <v>1544.4900779982563</v>
      </c>
      <c r="BC58" s="677">
        <f ca="1">HLOOKUP(BC$28,'Table 4 (i)'!$B$2:$CZ$150,$B58-1,FALSE)</f>
        <v>1628.5675293405523</v>
      </c>
      <c r="BD58" s="677">
        <f ca="1">HLOOKUP(BD$28,'Table 4 (i)'!$B$2:$CZ$150,$B58-1,FALSE)</f>
        <v>1733.7081611398005</v>
      </c>
    </row>
    <row r="59" spans="1:56" s="923" customFormat="1" x14ac:dyDescent="0.3">
      <c r="A59" s="922" t="s">
        <v>646</v>
      </c>
      <c r="B59" s="922">
        <f ca="1">MATCH(A59,OFFSET('Table 4 (i)'!$B$1,B$36,0,150,1),0)+B$36</f>
        <v>128</v>
      </c>
      <c r="C59" s="1117" t="s">
        <v>1016</v>
      </c>
      <c r="D59" s="923" t="s">
        <v>1016</v>
      </c>
      <c r="E59" s="926">
        <f ca="1">SUM(E60:E61)</f>
        <v>323.54075228589346</v>
      </c>
      <c r="F59" s="926">
        <f t="shared" ref="F59:BD59" ca="1" si="36">SUM(F60:F61)</f>
        <v>303.2593155078734</v>
      </c>
      <c r="G59" s="926">
        <f t="shared" ca="1" si="36"/>
        <v>327.78391491525485</v>
      </c>
      <c r="H59" s="926">
        <f t="shared" ca="1" si="36"/>
        <v>481.00774335793278</v>
      </c>
      <c r="I59" s="926">
        <f t="shared" ca="1" si="36"/>
        <v>575.14929150385865</v>
      </c>
      <c r="J59" s="926">
        <f t="shared" ca="1" si="36"/>
        <v>648.78687029556102</v>
      </c>
      <c r="K59" s="926">
        <f t="shared" ca="1" si="36"/>
        <v>692.19313478842491</v>
      </c>
      <c r="L59" s="926">
        <f t="shared" ca="1" si="36"/>
        <v>733.09947294212952</v>
      </c>
      <c r="M59" s="926">
        <f t="shared" ca="1" si="36"/>
        <v>759.60030530408824</v>
      </c>
      <c r="N59" s="926">
        <f t="shared" ca="1" si="36"/>
        <v>742.64148206196012</v>
      </c>
      <c r="O59" s="926">
        <f t="shared" ca="1" si="36"/>
        <v>607.42827652548908</v>
      </c>
      <c r="P59" s="926">
        <f t="shared" ca="1" si="36"/>
        <v>773.70767730800833</v>
      </c>
      <c r="Q59" s="926">
        <f t="shared" ca="1" si="36"/>
        <v>981.03866233747306</v>
      </c>
      <c r="R59" s="926">
        <f t="shared" ca="1" si="36"/>
        <v>1224.3318988053327</v>
      </c>
      <c r="S59" s="926">
        <f t="shared" ca="1" si="36"/>
        <v>1566.6688904065309</v>
      </c>
      <c r="T59" s="926">
        <f t="shared" ca="1" si="36"/>
        <v>2030.0977005827497</v>
      </c>
      <c r="U59" s="926">
        <f t="shared" ca="1" si="36"/>
        <v>2565.2987858068991</v>
      </c>
      <c r="V59" s="926">
        <f t="shared" ca="1" si="36"/>
        <v>2894.4846776437557</v>
      </c>
      <c r="W59" s="926">
        <f t="shared" ca="1" si="36"/>
        <v>3171.3064344449126</v>
      </c>
      <c r="X59" s="926">
        <f t="shared" ca="1" si="36"/>
        <v>3465.2010823740711</v>
      </c>
      <c r="Y59" s="926">
        <f t="shared" ca="1" si="36"/>
        <v>3768.9232258433558</v>
      </c>
      <c r="Z59" s="926">
        <f t="shared" ca="1" si="36"/>
        <v>4055.0402548538159</v>
      </c>
      <c r="AA59" s="926">
        <f t="shared" ca="1" si="36"/>
        <v>4314.6903219392689</v>
      </c>
      <c r="AB59" s="926">
        <f t="shared" ca="1" si="36"/>
        <v>4661.5715894835621</v>
      </c>
      <c r="AC59" s="926">
        <f t="shared" ca="1" si="36"/>
        <v>5401.7509828307639</v>
      </c>
      <c r="AD59" s="926">
        <f t="shared" ca="1" si="36"/>
        <v>5224.5170493871801</v>
      </c>
      <c r="AE59" s="926">
        <f t="shared" ca="1" si="36"/>
        <v>5474.1931986563368</v>
      </c>
      <c r="AF59" s="926">
        <f t="shared" ca="1" si="36"/>
        <v>5779.786481254172</v>
      </c>
      <c r="AG59" s="926">
        <f t="shared" ca="1" si="36"/>
        <v>6095.781393615227</v>
      </c>
      <c r="AH59" s="926">
        <f t="shared" ca="1" si="36"/>
        <v>6324.1594595253528</v>
      </c>
      <c r="AI59" s="926">
        <f t="shared" ca="1" si="36"/>
        <v>7470.7189030775999</v>
      </c>
      <c r="AJ59" s="926">
        <f t="shared" ca="1" si="36"/>
        <v>8419.5047135054847</v>
      </c>
      <c r="AK59" s="926">
        <f t="shared" ca="1" si="36"/>
        <v>8870.8476571700339</v>
      </c>
      <c r="AL59" s="926">
        <f t="shared" ca="1" si="36"/>
        <v>9404.4868046308256</v>
      </c>
      <c r="AM59" s="926">
        <f t="shared" ca="1" si="36"/>
        <v>9847.7465228888796</v>
      </c>
      <c r="AN59" s="926">
        <f t="shared" ca="1" si="36"/>
        <v>9999.6576842873055</v>
      </c>
      <c r="AO59" s="926">
        <f t="shared" ca="1" si="36"/>
        <v>10697.498887026341</v>
      </c>
      <c r="AP59" s="926">
        <f t="shared" ca="1" si="36"/>
        <v>11169.036283798563</v>
      </c>
      <c r="AQ59" s="926">
        <f t="shared" ca="1" si="36"/>
        <v>10960.476421030271</v>
      </c>
      <c r="AR59" s="926">
        <f t="shared" ca="1" si="36"/>
        <v>10783.039352364136</v>
      </c>
      <c r="AS59" s="926">
        <f t="shared" ca="1" si="36"/>
        <v>10515.031402880559</v>
      </c>
      <c r="AT59" s="926">
        <f t="shared" ca="1" si="36"/>
        <v>10775.784135031514</v>
      </c>
      <c r="AU59" s="926">
        <f t="shared" ca="1" si="36"/>
        <v>10908.96457756125</v>
      </c>
      <c r="AV59" s="926">
        <f t="shared" ca="1" si="36"/>
        <v>12210.800689795236</v>
      </c>
      <c r="AW59" s="926">
        <f t="shared" ca="1" si="36"/>
        <v>12411.123780881457</v>
      </c>
      <c r="AX59" s="926">
        <f t="shared" ca="1" si="36"/>
        <v>13188.883731364942</v>
      </c>
      <c r="AY59" s="927">
        <f t="shared" ca="1" si="36"/>
        <v>13979.991507657969</v>
      </c>
      <c r="AZ59" s="927">
        <f t="shared" ca="1" si="36"/>
        <v>13956.21084703765</v>
      </c>
      <c r="BA59" s="927">
        <f t="shared" ca="1" si="36"/>
        <v>14878.227984861933</v>
      </c>
      <c r="BB59" s="927">
        <f t="shared" ca="1" si="36"/>
        <v>15391.988997717885</v>
      </c>
      <c r="BC59" s="927">
        <f t="shared" ca="1" si="36"/>
        <v>15911.161280829538</v>
      </c>
      <c r="BD59" s="927">
        <f t="shared" ca="1" si="36"/>
        <v>16463.480067867928</v>
      </c>
    </row>
    <row r="60" spans="1:56" x14ac:dyDescent="0.3">
      <c r="A60" s="670" t="s">
        <v>647</v>
      </c>
      <c r="B60" s="670">
        <f ca="1">MATCH(A60,OFFSET('Table 4 (i)'!$B$1,B$36,0,150,1),0)+B$36</f>
        <v>129</v>
      </c>
      <c r="D60" s="679" t="s">
        <v>647</v>
      </c>
      <c r="E60" s="688">
        <f ca="1">HLOOKUP(E$28,'Table 4 (i)'!$B$2:$CZ$150,$B60-1,FALSE)</f>
        <v>323.54075228589346</v>
      </c>
      <c r="F60" s="688">
        <f ca="1">HLOOKUP(F$28,'Table 4 (i)'!$B$2:$CZ$150,$B60-1,FALSE)</f>
        <v>303.2593155078734</v>
      </c>
      <c r="G60" s="688">
        <f ca="1">HLOOKUP(G$28,'Table 4 (i)'!$B$2:$CZ$150,$B60-1,FALSE)</f>
        <v>327.78391491525485</v>
      </c>
      <c r="H60" s="688">
        <f ca="1">HLOOKUP(H$28,'Table 4 (i)'!$B$2:$CZ$150,$B60-1,FALSE)</f>
        <v>481.00774335793278</v>
      </c>
      <c r="I60" s="688">
        <f ca="1">HLOOKUP(I$28,'Table 4 (i)'!$B$2:$CZ$150,$B60-1,FALSE)</f>
        <v>575.14929150385865</v>
      </c>
      <c r="J60" s="688">
        <f ca="1">HLOOKUP(J$28,'Table 4 (i)'!$B$2:$CZ$150,$B60-1,FALSE)</f>
        <v>648.78687029556102</v>
      </c>
      <c r="K60" s="688">
        <f ca="1">HLOOKUP(K$28,'Table 4 (i)'!$B$2:$CZ$150,$B60-1,FALSE)</f>
        <v>692.19313478842491</v>
      </c>
      <c r="L60" s="688">
        <f ca="1">HLOOKUP(L$28,'Table 4 (i)'!$B$2:$CZ$150,$B60-1,FALSE)</f>
        <v>733.09947294212952</v>
      </c>
      <c r="M60" s="688">
        <f ca="1">HLOOKUP(M$28,'Table 4 (i)'!$B$2:$CZ$150,$B60-1,FALSE)</f>
        <v>759.60030530408824</v>
      </c>
      <c r="N60" s="688">
        <f ca="1">HLOOKUP(N$28,'Table 4 (i)'!$B$2:$CZ$150,$B60-1,FALSE)</f>
        <v>742.64148206196012</v>
      </c>
      <c r="O60" s="688">
        <f ca="1">HLOOKUP(O$28,'Table 4 (i)'!$B$2:$CZ$150,$B60-1,FALSE)</f>
        <v>607.42827652548908</v>
      </c>
      <c r="P60" s="688">
        <f ca="1">HLOOKUP(P$28,'Table 4 (i)'!$B$2:$CZ$150,$B60-1,FALSE)</f>
        <v>773.70767730800833</v>
      </c>
      <c r="Q60" s="688">
        <f ca="1">HLOOKUP(Q$28,'Table 4 (i)'!$B$2:$CZ$150,$B60-1,FALSE)</f>
        <v>981.03866233747306</v>
      </c>
      <c r="R60" s="688">
        <f ca="1">HLOOKUP(R$28,'Table 4 (i)'!$B$2:$CZ$150,$B60-1,FALSE)</f>
        <v>1224.3318988053327</v>
      </c>
      <c r="S60" s="688">
        <f ca="1">HLOOKUP(S$28,'Table 4 (i)'!$B$2:$CZ$150,$B60-1,FALSE)</f>
        <v>1566.6688904065309</v>
      </c>
      <c r="T60" s="688">
        <f ca="1">HLOOKUP(T$28,'Table 4 (i)'!$B$2:$CZ$150,$B60-1,FALSE)</f>
        <v>2030.0977005827497</v>
      </c>
      <c r="U60" s="688">
        <f ca="1">HLOOKUP(U$28,'Table 4 (i)'!$B$2:$CZ$150,$B60-1,FALSE)</f>
        <v>2565.2987858068991</v>
      </c>
      <c r="V60" s="688">
        <f ca="1">HLOOKUP(V$28,'Table 4 (i)'!$B$2:$CZ$150,$B60-1,FALSE)</f>
        <v>2894.4846776437557</v>
      </c>
      <c r="W60" s="688">
        <f ca="1">HLOOKUP(W$28,'Table 4 (i)'!$B$2:$CZ$150,$B60-1,FALSE)</f>
        <v>3171.3064344449126</v>
      </c>
      <c r="X60" s="688">
        <f ca="1">HLOOKUP(X$28,'Table 4 (i)'!$B$2:$CZ$150,$B60-1,FALSE)</f>
        <v>3465.2010823740711</v>
      </c>
      <c r="Y60" s="688">
        <f ca="1">HLOOKUP(Y$28,'Table 4 (i)'!$B$2:$CZ$150,$B60-1,FALSE)</f>
        <v>3768.9232258433558</v>
      </c>
      <c r="Z60" s="688">
        <f ca="1">HLOOKUP(Z$28,'Table 4 (i)'!$B$2:$CZ$150,$B60-1,FALSE)</f>
        <v>4055.0402548538159</v>
      </c>
      <c r="AA60" s="688">
        <f ca="1">HLOOKUP(AA$28,'Table 4 (i)'!$B$2:$CZ$150,$B60-1,FALSE)</f>
        <v>4314.6903219392689</v>
      </c>
      <c r="AB60" s="688">
        <f ca="1">HLOOKUP(AB$28,'Table 4 (i)'!$B$2:$CZ$150,$B60-1,FALSE)</f>
        <v>4661.5715894835621</v>
      </c>
      <c r="AC60" s="688">
        <f ca="1">HLOOKUP(AC$28,'Table 4 (i)'!$B$2:$CZ$150,$B60-1,FALSE)</f>
        <v>5401.7509828307639</v>
      </c>
      <c r="AD60" s="688">
        <f ca="1">HLOOKUP(AD$28,'Table 4 (i)'!$B$2:$CZ$150,$B60-1,FALSE)</f>
        <v>5224.5170493871801</v>
      </c>
      <c r="AE60" s="688">
        <f ca="1">HLOOKUP(AE$28,'Table 4 (i)'!$B$2:$CZ$150,$B60-1,FALSE)</f>
        <v>5474.1931986563368</v>
      </c>
      <c r="AF60" s="688">
        <f ca="1">HLOOKUP(AF$28,'Table 4 (i)'!$B$2:$CZ$150,$B60-1,FALSE)</f>
        <v>5779.786481254172</v>
      </c>
      <c r="AG60" s="688">
        <f ca="1">HLOOKUP(AG$28,'Table 4 (i)'!$B$2:$CZ$150,$B60-1,FALSE)</f>
        <v>6095.781393615227</v>
      </c>
      <c r="AH60" s="688">
        <f ca="1">HLOOKUP(AH$28,'Table 4 (i)'!$B$2:$CZ$150,$B60-1,FALSE)</f>
        <v>6324.1594595253528</v>
      </c>
      <c r="AI60" s="688">
        <f ca="1">HLOOKUP(AI$28,'Table 4 (i)'!$B$2:$CZ$150,$B60-1,FALSE)</f>
        <v>7470.7189030775999</v>
      </c>
      <c r="AJ60" s="688">
        <f ca="1">HLOOKUP(AJ$28,'Table 4 (i)'!$B$2:$CZ$150,$B60-1,FALSE)</f>
        <v>8419.5047135054847</v>
      </c>
      <c r="AK60" s="688">
        <f ca="1">HLOOKUP(AK$28,'Table 4 (i)'!$B$2:$CZ$150,$B60-1,FALSE)</f>
        <v>8870.8476571700339</v>
      </c>
      <c r="AL60" s="688">
        <f ca="1">HLOOKUP(AL$28,'Table 4 (i)'!$B$2:$CZ$150,$B60-1,FALSE)</f>
        <v>9404.4868046308256</v>
      </c>
      <c r="AM60" s="688">
        <f ca="1">HLOOKUP(AM$28,'Table 4 (i)'!$B$2:$CZ$150,$B60-1,FALSE)</f>
        <v>9847.7465228888796</v>
      </c>
      <c r="AN60" s="688">
        <f ca="1">HLOOKUP(AN$28,'Table 4 (i)'!$B$2:$CZ$150,$B60-1,FALSE)</f>
        <v>9999.6576842873055</v>
      </c>
      <c r="AO60" s="688">
        <f ca="1">HLOOKUP(AO$28,'Table 4 (i)'!$B$2:$CZ$150,$B60-1,FALSE)</f>
        <v>10697.498887026341</v>
      </c>
      <c r="AP60" s="688">
        <f ca="1">HLOOKUP(AP$28,'Table 4 (i)'!$B$2:$CZ$150,$B60-1,FALSE)</f>
        <v>11169.036283798563</v>
      </c>
      <c r="AQ60" s="688">
        <f ca="1">HLOOKUP(AQ$28,'Table 4 (i)'!$B$2:$CZ$150,$B60-1,FALSE)</f>
        <v>10889.477521518404</v>
      </c>
      <c r="AR60" s="688">
        <f ca="1">HLOOKUP(AR$28,'Table 4 (i)'!$B$2:$CZ$150,$B60-1,FALSE)</f>
        <v>10470.037911527937</v>
      </c>
      <c r="AS60" s="688">
        <f ca="1">HLOOKUP(AS$28,'Table 4 (i)'!$B$2:$CZ$150,$B60-1,FALSE)</f>
        <v>9733.1592245116062</v>
      </c>
      <c r="AT60" s="688">
        <f ca="1">HLOOKUP(AT$28,'Table 4 (i)'!$B$2:$CZ$150,$B60-1,FALSE)</f>
        <v>8678.6261905968458</v>
      </c>
      <c r="AU60" s="688">
        <f ca="1">HLOOKUP(AU$28,'Table 4 (i)'!$B$2:$CZ$150,$B60-1,FALSE)</f>
        <v>7962.5294137979527</v>
      </c>
      <c r="AV60" s="688">
        <f ca="1">HLOOKUP(AV$28,'Table 4 (i)'!$B$2:$CZ$150,$B60-1,FALSE)</f>
        <v>7544.0855042800395</v>
      </c>
      <c r="AW60" s="688">
        <f ca="1">HLOOKUP(AW$28,'Table 4 (i)'!$B$2:$CZ$150,$B60-1,FALSE)</f>
        <v>6876.7672967721546</v>
      </c>
      <c r="AX60" s="688">
        <f ca="1">HLOOKUP(AX$28,'Table 4 (i)'!$B$2:$CZ$150,$B60-1,FALSE)</f>
        <v>6543.0602046362883</v>
      </c>
      <c r="AY60" s="677">
        <f ca="1">HLOOKUP(AY$28,'Table 4 (i)'!$B$2:$CZ$150,$B60-1,FALSE)</f>
        <v>5576.4002339925064</v>
      </c>
      <c r="AZ60" s="677">
        <f ca="1">HLOOKUP(AZ$28,'Table 4 (i)'!$B$2:$CZ$150,$B60-1,FALSE)</f>
        <v>2763.915261420671</v>
      </c>
      <c r="BA60" s="677">
        <f ca="1">HLOOKUP(BA$28,'Table 4 (i)'!$B$2:$CZ$150,$B60-1,FALSE)</f>
        <v>1701.6892175222672</v>
      </c>
      <c r="BB60" s="677">
        <f ca="1">HLOOKUP(BB$28,'Table 4 (i)'!$B$2:$CZ$150,$B60-1,FALSE)</f>
        <v>1748.97264876329</v>
      </c>
      <c r="BC60" s="677">
        <f ca="1">HLOOKUP(BC$28,'Table 4 (i)'!$B$2:$CZ$150,$B60-1,FALSE)</f>
        <v>1806.3933954499755</v>
      </c>
      <c r="BD60" s="677">
        <f ca="1">HLOOKUP(BD$28,'Table 4 (i)'!$B$2:$CZ$150,$B60-1,FALSE)</f>
        <v>1886.7196966416047</v>
      </c>
    </row>
    <row r="61" spans="1:56" s="675" customFormat="1" x14ac:dyDescent="0.3">
      <c r="A61" s="1023" t="s">
        <v>629</v>
      </c>
      <c r="B61" s="1023">
        <f ca="1">MATCH(A61,OFFSET('Table 4 (i)'!$B$1,B$36,0,150,1),0)+B$36</f>
        <v>130</v>
      </c>
      <c r="C61" s="1118"/>
      <c r="D61" s="1024" t="s">
        <v>629</v>
      </c>
      <c r="E61" s="1025">
        <f ca="1">HLOOKUP(E$28,'Table 4 (i)'!$B$2:$CZ$150,$B61-1,FALSE)</f>
        <v>0</v>
      </c>
      <c r="F61" s="1025">
        <f ca="1">HLOOKUP(F$28,'Table 4 (i)'!$B$2:$CZ$150,$B61-1,FALSE)</f>
        <v>0</v>
      </c>
      <c r="G61" s="1025">
        <f ca="1">HLOOKUP(G$28,'Table 4 (i)'!$B$2:$CZ$150,$B61-1,FALSE)</f>
        <v>0</v>
      </c>
      <c r="H61" s="1025">
        <f ca="1">HLOOKUP(H$28,'Table 4 (i)'!$B$2:$CZ$150,$B61-1,FALSE)</f>
        <v>0</v>
      </c>
      <c r="I61" s="1025">
        <f ca="1">HLOOKUP(I$28,'Table 4 (i)'!$B$2:$CZ$150,$B61-1,FALSE)</f>
        <v>0</v>
      </c>
      <c r="J61" s="1025">
        <f ca="1">HLOOKUP(J$28,'Table 4 (i)'!$B$2:$CZ$150,$B61-1,FALSE)</f>
        <v>0</v>
      </c>
      <c r="K61" s="1025">
        <f ca="1">HLOOKUP(K$28,'Table 4 (i)'!$B$2:$CZ$150,$B61-1,FALSE)</f>
        <v>0</v>
      </c>
      <c r="L61" s="1025">
        <f ca="1">HLOOKUP(L$28,'Table 4 (i)'!$B$2:$CZ$150,$B61-1,FALSE)</f>
        <v>0</v>
      </c>
      <c r="M61" s="1025">
        <f ca="1">HLOOKUP(M$28,'Table 4 (i)'!$B$2:$CZ$150,$B61-1,FALSE)</f>
        <v>0</v>
      </c>
      <c r="N61" s="1025">
        <f ca="1">HLOOKUP(N$28,'Table 4 (i)'!$B$2:$CZ$150,$B61-1,FALSE)</f>
        <v>0</v>
      </c>
      <c r="O61" s="1025">
        <f ca="1">HLOOKUP(O$28,'Table 4 (i)'!$B$2:$CZ$150,$B61-1,FALSE)</f>
        <v>0</v>
      </c>
      <c r="P61" s="1025">
        <f ca="1">HLOOKUP(P$28,'Table 4 (i)'!$B$2:$CZ$150,$B61-1,FALSE)</f>
        <v>0</v>
      </c>
      <c r="Q61" s="1025">
        <f ca="1">HLOOKUP(Q$28,'Table 4 (i)'!$B$2:$CZ$150,$B61-1,FALSE)</f>
        <v>0</v>
      </c>
      <c r="R61" s="1025">
        <f ca="1">HLOOKUP(R$28,'Table 4 (i)'!$B$2:$CZ$150,$B61-1,FALSE)</f>
        <v>0</v>
      </c>
      <c r="S61" s="1025">
        <f ca="1">HLOOKUP(S$28,'Table 4 (i)'!$B$2:$CZ$150,$B61-1,FALSE)</f>
        <v>0</v>
      </c>
      <c r="T61" s="1025">
        <f ca="1">HLOOKUP(T$28,'Table 4 (i)'!$B$2:$CZ$150,$B61-1,FALSE)</f>
        <v>0</v>
      </c>
      <c r="U61" s="1025">
        <f ca="1">HLOOKUP(U$28,'Table 4 (i)'!$B$2:$CZ$150,$B61-1,FALSE)</f>
        <v>0</v>
      </c>
      <c r="V61" s="1025">
        <f ca="1">HLOOKUP(V$28,'Table 4 (i)'!$B$2:$CZ$150,$B61-1,FALSE)</f>
        <v>0</v>
      </c>
      <c r="W61" s="1025">
        <f ca="1">HLOOKUP(W$28,'Table 4 (i)'!$B$2:$CZ$150,$B61-1,FALSE)</f>
        <v>0</v>
      </c>
      <c r="X61" s="1025">
        <f ca="1">HLOOKUP(X$28,'Table 4 (i)'!$B$2:$CZ$150,$B61-1,FALSE)</f>
        <v>0</v>
      </c>
      <c r="Y61" s="1025">
        <f ca="1">HLOOKUP(Y$28,'Table 4 (i)'!$B$2:$CZ$150,$B61-1,FALSE)</f>
        <v>0</v>
      </c>
      <c r="Z61" s="1025">
        <f ca="1">HLOOKUP(Z$28,'Table 4 (i)'!$B$2:$CZ$150,$B61-1,FALSE)</f>
        <v>0</v>
      </c>
      <c r="AA61" s="1025">
        <f ca="1">HLOOKUP(AA$28,'Table 4 (i)'!$B$2:$CZ$150,$B61-1,FALSE)</f>
        <v>0</v>
      </c>
      <c r="AB61" s="1025">
        <f ca="1">HLOOKUP(AB$28,'Table 4 (i)'!$B$2:$CZ$150,$B61-1,FALSE)</f>
        <v>0</v>
      </c>
      <c r="AC61" s="1025">
        <f ca="1">HLOOKUP(AC$28,'Table 4 (i)'!$B$2:$CZ$150,$B61-1,FALSE)</f>
        <v>0</v>
      </c>
      <c r="AD61" s="1025">
        <f ca="1">HLOOKUP(AD$28,'Table 4 (i)'!$B$2:$CZ$150,$B61-1,FALSE)</f>
        <v>0</v>
      </c>
      <c r="AE61" s="1025">
        <f ca="1">HLOOKUP(AE$28,'Table 4 (i)'!$B$2:$CZ$150,$B61-1,FALSE)</f>
        <v>0</v>
      </c>
      <c r="AF61" s="1025">
        <f ca="1">HLOOKUP(AF$28,'Table 4 (i)'!$B$2:$CZ$150,$B61-1,FALSE)</f>
        <v>0</v>
      </c>
      <c r="AG61" s="1025">
        <f ca="1">HLOOKUP(AG$28,'Table 4 (i)'!$B$2:$CZ$150,$B61-1,FALSE)</f>
        <v>0</v>
      </c>
      <c r="AH61" s="1025">
        <f ca="1">HLOOKUP(AH$28,'Table 4 (i)'!$B$2:$CZ$150,$B61-1,FALSE)</f>
        <v>0</v>
      </c>
      <c r="AI61" s="1025">
        <f ca="1">HLOOKUP(AI$28,'Table 4 (i)'!$B$2:$CZ$150,$B61-1,FALSE)</f>
        <v>0</v>
      </c>
      <c r="AJ61" s="1025">
        <f ca="1">HLOOKUP(AJ$28,'Table 4 (i)'!$B$2:$CZ$150,$B61-1,FALSE)</f>
        <v>0</v>
      </c>
      <c r="AK61" s="1025">
        <f ca="1">HLOOKUP(AK$28,'Table 4 (i)'!$B$2:$CZ$150,$B61-1,FALSE)</f>
        <v>0</v>
      </c>
      <c r="AL61" s="1025">
        <f ca="1">HLOOKUP(AL$28,'Table 4 (i)'!$B$2:$CZ$150,$B61-1,FALSE)</f>
        <v>0</v>
      </c>
      <c r="AM61" s="1025">
        <f ca="1">HLOOKUP(AM$28,'Table 4 (i)'!$B$2:$CZ$150,$B61-1,FALSE)</f>
        <v>0</v>
      </c>
      <c r="AN61" s="1025">
        <f ca="1">HLOOKUP(AN$28,'Table 4 (i)'!$B$2:$CZ$150,$B61-1,FALSE)</f>
        <v>0</v>
      </c>
      <c r="AO61" s="1025">
        <f ca="1">HLOOKUP(AO$28,'Table 4 (i)'!$B$2:$CZ$150,$B61-1,FALSE)</f>
        <v>0</v>
      </c>
      <c r="AP61" s="1025">
        <f ca="1">HLOOKUP(AP$28,'Table 4 (i)'!$B$2:$CZ$150,$B61-1,FALSE)</f>
        <v>0</v>
      </c>
      <c r="AQ61" s="1025">
        <f ca="1">HLOOKUP(AQ$28,'Table 4 (i)'!$B$2:$CZ$150,$B61-1,FALSE)</f>
        <v>70.998899511866725</v>
      </c>
      <c r="AR61" s="1025">
        <f ca="1">HLOOKUP(AR$28,'Table 4 (i)'!$B$2:$CZ$150,$B61-1,FALSE)</f>
        <v>313.00144083619921</v>
      </c>
      <c r="AS61" s="1025">
        <f ca="1">HLOOKUP(AS$28,'Table 4 (i)'!$B$2:$CZ$150,$B61-1,FALSE)</f>
        <v>781.8721783689532</v>
      </c>
      <c r="AT61" s="1025">
        <f ca="1">HLOOKUP(AT$28,'Table 4 (i)'!$B$2:$CZ$150,$B61-1,FALSE)</f>
        <v>2097.1579444346671</v>
      </c>
      <c r="AU61" s="1025">
        <f ca="1">HLOOKUP(AU$28,'Table 4 (i)'!$B$2:$CZ$150,$B61-1,FALSE)</f>
        <v>2946.4351637632972</v>
      </c>
      <c r="AV61" s="1025">
        <f ca="1">HLOOKUP(AV$28,'Table 4 (i)'!$B$2:$CZ$150,$B61-1,FALSE)</f>
        <v>4666.7151855151969</v>
      </c>
      <c r="AW61" s="1025">
        <f ca="1">HLOOKUP(AW$28,'Table 4 (i)'!$B$2:$CZ$150,$B61-1,FALSE)</f>
        <v>5534.3564841093021</v>
      </c>
      <c r="AX61" s="1025">
        <f ca="1">HLOOKUP(AX$28,'Table 4 (i)'!$B$2:$CZ$150,$B61-1,FALSE)</f>
        <v>6645.8235267286536</v>
      </c>
      <c r="AY61" s="1026">
        <f ca="1">HLOOKUP(AY$28,'Table 4 (i)'!$B$2:$CZ$150,$B61-1,FALSE)</f>
        <v>8403.5912736654627</v>
      </c>
      <c r="AZ61" s="1026">
        <f ca="1">HLOOKUP(AZ$28,'Table 4 (i)'!$B$2:$CZ$150,$B61-1,FALSE)</f>
        <v>11192.295585616979</v>
      </c>
      <c r="BA61" s="1026">
        <f ca="1">HLOOKUP(BA$28,'Table 4 (i)'!$B$2:$CZ$150,$B61-1,FALSE)</f>
        <v>13176.538767339665</v>
      </c>
      <c r="BB61" s="1026">
        <f ca="1">HLOOKUP(BB$28,'Table 4 (i)'!$B$2:$CZ$150,$B61-1,FALSE)</f>
        <v>13643.016348954594</v>
      </c>
      <c r="BC61" s="1026">
        <f ca="1">HLOOKUP(BC$28,'Table 4 (i)'!$B$2:$CZ$150,$B61-1,FALSE)</f>
        <v>14104.767885379562</v>
      </c>
      <c r="BD61" s="1026">
        <f ca="1">HLOOKUP(BD$28,'Table 4 (i)'!$B$2:$CZ$150,$B61-1,FALSE)</f>
        <v>14576.760371226323</v>
      </c>
    </row>
    <row r="62" spans="1:56" s="672" customFormat="1" x14ac:dyDescent="0.3">
      <c r="A62" s="673" t="s">
        <v>634</v>
      </c>
      <c r="B62" s="673">
        <f ca="1">MATCH(A62,OFFSET('Table 4 (i)'!$B$1,B$35,0,150,1),0)+B$35</f>
        <v>74</v>
      </c>
      <c r="C62" s="1117" t="s">
        <v>1785</v>
      </c>
      <c r="D62" s="672" t="s">
        <v>1036</v>
      </c>
      <c r="E62" s="686">
        <f ca="1">HLOOKUP(E$28,'Table 4 (i)'!$B$2:$CZ$150,$B62-1,FALSE)</f>
        <v>57.181880230423253</v>
      </c>
      <c r="F62" s="686">
        <f ca="1">HLOOKUP(F$28,'Table 4 (i)'!$B$2:$CZ$150,$B62-1,FALSE)</f>
        <v>62.573134638261095</v>
      </c>
      <c r="G62" s="686">
        <f ca="1">HLOOKUP(G$28,'Table 4 (i)'!$B$2:$CZ$150,$B62-1,FALSE)</f>
        <v>61.526487185479155</v>
      </c>
      <c r="H62" s="686">
        <f ca="1">HLOOKUP(H$28,'Table 4 (i)'!$B$2:$CZ$150,$B62-1,FALSE)</f>
        <v>63.665826861966615</v>
      </c>
      <c r="I62" s="686">
        <f ca="1">HLOOKUP(I$28,'Table 4 (i)'!$B$2:$CZ$150,$B62-1,FALSE)</f>
        <v>66.707464929711691</v>
      </c>
      <c r="J62" s="686">
        <f ca="1">HLOOKUP(J$28,'Table 4 (i)'!$B$2:$CZ$150,$B62-1,FALSE)</f>
        <v>68.152168302961826</v>
      </c>
      <c r="K62" s="686">
        <f ca="1">HLOOKUP(K$28,'Table 4 (i)'!$B$2:$CZ$150,$B62-1,FALSE)</f>
        <v>64.941552828865852</v>
      </c>
      <c r="L62" s="686">
        <f ca="1">HLOOKUP(L$28,'Table 4 (i)'!$B$2:$CZ$150,$B62-1,FALSE)</f>
        <v>63.294031930801886</v>
      </c>
      <c r="M62" s="686">
        <f ca="1">HLOOKUP(M$28,'Table 4 (i)'!$B$2:$CZ$150,$B62-1,FALSE)</f>
        <v>64.228444597831171</v>
      </c>
      <c r="N62" s="686">
        <f ca="1">HLOOKUP(N$28,'Table 4 (i)'!$B$2:$CZ$150,$B62-1,FALSE)</f>
        <v>63.143656822628841</v>
      </c>
      <c r="O62" s="686">
        <f ca="1">HLOOKUP(O$28,'Table 4 (i)'!$B$2:$CZ$150,$B62-1,FALSE)</f>
        <v>61.939938088827482</v>
      </c>
      <c r="P62" s="686">
        <f ca="1">HLOOKUP(P$28,'Table 4 (i)'!$B$2:$CZ$150,$B62-1,FALSE)</f>
        <v>61.186310970037248</v>
      </c>
      <c r="Q62" s="686">
        <f ca="1">HLOOKUP(Q$28,'Table 4 (i)'!$B$2:$CZ$150,$B62-1,FALSE)</f>
        <v>62.401797658125069</v>
      </c>
      <c r="R62" s="686">
        <f ca="1">HLOOKUP(R$28,'Table 4 (i)'!$B$2:$CZ$150,$B62-1,FALSE)</f>
        <v>68.119032110597772</v>
      </c>
      <c r="S62" s="686">
        <f ca="1">HLOOKUP(S$28,'Table 4 (i)'!$B$2:$CZ$150,$B62-1,FALSE)</f>
        <v>505.86952996469915</v>
      </c>
      <c r="T62" s="686">
        <f ca="1">HLOOKUP(T$28,'Table 4 (i)'!$B$2:$CZ$150,$B62-1,FALSE)</f>
        <v>685.19302987173626</v>
      </c>
      <c r="U62" s="686">
        <f ca="1">HLOOKUP(U$28,'Table 4 (i)'!$B$2:$CZ$150,$B62-1,FALSE)</f>
        <v>756.79080093962295</v>
      </c>
      <c r="V62" s="686">
        <f ca="1">HLOOKUP(V$28,'Table 4 (i)'!$B$2:$CZ$150,$B62-1,FALSE)</f>
        <v>878.71446258168896</v>
      </c>
      <c r="W62" s="686">
        <f ca="1">HLOOKUP(W$28,'Table 4 (i)'!$B$2:$CZ$150,$B62-1,FALSE)</f>
        <v>861.28636914065873</v>
      </c>
      <c r="X62" s="686">
        <f ca="1">HLOOKUP(X$28,'Table 4 (i)'!$B$2:$CZ$150,$B62-1,FALSE)</f>
        <v>949.49336998620549</v>
      </c>
      <c r="Y62" s="686">
        <f ca="1">HLOOKUP(Y$28,'Table 4 (i)'!$B$2:$CZ$150,$B62-1,FALSE)</f>
        <v>1013.1787963003179</v>
      </c>
      <c r="Z62" s="686">
        <f ca="1">HLOOKUP(Z$28,'Table 4 (i)'!$B$2:$CZ$150,$B62-1,FALSE)</f>
        <v>1071.4648766864332</v>
      </c>
      <c r="AA62" s="686">
        <f ca="1">HLOOKUP(AA$28,'Table 4 (i)'!$B$2:$CZ$150,$B62-1,FALSE)</f>
        <v>1137.1923859425247</v>
      </c>
      <c r="AB62" s="686">
        <f ca="1">HLOOKUP(AB$28,'Table 4 (i)'!$B$2:$CZ$150,$B62-1,FALSE)</f>
        <v>1240.3284528073184</v>
      </c>
      <c r="AC62" s="686">
        <f ca="1">HLOOKUP(AC$28,'Table 4 (i)'!$B$2:$CZ$150,$B62-1,FALSE)</f>
        <v>1372.7052896491405</v>
      </c>
      <c r="AD62" s="686">
        <f ca="1">HLOOKUP(AD$28,'Table 4 (i)'!$B$2:$CZ$150,$B62-1,FALSE)</f>
        <v>1397.4925715363056</v>
      </c>
      <c r="AE62" s="686">
        <f ca="1">HLOOKUP(AE$28,'Table 4 (i)'!$B$2:$CZ$150,$B62-1,FALSE)</f>
        <v>1439.9386516448546</v>
      </c>
      <c r="AF62" s="686">
        <f ca="1">HLOOKUP(AF$28,'Table 4 (i)'!$B$2:$CZ$150,$B62-1,FALSE)</f>
        <v>1537.5354236097191</v>
      </c>
      <c r="AG62" s="686">
        <f ca="1">HLOOKUP(AG$28,'Table 4 (i)'!$B$2:$CZ$150,$B62-1,FALSE)</f>
        <v>1576.5568929635911</v>
      </c>
      <c r="AH62" s="686">
        <f ca="1">HLOOKUP(AH$28,'Table 4 (i)'!$B$2:$CZ$150,$B62-1,FALSE)</f>
        <v>1645.473735837091</v>
      </c>
      <c r="AI62" s="686">
        <f ca="1">HLOOKUP(AI$28,'Table 4 (i)'!$B$2:$CZ$150,$B62-1,FALSE)</f>
        <v>1689.0137070803082</v>
      </c>
      <c r="AJ62" s="686">
        <f ca="1">HLOOKUP(AJ$28,'Table 4 (i)'!$B$2:$CZ$150,$B62-1,FALSE)</f>
        <v>1796.4201537312233</v>
      </c>
      <c r="AK62" s="686">
        <f ca="1">HLOOKUP(AK$28,'Table 4 (i)'!$B$2:$CZ$150,$B62-1,FALSE)</f>
        <v>1804.6099353798072</v>
      </c>
      <c r="AL62" s="686">
        <f ca="1">HLOOKUP(AL$28,'Table 4 (i)'!$B$2:$CZ$150,$B62-1,FALSE)</f>
        <v>1910.6086035060316</v>
      </c>
      <c r="AM62" s="686">
        <f ca="1">HLOOKUP(AM$28,'Table 4 (i)'!$B$2:$CZ$150,$B62-1,FALSE)</f>
        <v>1984.3075655767509</v>
      </c>
      <c r="AN62" s="686">
        <f ca="1">HLOOKUP(AN$28,'Table 4 (i)'!$B$2:$CZ$150,$B62-1,FALSE)</f>
        <v>2048.9502638048039</v>
      </c>
      <c r="AO62" s="686">
        <f ca="1">HLOOKUP(AO$28,'Table 4 (i)'!$B$2:$CZ$150,$B62-1,FALSE)</f>
        <v>2375.4389968493224</v>
      </c>
      <c r="AP62" s="686">
        <f ca="1">HLOOKUP(AP$28,'Table 4 (i)'!$B$2:$CZ$150,$B62-1,FALSE)</f>
        <v>2519.7476032148911</v>
      </c>
      <c r="AQ62" s="686">
        <f ca="1">HLOOKUP(AQ$28,'Table 4 (i)'!$B$2:$CZ$150,$B62-1,FALSE)</f>
        <v>2547.719425359569</v>
      </c>
      <c r="AR62" s="686">
        <f ca="1">HLOOKUP(AR$28,'Table 4 (i)'!$B$2:$CZ$150,$B62-1,FALSE)</f>
        <v>2598.316115378851</v>
      </c>
      <c r="AS62" s="686">
        <f ca="1">HLOOKUP(AS$28,'Table 4 (i)'!$B$2:$CZ$150,$B62-1,FALSE)</f>
        <v>2737.72589135834</v>
      </c>
      <c r="AT62" s="686">
        <f ca="1">HLOOKUP(AT$28,'Table 4 (i)'!$B$2:$CZ$150,$B62-1,FALSE)</f>
        <v>2908.9743330054171</v>
      </c>
      <c r="AU62" s="686">
        <f ca="1">HLOOKUP(AU$28,'Table 4 (i)'!$B$2:$CZ$150,$B62-1,FALSE)</f>
        <v>2696.3588609196959</v>
      </c>
      <c r="AV62" s="686">
        <f ca="1">HLOOKUP(AV$28,'Table 4 (i)'!$B$2:$CZ$150,$B62-1,FALSE)</f>
        <v>2954.6481617785157</v>
      </c>
      <c r="AW62" s="686">
        <f ca="1">HLOOKUP(AW$28,'Table 4 (i)'!$B$2:$CZ$150,$B62-1,FALSE)</f>
        <v>3208.4165717940323</v>
      </c>
      <c r="AX62" s="776">
        <f ca="1">HLOOKUP(AX$28,'Table 4 (i)'!$B$2:$CZ$150,$B62-1,FALSE)</f>
        <v>3883.7301182872407</v>
      </c>
      <c r="AY62" s="687">
        <f ca="1">HLOOKUP(AY$28,'Table 4 (i)'!$B$2:$CZ$150,$B62-1,FALSE)</f>
        <v>4642.9232195902377</v>
      </c>
      <c r="AZ62" s="687">
        <f ca="1">HLOOKUP(AZ$28,'Table 4 (i)'!$B$2:$CZ$150,$B62-1,FALSE)</f>
        <v>5078.3525818854541</v>
      </c>
      <c r="BA62" s="687">
        <f ca="1">HLOOKUP(BA$28,'Table 4 (i)'!$B$2:$CZ$150,$B62-1,FALSE)</f>
        <v>5553.0146262820072</v>
      </c>
      <c r="BB62" s="687">
        <f ca="1">HLOOKUP(BB$28,'Table 4 (i)'!$B$2:$CZ$150,$B62-1,FALSE)</f>
        <v>5922.0996584967388</v>
      </c>
      <c r="BC62" s="687">
        <f ca="1">HLOOKUP(BC$28,'Table 4 (i)'!$B$2:$CZ$150,$B62-1,FALSE)</f>
        <v>6239.7345621590503</v>
      </c>
      <c r="BD62" s="687">
        <f ca="1">HLOOKUP(BD$28,'Table 4 (i)'!$B$2:$CZ$150,$B62-1,FALSE)</f>
        <v>6535.454226115713</v>
      </c>
    </row>
    <row r="63" spans="1:56" s="1172" customFormat="1" ht="22.5" customHeight="1" x14ac:dyDescent="0.35">
      <c r="B63" s="1172" t="s">
        <v>1777</v>
      </c>
      <c r="E63" s="1173"/>
      <c r="F63" s="1173"/>
      <c r="G63" s="1173"/>
      <c r="H63" s="1173"/>
      <c r="I63" s="1173"/>
      <c r="J63" s="1173"/>
      <c r="K63" s="1173"/>
      <c r="L63" s="1173"/>
      <c r="M63" s="1173"/>
      <c r="N63" s="1173"/>
      <c r="O63" s="1173"/>
      <c r="P63" s="1173"/>
      <c r="Q63" s="1173"/>
      <c r="R63" s="1173"/>
      <c r="S63" s="1173"/>
      <c r="T63" s="1173"/>
      <c r="U63" s="1173"/>
      <c r="V63" s="1173"/>
      <c r="W63" s="1173"/>
      <c r="X63" s="1173"/>
      <c r="Y63" s="1173"/>
      <c r="Z63" s="1173"/>
      <c r="AA63" s="1173"/>
      <c r="AB63" s="1173"/>
      <c r="AC63" s="1173"/>
      <c r="AD63" s="1173"/>
      <c r="AE63" s="1173"/>
      <c r="AF63" s="1173"/>
      <c r="AG63" s="1173"/>
      <c r="AH63" s="1173"/>
      <c r="AI63" s="1173"/>
      <c r="AJ63" s="1173"/>
      <c r="AK63" s="1173"/>
      <c r="AL63" s="1173"/>
      <c r="AM63" s="1173"/>
      <c r="AN63" s="1173"/>
      <c r="AO63" s="1173"/>
      <c r="AP63" s="1173"/>
      <c r="AQ63" s="1173"/>
      <c r="AR63" s="1173"/>
      <c r="AS63" s="1173"/>
      <c r="AT63" s="1173"/>
      <c r="AU63" s="1173"/>
      <c r="AV63" s="1173"/>
      <c r="AW63" s="1173"/>
      <c r="AX63" s="1173"/>
      <c r="AY63" s="1173"/>
      <c r="AZ63" s="1173"/>
      <c r="BA63" s="1173"/>
      <c r="BB63" s="1173"/>
      <c r="BC63" s="1173"/>
      <c r="BD63" s="1173"/>
    </row>
    <row r="64" spans="1:56" s="675" customFormat="1" x14ac:dyDescent="0.3">
      <c r="A64" s="683" t="s">
        <v>460</v>
      </c>
      <c r="B64" s="683">
        <f>MATCH(A64,'Non-DWP Welfare'!B:B,0)</f>
        <v>16</v>
      </c>
      <c r="C64" s="1115"/>
      <c r="D64" s="684" t="s">
        <v>22</v>
      </c>
      <c r="E64" s="685" t="s">
        <v>326</v>
      </c>
      <c r="F64" s="685" t="s">
        <v>327</v>
      </c>
      <c r="G64" s="685" t="s">
        <v>328</v>
      </c>
      <c r="H64" s="685" t="s">
        <v>329</v>
      </c>
      <c r="I64" s="685" t="s">
        <v>330</v>
      </c>
      <c r="J64" s="685" t="s">
        <v>331</v>
      </c>
      <c r="K64" s="685" t="s">
        <v>332</v>
      </c>
      <c r="L64" s="685" t="s">
        <v>333</v>
      </c>
      <c r="M64" s="685" t="s">
        <v>334</v>
      </c>
      <c r="N64" s="685" t="s">
        <v>335</v>
      </c>
      <c r="O64" s="685" t="s">
        <v>336</v>
      </c>
      <c r="P64" s="685" t="s">
        <v>337</v>
      </c>
      <c r="Q64" s="685" t="s">
        <v>338</v>
      </c>
      <c r="R64" s="685" t="s">
        <v>339</v>
      </c>
      <c r="S64" s="685" t="s">
        <v>340</v>
      </c>
      <c r="T64" s="685" t="s">
        <v>341</v>
      </c>
      <c r="U64" s="685" t="s">
        <v>342</v>
      </c>
      <c r="V64" s="685" t="s">
        <v>227</v>
      </c>
      <c r="W64" s="685" t="s">
        <v>228</v>
      </c>
      <c r="X64" s="685" t="s">
        <v>229</v>
      </c>
      <c r="Y64" s="685" t="s">
        <v>230</v>
      </c>
      <c r="Z64" s="685" t="s">
        <v>231</v>
      </c>
      <c r="AA64" s="685" t="s">
        <v>232</v>
      </c>
      <c r="AB64" s="685" t="s">
        <v>233</v>
      </c>
      <c r="AC64" s="685" t="s">
        <v>234</v>
      </c>
      <c r="AD64" s="685" t="s">
        <v>235</v>
      </c>
      <c r="AE64" s="685" t="s">
        <v>236</v>
      </c>
      <c r="AF64" s="685" t="s">
        <v>237</v>
      </c>
      <c r="AG64" s="685" t="s">
        <v>238</v>
      </c>
      <c r="AH64" s="685" t="s">
        <v>239</v>
      </c>
      <c r="AI64" s="685" t="s">
        <v>240</v>
      </c>
      <c r="AJ64" s="685" t="s">
        <v>241</v>
      </c>
      <c r="AK64" s="685" t="s">
        <v>242</v>
      </c>
      <c r="AL64" s="685" t="s">
        <v>243</v>
      </c>
      <c r="AM64" s="685" t="s">
        <v>244</v>
      </c>
      <c r="AN64" s="685" t="s">
        <v>245</v>
      </c>
      <c r="AO64" s="685" t="s">
        <v>246</v>
      </c>
      <c r="AP64" s="685" t="s">
        <v>247</v>
      </c>
      <c r="AQ64" s="685" t="s">
        <v>248</v>
      </c>
      <c r="AR64" s="685" t="s">
        <v>249</v>
      </c>
      <c r="AS64" s="685" t="s">
        <v>250</v>
      </c>
      <c r="AT64" s="685" t="s">
        <v>251</v>
      </c>
      <c r="AU64" s="685" t="s">
        <v>252</v>
      </c>
      <c r="AV64" s="685" t="s">
        <v>253</v>
      </c>
      <c r="AW64" s="685" t="s">
        <v>254</v>
      </c>
      <c r="AX64" s="775" t="s">
        <v>255</v>
      </c>
      <c r="AY64" s="684" t="str">
        <f>AY$28</f>
        <v>2024/25</v>
      </c>
      <c r="AZ64" s="684" t="str">
        <f t="shared" ref="AZ64:BD64" si="37">AZ$28</f>
        <v>2025/26</v>
      </c>
      <c r="BA64" s="684" t="str">
        <f t="shared" si="37"/>
        <v>2026/27</v>
      </c>
      <c r="BB64" s="684" t="str">
        <f t="shared" si="37"/>
        <v>2027/28</v>
      </c>
      <c r="BC64" s="684" t="str">
        <f t="shared" si="37"/>
        <v>2028/29</v>
      </c>
      <c r="BD64" s="684" t="str">
        <f t="shared" si="37"/>
        <v>2029/30</v>
      </c>
    </row>
    <row r="65" spans="1:56" x14ac:dyDescent="0.3">
      <c r="A65" s="670" t="s">
        <v>273</v>
      </c>
      <c r="B65" s="670">
        <f ca="1">MATCH(A65,OFFSET('Non-DWP Welfare'!$B$1,B$64,0,150,1),0)+B$64</f>
        <v>18</v>
      </c>
      <c r="C65" s="1165" t="s">
        <v>1765</v>
      </c>
      <c r="D65" s="674" t="s">
        <v>1037</v>
      </c>
      <c r="E65" s="688">
        <f ca="1">HLOOKUP(E$28,'Non-DWP Welfare'!$B$2:$CZ$150,$B65-1,FALSE)</f>
        <v>0</v>
      </c>
      <c r="F65" s="688">
        <f ca="1">HLOOKUP(F$28,'Non-DWP Welfare'!$B$2:$CZ$150,$B65-1,FALSE)</f>
        <v>0</v>
      </c>
      <c r="G65" s="688">
        <f ca="1">HLOOKUP(G$28,'Non-DWP Welfare'!$B$2:$CZ$150,$B65-1,FALSE)</f>
        <v>0</v>
      </c>
      <c r="H65" s="688">
        <f ca="1">HLOOKUP(H$28,'Non-DWP Welfare'!$B$2:$CZ$150,$B65-1,FALSE)</f>
        <v>0</v>
      </c>
      <c r="I65" s="688">
        <f ca="1">HLOOKUP(I$28,'Non-DWP Welfare'!$B$2:$CZ$150,$B65-1,FALSE)</f>
        <v>0</v>
      </c>
      <c r="J65" s="688">
        <f ca="1">HLOOKUP(J$28,'Non-DWP Welfare'!$B$2:$CZ$150,$B65-1,FALSE)</f>
        <v>0</v>
      </c>
      <c r="K65" s="688">
        <f ca="1">HLOOKUP(K$28,'Non-DWP Welfare'!$B$2:$CZ$150,$B65-1,FALSE)</f>
        <v>0</v>
      </c>
      <c r="L65" s="688">
        <f ca="1">HLOOKUP(L$28,'Non-DWP Welfare'!$B$2:$CZ$150,$B65-1,FALSE)</f>
        <v>0</v>
      </c>
      <c r="M65" s="688">
        <f ca="1">HLOOKUP(M$28,'Non-DWP Welfare'!$B$2:$CZ$150,$B65-1,FALSE)</f>
        <v>0</v>
      </c>
      <c r="N65" s="688">
        <f ca="1">HLOOKUP(N$28,'Non-DWP Welfare'!$B$2:$CZ$150,$B65-1,FALSE)</f>
        <v>0</v>
      </c>
      <c r="O65" s="688">
        <f ca="1">HLOOKUP(O$28,'Non-DWP Welfare'!$B$2:$CZ$150,$B65-1,FALSE)</f>
        <v>0</v>
      </c>
      <c r="P65" s="688">
        <f ca="1">HLOOKUP(P$28,'Non-DWP Welfare'!$B$2:$CZ$150,$B65-1,FALSE)</f>
        <v>0</v>
      </c>
      <c r="Q65" s="688">
        <f ca="1">HLOOKUP(Q$28,'Non-DWP Welfare'!$B$2:$CZ$150,$B65-1,FALSE)</f>
        <v>0</v>
      </c>
      <c r="R65" s="688">
        <f ca="1">HLOOKUP(R$28,'Non-DWP Welfare'!$B$2:$CZ$150,$B65-1,FALSE)</f>
        <v>0</v>
      </c>
      <c r="S65" s="688">
        <f ca="1">HLOOKUP(S$28,'Non-DWP Welfare'!$B$2:$CZ$150,$B65-1,FALSE)</f>
        <v>0</v>
      </c>
      <c r="T65" s="688">
        <f ca="1">HLOOKUP(T$28,'Non-DWP Welfare'!$B$2:$CZ$150,$B65-1,FALSE)</f>
        <v>0</v>
      </c>
      <c r="U65" s="688">
        <f ca="1">HLOOKUP(U$28,'Non-DWP Welfare'!$B$2:$CZ$150,$B65-1,FALSE)</f>
        <v>0</v>
      </c>
      <c r="V65" s="688">
        <f ca="1">HLOOKUP(V$28,'Non-DWP Welfare'!$B$2:$CZ$150,$B65-1,FALSE)</f>
        <v>0</v>
      </c>
      <c r="W65" s="688">
        <f ca="1">HLOOKUP(W$28,'Non-DWP Welfare'!$B$2:$CZ$150,$B65-1,FALSE)</f>
        <v>0</v>
      </c>
      <c r="X65" s="688">
        <f ca="1">HLOOKUP(X$28,'Non-DWP Welfare'!$B$2:$CZ$150,$B65-1,FALSE)</f>
        <v>0</v>
      </c>
      <c r="Y65" s="688">
        <f ca="1">HLOOKUP(Y$28,'Non-DWP Welfare'!$B$2:$CZ$150,$B65-1,FALSE)</f>
        <v>0</v>
      </c>
      <c r="Z65" s="688">
        <f ca="1">HLOOKUP(Z$28,'Non-DWP Welfare'!$B$2:$CZ$150,$B65-1,FALSE)</f>
        <v>1996.2280112842993</v>
      </c>
      <c r="AA65" s="688">
        <f ca="1">HLOOKUP(AA$28,'Non-DWP Welfare'!$B$2:$CZ$150,$B65-1,FALSE)</f>
        <v>8052.4631223622091</v>
      </c>
      <c r="AB65" s="688">
        <f ca="1">HLOOKUP(AB$28,'Non-DWP Welfare'!$B$2:$CZ$150,$B65-1,FALSE)</f>
        <v>10046.132385313009</v>
      </c>
      <c r="AC65" s="688">
        <f ca="1">HLOOKUP(AC$28,'Non-DWP Welfare'!$B$2:$CZ$150,$B65-1,FALSE)</f>
        <v>11513.820611998775</v>
      </c>
      <c r="AD65" s="688">
        <f ca="1">HLOOKUP(AD$28,'Non-DWP Welfare'!$B$2:$CZ$150,$B65-1,FALSE)</f>
        <v>22672.09555622585</v>
      </c>
      <c r="AE65" s="688">
        <f ca="1">HLOOKUP(AE$28,'Non-DWP Welfare'!$B$2:$CZ$150,$B65-1,FALSE)</f>
        <v>26208.556884196209</v>
      </c>
      <c r="AF65" s="688">
        <f ca="1">HLOOKUP(AF$28,'Non-DWP Welfare'!$B$2:$CZ$150,$B65-1,FALSE)</f>
        <v>27816.535687105632</v>
      </c>
      <c r="AG65" s="688">
        <f ca="1">HLOOKUP(AG$28,'Non-DWP Welfare'!$B$2:$CZ$150,$B65-1,FALSE)</f>
        <v>29225.277544814206</v>
      </c>
      <c r="AH65" s="688">
        <f ca="1">HLOOKUP(AH$28,'Non-DWP Welfare'!$B$2:$CZ$150,$B65-1,FALSE)</f>
        <v>30608.773988726236</v>
      </c>
      <c r="AI65" s="688">
        <f ca="1">HLOOKUP(AI$28,'Non-DWP Welfare'!$B$2:$CZ$150,$B65-1,FALSE)</f>
        <v>35536.627177150833</v>
      </c>
      <c r="AJ65" s="688">
        <f ca="1">HLOOKUP(AJ$28,'Non-DWP Welfare'!$B$2:$CZ$150,$B65-1,FALSE)</f>
        <v>40162.455063058034</v>
      </c>
      <c r="AK65" s="688">
        <f ca="1">HLOOKUP(AK$28,'Non-DWP Welfare'!$B$2:$CZ$150,$B65-1,FALSE)</f>
        <v>41230.189044977109</v>
      </c>
      <c r="AL65" s="688">
        <f ca="1">HLOOKUP(AL$28,'Non-DWP Welfare'!$B$2:$CZ$150,$B65-1,FALSE)</f>
        <v>41827.588258730342</v>
      </c>
      <c r="AM65" s="688">
        <f ca="1">HLOOKUP(AM$28,'Non-DWP Welfare'!$B$2:$CZ$150,$B65-1,FALSE)</f>
        <v>41139.99697771862</v>
      </c>
      <c r="AN65" s="688">
        <f ca="1">HLOOKUP(AN$28,'Non-DWP Welfare'!$B$2:$CZ$150,$B65-1,FALSE)</f>
        <v>40119.239002375391</v>
      </c>
      <c r="AO65" s="688">
        <f ca="1">HLOOKUP(AO$28,'Non-DWP Welfare'!$B$2:$CZ$150,$B65-1,FALSE)</f>
        <v>39656.232576762268</v>
      </c>
      <c r="AP65" s="688">
        <f ca="1">HLOOKUP(AP$28,'Non-DWP Welfare'!$B$2:$CZ$150,$B65-1,FALSE)</f>
        <v>37794.490510053642</v>
      </c>
      <c r="AQ65" s="688">
        <f ca="1">HLOOKUP(AQ$28,'Non-DWP Welfare'!$B$2:$CZ$150,$B65-1,FALSE)</f>
        <v>35500.515753162304</v>
      </c>
      <c r="AR65" s="688">
        <f ca="1">HLOOKUP(AR$28,'Non-DWP Welfare'!$B$2:$CZ$150,$B65-1,FALSE)</f>
        <v>33027.496250564094</v>
      </c>
      <c r="AS65" s="688">
        <f ca="1">HLOOKUP(AS$28,'Non-DWP Welfare'!$B$2:$CZ$150,$B65-1,FALSE)</f>
        <v>28495.888529507043</v>
      </c>
      <c r="AT65" s="688">
        <f ca="1">HLOOKUP(AT$28,'Non-DWP Welfare'!$B$2:$CZ$150,$B65-1,FALSE)</f>
        <v>21871.424985736194</v>
      </c>
      <c r="AU65" s="688">
        <f ca="1">HLOOKUP(AU$28,'Non-DWP Welfare'!$B$2:$CZ$150,$B65-1,FALSE)</f>
        <v>17539.080337397281</v>
      </c>
      <c r="AV65" s="688">
        <f ca="1">HLOOKUP(AV$28,'Non-DWP Welfare'!$B$2:$CZ$150,$B65-1,FALSE)</f>
        <v>12457.60747565782</v>
      </c>
      <c r="AW65" s="688">
        <f ca="1">HLOOKUP(AW$28,'Non-DWP Welfare'!$B$2:$CZ$150,$B65-1,FALSE)</f>
        <v>9577.2819350309983</v>
      </c>
      <c r="AX65" s="777">
        <f ca="1">HLOOKUP(AX$28,'Non-DWP Welfare'!$B$2:$CZ$150,$B65-1,FALSE)</f>
        <v>7494.2134355217377</v>
      </c>
      <c r="AY65" s="689">
        <f ca="1">HLOOKUP(AY$28,'Non-DWP Welfare'!$B$2:$CZ$150,$B65-1,FALSE)</f>
        <v>1844.0594948892422</v>
      </c>
      <c r="AZ65" s="689">
        <f ca="1">HLOOKUP(AZ$28,'Non-DWP Welfare'!$B$2:$CZ$150,$B65-1,FALSE)</f>
        <v>-12.054386934545406</v>
      </c>
      <c r="BA65" s="689">
        <f ca="1">HLOOKUP(BA$28,'Non-DWP Welfare'!$B$2:$CZ$150,$B65-1,FALSE)</f>
        <v>-116.68648241589162</v>
      </c>
      <c r="BB65" s="689">
        <f ca="1">HLOOKUP(BB$28,'Non-DWP Welfare'!$B$2:$CZ$150,$B65-1,FALSE)</f>
        <v>-106.59729785668986</v>
      </c>
      <c r="BC65" s="689">
        <f ca="1">HLOOKUP(BC$28,'Non-DWP Welfare'!$B$2:$CZ$150,$B65-1,FALSE)</f>
        <v>-97.959499605317717</v>
      </c>
      <c r="BD65" s="689">
        <f ca="1">HLOOKUP(BD$28,'Non-DWP Welfare'!$B$2:$CZ$150,$B65-1,FALSE)</f>
        <v>-90.080061624525044</v>
      </c>
    </row>
    <row r="66" spans="1:56" x14ac:dyDescent="0.3">
      <c r="A66" s="670" t="s">
        <v>656</v>
      </c>
      <c r="B66" s="670">
        <f ca="1">MATCH(A66,OFFSET('Non-DWP Welfare'!$B$1,B$64,0,150,1),0)+B$64</f>
        <v>21</v>
      </c>
      <c r="C66" s="1165"/>
      <c r="D66" s="674" t="s">
        <v>1038</v>
      </c>
      <c r="E66" s="688">
        <f ca="1">HLOOKUP(E$28,'Non-DWP Welfare'!$B$2:$CZ$150,$B66-1,FALSE)</f>
        <v>0</v>
      </c>
      <c r="F66" s="688">
        <f ca="1">HLOOKUP(F$28,'Non-DWP Welfare'!$B$2:$CZ$150,$B66-1,FALSE)</f>
        <v>0</v>
      </c>
      <c r="G66" s="688">
        <f ca="1">HLOOKUP(G$28,'Non-DWP Welfare'!$B$2:$CZ$150,$B66-1,FALSE)</f>
        <v>0</v>
      </c>
      <c r="H66" s="688">
        <f ca="1">HLOOKUP(H$28,'Non-DWP Welfare'!$B$2:$CZ$150,$B66-1,FALSE)</f>
        <v>0</v>
      </c>
      <c r="I66" s="688">
        <f ca="1">HLOOKUP(I$28,'Non-DWP Welfare'!$B$2:$CZ$150,$B66-1,FALSE)</f>
        <v>0</v>
      </c>
      <c r="J66" s="688">
        <f ca="1">HLOOKUP(J$28,'Non-DWP Welfare'!$B$2:$CZ$150,$B66-1,FALSE)</f>
        <v>0</v>
      </c>
      <c r="K66" s="688">
        <f ca="1">HLOOKUP(K$28,'Non-DWP Welfare'!$B$2:$CZ$150,$B66-1,FALSE)</f>
        <v>0</v>
      </c>
      <c r="L66" s="688">
        <f ca="1">HLOOKUP(L$28,'Non-DWP Welfare'!$B$2:$CZ$150,$B66-1,FALSE)</f>
        <v>0</v>
      </c>
      <c r="M66" s="688">
        <f ca="1">HLOOKUP(M$28,'Non-DWP Welfare'!$B$2:$CZ$150,$B66-1,FALSE)</f>
        <v>0</v>
      </c>
      <c r="N66" s="688">
        <f ca="1">HLOOKUP(N$28,'Non-DWP Welfare'!$B$2:$CZ$150,$B66-1,FALSE)</f>
        <v>0</v>
      </c>
      <c r="O66" s="688">
        <f ca="1">HLOOKUP(O$28,'Non-DWP Welfare'!$B$2:$CZ$150,$B66-1,FALSE)</f>
        <v>0</v>
      </c>
      <c r="P66" s="688">
        <f ca="1">HLOOKUP(P$28,'Non-DWP Welfare'!$B$2:$CZ$150,$B66-1,FALSE)</f>
        <v>0</v>
      </c>
      <c r="Q66" s="688">
        <f ca="1">HLOOKUP(Q$28,'Non-DWP Welfare'!$B$2:$CZ$150,$B66-1,FALSE)</f>
        <v>0</v>
      </c>
      <c r="R66" s="688">
        <f ca="1">HLOOKUP(R$28,'Non-DWP Welfare'!$B$2:$CZ$150,$B66-1,FALSE)</f>
        <v>0</v>
      </c>
      <c r="S66" s="688">
        <f ca="1">HLOOKUP(S$28,'Non-DWP Welfare'!$B$2:$CZ$150,$B66-1,FALSE)</f>
        <v>0</v>
      </c>
      <c r="T66" s="688">
        <f ca="1">HLOOKUP(T$28,'Non-DWP Welfare'!$B$2:$CZ$150,$B66-1,FALSE)</f>
        <v>0</v>
      </c>
      <c r="U66" s="688">
        <f ca="1">HLOOKUP(U$28,'Non-DWP Welfare'!$B$2:$CZ$150,$B66-1,FALSE)</f>
        <v>0</v>
      </c>
      <c r="V66" s="688">
        <f ca="1">HLOOKUP(V$28,'Non-DWP Welfare'!$B$2:$CZ$150,$B66-1,FALSE)</f>
        <v>0</v>
      </c>
      <c r="W66" s="688">
        <f ca="1">HLOOKUP(W$28,'Non-DWP Welfare'!$B$2:$CZ$150,$B66-1,FALSE)</f>
        <v>0</v>
      </c>
      <c r="X66" s="688">
        <f ca="1">HLOOKUP(X$28,'Non-DWP Welfare'!$B$2:$CZ$150,$B66-1,FALSE)</f>
        <v>0</v>
      </c>
      <c r="Y66" s="688">
        <f ca="1">HLOOKUP(Y$28,'Non-DWP Welfare'!$B$2:$CZ$150,$B66-1,FALSE)</f>
        <v>0</v>
      </c>
      <c r="Z66" s="688">
        <f ca="1">HLOOKUP(Z$28,'Non-DWP Welfare'!$B$2:$CZ$150,$B66-1,FALSE)</f>
        <v>0</v>
      </c>
      <c r="AA66" s="688">
        <f ca="1">HLOOKUP(AA$28,'Non-DWP Welfare'!$B$2:$CZ$150,$B66-1,FALSE)</f>
        <v>0</v>
      </c>
      <c r="AB66" s="688">
        <f ca="1">HLOOKUP(AB$28,'Non-DWP Welfare'!$B$2:$CZ$150,$B66-1,FALSE)</f>
        <v>0</v>
      </c>
      <c r="AC66" s="688">
        <f ca="1">HLOOKUP(AC$28,'Non-DWP Welfare'!$B$2:$CZ$150,$B66-1,FALSE)</f>
        <v>0</v>
      </c>
      <c r="AD66" s="688">
        <f ca="1">HLOOKUP(AD$28,'Non-DWP Welfare'!$B$2:$CZ$150,$B66-1,FALSE)</f>
        <v>16054.394816806087</v>
      </c>
      <c r="AE66" s="688">
        <f ca="1">HLOOKUP(AE$28,'Non-DWP Welfare'!$B$2:$CZ$150,$B66-1,FALSE)</f>
        <v>15867.568961841689</v>
      </c>
      <c r="AF66" s="688">
        <f ca="1">HLOOKUP(AF$28,'Non-DWP Welfare'!$B$2:$CZ$150,$B66-1,FALSE)</f>
        <v>15735.04063823065</v>
      </c>
      <c r="AG66" s="688">
        <f ca="1">HLOOKUP(AG$28,'Non-DWP Welfare'!$B$2:$CZ$150,$B66-1,FALSE)</f>
        <v>15926.005899917858</v>
      </c>
      <c r="AH66" s="688">
        <f ca="1">HLOOKUP(AH$28,'Non-DWP Welfare'!$B$2:$CZ$150,$B66-1,FALSE)</f>
        <v>16238.375333303858</v>
      </c>
      <c r="AI66" s="688">
        <f ca="1">HLOOKUP(AI$28,'Non-DWP Welfare'!$B$2:$CZ$150,$B66-1,FALSE)</f>
        <v>16647.329978398342</v>
      </c>
      <c r="AJ66" s="688">
        <f ca="1">HLOOKUP(AJ$28,'Non-DWP Welfare'!$B$2:$CZ$150,$B66-1,FALSE)</f>
        <v>17248.128067673559</v>
      </c>
      <c r="AK66" s="688">
        <f ca="1">HLOOKUP(AK$28,'Non-DWP Welfare'!$B$2:$CZ$150,$B66-1,FALSE)</f>
        <v>17408.72352060612</v>
      </c>
      <c r="AL66" s="688">
        <f ca="1">HLOOKUP(AL$28,'Non-DWP Welfare'!$B$2:$CZ$150,$B66-1,FALSE)</f>
        <v>17130.833760727466</v>
      </c>
      <c r="AM66" s="688">
        <f ca="1">HLOOKUP(AM$28,'Non-DWP Welfare'!$B$2:$CZ$150,$B66-1,FALSE)</f>
        <v>16809.530488818022</v>
      </c>
      <c r="AN66" s="688">
        <f ca="1">HLOOKUP(AN$28,'Non-DWP Welfare'!$B$2:$CZ$150,$B66-1,FALSE)</f>
        <v>15488.728986912311</v>
      </c>
      <c r="AO66" s="688">
        <f ca="1">HLOOKUP(AO$28,'Non-DWP Welfare'!$B$2:$CZ$150,$B66-1,FALSE)</f>
        <v>15490.00961953662</v>
      </c>
      <c r="AP66" s="688">
        <f ca="1">HLOOKUP(AP$28,'Non-DWP Welfare'!$B$2:$CZ$150,$B66-1,FALSE)</f>
        <v>15511.607323483046</v>
      </c>
      <c r="AQ66" s="688">
        <f ca="1">HLOOKUP(AQ$28,'Non-DWP Welfare'!$B$2:$CZ$150,$B66-1,FALSE)</f>
        <v>15116.434734210638</v>
      </c>
      <c r="AR66" s="688">
        <f ca="1">HLOOKUP(AR$28,'Non-DWP Welfare'!$B$2:$CZ$150,$B66-1,FALSE)</f>
        <v>14830.465705169363</v>
      </c>
      <c r="AS66" s="688">
        <f ca="1">HLOOKUP(AS$28,'Non-DWP Welfare'!$B$2:$CZ$150,$B66-1,FALSE)</f>
        <v>14464.212419068654</v>
      </c>
      <c r="AT66" s="688">
        <f ca="1">HLOOKUP(AT$28,'Non-DWP Welfare'!$B$2:$CZ$150,$B66-1,FALSE)</f>
        <v>14016.804441591989</v>
      </c>
      <c r="AU66" s="688">
        <f ca="1">HLOOKUP(AU$28,'Non-DWP Welfare'!$B$2:$CZ$150,$B66-1,FALSE)</f>
        <v>13344.72808789681</v>
      </c>
      <c r="AV66" s="688">
        <f ca="1">HLOOKUP(AV$28,'Non-DWP Welfare'!$B$2:$CZ$150,$B66-1,FALSE)</f>
        <v>13266.480422170638</v>
      </c>
      <c r="AW66" s="688">
        <f ca="1">HLOOKUP(AW$28,'Non-DWP Welfare'!$B$2:$CZ$150,$B66-1,FALSE)</f>
        <v>12652.794581110013</v>
      </c>
      <c r="AX66" s="777">
        <f ca="1">HLOOKUP(AX$28,'Non-DWP Welfare'!$B$2:$CZ$150,$B66-1,FALSE)</f>
        <v>12891.059153448326</v>
      </c>
      <c r="AY66" s="689">
        <f ca="1">HLOOKUP(AY$28,'Non-DWP Welfare'!$B$2:$CZ$150,$B66-1,FALSE)</f>
        <v>13216.122223959233</v>
      </c>
      <c r="AZ66" s="689">
        <f ca="1">HLOOKUP(AZ$28,'Non-DWP Welfare'!$B$2:$CZ$150,$B66-1,FALSE)</f>
        <v>12880.572727391153</v>
      </c>
      <c r="BA66" s="689">
        <f ca="1">HLOOKUP(BA$28,'Non-DWP Welfare'!$B$2:$CZ$150,$B66-1,FALSE)</f>
        <v>12895.760904401777</v>
      </c>
      <c r="BB66" s="689">
        <f ca="1">HLOOKUP(BB$28,'Non-DWP Welfare'!$B$2:$CZ$150,$B66-1,FALSE)</f>
        <v>12675.354638523098</v>
      </c>
      <c r="BC66" s="689">
        <f ca="1">HLOOKUP(BC$28,'Non-DWP Welfare'!$B$2:$CZ$150,$B66-1,FALSE)</f>
        <v>12442.235476566029</v>
      </c>
      <c r="BD66" s="689">
        <f ca="1">HLOOKUP(BD$28,'Non-DWP Welfare'!$B$2:$CZ$150,$B66-1,FALSE)</f>
        <v>12234.636152237095</v>
      </c>
    </row>
    <row r="67" spans="1:56" s="1172" customFormat="1" ht="22.5" customHeight="1" x14ac:dyDescent="0.35">
      <c r="B67" s="1172" t="s">
        <v>1778</v>
      </c>
      <c r="E67" s="1173"/>
      <c r="F67" s="1173"/>
      <c r="G67" s="1173"/>
      <c r="H67" s="1173"/>
      <c r="I67" s="1173"/>
      <c r="J67" s="1173"/>
      <c r="K67" s="1173"/>
      <c r="L67" s="1173"/>
      <c r="M67" s="1173"/>
      <c r="N67" s="1173"/>
      <c r="O67" s="1173"/>
      <c r="P67" s="1173"/>
      <c r="Q67" s="1173"/>
      <c r="R67" s="1173"/>
      <c r="S67" s="1173"/>
      <c r="T67" s="1173"/>
      <c r="U67" s="1173"/>
      <c r="V67" s="1173"/>
      <c r="W67" s="1173"/>
      <c r="X67" s="1173"/>
      <c r="Y67" s="1173"/>
      <c r="Z67" s="1173"/>
      <c r="AA67" s="1173"/>
      <c r="AB67" s="1173"/>
      <c r="AC67" s="1173"/>
      <c r="AD67" s="1173"/>
      <c r="AE67" s="1173"/>
      <c r="AF67" s="1173"/>
      <c r="AG67" s="1173"/>
      <c r="AH67" s="1173"/>
      <c r="AI67" s="1173"/>
      <c r="AJ67" s="1173"/>
      <c r="AK67" s="1173"/>
      <c r="AL67" s="1173"/>
      <c r="AM67" s="1173"/>
      <c r="AN67" s="1173"/>
      <c r="AO67" s="1173"/>
      <c r="AP67" s="1173"/>
      <c r="AQ67" s="1173"/>
      <c r="AR67" s="1173"/>
      <c r="AS67" s="1173"/>
      <c r="AT67" s="1173"/>
      <c r="AU67" s="1173"/>
      <c r="AV67" s="1173"/>
      <c r="AW67" s="1173"/>
      <c r="AX67" s="1173"/>
      <c r="AY67" s="1173"/>
      <c r="AZ67" s="1173"/>
      <c r="BA67" s="1173"/>
      <c r="BB67" s="1173"/>
      <c r="BC67" s="1173"/>
      <c r="BD67" s="1173"/>
    </row>
    <row r="68" spans="1:56" s="675" customFormat="1" x14ac:dyDescent="0.3">
      <c r="A68" s="683" t="s">
        <v>460</v>
      </c>
      <c r="B68" s="683">
        <f>MATCH(A68,'Table 1b'!B:B,0)</f>
        <v>3</v>
      </c>
      <c r="C68" s="1115"/>
      <c r="D68" s="684" t="s">
        <v>1039</v>
      </c>
      <c r="E68" s="685" t="s">
        <v>326</v>
      </c>
      <c r="F68" s="685" t="s">
        <v>327</v>
      </c>
      <c r="G68" s="685" t="s">
        <v>328</v>
      </c>
      <c r="H68" s="685" t="s">
        <v>329</v>
      </c>
      <c r="I68" s="685" t="s">
        <v>330</v>
      </c>
      <c r="J68" s="685" t="s">
        <v>331</v>
      </c>
      <c r="K68" s="685" t="s">
        <v>332</v>
      </c>
      <c r="L68" s="685" t="s">
        <v>333</v>
      </c>
      <c r="M68" s="685" t="s">
        <v>334</v>
      </c>
      <c r="N68" s="685" t="s">
        <v>335</v>
      </c>
      <c r="O68" s="685" t="s">
        <v>336</v>
      </c>
      <c r="P68" s="685" t="s">
        <v>337</v>
      </c>
      <c r="Q68" s="685" t="s">
        <v>338</v>
      </c>
      <c r="R68" s="685" t="s">
        <v>339</v>
      </c>
      <c r="S68" s="685" t="s">
        <v>340</v>
      </c>
      <c r="T68" s="685" t="s">
        <v>341</v>
      </c>
      <c r="U68" s="685" t="s">
        <v>342</v>
      </c>
      <c r="V68" s="685" t="s">
        <v>227</v>
      </c>
      <c r="W68" s="685" t="s">
        <v>228</v>
      </c>
      <c r="X68" s="685" t="s">
        <v>229</v>
      </c>
      <c r="Y68" s="685" t="s">
        <v>230</v>
      </c>
      <c r="Z68" s="685" t="s">
        <v>231</v>
      </c>
      <c r="AA68" s="685" t="s">
        <v>232</v>
      </c>
      <c r="AB68" s="685" t="s">
        <v>233</v>
      </c>
      <c r="AC68" s="685" t="s">
        <v>234</v>
      </c>
      <c r="AD68" s="685" t="s">
        <v>235</v>
      </c>
      <c r="AE68" s="685" t="s">
        <v>236</v>
      </c>
      <c r="AF68" s="685" t="s">
        <v>237</v>
      </c>
      <c r="AG68" s="685" t="s">
        <v>238</v>
      </c>
      <c r="AH68" s="685" t="s">
        <v>239</v>
      </c>
      <c r="AI68" s="685" t="s">
        <v>240</v>
      </c>
      <c r="AJ68" s="685" t="s">
        <v>241</v>
      </c>
      <c r="AK68" s="685" t="s">
        <v>242</v>
      </c>
      <c r="AL68" s="685" t="s">
        <v>243</v>
      </c>
      <c r="AM68" s="685" t="s">
        <v>244</v>
      </c>
      <c r="AN68" s="685" t="s">
        <v>245</v>
      </c>
      <c r="AO68" s="685" t="s">
        <v>246</v>
      </c>
      <c r="AP68" s="685" t="s">
        <v>247</v>
      </c>
      <c r="AQ68" s="685" t="s">
        <v>248</v>
      </c>
      <c r="AR68" s="685" t="s">
        <v>249</v>
      </c>
      <c r="AS68" s="685" t="s">
        <v>250</v>
      </c>
      <c r="AT68" s="685" t="s">
        <v>251</v>
      </c>
      <c r="AU68" s="685" t="s">
        <v>252</v>
      </c>
      <c r="AV68" s="685" t="s">
        <v>253</v>
      </c>
      <c r="AW68" s="685" t="s">
        <v>254</v>
      </c>
      <c r="AX68" s="775" t="s">
        <v>255</v>
      </c>
      <c r="AY68" s="684" t="str">
        <f>AY$28</f>
        <v>2024/25</v>
      </c>
      <c r="AZ68" s="684" t="str">
        <f t="shared" ref="AZ68:BD68" si="38">AZ$28</f>
        <v>2025/26</v>
      </c>
      <c r="BA68" s="684" t="str">
        <f t="shared" si="38"/>
        <v>2026/27</v>
      </c>
      <c r="BB68" s="684" t="str">
        <f t="shared" si="38"/>
        <v>2027/28</v>
      </c>
      <c r="BC68" s="684" t="str">
        <f t="shared" si="38"/>
        <v>2028/29</v>
      </c>
      <c r="BD68" s="684" t="str">
        <f t="shared" si="38"/>
        <v>2029/30</v>
      </c>
    </row>
    <row r="69" spans="1:56" x14ac:dyDescent="0.3">
      <c r="A69" s="670" t="s">
        <v>395</v>
      </c>
      <c r="B69" s="670">
        <f ca="1">MATCH(A69,OFFSET('Table 1b'!$B$1,B$68,0,150,1),0)+B$68</f>
        <v>25</v>
      </c>
      <c r="C69" s="1111" t="s">
        <v>1765</v>
      </c>
      <c r="D69" s="674" t="s">
        <v>1040</v>
      </c>
      <c r="E69" s="688">
        <f ca="1">HLOOKUP(E$28,'Table 1b'!$B$2:$CZ$150,$B69-1,FALSE)</f>
        <v>150.78455075534802</v>
      </c>
      <c r="F69" s="688">
        <f ca="1">HLOOKUP(F$28,'Table 1b'!$B$2:$CZ$150,$B69-1,FALSE)</f>
        <v>145.14092324959114</v>
      </c>
      <c r="G69" s="688">
        <f ca="1">HLOOKUP(G$28,'Table 1b'!$B$2:$CZ$150,$B69-1,FALSE)</f>
        <v>189.58679614562669</v>
      </c>
      <c r="H69" s="688">
        <f ca="1">HLOOKUP(H$28,'Table 1b'!$B$2:$CZ$150,$B69-1,FALSE)</f>
        <v>269.52492107195059</v>
      </c>
      <c r="I69" s="688">
        <f ca="1">HLOOKUP(I$28,'Table 1b'!$B$2:$CZ$150,$B69-1,FALSE)</f>
        <v>357.5105001417146</v>
      </c>
      <c r="J69" s="688">
        <f ca="1">HLOOKUP(J$28,'Table 1b'!$B$2:$CZ$150,$B69-1,FALSE)</f>
        <v>446.55019547181411</v>
      </c>
      <c r="K69" s="688">
        <f ca="1">HLOOKUP(K$28,'Table 1b'!$B$2:$CZ$150,$B69-1,FALSE)</f>
        <v>432.19153885683113</v>
      </c>
      <c r="L69" s="688">
        <f ca="1">HLOOKUP(L$28,'Table 1b'!$B$2:$CZ$150,$B69-1,FALSE)</f>
        <v>422.89413713952968</v>
      </c>
      <c r="M69" s="688">
        <f ca="1">HLOOKUP(M$28,'Table 1b'!$B$2:$CZ$150,$B69-1,FALSE)</f>
        <v>503.3449766570975</v>
      </c>
      <c r="N69" s="688">
        <f ca="1">HLOOKUP(N$28,'Table 1b'!$B$2:$CZ$150,$B69-1,FALSE)</f>
        <v>530.91010719905717</v>
      </c>
      <c r="O69" s="688">
        <f ca="1">HLOOKUP(O$28,'Table 1b'!$B$2:$CZ$150,$B69-1,FALSE)</f>
        <v>1090.4533965912065</v>
      </c>
      <c r="P69" s="688">
        <f ca="1">HLOOKUP(P$28,'Table 1b'!$B$2:$CZ$150,$B69-1,FALSE)</f>
        <v>1088.1471906699153</v>
      </c>
      <c r="Q69" s="688">
        <f ca="1">HLOOKUP(Q$28,'Table 1b'!$B$2:$CZ$150,$B69-1,FALSE)</f>
        <v>1167.210359112971</v>
      </c>
      <c r="R69" s="688">
        <f ca="1">HLOOKUP(R$28,'Table 1b'!$B$2:$CZ$150,$B69-1,FALSE)</f>
        <v>1394.5115409694165</v>
      </c>
      <c r="S69" s="688">
        <f ca="1">HLOOKUP(S$28,'Table 1b'!$B$2:$CZ$150,$B69-1,FALSE)</f>
        <v>2012.4521912870562</v>
      </c>
      <c r="T69" s="688">
        <f ca="1">HLOOKUP(T$28,'Table 1b'!$B$2:$CZ$150,$B69-1,FALSE)</f>
        <v>2544.6987807592791</v>
      </c>
      <c r="U69" s="688">
        <f ca="1">HLOOKUP(U$28,'Table 1b'!$B$2:$CZ$150,$B69-1,FALSE)</f>
        <v>2986.2395144138986</v>
      </c>
      <c r="V69" s="688">
        <f ca="1">HLOOKUP(V$28,'Table 1b'!$B$2:$CZ$150,$B69-1,FALSE)</f>
        <v>3494.7610991167876</v>
      </c>
      <c r="W69" s="688">
        <f ca="1">HLOOKUP(W$28,'Table 1b'!$B$2:$CZ$150,$B69-1,FALSE)</f>
        <v>4048.7210773573079</v>
      </c>
      <c r="X69" s="688">
        <f ca="1">HLOOKUP(X$28,'Table 1b'!$B$2:$CZ$150,$B69-1,FALSE)</f>
        <v>4520.6378455806553</v>
      </c>
      <c r="Y69" s="688">
        <f ca="1">HLOOKUP(Y$28,'Table 1b'!$B$2:$CZ$150,$B69-1,FALSE)</f>
        <v>4655.8257317561674</v>
      </c>
      <c r="Z69" s="688">
        <f ca="1">HLOOKUP(Z$28,'Table 1b'!$B$2:$CZ$150,$B69-1,FALSE)</f>
        <v>3586.3447875763177</v>
      </c>
      <c r="AA69" s="688">
        <f ca="1">HLOOKUP(AA$28,'Table 1b'!$B$2:$CZ$150,$B69-1,FALSE)</f>
        <v>3.2034538977623224</v>
      </c>
      <c r="AB69" s="688">
        <f ca="1">HLOOKUP(AB$28,'Table 1b'!$B$2:$CZ$150,$B69-1,FALSE)</f>
        <v>0</v>
      </c>
      <c r="AC69" s="688">
        <f ca="1">HLOOKUP(AC$28,'Table 1b'!$B$2:$CZ$150,$B69-1,FALSE)</f>
        <v>0</v>
      </c>
      <c r="AD69" s="688">
        <f ca="1">HLOOKUP(AD$28,'Table 1b'!$B$2:$CZ$150,$B69-1,FALSE)</f>
        <v>0.15005827869456828</v>
      </c>
      <c r="AE69" s="688">
        <f ca="1">HLOOKUP(AE$28,'Table 1b'!$B$2:$CZ$150,$B69-1,FALSE)</f>
        <v>0</v>
      </c>
      <c r="AF69" s="688">
        <f ca="1">HLOOKUP(AF$28,'Table 1b'!$B$2:$CZ$150,$B69-1,FALSE)</f>
        <v>0</v>
      </c>
      <c r="AG69" s="688">
        <f ca="1">HLOOKUP(AG$28,'Table 1b'!$B$2:$CZ$150,$B69-1,FALSE)</f>
        <v>0</v>
      </c>
      <c r="AH69" s="688">
        <f ca="1">HLOOKUP(AH$28,'Table 1b'!$B$2:$CZ$150,$B69-1,FALSE)</f>
        <v>0</v>
      </c>
      <c r="AI69" s="688">
        <f ca="1">HLOOKUP(AI$28,'Table 1b'!$B$2:$CZ$150,$B69-1,FALSE)</f>
        <v>0</v>
      </c>
      <c r="AJ69" s="688">
        <f ca="1">HLOOKUP(AJ$28,'Table 1b'!$B$2:$CZ$150,$B69-1,FALSE)</f>
        <v>0</v>
      </c>
      <c r="AK69" s="688">
        <f ca="1">HLOOKUP(AK$28,'Table 1b'!$B$2:$CZ$150,$B69-1,FALSE)</f>
        <v>0</v>
      </c>
      <c r="AL69" s="688">
        <f ca="1">HLOOKUP(AL$28,'Table 1b'!$B$2:$CZ$150,$B69-1,FALSE)</f>
        <v>0</v>
      </c>
      <c r="AM69" s="688">
        <f ca="1">HLOOKUP(AM$28,'Table 1b'!$B$2:$CZ$150,$B69-1,FALSE)</f>
        <v>0</v>
      </c>
      <c r="AN69" s="688">
        <f ca="1">HLOOKUP(AN$28,'Table 1b'!$B$2:$CZ$150,$B69-1,FALSE)</f>
        <v>0</v>
      </c>
      <c r="AO69" s="688">
        <f ca="1">HLOOKUP(AO$28,'Table 1b'!$B$2:$CZ$150,$B69-1,FALSE)</f>
        <v>0</v>
      </c>
      <c r="AP69" s="688">
        <f ca="1">HLOOKUP(AP$28,'Table 1b'!$B$2:$CZ$150,$B69-1,FALSE)</f>
        <v>0</v>
      </c>
      <c r="AQ69" s="688">
        <f ca="1">HLOOKUP(AQ$28,'Table 1b'!$B$2:$CZ$150,$B69-1,FALSE)</f>
        <v>0</v>
      </c>
      <c r="AR69" s="688">
        <f ca="1">HLOOKUP(AR$28,'Table 1b'!$B$2:$CZ$150,$B69-1,FALSE)</f>
        <v>0</v>
      </c>
      <c r="AS69" s="688">
        <f ca="1">HLOOKUP(AS$28,'Table 1b'!$B$2:$CZ$150,$B69-1,FALSE)</f>
        <v>0</v>
      </c>
      <c r="AT69" s="688">
        <f ca="1">HLOOKUP(AT$28,'Table 1b'!$B$2:$CZ$150,$B69-1,FALSE)</f>
        <v>0</v>
      </c>
      <c r="AU69" s="688">
        <f ca="1">HLOOKUP(AU$28,'Table 1b'!$B$2:$CZ$150,$B69-1,FALSE)</f>
        <v>0</v>
      </c>
      <c r="AV69" s="688">
        <f ca="1">HLOOKUP(AV$28,'Table 1b'!$B$2:$CZ$150,$B69-1,FALSE)</f>
        <v>0</v>
      </c>
      <c r="AW69" s="688">
        <f ca="1">HLOOKUP(AW$28,'Table 1b'!$B$2:$CZ$150,$B69-1,FALSE)</f>
        <v>0</v>
      </c>
      <c r="AX69" s="777">
        <f ca="1">HLOOKUP(AX$28,'Table 1b'!$B$2:$CZ$150,$B69-1,FALSE)</f>
        <v>0</v>
      </c>
      <c r="AY69" s="689">
        <f ca="1">HLOOKUP(AY$28,'Table 1b'!$B$2:$CZ$150,$B69-1,FALSE)</f>
        <v>0</v>
      </c>
      <c r="AZ69" s="689">
        <f ca="1">HLOOKUP(AZ$28,'Table 1b'!$B$2:$CZ$150,$B69-1,FALSE)</f>
        <v>0</v>
      </c>
      <c r="BA69" s="689">
        <f ca="1">HLOOKUP(BA$28,'Table 1b'!$B$2:$CZ$150,$B69-1,FALSE)</f>
        <v>0</v>
      </c>
      <c r="BB69" s="689">
        <f ca="1">HLOOKUP(BB$28,'Table 1b'!$B$2:$CZ$150,$B69-1,FALSE)</f>
        <v>0</v>
      </c>
      <c r="BC69" s="689">
        <f ca="1">HLOOKUP(BC$28,'Table 1b'!$B$2:$CZ$150,$B69-1,FALSE)</f>
        <v>0</v>
      </c>
      <c r="BD69" s="689">
        <f ca="1">HLOOKUP(BD$28,'Table 1b'!$B$2:$CZ$150,$B69-1,FALSE)</f>
        <v>0</v>
      </c>
    </row>
    <row r="70" spans="1:56" s="1172" customFormat="1" ht="22.5" customHeight="1" x14ac:dyDescent="0.35">
      <c r="B70" s="1172" t="s">
        <v>1778</v>
      </c>
      <c r="E70" s="1173"/>
      <c r="F70" s="1173"/>
      <c r="G70" s="1173"/>
      <c r="H70" s="1173"/>
      <c r="I70" s="1173"/>
      <c r="J70" s="1173"/>
      <c r="K70" s="1173"/>
      <c r="L70" s="1173"/>
      <c r="M70" s="1173"/>
      <c r="N70" s="1173"/>
      <c r="O70" s="1173"/>
      <c r="P70" s="1173"/>
      <c r="Q70" s="1173"/>
      <c r="R70" s="1173"/>
      <c r="S70" s="1173"/>
      <c r="T70" s="1173"/>
      <c r="U70" s="1173"/>
      <c r="V70" s="1173"/>
      <c r="W70" s="1173"/>
      <c r="X70" s="1173"/>
      <c r="Y70" s="1173"/>
      <c r="Z70" s="1173"/>
      <c r="AA70" s="1173"/>
      <c r="AB70" s="1173"/>
      <c r="AC70" s="1173"/>
      <c r="AD70" s="1173"/>
      <c r="AE70" s="1173"/>
      <c r="AF70" s="1173"/>
      <c r="AG70" s="1173"/>
      <c r="AH70" s="1173"/>
      <c r="AI70" s="1173"/>
      <c r="AJ70" s="1173"/>
      <c r="AK70" s="1173"/>
      <c r="AL70" s="1173"/>
      <c r="AM70" s="1173"/>
      <c r="AN70" s="1173"/>
      <c r="AO70" s="1173"/>
      <c r="AP70" s="1173"/>
      <c r="AQ70" s="1173"/>
      <c r="AR70" s="1173"/>
      <c r="AS70" s="1173"/>
      <c r="AT70" s="1173"/>
      <c r="AU70" s="1173"/>
      <c r="AV70" s="1173"/>
      <c r="AW70" s="1173"/>
      <c r="AX70" s="1173"/>
      <c r="AY70" s="1173"/>
      <c r="AZ70" s="1173"/>
      <c r="BA70" s="1173"/>
      <c r="BB70" s="1173"/>
      <c r="BC70" s="1173"/>
      <c r="BD70" s="1173"/>
    </row>
    <row r="71" spans="1:56" s="675" customFormat="1" x14ac:dyDescent="0.3">
      <c r="A71" s="683"/>
      <c r="B71" s="683"/>
      <c r="C71" s="1115"/>
      <c r="D71" s="684" t="s">
        <v>1041</v>
      </c>
      <c r="E71" s="685" t="s">
        <v>326</v>
      </c>
      <c r="F71" s="685" t="s">
        <v>327</v>
      </c>
      <c r="G71" s="685" t="s">
        <v>328</v>
      </c>
      <c r="H71" s="685" t="s">
        <v>329</v>
      </c>
      <c r="I71" s="685" t="s">
        <v>330</v>
      </c>
      <c r="J71" s="685" t="s">
        <v>331</v>
      </c>
      <c r="K71" s="685" t="s">
        <v>332</v>
      </c>
      <c r="L71" s="685" t="s">
        <v>333</v>
      </c>
      <c r="M71" s="685" t="s">
        <v>334</v>
      </c>
      <c r="N71" s="685" t="s">
        <v>335</v>
      </c>
      <c r="O71" s="685" t="s">
        <v>336</v>
      </c>
      <c r="P71" s="685" t="s">
        <v>337</v>
      </c>
      <c r="Q71" s="685" t="s">
        <v>338</v>
      </c>
      <c r="R71" s="685" t="s">
        <v>339</v>
      </c>
      <c r="S71" s="685" t="s">
        <v>340</v>
      </c>
      <c r="T71" s="685" t="s">
        <v>341</v>
      </c>
      <c r="U71" s="685" t="s">
        <v>342</v>
      </c>
      <c r="V71" s="685" t="s">
        <v>227</v>
      </c>
      <c r="W71" s="685" t="s">
        <v>228</v>
      </c>
      <c r="X71" s="685" t="s">
        <v>229</v>
      </c>
      <c r="Y71" s="685" t="s">
        <v>230</v>
      </c>
      <c r="Z71" s="685" t="s">
        <v>231</v>
      </c>
      <c r="AA71" s="685" t="s">
        <v>232</v>
      </c>
      <c r="AB71" s="685" t="s">
        <v>233</v>
      </c>
      <c r="AC71" s="685" t="s">
        <v>234</v>
      </c>
      <c r="AD71" s="685" t="s">
        <v>235</v>
      </c>
      <c r="AE71" s="685" t="s">
        <v>236</v>
      </c>
      <c r="AF71" s="685" t="s">
        <v>237</v>
      </c>
      <c r="AG71" s="685" t="s">
        <v>238</v>
      </c>
      <c r="AH71" s="685" t="s">
        <v>239</v>
      </c>
      <c r="AI71" s="685" t="s">
        <v>240</v>
      </c>
      <c r="AJ71" s="685" t="s">
        <v>241</v>
      </c>
      <c r="AK71" s="685" t="s">
        <v>242</v>
      </c>
      <c r="AL71" s="685" t="s">
        <v>243</v>
      </c>
      <c r="AM71" s="685" t="s">
        <v>244</v>
      </c>
      <c r="AN71" s="685" t="s">
        <v>245</v>
      </c>
      <c r="AO71" s="685" t="s">
        <v>246</v>
      </c>
      <c r="AP71" s="685" t="s">
        <v>247</v>
      </c>
      <c r="AQ71" s="685" t="s">
        <v>248</v>
      </c>
      <c r="AR71" s="685" t="s">
        <v>249</v>
      </c>
      <c r="AS71" s="685" t="s">
        <v>250</v>
      </c>
      <c r="AT71" s="685" t="s">
        <v>251</v>
      </c>
      <c r="AU71" s="685" t="s">
        <v>252</v>
      </c>
      <c r="AV71" s="685" t="s">
        <v>253</v>
      </c>
      <c r="AW71" s="685" t="s">
        <v>254</v>
      </c>
      <c r="AX71" s="775" t="s">
        <v>255</v>
      </c>
      <c r="AY71" s="684" t="str">
        <f>AY$28</f>
        <v>2024/25</v>
      </c>
      <c r="AZ71" s="684" t="str">
        <f t="shared" ref="AZ71:BD71" si="39">AZ$28</f>
        <v>2025/26</v>
      </c>
      <c r="BA71" s="684" t="str">
        <f t="shared" si="39"/>
        <v>2026/27</v>
      </c>
      <c r="BB71" s="684" t="str">
        <f t="shared" si="39"/>
        <v>2027/28</v>
      </c>
      <c r="BC71" s="684" t="str">
        <f t="shared" si="39"/>
        <v>2028/29</v>
      </c>
      <c r="BD71" s="684" t="str">
        <f t="shared" si="39"/>
        <v>2029/30</v>
      </c>
    </row>
    <row r="72" spans="1:56" x14ac:dyDescent="0.3">
      <c r="A72" s="670" t="s">
        <v>487</v>
      </c>
      <c r="B72" s="670">
        <f>MATCH(A72,'Table 2b'!B:B,0)</f>
        <v>17</v>
      </c>
      <c r="C72" s="1165"/>
      <c r="D72" s="674" t="s">
        <v>1042</v>
      </c>
      <c r="E72" s="688">
        <f>HLOOKUP(E$28,'Table 2b'!$B$2:$CZ$150,$B72-1,FALSE)</f>
        <v>13446.402301036958</v>
      </c>
      <c r="F72" s="688">
        <f>HLOOKUP(F$28,'Table 2b'!$B$2:$CZ$150,$B72-1,FALSE)</f>
        <v>17177.178901948817</v>
      </c>
      <c r="G72" s="688">
        <f>HLOOKUP(G$28,'Table 2b'!$B$2:$CZ$150,$B72-1,FALSE)</f>
        <v>15715.853061153535</v>
      </c>
      <c r="H72" s="688">
        <f>HLOOKUP(H$28,'Table 2b'!$B$2:$CZ$150,$B72-1,FALSE)</f>
        <v>16804.321406474723</v>
      </c>
      <c r="I72" s="688">
        <f>HLOOKUP(I$28,'Table 2b'!$B$2:$CZ$150,$B72-1,FALSE)</f>
        <v>17624.561162520444</v>
      </c>
      <c r="J72" s="688">
        <f>HLOOKUP(J$28,'Table 2b'!$B$2:$CZ$150,$B72-1,FALSE)</f>
        <v>18617.308050669388</v>
      </c>
      <c r="K72" s="688">
        <f>HLOOKUP(K$28,'Table 2b'!$B$2:$CZ$150,$B72-1,FALSE)</f>
        <v>19117.956684344332</v>
      </c>
      <c r="L72" s="688">
        <f>HLOOKUP(L$28,'Table 2b'!$B$2:$CZ$150,$B72-1,FALSE)</f>
        <v>19328.598484539383</v>
      </c>
      <c r="M72" s="688">
        <f>HLOOKUP(M$28,'Table 2b'!$B$2:$CZ$150,$B72-1,FALSE)</f>
        <v>19070.461958137392</v>
      </c>
      <c r="N72" s="688">
        <f>HLOOKUP(N$28,'Table 2b'!$B$2:$CZ$150,$B72-1,FALSE)</f>
        <v>18509.99152936117</v>
      </c>
      <c r="O72" s="688">
        <f>HLOOKUP(O$28,'Table 2b'!$B$2:$CZ$150,$B72-1,FALSE)</f>
        <v>17568.688065136645</v>
      </c>
      <c r="P72" s="688">
        <f>HLOOKUP(P$28,'Table 2b'!$B$2:$CZ$150,$B72-1,FALSE)</f>
        <v>16717.002833574064</v>
      </c>
      <c r="Q72" s="688">
        <f>HLOOKUP(Q$28,'Table 2b'!$B$2:$CZ$150,$B72-1,FALSE)</f>
        <v>16207.86324312987</v>
      </c>
      <c r="R72" s="688">
        <f>HLOOKUP(R$28,'Table 2b'!$B$2:$CZ$150,$B72-1,FALSE)</f>
        <v>17994.744207309326</v>
      </c>
      <c r="S72" s="688">
        <f>HLOOKUP(S$28,'Table 2b'!$B$2:$CZ$150,$B72-1,FALSE)</f>
        <v>20140.473591058762</v>
      </c>
      <c r="T72" s="688">
        <f>HLOOKUP(T$28,'Table 2b'!$B$2:$CZ$150,$B72-1,FALSE)</f>
        <v>21428.758568854926</v>
      </c>
      <c r="U72" s="688">
        <f>HLOOKUP(U$28,'Table 2b'!$B$2:$CZ$150,$B72-1,FALSE)</f>
        <v>21357.456556150995</v>
      </c>
      <c r="V72" s="688">
        <f>HLOOKUP(V$28,'Table 2b'!$B$2:$CZ$150,$B72-1,FALSE)</f>
        <v>21492.203963688775</v>
      </c>
      <c r="W72" s="688">
        <f>HLOOKUP(W$28,'Table 2b'!$B$2:$CZ$150,$B72-1,FALSE)</f>
        <v>21491.073459342897</v>
      </c>
      <c r="X72" s="688">
        <f>HLOOKUP(X$28,'Table 2b'!$B$2:$CZ$150,$B72-1,FALSE)</f>
        <v>21747.792405145578</v>
      </c>
      <c r="Y72" s="688">
        <f>HLOOKUP(Y$28,'Table 2b'!$B$2:$CZ$150,$B72-1,FALSE)</f>
        <v>21972.00325594825</v>
      </c>
      <c r="Z72" s="688">
        <f>HLOOKUP(Z$28,'Table 2b'!$B$2:$CZ$150,$B72-1,FALSE)</f>
        <v>23614.52338205426</v>
      </c>
      <c r="AA72" s="688">
        <f>HLOOKUP(AA$28,'Table 2b'!$B$2:$CZ$150,$B72-1,FALSE)</f>
        <v>23565.218741552435</v>
      </c>
      <c r="AB72" s="688">
        <f>HLOOKUP(AB$28,'Table 2b'!$B$2:$CZ$150,$B72-1,FALSE)</f>
        <v>24095.059887324966</v>
      </c>
      <c r="AC72" s="688">
        <f>HLOOKUP(AC$28,'Table 2b'!$B$2:$CZ$150,$B72-1,FALSE)</f>
        <v>24590.150748488737</v>
      </c>
      <c r="AD72" s="688">
        <f>HLOOKUP(AD$28,'Table 2b'!$B$2:$CZ$150,$B72-1,FALSE)</f>
        <v>8457.9712320361232</v>
      </c>
      <c r="AE72" s="688">
        <f>HLOOKUP(AE$28,'Table 2b'!$B$2:$CZ$150,$B72-1,FALSE)</f>
        <v>7289.9576608940897</v>
      </c>
      <c r="AF72" s="688">
        <f>HLOOKUP(AF$28,'Table 2b'!$B$2:$CZ$150,$B72-1,FALSE)</f>
        <v>5782.8520851372032</v>
      </c>
      <c r="AG72" s="688">
        <f>HLOOKUP(AG$28,'Table 2b'!$B$2:$CZ$150,$B72-1,FALSE)</f>
        <v>4919.6824362282841</v>
      </c>
      <c r="AH72" s="688">
        <f>HLOOKUP(AH$28,'Table 2b'!$B$2:$CZ$150,$B72-1,FALSE)</f>
        <v>4395.3212636876196</v>
      </c>
      <c r="AI72" s="688">
        <f>HLOOKUP(AI$28,'Table 2b'!$B$2:$CZ$150,$B72-1,FALSE)</f>
        <v>3912.174127504662</v>
      </c>
      <c r="AJ72" s="688">
        <f>HLOOKUP(AJ$28,'Table 2b'!$B$2:$CZ$150,$B72-1,FALSE)</f>
        <v>3118.4010191520547</v>
      </c>
      <c r="AK72" s="688">
        <f>HLOOKUP(AK$28,'Table 2b'!$B$2:$CZ$150,$B72-1,FALSE)</f>
        <v>2741.2396258114691</v>
      </c>
      <c r="AL72" s="688">
        <f>HLOOKUP(AL$28,'Table 2b'!$B$2:$CZ$150,$B72-1,FALSE)</f>
        <v>2566.1071096461455</v>
      </c>
      <c r="AM72" s="688">
        <f>HLOOKUP(AM$28,'Table 2b'!$B$2:$CZ$150,$B72-1,FALSE)</f>
        <v>2401.3572077595286</v>
      </c>
      <c r="AN72" s="688">
        <f>HLOOKUP(AN$28,'Table 2b'!$B$2:$CZ$150,$B72-1,FALSE)</f>
        <v>2290.0189244082881</v>
      </c>
      <c r="AO72" s="688">
        <f>HLOOKUP(AO$28,'Table 2b'!$B$2:$CZ$150,$B72-1,FALSE)</f>
        <v>2540.8622750041282</v>
      </c>
      <c r="AP72" s="688">
        <f>HLOOKUP(AP$28,'Table 2b'!$B$2:$CZ$150,$B72-1,FALSE)</f>
        <v>2630.2561279548809</v>
      </c>
      <c r="AQ72" s="688">
        <f>HLOOKUP(AQ$28,'Table 2b'!$B$2:$CZ$150,$B72-1,FALSE)</f>
        <v>2627.5156175484126</v>
      </c>
      <c r="AR72" s="688">
        <f>HLOOKUP(AR$28,'Table 2b'!$B$2:$CZ$150,$B72-1,FALSE)</f>
        <v>2655.1299944514767</v>
      </c>
      <c r="AS72" s="688">
        <f>HLOOKUP(AS$28,'Table 2b'!$B$2:$CZ$150,$B72-1,FALSE)</f>
        <v>2780.3062934567265</v>
      </c>
      <c r="AT72" s="688">
        <f>HLOOKUP(AT$28,'Table 2b'!$B$2:$CZ$150,$B72-1,FALSE)</f>
        <v>2931.6899946507247</v>
      </c>
      <c r="AU72" s="688">
        <f>HLOOKUP(AU$28,'Table 2b'!$B$2:$CZ$150,$B72-1,FALSE)</f>
        <v>2709.5864503797775</v>
      </c>
      <c r="AV72" s="688">
        <f>HLOOKUP(AV$28,'Table 2b'!$B$2:$CZ$150,$B72-1,FALSE)</f>
        <v>2962.5582164076554</v>
      </c>
      <c r="AW72" s="688">
        <f>HLOOKUP(AW$28,'Table 2b'!$B$2:$CZ$150,$B72-1,FALSE)</f>
        <v>3330.6671751661038</v>
      </c>
      <c r="AX72" s="778">
        <f>HLOOKUP(AX$28,'Table 2b'!$B$2:$CZ$150,$B72-1,FALSE)</f>
        <v>4013.2116804361326</v>
      </c>
      <c r="AY72" s="677">
        <f>HLOOKUP(AY$28,'Table 2b'!$B$2:$CZ$150,$B72-1,FALSE)</f>
        <v>4644.331440396787</v>
      </c>
      <c r="AZ72" s="677">
        <f>HLOOKUP(AZ$28,'Table 2b'!$B$2:$CZ$150,$B72-1,FALSE)</f>
        <v>5078.3525818854541</v>
      </c>
      <c r="BA72" s="677">
        <f>HLOOKUP(BA$28,'Table 2b'!$B$2:$CZ$150,$B72-1,FALSE)</f>
        <v>5553.0146262820072</v>
      </c>
      <c r="BB72" s="677">
        <f>HLOOKUP(BB$28,'Table 2b'!$B$2:$CZ$150,$B72-1,FALSE)</f>
        <v>5922.0996584967388</v>
      </c>
      <c r="BC72" s="677">
        <f>HLOOKUP(BC$28,'Table 2b'!$B$2:$CZ$150,$B72-1,FALSE)</f>
        <v>6239.7345621590503</v>
      </c>
      <c r="BD72" s="677">
        <f>HLOOKUP(BD$28,'Table 2b'!$B$2:$CZ$150,$B72-1,FALSE)</f>
        <v>6535.454226115713</v>
      </c>
    </row>
    <row r="73" spans="1:56" x14ac:dyDescent="0.3">
      <c r="A73" s="670" t="s">
        <v>506</v>
      </c>
      <c r="B73" s="670">
        <f>MATCH(A73,'Table 2b'!B:B,0)</f>
        <v>78</v>
      </c>
      <c r="C73" s="1165"/>
      <c r="D73" s="674" t="s">
        <v>1043</v>
      </c>
      <c r="E73" s="688">
        <f>HLOOKUP(E$28,'Table 2b'!$B$2:$CZ$150,$B73-1,FALSE)</f>
        <v>27582.031410445787</v>
      </c>
      <c r="F73" s="688">
        <f>HLOOKUP(F$28,'Table 2b'!$B$2:$CZ$150,$B73-1,FALSE)</f>
        <v>25871.911756659098</v>
      </c>
      <c r="G73" s="688">
        <f>HLOOKUP(G$28,'Table 2b'!$B$2:$CZ$150,$B73-1,FALSE)</f>
        <v>28358.145026900907</v>
      </c>
      <c r="H73" s="688">
        <f>HLOOKUP(H$28,'Table 2b'!$B$2:$CZ$150,$B73-1,FALSE)</f>
        <v>33967.733069206311</v>
      </c>
      <c r="I73" s="688">
        <f>HLOOKUP(I$28,'Table 2b'!$B$2:$CZ$150,$B73-1,FALSE)</f>
        <v>37462.060366016638</v>
      </c>
      <c r="J73" s="688">
        <f>HLOOKUP(J$28,'Table 2b'!$B$2:$CZ$150,$B73-1,FALSE)</f>
        <v>42015.279610087222</v>
      </c>
      <c r="K73" s="688">
        <f>HLOOKUP(K$28,'Table 2b'!$B$2:$CZ$150,$B73-1,FALSE)</f>
        <v>43996.310126053198</v>
      </c>
      <c r="L73" s="688">
        <f>HLOOKUP(L$28,'Table 2b'!$B$2:$CZ$150,$B73-1,FALSE)</f>
        <v>45681.786136717994</v>
      </c>
      <c r="M73" s="688">
        <f>HLOOKUP(M$28,'Table 2b'!$B$2:$CZ$150,$B73-1,FALSE)</f>
        <v>47948.568406070546</v>
      </c>
      <c r="N73" s="688">
        <f>HLOOKUP(N$28,'Table 2b'!$B$2:$CZ$150,$B73-1,FALSE)</f>
        <v>46020.531247289386</v>
      </c>
      <c r="O73" s="688">
        <f>HLOOKUP(O$28,'Table 2b'!$B$2:$CZ$150,$B73-1,FALSE)</f>
        <v>41237.759161450842</v>
      </c>
      <c r="P73" s="688">
        <f>HLOOKUP(P$28,'Table 2b'!$B$2:$CZ$150,$B73-1,FALSE)</f>
        <v>39275.247693547826</v>
      </c>
      <c r="Q73" s="688">
        <f>HLOOKUP(Q$28,'Table 2b'!$B$2:$CZ$150,$B73-1,FALSE)</f>
        <v>42208.738411477738</v>
      </c>
      <c r="R73" s="688">
        <f>HLOOKUP(R$28,'Table 2b'!$B$2:$CZ$150,$B73-1,FALSE)</f>
        <v>50528.013541611974</v>
      </c>
      <c r="S73" s="688">
        <f>HLOOKUP(S$28,'Table 2b'!$B$2:$CZ$150,$B73-1,FALSE)</f>
        <v>58969.161954571879</v>
      </c>
      <c r="T73" s="688">
        <f>HLOOKUP(T$28,'Table 2b'!$B$2:$CZ$150,$B73-1,FALSE)</f>
        <v>64380.737941917811</v>
      </c>
      <c r="U73" s="688">
        <f>HLOOKUP(U$28,'Table 2b'!$B$2:$CZ$150,$B73-1,FALSE)</f>
        <v>65869.77363086454</v>
      </c>
      <c r="V73" s="688">
        <f>HLOOKUP(V$28,'Table 2b'!$B$2:$CZ$150,$B73-1,FALSE)</f>
        <v>67297.389925887328</v>
      </c>
      <c r="W73" s="688">
        <f>HLOOKUP(W$28,'Table 2b'!$B$2:$CZ$150,$B73-1,FALSE)</f>
        <v>66528.548412237898</v>
      </c>
      <c r="X73" s="688">
        <f>HLOOKUP(X$28,'Table 2b'!$B$2:$CZ$150,$B73-1,FALSE)</f>
        <v>64916.415893157842</v>
      </c>
      <c r="Y73" s="688">
        <f>HLOOKUP(Y$28,'Table 2b'!$B$2:$CZ$150,$B73-1,FALSE)</f>
        <v>63854.251420756897</v>
      </c>
      <c r="Z73" s="688">
        <f>HLOOKUP(Z$28,'Table 2b'!$B$2:$CZ$150,$B73-1,FALSE)</f>
        <v>61782.401303369639</v>
      </c>
      <c r="AA73" s="688">
        <f>HLOOKUP(AA$28,'Table 2b'!$B$2:$CZ$150,$B73-1,FALSE)</f>
        <v>59434.330097372898</v>
      </c>
      <c r="AB73" s="688">
        <f>HLOOKUP(AB$28,'Table 2b'!$B$2:$CZ$150,$B73-1,FALSE)</f>
        <v>59625.417641949491</v>
      </c>
      <c r="AC73" s="688">
        <f>HLOOKUP(AC$28,'Table 2b'!$B$2:$CZ$150,$B73-1,FALSE)</f>
        <v>60002.037555258932</v>
      </c>
      <c r="AD73" s="688">
        <f>HLOOKUP(AD$28,'Table 2b'!$B$2:$CZ$150,$B73-1,FALSE)</f>
        <v>60982.456822519031</v>
      </c>
      <c r="AE73" s="688">
        <f>HLOOKUP(AE$28,'Table 2b'!$B$2:$CZ$150,$B73-1,FALSE)</f>
        <v>61041.451701296988</v>
      </c>
      <c r="AF73" s="688">
        <f>HLOOKUP(AF$28,'Table 2b'!$B$2:$CZ$150,$B73-1,FALSE)</f>
        <v>61468.012188717068</v>
      </c>
      <c r="AG73" s="688">
        <f>HLOOKUP(AG$28,'Table 2b'!$B$2:$CZ$150,$B73-1,FALSE)</f>
        <v>61987.549100435135</v>
      </c>
      <c r="AH73" s="688">
        <f>HLOOKUP(AH$28,'Table 2b'!$B$2:$CZ$150,$B73-1,FALSE)</f>
        <v>63683.294079403742</v>
      </c>
      <c r="AI73" s="688">
        <f>HLOOKUP(AI$28,'Table 2b'!$B$2:$CZ$150,$B73-1,FALSE)</f>
        <v>65386.665896782113</v>
      </c>
      <c r="AJ73" s="688">
        <f>HLOOKUP(AJ$28,'Table 2b'!$B$2:$CZ$150,$B73-1,FALSE)</f>
        <v>74476.940268278675</v>
      </c>
      <c r="AK73" s="688">
        <f>HLOOKUP(AK$28,'Table 2b'!$B$2:$CZ$150,$B73-1,FALSE)</f>
        <v>75837.07779981714</v>
      </c>
      <c r="AL73" s="688">
        <f>HLOOKUP(AL$28,'Table 2b'!$B$2:$CZ$150,$B73-1,FALSE)</f>
        <v>77144.318541172674</v>
      </c>
      <c r="AM73" s="688">
        <f>HLOOKUP(AM$28,'Table 2b'!$B$2:$CZ$150,$B73-1,FALSE)</f>
        <v>78616.476210893947</v>
      </c>
      <c r="AN73" s="688">
        <f>HLOOKUP(AN$28,'Table 2b'!$B$2:$CZ$150,$B73-1,FALSE)</f>
        <v>72687.505693548053</v>
      </c>
      <c r="AO73" s="688">
        <f>HLOOKUP(AO$28,'Table 2b'!$B$2:$CZ$150,$B73-1,FALSE)</f>
        <v>72522.287281401295</v>
      </c>
      <c r="AP73" s="688">
        <f>HLOOKUP(AP$28,'Table 2b'!$B$2:$CZ$150,$B73-1,FALSE)</f>
        <v>73833.865077339127</v>
      </c>
      <c r="AQ73" s="688">
        <f>HLOOKUP(AQ$28,'Table 2b'!$B$2:$CZ$150,$B73-1,FALSE)</f>
        <v>72841.479947138316</v>
      </c>
      <c r="AR73" s="688">
        <f>HLOOKUP(AR$28,'Table 2b'!$B$2:$CZ$150,$B73-1,FALSE)</f>
        <v>75070.161117317679</v>
      </c>
      <c r="AS73" s="688">
        <f>HLOOKUP(AS$28,'Table 2b'!$B$2:$CZ$150,$B73-1,FALSE)</f>
        <v>77832.399644741221</v>
      </c>
      <c r="AT73" s="688">
        <f>HLOOKUP(AT$28,'Table 2b'!$B$2:$CZ$150,$B73-1,FALSE)</f>
        <v>84013.793256510748</v>
      </c>
      <c r="AU73" s="688">
        <f>HLOOKUP(AU$28,'Table 2b'!$B$2:$CZ$150,$B73-1,FALSE)</f>
        <v>102259.99798612947</v>
      </c>
      <c r="AV73" s="688">
        <f>HLOOKUP(AV$28,'Table 2b'!$B$2:$CZ$150,$B73-1,FALSE)</f>
        <v>103679.90404260371</v>
      </c>
      <c r="AW73" s="688">
        <f>HLOOKUP(AW$28,'Table 2b'!$B$2:$CZ$150,$B73-1,FALSE)</f>
        <v>104158.67277416661</v>
      </c>
      <c r="AX73" s="778">
        <f>HLOOKUP(AX$28,'Table 2b'!$B$2:$CZ$150,$B73-1,FALSE)</f>
        <v>115216.14712182185</v>
      </c>
      <c r="AY73" s="677">
        <f>HLOOKUP(AY$28,'Table 2b'!$B$2:$CZ$150,$B73-1,FALSE)</f>
        <v>121046.0665492437</v>
      </c>
      <c r="AZ73" s="677">
        <f>HLOOKUP(AZ$28,'Table 2b'!$B$2:$CZ$150,$B73-1,FALSE)</f>
        <v>123089.71033700793</v>
      </c>
      <c r="BA73" s="677">
        <f>HLOOKUP(BA$28,'Table 2b'!$B$2:$CZ$150,$B73-1,FALSE)</f>
        <v>127502.17205965793</v>
      </c>
      <c r="BB73" s="677">
        <f>HLOOKUP(BB$28,'Table 2b'!$B$2:$CZ$150,$B73-1,FALSE)</f>
        <v>127714.85642417213</v>
      </c>
      <c r="BC73" s="677">
        <f>HLOOKUP(BC$28,'Table 2b'!$B$2:$CZ$150,$B73-1,FALSE)</f>
        <v>128694.94621427367</v>
      </c>
      <c r="BD73" s="677">
        <f>HLOOKUP(BD$28,'Table 2b'!$B$2:$CZ$150,$B73-1,FALSE)</f>
        <v>130954.22197074491</v>
      </c>
    </row>
    <row r="74" spans="1:56" x14ac:dyDescent="0.3">
      <c r="A74" s="670" t="s">
        <v>26</v>
      </c>
      <c r="B74" s="670">
        <f>MATCH(A74,'Table 2b'!B:B,0)</f>
        <v>32</v>
      </c>
      <c r="C74" s="1111" t="s">
        <v>26</v>
      </c>
      <c r="D74" s="674" t="s">
        <v>26</v>
      </c>
      <c r="E74" s="688">
        <f>HLOOKUP(E$28,'Table 2b'!$B$2:$CZ$150,$B74-1,FALSE)</f>
        <v>1237.3103169042952</v>
      </c>
      <c r="F74" s="688">
        <f>HLOOKUP(F$28,'Table 2b'!$B$2:$CZ$150,$B74-1,FALSE)</f>
        <v>1224.3343015766889</v>
      </c>
      <c r="G74" s="688">
        <f>HLOOKUP(G$28,'Table 2b'!$B$2:$CZ$150,$B74-1,FALSE)</f>
        <v>1387.3836858867564</v>
      </c>
      <c r="H74" s="688">
        <f>HLOOKUP(H$28,'Table 2b'!$B$2:$CZ$150,$B74-1,FALSE)</f>
        <v>1857.2943063698451</v>
      </c>
      <c r="I74" s="688">
        <f>HLOOKUP(I$28,'Table 2b'!$B$2:$CZ$150,$B74-1,FALSE)</f>
        <v>2096.9865549139704</v>
      </c>
      <c r="J74" s="688">
        <f>HLOOKUP(J$28,'Table 2b'!$B$2:$CZ$150,$B74-1,FALSE)</f>
        <v>2243.9569358662889</v>
      </c>
      <c r="K74" s="688">
        <f>HLOOKUP(K$28,'Table 2b'!$B$2:$CZ$150,$B74-1,FALSE)</f>
        <v>2354.4224827790622</v>
      </c>
      <c r="L74" s="688">
        <f>HLOOKUP(L$28,'Table 2b'!$B$2:$CZ$150,$B74-1,FALSE)</f>
        <v>2434.7508177668456</v>
      </c>
      <c r="M74" s="688">
        <f>HLOOKUP(M$28,'Table 2b'!$B$2:$CZ$150,$B74-1,FALSE)</f>
        <v>2592.9816642311689</v>
      </c>
      <c r="N74" s="688">
        <f>HLOOKUP(N$28,'Table 2b'!$B$2:$CZ$150,$B74-1,FALSE)</f>
        <v>2548.9984882502308</v>
      </c>
      <c r="O74" s="688">
        <f>HLOOKUP(O$28,'Table 2b'!$B$2:$CZ$150,$B74-1,FALSE)</f>
        <v>1673.0132119091943</v>
      </c>
      <c r="P74" s="688">
        <f>HLOOKUP(P$28,'Table 2b'!$B$2:$CZ$150,$B74-1,FALSE)</f>
        <v>1953.72996881739</v>
      </c>
      <c r="Q74" s="688">
        <f>HLOOKUP(Q$28,'Table 2b'!$B$2:$CZ$150,$B74-1,FALSE)</f>
        <v>2268.2795927754401</v>
      </c>
      <c r="R74" s="688">
        <f>HLOOKUP(R$28,'Table 2b'!$B$2:$CZ$150,$B74-1,FALSE)</f>
        <v>1634.1022271235645</v>
      </c>
      <c r="S74" s="688">
        <f>HLOOKUP(S$28,'Table 2b'!$B$2:$CZ$150,$B74-1,FALSE)</f>
        <v>2098.4736283878538</v>
      </c>
      <c r="T74" s="688">
        <f>HLOOKUP(T$28,'Table 2b'!$B$2:$CZ$150,$B74-1,FALSE)</f>
        <v>2103.6064217948215</v>
      </c>
      <c r="U74" s="688">
        <f>HLOOKUP(U$28,'Table 2b'!$B$2:$CZ$150,$B74-1,FALSE)</f>
        <v>2288.1053597479536</v>
      </c>
      <c r="V74" s="688">
        <f>HLOOKUP(V$28,'Table 2b'!$B$2:$CZ$150,$B74-1,FALSE)</f>
        <v>2405.0961361364871</v>
      </c>
      <c r="W74" s="688">
        <f>HLOOKUP(W$28,'Table 2b'!$B$2:$CZ$150,$B74-1,FALSE)</f>
        <v>2478.3897450716718</v>
      </c>
      <c r="X74" s="688">
        <f>HLOOKUP(X$28,'Table 2b'!$B$2:$CZ$150,$B74-1,FALSE)</f>
        <v>2555.6314557643973</v>
      </c>
      <c r="Y74" s="688">
        <f>HLOOKUP(Y$28,'Table 2b'!$B$2:$CZ$150,$B74-1,FALSE)</f>
        <v>2544.8782793667701</v>
      </c>
      <c r="Z74" s="688">
        <f>HLOOKUP(Z$28,'Table 2b'!$B$2:$CZ$150,$B74-1,FALSE)</f>
        <v>2548.5585623406823</v>
      </c>
      <c r="AA74" s="688">
        <f>HLOOKUP(AA$28,'Table 2b'!$B$2:$CZ$150,$B74-1,FALSE)</f>
        <v>2519.9688239005245</v>
      </c>
      <c r="AB74" s="688">
        <f>HLOOKUP(AB$28,'Table 2b'!$B$2:$CZ$150,$B74-1,FALSE)</f>
        <v>2460.6426476784209</v>
      </c>
      <c r="AC74" s="688">
        <f>HLOOKUP(AC$28,'Table 2b'!$B$2:$CZ$150,$B74-1,FALSE)</f>
        <v>2526.8409282782577</v>
      </c>
      <c r="AD74" s="688">
        <f>HLOOKUP(AD$28,'Table 2b'!$B$2:$CZ$150,$B74-1,FALSE)</f>
        <v>2841.687770866874</v>
      </c>
      <c r="AE74" s="688">
        <f>HLOOKUP(AE$28,'Table 2b'!$B$2:$CZ$150,$B74-1,FALSE)</f>
        <v>2955.4497842497517</v>
      </c>
      <c r="AF74" s="688">
        <f>HLOOKUP(AF$28,'Table 2b'!$B$2:$CZ$150,$B74-1,FALSE)</f>
        <v>3213.657446410396</v>
      </c>
      <c r="AG74" s="688">
        <f>HLOOKUP(AG$28,'Table 2b'!$B$2:$CZ$150,$B74-1,FALSE)</f>
        <v>3139.581506259341</v>
      </c>
      <c r="AH74" s="688">
        <f>HLOOKUP(AH$28,'Table 2b'!$B$2:$CZ$150,$B74-1,FALSE)</f>
        <v>3133.3739727899838</v>
      </c>
      <c r="AI74" s="688">
        <f>HLOOKUP(AI$28,'Table 2b'!$B$2:$CZ$150,$B74-1,FALSE)</f>
        <v>3163.8191470843963</v>
      </c>
      <c r="AJ74" s="688">
        <f>HLOOKUP(AJ$28,'Table 2b'!$B$2:$CZ$150,$B74-1,FALSE)</f>
        <v>3703.9473288685472</v>
      </c>
      <c r="AK74" s="688">
        <f>HLOOKUP(AK$28,'Table 2b'!$B$2:$CZ$150,$B74-1,FALSE)</f>
        <v>3921.7938010067514</v>
      </c>
      <c r="AL74" s="688">
        <f>HLOOKUP(AL$28,'Table 2b'!$B$2:$CZ$150,$B74-1,FALSE)</f>
        <v>3911.0515129860596</v>
      </c>
      <c r="AM74" s="688">
        <f>HLOOKUP(AM$28,'Table 2b'!$B$2:$CZ$150,$B74-1,FALSE)</f>
        <v>3960.1846851138348</v>
      </c>
      <c r="AN74" s="690"/>
      <c r="AO74" s="690"/>
      <c r="AP74" s="690"/>
      <c r="AQ74" s="690"/>
      <c r="AR74" s="690"/>
      <c r="AS74" s="690"/>
      <c r="AT74" s="690"/>
      <c r="AU74" s="690"/>
      <c r="AV74" s="690"/>
      <c r="AW74" s="690"/>
      <c r="AX74" s="779"/>
      <c r="AY74" s="928"/>
      <c r="AZ74" s="928"/>
      <c r="BA74" s="928"/>
      <c r="BB74" s="928"/>
      <c r="BC74" s="928"/>
      <c r="BD74" s="928"/>
    </row>
    <row r="75" spans="1:56" x14ac:dyDescent="0.3">
      <c r="A75" s="670" t="s">
        <v>488</v>
      </c>
      <c r="B75" s="670">
        <f ca="1">B73+MATCH(A75,OFFSET('Table 2b'!B1,B73,0,300,1),0)</f>
        <v>79</v>
      </c>
      <c r="D75" s="674" t="s">
        <v>1044</v>
      </c>
      <c r="E75" s="688">
        <f ca="1">HLOOKUP(E$28,'Table 2b'!$B$2:$CZ$150,$B75-1,FALSE)</f>
        <v>25678.780917613909</v>
      </c>
      <c r="F75" s="688">
        <f ca="1">HLOOKUP(F$28,'Table 2b'!$B$2:$CZ$150,$B75-1,FALSE)</f>
        <v>23835.219303572201</v>
      </c>
      <c r="G75" s="688">
        <f ca="1">HLOOKUP(G$28,'Table 2b'!$B$2:$CZ$150,$B75-1,FALSE)</f>
        <v>26201.052337655674</v>
      </c>
      <c r="H75" s="688">
        <f ca="1">HLOOKUP(H$28,'Table 2b'!$B$2:$CZ$150,$B75-1,FALSE)</f>
        <v>31321.100404195153</v>
      </c>
      <c r="I75" s="688">
        <f ca="1">HLOOKUP(I$28,'Table 2b'!$B$2:$CZ$150,$B75-1,FALSE)</f>
        <v>34565.997626913588</v>
      </c>
      <c r="J75" s="688">
        <f ca="1">HLOOKUP(J$28,'Table 2b'!$B$2:$CZ$150,$B75-1,FALSE)</f>
        <v>38877.269955495176</v>
      </c>
      <c r="K75" s="688">
        <f ca="1">HLOOKUP(K$28,'Table 2b'!$B$2:$CZ$150,$B75-1,FALSE)</f>
        <v>40771.145497499019</v>
      </c>
      <c r="L75" s="688">
        <f ca="1">HLOOKUP(L$28,'Table 2b'!$B$2:$CZ$150,$B75-1,FALSE)</f>
        <v>42344.77865270865</v>
      </c>
      <c r="M75" s="688">
        <f ca="1">HLOOKUP(M$28,'Table 2b'!$B$2:$CZ$150,$B75-1,FALSE)</f>
        <v>44377.815535886162</v>
      </c>
      <c r="N75" s="688">
        <f ca="1">HLOOKUP(N$28,'Table 2b'!$B$2:$CZ$150,$B75-1,FALSE)</f>
        <v>42445.84095365752</v>
      </c>
      <c r="O75" s="688">
        <f ca="1">HLOOKUP(O$28,'Table 2b'!$B$2:$CZ$150,$B75-1,FALSE)</f>
        <v>38230.344575416326</v>
      </c>
      <c r="P75" s="688">
        <f ca="1">HLOOKUP(P$28,'Table 2b'!$B$2:$CZ$150,$B75-1,FALSE)</f>
        <v>35976.655015885015</v>
      </c>
      <c r="Q75" s="688">
        <f ca="1">HLOOKUP(Q$28,'Table 2b'!$B$2:$CZ$150,$B75-1,FALSE)</f>
        <v>38531.424624717998</v>
      </c>
      <c r="R75" s="688">
        <f ca="1">HLOOKUP(R$28,'Table 2b'!$B$2:$CZ$150,$B75-1,FALSE)</f>
        <v>47259.219025744889</v>
      </c>
      <c r="S75" s="688">
        <f ca="1">HLOOKUP(S$28,'Table 2b'!$B$2:$CZ$150,$B75-1,FALSE)</f>
        <v>54692.388755266853</v>
      </c>
      <c r="T75" s="688">
        <f ca="1">HLOOKUP(T$28,'Table 2b'!$B$2:$CZ$150,$B75-1,FALSE)</f>
        <v>59588.838558886258</v>
      </c>
      <c r="U75" s="688">
        <f ca="1">HLOOKUP(U$28,'Table 2b'!$B$2:$CZ$150,$B75-1,FALSE)</f>
        <v>60674.666123635019</v>
      </c>
      <c r="V75" s="688">
        <f ca="1">HLOOKUP(V$28,'Table 2b'!$B$2:$CZ$150,$B75-1,FALSE)</f>
        <v>61654.310275184005</v>
      </c>
      <c r="W75" s="688">
        <f ca="1">HLOOKUP(W$28,'Table 2b'!$B$2:$CZ$150,$B75-1,FALSE)</f>
        <v>60512.391030202663</v>
      </c>
      <c r="X75" s="688">
        <f ca="1">HLOOKUP(X$28,'Table 2b'!$B$2:$CZ$150,$B75-1,FALSE)</f>
        <v>58528.603842833232</v>
      </c>
      <c r="Y75" s="688">
        <f ca="1">HLOOKUP(Y$28,'Table 2b'!$B$2:$CZ$150,$B75-1,FALSE)</f>
        <v>57381.708037742792</v>
      </c>
      <c r="Z75" s="688">
        <f ca="1">HLOOKUP(Z$28,'Table 2b'!$B$2:$CZ$150,$B75-1,FALSE)</f>
        <v>55995.605993577214</v>
      </c>
      <c r="AA75" s="688">
        <f ca="1">HLOOKUP(AA$28,'Table 2b'!$B$2:$CZ$150,$B75-1,FALSE)</f>
        <v>55602.359646505247</v>
      </c>
      <c r="AB75" s="688">
        <f ca="1">HLOOKUP(AB$28,'Table 2b'!$B$2:$CZ$150,$B75-1,FALSE)</f>
        <v>55921.297587295172</v>
      </c>
      <c r="AC75" s="688">
        <f ca="1">HLOOKUP(AC$28,'Table 2b'!$B$2:$CZ$150,$B75-1,FALSE)</f>
        <v>57210.427454886201</v>
      </c>
      <c r="AD75" s="688">
        <f ca="1">HLOOKUP(AD$28,'Table 2b'!$B$2:$CZ$150,$B75-1,FALSE)</f>
        <v>58026.117500308945</v>
      </c>
      <c r="AE75" s="688">
        <f ca="1">HLOOKUP(AE$28,'Table 2b'!$B$2:$CZ$150,$B75-1,FALSE)</f>
        <v>58086.051503477946</v>
      </c>
      <c r="AF75" s="688">
        <f ca="1">HLOOKUP(AF$28,'Table 2b'!$B$2:$CZ$150,$B75-1,FALSE)</f>
        <v>58254.35474230667</v>
      </c>
      <c r="AG75" s="688">
        <f ca="1">HLOOKUP(AG$28,'Table 2b'!$B$2:$CZ$150,$B75-1,FALSE)</f>
        <v>58847.967594175789</v>
      </c>
      <c r="AH75" s="688">
        <f ca="1">HLOOKUP(AH$28,'Table 2b'!$B$2:$CZ$150,$B75-1,FALSE)</f>
        <v>60549.920106613754</v>
      </c>
      <c r="AI75" s="688">
        <f ca="1">HLOOKUP(AI$28,'Table 2b'!$B$2:$CZ$150,$B75-1,FALSE)</f>
        <v>62222.846749697725</v>
      </c>
      <c r="AJ75" s="688">
        <f ca="1">HLOOKUP(AJ$28,'Table 2b'!$B$2:$CZ$150,$B75-1,FALSE)</f>
        <v>70772.992939410135</v>
      </c>
      <c r="AK75" s="688">
        <f ca="1">HLOOKUP(AK$28,'Table 2b'!$B$2:$CZ$150,$B75-1,FALSE)</f>
        <v>71915.283998810395</v>
      </c>
      <c r="AL75" s="688">
        <f ca="1">HLOOKUP(AL$28,'Table 2b'!$B$2:$CZ$150,$B75-1,FALSE)</f>
        <v>73233.267028186601</v>
      </c>
      <c r="AM75" s="688">
        <f ca="1">HLOOKUP(AM$28,'Table 2b'!$B$2:$CZ$150,$B75-1,FALSE)</f>
        <v>74656.291525780107</v>
      </c>
      <c r="AN75" s="688">
        <f ca="1">HLOOKUP(AN$28,'Table 2b'!$B$2:$CZ$150,$B75-1,FALSE)</f>
        <v>72687.505693548053</v>
      </c>
      <c r="AO75" s="688">
        <f ca="1">HLOOKUP(AO$28,'Table 2b'!$B$2:$CZ$150,$B75-1,FALSE)</f>
        <v>72522.287281401295</v>
      </c>
      <c r="AP75" s="688">
        <f ca="1">HLOOKUP(AP$28,'Table 2b'!$B$2:$CZ$150,$B75-1,FALSE)</f>
        <v>73833.865077339127</v>
      </c>
      <c r="AQ75" s="688">
        <f ca="1">HLOOKUP(AQ$28,'Table 2b'!$B$2:$CZ$150,$B75-1,FALSE)</f>
        <v>72841.479947138316</v>
      </c>
      <c r="AR75" s="688">
        <f ca="1">HLOOKUP(AR$28,'Table 2b'!$B$2:$CZ$150,$B75-1,FALSE)</f>
        <v>75070.161117317679</v>
      </c>
      <c r="AS75" s="688">
        <f ca="1">HLOOKUP(AS$28,'Table 2b'!$B$2:$CZ$150,$B75-1,FALSE)</f>
        <v>77832.399644741221</v>
      </c>
      <c r="AT75" s="688">
        <f ca="1">HLOOKUP(AT$28,'Table 2b'!$B$2:$CZ$150,$B75-1,FALSE)</f>
        <v>84013.793256510748</v>
      </c>
      <c r="AU75" s="688">
        <f ca="1">HLOOKUP(AU$28,'Table 2b'!$B$2:$CZ$150,$B75-1,FALSE)</f>
        <v>102259.99798612947</v>
      </c>
      <c r="AV75" s="688">
        <f ca="1">HLOOKUP(AV$28,'Table 2b'!$B$2:$CZ$150,$B75-1,FALSE)</f>
        <v>103679.90404260371</v>
      </c>
      <c r="AW75" s="688">
        <f ca="1">HLOOKUP(AW$28,'Table 2b'!$B$2:$CZ$150,$B75-1,FALSE)</f>
        <v>104158.67277416661</v>
      </c>
      <c r="AX75" s="778">
        <f ca="1">HLOOKUP(AX$28,'Table 2b'!$B$2:$CZ$150,$B75-1,FALSE)</f>
        <v>115216.14712182185</v>
      </c>
      <c r="AY75" s="677">
        <f ca="1">HLOOKUP(AY$28,'Table 2b'!$B$2:$CZ$150,$B75-1,FALSE)</f>
        <v>121046.0665492437</v>
      </c>
      <c r="AZ75" s="677">
        <f ca="1">HLOOKUP(AZ$28,'Table 2b'!$B$2:$CZ$150,$B75-1,FALSE)</f>
        <v>123089.71033700793</v>
      </c>
      <c r="BA75" s="677">
        <f ca="1">HLOOKUP(BA$28,'Table 2b'!$B$2:$CZ$150,$B75-1,FALSE)</f>
        <v>127502.17205965793</v>
      </c>
      <c r="BB75" s="677">
        <f ca="1">HLOOKUP(BB$28,'Table 2b'!$B$2:$CZ$150,$B75-1,FALSE)</f>
        <v>127714.85642417213</v>
      </c>
      <c r="BC75" s="677">
        <f ca="1">HLOOKUP(BC$28,'Table 2b'!$B$2:$CZ$150,$B75-1,FALSE)</f>
        <v>128694.94621427367</v>
      </c>
      <c r="BD75" s="677">
        <f ca="1">HLOOKUP(BD$28,'Table 2b'!$B$2:$CZ$150,$B75-1,FALSE)</f>
        <v>130954.22197074491</v>
      </c>
    </row>
    <row r="76" spans="1:56" s="1179" customFormat="1" ht="22.5" customHeight="1" x14ac:dyDescent="0.35">
      <c r="B76" s="1179" t="s">
        <v>1779</v>
      </c>
      <c r="E76" s="1180"/>
      <c r="F76" s="1180"/>
      <c r="G76" s="1180"/>
      <c r="H76" s="1180"/>
      <c r="I76" s="1180"/>
      <c r="J76" s="1180"/>
      <c r="K76" s="1180"/>
      <c r="L76" s="1180"/>
      <c r="M76" s="1180"/>
      <c r="N76" s="1180"/>
      <c r="O76" s="1180"/>
      <c r="P76" s="1180"/>
      <c r="Q76" s="1180"/>
      <c r="R76" s="1180"/>
      <c r="S76" s="1180"/>
      <c r="T76" s="1180"/>
      <c r="U76" s="1180"/>
      <c r="V76" s="1180"/>
      <c r="W76" s="1180"/>
      <c r="X76" s="1180"/>
      <c r="Y76" s="1180"/>
      <c r="Z76" s="1180"/>
      <c r="AA76" s="1180"/>
      <c r="AB76" s="1180"/>
      <c r="AC76" s="1180"/>
      <c r="AD76" s="1180"/>
      <c r="AE76" s="1180"/>
      <c r="AF76" s="1180"/>
      <c r="AG76" s="1180"/>
      <c r="AH76" s="1180"/>
      <c r="AI76" s="1180"/>
      <c r="AJ76" s="1180"/>
      <c r="AK76" s="1180"/>
      <c r="AL76" s="1180"/>
      <c r="AM76" s="1180"/>
      <c r="AN76" s="1180"/>
      <c r="AO76" s="1180"/>
      <c r="AP76" s="1180"/>
      <c r="AQ76" s="1180"/>
      <c r="AR76" s="1180"/>
      <c r="AS76" s="1180"/>
      <c r="AT76" s="1180"/>
      <c r="AU76" s="1180"/>
      <c r="AV76" s="1180"/>
      <c r="AW76" s="1180"/>
      <c r="AX76" s="1180"/>
      <c r="AY76" s="1180"/>
      <c r="AZ76" s="1180"/>
      <c r="BA76" s="1180"/>
      <c r="BB76" s="1180"/>
      <c r="BC76" s="1180"/>
      <c r="BD76" s="1180"/>
    </row>
    <row r="77" spans="1:56" s="675" customFormat="1" x14ac:dyDescent="0.3">
      <c r="A77" s="683"/>
      <c r="B77" s="683"/>
      <c r="C77" s="1115"/>
      <c r="D77" s="684" t="s">
        <v>1045</v>
      </c>
      <c r="E77" s="685" t="s">
        <v>326</v>
      </c>
      <c r="F77" s="685" t="s">
        <v>327</v>
      </c>
      <c r="G77" s="685" t="s">
        <v>328</v>
      </c>
      <c r="H77" s="685" t="s">
        <v>329</v>
      </c>
      <c r="I77" s="685" t="s">
        <v>330</v>
      </c>
      <c r="J77" s="685" t="s">
        <v>331</v>
      </c>
      <c r="K77" s="685" t="s">
        <v>332</v>
      </c>
      <c r="L77" s="685" t="s">
        <v>333</v>
      </c>
      <c r="M77" s="685" t="s">
        <v>334</v>
      </c>
      <c r="N77" s="685" t="s">
        <v>335</v>
      </c>
      <c r="O77" s="685" t="s">
        <v>336</v>
      </c>
      <c r="P77" s="685" t="s">
        <v>337</v>
      </c>
      <c r="Q77" s="685" t="s">
        <v>338</v>
      </c>
      <c r="R77" s="685" t="s">
        <v>339</v>
      </c>
      <c r="S77" s="685" t="s">
        <v>340</v>
      </c>
      <c r="T77" s="685" t="s">
        <v>341</v>
      </c>
      <c r="U77" s="685" t="s">
        <v>342</v>
      </c>
      <c r="V77" s="685" t="s">
        <v>227</v>
      </c>
      <c r="W77" s="685" t="s">
        <v>228</v>
      </c>
      <c r="X77" s="685" t="s">
        <v>229</v>
      </c>
      <c r="Y77" s="685" t="s">
        <v>230</v>
      </c>
      <c r="Z77" s="685" t="s">
        <v>231</v>
      </c>
      <c r="AA77" s="685" t="s">
        <v>232</v>
      </c>
      <c r="AB77" s="685" t="s">
        <v>233</v>
      </c>
      <c r="AC77" s="685" t="s">
        <v>234</v>
      </c>
      <c r="AD77" s="685" t="s">
        <v>235</v>
      </c>
      <c r="AE77" s="685" t="s">
        <v>236</v>
      </c>
      <c r="AF77" s="685" t="s">
        <v>237</v>
      </c>
      <c r="AG77" s="685" t="s">
        <v>238</v>
      </c>
      <c r="AH77" s="685" t="s">
        <v>239</v>
      </c>
      <c r="AI77" s="685" t="s">
        <v>240</v>
      </c>
      <c r="AJ77" s="685" t="s">
        <v>241</v>
      </c>
      <c r="AK77" s="685" t="s">
        <v>242</v>
      </c>
      <c r="AL77" s="685" t="s">
        <v>243</v>
      </c>
      <c r="AM77" s="685" t="s">
        <v>244</v>
      </c>
      <c r="AN77" s="685" t="s">
        <v>245</v>
      </c>
      <c r="AO77" s="685" t="s">
        <v>246</v>
      </c>
      <c r="AP77" s="685" t="s">
        <v>247</v>
      </c>
      <c r="AQ77" s="685" t="s">
        <v>248</v>
      </c>
      <c r="AR77" s="685" t="s">
        <v>249</v>
      </c>
      <c r="AS77" s="685" t="s">
        <v>250</v>
      </c>
      <c r="AT77" s="685" t="s">
        <v>251</v>
      </c>
      <c r="AU77" s="685" t="s">
        <v>252</v>
      </c>
      <c r="AV77" s="685" t="s">
        <v>253</v>
      </c>
      <c r="AW77" s="685" t="s">
        <v>254</v>
      </c>
      <c r="AX77" s="775" t="s">
        <v>255</v>
      </c>
      <c r="AY77" s="684" t="str">
        <f>AY$28</f>
        <v>2024/25</v>
      </c>
      <c r="AZ77" s="684" t="str">
        <f t="shared" ref="AZ77:BD77" si="40">AZ$28</f>
        <v>2025/26</v>
      </c>
      <c r="BA77" s="684" t="str">
        <f t="shared" si="40"/>
        <v>2026/27</v>
      </c>
      <c r="BB77" s="684" t="str">
        <f t="shared" si="40"/>
        <v>2027/28</v>
      </c>
      <c r="BC77" s="684" t="str">
        <f t="shared" si="40"/>
        <v>2028/29</v>
      </c>
      <c r="BD77" s="684" t="str">
        <f t="shared" si="40"/>
        <v>2029/30</v>
      </c>
    </row>
    <row r="78" spans="1:56" ht="13" customHeight="1" x14ac:dyDescent="0.3">
      <c r="A78" s="1194" t="s">
        <v>1722</v>
      </c>
      <c r="B78" s="1193">
        <v>0.8</v>
      </c>
      <c r="C78" s="1116" t="s">
        <v>1013</v>
      </c>
      <c r="D78" s="674" t="s">
        <v>1786</v>
      </c>
      <c r="E78" s="690"/>
      <c r="F78" s="690"/>
      <c r="G78" s="690"/>
      <c r="H78" s="690"/>
      <c r="I78" s="690"/>
      <c r="J78" s="690"/>
      <c r="K78" s="690"/>
      <c r="L78" s="690"/>
      <c r="M78" s="690"/>
      <c r="N78" s="690"/>
      <c r="O78" s="690"/>
      <c r="P78" s="690"/>
      <c r="Q78" s="690"/>
      <c r="R78" s="690"/>
      <c r="S78" s="690"/>
      <c r="T78" s="690"/>
      <c r="U78" s="690"/>
      <c r="V78" s="690"/>
      <c r="W78" s="690"/>
      <c r="X78" s="690"/>
      <c r="Y78" s="690"/>
      <c r="Z78" s="690"/>
      <c r="AA78" s="690"/>
      <c r="AB78" s="690"/>
      <c r="AC78" s="690"/>
      <c r="AD78" s="690"/>
      <c r="AE78" s="690"/>
      <c r="AF78" s="690"/>
      <c r="AG78" s="690"/>
      <c r="AH78" s="690"/>
      <c r="AI78" s="690"/>
      <c r="AJ78" s="690"/>
      <c r="AK78" s="690"/>
      <c r="AL78" s="690"/>
      <c r="AM78" s="690"/>
      <c r="AN78" s="690"/>
      <c r="AO78" s="690"/>
      <c r="AP78" s="690"/>
      <c r="AQ78" s="690"/>
      <c r="AR78" s="690"/>
      <c r="AS78" s="690"/>
      <c r="AT78" s="690"/>
      <c r="AU78" s="1035">
        <f>ADPwrkage*'Scot22-05'!B4</f>
        <v>1300.9863447920002</v>
      </c>
      <c r="AV78" s="1035">
        <f>ADPwrkage*'Scot23-05'!B6</f>
        <v>1391.1605420720002</v>
      </c>
      <c r="AW78" s="1035">
        <f>ADPwrkage*'Scot23-11'!B6</f>
        <v>1621.3517916640308</v>
      </c>
      <c r="AX78" s="778">
        <f>ADPwrkage*'Scot25-05'!B6</f>
        <v>2105.9261353360002</v>
      </c>
      <c r="AY78" s="677">
        <f>ADPwrkage*'Scot25-05'!C6</f>
        <v>2495.787554135858</v>
      </c>
      <c r="AZ78" s="677">
        <f>ADPwrkage*'Scot25-05'!D6</f>
        <v>2872.2136705410539</v>
      </c>
      <c r="BA78" s="677">
        <f>ADPwrkage*'Scot25-05'!E6</f>
        <v>3216.2909882156782</v>
      </c>
      <c r="BB78" s="677">
        <f>ADPwrkage*'Scot25-05'!F6</f>
        <v>3484.3776146141481</v>
      </c>
      <c r="BC78" s="677">
        <f>ADPwrkage*'Scot25-05'!G6</f>
        <v>3743.967613407408</v>
      </c>
      <c r="BD78" s="1207">
        <f>ADPwrkage*'Scot25-05'!H6</f>
        <v>4032.0138458607166</v>
      </c>
    </row>
    <row r="79" spans="1:56" ht="13" customHeight="1" x14ac:dyDescent="0.3">
      <c r="A79" s="1121" t="s">
        <v>1723</v>
      </c>
      <c r="B79" s="1120"/>
      <c r="C79" s="1116" t="s">
        <v>1785</v>
      </c>
      <c r="D79" s="674" t="s">
        <v>1046</v>
      </c>
      <c r="E79" s="690"/>
      <c r="F79" s="690"/>
      <c r="G79" s="690"/>
      <c r="H79" s="690"/>
      <c r="I79" s="690"/>
      <c r="J79" s="690"/>
      <c r="K79" s="690"/>
      <c r="L79" s="690"/>
      <c r="M79" s="690"/>
      <c r="N79" s="690"/>
      <c r="O79" s="690"/>
      <c r="P79" s="690"/>
      <c r="Q79" s="690"/>
      <c r="R79" s="690"/>
      <c r="S79" s="690"/>
      <c r="T79" s="690"/>
      <c r="U79" s="690"/>
      <c r="V79" s="690"/>
      <c r="W79" s="690"/>
      <c r="X79" s="690"/>
      <c r="Y79" s="690"/>
      <c r="Z79" s="690"/>
      <c r="AA79" s="690"/>
      <c r="AB79" s="690"/>
      <c r="AC79" s="690"/>
      <c r="AD79" s="690"/>
      <c r="AE79" s="690"/>
      <c r="AF79" s="690"/>
      <c r="AG79" s="690"/>
      <c r="AH79" s="690"/>
      <c r="AI79" s="690"/>
      <c r="AJ79" s="690"/>
      <c r="AK79" s="690"/>
      <c r="AL79" s="690"/>
      <c r="AM79" s="690"/>
      <c r="AN79" s="690"/>
      <c r="AO79" s="690"/>
      <c r="AP79" s="690"/>
      <c r="AQ79" s="690"/>
      <c r="AR79" s="690"/>
      <c r="AS79" s="690"/>
      <c r="AT79" s="690"/>
      <c r="AU79" s="1036">
        <f>'Scot22-05'!B7</f>
        <v>207.72627627850346</v>
      </c>
      <c r="AV79" s="1036">
        <f>'Scot23-05'!B11</f>
        <v>227.05892460701801</v>
      </c>
      <c r="AW79" s="1036">
        <f>'Scot23-11'!B11</f>
        <v>292.32726077712653</v>
      </c>
      <c r="AX79" s="778">
        <f>'Scot25-05'!B11</f>
        <v>425.25207902</v>
      </c>
      <c r="AY79" s="677">
        <f>'Scot25-05'!C11</f>
        <v>511.53926978999937</v>
      </c>
      <c r="AZ79" s="677">
        <f>'Scot25-05'!D11</f>
        <v>580.62646006121565</v>
      </c>
      <c r="BA79" s="677">
        <f>'Scot25-05'!E11</f>
        <v>638.59918688573316</v>
      </c>
      <c r="BB79" s="677">
        <f>'Scot25-05'!F11</f>
        <v>664.29947818658763</v>
      </c>
      <c r="BC79" s="677">
        <f>'Scot25-05'!G11</f>
        <v>681.5658446082316</v>
      </c>
      <c r="BD79" s="677">
        <f>'Scot25-05'!H11</f>
        <v>698.88264403908181</v>
      </c>
    </row>
    <row r="80" spans="1:56" ht="13" customHeight="1" x14ac:dyDescent="0.3">
      <c r="A80" s="1121" t="s">
        <v>1724</v>
      </c>
      <c r="B80" s="1120"/>
      <c r="C80" s="1116" t="s">
        <v>1766</v>
      </c>
      <c r="D80" s="674" t="s">
        <v>424</v>
      </c>
      <c r="E80" s="690"/>
      <c r="F80" s="690"/>
      <c r="G80" s="690"/>
      <c r="H80" s="690"/>
      <c r="I80" s="690"/>
      <c r="J80" s="690"/>
      <c r="K80" s="690"/>
      <c r="L80" s="690"/>
      <c r="M80" s="690"/>
      <c r="N80" s="690"/>
      <c r="O80" s="690"/>
      <c r="P80" s="690"/>
      <c r="Q80" s="690"/>
      <c r="R80" s="690"/>
      <c r="S80" s="690"/>
      <c r="T80" s="690"/>
      <c r="U80" s="690"/>
      <c r="V80" s="690"/>
      <c r="W80" s="690"/>
      <c r="X80" s="690"/>
      <c r="Y80" s="690"/>
      <c r="Z80" s="690"/>
      <c r="AA80" s="690"/>
      <c r="AB80" s="690"/>
      <c r="AC80" s="690"/>
      <c r="AD80" s="690"/>
      <c r="AE80" s="690"/>
      <c r="AF80" s="690"/>
      <c r="AG80" s="690"/>
      <c r="AH80" s="690"/>
      <c r="AI80" s="690"/>
      <c r="AJ80" s="690"/>
      <c r="AK80" s="690"/>
      <c r="AL80" s="690"/>
      <c r="AM80" s="690"/>
      <c r="AN80" s="690"/>
      <c r="AO80" s="690"/>
      <c r="AP80" s="690"/>
      <c r="AQ80" s="690"/>
      <c r="AR80" s="690"/>
      <c r="AS80" s="690"/>
      <c r="AT80" s="690"/>
      <c r="AU80" s="1036">
        <f>'Scot22-05'!B22</f>
        <v>7.4322323699999995</v>
      </c>
      <c r="AV80" s="1036">
        <f>'Scot23-05'!B23</f>
        <v>6.6069208699999997</v>
      </c>
      <c r="AW80" s="1036">
        <f>'Scot23-11'!B23</f>
        <v>5.9651967199999998</v>
      </c>
      <c r="AX80" s="778">
        <f>'Scot25-05'!B21</f>
        <v>5.6404273199999997</v>
      </c>
      <c r="AY80" s="677">
        <f>'Scot25-05'!C21</f>
        <v>5.0413064499999996</v>
      </c>
      <c r="AZ80" s="677">
        <f>'Scot25-05'!D21</f>
        <v>4.5029192883643052</v>
      </c>
      <c r="BA80" s="677">
        <f>'Scot25-05'!E21</f>
        <v>3.9995060213857685</v>
      </c>
      <c r="BB80" s="677">
        <f>'Scot25-05'!F21</f>
        <v>3.4872860213239236</v>
      </c>
      <c r="BC80" s="677">
        <f>'Scot25-05'!G21</f>
        <v>3.0466402591103443</v>
      </c>
      <c r="BD80" s="677">
        <f>'Scot25-05'!H21</f>
        <v>2.6616735225257186</v>
      </c>
    </row>
    <row r="81" spans="1:56" ht="13" customHeight="1" x14ac:dyDescent="0.3">
      <c r="A81" s="1121" t="s">
        <v>1724</v>
      </c>
      <c r="B81" s="1120"/>
      <c r="C81" s="1116" t="s">
        <v>1766</v>
      </c>
      <c r="D81" s="674" t="s">
        <v>1726</v>
      </c>
      <c r="E81" s="690"/>
      <c r="F81" s="690"/>
      <c r="G81" s="690"/>
      <c r="H81" s="690"/>
      <c r="I81" s="690"/>
      <c r="J81" s="690"/>
      <c r="K81" s="690"/>
      <c r="L81" s="690"/>
      <c r="M81" s="690"/>
      <c r="N81" s="690"/>
      <c r="O81" s="690"/>
      <c r="P81" s="690"/>
      <c r="Q81" s="690"/>
      <c r="R81" s="690"/>
      <c r="S81" s="690"/>
      <c r="T81" s="690"/>
      <c r="U81" s="690"/>
      <c r="V81" s="690"/>
      <c r="W81" s="690"/>
      <c r="X81" s="690"/>
      <c r="Y81" s="690"/>
      <c r="Z81" s="690"/>
      <c r="AA81" s="690"/>
      <c r="AB81" s="690"/>
      <c r="AC81" s="690"/>
      <c r="AD81" s="690"/>
      <c r="AE81" s="690"/>
      <c r="AF81" s="690"/>
      <c r="AG81" s="690"/>
      <c r="AH81" s="690"/>
      <c r="AI81" s="690"/>
      <c r="AJ81" s="690"/>
      <c r="AK81" s="690"/>
      <c r="AL81" s="690"/>
      <c r="AM81" s="690"/>
      <c r="AN81" s="690"/>
      <c r="AO81" s="690"/>
      <c r="AP81" s="690"/>
      <c r="AQ81" s="690"/>
      <c r="AR81" s="690"/>
      <c r="AS81" s="690"/>
      <c r="AT81" s="690"/>
      <c r="AU81" s="1036">
        <f>'Scot22-05'!B11</f>
        <v>82.528489119999989</v>
      </c>
      <c r="AV81" s="1036">
        <f>'Scot23-05'!B15</f>
        <v>80.162376370000004</v>
      </c>
      <c r="AW81" s="1036">
        <f>'Scot23-11'!B15</f>
        <v>77.967417830000002</v>
      </c>
      <c r="AX81" s="778">
        <f>'Scot25-05'!B14</f>
        <v>81.422114820000004</v>
      </c>
      <c r="AY81" s="677">
        <f>'Scot25-05'!C14</f>
        <v>82.34703279</v>
      </c>
      <c r="AZ81" s="677">
        <f>'Scot25-05'!D14</f>
        <v>82.944715553976863</v>
      </c>
      <c r="BA81" s="677">
        <f>'Scot25-05'!E14</f>
        <v>83.251074018785104</v>
      </c>
      <c r="BB81" s="677">
        <f>'Scot25-05'!F14</f>
        <v>82.962931984724179</v>
      </c>
      <c r="BC81" s="677">
        <f>'Scot25-05'!G14</f>
        <v>81.113845784556659</v>
      </c>
      <c r="BD81" s="677">
        <f>'Scot25-05'!H14</f>
        <v>79.073955334164793</v>
      </c>
    </row>
    <row r="82" spans="1:56" s="772" customFormat="1" ht="13" customHeight="1" x14ac:dyDescent="0.3">
      <c r="A82" s="1119" t="s">
        <v>66</v>
      </c>
      <c r="B82" s="1122"/>
      <c r="C82" s="1111"/>
      <c r="D82" s="674" t="s">
        <v>391</v>
      </c>
      <c r="E82" s="690"/>
      <c r="F82" s="690"/>
      <c r="G82" s="690"/>
      <c r="H82" s="690"/>
      <c r="I82" s="690"/>
      <c r="J82" s="690"/>
      <c r="K82" s="690"/>
      <c r="L82" s="690"/>
      <c r="M82" s="690"/>
      <c r="N82" s="690"/>
      <c r="O82" s="690"/>
      <c r="P82" s="690"/>
      <c r="Q82" s="690"/>
      <c r="R82" s="690"/>
      <c r="S82" s="690"/>
      <c r="T82" s="690"/>
      <c r="U82" s="690"/>
      <c r="V82" s="690"/>
      <c r="W82" s="690"/>
      <c r="X82" s="690"/>
      <c r="Y82" s="690"/>
      <c r="Z82" s="690"/>
      <c r="AA82" s="690"/>
      <c r="AB82" s="690"/>
      <c r="AC82" s="690"/>
      <c r="AD82" s="690"/>
      <c r="AE82" s="690"/>
      <c r="AF82" s="690"/>
      <c r="AG82" s="690"/>
      <c r="AH82" s="690"/>
      <c r="AI82" s="690"/>
      <c r="AJ82" s="690"/>
      <c r="AK82" s="690"/>
      <c r="AL82" s="690"/>
      <c r="AM82" s="690"/>
      <c r="AN82" s="690"/>
      <c r="AO82" s="690"/>
      <c r="AP82" s="690"/>
      <c r="AQ82" s="690"/>
      <c r="AR82" s="1108"/>
      <c r="AS82" s="778">
        <f>'Scot20-02'!C19</f>
        <v>61.679067090000011</v>
      </c>
      <c r="AT82" s="778">
        <f>'Scot21-01'!C21</f>
        <v>65.083331000000001</v>
      </c>
      <c r="AU82" s="1038">
        <f>'Scot22-05'!B9</f>
        <v>81.333993368499989</v>
      </c>
      <c r="AV82" s="1038">
        <f>'Scot23-05'!B13</f>
        <v>76.387668902149997</v>
      </c>
      <c r="AW82" s="1038">
        <f>'Scot23-11'!B13</f>
        <v>81.024483059999966</v>
      </c>
      <c r="AX82" s="778">
        <f>'Scot25-05'!B13</f>
        <v>81.836522000000002</v>
      </c>
      <c r="AY82" s="677">
        <f>'Scot25-05'!C13</f>
        <v>86.546693291704713</v>
      </c>
      <c r="AZ82" s="677">
        <f>'Scot25-05'!D13</f>
        <v>92.998322825097844</v>
      </c>
      <c r="BA82" s="677">
        <f>'Scot25-05'!E13</f>
        <v>99.641274299440369</v>
      </c>
      <c r="BB82" s="677">
        <f>'Scot25-05'!F13</f>
        <v>104.88629944757596</v>
      </c>
      <c r="BC82" s="677">
        <f>'Scot25-05'!G13</f>
        <v>109.5602564813146</v>
      </c>
      <c r="BD82" s="677">
        <f>'Scot25-05'!H13</f>
        <v>114.42198152295258</v>
      </c>
    </row>
    <row r="83" spans="1:56" s="772" customFormat="1" ht="13" customHeight="1" x14ac:dyDescent="0.3">
      <c r="A83" s="1119" t="s">
        <v>67</v>
      </c>
      <c r="B83" s="1122"/>
      <c r="C83" s="1116" t="s">
        <v>1015</v>
      </c>
      <c r="D83" s="674" t="s">
        <v>1725</v>
      </c>
      <c r="E83" s="1037"/>
      <c r="F83" s="1037"/>
      <c r="G83" s="1037"/>
      <c r="H83" s="1037"/>
      <c r="I83" s="1037"/>
      <c r="J83" s="1037"/>
      <c r="K83" s="1037"/>
      <c r="L83" s="1037"/>
      <c r="M83" s="1037"/>
      <c r="N83" s="1037"/>
      <c r="O83" s="1037"/>
      <c r="P83" s="1037"/>
      <c r="Q83" s="1037"/>
      <c r="R83" s="1037"/>
      <c r="S83" s="1037"/>
      <c r="T83" s="1037"/>
      <c r="U83" s="1037"/>
      <c r="V83" s="1037"/>
      <c r="W83" s="1037"/>
      <c r="X83" s="1037"/>
      <c r="Y83" s="1037"/>
      <c r="Z83" s="1037"/>
      <c r="AA83" s="1037"/>
      <c r="AB83" s="1037"/>
      <c r="AC83" s="1037"/>
      <c r="AD83" s="1037"/>
      <c r="AE83" s="1037"/>
      <c r="AF83" s="1037"/>
      <c r="AG83" s="1037"/>
      <c r="AH83" s="1037"/>
      <c r="AI83" s="1037"/>
      <c r="AJ83" s="1037"/>
      <c r="AK83" s="1037"/>
      <c r="AL83" s="1037"/>
      <c r="AM83" s="1037"/>
      <c r="AN83" s="1037"/>
      <c r="AO83" s="1037"/>
      <c r="AP83" s="1037"/>
      <c r="AQ83" s="1037"/>
      <c r="AR83" s="1037"/>
      <c r="AS83" s="778">
        <f>'Scot20-02'!C4</f>
        <v>186.58750513000001</v>
      </c>
      <c r="AT83" s="778">
        <f>'Scot21-01'!C8+'Scot21-01'!C15</f>
        <v>315.91922371568046</v>
      </c>
      <c r="AU83" s="1038">
        <f>'Scot22-05'!B18</f>
        <v>354.52565042000003</v>
      </c>
      <c r="AV83" s="1038">
        <f>'Scot23-05'!B10+'Scot23-05'!B9</f>
        <v>351.17014689999996</v>
      </c>
      <c r="AW83" s="1038">
        <f>'Scot23-11'!B10+'Scot23-11'!B9</f>
        <v>358.00175019999995</v>
      </c>
      <c r="AX83" s="778">
        <f>'Scot25-05'!B10+'Scot25-05'!B9</f>
        <v>405.73420012000003</v>
      </c>
      <c r="AY83" s="677">
        <f>'Scot25-05'!C10+'Scot25-05'!C9</f>
        <v>442.89230509000004</v>
      </c>
      <c r="AZ83" s="677">
        <f>'Scot25-05'!D10+'Scot25-05'!D9</f>
        <v>516.0532998840921</v>
      </c>
      <c r="BA83" s="677">
        <f>'Scot25-05'!E10+'Scot25-05'!E9</f>
        <v>573.08858728586961</v>
      </c>
      <c r="BB83" s="677">
        <f>'Scot25-05'!F10+'Scot25-05'!F9</f>
        <v>595.1180431675341</v>
      </c>
      <c r="BC83" s="677">
        <f>'Scot25-05'!G10+'Scot25-05'!G9</f>
        <v>618.30989324616576</v>
      </c>
      <c r="BD83" s="677">
        <f>'Scot25-05'!H10+'Scot25-05'!H9</f>
        <v>646.85864444830861</v>
      </c>
    </row>
    <row r="84" spans="1:56" s="1201" customFormat="1" ht="13" customHeight="1" x14ac:dyDescent="0.3">
      <c r="A84" s="1119" t="s">
        <v>69</v>
      </c>
      <c r="B84" s="1195"/>
      <c r="C84" s="1196"/>
      <c r="D84" s="1197" t="s">
        <v>1098</v>
      </c>
      <c r="E84" s="1198"/>
      <c r="F84" s="1198"/>
      <c r="G84" s="1198"/>
      <c r="H84" s="1198"/>
      <c r="I84" s="1198"/>
      <c r="J84" s="1198"/>
      <c r="K84" s="1198"/>
      <c r="L84" s="1198"/>
      <c r="M84" s="1198"/>
      <c r="N84" s="1198"/>
      <c r="O84" s="1198"/>
      <c r="P84" s="1198"/>
      <c r="Q84" s="1198"/>
      <c r="R84" s="1198"/>
      <c r="S84" s="1198"/>
      <c r="T84" s="1198"/>
      <c r="U84" s="1198"/>
      <c r="V84" s="1198"/>
      <c r="W84" s="1198"/>
      <c r="X84" s="1198"/>
      <c r="Y84" s="1198"/>
      <c r="Z84" s="1198"/>
      <c r="AA84" s="1198"/>
      <c r="AB84" s="1198"/>
      <c r="AC84" s="1198"/>
      <c r="AD84" s="1198"/>
      <c r="AE84" s="1198"/>
      <c r="AF84" s="1198"/>
      <c r="AG84" s="1198"/>
      <c r="AH84" s="1198"/>
      <c r="AI84" s="1198"/>
      <c r="AJ84" s="1198"/>
      <c r="AK84" s="1198"/>
      <c r="AL84" s="1198"/>
      <c r="AM84" s="1198"/>
      <c r="AN84" s="1198"/>
      <c r="AO84" s="1198"/>
      <c r="AP84" s="1198"/>
      <c r="AQ84" s="1198"/>
      <c r="AR84" s="1198"/>
      <c r="AS84" s="1198"/>
      <c r="AT84" s="1198"/>
      <c r="AU84" s="1198"/>
      <c r="AV84" s="1198"/>
      <c r="AW84" s="1038">
        <f>'Scot23-11'!B24</f>
        <v>19.76605</v>
      </c>
      <c r="AX84" s="1199">
        <f>'Scot25-05'!B23</f>
        <v>23.374613499999999</v>
      </c>
      <c r="AY84" s="1200">
        <f>'Scot25-05'!C23</f>
        <v>29.154791450000001</v>
      </c>
      <c r="AZ84" s="1200">
        <f>'Scot25-05'!D23</f>
        <v>28.347599780763566</v>
      </c>
      <c r="BA84" s="1200">
        <f>'Scot25-05'!E23</f>
        <v>30.061936163129651</v>
      </c>
      <c r="BB84" s="1200">
        <f>'Scot25-05'!F23</f>
        <v>30.966504718100513</v>
      </c>
      <c r="BC84" s="1200">
        <f>'Scot25-05'!G23</f>
        <v>31.919065889427646</v>
      </c>
      <c r="BD84" s="1200">
        <f>'Scot25-05'!H23</f>
        <v>32.758299531622718</v>
      </c>
    </row>
    <row r="85" spans="1:56" s="675" customFormat="1" ht="13" customHeight="1" x14ac:dyDescent="0.3">
      <c r="A85" s="1202" t="s">
        <v>1787</v>
      </c>
      <c r="B85" s="1203">
        <v>0.35</v>
      </c>
      <c r="C85" s="1204" t="s">
        <v>1013</v>
      </c>
      <c r="D85" s="675" t="s">
        <v>1788</v>
      </c>
      <c r="E85" s="1162"/>
      <c r="F85" s="1162"/>
      <c r="G85" s="1162"/>
      <c r="H85" s="1162"/>
      <c r="I85" s="1162"/>
      <c r="J85" s="1162"/>
      <c r="K85" s="1162"/>
      <c r="L85" s="1162"/>
      <c r="M85" s="1162"/>
      <c r="N85" s="1162"/>
      <c r="O85" s="1162"/>
      <c r="P85" s="1162"/>
      <c r="Q85" s="1162"/>
      <c r="R85" s="1162"/>
      <c r="S85" s="1162"/>
      <c r="T85" s="1162"/>
      <c r="U85" s="1162"/>
      <c r="V85" s="1162"/>
      <c r="W85" s="1162"/>
      <c r="X85" s="1162"/>
      <c r="Y85" s="1162"/>
      <c r="Z85" s="1162"/>
      <c r="AA85" s="1162"/>
      <c r="AB85" s="1162"/>
      <c r="AC85" s="1162"/>
      <c r="AD85" s="1162"/>
      <c r="AE85" s="1162"/>
      <c r="AF85" s="1162"/>
      <c r="AG85" s="1162"/>
      <c r="AH85" s="1162"/>
      <c r="AI85" s="1162"/>
      <c r="AJ85" s="1162"/>
      <c r="AK85" s="1162"/>
      <c r="AL85" s="1162"/>
      <c r="AM85" s="1162"/>
      <c r="AN85" s="1162"/>
      <c r="AO85" s="1162"/>
      <c r="AP85" s="1162"/>
      <c r="AQ85" s="1162"/>
      <c r="AR85" s="1162"/>
      <c r="AS85" s="1162"/>
      <c r="AT85" s="1162"/>
      <c r="AU85" s="1205">
        <f>ADPwrkage*'Scot22-05'!B16</f>
        <v>411.73102087319779</v>
      </c>
      <c r="AV85" s="1205">
        <f>ADPwrkage*'Scot23-05'!B19</f>
        <v>371.39178248238574</v>
      </c>
      <c r="AW85" s="1205">
        <f>DLAwrkage*'Scot23-11'!B19</f>
        <v>156.16927090200431</v>
      </c>
      <c r="AX85" s="1163">
        <f>DLAwrkage*'Scot25-05'!B18</f>
        <v>155.59473242249996</v>
      </c>
      <c r="AY85" s="1026">
        <f>DLAwrkage*'Scot25-05'!C18</f>
        <v>150.82488331399978</v>
      </c>
      <c r="AZ85" s="1026">
        <f>DLAwrkage*'Scot25-05'!D18</f>
        <v>139.47989387126819</v>
      </c>
      <c r="BA85" s="1026">
        <f>DLAwrkage*'Scot25-05'!E18</f>
        <v>130.70440175768988</v>
      </c>
      <c r="BB85" s="1026">
        <f>DLAwrkage*'Scot25-05'!F18</f>
        <v>120.88739426108637</v>
      </c>
      <c r="BC85" s="1026">
        <f>DLAwrkage*'Scot25-05'!G18</f>
        <v>111.23935626296728</v>
      </c>
      <c r="BD85" s="1206">
        <f>DLAwrkage*'Scot25-05'!H18</f>
        <v>102.2597620067143</v>
      </c>
    </row>
    <row r="86" spans="1:56" s="772" customFormat="1" ht="13" customHeight="1" x14ac:dyDescent="0.3">
      <c r="A86" s="1119" t="s">
        <v>1727</v>
      </c>
      <c r="B86" s="1122"/>
      <c r="C86" s="1123"/>
      <c r="D86" s="674" t="s">
        <v>437</v>
      </c>
      <c r="E86" s="1164"/>
      <c r="F86" s="1164"/>
      <c r="G86" s="1164"/>
      <c r="H86" s="1164"/>
      <c r="I86" s="1164"/>
      <c r="J86" s="1164"/>
      <c r="K86" s="1164"/>
      <c r="L86" s="1164"/>
      <c r="M86" s="1164"/>
      <c r="N86" s="1164"/>
      <c r="O86" s="1164"/>
      <c r="P86" s="1164"/>
      <c r="Q86" s="1164"/>
      <c r="R86" s="1164"/>
      <c r="S86" s="1164"/>
      <c r="T86" s="1164"/>
      <c r="U86" s="1164"/>
      <c r="V86" s="1164"/>
      <c r="W86" s="1164"/>
      <c r="X86" s="1164"/>
      <c r="Y86" s="1164"/>
      <c r="Z86" s="1164"/>
      <c r="AA86" s="1164"/>
      <c r="AB86" s="1164"/>
      <c r="AC86" s="1164"/>
      <c r="AD86" s="1164"/>
      <c r="AE86" s="1164"/>
      <c r="AF86" s="1164"/>
      <c r="AG86" s="1164"/>
      <c r="AH86" s="1164"/>
      <c r="AI86" s="1164"/>
      <c r="AJ86" s="1164"/>
      <c r="AK86" s="1164"/>
      <c r="AL86" s="1164"/>
      <c r="AM86" s="1164"/>
      <c r="AN86" s="1164"/>
      <c r="AO86" s="1164"/>
      <c r="AP86" s="1164"/>
      <c r="AQ86" s="1164"/>
      <c r="AR86" s="1164"/>
      <c r="AS86" s="1164"/>
      <c r="AT86" s="1164"/>
      <c r="AU86" s="1164"/>
      <c r="AV86" s="1164"/>
      <c r="AW86" s="1164"/>
      <c r="AX86" s="1164"/>
      <c r="AY86" s="1164"/>
      <c r="AZ86" s="1164"/>
      <c r="BA86" s="1164"/>
      <c r="BB86" s="1164"/>
      <c r="BC86" s="1164"/>
      <c r="BD86" s="1164"/>
    </row>
    <row r="87" spans="1:56" s="1158" customFormat="1" ht="13" customHeight="1" x14ac:dyDescent="0.3">
      <c r="C87" s="1165"/>
      <c r="D87" s="1158" t="s">
        <v>1769</v>
      </c>
      <c r="E87" s="1161">
        <f t="shared" ref="E87:BC87" ca="1" si="41">SUM(E72:E73,E65:E66,E78:E85)</f>
        <v>41028.433711482743</v>
      </c>
      <c r="F87" s="1161">
        <f t="shared" ca="1" si="41"/>
        <v>43049.090658607915</v>
      </c>
      <c r="G87" s="1161">
        <f t="shared" ca="1" si="41"/>
        <v>44073.998088054446</v>
      </c>
      <c r="H87" s="1161">
        <f t="shared" ca="1" si="41"/>
        <v>50772.054475681034</v>
      </c>
      <c r="I87" s="1161">
        <f t="shared" ca="1" si="41"/>
        <v>55086.621528537085</v>
      </c>
      <c r="J87" s="1161">
        <f t="shared" ca="1" si="41"/>
        <v>60632.58766075661</v>
      </c>
      <c r="K87" s="1161">
        <f t="shared" ca="1" si="41"/>
        <v>63114.26681039753</v>
      </c>
      <c r="L87" s="1161">
        <f t="shared" ca="1" si="41"/>
        <v>65010.384621257377</v>
      </c>
      <c r="M87" s="1161">
        <f t="shared" ca="1" si="41"/>
        <v>67019.030364207938</v>
      </c>
      <c r="N87" s="1161">
        <f t="shared" ca="1" si="41"/>
        <v>64530.522776650556</v>
      </c>
      <c r="O87" s="1161">
        <f t="shared" ca="1" si="41"/>
        <v>58806.447226587487</v>
      </c>
      <c r="P87" s="1161">
        <f t="shared" ca="1" si="41"/>
        <v>55992.250527121891</v>
      </c>
      <c r="Q87" s="1161">
        <f t="shared" ca="1" si="41"/>
        <v>58416.601654607606</v>
      </c>
      <c r="R87" s="1161">
        <f t="shared" ca="1" si="41"/>
        <v>68522.7577489213</v>
      </c>
      <c r="S87" s="1161">
        <f t="shared" ca="1" si="41"/>
        <v>79109.635545630648</v>
      </c>
      <c r="T87" s="1161">
        <f t="shared" ca="1" si="41"/>
        <v>85809.496510772733</v>
      </c>
      <c r="U87" s="1161">
        <f t="shared" ca="1" si="41"/>
        <v>87227.230187015535</v>
      </c>
      <c r="V87" s="1161">
        <f t="shared" ca="1" si="41"/>
        <v>88789.593889576106</v>
      </c>
      <c r="W87" s="1161">
        <f t="shared" ca="1" si="41"/>
        <v>88019.621871580792</v>
      </c>
      <c r="X87" s="1161">
        <f t="shared" ca="1" si="41"/>
        <v>86664.20829830342</v>
      </c>
      <c r="Y87" s="1161">
        <f t="shared" ca="1" si="41"/>
        <v>85826.254676705139</v>
      </c>
      <c r="Z87" s="1161">
        <f t="shared" ca="1" si="41"/>
        <v>87393.152696708203</v>
      </c>
      <c r="AA87" s="1161">
        <f t="shared" ca="1" si="41"/>
        <v>91052.011961287542</v>
      </c>
      <c r="AB87" s="1161">
        <f t="shared" ca="1" si="41"/>
        <v>93766.609914587461</v>
      </c>
      <c r="AC87" s="1161">
        <f t="shared" ca="1" si="41"/>
        <v>96106.008915746439</v>
      </c>
      <c r="AD87" s="1161">
        <f t="shared" ca="1" si="41"/>
        <v>108166.91842758709</v>
      </c>
      <c r="AE87" s="1161">
        <f t="shared" ca="1" si="41"/>
        <v>110407.53520822898</v>
      </c>
      <c r="AF87" s="1161">
        <f t="shared" ca="1" si="41"/>
        <v>110802.44059919055</v>
      </c>
      <c r="AG87" s="1161">
        <f t="shared" ca="1" si="41"/>
        <v>112058.51498139548</v>
      </c>
      <c r="AH87" s="1161">
        <f t="shared" ca="1" si="41"/>
        <v>114925.76466512146</v>
      </c>
      <c r="AI87" s="1161">
        <f t="shared" ca="1" si="41"/>
        <v>121482.79717983595</v>
      </c>
      <c r="AJ87" s="1161">
        <f t="shared" ca="1" si="41"/>
        <v>135005.92441816232</v>
      </c>
      <c r="AK87" s="1161">
        <f t="shared" ca="1" si="41"/>
        <v>137217.22999121185</v>
      </c>
      <c r="AL87" s="1161">
        <f t="shared" ca="1" si="41"/>
        <v>138668.84767027662</v>
      </c>
      <c r="AM87" s="1161">
        <f t="shared" ca="1" si="41"/>
        <v>138967.36088519011</v>
      </c>
      <c r="AN87" s="1161">
        <f t="shared" ca="1" si="41"/>
        <v>130585.49260724404</v>
      </c>
      <c r="AO87" s="1161">
        <f t="shared" ca="1" si="41"/>
        <v>130209.39175270431</v>
      </c>
      <c r="AP87" s="1161">
        <f t="shared" ca="1" si="41"/>
        <v>129770.21903883069</v>
      </c>
      <c r="AQ87" s="1161">
        <f t="shared" ca="1" si="41"/>
        <v>126085.94605205968</v>
      </c>
      <c r="AR87" s="1161">
        <f t="shared" ca="1" si="41"/>
        <v>125583.25306750261</v>
      </c>
      <c r="AS87" s="1161">
        <f t="shared" ca="1" si="41"/>
        <v>123821.07345899365</v>
      </c>
      <c r="AT87" s="1161">
        <f t="shared" ca="1" si="41"/>
        <v>123214.71523320534</v>
      </c>
      <c r="AU87" s="1159">
        <f t="shared" ca="1" si="41"/>
        <v>138299.65686902552</v>
      </c>
      <c r="AV87" s="1159">
        <f t="shared" ca="1" si="41"/>
        <v>134870.48851904337</v>
      </c>
      <c r="AW87" s="1159">
        <f t="shared" ca="1" si="41"/>
        <v>132331.98968662688</v>
      </c>
      <c r="AX87" s="1160">
        <f t="shared" ca="1" si="41"/>
        <v>142899.41221576653</v>
      </c>
      <c r="AY87" s="796">
        <f t="shared" ca="1" si="41"/>
        <v>144554.71354480056</v>
      </c>
      <c r="AZ87" s="796">
        <f t="shared" ca="1" si="41"/>
        <v>145353.74814115581</v>
      </c>
      <c r="BA87" s="796">
        <f t="shared" ca="1" si="41"/>
        <v>150609.89806257351</v>
      </c>
      <c r="BB87" s="796">
        <f t="shared" ca="1" si="41"/>
        <v>151292.69897573633</v>
      </c>
      <c r="BC87" s="796">
        <f t="shared" ca="1" si="41"/>
        <v>152659.67926933264</v>
      </c>
      <c r="BD87" s="796">
        <f ca="1">SUM(BD72:BD73,BD65:BD66,BD78:BD85)</f>
        <v>155343.16309373931</v>
      </c>
    </row>
    <row r="88" spans="1:56" s="1179" customFormat="1" ht="22.5" customHeight="1" x14ac:dyDescent="0.35">
      <c r="B88" s="1179" t="s">
        <v>1780</v>
      </c>
      <c r="E88" s="1180"/>
      <c r="F88" s="1180"/>
      <c r="G88" s="1180"/>
      <c r="H88" s="1180"/>
      <c r="I88" s="1180"/>
      <c r="J88" s="1180"/>
      <c r="K88" s="1180"/>
      <c r="L88" s="1180"/>
      <c r="M88" s="1180"/>
      <c r="N88" s="1180"/>
      <c r="O88" s="1180"/>
      <c r="P88" s="1180"/>
      <c r="Q88" s="1180"/>
      <c r="R88" s="1180"/>
      <c r="S88" s="1180"/>
      <c r="T88" s="1180"/>
      <c r="U88" s="1180"/>
      <c r="V88" s="1180"/>
      <c r="W88" s="1180"/>
      <c r="X88" s="1180"/>
      <c r="Y88" s="1180"/>
      <c r="Z88" s="1180"/>
      <c r="AA88" s="1180"/>
      <c r="AB88" s="1180"/>
      <c r="AC88" s="1180"/>
      <c r="AD88" s="1180"/>
      <c r="AE88" s="1180"/>
      <c r="AF88" s="1180"/>
      <c r="AG88" s="1180"/>
      <c r="AH88" s="1180"/>
      <c r="AI88" s="1180"/>
      <c r="AJ88" s="1180"/>
      <c r="AK88" s="1180"/>
      <c r="AL88" s="1180"/>
      <c r="AM88" s="1180"/>
      <c r="AN88" s="1180"/>
      <c r="AO88" s="1180"/>
      <c r="AP88" s="1180"/>
      <c r="AQ88" s="1180"/>
      <c r="AR88" s="1180"/>
      <c r="AS88" s="1180"/>
      <c r="AT88" s="1180"/>
      <c r="AU88" s="1180"/>
      <c r="AV88" s="1180"/>
      <c r="AW88" s="1180"/>
      <c r="AX88" s="1180"/>
      <c r="AY88" s="1180"/>
      <c r="AZ88" s="1180"/>
      <c r="BA88" s="1180"/>
      <c r="BB88" s="1180"/>
      <c r="BC88" s="1180"/>
      <c r="BD88" s="1180"/>
    </row>
    <row r="89" spans="1:56" s="675" customFormat="1" x14ac:dyDescent="0.3">
      <c r="A89" s="683"/>
      <c r="B89" s="683"/>
      <c r="C89" s="1115"/>
      <c r="D89" s="684" t="s">
        <v>1047</v>
      </c>
      <c r="E89" s="685" t="s">
        <v>326</v>
      </c>
      <c r="F89" s="685" t="s">
        <v>327</v>
      </c>
      <c r="G89" s="685" t="s">
        <v>328</v>
      </c>
      <c r="H89" s="685" t="s">
        <v>329</v>
      </c>
      <c r="I89" s="685" t="s">
        <v>330</v>
      </c>
      <c r="J89" s="685" t="s">
        <v>331</v>
      </c>
      <c r="K89" s="685" t="s">
        <v>332</v>
      </c>
      <c r="L89" s="685" t="s">
        <v>333</v>
      </c>
      <c r="M89" s="685" t="s">
        <v>334</v>
      </c>
      <c r="N89" s="685" t="s">
        <v>335</v>
      </c>
      <c r="O89" s="685" t="s">
        <v>336</v>
      </c>
      <c r="P89" s="685" t="s">
        <v>337</v>
      </c>
      <c r="Q89" s="685" t="s">
        <v>338</v>
      </c>
      <c r="R89" s="685" t="s">
        <v>339</v>
      </c>
      <c r="S89" s="685" t="s">
        <v>340</v>
      </c>
      <c r="T89" s="685" t="s">
        <v>341</v>
      </c>
      <c r="U89" s="685" t="s">
        <v>342</v>
      </c>
      <c r="V89" s="685" t="s">
        <v>227</v>
      </c>
      <c r="W89" s="685" t="s">
        <v>228</v>
      </c>
      <c r="X89" s="685" t="s">
        <v>229</v>
      </c>
      <c r="Y89" s="685" t="s">
        <v>230</v>
      </c>
      <c r="Z89" s="685" t="s">
        <v>231</v>
      </c>
      <c r="AA89" s="685" t="s">
        <v>232</v>
      </c>
      <c r="AB89" s="685" t="s">
        <v>233</v>
      </c>
      <c r="AC89" s="685" t="s">
        <v>234</v>
      </c>
      <c r="AD89" s="685" t="s">
        <v>235</v>
      </c>
      <c r="AE89" s="685" t="s">
        <v>236</v>
      </c>
      <c r="AF89" s="685" t="s">
        <v>237</v>
      </c>
      <c r="AG89" s="685" t="s">
        <v>238</v>
      </c>
      <c r="AH89" s="685" t="s">
        <v>239</v>
      </c>
      <c r="AI89" s="685" t="s">
        <v>240</v>
      </c>
      <c r="AJ89" s="685" t="s">
        <v>241</v>
      </c>
      <c r="AK89" s="685" t="s">
        <v>242</v>
      </c>
      <c r="AL89" s="685" t="s">
        <v>243</v>
      </c>
      <c r="AM89" s="685" t="s">
        <v>244</v>
      </c>
      <c r="AN89" s="685" t="s">
        <v>245</v>
      </c>
      <c r="AO89" s="685" t="s">
        <v>246</v>
      </c>
      <c r="AP89" s="685" t="s">
        <v>247</v>
      </c>
      <c r="AQ89" s="685" t="s">
        <v>248</v>
      </c>
      <c r="AR89" s="685" t="s">
        <v>249</v>
      </c>
      <c r="AS89" s="685" t="s">
        <v>250</v>
      </c>
      <c r="AT89" s="685" t="s">
        <v>251</v>
      </c>
      <c r="AU89" s="685" t="s">
        <v>252</v>
      </c>
      <c r="AV89" s="685" t="s">
        <v>253</v>
      </c>
      <c r="AW89" s="685" t="s">
        <v>254</v>
      </c>
      <c r="AX89" s="775" t="s">
        <v>255</v>
      </c>
      <c r="AY89" s="684" t="str">
        <f>AY$28</f>
        <v>2024/25</v>
      </c>
      <c r="AZ89" s="684" t="str">
        <f t="shared" ref="AZ89:BD89" si="42">AZ$28</f>
        <v>2025/26</v>
      </c>
      <c r="BA89" s="684" t="str">
        <f t="shared" si="42"/>
        <v>2026/27</v>
      </c>
      <c r="BB89" s="684" t="str">
        <f t="shared" si="42"/>
        <v>2027/28</v>
      </c>
      <c r="BC89" s="684" t="str">
        <f t="shared" si="42"/>
        <v>2028/29</v>
      </c>
      <c r="BD89" s="684" t="str">
        <f t="shared" si="42"/>
        <v>2029/30</v>
      </c>
    </row>
    <row r="90" spans="1:56" x14ac:dyDescent="0.3">
      <c r="D90" s="674" t="s">
        <v>1048</v>
      </c>
      <c r="E90" s="688"/>
      <c r="F90" s="688"/>
      <c r="G90" s="688"/>
      <c r="H90" s="688"/>
      <c r="I90" s="688"/>
      <c r="J90" s="688"/>
      <c r="K90" s="688"/>
      <c r="L90" s="688"/>
      <c r="M90" s="688"/>
      <c r="N90" s="688"/>
      <c r="O90" s="688"/>
      <c r="P90" s="688"/>
      <c r="Q90" s="688"/>
      <c r="R90" s="688"/>
      <c r="S90" s="688"/>
      <c r="T90" s="688"/>
      <c r="U90" s="688"/>
      <c r="V90" s="688"/>
      <c r="W90" s="688"/>
      <c r="X90" s="688"/>
      <c r="Y90" s="688">
        <f>HLOOKUP(LEFT(Y$89,4),'NI GDP'!$A$3:$AC$247,MATCH("Northern Ireland",'NI GDP'!$C:$C,0)-1,FALSE)</f>
        <v>22285</v>
      </c>
      <c r="Z90" s="688">
        <f>HLOOKUP(LEFT(Z$89,4),'NI GDP'!$A$3:$AC$247,MATCH("Northern Ireland",'NI GDP'!$C:$C,0)-1,FALSE)</f>
        <v>23604</v>
      </c>
      <c r="AA90" s="688">
        <f>HLOOKUP(LEFT(AA$89,4),'NI GDP'!$A$3:$AC$247,MATCH("Northern Ireland",'NI GDP'!$C:$C,0)-1,FALSE)</f>
        <v>25388</v>
      </c>
      <c r="AB90" s="688">
        <f>HLOOKUP(LEFT(AB$89,4),'NI GDP'!$A$3:$AC$247,MATCH("Northern Ireland",'NI GDP'!$C:$C,0)-1,FALSE)</f>
        <v>26500</v>
      </c>
      <c r="AC90" s="688">
        <f>HLOOKUP(LEFT(AC$89,4),'NI GDP'!$A$3:$AC$247,MATCH("Northern Ireland",'NI GDP'!$C:$C,0)-1,FALSE)</f>
        <v>27376</v>
      </c>
      <c r="AD90" s="688">
        <f>HLOOKUP(LEFT(AD$89,4),'NI GDP'!$A$3:$AC$247,MATCH("Northern Ireland",'NI GDP'!$C:$C,0)-1,FALSE)</f>
        <v>29506</v>
      </c>
      <c r="AE90" s="688">
        <f>HLOOKUP(LEFT(AE$89,4),'NI GDP'!$A$3:$AC$247,MATCH("Northern Ireland",'NI GDP'!$C:$C,0)-1,FALSE)</f>
        <v>30908</v>
      </c>
      <c r="AF90" s="688">
        <f>HLOOKUP(LEFT(AF$89,4),'NI GDP'!$A$3:$AC$247,MATCH("Northern Ireland",'NI GDP'!$C:$C,0)-1,FALSE)</f>
        <v>32738</v>
      </c>
      <c r="AG90" s="688">
        <f>HLOOKUP(LEFT(AG$89,4),'NI GDP'!$A$3:$AC$247,MATCH("Northern Ireland",'NI GDP'!$C:$C,0)-1,FALSE)</f>
        <v>34728</v>
      </c>
      <c r="AH90" s="688">
        <f>HLOOKUP(LEFT(AH$89,4),'NI GDP'!$A$3:$AC$247,MATCH("Northern Ireland",'NI GDP'!$C:$C,0)-1,FALSE)</f>
        <v>36171</v>
      </c>
      <c r="AI90" s="688">
        <f>HLOOKUP(LEFT(AI$89,4),'NI GDP'!$A$3:$AC$247,MATCH("Northern Ireland",'NI GDP'!$C:$C,0)-1,FALSE)</f>
        <v>36523</v>
      </c>
      <c r="AJ90" s="688">
        <f>HLOOKUP(LEFT(AJ$89,4),'NI GDP'!$A$3:$AC$247,MATCH("Northern Ireland",'NI GDP'!$C:$C,0)-1,FALSE)</f>
        <v>35642</v>
      </c>
      <c r="AK90" s="688">
        <f>HLOOKUP(LEFT(AK$89,4),'NI GDP'!$A$3:$AC$247,MATCH("Northern Ireland",'NI GDP'!$C:$C,0)-1,FALSE)</f>
        <v>35838</v>
      </c>
      <c r="AL90" s="688">
        <f>HLOOKUP(LEFT(AL$89,4),'NI GDP'!$A$3:$AC$247,MATCH("Northern Ireland",'NI GDP'!$C:$C,0)-1,FALSE)</f>
        <v>37057</v>
      </c>
      <c r="AM90" s="688">
        <f>HLOOKUP(LEFT(AM$89,4),'NI GDP'!$A$3:$AC$247,MATCH("Northern Ireland",'NI GDP'!$C:$C,0)-1,FALSE)</f>
        <v>38458</v>
      </c>
      <c r="AN90" s="688">
        <f>HLOOKUP(LEFT(AN$89,4),'NI GDP'!$A$3:$AC$247,MATCH("Northern Ireland",'NI GDP'!$C:$C,0)-1,FALSE)</f>
        <v>39663</v>
      </c>
      <c r="AO90" s="688">
        <f>HLOOKUP(LEFT(AO$89,4),'NI GDP'!$A$3:$AC$247,MATCH("Northern Ireland",'NI GDP'!$C:$C,0)-1,FALSE)</f>
        <v>40871</v>
      </c>
      <c r="AP90" s="688">
        <f>HLOOKUP(LEFT(AP$89,4),'NI GDP'!$A$3:$AC$247,MATCH("Northern Ireland",'NI GDP'!$C:$C,0)-1,FALSE)</f>
        <v>42348</v>
      </c>
      <c r="AQ90" s="688">
        <f>HLOOKUP(LEFT(AQ$89,4),'NI GDP'!$A$3:$AC$247,MATCH("Northern Ireland",'NI GDP'!$C:$C,0)-1,FALSE)</f>
        <v>44721</v>
      </c>
      <c r="AR90" s="688">
        <f>HLOOKUP(LEFT(AR$89,4),'NI GDP'!$A$3:$AC$247,MATCH("Northern Ireland",'NI GDP'!$C:$C,0)-1,FALSE)</f>
        <v>46559</v>
      </c>
      <c r="AS90" s="688">
        <f>HLOOKUP(LEFT(AS$89,4),'NI GDP'!$A$3:$AC$247,MATCH("Northern Ireland",'NI GDP'!$C:$C,0)-1,FALSE)</f>
        <v>47648</v>
      </c>
      <c r="AT90" s="688">
        <f>HLOOKUP(LEFT(AT$89,4),'NI GDP'!$A$3:$AC$247,MATCH("Northern Ireland",'NI GDP'!$C:$C,0)-1,FALSE)</f>
        <v>50075</v>
      </c>
      <c r="AU90" s="688">
        <f>HLOOKUP(LEFT(AU$89,4),'NI GDP'!$A$3:$AC$247,MATCH("Northern Ireland",'NI GDP'!$C:$C,0)-1,FALSE)</f>
        <v>47589</v>
      </c>
      <c r="AV90" s="688">
        <f>HLOOKUP(LEFT(AV$89,4),'NI GDP'!$A$3:$AC$247,MATCH("Northern Ireland",'NI GDP'!$C:$C,0)-1,FALSE)</f>
        <v>52872</v>
      </c>
      <c r="AW90" s="688">
        <f>HLOOKUP(LEFT(AW$89,4),'NI GDP'!$A$3:$AC$247,MATCH("Northern Ireland",'NI GDP'!$C:$C,0)-1,FALSE)</f>
        <v>57558</v>
      </c>
      <c r="AX90" s="688">
        <f>HLOOKUP(LEFT(AX$89,4),'NI GDP'!$A$3:$AC$247,MATCH("Northern Ireland",'NI GDP'!$C:$C,0)-1,FALSE)</f>
        <v>63265</v>
      </c>
      <c r="AY90" s="677"/>
      <c r="AZ90" s="677"/>
      <c r="BA90" s="677"/>
      <c r="BB90" s="677"/>
      <c r="BC90" s="677"/>
      <c r="BD90" s="677"/>
    </row>
    <row r="91" spans="1:56" x14ac:dyDescent="0.3">
      <c r="D91" s="674" t="s">
        <v>1049</v>
      </c>
      <c r="E91" s="688"/>
      <c r="F91" s="688"/>
      <c r="G91" s="688"/>
      <c r="H91" s="688"/>
      <c r="I91" s="688"/>
      <c r="J91" s="688"/>
      <c r="K91" s="688"/>
      <c r="L91" s="688"/>
      <c r="M91" s="688"/>
      <c r="N91" s="688"/>
      <c r="O91" s="688"/>
      <c r="P91" s="688"/>
      <c r="Q91" s="688"/>
      <c r="R91" s="688"/>
      <c r="S91" s="688"/>
      <c r="T91" s="688"/>
      <c r="U91" s="688"/>
      <c r="V91" s="688"/>
      <c r="W91" s="688"/>
      <c r="X91" s="688"/>
      <c r="Y91" s="691">
        <f>Y90/HLOOKUP(LEFT(Y$89,4),'NI GDP'!$A$3:$AC$247,MATCH("United Kingdom",'NI GDP'!$C:$C,0)-1,FALSE)</f>
        <v>2.6248187597098269E-2</v>
      </c>
      <c r="Z91" s="691">
        <f>Z90/HLOOKUP(LEFT(Z$89,4),'NI GDP'!$A$3:$AC$247,MATCH("United Kingdom",'NI GDP'!$C:$C,0)-1,FALSE)</f>
        <v>2.6573270694086534E-2</v>
      </c>
      <c r="AA91" s="691">
        <f>AA90/HLOOKUP(LEFT(AA$89,4),'NI GDP'!$A$3:$AC$247,MATCH("United Kingdom",'NI GDP'!$C:$C,0)-1,FALSE)</f>
        <v>2.723625206514043E-2</v>
      </c>
      <c r="AB91" s="691">
        <f>AB90/HLOOKUP(LEFT(AB$89,4),'NI GDP'!$A$3:$AC$247,MATCH("United Kingdom",'NI GDP'!$C:$C,0)-1,FALSE)</f>
        <v>2.7297468237077998E-2</v>
      </c>
      <c r="AC91" s="691">
        <f>AC90/HLOOKUP(LEFT(AC$89,4),'NI GDP'!$A$3:$AC$247,MATCH("United Kingdom",'NI GDP'!$C:$C,0)-1,FALSE)</f>
        <v>2.7044301640380731E-2</v>
      </c>
      <c r="AD91" s="691">
        <f>AD90/HLOOKUP(LEFT(AD$89,4),'NI GDP'!$A$3:$AC$247,MATCH("United Kingdom",'NI GDP'!$C:$C,0)-1,FALSE)</f>
        <v>2.7613482372142818E-2</v>
      </c>
      <c r="AE91" s="691">
        <f>AE90/HLOOKUP(LEFT(AE$89,4),'NI GDP'!$A$3:$AC$247,MATCH("United Kingdom",'NI GDP'!$C:$C,0)-1,FALSE)</f>
        <v>2.7568933483302815E-2</v>
      </c>
      <c r="AF91" s="691">
        <f>AF90/HLOOKUP(LEFT(AF$89,4),'NI GDP'!$A$3:$AC$247,MATCH("United Kingdom",'NI GDP'!$C:$C,0)-1,FALSE)</f>
        <v>2.7658560653167158E-2</v>
      </c>
      <c r="AG91" s="691">
        <f>AG90/HLOOKUP(LEFT(AG$89,4),'NI GDP'!$A$3:$AC$247,MATCH("United Kingdom",'NI GDP'!$C:$C,0)-1,FALSE)</f>
        <v>2.7921067188082894E-2</v>
      </c>
      <c r="AH91" s="691">
        <f>AH90/HLOOKUP(LEFT(AH$89,4),'NI GDP'!$A$3:$AC$247,MATCH("United Kingdom",'NI GDP'!$C:$C,0)-1,FALSE)</f>
        <v>2.7640736902916983E-2</v>
      </c>
      <c r="AI91" s="691">
        <f>AI90/HLOOKUP(LEFT(AI$89,4),'NI GDP'!$A$3:$AC$247,MATCH("United Kingdom",'NI GDP'!$C:$C,0)-1,FALSE)</f>
        <v>2.7104226932501769E-2</v>
      </c>
      <c r="AJ91" s="691">
        <f>AJ90/HLOOKUP(LEFT(AJ$89,4),'NI GDP'!$A$3:$AC$247,MATCH("United Kingdom",'NI GDP'!$C:$C,0)-1,FALSE)</f>
        <v>2.7111934667250863E-2</v>
      </c>
      <c r="AK91" s="691">
        <f>AK90/HLOOKUP(LEFT(AK$89,4),'NI GDP'!$A$3:$AC$247,MATCH("United Kingdom",'NI GDP'!$C:$C,0)-1,FALSE)</f>
        <v>2.6251329487220809E-2</v>
      </c>
      <c r="AL91" s="691">
        <f>AL90/HLOOKUP(LEFT(AL$89,4),'NI GDP'!$A$3:$AC$247,MATCH("United Kingdom",'NI GDP'!$C:$C,0)-1,FALSE)</f>
        <v>2.6303815923685785E-2</v>
      </c>
      <c r="AM91" s="691">
        <f>AM90/HLOOKUP(LEFT(AM$89,4),'NI GDP'!$A$3:$AC$247,MATCH("United Kingdom",'NI GDP'!$C:$C,0)-1,FALSE)</f>
        <v>2.6422916441941106E-2</v>
      </c>
      <c r="AN91" s="691">
        <f>AN90/HLOOKUP(LEFT(AN$89,4),'NI GDP'!$A$3:$AC$247,MATCH("United Kingdom",'NI GDP'!$C:$C,0)-1,FALSE)</f>
        <v>2.6178711967505475E-2</v>
      </c>
      <c r="AO91" s="691">
        <f>AO90/HLOOKUP(LEFT(AO$89,4),'NI GDP'!$A$3:$AC$247,MATCH("United Kingdom",'NI GDP'!$C:$C,0)-1,FALSE)</f>
        <v>2.5691813897001418E-2</v>
      </c>
      <c r="AP91" s="691">
        <f>AP90/HLOOKUP(LEFT(AP$89,4),'NI GDP'!$A$3:$AC$247,MATCH("United Kingdom",'NI GDP'!$C:$C,0)-1,FALSE)</f>
        <v>2.5716763384886696E-2</v>
      </c>
      <c r="AQ91" s="691">
        <f>AQ90/HLOOKUP(LEFT(AQ$89,4),'NI GDP'!$A$3:$AC$247,MATCH("United Kingdom",'NI GDP'!$C:$C,0)-1,FALSE)</f>
        <v>2.6089741570319964E-2</v>
      </c>
      <c r="AR91" s="691">
        <f>AR90/HLOOKUP(LEFT(AR$89,4),'NI GDP'!$A$3:$AC$247,MATCH("United Kingdom",'NI GDP'!$C:$C,0)-1,FALSE)</f>
        <v>2.6024353639211763E-2</v>
      </c>
      <c r="AS91" s="691">
        <f>AS90/HLOOKUP(LEFT(AS$89,4),'NI GDP'!$A$3:$AC$247,MATCH("United Kingdom",'NI GDP'!$C:$C,0)-1,FALSE)</f>
        <v>2.5804285370007826E-2</v>
      </c>
      <c r="AT91" s="691">
        <f>AT90/HLOOKUP(LEFT(AT$89,4),'NI GDP'!$A$3:$AC$247,MATCH("United Kingdom",'NI GDP'!$C:$C,0)-1,FALSE)</f>
        <v>2.6113520676224154E-2</v>
      </c>
      <c r="AU91" s="691">
        <f>AU90/HLOOKUP(LEFT(AU$89,4),'NI GDP'!$A$3:$AC$247,MATCH("United Kingdom",'NI GDP'!$C:$C,0)-1,FALSE)</f>
        <v>2.6276963580323946E-2</v>
      </c>
      <c r="AV91" s="691">
        <f>AV90/HLOOKUP(LEFT(AV$89,4),'NI GDP'!$A$3:$AC$247,MATCH("United Kingdom",'NI GDP'!$C:$C,0)-1,FALSE)</f>
        <v>2.6930621255285194E-2</v>
      </c>
      <c r="AW91" s="691">
        <f>AW90/HLOOKUP(LEFT(AW$89,4),'NI GDP'!$A$3:$AC$247,MATCH("United Kingdom",'NI GDP'!$C:$C,0)-1,FALSE)</f>
        <v>2.6680028776124718E-2</v>
      </c>
      <c r="AX91" s="691">
        <f>AX90/HLOOKUP(LEFT(AX$89,4),'NI GDP'!$A$3:$AC$247,MATCH("United Kingdom",'NI GDP'!$C:$C,0)-1,FALSE)</f>
        <v>2.7156672948064713E-2</v>
      </c>
      <c r="AY91" s="929"/>
      <c r="AZ91" s="929"/>
      <c r="BA91" s="929"/>
      <c r="BB91" s="929"/>
      <c r="BC91" s="929"/>
      <c r="BD91" s="929"/>
    </row>
    <row r="92" spans="1:56" x14ac:dyDescent="0.3">
      <c r="D92" s="674" t="s">
        <v>1050</v>
      </c>
      <c r="E92" s="688"/>
      <c r="F92" s="688"/>
      <c r="G92" s="688"/>
      <c r="H92" s="688"/>
      <c r="I92" s="688"/>
      <c r="J92" s="688"/>
      <c r="K92" s="688"/>
      <c r="L92" s="688"/>
      <c r="M92" s="688"/>
      <c r="N92" s="688"/>
      <c r="O92" s="688"/>
      <c r="P92" s="688"/>
      <c r="Q92" s="688"/>
      <c r="R92" s="688"/>
      <c r="S92" s="688"/>
      <c r="T92" s="688"/>
      <c r="U92" s="688"/>
      <c r="V92" s="688"/>
      <c r="W92" s="688"/>
      <c r="X92" s="688"/>
      <c r="Y92" s="688">
        <f t="shared" ref="Y92:AX92" ca="1" si="43">(1-Y91)*Y32</f>
        <v>1885219.6518860126</v>
      </c>
      <c r="Z92" s="688">
        <f t="shared" ca="1" si="43"/>
        <v>1948383.3101710028</v>
      </c>
      <c r="AA92" s="688">
        <f t="shared" ca="1" si="43"/>
        <v>2031342.1073820072</v>
      </c>
      <c r="AB92" s="688">
        <f t="shared" ca="1" si="43"/>
        <v>2063901.0110673979</v>
      </c>
      <c r="AC92" s="688">
        <f t="shared" ca="1" si="43"/>
        <v>2118172.9644939178</v>
      </c>
      <c r="AD92" s="688">
        <f t="shared" ca="1" si="43"/>
        <v>2179256.0709766224</v>
      </c>
      <c r="AE92" s="688">
        <f t="shared" ca="1" si="43"/>
        <v>2231648.0407430371</v>
      </c>
      <c r="AF92" s="688">
        <f t="shared" ca="1" si="43"/>
        <v>2295548.352522701</v>
      </c>
      <c r="AG92" s="688">
        <f t="shared" ca="1" si="43"/>
        <v>2341689.8529712167</v>
      </c>
      <c r="AH92" s="688">
        <f t="shared" ca="1" si="43"/>
        <v>2409351.9365413324</v>
      </c>
      <c r="AI92" s="688">
        <f t="shared" ca="1" si="43"/>
        <v>2352032.6685252693</v>
      </c>
      <c r="AJ92" s="688">
        <f t="shared" ca="1" si="43"/>
        <v>2282729.6166692036</v>
      </c>
      <c r="AK92" s="688">
        <f t="shared" ca="1" si="43"/>
        <v>2344254.7274984862</v>
      </c>
      <c r="AL92" s="688">
        <f t="shared" ca="1" si="43"/>
        <v>2367674.9317040909</v>
      </c>
      <c r="AM92" s="688">
        <f t="shared" ca="1" si="43"/>
        <v>2396848.1308736866</v>
      </c>
      <c r="AN92" s="688">
        <f t="shared" ca="1" si="43"/>
        <v>2459526.7619594354</v>
      </c>
      <c r="AO92" s="688">
        <f t="shared" ca="1" si="43"/>
        <v>2527477.7335761455</v>
      </c>
      <c r="AP92" s="688">
        <f t="shared" ca="1" si="43"/>
        <v>2585262.5733737145</v>
      </c>
      <c r="AQ92" s="688">
        <f t="shared" ca="1" si="43"/>
        <v>2633808.0130821862</v>
      </c>
      <c r="AR92" s="688">
        <f t="shared" ca="1" si="43"/>
        <v>2702914.5732795764</v>
      </c>
      <c r="AS92" s="688">
        <f t="shared" ca="1" si="43"/>
        <v>2742197.0738044847</v>
      </c>
      <c r="AT92" s="688">
        <f t="shared" ca="1" si="43"/>
        <v>2761819.9797622301</v>
      </c>
      <c r="AU92" s="688">
        <f t="shared" ca="1" si="43"/>
        <v>2440234.6603907449</v>
      </c>
      <c r="AV92" s="688">
        <f t="shared" ca="1" si="43"/>
        <v>2769600.3350630654</v>
      </c>
      <c r="AW92" s="688">
        <f t="shared" ca="1" si="43"/>
        <v>2836204.2596908114</v>
      </c>
      <c r="AX92" s="688">
        <f t="shared" ca="1" si="43"/>
        <v>2846917.8277192856</v>
      </c>
      <c r="AY92" s="677"/>
      <c r="AZ92" s="677"/>
      <c r="BA92" s="677"/>
      <c r="BB92" s="677"/>
      <c r="BC92" s="677"/>
      <c r="BD92" s="677"/>
    </row>
    <row r="93" spans="1:56" s="1183" customFormat="1" x14ac:dyDescent="0.3">
      <c r="A93" s="1181"/>
      <c r="B93" s="1181"/>
      <c r="C93" s="1182"/>
      <c r="AX93" s="1184"/>
      <c r="AY93" s="1185"/>
      <c r="AZ93" s="1185"/>
      <c r="BA93" s="1185"/>
      <c r="BB93" s="1185"/>
      <c r="BC93" s="1185"/>
    </row>
  </sheetData>
  <mergeCells count="1">
    <mergeCell ref="A15:B20"/>
  </mergeCells>
  <pageMargins left="0.7" right="0.7" top="0.75" bottom="0.75" header="0.3" footer="0.3"/>
  <pageSetup paperSize="9" orientation="portrait"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09A0B-F694-40C8-A738-B4E84D1F893D}">
  <sheetPr>
    <tabColor theme="0" tint="-0.499984740745262"/>
  </sheetPr>
  <dimension ref="A1:BB62"/>
  <sheetViews>
    <sheetView zoomScale="85" zoomScaleNormal="85" workbookViewId="0">
      <pane xSplit="2" ySplit="2" topLeftCell="C3" activePane="bottomRight" state="frozen"/>
      <selection activeCell="D76" sqref="D76"/>
      <selection pane="topRight" activeCell="D76" sqref="D76"/>
      <selection pane="bottomLeft" activeCell="D76" sqref="D76"/>
      <selection pane="bottomRight" activeCell="F11" sqref="F11"/>
    </sheetView>
  </sheetViews>
  <sheetFormatPr defaultRowHeight="14.5" x14ac:dyDescent="0.35"/>
  <cols>
    <col min="1" max="1" width="8.7265625" style="755"/>
    <col min="2" max="2" width="38.08984375" style="697" customWidth="1"/>
    <col min="3" max="46" width="7.7265625" style="697" customWidth="1"/>
    <col min="47" max="47" width="7.7265625" style="753" customWidth="1"/>
    <col min="48" max="54" width="7.7265625" style="697" customWidth="1"/>
    <col min="55" max="16384" width="8.7265625" style="697"/>
  </cols>
  <sheetData>
    <row r="1" spans="1:54" s="1169" customFormat="1" ht="17" x14ac:dyDescent="0.4">
      <c r="A1" s="1168" t="s">
        <v>1771</v>
      </c>
      <c r="AU1" s="1170"/>
      <c r="AV1" s="1169" t="s">
        <v>1057</v>
      </c>
    </row>
    <row r="2" spans="1:54" x14ac:dyDescent="0.35">
      <c r="A2" s="754" t="s">
        <v>1052</v>
      </c>
      <c r="B2" s="695" t="s">
        <v>1053</v>
      </c>
      <c r="C2" s="697" t="s">
        <v>326</v>
      </c>
      <c r="D2" s="697" t="s">
        <v>327</v>
      </c>
      <c r="E2" s="697" t="s">
        <v>328</v>
      </c>
      <c r="F2" s="697" t="s">
        <v>329</v>
      </c>
      <c r="G2" s="697" t="s">
        <v>330</v>
      </c>
      <c r="H2" s="697" t="s">
        <v>331</v>
      </c>
      <c r="I2" s="697" t="s">
        <v>332</v>
      </c>
      <c r="J2" s="697" t="s">
        <v>333</v>
      </c>
      <c r="K2" s="697" t="s">
        <v>334</v>
      </c>
      <c r="L2" s="697" t="s">
        <v>335</v>
      </c>
      <c r="M2" s="696" t="s">
        <v>336</v>
      </c>
      <c r="N2" s="696" t="s">
        <v>337</v>
      </c>
      <c r="O2" s="696" t="s">
        <v>338</v>
      </c>
      <c r="P2" s="696" t="s">
        <v>339</v>
      </c>
      <c r="Q2" s="696" t="s">
        <v>340</v>
      </c>
      <c r="R2" s="696" t="s">
        <v>341</v>
      </c>
      <c r="S2" s="696" t="s">
        <v>342</v>
      </c>
      <c r="T2" s="696" t="s">
        <v>227</v>
      </c>
      <c r="U2" s="696" t="s">
        <v>228</v>
      </c>
      <c r="V2" s="696" t="s">
        <v>229</v>
      </c>
      <c r="W2" s="696" t="s">
        <v>230</v>
      </c>
      <c r="X2" s="696" t="s">
        <v>231</v>
      </c>
      <c r="Y2" s="696" t="s">
        <v>232</v>
      </c>
      <c r="Z2" s="696" t="s">
        <v>233</v>
      </c>
      <c r="AA2" s="696" t="s">
        <v>234</v>
      </c>
      <c r="AB2" s="696" t="s">
        <v>235</v>
      </c>
      <c r="AC2" s="696" t="s">
        <v>236</v>
      </c>
      <c r="AD2" s="696" t="s">
        <v>237</v>
      </c>
      <c r="AE2" s="696" t="s">
        <v>238</v>
      </c>
      <c r="AF2" s="696" t="s">
        <v>239</v>
      </c>
      <c r="AG2" s="696" t="s">
        <v>240</v>
      </c>
      <c r="AH2" s="696" t="s">
        <v>241</v>
      </c>
      <c r="AI2" s="696" t="s">
        <v>242</v>
      </c>
      <c r="AJ2" s="696" t="s">
        <v>243</v>
      </c>
      <c r="AK2" s="696" t="s">
        <v>244</v>
      </c>
      <c r="AL2" s="696" t="s">
        <v>245</v>
      </c>
      <c r="AM2" s="696" t="s">
        <v>246</v>
      </c>
      <c r="AN2" s="696" t="s">
        <v>247</v>
      </c>
      <c r="AO2" s="696" t="s">
        <v>248</v>
      </c>
      <c r="AP2" s="696" t="s">
        <v>249</v>
      </c>
      <c r="AQ2" s="696" t="s">
        <v>250</v>
      </c>
      <c r="AR2" s="696" t="s">
        <v>251</v>
      </c>
      <c r="AS2" s="696" t="s">
        <v>252</v>
      </c>
      <c r="AT2" s="696" t="s">
        <v>253</v>
      </c>
      <c r="AU2" s="747" t="s">
        <v>254</v>
      </c>
      <c r="AV2" s="696" t="s">
        <v>255</v>
      </c>
      <c r="AW2" s="696" t="s">
        <v>256</v>
      </c>
      <c r="AX2" s="696" t="s">
        <v>257</v>
      </c>
      <c r="AY2" s="696" t="s">
        <v>258</v>
      </c>
      <c r="AZ2" s="696" t="s">
        <v>259</v>
      </c>
      <c r="BA2" s="696" t="s">
        <v>260</v>
      </c>
      <c r="BB2" s="702"/>
    </row>
    <row r="3" spans="1:54" s="700" customFormat="1" x14ac:dyDescent="0.35">
      <c r="A3" s="758" t="s">
        <v>1054</v>
      </c>
      <c r="M3" s="699"/>
      <c r="N3" s="699"/>
      <c r="O3" s="699"/>
      <c r="P3" s="699"/>
      <c r="Q3" s="699"/>
      <c r="R3" s="699"/>
      <c r="S3" s="699"/>
      <c r="T3" s="699"/>
      <c r="U3" s="699"/>
      <c r="V3" s="699"/>
      <c r="W3" s="699"/>
      <c r="X3" s="699"/>
      <c r="Y3" s="699"/>
      <c r="Z3" s="699"/>
      <c r="AA3" s="699"/>
      <c r="AB3" s="699"/>
      <c r="AC3" s="699"/>
      <c r="AD3" s="699"/>
      <c r="AE3" s="699"/>
      <c r="AF3" s="699"/>
      <c r="AG3" s="699"/>
      <c r="AH3" s="699"/>
      <c r="AI3" s="699"/>
      <c r="AJ3" s="699"/>
      <c r="AK3" s="699"/>
      <c r="AL3" s="699"/>
      <c r="AM3" s="699"/>
      <c r="AN3" s="699"/>
      <c r="AO3" s="699"/>
      <c r="AP3" s="699"/>
      <c r="AQ3" s="699"/>
      <c r="AR3" s="699"/>
      <c r="AS3" s="699"/>
      <c r="AT3" s="699"/>
      <c r="AU3" s="748"/>
      <c r="AV3" s="699"/>
      <c r="AW3" s="699"/>
      <c r="AX3" s="699"/>
      <c r="AY3" s="699"/>
      <c r="AZ3" s="699"/>
      <c r="BA3" s="699"/>
      <c r="BB3" s="699"/>
    </row>
    <row r="4" spans="1:54" x14ac:dyDescent="0.35">
      <c r="A4" s="755">
        <v>4</v>
      </c>
      <c r="B4" s="697" t="s">
        <v>592</v>
      </c>
      <c r="C4" s="701">
        <f t="shared" ref="C4:L4" si="0">C17</f>
        <v>-130</v>
      </c>
      <c r="D4" s="701">
        <f t="shared" si="0"/>
        <v>-146</v>
      </c>
      <c r="E4" s="701">
        <f t="shared" si="0"/>
        <v>-172</v>
      </c>
      <c r="F4" s="701">
        <f t="shared" si="0"/>
        <v>-198</v>
      </c>
      <c r="G4" s="701">
        <f t="shared" si="0"/>
        <v>-259</v>
      </c>
      <c r="H4" s="701">
        <f t="shared" si="0"/>
        <v>-305</v>
      </c>
      <c r="I4" s="701">
        <f t="shared" si="0"/>
        <v>-353</v>
      </c>
      <c r="J4" s="701">
        <f t="shared" si="0"/>
        <v>-432</v>
      </c>
      <c r="K4" s="701">
        <f t="shared" si="0"/>
        <v>-539</v>
      </c>
      <c r="L4" s="701">
        <f t="shared" si="0"/>
        <v>-587</v>
      </c>
      <c r="M4" s="701">
        <f t="shared" ref="M4:AB4" si="1">M17</f>
        <v>-59.184755126888263</v>
      </c>
      <c r="N4" s="701">
        <f t="shared" si="1"/>
        <v>-88.337565716666745</v>
      </c>
      <c r="O4" s="701">
        <f t="shared" si="1"/>
        <v>-105.50331618101404</v>
      </c>
      <c r="P4" s="701">
        <f t="shared" si="1"/>
        <v>-176.29218303667017</v>
      </c>
      <c r="Q4" s="701">
        <f t="shared" si="1"/>
        <v>-255.36242765825932</v>
      </c>
      <c r="R4" s="701">
        <f t="shared" si="1"/>
        <v>-326.26827882189582</v>
      </c>
      <c r="S4" s="701">
        <f t="shared" si="1"/>
        <v>-301.11099999999988</v>
      </c>
      <c r="T4" s="701">
        <f t="shared" si="1"/>
        <v>-349.55499999999984</v>
      </c>
      <c r="U4" s="701">
        <f t="shared" si="1"/>
        <v>-383.83500000000004</v>
      </c>
      <c r="V4" s="701">
        <f t="shared" si="1"/>
        <v>-410.74400000000014</v>
      </c>
      <c r="W4" s="701">
        <f t="shared" si="1"/>
        <v>-430.81399999999985</v>
      </c>
      <c r="X4" s="701">
        <f t="shared" si="1"/>
        <v>-504.67799999999988</v>
      </c>
      <c r="Y4" s="701">
        <f t="shared" si="1"/>
        <v>-645.44599999999991</v>
      </c>
      <c r="Z4" s="701">
        <f t="shared" si="1"/>
        <v>-762.50800000000027</v>
      </c>
      <c r="AA4" s="701">
        <f t="shared" si="1"/>
        <v>-868.02999999999975</v>
      </c>
      <c r="AB4" s="701">
        <f t="shared" si="1"/>
        <v>-922.62300000000005</v>
      </c>
      <c r="AC4" s="701">
        <f>AC17</f>
        <v>-762.85481436764258</v>
      </c>
      <c r="AD4" s="701">
        <f t="shared" ref="AD4:BA4" si="2">AD17</f>
        <v>-581.84828131173435</v>
      </c>
      <c r="AE4" s="701">
        <f t="shared" si="2"/>
        <v>-473.61722956436643</v>
      </c>
      <c r="AF4" s="701">
        <f t="shared" si="2"/>
        <v>-413.9508416010267</v>
      </c>
      <c r="AG4" s="701">
        <f t="shared" si="2"/>
        <v>-361.99075999727575</v>
      </c>
      <c r="AH4" s="701">
        <f t="shared" si="2"/>
        <v>-257.46548854574939</v>
      </c>
      <c r="AI4" s="701">
        <f t="shared" si="2"/>
        <v>-205.60454345030757</v>
      </c>
      <c r="AJ4" s="701">
        <f t="shared" si="2"/>
        <v>-154.90300893745643</v>
      </c>
      <c r="AK4" s="701">
        <f t="shared" si="2"/>
        <v>-76.267852899602076</v>
      </c>
      <c r="AL4" s="701">
        <f t="shared" si="2"/>
        <v>-20.561933432082242</v>
      </c>
      <c r="AM4" s="701">
        <f t="shared" si="2"/>
        <v>-6.1435737027836694</v>
      </c>
      <c r="AN4" s="701">
        <f t="shared" si="2"/>
        <v>-2.0546528679022344</v>
      </c>
      <c r="AO4" s="701">
        <f t="shared" si="2"/>
        <v>-0.52378414252916627</v>
      </c>
      <c r="AP4" s="701">
        <f t="shared" si="2"/>
        <v>0</v>
      </c>
      <c r="AQ4" s="701">
        <f t="shared" si="2"/>
        <v>0</v>
      </c>
      <c r="AR4" s="701">
        <f t="shared" si="2"/>
        <v>0</v>
      </c>
      <c r="AS4" s="701">
        <f t="shared" si="2"/>
        <v>-7.1226656504803643E-3</v>
      </c>
      <c r="AT4" s="701">
        <f t="shared" si="2"/>
        <v>-8.5273855365830542E-7</v>
      </c>
      <c r="AU4" s="701">
        <f t="shared" si="2"/>
        <v>-1.2224077206024475E-7</v>
      </c>
      <c r="AV4" s="701">
        <f t="shared" si="2"/>
        <v>-5.1029174905304897E-3</v>
      </c>
      <c r="AW4" s="701">
        <f t="shared" si="2"/>
        <v>3.9456002379748306E-2</v>
      </c>
      <c r="AX4" s="701">
        <f t="shared" si="2"/>
        <v>-3.1832211341465212E-5</v>
      </c>
      <c r="AY4" s="701">
        <f t="shared" si="2"/>
        <v>-9.9804620189159938E-5</v>
      </c>
      <c r="AZ4" s="701">
        <f t="shared" si="2"/>
        <v>-1.2573109037309715E-3</v>
      </c>
      <c r="BA4" s="701">
        <f t="shared" si="2"/>
        <v>-1.5330818728048975E-3</v>
      </c>
      <c r="BB4" s="696"/>
    </row>
    <row r="5" spans="1:54" x14ac:dyDescent="0.35">
      <c r="A5" s="755">
        <v>4</v>
      </c>
      <c r="B5" s="697" t="s">
        <v>393</v>
      </c>
      <c r="C5" s="701">
        <f t="shared" ref="C5:L5" si="3">C15</f>
        <v>0</v>
      </c>
      <c r="D5" s="701">
        <f t="shared" si="3"/>
        <v>0</v>
      </c>
      <c r="E5" s="701">
        <f t="shared" si="3"/>
        <v>0</v>
      </c>
      <c r="F5" s="701">
        <f t="shared" si="3"/>
        <v>0</v>
      </c>
      <c r="G5" s="701">
        <f t="shared" si="3"/>
        <v>0</v>
      </c>
      <c r="H5" s="701">
        <f t="shared" si="3"/>
        <v>0</v>
      </c>
      <c r="I5" s="701">
        <f t="shared" si="3"/>
        <v>0</v>
      </c>
      <c r="J5" s="701">
        <f t="shared" si="3"/>
        <v>0</v>
      </c>
      <c r="K5" s="701">
        <f t="shared" si="3"/>
        <v>0</v>
      </c>
      <c r="L5" s="701">
        <f t="shared" si="3"/>
        <v>0</v>
      </c>
      <c r="M5" s="701">
        <f t="shared" ref="M5:AB5" si="4">M15</f>
        <v>0</v>
      </c>
      <c r="N5" s="701">
        <f t="shared" si="4"/>
        <v>0</v>
      </c>
      <c r="O5" s="701">
        <f t="shared" si="4"/>
        <v>0</v>
      </c>
      <c r="P5" s="701">
        <f t="shared" si="4"/>
        <v>0</v>
      </c>
      <c r="Q5" s="701">
        <f t="shared" si="4"/>
        <v>0</v>
      </c>
      <c r="R5" s="701">
        <f t="shared" si="4"/>
        <v>0</v>
      </c>
      <c r="S5" s="701">
        <f t="shared" si="4"/>
        <v>0</v>
      </c>
      <c r="T5" s="701">
        <f t="shared" si="4"/>
        <v>0</v>
      </c>
      <c r="U5" s="701">
        <f t="shared" si="4"/>
        <v>0</v>
      </c>
      <c r="V5" s="701">
        <f t="shared" si="4"/>
        <v>0</v>
      </c>
      <c r="W5" s="701">
        <f t="shared" si="4"/>
        <v>0</v>
      </c>
      <c r="X5" s="701">
        <f t="shared" si="4"/>
        <v>0</v>
      </c>
      <c r="Y5" s="701">
        <f t="shared" si="4"/>
        <v>0</v>
      </c>
      <c r="Z5" s="701">
        <f t="shared" si="4"/>
        <v>0</v>
      </c>
      <c r="AA5" s="701">
        <f t="shared" si="4"/>
        <v>0</v>
      </c>
      <c r="AB5" s="701">
        <f t="shared" si="4"/>
        <v>0</v>
      </c>
      <c r="AC5" s="701">
        <f>AC15</f>
        <v>0</v>
      </c>
      <c r="AD5" s="701">
        <f t="shared" ref="AD5:BA5" si="5">AD15</f>
        <v>0</v>
      </c>
      <c r="AE5" s="701">
        <f t="shared" si="5"/>
        <v>0</v>
      </c>
      <c r="AF5" s="701">
        <f t="shared" si="5"/>
        <v>0</v>
      </c>
      <c r="AG5" s="701">
        <f t="shared" si="5"/>
        <v>0</v>
      </c>
      <c r="AH5" s="701">
        <f t="shared" si="5"/>
        <v>0</v>
      </c>
      <c r="AI5" s="701">
        <f t="shared" si="5"/>
        <v>0</v>
      </c>
      <c r="AJ5" s="701">
        <f t="shared" si="5"/>
        <v>0</v>
      </c>
      <c r="AK5" s="701">
        <f t="shared" si="5"/>
        <v>0</v>
      </c>
      <c r="AL5" s="701">
        <f t="shared" si="5"/>
        <v>0</v>
      </c>
      <c r="AM5" s="701">
        <f t="shared" si="5"/>
        <v>-8.613999999999578</v>
      </c>
      <c r="AN5" s="701">
        <f t="shared" si="5"/>
        <v>-16.058999999999287</v>
      </c>
      <c r="AO5" s="761">
        <f t="shared" si="5"/>
        <v>-268.50345571051184</v>
      </c>
      <c r="AP5" s="761">
        <f t="shared" si="5"/>
        <v>-640.43203011453807</v>
      </c>
      <c r="AQ5" s="761">
        <f t="shared" si="5"/>
        <v>-1702.6916747343821</v>
      </c>
      <c r="AR5" s="701">
        <f t="shared" si="5"/>
        <v>0</v>
      </c>
      <c r="AS5" s="701">
        <f t="shared" si="5"/>
        <v>-43.445022299998527</v>
      </c>
      <c r="AT5" s="701">
        <f t="shared" si="5"/>
        <v>-5.7640300037746783E-3</v>
      </c>
      <c r="AU5" s="752">
        <f t="shared" si="5"/>
        <v>4.5616616262122989E-8</v>
      </c>
      <c r="AV5" s="701">
        <f t="shared" si="5"/>
        <v>-384.81408218704928</v>
      </c>
      <c r="AW5" s="701">
        <f t="shared" si="5"/>
        <v>-683.65515518360189</v>
      </c>
      <c r="AX5" s="701">
        <f t="shared" si="5"/>
        <v>-3894.5855414344023</v>
      </c>
      <c r="AY5" s="701">
        <f t="shared" si="5"/>
        <v>-6383.5276667204125</v>
      </c>
      <c r="AZ5" s="701">
        <f t="shared" si="5"/>
        <v>-5865.4639737649959</v>
      </c>
      <c r="BA5" s="701">
        <f t="shared" si="5"/>
        <v>-4005.4413087704543</v>
      </c>
    </row>
    <row r="6" spans="1:54" s="698" customFormat="1" x14ac:dyDescent="0.35">
      <c r="A6" s="759" t="s">
        <v>1540</v>
      </c>
      <c r="AU6" s="749"/>
    </row>
    <row r="7" spans="1:54" s="745" customFormat="1" x14ac:dyDescent="0.35">
      <c r="A7" s="756">
        <v>4</v>
      </c>
      <c r="B7" s="745" t="s">
        <v>588</v>
      </c>
      <c r="AU7" s="750"/>
    </row>
    <row r="8" spans="1:54" s="695" customFormat="1" x14ac:dyDescent="0.35">
      <c r="A8" s="754">
        <v>4</v>
      </c>
      <c r="B8" s="695" t="s">
        <v>589</v>
      </c>
      <c r="C8" s="703">
        <f>'Table 4'!AH5-'[14]Table 4'!AH5</f>
        <v>0</v>
      </c>
      <c r="D8" s="703">
        <f>'Table 4'!AI5-'[14]Table 4'!AI5</f>
        <v>0</v>
      </c>
      <c r="E8" s="703">
        <f>'Table 4'!AJ5-'[14]Table 4'!AJ5</f>
        <v>0</v>
      </c>
      <c r="F8" s="703">
        <f>'Table 4'!AK5-'[14]Table 4'!AK5</f>
        <v>0</v>
      </c>
      <c r="G8" s="703">
        <f>'Table 4'!AL5-'[14]Table 4'!AL5</f>
        <v>0</v>
      </c>
      <c r="H8" s="703">
        <f>'Table 4'!AM5-'[14]Table 4'!AM5</f>
        <v>0</v>
      </c>
      <c r="I8" s="703">
        <f>'Table 4'!AN5-'[14]Table 4'!AN5</f>
        <v>0</v>
      </c>
      <c r="J8" s="703">
        <f>'Table 4'!AO5-'[14]Table 4'!AO5</f>
        <v>0</v>
      </c>
      <c r="K8" s="703">
        <f>'Table 4'!AP5-'[14]Table 4'!AP5</f>
        <v>0</v>
      </c>
      <c r="L8" s="703">
        <f>'Table 4'!AQ5-'[14]Table 4'!AQ5</f>
        <v>0</v>
      </c>
      <c r="M8" s="703">
        <f>'Table 4'!AR5-'[14]Table 4'!AR5</f>
        <v>0</v>
      </c>
      <c r="N8" s="703">
        <f>'Table 4'!AS5-'[14]Table 4'!AS5</f>
        <v>0</v>
      </c>
      <c r="O8" s="703">
        <f>'Table 4'!AT5-'[14]Table 4'!AT5</f>
        <v>0</v>
      </c>
      <c r="P8" s="703">
        <f>'Table 4'!AU5-'[14]Table 4'!AU5</f>
        <v>0</v>
      </c>
      <c r="Q8" s="703">
        <f>'Table 4'!AV5-'[14]Table 4'!AV5</f>
        <v>0</v>
      </c>
      <c r="R8" s="703">
        <f>'Table 4'!AW5-'[14]Table 4'!AW5</f>
        <v>0</v>
      </c>
      <c r="S8" s="703">
        <f>'Table 4'!AX5-'[14]Table 4'!AX5</f>
        <v>0</v>
      </c>
      <c r="T8" s="703">
        <f>'Table 4'!AY5-'[14]Table 4'!AY5</f>
        <v>0</v>
      </c>
      <c r="U8" s="703">
        <f>'Table 4'!AZ5-'[14]Table 4'!AZ5</f>
        <v>0</v>
      </c>
      <c r="V8" s="703">
        <f>'Table 4'!BA5-'[14]Table 4'!BA5</f>
        <v>0</v>
      </c>
      <c r="W8" s="703">
        <f>'Table 4'!BB5-'[14]Table 4'!BB5</f>
        <v>0</v>
      </c>
      <c r="X8" s="703">
        <f>'Table 4'!BC5-'[14]Table 4'!BC5</f>
        <v>0</v>
      </c>
      <c r="Y8" s="703">
        <f>'Table 4'!BD5-'[14]Table 4'!BD5</f>
        <v>0</v>
      </c>
      <c r="Z8" s="703">
        <f>'Table 4'!BE5-'[14]Table 4'!BE5</f>
        <v>0</v>
      </c>
      <c r="AA8" s="703">
        <f>'Table 4'!BF5-'[14]Table 4'!BF5</f>
        <v>0</v>
      </c>
      <c r="AB8" s="703">
        <f>'Table 4'!BG5-'[14]Table 4'!BG5</f>
        <v>0</v>
      </c>
      <c r="AC8" s="703">
        <f>'Table 4'!BH5-'[14]Table 4'!BH5</f>
        <v>0</v>
      </c>
      <c r="AD8" s="703">
        <f>'Table 4'!BI5-'[14]Table 4'!BI5</f>
        <v>0</v>
      </c>
      <c r="AE8" s="703">
        <f>'Table 4'!BJ5-'[14]Table 4'!BJ5</f>
        <v>0</v>
      </c>
      <c r="AF8" s="703">
        <f>'Table 4'!BK5-'[14]Table 4'!BK5</f>
        <v>0</v>
      </c>
      <c r="AG8" s="703">
        <f>'Table 4'!BL5-'[14]Table 4'!BL5</f>
        <v>0</v>
      </c>
      <c r="AH8" s="703">
        <f>'Table 4'!BM5-'[14]Table 4'!BM5</f>
        <v>0</v>
      </c>
      <c r="AI8" s="703">
        <f>'Table 4'!BN5-'[14]Table 4'!BN5</f>
        <v>0</v>
      </c>
      <c r="AJ8" s="703">
        <f>'Table 4'!BO5-'[14]Table 4'!BO5</f>
        <v>0</v>
      </c>
      <c r="AK8" s="703">
        <f>'Table 4'!BP5-'[14]Table 4'!BP5</f>
        <v>0</v>
      </c>
      <c r="AL8" s="703">
        <f>'Table 4'!BQ5-'[14]Table 4'!BQ5</f>
        <v>-4.7691617500022403</v>
      </c>
      <c r="AM8" s="703">
        <f>'Table 4'!BR5-'[14]Table 4'!BR5</f>
        <v>-6.0400646999987657</v>
      </c>
      <c r="AN8" s="703">
        <f>'Table 4'!BS5-'[14]Table 4'!BS5</f>
        <v>-6.9357353000013973</v>
      </c>
      <c r="AO8" s="703">
        <f>'Table 4'!BT5-'[14]Table 4'!BT5</f>
        <v>-7.3484010499996657</v>
      </c>
      <c r="AP8" s="703">
        <f>'Table 4'!BU5-'[14]Table 4'!BU5</f>
        <v>-8.2211221899997327</v>
      </c>
      <c r="AQ8" s="703">
        <f>'Table 4'!BV5-'[14]Table 4'!BV5</f>
        <v>-9.1482867099985015</v>
      </c>
      <c r="AR8" s="703">
        <f>'Table 4'!BW5-'[14]Table 4'!BW5</f>
        <v>-7.0399492199976521</v>
      </c>
      <c r="AS8" s="703">
        <f>'Table 4'!BX5-'[14]Table 4'!BX5</f>
        <v>-8.6365404933894752</v>
      </c>
      <c r="AT8" s="703">
        <f>'Table 4'!BY5-'[14]Table 4'!BY5</f>
        <v>30.032338793025701</v>
      </c>
      <c r="AU8" s="751">
        <f>'Table 4'!BZ5-'[14]Table 4'!BZ5</f>
        <v>-16.526356488779129</v>
      </c>
      <c r="AV8" s="703">
        <f>'Table 4'!CA5-'[14]Table 4'!CA5</f>
        <v>141.36360857102409</v>
      </c>
      <c r="AW8" s="703">
        <f>'Table 4'!CB5-'[14]Table 4'!CB5</f>
        <v>847.32427319930139</v>
      </c>
      <c r="AX8" s="703">
        <f>'Table 4'!CC5-'[14]Table 4'!CC5</f>
        <v>1483.5015811448175</v>
      </c>
      <c r="AY8" s="703">
        <f>'Table 4'!CD5-'[14]Table 4'!CD5</f>
        <v>2617.9941003027852</v>
      </c>
      <c r="AZ8" s="703">
        <f>'Table 4'!CE5-'[14]Table 4'!CE5</f>
        <v>1839.0818219987559</v>
      </c>
      <c r="BA8" s="703">
        <f>'Table 4'!CF5-'[14]Table 4'!CF5</f>
        <v>1148.0514336099368</v>
      </c>
      <c r="BB8" s="703"/>
    </row>
    <row r="9" spans="1:54" x14ac:dyDescent="0.35">
      <c r="A9" s="755">
        <v>4</v>
      </c>
      <c r="B9" s="697" t="s">
        <v>377</v>
      </c>
      <c r="C9" s="701">
        <f>'Table 4'!AH29-'[14]Table 4'!AH6</f>
        <v>0</v>
      </c>
      <c r="D9" s="701">
        <f>'Table 4'!AI29-'[14]Table 4'!AI6</f>
        <v>0</v>
      </c>
      <c r="E9" s="701">
        <f>'Table 4'!AJ29-'[14]Table 4'!AJ6</f>
        <v>0</v>
      </c>
      <c r="F9" s="701">
        <f>'Table 4'!AK29-'[14]Table 4'!AK6</f>
        <v>0</v>
      </c>
      <c r="G9" s="701">
        <f>'Table 4'!AL29-'[14]Table 4'!AL6</f>
        <v>0</v>
      </c>
      <c r="H9" s="701">
        <f>'Table 4'!AM29-'[14]Table 4'!AM6</f>
        <v>0</v>
      </c>
      <c r="I9" s="701">
        <f>'Table 4'!AN29-'[14]Table 4'!AN6</f>
        <v>0</v>
      </c>
      <c r="J9" s="701">
        <f>'Table 4'!AO29-'[14]Table 4'!AO6</f>
        <v>0</v>
      </c>
      <c r="K9" s="701">
        <f>'Table 4'!AP29-'[14]Table 4'!AP6</f>
        <v>0</v>
      </c>
      <c r="L9" s="701">
        <f>'Table 4'!AQ29-'[14]Table 4'!AQ6</f>
        <v>0</v>
      </c>
      <c r="M9" s="701">
        <f>'Table 4'!AR29-'[14]Table 4'!AR6</f>
        <v>0</v>
      </c>
      <c r="N9" s="701">
        <f>'Table 4'!AS29-'[14]Table 4'!AS6</f>
        <v>0</v>
      </c>
      <c r="O9" s="701">
        <f>'Table 4'!AT29-'[14]Table 4'!AT6</f>
        <v>0</v>
      </c>
      <c r="P9" s="701">
        <f>'Table 4'!AU29-'[14]Table 4'!AU6</f>
        <v>0</v>
      </c>
      <c r="Q9" s="701">
        <f>'Table 4'!AV29-'[14]Table 4'!AV6</f>
        <v>0</v>
      </c>
      <c r="R9" s="701">
        <f>'Table 4'!AW29-'[14]Table 4'!AW6</f>
        <v>0</v>
      </c>
      <c r="S9" s="701">
        <f>'Table 4'!AX29-'[14]Table 4'!AX6</f>
        <v>0</v>
      </c>
      <c r="T9" s="701">
        <f>'Table 4'!AY29-'[14]Table 4'!AY6</f>
        <v>0</v>
      </c>
      <c r="U9" s="701">
        <f>'Table 4'!AZ29-'[14]Table 4'!AZ6</f>
        <v>0</v>
      </c>
      <c r="V9" s="701">
        <f>'Table 4'!BA29-'[14]Table 4'!BA6</f>
        <v>0</v>
      </c>
      <c r="W9" s="701">
        <f>'Table 4'!BB29-'[14]Table 4'!BB6</f>
        <v>0</v>
      </c>
      <c r="X9" s="701">
        <f>'Table 4'!BC29-'[14]Table 4'!BC6</f>
        <v>0</v>
      </c>
      <c r="Y9" s="701">
        <f>'Table 4'!BD29-'[14]Table 4'!BD6</f>
        <v>0</v>
      </c>
      <c r="Z9" s="701">
        <f>'Table 4'!BE29-'[14]Table 4'!BE6</f>
        <v>0</v>
      </c>
      <c r="AA9" s="701">
        <f>'Table 4'!BF29-'[14]Table 4'!BF6</f>
        <v>0</v>
      </c>
      <c r="AB9" s="701">
        <f>'Table 4'!BG29-'[14]Table 4'!BG6</f>
        <v>0</v>
      </c>
      <c r="AC9" s="701">
        <f>'Table 4'!BH29-'[14]Table 4'!BH6</f>
        <v>0</v>
      </c>
      <c r="AD9" s="701">
        <f>'Table 4'!BI29-'[14]Table 4'!BI6</f>
        <v>0</v>
      </c>
      <c r="AE9" s="701">
        <f>'Table 4'!BJ29-'[14]Table 4'!BJ6</f>
        <v>0</v>
      </c>
      <c r="AF9" s="701">
        <f>'Table 4'!BK29-'[14]Table 4'!BK6</f>
        <v>0</v>
      </c>
      <c r="AG9" s="701">
        <f>'Table 4'!BL29-'[14]Table 4'!BL6</f>
        <v>0</v>
      </c>
      <c r="AH9" s="701">
        <f>'Table 4'!BM29-'[14]Table 4'!BM6</f>
        <v>0</v>
      </c>
      <c r="AI9" s="701">
        <f>'Table 4'!BN29-'[14]Table 4'!BN6</f>
        <v>0</v>
      </c>
      <c r="AJ9" s="701">
        <f>'Table 4'!BO29-'[14]Table 4'!BO6</f>
        <v>0</v>
      </c>
      <c r="AK9" s="701">
        <f>'Table 4'!BP29-'[14]Table 4'!BP6</f>
        <v>0</v>
      </c>
      <c r="AL9" s="701">
        <f>'Table 4'!BQ29-'[14]Table 4'!BQ6</f>
        <v>0</v>
      </c>
      <c r="AM9" s="701">
        <f>'Table 4'!BR29-'[14]Table 4'!BR6</f>
        <v>0</v>
      </c>
      <c r="AN9" s="701">
        <f>'Table 4'!BS29-'[14]Table 4'!BS6</f>
        <v>0</v>
      </c>
      <c r="AO9" s="701">
        <f>'Table 4'!BT29-'[14]Table 4'!BT6</f>
        <v>0</v>
      </c>
      <c r="AP9" s="701">
        <f>'Table 4'!BU29-'[14]Table 4'!BU6</f>
        <v>0</v>
      </c>
      <c r="AQ9" s="701">
        <f>'Table 4'!BV29-'[14]Table 4'!BV6</f>
        <v>0</v>
      </c>
      <c r="AR9" s="701">
        <f>'Table 4'!BW29-'[14]Table 4'!BW6</f>
        <v>0</v>
      </c>
      <c r="AS9" s="701">
        <f>'Table 4'!BX29-'[14]Table 4'!BX6</f>
        <v>0</v>
      </c>
      <c r="AT9" s="701">
        <f>'Table 4'!BY29-'[14]Table 4'!BY6</f>
        <v>0</v>
      </c>
      <c r="AU9" s="752">
        <f>'Table 4'!BZ29-'[14]Table 4'!BZ6</f>
        <v>0</v>
      </c>
      <c r="AV9" s="701">
        <f>'Table 4'!CA29-'[14]Table 4'!CA6</f>
        <v>1.1386008423280209</v>
      </c>
      <c r="AW9" s="701">
        <f>'Table 4'!CB29-'[14]Table 4'!CB6</f>
        <v>-2.1354129718704655</v>
      </c>
      <c r="AX9" s="701">
        <f>'Table 4'!CC29-'[14]Table 4'!CC6</f>
        <v>-1.5917624204435157</v>
      </c>
      <c r="AY9" s="701">
        <f>'Table 4'!CD29-'[14]Table 4'!CD6</f>
        <v>-1.4448336416816936</v>
      </c>
      <c r="AZ9" s="701">
        <f>'Table 4'!CE29-'[14]Table 4'!CE6</f>
        <v>-1.7821240401621949</v>
      </c>
      <c r="BA9" s="701">
        <f>'Table 4'!CF29-'[14]Table 4'!CF6</f>
        <v>-2.1866127039495638</v>
      </c>
      <c r="BB9" s="701"/>
    </row>
    <row r="10" spans="1:54" x14ac:dyDescent="0.35">
      <c r="A10" s="755">
        <v>4</v>
      </c>
      <c r="B10" s="697" t="s">
        <v>378</v>
      </c>
      <c r="C10" s="701">
        <f>'Table 4'!AH6-'[14]Table 4'!AH7</f>
        <v>0</v>
      </c>
      <c r="D10" s="701">
        <f>'Table 4'!AI6-'[14]Table 4'!AI7</f>
        <v>0</v>
      </c>
      <c r="E10" s="701">
        <f>'Table 4'!AJ6-'[14]Table 4'!AJ7</f>
        <v>0</v>
      </c>
      <c r="F10" s="701">
        <f>'Table 4'!AK6-'[14]Table 4'!AK7</f>
        <v>0</v>
      </c>
      <c r="G10" s="701">
        <f>'Table 4'!AL6-'[14]Table 4'!AL7</f>
        <v>0</v>
      </c>
      <c r="H10" s="701">
        <f>'Table 4'!AM6-'[14]Table 4'!AM7</f>
        <v>0</v>
      </c>
      <c r="I10" s="701">
        <f>'Table 4'!AN6-'[14]Table 4'!AN7</f>
        <v>0</v>
      </c>
      <c r="J10" s="701">
        <f>'Table 4'!AO6-'[14]Table 4'!AO7</f>
        <v>0</v>
      </c>
      <c r="K10" s="701">
        <f>'Table 4'!AP6-'[14]Table 4'!AP7</f>
        <v>0</v>
      </c>
      <c r="L10" s="701">
        <f>'Table 4'!AQ6-'[14]Table 4'!AQ7</f>
        <v>0</v>
      </c>
      <c r="M10" s="701">
        <f>'Table 4'!AR6-'[14]Table 4'!AR7</f>
        <v>0</v>
      </c>
      <c r="N10" s="701">
        <f>'Table 4'!AS6-'[14]Table 4'!AS7</f>
        <v>0</v>
      </c>
      <c r="O10" s="701">
        <f>'Table 4'!AT6-'[14]Table 4'!AT7</f>
        <v>0</v>
      </c>
      <c r="P10" s="701">
        <f>'Table 4'!AU6-'[14]Table 4'!AU7</f>
        <v>0</v>
      </c>
      <c r="Q10" s="701">
        <f>'Table 4'!AV6-'[14]Table 4'!AV7</f>
        <v>0</v>
      </c>
      <c r="R10" s="701">
        <f>'Table 4'!AW6-'[14]Table 4'!AW7</f>
        <v>0</v>
      </c>
      <c r="S10" s="701">
        <f>'Table 4'!AX6-'[14]Table 4'!AX7</f>
        <v>0</v>
      </c>
      <c r="T10" s="701">
        <f>'Table 4'!AY6-'[14]Table 4'!AY7</f>
        <v>0</v>
      </c>
      <c r="U10" s="701">
        <f>'Table 4'!AZ6-'[14]Table 4'!AZ7</f>
        <v>0</v>
      </c>
      <c r="V10" s="701">
        <f>'Table 4'!BA6-'[14]Table 4'!BA7</f>
        <v>0</v>
      </c>
      <c r="W10" s="701">
        <f>'Table 4'!BB6-'[14]Table 4'!BB7</f>
        <v>0</v>
      </c>
      <c r="X10" s="701">
        <f>'Table 4'!BC6-'[14]Table 4'!BC7</f>
        <v>0</v>
      </c>
      <c r="Y10" s="701">
        <f>'Table 4'!BD6-'[14]Table 4'!BD7</f>
        <v>0</v>
      </c>
      <c r="Z10" s="701">
        <f>'Table 4'!BE6-'[14]Table 4'!BE7</f>
        <v>0</v>
      </c>
      <c r="AA10" s="701">
        <f>'Table 4'!BF6-'[14]Table 4'!BF7</f>
        <v>0</v>
      </c>
      <c r="AB10" s="701">
        <f>'Table 4'!BG6-'[14]Table 4'!BG7</f>
        <v>0</v>
      </c>
      <c r="AC10" s="701">
        <f>'Table 4'!BH6-'[14]Table 4'!BH7</f>
        <v>0</v>
      </c>
      <c r="AD10" s="701">
        <f>'Table 4'!BI6-'[14]Table 4'!BI7</f>
        <v>0</v>
      </c>
      <c r="AE10" s="701">
        <f>'Table 4'!BJ6-'[14]Table 4'!BJ7</f>
        <v>0</v>
      </c>
      <c r="AF10" s="701">
        <f>'Table 4'!BK6-'[14]Table 4'!BK7</f>
        <v>0</v>
      </c>
      <c r="AG10" s="701">
        <f>'Table 4'!BL6-'[14]Table 4'!BL7</f>
        <v>0</v>
      </c>
      <c r="AH10" s="701">
        <f>'Table 4'!BM6-'[14]Table 4'!BM7</f>
        <v>0</v>
      </c>
      <c r="AI10" s="701">
        <f>'Table 4'!BN6-'[14]Table 4'!BN7</f>
        <v>0</v>
      </c>
      <c r="AJ10" s="701">
        <f>'Table 4'!BO6-'[14]Table 4'!BO7</f>
        <v>0</v>
      </c>
      <c r="AK10" s="701">
        <f>'Table 4'!BP6-'[14]Table 4'!BP7</f>
        <v>0</v>
      </c>
      <c r="AL10" s="701">
        <f>'Table 4'!BQ6-'[14]Table 4'!BQ7</f>
        <v>0</v>
      </c>
      <c r="AM10" s="701">
        <f>'Table 4'!BR6-'[14]Table 4'!BR7</f>
        <v>0</v>
      </c>
      <c r="AN10" s="701">
        <f>'Table 4'!BS6-'[14]Table 4'!BS7</f>
        <v>0</v>
      </c>
      <c r="AO10" s="701">
        <f>'Table 4'!BT6-'[14]Table 4'!BT7</f>
        <v>0</v>
      </c>
      <c r="AP10" s="701">
        <f>'Table 4'!BU6-'[14]Table 4'!BU7</f>
        <v>0</v>
      </c>
      <c r="AQ10" s="701">
        <f>'Table 4'!BV6-'[14]Table 4'!BV7</f>
        <v>0</v>
      </c>
      <c r="AR10" s="701">
        <f>'Table 4'!BW6-'[14]Table 4'!BW7</f>
        <v>0</v>
      </c>
      <c r="AS10" s="701">
        <f>'Table 4'!BX6-'[14]Table 4'!BX7</f>
        <v>8.2566248175135115</v>
      </c>
      <c r="AT10" s="701">
        <f>'Table 4'!BY6-'[14]Table 4'!BY7</f>
        <v>0</v>
      </c>
      <c r="AU10" s="752">
        <f>'Table 4'!BZ6-'[14]Table 4'!BZ7</f>
        <v>0</v>
      </c>
      <c r="AV10" s="701">
        <f>'Table 4'!CA6-'[14]Table 4'!CA7</f>
        <v>-5.7368377926659377</v>
      </c>
      <c r="AW10" s="701">
        <f>'Table 4'!CB6-'[14]Table 4'!CB7</f>
        <v>80.958021883460788</v>
      </c>
      <c r="AX10" s="701">
        <f>'Table 4'!CC6-'[14]Table 4'!CC7</f>
        <v>284.2691477092776</v>
      </c>
      <c r="AY10" s="701">
        <f>'Table 4'!CD6-'[14]Table 4'!CD7</f>
        <v>705.49513513062993</v>
      </c>
      <c r="AZ10" s="701">
        <f>'Table 4'!CE6-'[14]Table 4'!CE7</f>
        <v>854.86316236948187</v>
      </c>
      <c r="BA10" s="701">
        <f>'Table 4'!CF6-'[14]Table 4'!CF7</f>
        <v>828.77091936474426</v>
      </c>
      <c r="BB10" s="701"/>
    </row>
    <row r="11" spans="1:54" x14ac:dyDescent="0.35">
      <c r="A11" s="755">
        <v>4</v>
      </c>
      <c r="B11" s="697" t="s">
        <v>389</v>
      </c>
      <c r="C11" s="701">
        <f>'Table 4'!AH7-'[14]Table 4'!AH8</f>
        <v>0</v>
      </c>
      <c r="D11" s="701">
        <f>'Table 4'!AI7-'[14]Table 4'!AI8</f>
        <v>0</v>
      </c>
      <c r="E11" s="701">
        <f>'Table 4'!AJ7-'[14]Table 4'!AJ8</f>
        <v>0</v>
      </c>
      <c r="F11" s="701">
        <f>'Table 4'!AK7-'[14]Table 4'!AK8</f>
        <v>0</v>
      </c>
      <c r="G11" s="701">
        <f>'Table 4'!AL7-'[14]Table 4'!AL8</f>
        <v>0</v>
      </c>
      <c r="H11" s="701">
        <f>'Table 4'!AM7-'[14]Table 4'!AM8</f>
        <v>0</v>
      </c>
      <c r="I11" s="701">
        <f>'Table 4'!AN7-'[14]Table 4'!AN8</f>
        <v>0</v>
      </c>
      <c r="J11" s="701">
        <f>'Table 4'!AO7-'[14]Table 4'!AO8</f>
        <v>0</v>
      </c>
      <c r="K11" s="701">
        <f>'Table 4'!AP7-'[14]Table 4'!AP8</f>
        <v>0</v>
      </c>
      <c r="L11" s="701">
        <f>'Table 4'!AQ7-'[14]Table 4'!AQ8</f>
        <v>0</v>
      </c>
      <c r="M11" s="701">
        <f>'Table 4'!AR7-'[14]Table 4'!AR8</f>
        <v>0</v>
      </c>
      <c r="N11" s="701">
        <f>'Table 4'!AS7-'[14]Table 4'!AS8</f>
        <v>0</v>
      </c>
      <c r="O11" s="701">
        <f>'Table 4'!AT7-'[14]Table 4'!AT8</f>
        <v>0</v>
      </c>
      <c r="P11" s="701">
        <f>'Table 4'!AU7-'[14]Table 4'!AU8</f>
        <v>0</v>
      </c>
      <c r="Q11" s="701">
        <f>'Table 4'!AV7-'[14]Table 4'!AV8</f>
        <v>0</v>
      </c>
      <c r="R11" s="701">
        <f>'Table 4'!AW7-'[14]Table 4'!AW8</f>
        <v>0</v>
      </c>
      <c r="S11" s="701">
        <f>'Table 4'!AX7-'[14]Table 4'!AX8</f>
        <v>0</v>
      </c>
      <c r="T11" s="701">
        <f>'Table 4'!AY7-'[14]Table 4'!AY8</f>
        <v>0</v>
      </c>
      <c r="U11" s="701">
        <f>'Table 4'!AZ7-'[14]Table 4'!AZ8</f>
        <v>0</v>
      </c>
      <c r="V11" s="701">
        <f>'Table 4'!BA7-'[14]Table 4'!BA8</f>
        <v>0</v>
      </c>
      <c r="W11" s="701">
        <f>'Table 4'!BB7-'[14]Table 4'!BB8</f>
        <v>0</v>
      </c>
      <c r="X11" s="701">
        <f>'Table 4'!BC7-'[14]Table 4'!BC8</f>
        <v>0</v>
      </c>
      <c r="Y11" s="701">
        <f>'Table 4'!BD7-'[14]Table 4'!BD8</f>
        <v>0</v>
      </c>
      <c r="Z11" s="701">
        <f>'Table 4'!BE7-'[14]Table 4'!BE8</f>
        <v>0</v>
      </c>
      <c r="AA11" s="701">
        <f>'Table 4'!BF7-'[14]Table 4'!BF8</f>
        <v>0</v>
      </c>
      <c r="AB11" s="701">
        <f>'Table 4'!BG7-'[14]Table 4'!BG8</f>
        <v>0</v>
      </c>
      <c r="AC11" s="701">
        <f>'Table 4'!BH7-'[14]Table 4'!BH8</f>
        <v>0</v>
      </c>
      <c r="AD11" s="701">
        <f>'Table 4'!BI7-'[14]Table 4'!BI8</f>
        <v>0</v>
      </c>
      <c r="AE11" s="701">
        <f>'Table 4'!BJ7-'[14]Table 4'!BJ8</f>
        <v>0</v>
      </c>
      <c r="AF11" s="701">
        <f>'Table 4'!BK7-'[14]Table 4'!BK8</f>
        <v>0</v>
      </c>
      <c r="AG11" s="701">
        <f>'Table 4'!BL7-'[14]Table 4'!BL8</f>
        <v>0</v>
      </c>
      <c r="AH11" s="701">
        <f>'Table 4'!BM7-'[14]Table 4'!BM8</f>
        <v>0</v>
      </c>
      <c r="AI11" s="701">
        <f>'Table 4'!BN7-'[14]Table 4'!BN8</f>
        <v>0</v>
      </c>
      <c r="AJ11" s="701">
        <f>'Table 4'!BO7-'[14]Table 4'!BO8</f>
        <v>0</v>
      </c>
      <c r="AK11" s="701">
        <f>'Table 4'!BP7-'[14]Table 4'!BP8</f>
        <v>0</v>
      </c>
      <c r="AL11" s="701">
        <f>'Table 4'!BQ7-'[14]Table 4'!BQ8</f>
        <v>0</v>
      </c>
      <c r="AM11" s="701">
        <f>'Table 4'!BR7-'[14]Table 4'!BR8</f>
        <v>0</v>
      </c>
      <c r="AN11" s="701">
        <f>'Table 4'!BS7-'[14]Table 4'!BS8</f>
        <v>0</v>
      </c>
      <c r="AO11" s="701">
        <f>'Table 4'!BT7-'[14]Table 4'!BT8</f>
        <v>0</v>
      </c>
      <c r="AP11" s="701">
        <f>'Table 4'!BU7-'[14]Table 4'!BU8</f>
        <v>0</v>
      </c>
      <c r="AQ11" s="701">
        <f>'Table 4'!BV7-'[14]Table 4'!BV8</f>
        <v>0</v>
      </c>
      <c r="AR11" s="701">
        <f>'Table 4'!BW7-'[14]Table 4'!BW8</f>
        <v>0</v>
      </c>
      <c r="AS11" s="701">
        <f>'Table 4'!BX7-'[14]Table 4'!BX8</f>
        <v>-3.7995090406184318E-4</v>
      </c>
      <c r="AT11" s="701">
        <f>'Table 4'!BY7-'[14]Table 4'!BY8</f>
        <v>6.2144056630131672E-2</v>
      </c>
      <c r="AU11" s="752">
        <f>'Table 4'!BZ7-'[14]Table 4'!BZ8</f>
        <v>6.0541341228599777E-2</v>
      </c>
      <c r="AV11" s="701">
        <f>'Table 4'!CA7-'[14]Table 4'!CA8</f>
        <v>98.948382534105804</v>
      </c>
      <c r="AW11" s="701">
        <f>'Table 4'!CB7-'[14]Table 4'!CB8</f>
        <v>336.79866280518854</v>
      </c>
      <c r="AX11" s="701">
        <f>'Table 4'!CC7-'[14]Table 4'!CC8</f>
        <v>467.92042508031318</v>
      </c>
      <c r="AY11" s="701">
        <f>'Table 4'!CD7-'[14]Table 4'!CD8</f>
        <v>604.5887551420974</v>
      </c>
      <c r="AZ11" s="701">
        <f>'Table 4'!CE7-'[14]Table 4'!CE8</f>
        <v>622.04595986910226</v>
      </c>
      <c r="BA11" s="701">
        <f>'Table 4'!CF7-'[14]Table 4'!CF8</f>
        <v>667.3916785290694</v>
      </c>
      <c r="BB11" s="701"/>
    </row>
    <row r="12" spans="1:54" x14ac:dyDescent="0.35">
      <c r="A12" s="755">
        <v>4</v>
      </c>
      <c r="B12" s="697" t="s">
        <v>413</v>
      </c>
      <c r="C12" s="701">
        <f>'Table 4'!AH8-'[14]Table 4'!AH9</f>
        <v>0</v>
      </c>
      <c r="D12" s="701">
        <f>'Table 4'!AI8-'[14]Table 4'!AI9</f>
        <v>0</v>
      </c>
      <c r="E12" s="701">
        <f>'Table 4'!AJ8-'[14]Table 4'!AJ9</f>
        <v>0</v>
      </c>
      <c r="F12" s="701">
        <f>'Table 4'!AK8-'[14]Table 4'!AK9</f>
        <v>0</v>
      </c>
      <c r="G12" s="701">
        <f>'Table 4'!AL8-'[14]Table 4'!AL9</f>
        <v>0</v>
      </c>
      <c r="H12" s="701">
        <f>'Table 4'!AM8-'[14]Table 4'!AM9</f>
        <v>0</v>
      </c>
      <c r="I12" s="701">
        <f>'Table 4'!AN8-'[14]Table 4'!AN9</f>
        <v>0</v>
      </c>
      <c r="J12" s="701">
        <f>'Table 4'!AO8-'[14]Table 4'!AO9</f>
        <v>0</v>
      </c>
      <c r="K12" s="701">
        <f>'Table 4'!AP8-'[14]Table 4'!AP9</f>
        <v>0</v>
      </c>
      <c r="L12" s="701">
        <f>'Table 4'!AQ8-'[14]Table 4'!AQ9</f>
        <v>0</v>
      </c>
      <c r="M12" s="701">
        <f>'Table 4'!AR8-'[14]Table 4'!AR9</f>
        <v>0</v>
      </c>
      <c r="N12" s="701">
        <f>'Table 4'!AS8-'[14]Table 4'!AS9</f>
        <v>0</v>
      </c>
      <c r="O12" s="701">
        <f>'Table 4'!AT8-'[14]Table 4'!AT9</f>
        <v>0</v>
      </c>
      <c r="P12" s="701">
        <f>'Table 4'!AU8-'[14]Table 4'!AU9</f>
        <v>0</v>
      </c>
      <c r="Q12" s="701">
        <f>'Table 4'!AV8-'[14]Table 4'!AV9</f>
        <v>0</v>
      </c>
      <c r="R12" s="701">
        <f>'Table 4'!AW8-'[14]Table 4'!AW9</f>
        <v>0</v>
      </c>
      <c r="S12" s="701">
        <f>'Table 4'!AX8-'[14]Table 4'!AX9</f>
        <v>0</v>
      </c>
      <c r="T12" s="701">
        <f>'Table 4'!AY8-'[14]Table 4'!AY9</f>
        <v>0</v>
      </c>
      <c r="U12" s="701">
        <f>'Table 4'!AZ8-'[14]Table 4'!AZ9</f>
        <v>0</v>
      </c>
      <c r="V12" s="701">
        <f>'Table 4'!BA8-'[14]Table 4'!BA9</f>
        <v>0</v>
      </c>
      <c r="W12" s="701">
        <f>'Table 4'!BB8-'[14]Table 4'!BB9</f>
        <v>0</v>
      </c>
      <c r="X12" s="701">
        <f>'Table 4'!BC8-'[14]Table 4'!BC9</f>
        <v>0</v>
      </c>
      <c r="Y12" s="701">
        <f>'Table 4'!BD8-'[14]Table 4'!BD9</f>
        <v>0</v>
      </c>
      <c r="Z12" s="701">
        <f>'Table 4'!BE8-'[14]Table 4'!BE9</f>
        <v>0</v>
      </c>
      <c r="AA12" s="701">
        <f>'Table 4'!BF8-'[14]Table 4'!BF9</f>
        <v>0</v>
      </c>
      <c r="AB12" s="701">
        <f>'Table 4'!BG8-'[14]Table 4'!BG9</f>
        <v>0</v>
      </c>
      <c r="AC12" s="701">
        <f>'Table 4'!BH8-'[14]Table 4'!BH9</f>
        <v>0</v>
      </c>
      <c r="AD12" s="701">
        <f>'Table 4'!BI8-'[14]Table 4'!BI9</f>
        <v>0</v>
      </c>
      <c r="AE12" s="701">
        <f>'Table 4'!BJ8-'[14]Table 4'!BJ9</f>
        <v>0</v>
      </c>
      <c r="AF12" s="701">
        <f>'Table 4'!BK8-'[14]Table 4'!BK9</f>
        <v>0</v>
      </c>
      <c r="AG12" s="701">
        <f>'Table 4'!BL8-'[14]Table 4'!BL9</f>
        <v>0</v>
      </c>
      <c r="AH12" s="701">
        <f>'Table 4'!BM8-'[14]Table 4'!BM9</f>
        <v>0</v>
      </c>
      <c r="AI12" s="701">
        <f>'Table 4'!BN8-'[14]Table 4'!BN9</f>
        <v>0</v>
      </c>
      <c r="AJ12" s="701">
        <f>'Table 4'!BO8-'[14]Table 4'!BO9</f>
        <v>0</v>
      </c>
      <c r="AK12" s="701">
        <f>'Table 4'!BP8-'[14]Table 4'!BP9</f>
        <v>0</v>
      </c>
      <c r="AL12" s="701">
        <f>'Table 4'!BQ8-'[14]Table 4'!BQ9</f>
        <v>0</v>
      </c>
      <c r="AM12" s="701">
        <f>'Table 4'!BR8-'[14]Table 4'!BR9</f>
        <v>0</v>
      </c>
      <c r="AN12" s="701">
        <f>'Table 4'!BS8-'[14]Table 4'!BS9</f>
        <v>0</v>
      </c>
      <c r="AO12" s="701">
        <f>'Table 4'!BT8-'[14]Table 4'!BT9</f>
        <v>0</v>
      </c>
      <c r="AP12" s="701">
        <f>'Table 4'!BU8-'[14]Table 4'!BU9</f>
        <v>0</v>
      </c>
      <c r="AQ12" s="701">
        <f>'Table 4'!BV8-'[14]Table 4'!BV9</f>
        <v>0</v>
      </c>
      <c r="AR12" s="701">
        <f>'Table 4'!BW8-'[14]Table 4'!BW9</f>
        <v>0</v>
      </c>
      <c r="AS12" s="701">
        <f>'Table 4'!BX8-'[14]Table 4'!BX9</f>
        <v>0</v>
      </c>
      <c r="AT12" s="701">
        <f>'Table 4'!BY8-'[14]Table 4'!BY9</f>
        <v>0</v>
      </c>
      <c r="AU12" s="752">
        <f>'Table 4'!BZ8-'[14]Table 4'!BZ9</f>
        <v>0</v>
      </c>
      <c r="AV12" s="701">
        <f>'Table 4'!CA8-'[14]Table 4'!CA9</f>
        <v>0</v>
      </c>
      <c r="AW12" s="701">
        <f>'Table 4'!CB8-'[14]Table 4'!CB9</f>
        <v>0</v>
      </c>
      <c r="AX12" s="701">
        <f>'Table 4'!CC8-'[14]Table 4'!CC9</f>
        <v>0</v>
      </c>
      <c r="AY12" s="701">
        <f>'Table 4'!CD8-'[14]Table 4'!CD9</f>
        <v>0</v>
      </c>
      <c r="AZ12" s="701">
        <f>'Table 4'!CE8-'[14]Table 4'!CE9</f>
        <v>0</v>
      </c>
      <c r="BA12" s="701">
        <f>'Table 4'!CF8-'[14]Table 4'!CF9</f>
        <v>0</v>
      </c>
      <c r="BB12" s="701"/>
    </row>
    <row r="13" spans="1:54" x14ac:dyDescent="0.35">
      <c r="A13" s="755">
        <v>4</v>
      </c>
      <c r="B13" s="697" t="s">
        <v>590</v>
      </c>
      <c r="C13" s="701">
        <f>'Table 4'!AH9-'[14]Table 4'!AH10</f>
        <v>0</v>
      </c>
      <c r="D13" s="701">
        <f>'Table 4'!AI9-'[14]Table 4'!AI10</f>
        <v>0</v>
      </c>
      <c r="E13" s="701">
        <f>'Table 4'!AJ9-'[14]Table 4'!AJ10</f>
        <v>0</v>
      </c>
      <c r="F13" s="701">
        <f>'Table 4'!AK9-'[14]Table 4'!AK10</f>
        <v>0</v>
      </c>
      <c r="G13" s="701">
        <f>'Table 4'!AL9-'[14]Table 4'!AL10</f>
        <v>0</v>
      </c>
      <c r="H13" s="701">
        <f>'Table 4'!AM9-'[14]Table 4'!AM10</f>
        <v>0</v>
      </c>
      <c r="I13" s="701">
        <f>'Table 4'!AN9-'[14]Table 4'!AN10</f>
        <v>0</v>
      </c>
      <c r="J13" s="701">
        <f>'Table 4'!AO9-'[14]Table 4'!AO10</f>
        <v>0</v>
      </c>
      <c r="K13" s="701">
        <f>'Table 4'!AP9-'[14]Table 4'!AP10</f>
        <v>0</v>
      </c>
      <c r="L13" s="701">
        <f>'Table 4'!AQ9-'[14]Table 4'!AQ10</f>
        <v>0</v>
      </c>
      <c r="M13" s="701">
        <f>'Table 4'!AR9-'[14]Table 4'!AR10</f>
        <v>0</v>
      </c>
      <c r="N13" s="701">
        <f>'Table 4'!AS9-'[14]Table 4'!AS10</f>
        <v>0</v>
      </c>
      <c r="O13" s="701">
        <f>'Table 4'!AT9-'[14]Table 4'!AT10</f>
        <v>0</v>
      </c>
      <c r="P13" s="701">
        <f>'Table 4'!AU9-'[14]Table 4'!AU10</f>
        <v>0</v>
      </c>
      <c r="Q13" s="701">
        <f>'Table 4'!AV9-'[14]Table 4'!AV10</f>
        <v>0</v>
      </c>
      <c r="R13" s="701">
        <f>'Table 4'!AW9-'[14]Table 4'!AW10</f>
        <v>0</v>
      </c>
      <c r="S13" s="701">
        <f>'Table 4'!AX9-'[14]Table 4'!AX10</f>
        <v>0</v>
      </c>
      <c r="T13" s="701">
        <f>'Table 4'!AY9-'[14]Table 4'!AY10</f>
        <v>0</v>
      </c>
      <c r="U13" s="701">
        <f>'Table 4'!AZ9-'[14]Table 4'!AZ10</f>
        <v>0</v>
      </c>
      <c r="V13" s="701">
        <f>'Table 4'!BA9-'[14]Table 4'!BA10</f>
        <v>0</v>
      </c>
      <c r="W13" s="701">
        <f>'Table 4'!BB9-'[14]Table 4'!BB10</f>
        <v>0</v>
      </c>
      <c r="X13" s="701">
        <f>'Table 4'!BC9-'[14]Table 4'!BC10</f>
        <v>0</v>
      </c>
      <c r="Y13" s="701">
        <f>'Table 4'!BD9-'[14]Table 4'!BD10</f>
        <v>0</v>
      </c>
      <c r="Z13" s="701">
        <f>'Table 4'!BE9-'[14]Table 4'!BE10</f>
        <v>0</v>
      </c>
      <c r="AA13" s="701">
        <f>'Table 4'!BF9-'[14]Table 4'!BF10</f>
        <v>0</v>
      </c>
      <c r="AB13" s="701">
        <f>'Table 4'!BG9-'[14]Table 4'!BG10</f>
        <v>0</v>
      </c>
      <c r="AC13" s="701">
        <f>'Table 4'!BH9-'[14]Table 4'!BH10</f>
        <v>0</v>
      </c>
      <c r="AD13" s="701">
        <f>'Table 4'!BI9-'[14]Table 4'!BI10</f>
        <v>0</v>
      </c>
      <c r="AE13" s="701">
        <f>'Table 4'!BJ9-'[14]Table 4'!BJ10</f>
        <v>0</v>
      </c>
      <c r="AF13" s="701">
        <f>'Table 4'!BK9-'[14]Table 4'!BK10</f>
        <v>0</v>
      </c>
      <c r="AG13" s="701">
        <f>'Table 4'!BL9-'[14]Table 4'!BL10</f>
        <v>0</v>
      </c>
      <c r="AH13" s="701">
        <f>'Table 4'!BM9-'[14]Table 4'!BM10</f>
        <v>0</v>
      </c>
      <c r="AI13" s="701">
        <f>'Table 4'!BN9-'[14]Table 4'!BN10</f>
        <v>0</v>
      </c>
      <c r="AJ13" s="701">
        <f>'Table 4'!BO9-'[14]Table 4'!BO10</f>
        <v>0</v>
      </c>
      <c r="AK13" s="701">
        <f>'Table 4'!BP9-'[14]Table 4'!BP10</f>
        <v>0</v>
      </c>
      <c r="AL13" s="701">
        <f>'Table 4'!BQ9-'[14]Table 4'!BQ10</f>
        <v>0</v>
      </c>
      <c r="AM13" s="701">
        <f>'Table 4'!BR9-'[14]Table 4'!BR10</f>
        <v>0</v>
      </c>
      <c r="AN13" s="701">
        <f>'Table 4'!BS9-'[14]Table 4'!BS10</f>
        <v>0</v>
      </c>
      <c r="AO13" s="701">
        <f>'Table 4'!BT9-'[14]Table 4'!BT10</f>
        <v>0</v>
      </c>
      <c r="AP13" s="701">
        <f>'Table 4'!BU9-'[14]Table 4'!BU10</f>
        <v>0</v>
      </c>
      <c r="AQ13" s="701">
        <f>'Table 4'!BV9-'[14]Table 4'!BV10</f>
        <v>0</v>
      </c>
      <c r="AR13" s="701">
        <f>'Table 4'!BW9-'[14]Table 4'!BW10</f>
        <v>3.000000000001819</v>
      </c>
      <c r="AS13" s="701">
        <f>'Table 4'!BX9-'[14]Table 4'!BX10</f>
        <v>-6.2131051699998352</v>
      </c>
      <c r="AT13" s="701">
        <f>'Table 4'!BY9-'[14]Table 4'!BY10</f>
        <v>42.859033436392565</v>
      </c>
      <c r="AU13" s="752">
        <f>'Table 4'!BZ9-'[14]Table 4'!BZ10</f>
        <v>0</v>
      </c>
      <c r="AV13" s="701">
        <f>'Table 4'!CA9-'[14]Table 4'!CA10</f>
        <v>67.368727739802125</v>
      </c>
      <c r="AW13" s="701">
        <f>'Table 4'!CB9-'[14]Table 4'!CB10</f>
        <v>453.63182515310837</v>
      </c>
      <c r="AX13" s="701">
        <f>'Table 4'!CC9-'[14]Table 4'!CC10</f>
        <v>758.56542678827827</v>
      </c>
      <c r="AY13" s="701">
        <f>'Table 4'!CD9-'[14]Table 4'!CD10</f>
        <v>1338.4465523438157</v>
      </c>
      <c r="AZ13" s="701">
        <f>'Table 4'!CE9-'[14]Table 4'!CE10</f>
        <v>396.18349555074383</v>
      </c>
      <c r="BA13" s="701">
        <f>'Table 4'!CF9-'[14]Table 4'!CF10</f>
        <v>-310.57188858724112</v>
      </c>
      <c r="BB13" s="701"/>
    </row>
    <row r="14" spans="1:54" s="768" customFormat="1" x14ac:dyDescent="0.35">
      <c r="A14" s="767">
        <v>4</v>
      </c>
      <c r="B14" s="768" t="s">
        <v>591</v>
      </c>
      <c r="C14" s="769">
        <f>'Table 4'!AH10-'[14]Table 4'!AH11</f>
        <v>-130</v>
      </c>
      <c r="D14" s="769">
        <f>'Table 4'!AI10-'[14]Table 4'!AI11</f>
        <v>-146</v>
      </c>
      <c r="E14" s="769">
        <f>'Table 4'!AJ10-'[14]Table 4'!AJ11</f>
        <v>-172</v>
      </c>
      <c r="F14" s="769">
        <f>'Table 4'!AK10-'[14]Table 4'!AK11</f>
        <v>-198</v>
      </c>
      <c r="G14" s="769">
        <f>'Table 4'!AL10-'[14]Table 4'!AL11</f>
        <v>-259</v>
      </c>
      <c r="H14" s="769">
        <f>'Table 4'!AM10-'[14]Table 4'!AM11</f>
        <v>-305</v>
      </c>
      <c r="I14" s="769">
        <f>'Table 4'!AN10-'[14]Table 4'!AN11</f>
        <v>-353</v>
      </c>
      <c r="J14" s="769">
        <f>'Table 4'!AO10-'[14]Table 4'!AO11</f>
        <v>-432</v>
      </c>
      <c r="K14" s="769">
        <f>'Table 4'!AP10-'[14]Table 4'!AP11</f>
        <v>-539</v>
      </c>
      <c r="L14" s="769">
        <f>'Table 4'!AQ10-'[14]Table 4'!AQ11</f>
        <v>-587</v>
      </c>
      <c r="M14" s="769">
        <f>'Table 4'!AR10-'[14]Table 4'!AR11</f>
        <v>-59.184755126889286</v>
      </c>
      <c r="N14" s="769">
        <f>'Table 4'!AS10-'[14]Table 4'!AS11</f>
        <v>-88.337565716667086</v>
      </c>
      <c r="O14" s="769">
        <f>'Table 4'!AT10-'[14]Table 4'!AT11</f>
        <v>-105.50331618101427</v>
      </c>
      <c r="P14" s="769">
        <f>'Table 4'!AU10-'[14]Table 4'!AU11</f>
        <v>-176.29218303667039</v>
      </c>
      <c r="Q14" s="769">
        <f>'Table 4'!AV10-'[14]Table 4'!AV11</f>
        <v>-255.36242765825773</v>
      </c>
      <c r="R14" s="769">
        <f>'Table 4'!AW10-'[14]Table 4'!AW11</f>
        <v>-326.26827882189536</v>
      </c>
      <c r="S14" s="769">
        <f>'Table 4'!AX10-'[14]Table 4'!AX11</f>
        <v>-301.11099999999715</v>
      </c>
      <c r="T14" s="769">
        <f>'Table 4'!AY10-'[14]Table 4'!AY11</f>
        <v>-349.55499999999847</v>
      </c>
      <c r="U14" s="769">
        <f>'Table 4'!AZ10-'[14]Table 4'!AZ11</f>
        <v>-383.83499999999913</v>
      </c>
      <c r="V14" s="769">
        <f>'Table 4'!BA10-'[14]Table 4'!BA11</f>
        <v>-410.74400000000242</v>
      </c>
      <c r="W14" s="769">
        <f>'Table 4'!BB10-'[14]Table 4'!BB11</f>
        <v>-430.81400000000031</v>
      </c>
      <c r="X14" s="769">
        <f>'Table 4'!BC10-'[14]Table 4'!BC11</f>
        <v>-504.67799999999988</v>
      </c>
      <c r="Y14" s="769">
        <f>'Table 4'!BD10-'[14]Table 4'!BD11</f>
        <v>-645.44599999999991</v>
      </c>
      <c r="Z14" s="769">
        <f>'Table 4'!BE10-'[14]Table 4'!BE11</f>
        <v>-762.50799999999981</v>
      </c>
      <c r="AA14" s="769">
        <f>'Table 4'!BF10-'[14]Table 4'!BF11</f>
        <v>-868.03000000000065</v>
      </c>
      <c r="AB14" s="769">
        <f>'Table 4'!BG10-'[14]Table 4'!BG11</f>
        <v>-922.62299999999959</v>
      </c>
      <c r="AC14" s="769">
        <f>'Table 4'!BH10-'[14]Table 4'!BH11</f>
        <v>-762.85481436764348</v>
      </c>
      <c r="AD14" s="769">
        <f>'Table 4'!BI10-'[14]Table 4'!BI11</f>
        <v>-581.84828131173344</v>
      </c>
      <c r="AE14" s="769">
        <f>'Table 4'!BJ10-'[14]Table 4'!BJ11</f>
        <v>-473.61722956436643</v>
      </c>
      <c r="AF14" s="769">
        <f>'Table 4'!BK10-'[14]Table 4'!BK11</f>
        <v>-413.9508416010267</v>
      </c>
      <c r="AG14" s="769">
        <f>'Table 4'!BL10-'[14]Table 4'!BL11</f>
        <v>-361.99075999727575</v>
      </c>
      <c r="AH14" s="769">
        <f>'Table 4'!BM10-'[14]Table 4'!BM11</f>
        <v>-257.46548854574758</v>
      </c>
      <c r="AI14" s="769">
        <f>'Table 4'!BN10-'[14]Table 4'!BN11</f>
        <v>-205.60454345030666</v>
      </c>
      <c r="AJ14" s="769">
        <f>'Table 4'!BO10-'[14]Table 4'!BO11</f>
        <v>-154.90300893745734</v>
      </c>
      <c r="AK14" s="769">
        <f>'Table 4'!BP10-'[14]Table 4'!BP11</f>
        <v>-76.267852899602076</v>
      </c>
      <c r="AL14" s="769">
        <f>'Table 4'!BQ10-'[14]Table 4'!BQ11</f>
        <v>-20.561933432081787</v>
      </c>
      <c r="AM14" s="769">
        <f>'Table 4'!BR10-'[14]Table 4'!BR11</f>
        <v>-6.1733672689315426</v>
      </c>
      <c r="AN14" s="769">
        <f>'Table 4'!BS10-'[14]Table 4'!BS11</f>
        <v>-3.2598441578065831</v>
      </c>
      <c r="AO14" s="769">
        <f>'Table 4'!BT10-'[14]Table 4'!BT11</f>
        <v>-52.318634010147434</v>
      </c>
      <c r="AP14" s="769">
        <f>'Table 4'!BU10-'[14]Table 4'!BU11</f>
        <v>-226.8571021044354</v>
      </c>
      <c r="AQ14" s="769">
        <f>'Table 4'!BV10-'[14]Table 4'!BV11</f>
        <v>-577.53914424481081</v>
      </c>
      <c r="AR14" s="770">
        <f>'Table 4'!BW10-'[14]Table 4'!BW11</f>
        <v>3211.3335302994856</v>
      </c>
      <c r="AS14" s="770">
        <f>'Table 4'!BX10-'[14]Table 4'!BX11</f>
        <v>5672.3827595610728</v>
      </c>
      <c r="AT14" s="770">
        <f>'Table 4'!BY10-'[14]Table 4'!BY11</f>
        <v>7956.0017093515271</v>
      </c>
      <c r="AU14" s="771">
        <f>'Table 4'!BZ10-'[14]Table 4'!BZ11</f>
        <v>9721.9752212516396</v>
      </c>
      <c r="AV14" s="769">
        <f>'Table 4'!CA10-'[14]Table 4'!CA11</f>
        <v>12742.709409959607</v>
      </c>
      <c r="AW14" s="769">
        <f>'Table 4'!CB10-'[14]Table 4'!CB11</f>
        <v>15552.201978073814</v>
      </c>
      <c r="AX14" s="769">
        <f>'Table 4'!CC10-'[14]Table 4'!CC11</f>
        <v>18611.651337066527</v>
      </c>
      <c r="AY14" s="769">
        <f>'Table 4'!CD10-'[14]Table 4'!CD11</f>
        <v>20316.742215936974</v>
      </c>
      <c r="AZ14" s="769">
        <f>'Table 4'!CE10-'[14]Table 4'!CE11</f>
        <v>21488.162618815819</v>
      </c>
      <c r="BA14" s="769">
        <f>'Table 4'!CF10-'[14]Table 4'!CF11</f>
        <v>24149.558626594531</v>
      </c>
    </row>
    <row r="15" spans="1:54" x14ac:dyDescent="0.35">
      <c r="A15" s="755">
        <v>4</v>
      </c>
      <c r="B15" s="697" t="s">
        <v>393</v>
      </c>
      <c r="C15" s="701">
        <f>'Table 4'!AH11-'[14]Table 4'!AH12</f>
        <v>0</v>
      </c>
      <c r="D15" s="701">
        <f>'Table 4'!AI11-'[14]Table 4'!AI12</f>
        <v>0</v>
      </c>
      <c r="E15" s="701">
        <f>'Table 4'!AJ11-'[14]Table 4'!AJ12</f>
        <v>0</v>
      </c>
      <c r="F15" s="701">
        <f>'Table 4'!AK11-'[14]Table 4'!AK12</f>
        <v>0</v>
      </c>
      <c r="G15" s="701">
        <f>'Table 4'!AL11-'[14]Table 4'!AL12</f>
        <v>0</v>
      </c>
      <c r="H15" s="701">
        <f>'Table 4'!AM11-'[14]Table 4'!AM12</f>
        <v>0</v>
      </c>
      <c r="I15" s="701">
        <f>'Table 4'!AN11-'[14]Table 4'!AN12</f>
        <v>0</v>
      </c>
      <c r="J15" s="701">
        <f>'Table 4'!AO11-'[14]Table 4'!AO12</f>
        <v>0</v>
      </c>
      <c r="K15" s="701">
        <f>'Table 4'!AP11-'[14]Table 4'!AP12</f>
        <v>0</v>
      </c>
      <c r="L15" s="701">
        <f>'Table 4'!AQ11-'[14]Table 4'!AQ12</f>
        <v>0</v>
      </c>
      <c r="M15" s="701">
        <f>'Table 4'!AR11-'[14]Table 4'!AR12</f>
        <v>0</v>
      </c>
      <c r="N15" s="701">
        <f>'Table 4'!AS11-'[14]Table 4'!AS12</f>
        <v>0</v>
      </c>
      <c r="O15" s="701">
        <f>'Table 4'!AT11-'[14]Table 4'!AT12</f>
        <v>0</v>
      </c>
      <c r="P15" s="701">
        <f>'Table 4'!AU11-'[14]Table 4'!AU12</f>
        <v>0</v>
      </c>
      <c r="Q15" s="701">
        <f>'Table 4'!AV11-'[14]Table 4'!AV12</f>
        <v>0</v>
      </c>
      <c r="R15" s="701">
        <f>'Table 4'!AW11-'[14]Table 4'!AW12</f>
        <v>0</v>
      </c>
      <c r="S15" s="701">
        <f>'Table 4'!AX11-'[14]Table 4'!AX12</f>
        <v>0</v>
      </c>
      <c r="T15" s="701">
        <f>'Table 4'!AY11-'[14]Table 4'!AY12</f>
        <v>0</v>
      </c>
      <c r="U15" s="701">
        <f>'Table 4'!AZ11-'[14]Table 4'!AZ12</f>
        <v>0</v>
      </c>
      <c r="V15" s="701">
        <f>'Table 4'!BA11-'[14]Table 4'!BA12</f>
        <v>0</v>
      </c>
      <c r="W15" s="701">
        <f>'Table 4'!BB11-'[14]Table 4'!BB12</f>
        <v>0</v>
      </c>
      <c r="X15" s="701">
        <f>'Table 4'!BC11-'[14]Table 4'!BC12</f>
        <v>0</v>
      </c>
      <c r="Y15" s="701">
        <f>'Table 4'!BD11-'[14]Table 4'!BD12</f>
        <v>0</v>
      </c>
      <c r="Z15" s="701">
        <f>'Table 4'!BE11-'[14]Table 4'!BE12</f>
        <v>0</v>
      </c>
      <c r="AA15" s="701">
        <f>'Table 4'!BF11-'[14]Table 4'!BF12</f>
        <v>0</v>
      </c>
      <c r="AB15" s="701">
        <f>'Table 4'!BG11-'[14]Table 4'!BG12</f>
        <v>0</v>
      </c>
      <c r="AC15" s="701">
        <f>'Table 4'!BH11-'[14]Table 4'!BH12</f>
        <v>0</v>
      </c>
      <c r="AD15" s="701">
        <f>'Table 4'!BI11-'[14]Table 4'!BI12</f>
        <v>0</v>
      </c>
      <c r="AE15" s="701">
        <f>'Table 4'!BJ11-'[14]Table 4'!BJ12</f>
        <v>0</v>
      </c>
      <c r="AF15" s="701">
        <f>'Table 4'!BK11-'[14]Table 4'!BK12</f>
        <v>0</v>
      </c>
      <c r="AG15" s="701">
        <f>'Table 4'!BL11-'[14]Table 4'!BL12</f>
        <v>0</v>
      </c>
      <c r="AH15" s="701">
        <f>'Table 4'!BM11-'[14]Table 4'!BM12</f>
        <v>0</v>
      </c>
      <c r="AI15" s="701">
        <f>'Table 4'!BN11-'[14]Table 4'!BN12</f>
        <v>0</v>
      </c>
      <c r="AJ15" s="701">
        <f>'Table 4'!BO11-'[14]Table 4'!BO12</f>
        <v>0</v>
      </c>
      <c r="AK15" s="701">
        <f>'Table 4'!BP11-'[14]Table 4'!BP12</f>
        <v>0</v>
      </c>
      <c r="AL15" s="701">
        <f>'Table 4'!BQ11-'[14]Table 4'!BQ12</f>
        <v>0</v>
      </c>
      <c r="AM15" s="701">
        <f>'Table 4'!BR11-'[14]Table 4'!BR12</f>
        <v>-8.613999999999578</v>
      </c>
      <c r="AN15" s="701">
        <f>'Table 4'!BS11-'[14]Table 4'!BS12</f>
        <v>-16.058999999999287</v>
      </c>
      <c r="AO15" s="761">
        <f>'Table 4'!BT11-'[14]Table 4'!BT12</f>
        <v>-268.50345571051184</v>
      </c>
      <c r="AP15" s="761">
        <f>'Table 4'!BU11-'[14]Table 4'!BU12</f>
        <v>-640.43203011453807</v>
      </c>
      <c r="AQ15" s="761">
        <f>'Table 4'!BV11-'[14]Table 4'!BV12</f>
        <v>-1702.6916747343821</v>
      </c>
      <c r="AR15" s="701">
        <f>'Table 4'!BW11-'[14]Table 4'!BW12</f>
        <v>0</v>
      </c>
      <c r="AS15" s="701">
        <f>'Table 4'!BX11-'[14]Table 4'!BX12</f>
        <v>-43.445022299998527</v>
      </c>
      <c r="AT15" s="701">
        <f>'Table 4'!BY11-'[14]Table 4'!BY12</f>
        <v>-5.7640300037746783E-3</v>
      </c>
      <c r="AU15" s="752">
        <f>'Table 4'!BZ11-'[14]Table 4'!BZ12</f>
        <v>4.5616616262122989E-8</v>
      </c>
      <c r="AV15" s="701">
        <f>'Table 4'!CA11-'[14]Table 4'!CA12</f>
        <v>-384.81408218704928</v>
      </c>
      <c r="AW15" s="701">
        <f>'Table 4'!CB11-'[14]Table 4'!CB12</f>
        <v>-683.65515518360189</v>
      </c>
      <c r="AX15" s="701">
        <f>'Table 4'!CC11-'[14]Table 4'!CC12</f>
        <v>-3894.5855414344023</v>
      </c>
      <c r="AY15" s="701">
        <f>'Table 4'!CD11-'[14]Table 4'!CD12</f>
        <v>-6383.5276667204125</v>
      </c>
      <c r="AZ15" s="701">
        <f>'Table 4'!CE11-'[14]Table 4'!CE12</f>
        <v>-5865.4639737649959</v>
      </c>
      <c r="BA15" s="701">
        <f>'Table 4'!CF11-'[14]Table 4'!CF12</f>
        <v>-4005.4413087704543</v>
      </c>
    </row>
    <row r="16" spans="1:54" x14ac:dyDescent="0.35">
      <c r="A16" s="755">
        <v>4</v>
      </c>
      <c r="B16" s="697" t="s">
        <v>403</v>
      </c>
      <c r="C16" s="701">
        <f>'Table 4'!AH12-'[14]Table 4'!AH13</f>
        <v>0</v>
      </c>
      <c r="D16" s="701">
        <f>'Table 4'!AI12-'[14]Table 4'!AI13</f>
        <v>0</v>
      </c>
      <c r="E16" s="701">
        <f>'Table 4'!AJ12-'[14]Table 4'!AJ13</f>
        <v>0</v>
      </c>
      <c r="F16" s="701">
        <f>'Table 4'!AK12-'[14]Table 4'!AK13</f>
        <v>0</v>
      </c>
      <c r="G16" s="701">
        <f>'Table 4'!AL12-'[14]Table 4'!AL13</f>
        <v>0</v>
      </c>
      <c r="H16" s="701">
        <f>'Table 4'!AM12-'[14]Table 4'!AM13</f>
        <v>0</v>
      </c>
      <c r="I16" s="701">
        <f>'Table 4'!AN12-'[14]Table 4'!AN13</f>
        <v>0</v>
      </c>
      <c r="J16" s="701">
        <f>'Table 4'!AO12-'[14]Table 4'!AO13</f>
        <v>0</v>
      </c>
      <c r="K16" s="701">
        <f>'Table 4'!AP12-'[14]Table 4'!AP13</f>
        <v>0</v>
      </c>
      <c r="L16" s="701">
        <f>'Table 4'!AQ12-'[14]Table 4'!AQ13</f>
        <v>0</v>
      </c>
      <c r="M16" s="701">
        <f>'Table 4'!AR12-'[14]Table 4'!AR13</f>
        <v>0</v>
      </c>
      <c r="N16" s="701">
        <f>'Table 4'!AS12-'[14]Table 4'!AS13</f>
        <v>0</v>
      </c>
      <c r="O16" s="701">
        <f>'Table 4'!AT12-'[14]Table 4'!AT13</f>
        <v>0</v>
      </c>
      <c r="P16" s="701">
        <f>'Table 4'!AU12-'[14]Table 4'!AU13</f>
        <v>0</v>
      </c>
      <c r="Q16" s="701">
        <f>'Table 4'!AV12-'[14]Table 4'!AV13</f>
        <v>0</v>
      </c>
      <c r="R16" s="701">
        <f>'Table 4'!AW12-'[14]Table 4'!AW13</f>
        <v>0</v>
      </c>
      <c r="S16" s="701">
        <f>'Table 4'!AX12-'[14]Table 4'!AX13</f>
        <v>0</v>
      </c>
      <c r="T16" s="701">
        <f>'Table 4'!AY12-'[14]Table 4'!AY13</f>
        <v>0</v>
      </c>
      <c r="U16" s="701">
        <f>'Table 4'!AZ12-'[14]Table 4'!AZ13</f>
        <v>0</v>
      </c>
      <c r="V16" s="701">
        <f>'Table 4'!BA12-'[14]Table 4'!BA13</f>
        <v>0</v>
      </c>
      <c r="W16" s="701">
        <f>'Table 4'!BB12-'[14]Table 4'!BB13</f>
        <v>0</v>
      </c>
      <c r="X16" s="701">
        <f>'Table 4'!BC12-'[14]Table 4'!BC13</f>
        <v>0</v>
      </c>
      <c r="Y16" s="701">
        <f>'Table 4'!BD12-'[14]Table 4'!BD13</f>
        <v>0</v>
      </c>
      <c r="Z16" s="701">
        <f>'Table 4'!BE12-'[14]Table 4'!BE13</f>
        <v>0</v>
      </c>
      <c r="AA16" s="701">
        <f>'Table 4'!BF12-'[14]Table 4'!BF13</f>
        <v>0</v>
      </c>
      <c r="AB16" s="701">
        <f>'Table 4'!BG12-'[14]Table 4'!BG13</f>
        <v>0</v>
      </c>
      <c r="AC16" s="701">
        <f>'Table 4'!BH12-'[14]Table 4'!BH13</f>
        <v>0</v>
      </c>
      <c r="AD16" s="701">
        <f>'Table 4'!BI12-'[14]Table 4'!BI13</f>
        <v>0</v>
      </c>
      <c r="AE16" s="701">
        <f>'Table 4'!BJ12-'[14]Table 4'!BJ13</f>
        <v>0</v>
      </c>
      <c r="AF16" s="701">
        <f>'Table 4'!BK12-'[14]Table 4'!BK13</f>
        <v>0</v>
      </c>
      <c r="AG16" s="701">
        <f>'Table 4'!BL12-'[14]Table 4'!BL13</f>
        <v>0</v>
      </c>
      <c r="AH16" s="701">
        <f>'Table 4'!BM12-'[14]Table 4'!BM13</f>
        <v>0</v>
      </c>
      <c r="AI16" s="701">
        <f>'Table 4'!BN12-'[14]Table 4'!BN13</f>
        <v>0</v>
      </c>
      <c r="AJ16" s="701">
        <f>'Table 4'!BO12-'[14]Table 4'!BO13</f>
        <v>0</v>
      </c>
      <c r="AK16" s="701">
        <f>'Table 4'!BP12-'[14]Table 4'!BP13</f>
        <v>0</v>
      </c>
      <c r="AL16" s="701">
        <f>'Table 4'!BQ12-'[14]Table 4'!BQ13</f>
        <v>0</v>
      </c>
      <c r="AM16" s="701">
        <f>'Table 4'!BR12-'[14]Table 4'!BR13</f>
        <v>0</v>
      </c>
      <c r="AN16" s="701">
        <f>'Table 4'!BS12-'[14]Table 4'!BS13</f>
        <v>-1.0592838701935037</v>
      </c>
      <c r="AO16" s="701">
        <f>'Table 4'!BT12-'[14]Table 4'!BT13</f>
        <v>-0.17391819817584953</v>
      </c>
      <c r="AP16" s="701">
        <f>'Table 4'!BU12-'[14]Table 4'!BU13</f>
        <v>-9.1004650236961027E-2</v>
      </c>
      <c r="AQ16" s="701">
        <f>'Table 4'!BV12-'[14]Table 4'!BV13</f>
        <v>0</v>
      </c>
      <c r="AR16" s="701">
        <f>'Table 4'!BW12-'[14]Table 4'!BW13</f>
        <v>-7.4495959579086168E-2</v>
      </c>
      <c r="AS16" s="701">
        <f>'Table 4'!BX12-'[14]Table 4'!BX13</f>
        <v>-7.145184393295434E-2</v>
      </c>
      <c r="AT16" s="701">
        <f>'Table 4'!BY12-'[14]Table 4'!BY13</f>
        <v>0</v>
      </c>
      <c r="AU16" s="752">
        <f>'Table 4'!BZ12-'[14]Table 4'!BZ13</f>
        <v>-0.25928346037690275</v>
      </c>
      <c r="AV16" s="701">
        <f>'Table 4'!CA12-'[14]Table 4'!CA13</f>
        <v>-2.0645223259777641</v>
      </c>
      <c r="AW16" s="701">
        <f>'Table 4'!CB12-'[14]Table 4'!CB13</f>
        <v>-1.9232434979285205</v>
      </c>
      <c r="AX16" s="701">
        <f>'Table 4'!CC12-'[14]Table 4'!CC13</f>
        <v>-5.2086907597361121E-2</v>
      </c>
      <c r="AY16" s="701">
        <f>'Table 4'!CD12-'[14]Table 4'!CD13</f>
        <v>-0.5568044634916538</v>
      </c>
      <c r="AZ16" s="701">
        <f>'Table 4'!CE12-'[14]Table 4'!CE13</f>
        <v>-0.54977445944186809</v>
      </c>
      <c r="BA16" s="701">
        <f>'Table 4'!CF12-'[14]Table 4'!CF13</f>
        <v>-0.54906040681566282</v>
      </c>
    </row>
    <row r="17" spans="1:53" x14ac:dyDescent="0.35">
      <c r="A17" s="755">
        <v>4</v>
      </c>
      <c r="B17" s="697" t="s">
        <v>592</v>
      </c>
      <c r="C17" s="701">
        <f>'Table 4'!AH13-'[14]Table 4'!AH14</f>
        <v>-130</v>
      </c>
      <c r="D17" s="701">
        <f>'Table 4'!AI13-'[14]Table 4'!AI14</f>
        <v>-146</v>
      </c>
      <c r="E17" s="701">
        <f>'Table 4'!AJ13-'[14]Table 4'!AJ14</f>
        <v>-172</v>
      </c>
      <c r="F17" s="701">
        <f>'Table 4'!AK13-'[14]Table 4'!AK14</f>
        <v>-198</v>
      </c>
      <c r="G17" s="701">
        <f>'Table 4'!AL13-'[14]Table 4'!AL14</f>
        <v>-259</v>
      </c>
      <c r="H17" s="701">
        <f>'Table 4'!AM13-'[14]Table 4'!AM14</f>
        <v>-305</v>
      </c>
      <c r="I17" s="701">
        <f>'Table 4'!AN13-'[14]Table 4'!AN14</f>
        <v>-353</v>
      </c>
      <c r="J17" s="701">
        <f>'Table 4'!AO13-'[14]Table 4'!AO14</f>
        <v>-432</v>
      </c>
      <c r="K17" s="701">
        <f>'Table 4'!AP13-'[14]Table 4'!AP14</f>
        <v>-539</v>
      </c>
      <c r="L17" s="701">
        <f>'Table 4'!AQ13-'[14]Table 4'!AQ14</f>
        <v>-587</v>
      </c>
      <c r="M17" s="701">
        <f>'Table 4'!AR13-'[14]Table 4'!AR14</f>
        <v>-59.184755126888263</v>
      </c>
      <c r="N17" s="701">
        <f>'Table 4'!AS13-'[14]Table 4'!AS14</f>
        <v>-88.337565716666745</v>
      </c>
      <c r="O17" s="701">
        <f>'Table 4'!AT13-'[14]Table 4'!AT14</f>
        <v>-105.50331618101404</v>
      </c>
      <c r="P17" s="701">
        <f>'Table 4'!AU13-'[14]Table 4'!AU14</f>
        <v>-176.29218303667017</v>
      </c>
      <c r="Q17" s="701">
        <f>'Table 4'!AV13-'[14]Table 4'!AV14</f>
        <v>-255.36242765825932</v>
      </c>
      <c r="R17" s="701">
        <f>'Table 4'!AW13-'[14]Table 4'!AW14</f>
        <v>-326.26827882189582</v>
      </c>
      <c r="S17" s="701">
        <f>'Table 4'!AX13-'[14]Table 4'!AX14</f>
        <v>-301.11099999999988</v>
      </c>
      <c r="T17" s="701">
        <f>'Table 4'!AY13-'[14]Table 4'!AY14</f>
        <v>-349.55499999999984</v>
      </c>
      <c r="U17" s="701">
        <f>'Table 4'!AZ13-'[14]Table 4'!AZ14</f>
        <v>-383.83500000000004</v>
      </c>
      <c r="V17" s="701">
        <f>'Table 4'!BA13-'[14]Table 4'!BA14</f>
        <v>-410.74400000000014</v>
      </c>
      <c r="W17" s="701">
        <f>'Table 4'!BB13-'[14]Table 4'!BB14</f>
        <v>-430.81399999999985</v>
      </c>
      <c r="X17" s="701">
        <f>'Table 4'!BC13-'[14]Table 4'!BC14</f>
        <v>-504.67799999999988</v>
      </c>
      <c r="Y17" s="701">
        <f>'Table 4'!BD13-'[14]Table 4'!BD14</f>
        <v>-645.44599999999991</v>
      </c>
      <c r="Z17" s="701">
        <f>'Table 4'!BE13-'[14]Table 4'!BE14</f>
        <v>-762.50800000000027</v>
      </c>
      <c r="AA17" s="701">
        <f>'Table 4'!BF13-'[14]Table 4'!BF14</f>
        <v>-868.02999999999975</v>
      </c>
      <c r="AB17" s="701">
        <f>'Table 4'!BG13-'[14]Table 4'!BG14</f>
        <v>-922.62300000000005</v>
      </c>
      <c r="AC17" s="701">
        <f>'Table 4'!BH13-'[14]Table 4'!BH14</f>
        <v>-762.85481436764258</v>
      </c>
      <c r="AD17" s="701">
        <f>'Table 4'!BI13-'[14]Table 4'!BI14</f>
        <v>-581.84828131173435</v>
      </c>
      <c r="AE17" s="701">
        <f>'Table 4'!BJ13-'[14]Table 4'!BJ14</f>
        <v>-473.61722956436643</v>
      </c>
      <c r="AF17" s="701">
        <f>'Table 4'!BK13-'[14]Table 4'!BK14</f>
        <v>-413.9508416010267</v>
      </c>
      <c r="AG17" s="701">
        <f>'Table 4'!BL13-'[14]Table 4'!BL14</f>
        <v>-361.99075999727575</v>
      </c>
      <c r="AH17" s="701">
        <f>'Table 4'!BM13-'[14]Table 4'!BM14</f>
        <v>-257.46548854574939</v>
      </c>
      <c r="AI17" s="701">
        <f>'Table 4'!BN13-'[14]Table 4'!BN14</f>
        <v>-205.60454345030757</v>
      </c>
      <c r="AJ17" s="701">
        <f>'Table 4'!BO13-'[14]Table 4'!BO14</f>
        <v>-154.90300893745643</v>
      </c>
      <c r="AK17" s="701">
        <f>'Table 4'!BP13-'[14]Table 4'!BP14</f>
        <v>-76.267852899602076</v>
      </c>
      <c r="AL17" s="701">
        <f>'Table 4'!BQ13-'[14]Table 4'!BQ14</f>
        <v>-20.561933432082242</v>
      </c>
      <c r="AM17" s="701">
        <f>'Table 4'!BR13-'[14]Table 4'!BR14</f>
        <v>-6.1435737027836694</v>
      </c>
      <c r="AN17" s="701">
        <f>'Table 4'!BS13-'[14]Table 4'!BS14</f>
        <v>-2.0546528679022344</v>
      </c>
      <c r="AO17" s="701">
        <f>'Table 4'!BT13-'[14]Table 4'!BT14</f>
        <v>-0.52378414252916627</v>
      </c>
      <c r="AP17" s="701">
        <f>'Table 4'!BU13-'[14]Table 4'!BU14</f>
        <v>0</v>
      </c>
      <c r="AQ17" s="701">
        <f>'Table 4'!BV13-'[14]Table 4'!BV14</f>
        <v>0</v>
      </c>
      <c r="AR17" s="701">
        <f>'Table 4'!BW13-'[14]Table 4'!BW14</f>
        <v>0</v>
      </c>
      <c r="AS17" s="701">
        <f>'Table 4'!BX13-'[14]Table 4'!BX14</f>
        <v>-7.1226656504803643E-3</v>
      </c>
      <c r="AT17" s="701">
        <f>'Table 4'!BY13-'[14]Table 4'!BY14</f>
        <v>-8.5273855365830542E-7</v>
      </c>
      <c r="AU17" s="752">
        <f>'Table 4'!BZ13-'[14]Table 4'!BZ14</f>
        <v>-1.2224077206024475E-7</v>
      </c>
      <c r="AV17" s="701">
        <f>'Table 4'!CA13-'[14]Table 4'!CA14</f>
        <v>-5.1029174905304897E-3</v>
      </c>
      <c r="AW17" s="701">
        <f>'Table 4'!CB13-'[14]Table 4'!CB14</f>
        <v>3.9456002379748306E-2</v>
      </c>
      <c r="AX17" s="701">
        <f>'Table 4'!CC13-'[14]Table 4'!CC14</f>
        <v>-3.1832211341465212E-5</v>
      </c>
      <c r="AY17" s="701">
        <f>'Table 4'!CD13-'[14]Table 4'!CD14</f>
        <v>-9.9804620189159938E-5</v>
      </c>
      <c r="AZ17" s="701">
        <f>'Table 4'!CE13-'[14]Table 4'!CE14</f>
        <v>-1.2573109037309715E-3</v>
      </c>
      <c r="BA17" s="701">
        <f>'Table 4'!CF13-'[14]Table 4'!CF14</f>
        <v>-1.5330818728048975E-3</v>
      </c>
    </row>
    <row r="18" spans="1:53" x14ac:dyDescent="0.35">
      <c r="A18" s="755">
        <v>4</v>
      </c>
      <c r="B18" s="697" t="s">
        <v>406</v>
      </c>
      <c r="C18" s="701">
        <f>'Table 4'!AH14-'[14]Table 4'!AH15</f>
        <v>0</v>
      </c>
      <c r="D18" s="701">
        <f>'Table 4'!AI14-'[14]Table 4'!AI15</f>
        <v>0</v>
      </c>
      <c r="E18" s="701">
        <f>'Table 4'!AJ14-'[14]Table 4'!AJ15</f>
        <v>0</v>
      </c>
      <c r="F18" s="701">
        <f>'Table 4'!AK14-'[14]Table 4'!AK15</f>
        <v>0</v>
      </c>
      <c r="G18" s="701">
        <f>'Table 4'!AL14-'[14]Table 4'!AL15</f>
        <v>0</v>
      </c>
      <c r="H18" s="701">
        <f>'Table 4'!AM14-'[14]Table 4'!AM15</f>
        <v>0</v>
      </c>
      <c r="I18" s="701">
        <f>'Table 4'!AN14-'[14]Table 4'!AN15</f>
        <v>0</v>
      </c>
      <c r="J18" s="701">
        <f>'Table 4'!AO14-'[14]Table 4'!AO15</f>
        <v>0</v>
      </c>
      <c r="K18" s="701">
        <f>'Table 4'!AP14-'[14]Table 4'!AP15</f>
        <v>0</v>
      </c>
      <c r="L18" s="701">
        <f>'Table 4'!AQ14-'[14]Table 4'!AQ15</f>
        <v>0</v>
      </c>
      <c r="M18" s="701">
        <f>'Table 4'!AR14-'[14]Table 4'!AR15</f>
        <v>0</v>
      </c>
      <c r="N18" s="701">
        <f>'Table 4'!AS14-'[14]Table 4'!AS15</f>
        <v>0</v>
      </c>
      <c r="O18" s="701">
        <f>'Table 4'!AT14-'[14]Table 4'!AT15</f>
        <v>0</v>
      </c>
      <c r="P18" s="701">
        <f>'Table 4'!AU14-'[14]Table 4'!AU15</f>
        <v>0</v>
      </c>
      <c r="Q18" s="701">
        <f>'Table 4'!AV14-'[14]Table 4'!AV15</f>
        <v>0</v>
      </c>
      <c r="R18" s="701">
        <f>'Table 4'!AW14-'[14]Table 4'!AW15</f>
        <v>0</v>
      </c>
      <c r="S18" s="701">
        <f>'Table 4'!AX14-'[14]Table 4'!AX15</f>
        <v>0</v>
      </c>
      <c r="T18" s="701">
        <f>'Table 4'!AY14-'[14]Table 4'!AY15</f>
        <v>0</v>
      </c>
      <c r="U18" s="701">
        <f>'Table 4'!AZ14-'[14]Table 4'!AZ15</f>
        <v>0</v>
      </c>
      <c r="V18" s="701">
        <f>'Table 4'!BA14-'[14]Table 4'!BA15</f>
        <v>0</v>
      </c>
      <c r="W18" s="701">
        <f>'Table 4'!BB14-'[14]Table 4'!BB15</f>
        <v>0</v>
      </c>
      <c r="X18" s="701">
        <f>'Table 4'!BC14-'[14]Table 4'!BC15</f>
        <v>0</v>
      </c>
      <c r="Y18" s="701">
        <f>'Table 4'!BD14-'[14]Table 4'!BD15</f>
        <v>0</v>
      </c>
      <c r="Z18" s="701">
        <f>'Table 4'!BE14-'[14]Table 4'!BE15</f>
        <v>0</v>
      </c>
      <c r="AA18" s="701">
        <f>'Table 4'!BF14-'[14]Table 4'!BF15</f>
        <v>0</v>
      </c>
      <c r="AB18" s="701">
        <f>'Table 4'!BG14-'[14]Table 4'!BG15</f>
        <v>0</v>
      </c>
      <c r="AC18" s="701">
        <f>'Table 4'!BH14-'[14]Table 4'!BH15</f>
        <v>0</v>
      </c>
      <c r="AD18" s="701">
        <f>'Table 4'!BI14-'[14]Table 4'!BI15</f>
        <v>0</v>
      </c>
      <c r="AE18" s="701">
        <f>'Table 4'!BJ14-'[14]Table 4'!BJ15</f>
        <v>0</v>
      </c>
      <c r="AF18" s="701">
        <f>'Table 4'!BK14-'[14]Table 4'!BK15</f>
        <v>0</v>
      </c>
      <c r="AG18" s="701">
        <f>'Table 4'!BL14-'[14]Table 4'!BL15</f>
        <v>0</v>
      </c>
      <c r="AH18" s="701">
        <f>'Table 4'!BM14-'[14]Table 4'!BM15</f>
        <v>0</v>
      </c>
      <c r="AI18" s="701">
        <f>'Table 4'!BN14-'[14]Table 4'!BN15</f>
        <v>0</v>
      </c>
      <c r="AJ18" s="701">
        <f>'Table 4'!BO14-'[14]Table 4'!BO15</f>
        <v>0</v>
      </c>
      <c r="AK18" s="701">
        <f>'Table 4'!BP14-'[14]Table 4'!BP15</f>
        <v>0</v>
      </c>
      <c r="AL18" s="701">
        <f>'Table 4'!BQ14-'[14]Table 4'!BQ15</f>
        <v>0</v>
      </c>
      <c r="AM18" s="701">
        <f>'Table 4'!BR14-'[14]Table 4'!BR15</f>
        <v>0</v>
      </c>
      <c r="AN18" s="701">
        <f>'Table 4'!BS14-'[14]Table 4'!BS15</f>
        <v>0</v>
      </c>
      <c r="AO18" s="701">
        <f>'Table 4'!BT14-'[14]Table 4'!BT15</f>
        <v>0</v>
      </c>
      <c r="AP18" s="701">
        <f>'Table 4'!BU14-'[14]Table 4'!BU15</f>
        <v>0</v>
      </c>
      <c r="AQ18" s="701">
        <f>'Table 4'!BV14-'[14]Table 4'!BV15</f>
        <v>0</v>
      </c>
      <c r="AR18" s="701">
        <f>'Table 4'!BW14-'[14]Table 4'!BW15</f>
        <v>0</v>
      </c>
      <c r="AS18" s="701">
        <f>'Table 4'!BX14-'[14]Table 4'!BX15</f>
        <v>0</v>
      </c>
      <c r="AT18" s="701">
        <f>'Table 4'!BY14-'[14]Table 4'!BY15</f>
        <v>0</v>
      </c>
      <c r="AU18" s="752">
        <f>'Table 4'!BZ14-'[14]Table 4'!BZ15</f>
        <v>0</v>
      </c>
      <c r="AV18" s="701">
        <f>'Table 4'!CA14-'[14]Table 4'!CA15</f>
        <v>0</v>
      </c>
      <c r="AW18" s="701">
        <f>'Table 4'!CB14-'[14]Table 4'!CB15</f>
        <v>0</v>
      </c>
      <c r="AX18" s="701">
        <f>'Table 4'!CC14-'[14]Table 4'!CC15</f>
        <v>0</v>
      </c>
      <c r="AY18" s="701">
        <f>'Table 4'!CD14-'[14]Table 4'!CD15</f>
        <v>0</v>
      </c>
      <c r="AZ18" s="701">
        <f>'Table 4'!CE14-'[14]Table 4'!CE15</f>
        <v>0</v>
      </c>
      <c r="BA18" s="701">
        <f>'Table 4'!CF14-'[14]Table 4'!CF15</f>
        <v>0</v>
      </c>
    </row>
    <row r="19" spans="1:53" x14ac:dyDescent="0.35">
      <c r="A19" s="755">
        <v>4</v>
      </c>
      <c r="B19" s="697" t="s">
        <v>424</v>
      </c>
      <c r="C19" s="701">
        <f>'Table 4'!AH15-'[14]Table 4'!AH16</f>
        <v>0</v>
      </c>
      <c r="D19" s="701">
        <f>'Table 4'!AI15-'[14]Table 4'!AI16</f>
        <v>0</v>
      </c>
      <c r="E19" s="701">
        <f>'Table 4'!AJ15-'[14]Table 4'!AJ16</f>
        <v>0</v>
      </c>
      <c r="F19" s="701">
        <f>'Table 4'!AK15-'[14]Table 4'!AK16</f>
        <v>0</v>
      </c>
      <c r="G19" s="701">
        <f>'Table 4'!AL15-'[14]Table 4'!AL16</f>
        <v>0</v>
      </c>
      <c r="H19" s="701">
        <f>'Table 4'!AM15-'[14]Table 4'!AM16</f>
        <v>0</v>
      </c>
      <c r="I19" s="701">
        <f>'Table 4'!AN15-'[14]Table 4'!AN16</f>
        <v>0</v>
      </c>
      <c r="J19" s="701">
        <f>'Table 4'!AO15-'[14]Table 4'!AO16</f>
        <v>0</v>
      </c>
      <c r="K19" s="701">
        <f>'Table 4'!AP15-'[14]Table 4'!AP16</f>
        <v>0</v>
      </c>
      <c r="L19" s="701">
        <f>'Table 4'!AQ15-'[14]Table 4'!AQ16</f>
        <v>0</v>
      </c>
      <c r="M19" s="701">
        <f>'Table 4'!AR15-'[14]Table 4'!AR16</f>
        <v>0</v>
      </c>
      <c r="N19" s="701">
        <f>'Table 4'!AS15-'[14]Table 4'!AS16</f>
        <v>0</v>
      </c>
      <c r="O19" s="701">
        <f>'Table 4'!AT15-'[14]Table 4'!AT16</f>
        <v>0</v>
      </c>
      <c r="P19" s="701">
        <f>'Table 4'!AU15-'[14]Table 4'!AU16</f>
        <v>0</v>
      </c>
      <c r="Q19" s="701">
        <f>'Table 4'!AV15-'[14]Table 4'!AV16</f>
        <v>0</v>
      </c>
      <c r="R19" s="701">
        <f>'Table 4'!AW15-'[14]Table 4'!AW16</f>
        <v>0</v>
      </c>
      <c r="S19" s="701">
        <f>'Table 4'!AX15-'[14]Table 4'!AX16</f>
        <v>0</v>
      </c>
      <c r="T19" s="701">
        <f>'Table 4'!AY15-'[14]Table 4'!AY16</f>
        <v>0</v>
      </c>
      <c r="U19" s="701">
        <f>'Table 4'!AZ15-'[14]Table 4'!AZ16</f>
        <v>0</v>
      </c>
      <c r="V19" s="701">
        <f>'Table 4'!BA15-'[14]Table 4'!BA16</f>
        <v>0</v>
      </c>
      <c r="W19" s="701">
        <f>'Table 4'!BB15-'[14]Table 4'!BB16</f>
        <v>0</v>
      </c>
      <c r="X19" s="701">
        <f>'Table 4'!BC15-'[14]Table 4'!BC16</f>
        <v>0</v>
      </c>
      <c r="Y19" s="701">
        <f>'Table 4'!BD15-'[14]Table 4'!BD16</f>
        <v>0</v>
      </c>
      <c r="Z19" s="701">
        <f>'Table 4'!BE15-'[14]Table 4'!BE16</f>
        <v>0</v>
      </c>
      <c r="AA19" s="701">
        <f>'Table 4'!BF15-'[14]Table 4'!BF16</f>
        <v>0</v>
      </c>
      <c r="AB19" s="701">
        <f>'Table 4'!BG15-'[14]Table 4'!BG16</f>
        <v>0</v>
      </c>
      <c r="AC19" s="701">
        <f>'Table 4'!BH15-'[14]Table 4'!BH16</f>
        <v>0</v>
      </c>
      <c r="AD19" s="701">
        <f>'Table 4'!BI15-'[14]Table 4'!BI16</f>
        <v>0</v>
      </c>
      <c r="AE19" s="701">
        <f>'Table 4'!BJ15-'[14]Table 4'!BJ16</f>
        <v>0</v>
      </c>
      <c r="AF19" s="701">
        <f>'Table 4'!BK15-'[14]Table 4'!BK16</f>
        <v>0</v>
      </c>
      <c r="AG19" s="701">
        <f>'Table 4'!BL15-'[14]Table 4'!BL16</f>
        <v>0</v>
      </c>
      <c r="AH19" s="701">
        <f>'Table 4'!BM15-'[14]Table 4'!BM16</f>
        <v>0</v>
      </c>
      <c r="AI19" s="701">
        <f>'Table 4'!BN15-'[14]Table 4'!BN16</f>
        <v>0</v>
      </c>
      <c r="AJ19" s="701">
        <f>'Table 4'!BO15-'[14]Table 4'!BO16</f>
        <v>0</v>
      </c>
      <c r="AK19" s="701">
        <f>'Table 4'!BP15-'[14]Table 4'!BP16</f>
        <v>0</v>
      </c>
      <c r="AL19" s="701">
        <f>'Table 4'!BQ15-'[14]Table 4'!BQ16</f>
        <v>0</v>
      </c>
      <c r="AM19" s="701">
        <f>'Table 4'!BR15-'[14]Table 4'!BR16</f>
        <v>0</v>
      </c>
      <c r="AN19" s="701">
        <f>'Table 4'!BS15-'[14]Table 4'!BS16</f>
        <v>0</v>
      </c>
      <c r="AO19" s="701">
        <f>'Table 4'!BT15-'[14]Table 4'!BT16</f>
        <v>0</v>
      </c>
      <c r="AP19" s="701">
        <f>'Table 4'!BU15-'[14]Table 4'!BU16</f>
        <v>0</v>
      </c>
      <c r="AQ19" s="701">
        <f>'Table 4'!BV15-'[14]Table 4'!BV16</f>
        <v>0</v>
      </c>
      <c r="AR19" s="701">
        <f>'Table 4'!BW15-'[14]Table 4'!BW16</f>
        <v>0</v>
      </c>
      <c r="AS19" s="701">
        <f>'Table 4'!BX15-'[14]Table 4'!BX16</f>
        <v>0</v>
      </c>
      <c r="AT19" s="701">
        <f>'Table 4'!BY15-'[14]Table 4'!BY16</f>
        <v>0</v>
      </c>
      <c r="AU19" s="752">
        <f>'Table 4'!BZ15-'[14]Table 4'!BZ16</f>
        <v>0</v>
      </c>
      <c r="AV19" s="701">
        <f>'Table 4'!CA15-'[14]Table 4'!CA16</f>
        <v>0.44298472892880625</v>
      </c>
      <c r="AW19" s="701">
        <f>'Table 4'!CB15-'[14]Table 4'!CB16</f>
        <v>1.3847971924330693</v>
      </c>
      <c r="AX19" s="701">
        <f>'Table 4'!CC15-'[14]Table 4'!CC16</f>
        <v>1.9308448063795183</v>
      </c>
      <c r="AY19" s="701">
        <f>'Table 4'!CD15-'[14]Table 4'!CD16</f>
        <v>3.3645673230972903</v>
      </c>
      <c r="AZ19" s="701">
        <f>'Table 4'!CE15-'[14]Table 4'!CE16</f>
        <v>3.9456658649198104</v>
      </c>
      <c r="BA19" s="701">
        <f>'Table 4'!CF15-'[14]Table 4'!CF16</f>
        <v>4.4416107792924073</v>
      </c>
    </row>
    <row r="20" spans="1:53" x14ac:dyDescent="0.35">
      <c r="A20" s="755">
        <v>4</v>
      </c>
      <c r="B20" s="697" t="s">
        <v>593</v>
      </c>
      <c r="C20" s="701">
        <f>'Table 4'!AH16-'[14]Table 4'!AH17</f>
        <v>0</v>
      </c>
      <c r="D20" s="701">
        <f>'Table 4'!AI16-'[14]Table 4'!AI17</f>
        <v>0</v>
      </c>
      <c r="E20" s="701">
        <f>'Table 4'!AJ16-'[14]Table 4'!AJ17</f>
        <v>0</v>
      </c>
      <c r="F20" s="701">
        <f>'Table 4'!AK16-'[14]Table 4'!AK17</f>
        <v>0</v>
      </c>
      <c r="G20" s="701">
        <f>'Table 4'!AL16-'[14]Table 4'!AL17</f>
        <v>0</v>
      </c>
      <c r="H20" s="701">
        <f>'Table 4'!AM16-'[14]Table 4'!AM17</f>
        <v>0</v>
      </c>
      <c r="I20" s="701">
        <f>'Table 4'!AN16-'[14]Table 4'!AN17</f>
        <v>0</v>
      </c>
      <c r="J20" s="701">
        <f>'Table 4'!AO16-'[14]Table 4'!AO17</f>
        <v>0</v>
      </c>
      <c r="K20" s="701">
        <f>'Table 4'!AP16-'[14]Table 4'!AP17</f>
        <v>0</v>
      </c>
      <c r="L20" s="701">
        <f>'Table 4'!AQ16-'[14]Table 4'!AQ17</f>
        <v>0</v>
      </c>
      <c r="M20" s="701">
        <f>'Table 4'!AR16-'[14]Table 4'!AR17</f>
        <v>0</v>
      </c>
      <c r="N20" s="701">
        <f>'Table 4'!AS16-'[14]Table 4'!AS17</f>
        <v>0</v>
      </c>
      <c r="O20" s="701">
        <f>'Table 4'!AT16-'[14]Table 4'!AT17</f>
        <v>0</v>
      </c>
      <c r="P20" s="701">
        <f>'Table 4'!AU16-'[14]Table 4'!AU17</f>
        <v>0</v>
      </c>
      <c r="Q20" s="701">
        <f>'Table 4'!AV16-'[14]Table 4'!AV17</f>
        <v>0</v>
      </c>
      <c r="R20" s="701">
        <f>'Table 4'!AW16-'[14]Table 4'!AW17</f>
        <v>0</v>
      </c>
      <c r="S20" s="701">
        <f>'Table 4'!AX16-'[14]Table 4'!AX17</f>
        <v>0</v>
      </c>
      <c r="T20" s="701">
        <f>'Table 4'!AY16-'[14]Table 4'!AY17</f>
        <v>0</v>
      </c>
      <c r="U20" s="701">
        <f>'Table 4'!AZ16-'[14]Table 4'!AZ17</f>
        <v>0</v>
      </c>
      <c r="V20" s="701">
        <f>'Table 4'!BA16-'[14]Table 4'!BA17</f>
        <v>0</v>
      </c>
      <c r="W20" s="701">
        <f>'Table 4'!BB16-'[14]Table 4'!BB17</f>
        <v>0</v>
      </c>
      <c r="X20" s="701">
        <f>'Table 4'!BC16-'[14]Table 4'!BC17</f>
        <v>0</v>
      </c>
      <c r="Y20" s="701">
        <f>'Table 4'!BD16-'[14]Table 4'!BD17</f>
        <v>0</v>
      </c>
      <c r="Z20" s="701">
        <f>'Table 4'!BE16-'[14]Table 4'!BE17</f>
        <v>0</v>
      </c>
      <c r="AA20" s="701">
        <f>'Table 4'!BF16-'[14]Table 4'!BF17</f>
        <v>0</v>
      </c>
      <c r="AB20" s="701">
        <f>'Table 4'!BG16-'[14]Table 4'!BG17</f>
        <v>0</v>
      </c>
      <c r="AC20" s="701">
        <f>'Table 4'!BH16-'[14]Table 4'!BH17</f>
        <v>0</v>
      </c>
      <c r="AD20" s="701">
        <f>'Table 4'!BI16-'[14]Table 4'!BI17</f>
        <v>0</v>
      </c>
      <c r="AE20" s="701">
        <f>'Table 4'!BJ16-'[14]Table 4'!BJ17</f>
        <v>0</v>
      </c>
      <c r="AF20" s="701">
        <f>'Table 4'!BK16-'[14]Table 4'!BK17</f>
        <v>0</v>
      </c>
      <c r="AG20" s="701">
        <f>'Table 4'!BL16-'[14]Table 4'!BL17</f>
        <v>0</v>
      </c>
      <c r="AH20" s="701">
        <f>'Table 4'!BM16-'[14]Table 4'!BM17</f>
        <v>0</v>
      </c>
      <c r="AI20" s="701">
        <f>'Table 4'!BN16-'[14]Table 4'!BN17</f>
        <v>0</v>
      </c>
      <c r="AJ20" s="701">
        <f>'Table 4'!BO16-'[14]Table 4'!BO17</f>
        <v>0</v>
      </c>
      <c r="AK20" s="701">
        <f>'Table 4'!BP16-'[14]Table 4'!BP17</f>
        <v>0</v>
      </c>
      <c r="AL20" s="701">
        <f>'Table 4'!BQ16-'[14]Table 4'!BQ17</f>
        <v>0</v>
      </c>
      <c r="AM20" s="701">
        <f>'Table 4'!BR16-'[14]Table 4'!BR17</f>
        <v>0</v>
      </c>
      <c r="AN20" s="701">
        <f>'Table 4'!BS16-'[14]Table 4'!BS17</f>
        <v>0</v>
      </c>
      <c r="AO20" s="701">
        <f>'Table 4'!BT16-'[14]Table 4'!BT17</f>
        <v>0</v>
      </c>
      <c r="AP20" s="701">
        <f>'Table 4'!BU16-'[14]Table 4'!BU17</f>
        <v>0</v>
      </c>
      <c r="AQ20" s="701">
        <f>'Table 4'!BV16-'[14]Table 4'!BV17</f>
        <v>0</v>
      </c>
      <c r="AR20" s="701">
        <f>'Table 4'!BW16-'[14]Table 4'!BW17</f>
        <v>0</v>
      </c>
      <c r="AS20" s="701">
        <f>'Table 4'!BX16-'[14]Table 4'!BX17</f>
        <v>0</v>
      </c>
      <c r="AT20" s="701">
        <f>'Table 4'!BY16-'[14]Table 4'!BY17</f>
        <v>0</v>
      </c>
      <c r="AU20" s="752">
        <f>'Table 4'!BZ16-'[14]Table 4'!BZ17</f>
        <v>0</v>
      </c>
      <c r="AV20" s="701">
        <f>'Table 4'!CA16-'[14]Table 4'!CA17</f>
        <v>0</v>
      </c>
      <c r="AW20" s="701">
        <f>'Table 4'!CB16-'[14]Table 4'!CB17</f>
        <v>0</v>
      </c>
      <c r="AX20" s="701">
        <f>'Table 4'!CC16-'[14]Table 4'!CC17</f>
        <v>0</v>
      </c>
      <c r="AY20" s="701">
        <f>'Table 4'!CD16-'[14]Table 4'!CD17</f>
        <v>0</v>
      </c>
      <c r="AZ20" s="701">
        <f>'Table 4'!CE16-'[14]Table 4'!CE17</f>
        <v>0</v>
      </c>
      <c r="BA20" s="701">
        <f>'Table 4'!CF16-'[14]Table 4'!CF17</f>
        <v>0</v>
      </c>
    </row>
    <row r="21" spans="1:53" x14ac:dyDescent="0.35">
      <c r="A21" s="755">
        <v>4</v>
      </c>
      <c r="B21" s="741" t="s">
        <v>1055</v>
      </c>
      <c r="C21" s="701"/>
      <c r="AI21" s="701"/>
    </row>
    <row r="22" spans="1:53" s="742" customFormat="1" x14ac:dyDescent="0.35">
      <c r="A22" s="757">
        <v>4</v>
      </c>
      <c r="B22" s="743" t="s">
        <v>1056</v>
      </c>
      <c r="C22" s="744">
        <f>SUM('Table 4'!AH17,'Table 4'!AH18)-'[14]Table 4'!AH34</f>
        <v>0</v>
      </c>
      <c r="D22" s="744">
        <f>SUM('Table 4'!AI17,'Table 4'!AI18)-'[14]Table 4'!AI34</f>
        <v>0</v>
      </c>
      <c r="E22" s="744">
        <f>SUM('Table 4'!AJ17,'Table 4'!AJ18)-'[14]Table 4'!AJ34</f>
        <v>0</v>
      </c>
      <c r="F22" s="744">
        <f>SUM('Table 4'!AK17,'Table 4'!AK18)-'[14]Table 4'!AK34</f>
        <v>0</v>
      </c>
      <c r="G22" s="744">
        <f>SUM('Table 4'!AL17,'Table 4'!AL18)-'[14]Table 4'!AL34</f>
        <v>0</v>
      </c>
      <c r="H22" s="744">
        <f>SUM('Table 4'!AM17,'Table 4'!AM18)-'[14]Table 4'!AM34</f>
        <v>0</v>
      </c>
      <c r="I22" s="744">
        <f>SUM('Table 4'!AN17,'Table 4'!AN18)-'[14]Table 4'!AN34</f>
        <v>0</v>
      </c>
      <c r="J22" s="744">
        <f>SUM('Table 4'!AO17,'Table 4'!AO18)-'[14]Table 4'!AO34</f>
        <v>0</v>
      </c>
      <c r="K22" s="744">
        <f>SUM('Table 4'!AP17,'Table 4'!AP18)-'[14]Table 4'!AP34</f>
        <v>0</v>
      </c>
      <c r="L22" s="744">
        <f>SUM('Table 4'!AQ17,'Table 4'!AQ18)-'[14]Table 4'!AQ34</f>
        <v>0</v>
      </c>
      <c r="M22" s="744">
        <f>SUM('Table 4'!AR17,'Table 4'!AR18)-'[14]Table 4'!AR34</f>
        <v>0</v>
      </c>
      <c r="N22" s="744">
        <f>SUM('Table 4'!AS17,'Table 4'!AS18)-'[14]Table 4'!AS34</f>
        <v>0</v>
      </c>
      <c r="O22" s="744">
        <f>SUM('Table 4'!AT17,'Table 4'!AT18)-'[14]Table 4'!AT34</f>
        <v>0</v>
      </c>
      <c r="P22" s="744">
        <f>SUM('Table 4'!AU17,'Table 4'!AU18)-'[14]Table 4'!AU34</f>
        <v>0</v>
      </c>
      <c r="Q22" s="744">
        <f>SUM('Table 4'!AV17,'Table 4'!AV18)-'[14]Table 4'!AV34</f>
        <v>0</v>
      </c>
      <c r="R22" s="744">
        <f>SUM('Table 4'!AW17,'Table 4'!AW18)-'[14]Table 4'!AW34</f>
        <v>0</v>
      </c>
      <c r="S22" s="744">
        <f>SUM('Table 4'!AX17,'Table 4'!AX18)-'[14]Table 4'!AX34</f>
        <v>0</v>
      </c>
      <c r="T22" s="744">
        <f>SUM('Table 4'!AY17,'Table 4'!AY18)-'[14]Table 4'!AY34</f>
        <v>0</v>
      </c>
      <c r="U22" s="744">
        <f>SUM('Table 4'!AZ17,'Table 4'!AZ18)-'[14]Table 4'!AZ34</f>
        <v>0</v>
      </c>
      <c r="V22" s="744">
        <f>SUM('Table 4'!BA17,'Table 4'!BA18)-'[14]Table 4'!BA34</f>
        <v>0</v>
      </c>
      <c r="W22" s="744">
        <f>SUM('Table 4'!BB17,'Table 4'!BB18)-'[14]Table 4'!BB34</f>
        <v>0</v>
      </c>
      <c r="X22" s="744">
        <f>SUM('Table 4'!BC17,'Table 4'!BC18)-'[14]Table 4'!BC34</f>
        <v>0</v>
      </c>
      <c r="Y22" s="744">
        <f>SUM('Table 4'!BD17,'Table 4'!BD18)-'[14]Table 4'!BD34</f>
        <v>0</v>
      </c>
      <c r="Z22" s="744">
        <f>SUM('Table 4'!BE17,'Table 4'!BE18)-'[14]Table 4'!BE34</f>
        <v>0</v>
      </c>
      <c r="AA22" s="744">
        <f>SUM('Table 4'!BF17,'Table 4'!BF18)-'[14]Table 4'!BF34</f>
        <v>0</v>
      </c>
      <c r="AB22" s="744">
        <f>SUM('Table 4'!BG17,'Table 4'!BG18)-'[14]Table 4'!BG34</f>
        <v>0</v>
      </c>
      <c r="AC22" s="744">
        <f>SUM('Table 4'!BH17,'Table 4'!BH18)-'[14]Table 4'!BH34</f>
        <v>0</v>
      </c>
      <c r="AD22" s="744">
        <f>SUM('Table 4'!BI17,'Table 4'!BI18)-'[14]Table 4'!BI34</f>
        <v>0</v>
      </c>
      <c r="AE22" s="744">
        <f>SUM('Table 4'!BJ17,'Table 4'!BJ18)-'[14]Table 4'!BJ34</f>
        <v>0</v>
      </c>
      <c r="AF22" s="744">
        <f>SUM('Table 4'!BK17,'Table 4'!BK18)-'[14]Table 4'!BK34</f>
        <v>0</v>
      </c>
      <c r="AG22" s="744">
        <f>SUM('Table 4'!BL17,'Table 4'!BL18)-'[14]Table 4'!BL34</f>
        <v>0</v>
      </c>
      <c r="AH22" s="744">
        <f>SUM('Table 4'!BM17,'Table 4'!BM18)-'[14]Table 4'!BM34</f>
        <v>0</v>
      </c>
      <c r="AI22" s="744">
        <f>SUM('Table 4'!BN17,'Table 4'!BN18)-'[14]Table 4'!BN34</f>
        <v>0</v>
      </c>
      <c r="AJ22" s="744">
        <f>SUM('Table 4'!BO17,'Table 4'!BO18)-'[14]Table 4'!BO34</f>
        <v>0</v>
      </c>
      <c r="AK22" s="744">
        <f>SUM('Table 4'!BP17,'Table 4'!BP18)-'[14]Table 4'!BP34</f>
        <v>0</v>
      </c>
      <c r="AL22" s="744">
        <f>SUM('Table 4'!BQ17,'Table 4'!BQ18)-'[14]Table 4'!BQ34</f>
        <v>0</v>
      </c>
      <c r="AM22" s="744">
        <f>SUM('Table 4'!BR17,'Table 4'!BR18)-'[14]Table 4'!BR34</f>
        <v>0</v>
      </c>
      <c r="AN22" s="744">
        <f>SUM('Table 4'!BS17,'Table 4'!BS18)-'[14]Table 4'!BS34</f>
        <v>0</v>
      </c>
      <c r="AO22" s="744">
        <f>SUM('Table 4'!BT17,'Table 4'!BT18)-'[14]Table 4'!BT34</f>
        <v>0</v>
      </c>
      <c r="AP22" s="744">
        <f>SUM('Table 4'!BU17,'Table 4'!BU18)-'[14]Table 4'!BU34</f>
        <v>0</v>
      </c>
      <c r="AQ22" s="744">
        <f>SUM('Table 4'!BV17,'Table 4'!BV18)-'[14]Table 4'!BV34</f>
        <v>0</v>
      </c>
      <c r="AR22" s="762">
        <f>SUM('Table 4'!BW17,'Table 4'!BW18)-'[14]Table 4'!BW34</f>
        <v>-163.68302929449783</v>
      </c>
      <c r="AS22" s="762">
        <f>SUM('Table 4'!BX17,'Table 4'!BX18)-'[14]Table 4'!BX34</f>
        <v>-173.15625023894972</v>
      </c>
      <c r="AT22" s="762">
        <f>SUM('Table 4'!BY17,'Table 4'!BY18)-'[14]Table 4'!BY34</f>
        <v>-269.02758413589254</v>
      </c>
      <c r="AU22" s="763">
        <f>SUM('Table 4'!BZ17,'Table 4'!BZ18)-'[14]Table 4'!BZ34</f>
        <v>-175.73841152670684</v>
      </c>
      <c r="AV22" s="744">
        <f>SUM('Table 4'!CA17,'Table 4'!CA18)-'[14]Table 4'!CA34</f>
        <v>79.928659398332456</v>
      </c>
      <c r="AW22" s="744">
        <f>SUM('Table 4'!CB17,'Table 4'!CB18)-'[14]Table 4'!CB34</f>
        <v>273.36684786029036</v>
      </c>
      <c r="AX22" s="744">
        <f>SUM('Table 4'!CC17,'Table 4'!CC18)-'[14]Table 4'!CC34</f>
        <v>4123.0422012498966</v>
      </c>
      <c r="AY22" s="744">
        <f>SUM('Table 4'!CD17,'Table 4'!CD18)-'[14]Table 4'!CD34</f>
        <v>6783.63103987879</v>
      </c>
      <c r="AZ22" s="744">
        <f>SUM('Table 4'!CE17,'Table 4'!CE18)-'[14]Table 4'!CE34</f>
        <v>6010.1640612143092</v>
      </c>
      <c r="BA22" s="744">
        <f>SUM('Table 4'!CF17,'Table 4'!CF18)-'[14]Table 4'!CF34</f>
        <v>3809.1428087274835</v>
      </c>
    </row>
    <row r="23" spans="1:53" s="745" customFormat="1" x14ac:dyDescent="0.35">
      <c r="A23" s="756">
        <v>4</v>
      </c>
      <c r="B23" s="745" t="s">
        <v>596</v>
      </c>
      <c r="C23" s="746"/>
      <c r="AI23" s="746"/>
      <c r="AU23" s="750"/>
    </row>
    <row r="24" spans="1:53" x14ac:dyDescent="0.35">
      <c r="A24" s="755">
        <v>4</v>
      </c>
      <c r="B24" s="697" t="s">
        <v>599</v>
      </c>
      <c r="C24" s="701">
        <f>'Table 4'!AH22-'[14]Table 4'!AH24</f>
        <v>0</v>
      </c>
      <c r="D24" s="701">
        <f>'Table 4'!AI22-'[14]Table 4'!AI24</f>
        <v>0</v>
      </c>
      <c r="E24" s="701">
        <f>'Table 4'!AJ22-'[14]Table 4'!AJ24</f>
        <v>0</v>
      </c>
      <c r="F24" s="701">
        <f>'Table 4'!AK22-'[14]Table 4'!AK24</f>
        <v>0</v>
      </c>
      <c r="G24" s="701">
        <f>'Table 4'!AL22-'[14]Table 4'!AL24</f>
        <v>0</v>
      </c>
      <c r="H24" s="701">
        <f>'Table 4'!AM22-'[14]Table 4'!AM24</f>
        <v>0</v>
      </c>
      <c r="I24" s="701">
        <f>'Table 4'!AN22-'[14]Table 4'!AN24</f>
        <v>0</v>
      </c>
      <c r="J24" s="701">
        <f>'Table 4'!AO22-'[14]Table 4'!AO24</f>
        <v>0</v>
      </c>
      <c r="K24" s="701">
        <f>'Table 4'!AP22-'[14]Table 4'!AP24</f>
        <v>0</v>
      </c>
      <c r="L24" s="701">
        <f>'Table 4'!AQ22-'[14]Table 4'!AQ24</f>
        <v>0</v>
      </c>
      <c r="M24" s="701">
        <f>'Table 4'!AR22-'[14]Table 4'!AR24</f>
        <v>0</v>
      </c>
      <c r="N24" s="701">
        <f>'Table 4'!AS22-'[14]Table 4'!AS24</f>
        <v>0</v>
      </c>
      <c r="O24" s="701">
        <f>'Table 4'!AT22-'[14]Table 4'!AT24</f>
        <v>0</v>
      </c>
      <c r="P24" s="701">
        <f>'Table 4'!AU22-'[14]Table 4'!AU24</f>
        <v>0</v>
      </c>
      <c r="Q24" s="701">
        <f>'Table 4'!AV22-'[14]Table 4'!AV24</f>
        <v>0</v>
      </c>
      <c r="R24" s="701">
        <f>'Table 4'!AW22-'[14]Table 4'!AW24</f>
        <v>0</v>
      </c>
      <c r="S24" s="701">
        <f>'Table 4'!AX22-'[14]Table 4'!AX24</f>
        <v>0</v>
      </c>
      <c r="T24" s="701">
        <f>'Table 4'!AY22-'[14]Table 4'!AY24</f>
        <v>0</v>
      </c>
      <c r="U24" s="701">
        <f>'Table 4'!AZ22-'[14]Table 4'!AZ24</f>
        <v>0</v>
      </c>
      <c r="V24" s="701">
        <f>'Table 4'!BA22-'[14]Table 4'!BA24</f>
        <v>0</v>
      </c>
      <c r="W24" s="701">
        <f>'Table 4'!BB22-'[14]Table 4'!BB24</f>
        <v>0</v>
      </c>
      <c r="X24" s="701">
        <f>'Table 4'!BC22-'[14]Table 4'!BC24</f>
        <v>0</v>
      </c>
      <c r="Y24" s="701">
        <f>'Table 4'!BD22-'[14]Table 4'!BD24</f>
        <v>0</v>
      </c>
      <c r="Z24" s="701">
        <f>'Table 4'!BE22-'[14]Table 4'!BE24</f>
        <v>0</v>
      </c>
      <c r="AA24" s="701">
        <f>'Table 4'!BF22-'[14]Table 4'!BF24</f>
        <v>0</v>
      </c>
      <c r="AB24" s="701">
        <f>'Table 4'!BG22-'[14]Table 4'!BG24</f>
        <v>0</v>
      </c>
      <c r="AC24" s="701">
        <f>'Table 4'!BH22-'[14]Table 4'!BH24</f>
        <v>0</v>
      </c>
      <c r="AD24" s="701">
        <f>'Table 4'!BI22-'[14]Table 4'!BI24</f>
        <v>0</v>
      </c>
      <c r="AE24" s="701">
        <f>'Table 4'!BJ22-'[14]Table 4'!BJ24</f>
        <v>0</v>
      </c>
      <c r="AF24" s="701">
        <f>'Table 4'!BK22-'[14]Table 4'!BK24</f>
        <v>0</v>
      </c>
      <c r="AG24" s="701">
        <f>'Table 4'!BL22-'[14]Table 4'!BL24</f>
        <v>0</v>
      </c>
      <c r="AH24" s="701">
        <f>'Table 4'!BM22-'[14]Table 4'!BM24</f>
        <v>0</v>
      </c>
      <c r="AI24" s="701">
        <f>'Table 4'!BN22-'[14]Table 4'!BN24</f>
        <v>0</v>
      </c>
      <c r="AJ24" s="701">
        <f>'Table 4'!BO22-'[14]Table 4'!BO24</f>
        <v>0</v>
      </c>
      <c r="AK24" s="701">
        <f>'Table 4'!BP22-'[14]Table 4'!BP24</f>
        <v>0</v>
      </c>
      <c r="AL24" s="701">
        <f>'Table 4'!BQ22-'[14]Table 4'!BQ24</f>
        <v>0</v>
      </c>
      <c r="AM24" s="701">
        <f>'Table 4'!BR22-'[14]Table 4'!BR24</f>
        <v>0</v>
      </c>
      <c r="AN24" s="701">
        <f>'Table 4'!BS22-'[14]Table 4'!BS24</f>
        <v>0</v>
      </c>
      <c r="AO24" s="701">
        <f>'Table 4'!BT22-'[14]Table 4'!BT24</f>
        <v>0</v>
      </c>
      <c r="AP24" s="701">
        <f>'Table 4'!BU22-'[14]Table 4'!BU24</f>
        <v>0</v>
      </c>
      <c r="AQ24" s="701">
        <f>'Table 4'!BV22-'[14]Table 4'!BV24</f>
        <v>0</v>
      </c>
      <c r="AR24" s="701">
        <f>'Table 4'!BW22-'[14]Table 4'!BW24</f>
        <v>0</v>
      </c>
      <c r="AS24" s="701">
        <f>'Table 4'!BX22-'[14]Table 4'!BX24</f>
        <v>0</v>
      </c>
      <c r="AT24" s="701">
        <f>'Table 4'!BY22-'[14]Table 4'!BY24</f>
        <v>0</v>
      </c>
      <c r="AU24" s="752">
        <f>'Table 4'!BZ22-'[14]Table 4'!BZ24</f>
        <v>0</v>
      </c>
      <c r="AV24" s="701">
        <f>'Table 4'!CA22-'[14]Table 4'!CA24</f>
        <v>-1.3708696509061156</v>
      </c>
      <c r="AW24" s="701">
        <f>'Table 4'!CB22-'[14]Table 4'!CB24</f>
        <v>53.642074673922252</v>
      </c>
      <c r="AX24" s="701">
        <f>'Table 4'!CC22-'[14]Table 4'!CC24</f>
        <v>31.099737645644382</v>
      </c>
      <c r="AY24" s="701">
        <f>'Table 4'!CD22-'[14]Table 4'!CD24</f>
        <v>91.028761692051376</v>
      </c>
      <c r="AZ24" s="701">
        <f>'Table 4'!CE22-'[14]Table 4'!CE24</f>
        <v>-58.165801084947816</v>
      </c>
      <c r="BA24" s="701">
        <f>'Table 4'!CF22-'[14]Table 4'!CF24</f>
        <v>-110.62721829946349</v>
      </c>
    </row>
    <row r="25" spans="1:53" x14ac:dyDescent="0.35">
      <c r="A25" s="755">
        <v>4</v>
      </c>
      <c r="B25" s="697" t="s">
        <v>600</v>
      </c>
      <c r="C25" s="701">
        <f>'Table 4'!AH23-'[14]Table 4'!AH25</f>
        <v>0</v>
      </c>
      <c r="D25" s="701">
        <f>'Table 4'!AI23-'[14]Table 4'!AI25</f>
        <v>0</v>
      </c>
      <c r="E25" s="701">
        <f>'Table 4'!AJ23-'[14]Table 4'!AJ25</f>
        <v>0</v>
      </c>
      <c r="F25" s="701">
        <f>'Table 4'!AK23-'[14]Table 4'!AK25</f>
        <v>0</v>
      </c>
      <c r="G25" s="701">
        <f>'Table 4'!AL23-'[14]Table 4'!AL25</f>
        <v>0</v>
      </c>
      <c r="H25" s="701">
        <f>'Table 4'!AM23-'[14]Table 4'!AM25</f>
        <v>0</v>
      </c>
      <c r="I25" s="701">
        <f>'Table 4'!AN23-'[14]Table 4'!AN25</f>
        <v>0</v>
      </c>
      <c r="J25" s="701">
        <f>'Table 4'!AO23-'[14]Table 4'!AO25</f>
        <v>0</v>
      </c>
      <c r="K25" s="701">
        <f>'Table 4'!AP23-'[14]Table 4'!AP25</f>
        <v>0</v>
      </c>
      <c r="L25" s="701">
        <f>'Table 4'!AQ23-'[14]Table 4'!AQ25</f>
        <v>0</v>
      </c>
      <c r="M25" s="701">
        <f>'Table 4'!AR23-'[14]Table 4'!AR25</f>
        <v>0</v>
      </c>
      <c r="N25" s="701">
        <f>'Table 4'!AS23-'[14]Table 4'!AS25</f>
        <v>0</v>
      </c>
      <c r="O25" s="701">
        <f>'Table 4'!AT23-'[14]Table 4'!AT25</f>
        <v>0</v>
      </c>
      <c r="P25" s="701">
        <f>'Table 4'!AU23-'[14]Table 4'!AU25</f>
        <v>0</v>
      </c>
      <c r="Q25" s="701">
        <f>'Table 4'!AV23-'[14]Table 4'!AV25</f>
        <v>0</v>
      </c>
      <c r="R25" s="701">
        <f>'Table 4'!AW23-'[14]Table 4'!AW25</f>
        <v>0</v>
      </c>
      <c r="S25" s="701">
        <f>'Table 4'!AX23-'[14]Table 4'!AX25</f>
        <v>0</v>
      </c>
      <c r="T25" s="701">
        <f>'Table 4'!AY23-'[14]Table 4'!AY25</f>
        <v>0</v>
      </c>
      <c r="U25" s="701">
        <f>'Table 4'!AZ23-'[14]Table 4'!AZ25</f>
        <v>0</v>
      </c>
      <c r="V25" s="701">
        <f>'Table 4'!BA23-'[14]Table 4'!BA25</f>
        <v>0</v>
      </c>
      <c r="W25" s="701">
        <f>'Table 4'!BB23-'[14]Table 4'!BB25</f>
        <v>0</v>
      </c>
      <c r="X25" s="701">
        <f>'Table 4'!BC23-'[14]Table 4'!BC25</f>
        <v>0</v>
      </c>
      <c r="Y25" s="701">
        <f>'Table 4'!BD23-'[14]Table 4'!BD25</f>
        <v>0</v>
      </c>
      <c r="Z25" s="701">
        <f>'Table 4'!BE23-'[14]Table 4'!BE25</f>
        <v>0</v>
      </c>
      <c r="AA25" s="701">
        <f>'Table 4'!BF23-'[14]Table 4'!BF25</f>
        <v>0</v>
      </c>
      <c r="AB25" s="701">
        <f>'Table 4'!BG23-'[14]Table 4'!BG25</f>
        <v>0</v>
      </c>
      <c r="AC25" s="701">
        <f>'Table 4'!BH23-'[14]Table 4'!BH25</f>
        <v>0</v>
      </c>
      <c r="AD25" s="701">
        <f>'Table 4'!BI23-'[14]Table 4'!BI25</f>
        <v>0</v>
      </c>
      <c r="AE25" s="701">
        <f>'Table 4'!BJ23-'[14]Table 4'!BJ25</f>
        <v>0</v>
      </c>
      <c r="AF25" s="701">
        <f>'Table 4'!BK23-'[14]Table 4'!BK25</f>
        <v>0</v>
      </c>
      <c r="AG25" s="701">
        <f>'Table 4'!BL23-'[14]Table 4'!BL25</f>
        <v>0</v>
      </c>
      <c r="AH25" s="701">
        <f>'Table 4'!BM23-'[14]Table 4'!BM25</f>
        <v>0</v>
      </c>
      <c r="AI25" s="701">
        <f>'Table 4'!BN23-'[14]Table 4'!BN25</f>
        <v>0</v>
      </c>
      <c r="AJ25" s="701">
        <f>'Table 4'!BO23-'[14]Table 4'!BO25</f>
        <v>0</v>
      </c>
      <c r="AK25" s="701">
        <f>'Table 4'!BP23-'[14]Table 4'!BP25</f>
        <v>0</v>
      </c>
      <c r="AL25" s="701">
        <f>'Table 4'!BQ23-'[14]Table 4'!BQ25</f>
        <v>0</v>
      </c>
      <c r="AM25" s="766">
        <f>'Table 4'!BR23-'[14]Table 4'!BR25</f>
        <v>-0.20196999999996024</v>
      </c>
      <c r="AN25" s="766">
        <f>'Table 4'!BS23-'[14]Table 4'!BS25</f>
        <v>-1.5688300000000481</v>
      </c>
      <c r="AO25" s="766">
        <f>'Table 4'!BT23-'[14]Table 4'!BT25</f>
        <v>-21.514315967534458</v>
      </c>
      <c r="AP25" s="766">
        <f>'Table 4'!BU23-'[14]Table 4'!BU25</f>
        <v>-78.620057826195648</v>
      </c>
      <c r="AQ25" s="766">
        <f>'Table 4'!BV23-'[14]Table 4'!BV25</f>
        <v>-242.50709685891786</v>
      </c>
      <c r="AR25" s="701">
        <f>'Table 4'!BW23-'[14]Table 4'!BW25</f>
        <v>0</v>
      </c>
      <c r="AS25" s="701">
        <f>'Table 4'!BX23-'[14]Table 4'!BX25</f>
        <v>-3.1566902282279443</v>
      </c>
      <c r="AT25" s="701">
        <f>'Table 4'!BY23-'[14]Table 4'!BY25</f>
        <v>-3.7411711218737764E-4</v>
      </c>
      <c r="AU25" s="752">
        <f>'Table 4'!BZ23-'[14]Table 4'!BZ25</f>
        <v>-8.9846947162186552E-6</v>
      </c>
      <c r="AV25" s="701">
        <f>'Table 4'!CA23-'[14]Table 4'!CA25</f>
        <v>-3.2763990927122677</v>
      </c>
      <c r="AW25" s="701">
        <f>'Table 4'!CB23-'[14]Table 4'!CB25</f>
        <v>46.772162963160383</v>
      </c>
      <c r="AX25" s="701">
        <f>'Table 4'!CC23-'[14]Table 4'!CC25</f>
        <v>-0.21667013767534327</v>
      </c>
      <c r="AY25" s="701">
        <f>'Table 4'!CD23-'[14]Table 4'!CD25</f>
        <v>-0.34293064462231476</v>
      </c>
      <c r="AZ25" s="701">
        <f>'Table 4'!CE23-'[14]Table 4'!CE25</f>
        <v>-1.65120879719117</v>
      </c>
      <c r="BA25" s="701">
        <f>'Table 4'!CF23-'[14]Table 4'!CF25</f>
        <v>-1.9631018610028184</v>
      </c>
    </row>
    <row r="26" spans="1:53" x14ac:dyDescent="0.35">
      <c r="A26" s="755">
        <v>4</v>
      </c>
      <c r="B26" s="697" t="s">
        <v>601</v>
      </c>
      <c r="C26" s="701">
        <f>'Table 4'!AH24-'[14]Table 4'!AH36</f>
        <v>0</v>
      </c>
      <c r="D26" s="701">
        <f>'Table 4'!AI24-'[14]Table 4'!AI36</f>
        <v>0</v>
      </c>
      <c r="E26" s="701">
        <f>'Table 4'!AJ24-'[14]Table 4'!AJ36</f>
        <v>0</v>
      </c>
      <c r="F26" s="701">
        <f>'Table 4'!AK24-'[14]Table 4'!AK36</f>
        <v>0</v>
      </c>
      <c r="G26" s="701">
        <f>'Table 4'!AL24-'[14]Table 4'!AL36</f>
        <v>0</v>
      </c>
      <c r="H26" s="701">
        <f>'Table 4'!AM24-'[14]Table 4'!AM36</f>
        <v>0</v>
      </c>
      <c r="I26" s="701">
        <f>'Table 4'!AN24-'[14]Table 4'!AN36</f>
        <v>0</v>
      </c>
      <c r="J26" s="701">
        <f>'Table 4'!AO24-'[14]Table 4'!AO36</f>
        <v>0</v>
      </c>
      <c r="K26" s="701">
        <f>'Table 4'!AP24-'[14]Table 4'!AP36</f>
        <v>0</v>
      </c>
      <c r="L26" s="701">
        <f>'Table 4'!AQ24-'[14]Table 4'!AQ36</f>
        <v>0</v>
      </c>
      <c r="M26" s="701">
        <f>'Table 4'!AR24-'[14]Table 4'!AR36</f>
        <v>0</v>
      </c>
      <c r="N26" s="701">
        <f>'Table 4'!AS24-'[14]Table 4'!AS36</f>
        <v>0</v>
      </c>
      <c r="O26" s="701">
        <f>'Table 4'!AT24-'[14]Table 4'!AT36</f>
        <v>0</v>
      </c>
      <c r="P26" s="701">
        <f>'Table 4'!AU24-'[14]Table 4'!AU36</f>
        <v>0</v>
      </c>
      <c r="Q26" s="701">
        <f>'Table 4'!AV24-'[14]Table 4'!AV36</f>
        <v>0</v>
      </c>
      <c r="R26" s="701">
        <f>'Table 4'!AW24-'[14]Table 4'!AW36</f>
        <v>0</v>
      </c>
      <c r="S26" s="701">
        <f>'Table 4'!AX24-'[14]Table 4'!AX36</f>
        <v>0</v>
      </c>
      <c r="T26" s="701">
        <f>'Table 4'!AY24-'[14]Table 4'!AY36</f>
        <v>0</v>
      </c>
      <c r="U26" s="701">
        <f>'Table 4'!AZ24-'[14]Table 4'!AZ36</f>
        <v>0</v>
      </c>
      <c r="V26" s="701">
        <f>'Table 4'!BA24-'[14]Table 4'!BA36</f>
        <v>0</v>
      </c>
      <c r="W26" s="701">
        <f>'Table 4'!BB24-'[14]Table 4'!BB36</f>
        <v>0</v>
      </c>
      <c r="X26" s="701">
        <f>'Table 4'!BC24-'[14]Table 4'!BC36</f>
        <v>0</v>
      </c>
      <c r="Y26" s="701">
        <f>'Table 4'!BD24-'[14]Table 4'!BD36</f>
        <v>0</v>
      </c>
      <c r="Z26" s="701">
        <f>'Table 4'!BE24-'[14]Table 4'!BE36</f>
        <v>0</v>
      </c>
      <c r="AA26" s="701">
        <f>'Table 4'!BF24-'[14]Table 4'!BF36</f>
        <v>0</v>
      </c>
      <c r="AB26" s="701">
        <f>'Table 4'!BG24-'[14]Table 4'!BG36</f>
        <v>0</v>
      </c>
      <c r="AC26" s="701">
        <f>'Table 4'!BH24-'[14]Table 4'!BH36</f>
        <v>0</v>
      </c>
      <c r="AD26" s="701">
        <f>'Table 4'!BI24-'[14]Table 4'!BI36</f>
        <v>0</v>
      </c>
      <c r="AE26" s="701">
        <f>'Table 4'!BJ24-'[14]Table 4'!BJ36</f>
        <v>0</v>
      </c>
      <c r="AF26" s="701">
        <f>'Table 4'!BK24-'[14]Table 4'!BK36</f>
        <v>0</v>
      </c>
      <c r="AG26" s="701">
        <f>'Table 4'!BL24-'[14]Table 4'!BL36</f>
        <v>0</v>
      </c>
      <c r="AH26" s="701">
        <f>'Table 4'!BM24-'[14]Table 4'!BM36</f>
        <v>0</v>
      </c>
      <c r="AI26" s="701">
        <f>'Table 4'!BN24-'[14]Table 4'!BN36</f>
        <v>0</v>
      </c>
      <c r="AJ26" s="701">
        <f>'Table 4'!BO24-'[14]Table 4'!BO36</f>
        <v>0</v>
      </c>
      <c r="AK26" s="701">
        <f>'Table 4'!BP24-'[14]Table 4'!BP36</f>
        <v>0</v>
      </c>
      <c r="AL26" s="701">
        <f>'Table 4'!BQ24-'[14]Table 4'!BQ36</f>
        <v>0</v>
      </c>
      <c r="AM26" s="766">
        <f>'Table 4'!BR24-'[14]Table 4'!BR36</f>
        <v>0.20197000000000001</v>
      </c>
      <c r="AN26" s="766">
        <f>'Table 4'!BS24-'[14]Table 4'!BS36</f>
        <v>1.5688299999999999</v>
      </c>
      <c r="AO26" s="766">
        <f>'Table 4'!BT24-'[14]Table 4'!BT36</f>
        <v>21.514315967534472</v>
      </c>
      <c r="AP26" s="766">
        <f>'Table 4'!BU24-'[14]Table 4'!BU36</f>
        <v>78.62005782619562</v>
      </c>
      <c r="AQ26" s="766">
        <f>'Table 4'!BV24-'[14]Table 4'!BV36</f>
        <v>242.50709685891789</v>
      </c>
      <c r="AR26" s="701">
        <f>'Table 4'!BW24-'[14]Table 4'!BW36</f>
        <v>-11.822454271839177</v>
      </c>
      <c r="AS26" s="701">
        <f>'Table 4'!BX24-'[14]Table 4'!BX36</f>
        <v>-34.966536367114202</v>
      </c>
      <c r="AT26" s="701">
        <f>'Table 4'!BY24-'[14]Table 4'!BY36</f>
        <v>-35.279645020315797</v>
      </c>
      <c r="AU26" s="752">
        <f>'Table 4'!BZ24-'[14]Table 4'!BZ36</f>
        <v>-11.899672580333799</v>
      </c>
      <c r="AV26" s="701">
        <f>'Table 4'!CA24-'[14]Table 4'!CA36</f>
        <v>59.366821733364191</v>
      </c>
      <c r="AW26" s="701">
        <f>'Table 4'!CB24-'[14]Table 4'!CB36</f>
        <v>282.47611843096138</v>
      </c>
      <c r="AX26" s="701">
        <f>'Table 4'!CC24-'[14]Table 4'!CC36</f>
        <v>184.11164414780092</v>
      </c>
      <c r="AY26" s="701">
        <f>'Table 4'!CD24-'[14]Table 4'!CD36</f>
        <v>242.26312006586795</v>
      </c>
      <c r="AZ26" s="701">
        <f>'Table 4'!CE24-'[14]Table 4'!CE36</f>
        <v>240.95488633039554</v>
      </c>
      <c r="BA26" s="701">
        <f>'Table 4'!CF24-'[14]Table 4'!CF36</f>
        <v>228.83844632431965</v>
      </c>
    </row>
    <row r="27" spans="1:53" s="745" customFormat="1" x14ac:dyDescent="0.35">
      <c r="A27" s="756">
        <v>4</v>
      </c>
      <c r="B27" s="745" t="s">
        <v>602</v>
      </c>
      <c r="C27" s="746"/>
      <c r="AI27" s="746"/>
      <c r="AU27" s="750"/>
    </row>
    <row r="28" spans="1:53" x14ac:dyDescent="0.35">
      <c r="A28" s="755">
        <v>4</v>
      </c>
      <c r="B28" s="697" t="s">
        <v>605</v>
      </c>
      <c r="C28" s="703">
        <f>'Table 4'!AH30-'[14]Table 4'!AH18</f>
        <v>0</v>
      </c>
      <c r="D28" s="703">
        <f>'Table 4'!AI30-'[14]Table 4'!AI18</f>
        <v>0</v>
      </c>
      <c r="E28" s="703">
        <f>'Table 4'!AJ30-'[14]Table 4'!AJ18</f>
        <v>0</v>
      </c>
      <c r="F28" s="703">
        <f>'Table 4'!AK30-'[14]Table 4'!AK18</f>
        <v>0</v>
      </c>
      <c r="G28" s="703">
        <f>'Table 4'!AL30-'[14]Table 4'!AL18</f>
        <v>0</v>
      </c>
      <c r="H28" s="703">
        <f>'Table 4'!AM30-'[14]Table 4'!AM18</f>
        <v>0</v>
      </c>
      <c r="I28" s="703">
        <f>'Table 4'!AN30-'[14]Table 4'!AN18</f>
        <v>0</v>
      </c>
      <c r="J28" s="703">
        <f>'Table 4'!AO30-'[14]Table 4'!AO18</f>
        <v>0</v>
      </c>
      <c r="K28" s="703">
        <f>'Table 4'!AP30-'[14]Table 4'!AP18</f>
        <v>0</v>
      </c>
      <c r="L28" s="703">
        <f>'Table 4'!AQ30-'[14]Table 4'!AQ18</f>
        <v>0</v>
      </c>
      <c r="M28" s="703">
        <f>'Table 4'!AR30-'[14]Table 4'!AR18</f>
        <v>0</v>
      </c>
      <c r="N28" s="703">
        <f>'Table 4'!AS30-'[14]Table 4'!AS18</f>
        <v>0</v>
      </c>
      <c r="O28" s="703">
        <f>'Table 4'!AT30-'[14]Table 4'!AT18</f>
        <v>0</v>
      </c>
      <c r="P28" s="703">
        <f>'Table 4'!AU30-'[14]Table 4'!AU18</f>
        <v>0</v>
      </c>
      <c r="Q28" s="703">
        <f>'Table 4'!AV30-'[14]Table 4'!AV18</f>
        <v>0</v>
      </c>
      <c r="R28" s="703">
        <f>'Table 4'!AW30-'[14]Table 4'!AW18</f>
        <v>0</v>
      </c>
      <c r="S28" s="703">
        <f>'Table 4'!AX30-'[14]Table 4'!AX18</f>
        <v>0</v>
      </c>
      <c r="T28" s="703">
        <f>'Table 4'!AY30-'[14]Table 4'!AY18</f>
        <v>0</v>
      </c>
      <c r="U28" s="703">
        <f>'Table 4'!AZ30-'[14]Table 4'!AZ18</f>
        <v>0</v>
      </c>
      <c r="V28" s="703">
        <f>'Table 4'!BA30-'[14]Table 4'!BA18</f>
        <v>0</v>
      </c>
      <c r="W28" s="703">
        <f>'Table 4'!BB30-'[14]Table 4'!BB18</f>
        <v>0</v>
      </c>
      <c r="X28" s="703">
        <f>'Table 4'!BC30-'[14]Table 4'!BC18</f>
        <v>0</v>
      </c>
      <c r="Y28" s="703">
        <f>'Table 4'!BD30-'[14]Table 4'!BD18</f>
        <v>0</v>
      </c>
      <c r="Z28" s="703">
        <f>'Table 4'!BE30-'[14]Table 4'!BE18</f>
        <v>0</v>
      </c>
      <c r="AA28" s="703">
        <f>'Table 4'!BF30-'[14]Table 4'!BF18</f>
        <v>0</v>
      </c>
      <c r="AB28" s="703">
        <f>'Table 4'!BG30-'[14]Table 4'!BG18</f>
        <v>0</v>
      </c>
      <c r="AC28" s="703">
        <f>'Table 4'!BH30-'[14]Table 4'!BH18</f>
        <v>0</v>
      </c>
      <c r="AD28" s="703">
        <f>'Table 4'!BI30-'[14]Table 4'!BI18</f>
        <v>0</v>
      </c>
      <c r="AE28" s="703">
        <f>'Table 4'!BJ30-'[14]Table 4'!BJ18</f>
        <v>0</v>
      </c>
      <c r="AF28" s="703">
        <f>'Table 4'!BK30-'[14]Table 4'!BK18</f>
        <v>0</v>
      </c>
      <c r="AG28" s="703">
        <f>'Table 4'!BL30-'[14]Table 4'!BL18</f>
        <v>0</v>
      </c>
      <c r="AH28" s="703">
        <f>'Table 4'!BM30-'[14]Table 4'!BM18</f>
        <v>0</v>
      </c>
      <c r="AI28" s="703">
        <f>'Table 4'!BN30-'[14]Table 4'!BN18</f>
        <v>0</v>
      </c>
      <c r="AJ28" s="703">
        <f>'Table 4'!BO30-'[14]Table 4'!BO18</f>
        <v>0</v>
      </c>
      <c r="AK28" s="703">
        <f>'Table 4'!BP30-'[14]Table 4'!BP18</f>
        <v>0</v>
      </c>
      <c r="AL28" s="703">
        <f>'Table 4'!BQ30-'[14]Table 4'!BQ18</f>
        <v>0</v>
      </c>
      <c r="AM28" s="703">
        <f>'Table 4'!BR30-'[14]Table 4'!BR18</f>
        <v>0</v>
      </c>
      <c r="AN28" s="703">
        <f>'Table 4'!BS30-'[14]Table 4'!BS18</f>
        <v>0</v>
      </c>
      <c r="AO28" s="703">
        <f>'Table 4'!BT30-'[14]Table 4'!BT18</f>
        <v>0</v>
      </c>
      <c r="AP28" s="703">
        <f>'Table 4'!BU30-'[14]Table 4'!BU18</f>
        <v>0</v>
      </c>
      <c r="AQ28" s="703">
        <f>'Table 4'!BV30-'[14]Table 4'!BV18</f>
        <v>0</v>
      </c>
      <c r="AR28" s="703">
        <f>'Table 4'!BW30-'[14]Table 4'!BW18</f>
        <v>0</v>
      </c>
      <c r="AS28" s="703">
        <f>'Table 4'!BX30-'[14]Table 4'!BX18</f>
        <v>-3.4937999953399412E-4</v>
      </c>
      <c r="AT28" s="703">
        <f>'Table 4'!BY30-'[14]Table 4'!BY18</f>
        <v>0</v>
      </c>
      <c r="AU28" s="751">
        <f>'Table 4'!BZ30-'[14]Table 4'!BZ18</f>
        <v>0</v>
      </c>
      <c r="AV28" s="703">
        <f>'Table 4'!CA30-'[14]Table 4'!CA18</f>
        <v>3.7916995798888138</v>
      </c>
      <c r="AW28" s="703">
        <f>'Table 4'!CB30-'[14]Table 4'!CB18</f>
        <v>13.944775780417331</v>
      </c>
      <c r="AX28" s="703">
        <f>'Table 4'!CC30-'[14]Table 4'!CC18</f>
        <v>12.689783892835521</v>
      </c>
      <c r="AY28" s="703">
        <f>'Table 4'!CD30-'[14]Table 4'!CD18</f>
        <v>29.193222815955778</v>
      </c>
      <c r="AZ28" s="703">
        <f>'Table 4'!CE30-'[14]Table 4'!CE18</f>
        <v>29.913112469056728</v>
      </c>
      <c r="BA28" s="703">
        <f>'Table 4'!CF30-'[14]Table 4'!CF18</f>
        <v>28.172105013405144</v>
      </c>
    </row>
    <row r="29" spans="1:53" x14ac:dyDescent="0.35">
      <c r="A29" s="755">
        <v>4</v>
      </c>
      <c r="B29" s="760" t="s">
        <v>606</v>
      </c>
      <c r="C29" s="701">
        <f>'Table 4'!AH31-'[14]Table 4'!AH19</f>
        <v>0</v>
      </c>
      <c r="D29" s="701">
        <f>'Table 4'!AI31-'[14]Table 4'!AI19</f>
        <v>0</v>
      </c>
      <c r="E29" s="701">
        <f>'Table 4'!AJ31-'[14]Table 4'!AJ19</f>
        <v>0</v>
      </c>
      <c r="F29" s="701">
        <f>'Table 4'!AK31-'[14]Table 4'!AK19</f>
        <v>0</v>
      </c>
      <c r="G29" s="701">
        <f>'Table 4'!AL31-'[14]Table 4'!AL19</f>
        <v>0</v>
      </c>
      <c r="H29" s="701">
        <f>'Table 4'!AM31-'[14]Table 4'!AM19</f>
        <v>0</v>
      </c>
      <c r="I29" s="701">
        <f>'Table 4'!AN31-'[14]Table 4'!AN19</f>
        <v>0</v>
      </c>
      <c r="J29" s="701">
        <f>'Table 4'!AO31-'[14]Table 4'!AO19</f>
        <v>0</v>
      </c>
      <c r="K29" s="701">
        <f>'Table 4'!AP31-'[14]Table 4'!AP19</f>
        <v>0</v>
      </c>
      <c r="L29" s="701">
        <f>'Table 4'!AQ31-'[14]Table 4'!AQ19</f>
        <v>0</v>
      </c>
      <c r="M29" s="701">
        <f>'Table 4'!AR31-'[14]Table 4'!AR19</f>
        <v>0</v>
      </c>
      <c r="N29" s="701">
        <f>'Table 4'!AS31-'[14]Table 4'!AS19</f>
        <v>0</v>
      </c>
      <c r="O29" s="701">
        <f>'Table 4'!AT31-'[14]Table 4'!AT19</f>
        <v>0</v>
      </c>
      <c r="P29" s="701">
        <f>'Table 4'!AU31-'[14]Table 4'!AU19</f>
        <v>0</v>
      </c>
      <c r="Q29" s="701">
        <f>'Table 4'!AV31-'[14]Table 4'!AV19</f>
        <v>0</v>
      </c>
      <c r="R29" s="701">
        <f>'Table 4'!AW31-'[14]Table 4'!AW19</f>
        <v>0</v>
      </c>
      <c r="S29" s="701">
        <f>'Table 4'!AX31-'[14]Table 4'!AX19</f>
        <v>0</v>
      </c>
      <c r="T29" s="701">
        <f>'Table 4'!AY31-'[14]Table 4'!AY19</f>
        <v>0</v>
      </c>
      <c r="U29" s="701">
        <f>'Table 4'!AZ31-'[14]Table 4'!AZ19</f>
        <v>0</v>
      </c>
      <c r="V29" s="701">
        <f>'Table 4'!BA31-'[14]Table 4'!BA19</f>
        <v>0</v>
      </c>
      <c r="W29" s="701">
        <f>'Table 4'!BB31-'[14]Table 4'!BB19</f>
        <v>0</v>
      </c>
      <c r="X29" s="701">
        <f>'Table 4'!BC31-'[14]Table 4'!BC19</f>
        <v>0</v>
      </c>
      <c r="Y29" s="701">
        <f>'Table 4'!BD31-'[14]Table 4'!BD19</f>
        <v>0</v>
      </c>
      <c r="Z29" s="701">
        <f>'Table 4'!BE31-'[14]Table 4'!BE19</f>
        <v>0</v>
      </c>
      <c r="AA29" s="701">
        <f>'Table 4'!BF31-'[14]Table 4'!BF19</f>
        <v>0</v>
      </c>
      <c r="AB29" s="701">
        <f>'Table 4'!BG31-'[14]Table 4'!BG19</f>
        <v>0</v>
      </c>
      <c r="AC29" s="701">
        <f>'Table 4'!BH31-'[14]Table 4'!BH19</f>
        <v>0</v>
      </c>
      <c r="AD29" s="701">
        <f>'Table 4'!BI31-'[14]Table 4'!BI19</f>
        <v>0</v>
      </c>
      <c r="AE29" s="701">
        <f>'Table 4'!BJ31-'[14]Table 4'!BJ19</f>
        <v>0</v>
      </c>
      <c r="AF29" s="701">
        <f>'Table 4'!BK31-'[14]Table 4'!BK19</f>
        <v>0</v>
      </c>
      <c r="AG29" s="701">
        <f>'Table 4'!BL31-'[14]Table 4'!BL19</f>
        <v>0</v>
      </c>
      <c r="AH29" s="701">
        <f>'Table 4'!BM31-'[14]Table 4'!BM19</f>
        <v>0</v>
      </c>
      <c r="AI29" s="701">
        <f>'Table 4'!BN31-'[14]Table 4'!BN19</f>
        <v>0</v>
      </c>
      <c r="AJ29" s="701">
        <f>'Table 4'!BO31-'[14]Table 4'!BO19</f>
        <v>0</v>
      </c>
      <c r="AK29" s="701">
        <f>'Table 4'!BP31-'[14]Table 4'!BP19</f>
        <v>0</v>
      </c>
      <c r="AL29" s="701">
        <f>'Table 4'!BQ31-'[14]Table 4'!BQ19</f>
        <v>0</v>
      </c>
      <c r="AM29" s="701">
        <f>'Table 4'!BR31-'[14]Table 4'!BR19</f>
        <v>0</v>
      </c>
      <c r="AN29" s="701">
        <f>'Table 4'!BS31-'[14]Table 4'!BS19</f>
        <v>0</v>
      </c>
      <c r="AO29" s="701">
        <f>'Table 4'!BT31-'[14]Table 4'!BT19</f>
        <v>0</v>
      </c>
      <c r="AP29" s="701">
        <f>'Table 4'!BU31-'[14]Table 4'!BU19</f>
        <v>0</v>
      </c>
      <c r="AQ29" s="701">
        <f>'Table 4'!BV31-'[14]Table 4'!BV19</f>
        <v>0</v>
      </c>
      <c r="AR29" s="701">
        <f>'Table 4'!BW31-'[14]Table 4'!BW19</f>
        <v>-0.23464356824058896</v>
      </c>
      <c r="AS29" s="701">
        <f>'Table 4'!BX31-'[14]Table 4'!BX19</f>
        <v>-5.4584687350356376E-4</v>
      </c>
      <c r="AT29" s="701">
        <f>'Table 4'!BY31-'[14]Table 4'!BY19</f>
        <v>-1.4815253071436274E-3</v>
      </c>
      <c r="AU29" s="752">
        <f>'Table 4'!BZ31-'[14]Table 4'!BZ19</f>
        <v>-1.8327907156567846E-4</v>
      </c>
      <c r="AV29" s="701">
        <f>'Table 4'!CA31-'[14]Table 4'!CA19</f>
        <v>4.743909338339769E-2</v>
      </c>
      <c r="AW29" s="701">
        <f>'Table 4'!CB31-'[14]Table 4'!CB19</f>
        <v>-0.11383651222802094</v>
      </c>
      <c r="AX29" s="701">
        <f>'Table 4'!CC31-'[14]Table 4'!CC19</f>
        <v>-3.3171318843789876E-2</v>
      </c>
      <c r="AY29" s="701">
        <f>'Table 4'!CD31-'[14]Table 4'!CD19</f>
        <v>0.22799106305526529</v>
      </c>
      <c r="AZ29" s="701">
        <f>'Table 4'!CE31-'[14]Table 4'!CE19</f>
        <v>0.21304581426985969</v>
      </c>
      <c r="BA29" s="701">
        <f>'Table 4'!CF31-'[14]Table 4'!CF19</f>
        <v>0.19760389524833144</v>
      </c>
    </row>
    <row r="30" spans="1:53" x14ac:dyDescent="0.35">
      <c r="A30" s="755">
        <v>4</v>
      </c>
      <c r="B30" s="760" t="s">
        <v>607</v>
      </c>
      <c r="C30" s="701">
        <f>'Table 4'!AH32-'[14]Table 4'!AH20</f>
        <v>0</v>
      </c>
      <c r="D30" s="701">
        <f>'Table 4'!AI32-'[14]Table 4'!AI20</f>
        <v>0</v>
      </c>
      <c r="E30" s="701">
        <f>'Table 4'!AJ32-'[14]Table 4'!AJ20</f>
        <v>0</v>
      </c>
      <c r="F30" s="701">
        <f>'Table 4'!AK32-'[14]Table 4'!AK20</f>
        <v>0</v>
      </c>
      <c r="G30" s="701">
        <f>'Table 4'!AL32-'[14]Table 4'!AL20</f>
        <v>0</v>
      </c>
      <c r="H30" s="701">
        <f>'Table 4'!AM32-'[14]Table 4'!AM20</f>
        <v>0</v>
      </c>
      <c r="I30" s="701">
        <f>'Table 4'!AN32-'[14]Table 4'!AN20</f>
        <v>0</v>
      </c>
      <c r="J30" s="701">
        <f>'Table 4'!AO32-'[14]Table 4'!AO20</f>
        <v>0</v>
      </c>
      <c r="K30" s="701">
        <f>'Table 4'!AP32-'[14]Table 4'!AP20</f>
        <v>0</v>
      </c>
      <c r="L30" s="701">
        <f>'Table 4'!AQ32-'[14]Table 4'!AQ20</f>
        <v>0</v>
      </c>
      <c r="M30" s="701">
        <f>'Table 4'!AR32-'[14]Table 4'!AR20</f>
        <v>0</v>
      </c>
      <c r="N30" s="701">
        <f>'Table 4'!AS32-'[14]Table 4'!AS20</f>
        <v>0</v>
      </c>
      <c r="O30" s="701">
        <f>'Table 4'!AT32-'[14]Table 4'!AT20</f>
        <v>0</v>
      </c>
      <c r="P30" s="701">
        <f>'Table 4'!AU32-'[14]Table 4'!AU20</f>
        <v>0</v>
      </c>
      <c r="Q30" s="701">
        <f>'Table 4'!AV32-'[14]Table 4'!AV20</f>
        <v>0</v>
      </c>
      <c r="R30" s="701">
        <f>'Table 4'!AW32-'[14]Table 4'!AW20</f>
        <v>0</v>
      </c>
      <c r="S30" s="701">
        <f>'Table 4'!AX32-'[14]Table 4'!AX20</f>
        <v>0</v>
      </c>
      <c r="T30" s="701">
        <f>'Table 4'!AY32-'[14]Table 4'!AY20</f>
        <v>0</v>
      </c>
      <c r="U30" s="701">
        <f>'Table 4'!AZ32-'[14]Table 4'!AZ20</f>
        <v>0</v>
      </c>
      <c r="V30" s="701">
        <f>'Table 4'!BA32-'[14]Table 4'!BA20</f>
        <v>0</v>
      </c>
      <c r="W30" s="701">
        <f>'Table 4'!BB32-'[14]Table 4'!BB20</f>
        <v>0</v>
      </c>
      <c r="X30" s="701">
        <f>'Table 4'!BC32-'[14]Table 4'!BC20</f>
        <v>0</v>
      </c>
      <c r="Y30" s="701">
        <f>'Table 4'!BD32-'[14]Table 4'!BD20</f>
        <v>0</v>
      </c>
      <c r="Z30" s="701">
        <f>'Table 4'!BE32-'[14]Table 4'!BE20</f>
        <v>0</v>
      </c>
      <c r="AA30" s="701">
        <f>'Table 4'!BF32-'[14]Table 4'!BF20</f>
        <v>0</v>
      </c>
      <c r="AB30" s="701">
        <f>'Table 4'!BG32-'[14]Table 4'!BG20</f>
        <v>0</v>
      </c>
      <c r="AC30" s="701">
        <f>'Table 4'!BH32-'[14]Table 4'!BH20</f>
        <v>0</v>
      </c>
      <c r="AD30" s="701">
        <f>'Table 4'!BI32-'[14]Table 4'!BI20</f>
        <v>0</v>
      </c>
      <c r="AE30" s="701">
        <f>'Table 4'!BJ32-'[14]Table 4'!BJ20</f>
        <v>0</v>
      </c>
      <c r="AF30" s="701">
        <f>'Table 4'!BK32-'[14]Table 4'!BK20</f>
        <v>0</v>
      </c>
      <c r="AG30" s="701">
        <f>'Table 4'!BL32-'[14]Table 4'!BL20</f>
        <v>0</v>
      </c>
      <c r="AH30" s="701">
        <f>'Table 4'!BM32-'[14]Table 4'!BM20</f>
        <v>0</v>
      </c>
      <c r="AI30" s="701">
        <f>'Table 4'!BN32-'[14]Table 4'!BN20</f>
        <v>0</v>
      </c>
      <c r="AJ30" s="701">
        <f>'Table 4'!BO32-'[14]Table 4'!BO20</f>
        <v>0</v>
      </c>
      <c r="AK30" s="701">
        <f>'Table 4'!BP32-'[14]Table 4'!BP20</f>
        <v>0</v>
      </c>
      <c r="AL30" s="701">
        <f>'Table 4'!BQ32-'[14]Table 4'!BQ20</f>
        <v>0</v>
      </c>
      <c r="AM30" s="701">
        <f>'Table 4'!BR32-'[14]Table 4'!BR20</f>
        <v>0</v>
      </c>
      <c r="AN30" s="701">
        <f>'Table 4'!BS32-'[14]Table 4'!BS20</f>
        <v>0</v>
      </c>
      <c r="AO30" s="701">
        <f>'Table 4'!BT32-'[14]Table 4'!BT20</f>
        <v>0</v>
      </c>
      <c r="AP30" s="701">
        <f>'Table 4'!BU32-'[14]Table 4'!BU20</f>
        <v>0</v>
      </c>
      <c r="AQ30" s="701">
        <f>'Table 4'!BV32-'[14]Table 4'!BV20</f>
        <v>0</v>
      </c>
      <c r="AR30" s="701">
        <f>'Table 4'!BW32-'[14]Table 4'!BW20</f>
        <v>0.23464356824024435</v>
      </c>
      <c r="AS30" s="701">
        <f>'Table 4'!BX32-'[14]Table 4'!BX20</f>
        <v>1.9646687394470064E-4</v>
      </c>
      <c r="AT30" s="701">
        <f>'Table 4'!BY32-'[14]Table 4'!BY20</f>
        <v>1.4815253073265922E-3</v>
      </c>
      <c r="AU30" s="752">
        <f>'Table 4'!BZ32-'[14]Table 4'!BZ20</f>
        <v>1.8327907139337185E-4</v>
      </c>
      <c r="AV30" s="701">
        <f>'Table 4'!CA32-'[14]Table 4'!CA20</f>
        <v>3.0549271368058726</v>
      </c>
      <c r="AW30" s="701">
        <f>'Table 4'!CB32-'[14]Table 4'!CB20</f>
        <v>0.11519438775167146</v>
      </c>
      <c r="AX30" s="701">
        <f>'Table 4'!CC32-'[14]Table 4'!CC20</f>
        <v>3.1483638249482055</v>
      </c>
      <c r="AY30" s="701">
        <f>'Table 4'!CD32-'[14]Table 4'!CD20</f>
        <v>18.603894845730338</v>
      </c>
      <c r="AZ30" s="701">
        <f>'Table 4'!CE32-'[14]Table 4'!CE20</f>
        <v>19.444631068788226</v>
      </c>
      <c r="BA30" s="701">
        <f>'Table 4'!CF32-'[14]Table 4'!CF20</f>
        <v>17.936545394205723</v>
      </c>
    </row>
    <row r="31" spans="1:53" x14ac:dyDescent="0.35">
      <c r="A31" s="755">
        <v>4</v>
      </c>
      <c r="B31" s="760" t="s">
        <v>608</v>
      </c>
      <c r="C31" s="701">
        <f>'Table 4'!AH33-'[14]Table 4'!AH21</f>
        <v>0</v>
      </c>
      <c r="D31" s="701">
        <f>'Table 4'!AI33-'[14]Table 4'!AI21</f>
        <v>0</v>
      </c>
      <c r="E31" s="701">
        <f>'Table 4'!AJ33-'[14]Table 4'!AJ21</f>
        <v>0</v>
      </c>
      <c r="F31" s="701">
        <f>'Table 4'!AK33-'[14]Table 4'!AK21</f>
        <v>0</v>
      </c>
      <c r="G31" s="701">
        <f>'Table 4'!AL33-'[14]Table 4'!AL21</f>
        <v>0</v>
      </c>
      <c r="H31" s="701">
        <f>'Table 4'!AM33-'[14]Table 4'!AM21</f>
        <v>0</v>
      </c>
      <c r="I31" s="701">
        <f>'Table 4'!AN33-'[14]Table 4'!AN21</f>
        <v>0</v>
      </c>
      <c r="J31" s="701">
        <f>'Table 4'!AO33-'[14]Table 4'!AO21</f>
        <v>0</v>
      </c>
      <c r="K31" s="701">
        <f>'Table 4'!AP33-'[14]Table 4'!AP21</f>
        <v>0</v>
      </c>
      <c r="L31" s="701">
        <f>'Table 4'!AQ33-'[14]Table 4'!AQ21</f>
        <v>0</v>
      </c>
      <c r="M31" s="701">
        <f>'Table 4'!AR33-'[14]Table 4'!AR21</f>
        <v>0</v>
      </c>
      <c r="N31" s="701">
        <f>'Table 4'!AS33-'[14]Table 4'!AS21</f>
        <v>0</v>
      </c>
      <c r="O31" s="701">
        <f>'Table 4'!AT33-'[14]Table 4'!AT21</f>
        <v>0</v>
      </c>
      <c r="P31" s="701">
        <f>'Table 4'!AU33-'[14]Table 4'!AU21</f>
        <v>0</v>
      </c>
      <c r="Q31" s="701">
        <f>'Table 4'!AV33-'[14]Table 4'!AV21</f>
        <v>0</v>
      </c>
      <c r="R31" s="701">
        <f>'Table 4'!AW33-'[14]Table 4'!AW21</f>
        <v>0</v>
      </c>
      <c r="S31" s="701">
        <f>'Table 4'!AX33-'[14]Table 4'!AX21</f>
        <v>0</v>
      </c>
      <c r="T31" s="701">
        <f>'Table 4'!AY33-'[14]Table 4'!AY21</f>
        <v>0</v>
      </c>
      <c r="U31" s="701">
        <f>'Table 4'!AZ33-'[14]Table 4'!AZ21</f>
        <v>0</v>
      </c>
      <c r="V31" s="701">
        <f>'Table 4'!BA33-'[14]Table 4'!BA21</f>
        <v>0</v>
      </c>
      <c r="W31" s="701">
        <f>'Table 4'!BB33-'[14]Table 4'!BB21</f>
        <v>0</v>
      </c>
      <c r="X31" s="701">
        <f>'Table 4'!BC33-'[14]Table 4'!BC21</f>
        <v>0</v>
      </c>
      <c r="Y31" s="701">
        <f>'Table 4'!BD33-'[14]Table 4'!BD21</f>
        <v>0</v>
      </c>
      <c r="Z31" s="701">
        <f>'Table 4'!BE33-'[14]Table 4'!BE21</f>
        <v>0</v>
      </c>
      <c r="AA31" s="701">
        <f>'Table 4'!BF33-'[14]Table 4'!BF21</f>
        <v>0</v>
      </c>
      <c r="AB31" s="701">
        <f>'Table 4'!BG33-'[14]Table 4'!BG21</f>
        <v>0</v>
      </c>
      <c r="AC31" s="701">
        <f>'Table 4'!BH33-'[14]Table 4'!BH21</f>
        <v>0</v>
      </c>
      <c r="AD31" s="701">
        <f>'Table 4'!BI33-'[14]Table 4'!BI21</f>
        <v>0</v>
      </c>
      <c r="AE31" s="701">
        <f>'Table 4'!BJ33-'[14]Table 4'!BJ21</f>
        <v>0</v>
      </c>
      <c r="AF31" s="701">
        <f>'Table 4'!BK33-'[14]Table 4'!BK21</f>
        <v>0</v>
      </c>
      <c r="AG31" s="701">
        <f>'Table 4'!BL33-'[14]Table 4'!BL21</f>
        <v>0</v>
      </c>
      <c r="AH31" s="701">
        <f>'Table 4'!BM33-'[14]Table 4'!BM21</f>
        <v>0</v>
      </c>
      <c r="AI31" s="701">
        <f>'Table 4'!BN33-'[14]Table 4'!BN21</f>
        <v>0</v>
      </c>
      <c r="AJ31" s="701">
        <f>'Table 4'!BO33-'[14]Table 4'!BO21</f>
        <v>0</v>
      </c>
      <c r="AK31" s="701">
        <f>'Table 4'!BP33-'[14]Table 4'!BP21</f>
        <v>0</v>
      </c>
      <c r="AL31" s="701">
        <f>'Table 4'!BQ33-'[14]Table 4'!BQ21</f>
        <v>0</v>
      </c>
      <c r="AM31" s="701">
        <f>'Table 4'!BR33-'[14]Table 4'!BR21</f>
        <v>0</v>
      </c>
      <c r="AN31" s="701">
        <f>'Table 4'!BS33-'[14]Table 4'!BS21</f>
        <v>0</v>
      </c>
      <c r="AO31" s="701">
        <f>'Table 4'!BT33-'[14]Table 4'!BT21</f>
        <v>0</v>
      </c>
      <c r="AP31" s="701">
        <f>'Table 4'!BU33-'[14]Table 4'!BU21</f>
        <v>0</v>
      </c>
      <c r="AQ31" s="701">
        <f>'Table 4'!BV33-'[14]Table 4'!BV21</f>
        <v>0</v>
      </c>
      <c r="AR31" s="701">
        <f>'Table 4'!BW33-'[14]Table 4'!BW21</f>
        <v>0</v>
      </c>
      <c r="AS31" s="701">
        <f>'Table 4'!BX33-'[14]Table 4'!BX21</f>
        <v>0</v>
      </c>
      <c r="AT31" s="701">
        <f>'Table 4'!BY33-'[14]Table 4'!BY21</f>
        <v>0</v>
      </c>
      <c r="AU31" s="752">
        <f>'Table 4'!BZ33-'[14]Table 4'!BZ21</f>
        <v>0</v>
      </c>
      <c r="AV31" s="701">
        <f>'Table 4'!CA33-'[14]Table 4'!CA21</f>
        <v>-9.9592700280858537E-2</v>
      </c>
      <c r="AW31" s="701">
        <f>'Table 4'!CB33-'[14]Table 4'!CB21</f>
        <v>4.070863246564258</v>
      </c>
      <c r="AX31" s="701">
        <f>'Table 4'!CC33-'[14]Table 4'!CC21</f>
        <v>2.6104350298589907</v>
      </c>
      <c r="AY31" s="701">
        <f>'Table 4'!CD33-'[14]Table 4'!CD21</f>
        <v>2.8294230292907869</v>
      </c>
      <c r="AZ31" s="701">
        <f>'Table 4'!CE33-'[14]Table 4'!CE21</f>
        <v>2.7995279680541358</v>
      </c>
      <c r="BA31" s="701">
        <f>'Table 4'!CF33-'[14]Table 4'!CF21</f>
        <v>2.7490086064585526</v>
      </c>
    </row>
    <row r="32" spans="1:53" x14ac:dyDescent="0.35">
      <c r="A32" s="755">
        <v>4</v>
      </c>
      <c r="B32" s="760" t="s">
        <v>609</v>
      </c>
      <c r="C32" s="701">
        <f>'Table 4'!AH34-'[14]Table 4'!AH22</f>
        <v>0</v>
      </c>
      <c r="D32" s="701">
        <f>'Table 4'!AI34-'[14]Table 4'!AI22</f>
        <v>0</v>
      </c>
      <c r="E32" s="701">
        <f>'Table 4'!AJ34-'[14]Table 4'!AJ22</f>
        <v>0</v>
      </c>
      <c r="F32" s="701">
        <f>'Table 4'!AK34-'[14]Table 4'!AK22</f>
        <v>0</v>
      </c>
      <c r="G32" s="701">
        <f>'Table 4'!AL34-'[14]Table 4'!AL22</f>
        <v>0</v>
      </c>
      <c r="H32" s="701">
        <f>'Table 4'!AM34-'[14]Table 4'!AM22</f>
        <v>0</v>
      </c>
      <c r="I32" s="701">
        <f>'Table 4'!AN34-'[14]Table 4'!AN22</f>
        <v>0</v>
      </c>
      <c r="J32" s="701">
        <f>'Table 4'!AO34-'[14]Table 4'!AO22</f>
        <v>0</v>
      </c>
      <c r="K32" s="701">
        <f>'Table 4'!AP34-'[14]Table 4'!AP22</f>
        <v>0</v>
      </c>
      <c r="L32" s="701">
        <f>'Table 4'!AQ34-'[14]Table 4'!AQ22</f>
        <v>0</v>
      </c>
      <c r="M32" s="701">
        <f>'Table 4'!AR34-'[14]Table 4'!AR22</f>
        <v>0</v>
      </c>
      <c r="N32" s="701">
        <f>'Table 4'!AS34-'[14]Table 4'!AS22</f>
        <v>0</v>
      </c>
      <c r="O32" s="701">
        <f>'Table 4'!AT34-'[14]Table 4'!AT22</f>
        <v>0</v>
      </c>
      <c r="P32" s="701">
        <f>'Table 4'!AU34-'[14]Table 4'!AU22</f>
        <v>0</v>
      </c>
      <c r="Q32" s="701">
        <f>'Table 4'!AV34-'[14]Table 4'!AV22</f>
        <v>0</v>
      </c>
      <c r="R32" s="701">
        <f>'Table 4'!AW34-'[14]Table 4'!AW22</f>
        <v>0</v>
      </c>
      <c r="S32" s="701">
        <f>'Table 4'!AX34-'[14]Table 4'!AX22</f>
        <v>0</v>
      </c>
      <c r="T32" s="701">
        <f>'Table 4'!AY34-'[14]Table 4'!AY22</f>
        <v>0</v>
      </c>
      <c r="U32" s="701">
        <f>'Table 4'!AZ34-'[14]Table 4'!AZ22</f>
        <v>0</v>
      </c>
      <c r="V32" s="701">
        <f>'Table 4'!BA34-'[14]Table 4'!BA22</f>
        <v>0</v>
      </c>
      <c r="W32" s="701">
        <f>'Table 4'!BB34-'[14]Table 4'!BB22</f>
        <v>0</v>
      </c>
      <c r="X32" s="701">
        <f>'Table 4'!BC34-'[14]Table 4'!BC22</f>
        <v>0</v>
      </c>
      <c r="Y32" s="701">
        <f>'Table 4'!BD34-'[14]Table 4'!BD22</f>
        <v>0</v>
      </c>
      <c r="Z32" s="701">
        <f>'Table 4'!BE34-'[14]Table 4'!BE22</f>
        <v>0</v>
      </c>
      <c r="AA32" s="701">
        <f>'Table 4'!BF34-'[14]Table 4'!BF22</f>
        <v>0</v>
      </c>
      <c r="AB32" s="701">
        <f>'Table 4'!BG34-'[14]Table 4'!BG22</f>
        <v>0</v>
      </c>
      <c r="AC32" s="701">
        <f>'Table 4'!BH34-'[14]Table 4'!BH22</f>
        <v>0</v>
      </c>
      <c r="AD32" s="701">
        <f>'Table 4'!BI34-'[14]Table 4'!BI22</f>
        <v>0</v>
      </c>
      <c r="AE32" s="701">
        <f>'Table 4'!BJ34-'[14]Table 4'!BJ22</f>
        <v>0</v>
      </c>
      <c r="AF32" s="701">
        <f>'Table 4'!BK34-'[14]Table 4'!BK22</f>
        <v>0</v>
      </c>
      <c r="AG32" s="701">
        <f>'Table 4'!BL34-'[14]Table 4'!BL22</f>
        <v>0</v>
      </c>
      <c r="AH32" s="701">
        <f>'Table 4'!BM34-'[14]Table 4'!BM22</f>
        <v>0</v>
      </c>
      <c r="AI32" s="701">
        <f>'Table 4'!BN34-'[14]Table 4'!BN22</f>
        <v>0</v>
      </c>
      <c r="AJ32" s="701">
        <f>'Table 4'!BO34-'[14]Table 4'!BO22</f>
        <v>0</v>
      </c>
      <c r="AK32" s="701">
        <f>'Table 4'!BP34-'[14]Table 4'!BP22</f>
        <v>0</v>
      </c>
      <c r="AL32" s="701">
        <f>'Table 4'!BQ34-'[14]Table 4'!BQ22</f>
        <v>0</v>
      </c>
      <c r="AM32" s="701">
        <f>'Table 4'!BR34-'[14]Table 4'!BR22</f>
        <v>0</v>
      </c>
      <c r="AN32" s="701">
        <f>'Table 4'!BS34-'[14]Table 4'!BS22</f>
        <v>0</v>
      </c>
      <c r="AO32" s="701">
        <f>'Table 4'!BT34-'[14]Table 4'!BT22</f>
        <v>0</v>
      </c>
      <c r="AP32" s="701">
        <f>'Table 4'!BU34-'[14]Table 4'!BU22</f>
        <v>0</v>
      </c>
      <c r="AQ32" s="701">
        <f>'Table 4'!BV34-'[14]Table 4'!BV22</f>
        <v>0</v>
      </c>
      <c r="AR32" s="701">
        <f>'Table 4'!BW34-'[14]Table 4'!BW22</f>
        <v>0</v>
      </c>
      <c r="AS32" s="701">
        <f>'Table 4'!BX34-'[14]Table 4'!BX22</f>
        <v>0</v>
      </c>
      <c r="AT32" s="701">
        <f>'Table 4'!BY34-'[14]Table 4'!BY22</f>
        <v>0</v>
      </c>
      <c r="AU32" s="752">
        <f>'Table 4'!BZ34-'[14]Table 4'!BZ22</f>
        <v>0</v>
      </c>
      <c r="AV32" s="701">
        <f>'Table 4'!CA34-'[14]Table 4'!CA22</f>
        <v>1.2582200000000009E-3</v>
      </c>
      <c r="AW32" s="701">
        <f>'Table 4'!CB34-'[14]Table 4'!CB22</f>
        <v>2.75961E-3</v>
      </c>
      <c r="AX32" s="701">
        <f>'Table 4'!CC34-'[14]Table 4'!CC22</f>
        <v>0</v>
      </c>
      <c r="AY32" s="701">
        <f>'Table 4'!CD34-'[14]Table 4'!CD22</f>
        <v>0</v>
      </c>
      <c r="AZ32" s="701">
        <f>'Table 4'!CE34-'[14]Table 4'!CE22</f>
        <v>0</v>
      </c>
      <c r="BA32" s="701">
        <f>'Table 4'!CF34-'[14]Table 4'!CF22</f>
        <v>0</v>
      </c>
    </row>
    <row r="33" spans="1:53" x14ac:dyDescent="0.35">
      <c r="A33" s="755">
        <v>4</v>
      </c>
      <c r="B33" s="760" t="s">
        <v>421</v>
      </c>
      <c r="C33" s="701">
        <f>'Table 4'!AH35-'[14]Table 4'!AH23</f>
        <v>0</v>
      </c>
      <c r="D33" s="701">
        <f>'Table 4'!AI35-'[14]Table 4'!AI23</f>
        <v>0</v>
      </c>
      <c r="E33" s="701">
        <f>'Table 4'!AJ35-'[14]Table 4'!AJ23</f>
        <v>0</v>
      </c>
      <c r="F33" s="701">
        <f>'Table 4'!AK35-'[14]Table 4'!AK23</f>
        <v>0</v>
      </c>
      <c r="G33" s="701">
        <f>'Table 4'!AL35-'[14]Table 4'!AL23</f>
        <v>0</v>
      </c>
      <c r="H33" s="701">
        <f>'Table 4'!AM35-'[14]Table 4'!AM23</f>
        <v>0</v>
      </c>
      <c r="I33" s="701">
        <f>'Table 4'!AN35-'[14]Table 4'!AN23</f>
        <v>0</v>
      </c>
      <c r="J33" s="701">
        <f>'Table 4'!AO35-'[14]Table 4'!AO23</f>
        <v>0</v>
      </c>
      <c r="K33" s="701">
        <f>'Table 4'!AP35-'[14]Table 4'!AP23</f>
        <v>0</v>
      </c>
      <c r="L33" s="701">
        <f>'Table 4'!AQ35-'[14]Table 4'!AQ23</f>
        <v>0</v>
      </c>
      <c r="M33" s="701">
        <f>'Table 4'!AR35-'[14]Table 4'!AR23</f>
        <v>0</v>
      </c>
      <c r="N33" s="701">
        <f>'Table 4'!AS35-'[14]Table 4'!AS23</f>
        <v>0</v>
      </c>
      <c r="O33" s="701">
        <f>'Table 4'!AT35-'[14]Table 4'!AT23</f>
        <v>0</v>
      </c>
      <c r="P33" s="701">
        <f>'Table 4'!AU35-'[14]Table 4'!AU23</f>
        <v>0</v>
      </c>
      <c r="Q33" s="701">
        <f>'Table 4'!AV35-'[14]Table 4'!AV23</f>
        <v>0</v>
      </c>
      <c r="R33" s="701">
        <f>'Table 4'!AW35-'[14]Table 4'!AW23</f>
        <v>0</v>
      </c>
      <c r="S33" s="701">
        <f>'Table 4'!AX35-'[14]Table 4'!AX23</f>
        <v>0</v>
      </c>
      <c r="T33" s="701">
        <f>'Table 4'!AY35-'[14]Table 4'!AY23</f>
        <v>0</v>
      </c>
      <c r="U33" s="701">
        <f>'Table 4'!AZ35-'[14]Table 4'!AZ23</f>
        <v>0</v>
      </c>
      <c r="V33" s="701">
        <f>'Table 4'!BA35-'[14]Table 4'!BA23</f>
        <v>0</v>
      </c>
      <c r="W33" s="701">
        <f>'Table 4'!BB35-'[14]Table 4'!BB23</f>
        <v>0</v>
      </c>
      <c r="X33" s="701">
        <f>'Table 4'!BC35-'[14]Table 4'!BC23</f>
        <v>0</v>
      </c>
      <c r="Y33" s="701">
        <f>'Table 4'!BD35-'[14]Table 4'!BD23</f>
        <v>0</v>
      </c>
      <c r="Z33" s="701">
        <f>'Table 4'!BE35-'[14]Table 4'!BE23</f>
        <v>0</v>
      </c>
      <c r="AA33" s="701">
        <f>'Table 4'!BF35-'[14]Table 4'!BF23</f>
        <v>0</v>
      </c>
      <c r="AB33" s="701">
        <f>'Table 4'!BG35-'[14]Table 4'!BG23</f>
        <v>0</v>
      </c>
      <c r="AC33" s="701">
        <f>'Table 4'!BH35-'[14]Table 4'!BH23</f>
        <v>0</v>
      </c>
      <c r="AD33" s="701">
        <f>'Table 4'!BI35-'[14]Table 4'!BI23</f>
        <v>0</v>
      </c>
      <c r="AE33" s="701">
        <f>'Table 4'!BJ35-'[14]Table 4'!BJ23</f>
        <v>0</v>
      </c>
      <c r="AF33" s="701">
        <f>'Table 4'!BK35-'[14]Table 4'!BK23</f>
        <v>0</v>
      </c>
      <c r="AG33" s="701">
        <f>'Table 4'!BL35-'[14]Table 4'!BL23</f>
        <v>0</v>
      </c>
      <c r="AH33" s="701">
        <f>'Table 4'!BM35-'[14]Table 4'!BM23</f>
        <v>0</v>
      </c>
      <c r="AI33" s="701">
        <f>'Table 4'!BN35-'[14]Table 4'!BN23</f>
        <v>0</v>
      </c>
      <c r="AJ33" s="701">
        <f>'Table 4'!BO35-'[14]Table 4'!BO23</f>
        <v>0</v>
      </c>
      <c r="AK33" s="701">
        <f>'Table 4'!BP35-'[14]Table 4'!BP23</f>
        <v>0</v>
      </c>
      <c r="AL33" s="701">
        <f>'Table 4'!BQ35-'[14]Table 4'!BQ23</f>
        <v>0</v>
      </c>
      <c r="AM33" s="701">
        <f>'Table 4'!BR35-'[14]Table 4'!BR23</f>
        <v>0</v>
      </c>
      <c r="AN33" s="701">
        <f>'Table 4'!BS35-'[14]Table 4'!BS23</f>
        <v>0</v>
      </c>
      <c r="AO33" s="701">
        <f>'Table 4'!BT35-'[14]Table 4'!BT23</f>
        <v>0</v>
      </c>
      <c r="AP33" s="701">
        <f>'Table 4'!BU35-'[14]Table 4'!BU23</f>
        <v>0</v>
      </c>
      <c r="AQ33" s="701">
        <f>'Table 4'!BV35-'[14]Table 4'!BV23</f>
        <v>0</v>
      </c>
      <c r="AR33" s="701">
        <f>'Table 4'!BW35-'[14]Table 4'!BW23</f>
        <v>0</v>
      </c>
      <c r="AS33" s="701">
        <f>'Table 4'!BX35-'[14]Table 4'!BX23</f>
        <v>0</v>
      </c>
      <c r="AT33" s="701">
        <f>'Table 4'!BY35-'[14]Table 4'!BY23</f>
        <v>0</v>
      </c>
      <c r="AU33" s="752">
        <f>'Table 4'!BZ35-'[14]Table 4'!BZ23</f>
        <v>0</v>
      </c>
      <c r="AV33" s="701">
        <f>'Table 4'!CA35-'[14]Table 4'!CA23</f>
        <v>0.78766782998036078</v>
      </c>
      <c r="AW33" s="701">
        <f>'Table 4'!CB35-'[14]Table 4'!CB23</f>
        <v>9.8697950483293262</v>
      </c>
      <c r="AX33" s="701">
        <f>'Table 4'!CC35-'[14]Table 4'!CC23</f>
        <v>6.9641563568721416</v>
      </c>
      <c r="AY33" s="701">
        <f>'Table 4'!CD35-'[14]Table 4'!CD23</f>
        <v>7.5319138778792549</v>
      </c>
      <c r="AZ33" s="701">
        <f>'Table 4'!CE35-'[14]Table 4'!CE23</f>
        <v>7.4559076179446002</v>
      </c>
      <c r="BA33" s="701">
        <f>'Table 4'!CF35-'[14]Table 4'!CF23</f>
        <v>7.2889471174924765</v>
      </c>
    </row>
    <row r="34" spans="1:53" s="745" customFormat="1" x14ac:dyDescent="0.35">
      <c r="A34" s="756">
        <v>4</v>
      </c>
      <c r="B34" s="745" t="s">
        <v>1059</v>
      </c>
      <c r="C34" s="746"/>
      <c r="AI34" s="746"/>
      <c r="AU34" s="750"/>
    </row>
    <row r="35" spans="1:53" x14ac:dyDescent="0.35">
      <c r="A35" s="755">
        <v>4</v>
      </c>
      <c r="B35" s="697" t="s">
        <v>610</v>
      </c>
      <c r="C35" s="701">
        <f>'Table 4'!AH36-'[14]Table 4'!AH35</f>
        <v>0</v>
      </c>
      <c r="D35" s="701">
        <f>'Table 4'!AI36-'[14]Table 4'!AI35</f>
        <v>0</v>
      </c>
      <c r="E35" s="701">
        <f>'Table 4'!AJ36-'[14]Table 4'!AJ35</f>
        <v>0</v>
      </c>
      <c r="F35" s="701">
        <f>'Table 4'!AK36-'[14]Table 4'!AK35</f>
        <v>0</v>
      </c>
      <c r="G35" s="701">
        <f>'Table 4'!AL36-'[14]Table 4'!AL35</f>
        <v>0</v>
      </c>
      <c r="H35" s="701">
        <f>'Table 4'!AM36-'[14]Table 4'!AM35</f>
        <v>0</v>
      </c>
      <c r="I35" s="701">
        <f>'Table 4'!AN36-'[14]Table 4'!AN35</f>
        <v>0</v>
      </c>
      <c r="J35" s="701">
        <f>'Table 4'!AO36-'[14]Table 4'!AO35</f>
        <v>0</v>
      </c>
      <c r="K35" s="701">
        <f>'Table 4'!AP36-'[14]Table 4'!AP35</f>
        <v>0</v>
      </c>
      <c r="L35" s="701">
        <f>'Table 4'!AQ36-'[14]Table 4'!AQ35</f>
        <v>0</v>
      </c>
      <c r="M35" s="701">
        <f>'Table 4'!AR36-'[14]Table 4'!AR35</f>
        <v>0</v>
      </c>
      <c r="N35" s="701">
        <f>'Table 4'!AS36-'[14]Table 4'!AS35</f>
        <v>0</v>
      </c>
      <c r="O35" s="701">
        <f>'Table 4'!AT36-'[14]Table 4'!AT35</f>
        <v>0</v>
      </c>
      <c r="P35" s="701">
        <f>'Table 4'!AU36-'[14]Table 4'!AU35</f>
        <v>0</v>
      </c>
      <c r="Q35" s="701">
        <f>'Table 4'!AV36-'[14]Table 4'!AV35</f>
        <v>0</v>
      </c>
      <c r="R35" s="701">
        <f>'Table 4'!AW36-'[14]Table 4'!AW35</f>
        <v>0</v>
      </c>
      <c r="S35" s="701">
        <f>'Table 4'!AX36-'[14]Table 4'!AX35</f>
        <v>0</v>
      </c>
      <c r="T35" s="701">
        <f>'Table 4'!AY36-'[14]Table 4'!AY35</f>
        <v>0</v>
      </c>
      <c r="U35" s="701">
        <f>'Table 4'!AZ36-'[14]Table 4'!AZ35</f>
        <v>0</v>
      </c>
      <c r="V35" s="701">
        <f>'Table 4'!BA36-'[14]Table 4'!BA35</f>
        <v>0</v>
      </c>
      <c r="W35" s="701">
        <f>'Table 4'!BB36-'[14]Table 4'!BB35</f>
        <v>0</v>
      </c>
      <c r="X35" s="701">
        <f>'Table 4'!BC36-'[14]Table 4'!BC35</f>
        <v>0</v>
      </c>
      <c r="Y35" s="701">
        <f>'Table 4'!BD36-'[14]Table 4'!BD35</f>
        <v>0</v>
      </c>
      <c r="Z35" s="701">
        <f>'Table 4'!BE36-'[14]Table 4'!BE35</f>
        <v>0</v>
      </c>
      <c r="AA35" s="701">
        <f>'Table 4'!BF36-'[14]Table 4'!BF35</f>
        <v>0</v>
      </c>
      <c r="AB35" s="701">
        <f>'Table 4'!BG36-'[14]Table 4'!BG35</f>
        <v>0</v>
      </c>
      <c r="AC35" s="701">
        <f>'Table 4'!BH36-'[14]Table 4'!BH35</f>
        <v>0</v>
      </c>
      <c r="AD35" s="701">
        <f>'Table 4'!BI36-'[14]Table 4'!BI35</f>
        <v>0</v>
      </c>
      <c r="AE35" s="701">
        <f>'Table 4'!BJ36-'[14]Table 4'!BJ35</f>
        <v>0</v>
      </c>
      <c r="AF35" s="701">
        <f>'Table 4'!BK36-'[14]Table 4'!BK35</f>
        <v>0</v>
      </c>
      <c r="AG35" s="701">
        <f>'Table 4'!BL36-'[14]Table 4'!BL35</f>
        <v>0</v>
      </c>
      <c r="AH35" s="701">
        <f>'Table 4'!BM36-'[14]Table 4'!BM35</f>
        <v>0</v>
      </c>
      <c r="AI35" s="701">
        <f>'Table 4'!BN36-'[14]Table 4'!BN35</f>
        <v>0</v>
      </c>
      <c r="AJ35" s="701">
        <f>'Table 4'!BO36-'[14]Table 4'!BO35</f>
        <v>0</v>
      </c>
      <c r="AK35" s="701">
        <f>'Table 4'!BP36-'[14]Table 4'!BP35</f>
        <v>0</v>
      </c>
      <c r="AL35" s="701">
        <f>'Table 4'!BQ36-'[14]Table 4'!BQ35</f>
        <v>0</v>
      </c>
      <c r="AM35" s="701">
        <f>'Table 4'!BR36-'[14]Table 4'!BR35</f>
        <v>0</v>
      </c>
      <c r="AN35" s="701">
        <f>'Table 4'!BS36-'[14]Table 4'!BS35</f>
        <v>0</v>
      </c>
      <c r="AO35" s="701">
        <f>'Table 4'!BT36-'[14]Table 4'!BT35</f>
        <v>0</v>
      </c>
      <c r="AP35" s="701">
        <f>'Table 4'!BU36-'[14]Table 4'!BU35</f>
        <v>0</v>
      </c>
      <c r="AQ35" s="701">
        <f>'Table 4'!BV36-'[14]Table 4'!BV35</f>
        <v>0</v>
      </c>
      <c r="AR35" s="764">
        <f>'Table 4'!BW36-'[14]Table 4'!BW35</f>
        <v>-19.932277128351416</v>
      </c>
      <c r="AS35" s="764">
        <f>'Table 4'!BX36-'[14]Table 4'!BX35</f>
        <v>11.53446478436399</v>
      </c>
      <c r="AT35" s="764">
        <f>'Table 4'!BY36-'[14]Table 4'!BY35</f>
        <v>26.004525684937107</v>
      </c>
      <c r="AU35" s="765">
        <f>'Table 4'!BZ36-'[14]Table 4'!BZ35</f>
        <v>558.88393690239263</v>
      </c>
      <c r="AV35" s="701">
        <f>'Table 4'!CA36-'[14]Table 4'!CA35</f>
        <v>679.59491640978558</v>
      </c>
      <c r="AW35" s="701">
        <f>'Table 4'!CB36-'[14]Table 4'!CB35</f>
        <v>1082.7208178788678</v>
      </c>
      <c r="AX35" s="701">
        <f>'Table 4'!CC36-'[14]Table 4'!CC35</f>
        <v>2785.515634629337</v>
      </c>
      <c r="AY35" s="701">
        <f>'Table 4'!CD36-'[14]Table 4'!CD35</f>
        <v>4093.2520242105384</v>
      </c>
      <c r="AZ35" s="701">
        <f>'Table 4'!CE36-'[14]Table 4'!CE35</f>
        <v>3957.3470672893654</v>
      </c>
      <c r="BA35" s="701">
        <f>'Table 4'!CF36-'[14]Table 4'!CF35</f>
        <v>3186.1116114333799</v>
      </c>
    </row>
    <row r="36" spans="1:53" x14ac:dyDescent="0.35">
      <c r="A36" s="755">
        <v>4</v>
      </c>
      <c r="B36" s="697" t="s">
        <v>611</v>
      </c>
      <c r="C36" s="701">
        <f>'Table 4'!AH37-'[14]Table 4'!AH26</f>
        <v>0</v>
      </c>
      <c r="D36" s="701">
        <f>'Table 4'!AI37-'[14]Table 4'!AI26</f>
        <v>0</v>
      </c>
      <c r="E36" s="701">
        <f>'Table 4'!AJ37-'[14]Table 4'!AJ26</f>
        <v>0</v>
      </c>
      <c r="F36" s="701">
        <f>'Table 4'!AK37-'[14]Table 4'!AK26</f>
        <v>0</v>
      </c>
      <c r="G36" s="701">
        <f>'Table 4'!AL37-'[14]Table 4'!AL26</f>
        <v>0</v>
      </c>
      <c r="H36" s="701">
        <f>'Table 4'!AM37-'[14]Table 4'!AM26</f>
        <v>0</v>
      </c>
      <c r="I36" s="701">
        <f>'Table 4'!AN37-'[14]Table 4'!AN26</f>
        <v>0</v>
      </c>
      <c r="J36" s="701">
        <f>'Table 4'!AO37-'[14]Table 4'!AO26</f>
        <v>0</v>
      </c>
      <c r="K36" s="701">
        <f>'Table 4'!AP37-'[14]Table 4'!AP26</f>
        <v>0</v>
      </c>
      <c r="L36" s="701">
        <f>'Table 4'!AQ37-'[14]Table 4'!AQ26</f>
        <v>0</v>
      </c>
      <c r="M36" s="701">
        <f>'Table 4'!AR37-'[14]Table 4'!AR26</f>
        <v>0</v>
      </c>
      <c r="N36" s="701">
        <f>'Table 4'!AS37-'[14]Table 4'!AS26</f>
        <v>0</v>
      </c>
      <c r="O36" s="701">
        <f>'Table 4'!AT37-'[14]Table 4'!AT26</f>
        <v>0</v>
      </c>
      <c r="P36" s="701">
        <f>'Table 4'!AU37-'[14]Table 4'!AU26</f>
        <v>0</v>
      </c>
      <c r="Q36" s="701">
        <f>'Table 4'!AV37-'[14]Table 4'!AV26</f>
        <v>0</v>
      </c>
      <c r="R36" s="701">
        <f>'Table 4'!AW37-'[14]Table 4'!AW26</f>
        <v>0</v>
      </c>
      <c r="S36" s="701">
        <f>'Table 4'!AX37-'[14]Table 4'!AX26</f>
        <v>0</v>
      </c>
      <c r="T36" s="701">
        <f>'Table 4'!AY37-'[14]Table 4'!AY26</f>
        <v>0</v>
      </c>
      <c r="U36" s="701">
        <f>'Table 4'!AZ37-'[14]Table 4'!AZ26</f>
        <v>0</v>
      </c>
      <c r="V36" s="701">
        <f>'Table 4'!BA37-'[14]Table 4'!BA26</f>
        <v>0</v>
      </c>
      <c r="W36" s="701">
        <f>'Table 4'!BB37-'[14]Table 4'!BB26</f>
        <v>0</v>
      </c>
      <c r="X36" s="701">
        <f>'Table 4'!BC37-'[14]Table 4'!BC26</f>
        <v>0</v>
      </c>
      <c r="Y36" s="701">
        <f>'Table 4'!BD37-'[14]Table 4'!BD26</f>
        <v>0</v>
      </c>
      <c r="Z36" s="701">
        <f>'Table 4'!BE37-'[14]Table 4'!BE26</f>
        <v>0</v>
      </c>
      <c r="AA36" s="701">
        <f>'Table 4'!BF37-'[14]Table 4'!BF26</f>
        <v>0</v>
      </c>
      <c r="AB36" s="701">
        <f>'Table 4'!BG37-'[14]Table 4'!BG26</f>
        <v>0</v>
      </c>
      <c r="AC36" s="701">
        <f>'Table 4'!BH37-'[14]Table 4'!BH26</f>
        <v>0</v>
      </c>
      <c r="AD36" s="701">
        <f>'Table 4'!BI37-'[14]Table 4'!BI26</f>
        <v>0</v>
      </c>
      <c r="AE36" s="701">
        <f>'Table 4'!BJ37-'[14]Table 4'!BJ26</f>
        <v>0</v>
      </c>
      <c r="AF36" s="701">
        <f>'Table 4'!BK37-'[14]Table 4'!BK26</f>
        <v>0</v>
      </c>
      <c r="AG36" s="701">
        <f>'Table 4'!BL37-'[14]Table 4'!BL26</f>
        <v>0</v>
      </c>
      <c r="AH36" s="701">
        <f>'Table 4'!BM37-'[14]Table 4'!BM26</f>
        <v>0</v>
      </c>
      <c r="AI36" s="701">
        <f>'Table 4'!BN37-'[14]Table 4'!BN26</f>
        <v>0</v>
      </c>
      <c r="AJ36" s="701">
        <f>'Table 4'!BO37-'[14]Table 4'!BO26</f>
        <v>0</v>
      </c>
      <c r="AK36" s="701">
        <f>'Table 4'!BP37-'[14]Table 4'!BP26</f>
        <v>0</v>
      </c>
      <c r="AL36" s="701">
        <f>'Table 4'!BQ37-'[14]Table 4'!BQ26</f>
        <v>0</v>
      </c>
      <c r="AM36" s="701">
        <f>'Table 4'!BR37-'[14]Table 4'!BR26</f>
        <v>0</v>
      </c>
      <c r="AN36" s="701">
        <f>'Table 4'!BS37-'[14]Table 4'!BS26</f>
        <v>0</v>
      </c>
      <c r="AO36" s="701">
        <f>'Table 4'!BT37-'[14]Table 4'!BT26</f>
        <v>0</v>
      </c>
      <c r="AP36" s="701">
        <f>'Table 4'!BU37-'[14]Table 4'!BU26</f>
        <v>0</v>
      </c>
      <c r="AQ36" s="701">
        <f>'Table 4'!BV37-'[14]Table 4'!BV26</f>
        <v>0</v>
      </c>
      <c r="AR36" s="701">
        <f>'Table 4'!BW37-'[14]Table 4'!BW26</f>
        <v>0</v>
      </c>
      <c r="AS36" s="701">
        <f>'Table 4'!BX37-'[14]Table 4'!BX26</f>
        <v>-6.8345187432896637E-2</v>
      </c>
      <c r="AT36" s="701">
        <f>'Table 4'!BY37-'[14]Table 4'!BY26</f>
        <v>0</v>
      </c>
      <c r="AU36" s="752">
        <f>'Table 4'!BZ37-'[14]Table 4'!BZ26</f>
        <v>0</v>
      </c>
      <c r="AV36" s="701">
        <f>'Table 4'!CA37-'[14]Table 4'!CA26</f>
        <v>94.968920069900378</v>
      </c>
      <c r="AW36" s="701">
        <f>'Table 4'!CB37-'[14]Table 4'!CB26</f>
        <v>226.04484763312394</v>
      </c>
      <c r="AX36" s="701">
        <f>'Table 4'!CC37-'[14]Table 4'!CC26</f>
        <v>-1699.1304244394573</v>
      </c>
      <c r="AY36" s="701">
        <f>'Table 4'!CD37-'[14]Table 4'!CD26</f>
        <v>-2789.6884809857593</v>
      </c>
      <c r="AZ36" s="701">
        <f>'Table 4'!CE37-'[14]Table 4'!CE26</f>
        <v>-2462.9875825325062</v>
      </c>
      <c r="BA36" s="701">
        <f>'Table 4'!CF37-'[14]Table 4'!CF26</f>
        <v>-1409.9724001872255</v>
      </c>
    </row>
    <row r="37" spans="1:53" x14ac:dyDescent="0.35">
      <c r="A37" s="755">
        <v>4</v>
      </c>
      <c r="B37" s="697" t="s">
        <v>612</v>
      </c>
      <c r="C37" s="701">
        <f>'Table 4'!AH38-'[14]Table 4'!AH27</f>
        <v>0</v>
      </c>
      <c r="D37" s="701">
        <f>'Table 4'!AI38-'[14]Table 4'!AI27</f>
        <v>0</v>
      </c>
      <c r="E37" s="701">
        <f>'Table 4'!AJ38-'[14]Table 4'!AJ27</f>
        <v>0</v>
      </c>
      <c r="F37" s="701">
        <f>'Table 4'!AK38-'[14]Table 4'!AK27</f>
        <v>0</v>
      </c>
      <c r="G37" s="701">
        <f>'Table 4'!AL38-'[14]Table 4'!AL27</f>
        <v>0</v>
      </c>
      <c r="H37" s="701">
        <f>'Table 4'!AM38-'[14]Table 4'!AM27</f>
        <v>0</v>
      </c>
      <c r="I37" s="701">
        <f>'Table 4'!AN38-'[14]Table 4'!AN27</f>
        <v>0</v>
      </c>
      <c r="J37" s="701">
        <f>'Table 4'!AO38-'[14]Table 4'!AO27</f>
        <v>0</v>
      </c>
      <c r="K37" s="701">
        <f>'Table 4'!AP38-'[14]Table 4'!AP27</f>
        <v>0</v>
      </c>
      <c r="L37" s="701">
        <f>'Table 4'!AQ38-'[14]Table 4'!AQ27</f>
        <v>0</v>
      </c>
      <c r="M37" s="701">
        <f>'Table 4'!AR38-'[14]Table 4'!AR27</f>
        <v>0</v>
      </c>
      <c r="N37" s="701">
        <f>'Table 4'!AS38-'[14]Table 4'!AS27</f>
        <v>0</v>
      </c>
      <c r="O37" s="701">
        <f>'Table 4'!AT38-'[14]Table 4'!AT27</f>
        <v>0</v>
      </c>
      <c r="P37" s="701">
        <f>'Table 4'!AU38-'[14]Table 4'!AU27</f>
        <v>0</v>
      </c>
      <c r="Q37" s="701">
        <f>'Table 4'!AV38-'[14]Table 4'!AV27</f>
        <v>0</v>
      </c>
      <c r="R37" s="701">
        <f>'Table 4'!AW38-'[14]Table 4'!AW27</f>
        <v>0</v>
      </c>
      <c r="S37" s="701">
        <f>'Table 4'!AX38-'[14]Table 4'!AX27</f>
        <v>0</v>
      </c>
      <c r="T37" s="701">
        <f>'Table 4'!AY38-'[14]Table 4'!AY27</f>
        <v>0</v>
      </c>
      <c r="U37" s="701">
        <f>'Table 4'!AZ38-'[14]Table 4'!AZ27</f>
        <v>0</v>
      </c>
      <c r="V37" s="701">
        <f>'Table 4'!BA38-'[14]Table 4'!BA27</f>
        <v>0</v>
      </c>
      <c r="W37" s="701">
        <f>'Table 4'!BB38-'[14]Table 4'!BB27</f>
        <v>0</v>
      </c>
      <c r="X37" s="701">
        <f>'Table 4'!BC38-'[14]Table 4'!BC27</f>
        <v>0</v>
      </c>
      <c r="Y37" s="701">
        <f>'Table 4'!BD38-'[14]Table 4'!BD27</f>
        <v>0</v>
      </c>
      <c r="Z37" s="701">
        <f>'Table 4'!BE38-'[14]Table 4'!BE27</f>
        <v>0</v>
      </c>
      <c r="AA37" s="701">
        <f>'Table 4'!BF38-'[14]Table 4'!BF27</f>
        <v>0</v>
      </c>
      <c r="AB37" s="701">
        <f>'Table 4'!BG38-'[14]Table 4'!BG27</f>
        <v>0</v>
      </c>
      <c r="AC37" s="701">
        <f>'Table 4'!BH38-'[14]Table 4'!BH27</f>
        <v>0</v>
      </c>
      <c r="AD37" s="701">
        <f>'Table 4'!BI38-'[14]Table 4'!BI27</f>
        <v>0</v>
      </c>
      <c r="AE37" s="701">
        <f>'Table 4'!BJ38-'[14]Table 4'!BJ27</f>
        <v>0</v>
      </c>
      <c r="AF37" s="701">
        <f>'Table 4'!BK38-'[14]Table 4'!BK27</f>
        <v>0</v>
      </c>
      <c r="AG37" s="701">
        <f>'Table 4'!BL38-'[14]Table 4'!BL27</f>
        <v>0</v>
      </c>
      <c r="AH37" s="701">
        <f>'Table 4'!BM38-'[14]Table 4'!BM27</f>
        <v>0</v>
      </c>
      <c r="AI37" s="701">
        <f>'Table 4'!BN38-'[14]Table 4'!BN27</f>
        <v>0</v>
      </c>
      <c r="AJ37" s="701">
        <f>'Table 4'!BO38-'[14]Table 4'!BO27</f>
        <v>0</v>
      </c>
      <c r="AK37" s="701">
        <f>'Table 4'!BP38-'[14]Table 4'!BP27</f>
        <v>0</v>
      </c>
      <c r="AL37" s="701">
        <f>'Table 4'!BQ38-'[14]Table 4'!BQ27</f>
        <v>0</v>
      </c>
      <c r="AM37" s="701">
        <f>'Table 4'!BR38-'[14]Table 4'!BR27</f>
        <v>0</v>
      </c>
      <c r="AN37" s="701">
        <f>'Table 4'!BS38-'[14]Table 4'!BS27</f>
        <v>0</v>
      </c>
      <c r="AO37" s="701">
        <f>'Table 4'!BT38-'[14]Table 4'!BT27</f>
        <v>0</v>
      </c>
      <c r="AP37" s="701">
        <f>'Table 4'!BU38-'[14]Table 4'!BU27</f>
        <v>0</v>
      </c>
      <c r="AQ37" s="701">
        <f>'Table 4'!BV38-'[14]Table 4'!BV27</f>
        <v>0</v>
      </c>
      <c r="AR37" s="701">
        <f>'Table 4'!BW38-'[14]Table 4'!BW27</f>
        <v>0</v>
      </c>
      <c r="AS37" s="701">
        <f>'Table 4'!BX38-'[14]Table 4'!BX27</f>
        <v>0</v>
      </c>
      <c r="AT37" s="701">
        <f>'Table 4'!BY38-'[14]Table 4'!BY27</f>
        <v>0</v>
      </c>
      <c r="AU37" s="752">
        <f>'Table 4'!BZ38-'[14]Table 4'!BZ27</f>
        <v>0</v>
      </c>
      <c r="AV37" s="701">
        <f>'Table 4'!CA38-'[14]Table 4'!CA27</f>
        <v>0</v>
      </c>
      <c r="AW37" s="701">
        <f>'Table 4'!CB38-'[14]Table 4'!CB27</f>
        <v>0</v>
      </c>
      <c r="AX37" s="701">
        <f>'Table 4'!CC38-'[14]Table 4'!CC27</f>
        <v>0</v>
      </c>
      <c r="AY37" s="701">
        <f>'Table 4'!CD38-'[14]Table 4'!CD27</f>
        <v>0</v>
      </c>
      <c r="AZ37" s="701">
        <f>'Table 4'!CE38-'[14]Table 4'!CE27</f>
        <v>0</v>
      </c>
      <c r="BA37" s="701">
        <f>'Table 4'!CF38-'[14]Table 4'!CF27</f>
        <v>0</v>
      </c>
    </row>
    <row r="38" spans="1:53" x14ac:dyDescent="0.35">
      <c r="A38" s="755">
        <v>4</v>
      </c>
      <c r="B38" s="760" t="s">
        <v>613</v>
      </c>
      <c r="C38" s="701">
        <f>'Table 4'!AH39-'[14]Table 4'!AH28</f>
        <v>0</v>
      </c>
      <c r="D38" s="701">
        <f>'Table 4'!AI39-'[14]Table 4'!AI28</f>
        <v>0</v>
      </c>
      <c r="E38" s="701">
        <f>'Table 4'!AJ39-'[14]Table 4'!AJ28</f>
        <v>0</v>
      </c>
      <c r="F38" s="701">
        <f>'Table 4'!AK39-'[14]Table 4'!AK28</f>
        <v>0</v>
      </c>
      <c r="G38" s="701">
        <f>'Table 4'!AL39-'[14]Table 4'!AL28</f>
        <v>0</v>
      </c>
      <c r="H38" s="701">
        <f>'Table 4'!AM39-'[14]Table 4'!AM28</f>
        <v>0</v>
      </c>
      <c r="I38" s="701">
        <f>'Table 4'!AN39-'[14]Table 4'!AN28</f>
        <v>0</v>
      </c>
      <c r="J38" s="701">
        <f>'Table 4'!AO39-'[14]Table 4'!AO28</f>
        <v>0</v>
      </c>
      <c r="K38" s="701">
        <f>'Table 4'!AP39-'[14]Table 4'!AP28</f>
        <v>0</v>
      </c>
      <c r="L38" s="701">
        <f>'Table 4'!AQ39-'[14]Table 4'!AQ28</f>
        <v>0</v>
      </c>
      <c r="M38" s="701">
        <f>'Table 4'!AR39-'[14]Table 4'!AR28</f>
        <v>0</v>
      </c>
      <c r="N38" s="701">
        <f>'Table 4'!AS39-'[14]Table 4'!AS28</f>
        <v>0</v>
      </c>
      <c r="O38" s="701">
        <f>'Table 4'!AT39-'[14]Table 4'!AT28</f>
        <v>0</v>
      </c>
      <c r="P38" s="701">
        <f>'Table 4'!AU39-'[14]Table 4'!AU28</f>
        <v>0</v>
      </c>
      <c r="Q38" s="701">
        <f>'Table 4'!AV39-'[14]Table 4'!AV28</f>
        <v>0</v>
      </c>
      <c r="R38" s="701">
        <f>'Table 4'!AW39-'[14]Table 4'!AW28</f>
        <v>0</v>
      </c>
      <c r="S38" s="701">
        <f>'Table 4'!AX39-'[14]Table 4'!AX28</f>
        <v>0</v>
      </c>
      <c r="T38" s="701">
        <f>'Table 4'!AY39-'[14]Table 4'!AY28</f>
        <v>0</v>
      </c>
      <c r="U38" s="701">
        <f>'Table 4'!AZ39-'[14]Table 4'!AZ28</f>
        <v>0</v>
      </c>
      <c r="V38" s="701">
        <f>'Table 4'!BA39-'[14]Table 4'!BA28</f>
        <v>0</v>
      </c>
      <c r="W38" s="701">
        <f>'Table 4'!BB39-'[14]Table 4'!BB28</f>
        <v>0</v>
      </c>
      <c r="X38" s="701">
        <f>'Table 4'!BC39-'[14]Table 4'!BC28</f>
        <v>0</v>
      </c>
      <c r="Y38" s="701">
        <f>'Table 4'!BD39-'[14]Table 4'!BD28</f>
        <v>0</v>
      </c>
      <c r="Z38" s="701">
        <f>'Table 4'!BE39-'[14]Table 4'!BE28</f>
        <v>0</v>
      </c>
      <c r="AA38" s="701">
        <f>'Table 4'!BF39-'[14]Table 4'!BF28</f>
        <v>0</v>
      </c>
      <c r="AB38" s="701">
        <f>'Table 4'!BG39-'[14]Table 4'!BG28</f>
        <v>0</v>
      </c>
      <c r="AC38" s="701">
        <f>'Table 4'!BH39-'[14]Table 4'!BH28</f>
        <v>0</v>
      </c>
      <c r="AD38" s="701">
        <f>'Table 4'!BI39-'[14]Table 4'!BI28</f>
        <v>0</v>
      </c>
      <c r="AE38" s="701">
        <f>'Table 4'!BJ39-'[14]Table 4'!BJ28</f>
        <v>0</v>
      </c>
      <c r="AF38" s="701">
        <f>'Table 4'!BK39-'[14]Table 4'!BK28</f>
        <v>0</v>
      </c>
      <c r="AG38" s="701">
        <f>'Table 4'!BL39-'[14]Table 4'!BL28</f>
        <v>0</v>
      </c>
      <c r="AH38" s="701">
        <f>'Table 4'!BM39-'[14]Table 4'!BM28</f>
        <v>0</v>
      </c>
      <c r="AI38" s="701">
        <f>'Table 4'!BN39-'[14]Table 4'!BN28</f>
        <v>0</v>
      </c>
      <c r="AJ38" s="701">
        <f>'Table 4'!BO39-'[14]Table 4'!BO28</f>
        <v>0</v>
      </c>
      <c r="AK38" s="701">
        <f>'Table 4'!BP39-'[14]Table 4'!BP28</f>
        <v>0</v>
      </c>
      <c r="AL38" s="701">
        <f>'Table 4'!BQ39-'[14]Table 4'!BQ28</f>
        <v>0</v>
      </c>
      <c r="AM38" s="701">
        <f>'Table 4'!BR39-'[14]Table 4'!BR28</f>
        <v>0</v>
      </c>
      <c r="AN38" s="701">
        <f>'Table 4'!BS39-'[14]Table 4'!BS28</f>
        <v>0</v>
      </c>
      <c r="AO38" s="701">
        <f>'Table 4'!BT39-'[14]Table 4'!BT28</f>
        <v>0</v>
      </c>
      <c r="AP38" s="701">
        <f>'Table 4'!BU39-'[14]Table 4'!BU28</f>
        <v>0</v>
      </c>
      <c r="AQ38" s="701">
        <f>'Table 4'!BV39-'[14]Table 4'!BV28</f>
        <v>0</v>
      </c>
      <c r="AR38" s="701">
        <f>'Table 4'!BW39-'[14]Table 4'!BW28</f>
        <v>0</v>
      </c>
      <c r="AS38" s="701">
        <f>'Table 4'!BX39-'[14]Table 4'!BX28</f>
        <v>-0.11296121003067583</v>
      </c>
      <c r="AT38" s="701">
        <f>'Table 4'!BY39-'[14]Table 4'!BY28</f>
        <v>0</v>
      </c>
      <c r="AU38" s="752">
        <f>'Table 4'!BZ39-'[14]Table 4'!BZ28</f>
        <v>0</v>
      </c>
      <c r="AV38" s="701">
        <f>'Table 4'!CA39-'[14]Table 4'!CA28</f>
        <v>52.763069682702621</v>
      </c>
      <c r="AW38" s="701">
        <f>'Table 4'!CB39-'[14]Table 4'!CB28</f>
        <v>153.22711228166975</v>
      </c>
      <c r="AX38" s="701">
        <f>'Table 4'!CC39-'[14]Table 4'!CC28</f>
        <v>55.15040421860094</v>
      </c>
      <c r="AY38" s="701">
        <f>'Table 4'!CD39-'[14]Table 4'!CD28</f>
        <v>58.453936593928731</v>
      </c>
      <c r="AZ38" s="701">
        <f>'Table 4'!CE39-'[14]Table 4'!CE28</f>
        <v>61.419878515754434</v>
      </c>
      <c r="BA38" s="701">
        <f>'Table 4'!CF39-'[14]Table 4'!CF28</f>
        <v>64.671610787046532</v>
      </c>
    </row>
    <row r="39" spans="1:53" x14ac:dyDescent="0.35">
      <c r="A39" s="755">
        <v>4</v>
      </c>
      <c r="B39" s="760" t="s">
        <v>615</v>
      </c>
      <c r="C39" s="701">
        <f>'Table 4'!AH40-'[14]Table 4'!AH29</f>
        <v>0</v>
      </c>
      <c r="D39" s="701">
        <f>'Table 4'!AI40-'[14]Table 4'!AI29</f>
        <v>0</v>
      </c>
      <c r="E39" s="701">
        <f>'Table 4'!AJ40-'[14]Table 4'!AJ29</f>
        <v>0</v>
      </c>
      <c r="F39" s="701">
        <f>'Table 4'!AK40-'[14]Table 4'!AK29</f>
        <v>0</v>
      </c>
      <c r="G39" s="701">
        <f>'Table 4'!AL40-'[14]Table 4'!AL29</f>
        <v>0</v>
      </c>
      <c r="H39" s="701">
        <f>'Table 4'!AM40-'[14]Table 4'!AM29</f>
        <v>0</v>
      </c>
      <c r="I39" s="701">
        <f>'Table 4'!AN40-'[14]Table 4'!AN29</f>
        <v>0</v>
      </c>
      <c r="J39" s="701">
        <f>'Table 4'!AO40-'[14]Table 4'!AO29</f>
        <v>0</v>
      </c>
      <c r="K39" s="701">
        <f>'Table 4'!AP40-'[14]Table 4'!AP29</f>
        <v>0</v>
      </c>
      <c r="L39" s="701">
        <f>'Table 4'!AQ40-'[14]Table 4'!AQ29</f>
        <v>0</v>
      </c>
      <c r="M39" s="701">
        <f>'Table 4'!AR40-'[14]Table 4'!AR29</f>
        <v>0</v>
      </c>
      <c r="N39" s="701">
        <f>'Table 4'!AS40-'[14]Table 4'!AS29</f>
        <v>0</v>
      </c>
      <c r="O39" s="701">
        <f>'Table 4'!AT40-'[14]Table 4'!AT29</f>
        <v>0</v>
      </c>
      <c r="P39" s="701">
        <f>'Table 4'!AU40-'[14]Table 4'!AU29</f>
        <v>0</v>
      </c>
      <c r="Q39" s="701">
        <f>'Table 4'!AV40-'[14]Table 4'!AV29</f>
        <v>0</v>
      </c>
      <c r="R39" s="701">
        <f>'Table 4'!AW40-'[14]Table 4'!AW29</f>
        <v>0</v>
      </c>
      <c r="S39" s="701">
        <f>'Table 4'!AX40-'[14]Table 4'!AX29</f>
        <v>0</v>
      </c>
      <c r="T39" s="701">
        <f>'Table 4'!AY40-'[14]Table 4'!AY29</f>
        <v>0</v>
      </c>
      <c r="U39" s="701">
        <f>'Table 4'!AZ40-'[14]Table 4'!AZ29</f>
        <v>0</v>
      </c>
      <c r="V39" s="701">
        <f>'Table 4'!BA40-'[14]Table 4'!BA29</f>
        <v>0</v>
      </c>
      <c r="W39" s="701">
        <f>'Table 4'!BB40-'[14]Table 4'!BB29</f>
        <v>0</v>
      </c>
      <c r="X39" s="701">
        <f>'Table 4'!BC40-'[14]Table 4'!BC29</f>
        <v>0</v>
      </c>
      <c r="Y39" s="701">
        <f>'Table 4'!BD40-'[14]Table 4'!BD29</f>
        <v>0</v>
      </c>
      <c r="Z39" s="701">
        <f>'Table 4'!BE40-'[14]Table 4'!BE29</f>
        <v>0</v>
      </c>
      <c r="AA39" s="701">
        <f>'Table 4'!BF40-'[14]Table 4'!BF29</f>
        <v>0</v>
      </c>
      <c r="AB39" s="701">
        <f>'Table 4'!BG40-'[14]Table 4'!BG29</f>
        <v>0</v>
      </c>
      <c r="AC39" s="701">
        <f>'Table 4'!BH40-'[14]Table 4'!BH29</f>
        <v>0</v>
      </c>
      <c r="AD39" s="701">
        <f>'Table 4'!BI40-'[14]Table 4'!BI29</f>
        <v>0</v>
      </c>
      <c r="AE39" s="701">
        <f>'Table 4'!BJ40-'[14]Table 4'!BJ29</f>
        <v>0</v>
      </c>
      <c r="AF39" s="701">
        <f>'Table 4'!BK40-'[14]Table 4'!BK29</f>
        <v>0</v>
      </c>
      <c r="AG39" s="701">
        <f>'Table 4'!BL40-'[14]Table 4'!BL29</f>
        <v>0</v>
      </c>
      <c r="AH39" s="701">
        <f>'Table 4'!BM40-'[14]Table 4'!BM29</f>
        <v>0</v>
      </c>
      <c r="AI39" s="701">
        <f>'Table 4'!BN40-'[14]Table 4'!BN29</f>
        <v>0</v>
      </c>
      <c r="AJ39" s="701">
        <f>'Table 4'!BO40-'[14]Table 4'!BO29</f>
        <v>0</v>
      </c>
      <c r="AK39" s="701">
        <f>'Table 4'!BP40-'[14]Table 4'!BP29</f>
        <v>0</v>
      </c>
      <c r="AL39" s="701">
        <f>'Table 4'!BQ40-'[14]Table 4'!BQ29</f>
        <v>0</v>
      </c>
      <c r="AM39" s="701">
        <f>'Table 4'!BR40-'[14]Table 4'!BR29</f>
        <v>0</v>
      </c>
      <c r="AN39" s="701">
        <f>'Table 4'!BS40-'[14]Table 4'!BS29</f>
        <v>0</v>
      </c>
      <c r="AO39" s="701">
        <f>'Table 4'!BT40-'[14]Table 4'!BT29</f>
        <v>0</v>
      </c>
      <c r="AP39" s="701">
        <f>'Table 4'!BU40-'[14]Table 4'!BU29</f>
        <v>0</v>
      </c>
      <c r="AQ39" s="701">
        <f>'Table 4'!BV40-'[14]Table 4'!BV29</f>
        <v>0</v>
      </c>
      <c r="AR39" s="701">
        <f>'Table 4'!BW40-'[14]Table 4'!BW29</f>
        <v>0</v>
      </c>
      <c r="AS39" s="701">
        <f>'Table 4'!BX40-'[14]Table 4'!BX29</f>
        <v>3.071014824570284E-3</v>
      </c>
      <c r="AT39" s="701">
        <f>'Table 4'!BY40-'[14]Table 4'!BY29</f>
        <v>0</v>
      </c>
      <c r="AU39" s="752">
        <f>'Table 4'!BZ40-'[14]Table 4'!BZ29</f>
        <v>0</v>
      </c>
      <c r="AV39" s="701">
        <f>'Table 4'!CA40-'[14]Table 4'!CA29</f>
        <v>49.401790342217055</v>
      </c>
      <c r="AW39" s="701">
        <f>'Table 4'!CB40-'[14]Table 4'!CB29</f>
        <v>238.02445422668234</v>
      </c>
      <c r="AX39" s="701">
        <f>'Table 4'!CC40-'[14]Table 4'!CC29</f>
        <v>154.60874736234496</v>
      </c>
      <c r="AY39" s="701">
        <f>'Table 4'!CD40-'[14]Table 4'!CD29</f>
        <v>71.62723189163728</v>
      </c>
      <c r="AZ39" s="701">
        <f>'Table 4'!CE40-'[14]Table 4'!CE29</f>
        <v>70.965007873662216</v>
      </c>
      <c r="BA39" s="701">
        <f>'Table 4'!CF40-'[14]Table 4'!CF29</f>
        <v>76.357836147747207</v>
      </c>
    </row>
    <row r="40" spans="1:53" x14ac:dyDescent="0.35">
      <c r="A40" s="755">
        <v>4</v>
      </c>
      <c r="B40" s="760" t="s">
        <v>616</v>
      </c>
      <c r="C40" s="701">
        <f>'Table 4'!AH41-'[14]Table 4'!AH30</f>
        <v>0</v>
      </c>
      <c r="D40" s="701">
        <f>'Table 4'!AI41-'[14]Table 4'!AI30</f>
        <v>0</v>
      </c>
      <c r="E40" s="701">
        <f>'Table 4'!AJ41-'[14]Table 4'!AJ30</f>
        <v>0</v>
      </c>
      <c r="F40" s="701">
        <f>'Table 4'!AK41-'[14]Table 4'!AK30</f>
        <v>0</v>
      </c>
      <c r="G40" s="701">
        <f>'Table 4'!AL41-'[14]Table 4'!AL30</f>
        <v>0</v>
      </c>
      <c r="H40" s="701">
        <f>'Table 4'!AM41-'[14]Table 4'!AM30</f>
        <v>0</v>
      </c>
      <c r="I40" s="701">
        <f>'Table 4'!AN41-'[14]Table 4'!AN30</f>
        <v>0</v>
      </c>
      <c r="J40" s="701">
        <f>'Table 4'!AO41-'[14]Table 4'!AO30</f>
        <v>0</v>
      </c>
      <c r="K40" s="701">
        <f>'Table 4'!AP41-'[14]Table 4'!AP30</f>
        <v>0</v>
      </c>
      <c r="L40" s="701">
        <f>'Table 4'!AQ41-'[14]Table 4'!AQ30</f>
        <v>0</v>
      </c>
      <c r="M40" s="701">
        <f>'Table 4'!AR41-'[14]Table 4'!AR30</f>
        <v>0</v>
      </c>
      <c r="N40" s="701">
        <f>'Table 4'!AS41-'[14]Table 4'!AS30</f>
        <v>0</v>
      </c>
      <c r="O40" s="701">
        <f>'Table 4'!AT41-'[14]Table 4'!AT30</f>
        <v>0</v>
      </c>
      <c r="P40" s="701">
        <f>'Table 4'!AU41-'[14]Table 4'!AU30</f>
        <v>0</v>
      </c>
      <c r="Q40" s="701">
        <f>'Table 4'!AV41-'[14]Table 4'!AV30</f>
        <v>0</v>
      </c>
      <c r="R40" s="701">
        <f>'Table 4'!AW41-'[14]Table 4'!AW30</f>
        <v>0</v>
      </c>
      <c r="S40" s="701">
        <f>'Table 4'!AX41-'[14]Table 4'!AX30</f>
        <v>0</v>
      </c>
      <c r="T40" s="701">
        <f>'Table 4'!AY41-'[14]Table 4'!AY30</f>
        <v>0</v>
      </c>
      <c r="U40" s="701">
        <f>'Table 4'!AZ41-'[14]Table 4'!AZ30</f>
        <v>0</v>
      </c>
      <c r="V40" s="701">
        <f>'Table 4'!BA41-'[14]Table 4'!BA30</f>
        <v>0</v>
      </c>
      <c r="W40" s="701">
        <f>'Table 4'!BB41-'[14]Table 4'!BB30</f>
        <v>0</v>
      </c>
      <c r="X40" s="701">
        <f>'Table 4'!BC41-'[14]Table 4'!BC30</f>
        <v>0</v>
      </c>
      <c r="Y40" s="701">
        <f>'Table 4'!BD41-'[14]Table 4'!BD30</f>
        <v>0</v>
      </c>
      <c r="Z40" s="701">
        <f>'Table 4'!BE41-'[14]Table 4'!BE30</f>
        <v>0</v>
      </c>
      <c r="AA40" s="701">
        <f>'Table 4'!BF41-'[14]Table 4'!BF30</f>
        <v>0</v>
      </c>
      <c r="AB40" s="701">
        <f>'Table 4'!BG41-'[14]Table 4'!BG30</f>
        <v>0</v>
      </c>
      <c r="AC40" s="701">
        <f>'Table 4'!BH41-'[14]Table 4'!BH30</f>
        <v>0</v>
      </c>
      <c r="AD40" s="701">
        <f>'Table 4'!BI41-'[14]Table 4'!BI30</f>
        <v>0</v>
      </c>
      <c r="AE40" s="701">
        <f>'Table 4'!BJ41-'[14]Table 4'!BJ30</f>
        <v>0</v>
      </c>
      <c r="AF40" s="701">
        <f>'Table 4'!BK41-'[14]Table 4'!BK30</f>
        <v>0</v>
      </c>
      <c r="AG40" s="701">
        <f>'Table 4'!BL41-'[14]Table 4'!BL30</f>
        <v>0</v>
      </c>
      <c r="AH40" s="701">
        <f>'Table 4'!BM41-'[14]Table 4'!BM30</f>
        <v>0</v>
      </c>
      <c r="AI40" s="701">
        <f>'Table 4'!BN41-'[14]Table 4'!BN30</f>
        <v>0</v>
      </c>
      <c r="AJ40" s="701">
        <f>'Table 4'!BO41-'[14]Table 4'!BO30</f>
        <v>0</v>
      </c>
      <c r="AK40" s="701">
        <f>'Table 4'!BP41-'[14]Table 4'!BP30</f>
        <v>0</v>
      </c>
      <c r="AL40" s="701">
        <f>'Table 4'!BQ41-'[14]Table 4'!BQ30</f>
        <v>0</v>
      </c>
      <c r="AM40" s="701">
        <f>'Table 4'!BR41-'[14]Table 4'!BR30</f>
        <v>0</v>
      </c>
      <c r="AN40" s="701">
        <f>'Table 4'!BS41-'[14]Table 4'!BS30</f>
        <v>0</v>
      </c>
      <c r="AO40" s="701">
        <f>'Table 4'!BT41-'[14]Table 4'!BT30</f>
        <v>0</v>
      </c>
      <c r="AP40" s="701">
        <f>'Table 4'!BU41-'[14]Table 4'!BU30</f>
        <v>0</v>
      </c>
      <c r="AQ40" s="701">
        <f>'Table 4'!BV41-'[14]Table 4'!BV30</f>
        <v>0</v>
      </c>
      <c r="AR40" s="701">
        <f>'Table 4'!BW41-'[14]Table 4'!BW30</f>
        <v>0</v>
      </c>
      <c r="AS40" s="701">
        <f>'Table 4'!BX41-'[14]Table 4'!BX30</f>
        <v>4.1545007773493126E-2</v>
      </c>
      <c r="AT40" s="701">
        <f>'Table 4'!BY41-'[14]Table 4'!BY30</f>
        <v>0</v>
      </c>
      <c r="AU40" s="752">
        <f>'Table 4'!BZ41-'[14]Table 4'!BZ30</f>
        <v>0</v>
      </c>
      <c r="AV40" s="701">
        <f>'Table 4'!CA41-'[14]Table 4'!CA30</f>
        <v>-7.1959399550196395</v>
      </c>
      <c r="AW40" s="701">
        <f>'Table 4'!CB41-'[14]Table 4'!CB30</f>
        <v>-165.20671887522803</v>
      </c>
      <c r="AX40" s="701">
        <f>'Table 4'!CC41-'[14]Table 4'!CC30</f>
        <v>-1908.8895760204036</v>
      </c>
      <c r="AY40" s="701">
        <f>'Table 4'!CD41-'[14]Table 4'!CD30</f>
        <v>-2919.7696494713255</v>
      </c>
      <c r="AZ40" s="701">
        <f>'Table 4'!CE41-'[14]Table 4'!CE30</f>
        <v>-2595.372468921923</v>
      </c>
      <c r="BA40" s="701">
        <f>'Table 4'!CF41-'[14]Table 4'!CF30</f>
        <v>-1551.0018471220189</v>
      </c>
    </row>
    <row r="41" spans="1:53" x14ac:dyDescent="0.35">
      <c r="A41" s="755">
        <v>4</v>
      </c>
      <c r="B41" s="697" t="s">
        <v>617</v>
      </c>
      <c r="C41" s="701">
        <f>'Table 4'!AH42-'[14]Table 4'!AH31</f>
        <v>0</v>
      </c>
      <c r="D41" s="701">
        <f>'Table 4'!AI42-'[14]Table 4'!AI31</f>
        <v>0</v>
      </c>
      <c r="E41" s="701">
        <f>'Table 4'!AJ42-'[14]Table 4'!AJ31</f>
        <v>0</v>
      </c>
      <c r="F41" s="701">
        <f>'Table 4'!AK42-'[14]Table 4'!AK31</f>
        <v>0</v>
      </c>
      <c r="G41" s="701">
        <f>'Table 4'!AL42-'[14]Table 4'!AL31</f>
        <v>0</v>
      </c>
      <c r="H41" s="701">
        <f>'Table 4'!AM42-'[14]Table 4'!AM31</f>
        <v>0</v>
      </c>
      <c r="I41" s="701">
        <f>'Table 4'!AN42-'[14]Table 4'!AN31</f>
        <v>0</v>
      </c>
      <c r="J41" s="701">
        <f>'Table 4'!AO42-'[14]Table 4'!AO31</f>
        <v>0</v>
      </c>
      <c r="K41" s="701">
        <f>'Table 4'!AP42-'[14]Table 4'!AP31</f>
        <v>0</v>
      </c>
      <c r="L41" s="701">
        <f>'Table 4'!AQ42-'[14]Table 4'!AQ31</f>
        <v>0</v>
      </c>
      <c r="M41" s="701">
        <f>'Table 4'!AR42-'[14]Table 4'!AR31</f>
        <v>0</v>
      </c>
      <c r="N41" s="701">
        <f>'Table 4'!AS42-'[14]Table 4'!AS31</f>
        <v>0</v>
      </c>
      <c r="O41" s="701">
        <f>'Table 4'!AT42-'[14]Table 4'!AT31</f>
        <v>0</v>
      </c>
      <c r="P41" s="701">
        <f>'Table 4'!AU42-'[14]Table 4'!AU31</f>
        <v>0</v>
      </c>
      <c r="Q41" s="701">
        <f>'Table 4'!AV42-'[14]Table 4'!AV31</f>
        <v>0</v>
      </c>
      <c r="R41" s="701">
        <f>'Table 4'!AW42-'[14]Table 4'!AW31</f>
        <v>0</v>
      </c>
      <c r="S41" s="701">
        <f>'Table 4'!AX42-'[14]Table 4'!AX31</f>
        <v>0</v>
      </c>
      <c r="T41" s="701">
        <f>'Table 4'!AY42-'[14]Table 4'!AY31</f>
        <v>0</v>
      </c>
      <c r="U41" s="701">
        <f>'Table 4'!AZ42-'[14]Table 4'!AZ31</f>
        <v>0</v>
      </c>
      <c r="V41" s="701">
        <f>'Table 4'!BA42-'[14]Table 4'!BA31</f>
        <v>0</v>
      </c>
      <c r="W41" s="701">
        <f>'Table 4'!BB42-'[14]Table 4'!BB31</f>
        <v>0</v>
      </c>
      <c r="X41" s="701">
        <f>'Table 4'!BC42-'[14]Table 4'!BC31</f>
        <v>0</v>
      </c>
      <c r="Y41" s="701">
        <f>'Table 4'!BD42-'[14]Table 4'!BD31</f>
        <v>0</v>
      </c>
      <c r="Z41" s="701">
        <f>'Table 4'!BE42-'[14]Table 4'!BE31</f>
        <v>0</v>
      </c>
      <c r="AA41" s="701">
        <f>'Table 4'!BF42-'[14]Table 4'!BF31</f>
        <v>0</v>
      </c>
      <c r="AB41" s="701">
        <f>'Table 4'!BG42-'[14]Table 4'!BG31</f>
        <v>0</v>
      </c>
      <c r="AC41" s="701">
        <f>'Table 4'!BH42-'[14]Table 4'!BH31</f>
        <v>0</v>
      </c>
      <c r="AD41" s="701">
        <f>'Table 4'!BI42-'[14]Table 4'!BI31</f>
        <v>0</v>
      </c>
      <c r="AE41" s="701">
        <f>'Table 4'!BJ42-'[14]Table 4'!BJ31</f>
        <v>0</v>
      </c>
      <c r="AF41" s="701">
        <f>'Table 4'!BK42-'[14]Table 4'!BK31</f>
        <v>0</v>
      </c>
      <c r="AG41" s="701">
        <f>'Table 4'!BL42-'[14]Table 4'!BL31</f>
        <v>0</v>
      </c>
      <c r="AH41" s="701">
        <f>'Table 4'!BM42-'[14]Table 4'!BM31</f>
        <v>0</v>
      </c>
      <c r="AI41" s="701">
        <f>'Table 4'!BN42-'[14]Table 4'!BN31</f>
        <v>0</v>
      </c>
      <c r="AJ41" s="701">
        <f>'Table 4'!BO42-'[14]Table 4'!BO31</f>
        <v>0</v>
      </c>
      <c r="AK41" s="701">
        <f>'Table 4'!BP42-'[14]Table 4'!BP31</f>
        <v>0</v>
      </c>
      <c r="AL41" s="701">
        <f>'Table 4'!BQ42-'[14]Table 4'!BQ31</f>
        <v>0</v>
      </c>
      <c r="AM41" s="701">
        <f>'Table 4'!BR42-'[14]Table 4'!BR31</f>
        <v>0</v>
      </c>
      <c r="AN41" s="701">
        <f>'Table 4'!BS42-'[14]Table 4'!BS31</f>
        <v>0</v>
      </c>
      <c r="AO41" s="701">
        <f>'Table 4'!BT42-'[14]Table 4'!BT31</f>
        <v>0</v>
      </c>
      <c r="AP41" s="701">
        <f>'Table 4'!BU42-'[14]Table 4'!BU31</f>
        <v>0</v>
      </c>
      <c r="AQ41" s="701">
        <f>'Table 4'!BV42-'[14]Table 4'!BV31</f>
        <v>0</v>
      </c>
      <c r="AR41" s="701">
        <f>'Table 4'!BW42-'[14]Table 4'!BW31</f>
        <v>0</v>
      </c>
      <c r="AS41" s="701">
        <f>'Table 4'!BX42-'[14]Table 4'!BX31</f>
        <v>0</v>
      </c>
      <c r="AT41" s="701">
        <f>'Table 4'!BY42-'[14]Table 4'!BY31</f>
        <v>0</v>
      </c>
      <c r="AU41" s="752">
        <f>'Table 4'!BZ42-'[14]Table 4'!BZ31</f>
        <v>0</v>
      </c>
      <c r="AV41" s="701">
        <f>'Table 4'!CA42-'[14]Table 4'!CA31</f>
        <v>0</v>
      </c>
      <c r="AW41" s="701">
        <f>'Table 4'!CB42-'[14]Table 4'!CB31</f>
        <v>0</v>
      </c>
      <c r="AX41" s="701">
        <f>'Table 4'!CC42-'[14]Table 4'!CC31</f>
        <v>0</v>
      </c>
      <c r="AY41" s="701">
        <f>'Table 4'!CD42-'[14]Table 4'!CD31</f>
        <v>0</v>
      </c>
      <c r="AZ41" s="701">
        <f>'Table 4'!CE42-'[14]Table 4'!CE31</f>
        <v>0</v>
      </c>
      <c r="BA41" s="701">
        <f>'Table 4'!CF42-'[14]Table 4'!CF31</f>
        <v>0</v>
      </c>
    </row>
    <row r="42" spans="1:53" x14ac:dyDescent="0.35">
      <c r="A42" s="755">
        <v>4</v>
      </c>
      <c r="B42" s="760" t="s">
        <v>618</v>
      </c>
      <c r="C42" s="701">
        <f>'Table 4'!AH43-'[14]Table 4'!AH32</f>
        <v>0</v>
      </c>
      <c r="D42" s="701">
        <f>'Table 4'!AI43-'[14]Table 4'!AI32</f>
        <v>0</v>
      </c>
      <c r="E42" s="701">
        <f>'Table 4'!AJ43-'[14]Table 4'!AJ32</f>
        <v>0</v>
      </c>
      <c r="F42" s="701">
        <f>'Table 4'!AK43-'[14]Table 4'!AK32</f>
        <v>0</v>
      </c>
      <c r="G42" s="701">
        <f>'Table 4'!AL43-'[14]Table 4'!AL32</f>
        <v>0</v>
      </c>
      <c r="H42" s="701">
        <f>'Table 4'!AM43-'[14]Table 4'!AM32</f>
        <v>0</v>
      </c>
      <c r="I42" s="701">
        <f>'Table 4'!AN43-'[14]Table 4'!AN32</f>
        <v>0</v>
      </c>
      <c r="J42" s="701">
        <f>'Table 4'!AO43-'[14]Table 4'!AO32</f>
        <v>0</v>
      </c>
      <c r="K42" s="701">
        <f>'Table 4'!AP43-'[14]Table 4'!AP32</f>
        <v>0</v>
      </c>
      <c r="L42" s="701">
        <f>'Table 4'!AQ43-'[14]Table 4'!AQ32</f>
        <v>0</v>
      </c>
      <c r="M42" s="701">
        <f>'Table 4'!AR43-'[14]Table 4'!AR32</f>
        <v>0</v>
      </c>
      <c r="N42" s="701">
        <f>'Table 4'!AS43-'[14]Table 4'!AS32</f>
        <v>0</v>
      </c>
      <c r="O42" s="701">
        <f>'Table 4'!AT43-'[14]Table 4'!AT32</f>
        <v>0</v>
      </c>
      <c r="P42" s="701">
        <f>'Table 4'!AU43-'[14]Table 4'!AU32</f>
        <v>0</v>
      </c>
      <c r="Q42" s="701">
        <f>'Table 4'!AV43-'[14]Table 4'!AV32</f>
        <v>0</v>
      </c>
      <c r="R42" s="701">
        <f>'Table 4'!AW43-'[14]Table 4'!AW32</f>
        <v>0</v>
      </c>
      <c r="S42" s="701">
        <f>'Table 4'!AX43-'[14]Table 4'!AX32</f>
        <v>0</v>
      </c>
      <c r="T42" s="701">
        <f>'Table 4'!AY43-'[14]Table 4'!AY32</f>
        <v>0</v>
      </c>
      <c r="U42" s="701">
        <f>'Table 4'!AZ43-'[14]Table 4'!AZ32</f>
        <v>0</v>
      </c>
      <c r="V42" s="701">
        <f>'Table 4'!BA43-'[14]Table 4'!BA32</f>
        <v>0</v>
      </c>
      <c r="W42" s="701">
        <f>'Table 4'!BB43-'[14]Table 4'!BB32</f>
        <v>0</v>
      </c>
      <c r="X42" s="701">
        <f>'Table 4'!BC43-'[14]Table 4'!BC32</f>
        <v>0</v>
      </c>
      <c r="Y42" s="701">
        <f>'Table 4'!BD43-'[14]Table 4'!BD32</f>
        <v>0</v>
      </c>
      <c r="Z42" s="701">
        <f>'Table 4'!BE43-'[14]Table 4'!BE32</f>
        <v>0</v>
      </c>
      <c r="AA42" s="701">
        <f>'Table 4'!BF43-'[14]Table 4'!BF32</f>
        <v>0</v>
      </c>
      <c r="AB42" s="701">
        <f>'Table 4'!BG43-'[14]Table 4'!BG32</f>
        <v>0</v>
      </c>
      <c r="AC42" s="701">
        <f>'Table 4'!BH43-'[14]Table 4'!BH32</f>
        <v>0</v>
      </c>
      <c r="AD42" s="701">
        <f>'Table 4'!BI43-'[14]Table 4'!BI32</f>
        <v>0</v>
      </c>
      <c r="AE42" s="701">
        <f>'Table 4'!BJ43-'[14]Table 4'!BJ32</f>
        <v>0</v>
      </c>
      <c r="AF42" s="701">
        <f>'Table 4'!BK43-'[14]Table 4'!BK32</f>
        <v>0</v>
      </c>
      <c r="AG42" s="701">
        <f>'Table 4'!BL43-'[14]Table 4'!BL32</f>
        <v>0</v>
      </c>
      <c r="AH42" s="701">
        <f>'Table 4'!BM43-'[14]Table 4'!BM32</f>
        <v>0</v>
      </c>
      <c r="AI42" s="701">
        <f>'Table 4'!BN43-'[14]Table 4'!BN32</f>
        <v>0</v>
      </c>
      <c r="AJ42" s="701">
        <f>'Table 4'!BO43-'[14]Table 4'!BO32</f>
        <v>0</v>
      </c>
      <c r="AK42" s="701">
        <f>'Table 4'!BP43-'[14]Table 4'!BP32</f>
        <v>0</v>
      </c>
      <c r="AL42" s="701">
        <f>'Table 4'!BQ43-'[14]Table 4'!BQ32</f>
        <v>0</v>
      </c>
      <c r="AM42" s="701">
        <f>'Table 4'!BR43-'[14]Table 4'!BR32</f>
        <v>0</v>
      </c>
      <c r="AN42" s="701">
        <f>'Table 4'!BS43-'[14]Table 4'!BS32</f>
        <v>0</v>
      </c>
      <c r="AO42" s="701">
        <f>'Table 4'!BT43-'[14]Table 4'!BT32</f>
        <v>0</v>
      </c>
      <c r="AP42" s="701">
        <f>'Table 4'!BU43-'[14]Table 4'!BU32</f>
        <v>0</v>
      </c>
      <c r="AQ42" s="701">
        <f>'Table 4'!BV43-'[14]Table 4'!BV32</f>
        <v>0</v>
      </c>
      <c r="AR42" s="701">
        <f>'Table 4'!BW43-'[14]Table 4'!BW32</f>
        <v>0</v>
      </c>
      <c r="AS42" s="701">
        <f>'Table 4'!BX43-'[14]Table 4'!BX32</f>
        <v>0</v>
      </c>
      <c r="AT42" s="701">
        <f>'Table 4'!BY43-'[14]Table 4'!BY32</f>
        <v>0</v>
      </c>
      <c r="AU42" s="752">
        <f>'Table 4'!BZ43-'[14]Table 4'!BZ32</f>
        <v>0</v>
      </c>
      <c r="AV42" s="701">
        <f>'Table 4'!CA43-'[14]Table 4'!CA32</f>
        <v>0</v>
      </c>
      <c r="AW42" s="701">
        <f>'Table 4'!CB43-'[14]Table 4'!CB32</f>
        <v>0</v>
      </c>
      <c r="AX42" s="701">
        <f>'Table 4'!CC43-'[14]Table 4'!CC32</f>
        <v>0</v>
      </c>
      <c r="AY42" s="701">
        <f>'Table 4'!CD43-'[14]Table 4'!CD32</f>
        <v>0</v>
      </c>
      <c r="AZ42" s="701">
        <f>'Table 4'!CE43-'[14]Table 4'!CE32</f>
        <v>0</v>
      </c>
      <c r="BA42" s="701">
        <f>'Table 4'!CF43-'[14]Table 4'!CF32</f>
        <v>0</v>
      </c>
    </row>
    <row r="44" spans="1:53" x14ac:dyDescent="0.35">
      <c r="B44" s="741" t="s">
        <v>1058</v>
      </c>
      <c r="C44" s="701"/>
    </row>
    <row r="45" spans="1:53" x14ac:dyDescent="0.35">
      <c r="A45" s="755">
        <v>4</v>
      </c>
      <c r="B45" s="697" t="s">
        <v>375</v>
      </c>
      <c r="C45" s="701">
        <f>'Table 4'!AH28</f>
        <v>0</v>
      </c>
      <c r="D45" s="701">
        <f>'Table 4'!AI28</f>
        <v>0</v>
      </c>
      <c r="E45" s="701">
        <f>'Table 4'!AJ28</f>
        <v>0</v>
      </c>
      <c r="F45" s="701">
        <f>'Table 4'!AK28</f>
        <v>0</v>
      </c>
      <c r="G45" s="701">
        <f>'Table 4'!AL28</f>
        <v>0</v>
      </c>
      <c r="H45" s="701">
        <f>'Table 4'!AM28</f>
        <v>0</v>
      </c>
      <c r="I45" s="701">
        <f>'Table 4'!AN28</f>
        <v>0</v>
      </c>
      <c r="J45" s="701">
        <f>'Table 4'!AO28</f>
        <v>0</v>
      </c>
      <c r="K45" s="701">
        <f>'Table 4'!AP28</f>
        <v>0</v>
      </c>
      <c r="L45" s="701">
        <f>'Table 4'!AQ28</f>
        <v>0</v>
      </c>
      <c r="M45" s="701">
        <f>'Table 4'!AR28</f>
        <v>0</v>
      </c>
      <c r="N45" s="701">
        <f>'Table 4'!AS28</f>
        <v>0</v>
      </c>
      <c r="O45" s="701">
        <f>'Table 4'!AT28</f>
        <v>0</v>
      </c>
      <c r="P45" s="701">
        <f>'Table 4'!AU28</f>
        <v>0</v>
      </c>
      <c r="Q45" s="701">
        <f>'Table 4'!AV28</f>
        <v>0</v>
      </c>
      <c r="R45" s="701">
        <f>'Table 4'!AW28</f>
        <v>0</v>
      </c>
      <c r="S45" s="701">
        <f>'Table 4'!AX28</f>
        <v>0</v>
      </c>
      <c r="T45" s="701">
        <f>'Table 4'!AY28</f>
        <v>0</v>
      </c>
      <c r="U45" s="701">
        <f>'Table 4'!AZ28</f>
        <v>0</v>
      </c>
      <c r="V45" s="701">
        <f>'Table 4'!BA28</f>
        <v>0</v>
      </c>
      <c r="W45" s="701">
        <f>'Table 4'!BB28</f>
        <v>0</v>
      </c>
      <c r="X45" s="701">
        <f>'Table 4'!BC28</f>
        <v>0</v>
      </c>
      <c r="Y45" s="701">
        <f>'Table 4'!BD28</f>
        <v>0</v>
      </c>
      <c r="Z45" s="701">
        <f>'Table 4'!BE28</f>
        <v>0</v>
      </c>
      <c r="AA45" s="701">
        <f>'Table 4'!BF28</f>
        <v>0</v>
      </c>
      <c r="AB45" s="701">
        <f>'Table 4'!BG28</f>
        <v>0</v>
      </c>
      <c r="AC45" s="701">
        <f>'Table 4'!BH28</f>
        <v>0</v>
      </c>
      <c r="AD45" s="701">
        <f>'Table 4'!BI28</f>
        <v>0</v>
      </c>
      <c r="AE45" s="701">
        <f>'Table 4'!BJ28</f>
        <v>0</v>
      </c>
      <c r="AF45" s="701">
        <f>'Table 4'!BK28</f>
        <v>0</v>
      </c>
      <c r="AG45" s="701">
        <f>'Table 4'!BL28</f>
        <v>0</v>
      </c>
      <c r="AH45" s="701">
        <f>'Table 4'!BM28</f>
        <v>93.921000000000006</v>
      </c>
      <c r="AI45" s="701">
        <f>'Table 4'!BN28</f>
        <v>102.098</v>
      </c>
      <c r="AJ45" s="701">
        <f>'Table 4'!BO28</f>
        <v>89.876000000000005</v>
      </c>
      <c r="AK45" s="701">
        <f>'Table 4'!BP28</f>
        <v>92.341999999999999</v>
      </c>
      <c r="AL45" s="701">
        <f>'Table 4'!BQ28</f>
        <v>104.479</v>
      </c>
      <c r="AM45" s="701">
        <f>'Table 4'!BR28</f>
        <v>93.626999999999995</v>
      </c>
      <c r="AN45" s="701">
        <f>'Table 4'!BS28</f>
        <v>93.218000000000004</v>
      </c>
      <c r="AO45" s="701">
        <f>'Table 4'!BT28</f>
        <v>99.73</v>
      </c>
      <c r="AP45" s="701">
        <f>'Table 4'!BU28</f>
        <v>106.14100000000001</v>
      </c>
      <c r="AQ45" s="701">
        <f>'Table 4'!BV28</f>
        <v>123.02200000000001</v>
      </c>
      <c r="AR45" s="701">
        <f>'Table 4'!BW28</f>
        <v>145.50171044000001</v>
      </c>
      <c r="AS45" s="701">
        <f>'Table 4'!BX28</f>
        <v>104.46233873999999</v>
      </c>
      <c r="AT45" s="701">
        <f>'Table 4'!BY28</f>
        <v>146.46766296999999</v>
      </c>
      <c r="AU45" s="752">
        <f>'Table 4'!BZ28</f>
        <v>177.26586967</v>
      </c>
      <c r="AV45" s="701">
        <f>'Table 4'!CA28</f>
        <v>248.88643931999999</v>
      </c>
      <c r="AW45" s="701">
        <f>'Table 4'!CB28</f>
        <v>318.37965491772064</v>
      </c>
      <c r="AX45" s="701">
        <f>'Table 4'!CC28</f>
        <v>385.20310926028202</v>
      </c>
      <c r="AY45" s="701">
        <f>'Table 4'!CD28</f>
        <v>463.37400738390915</v>
      </c>
      <c r="AZ45" s="701">
        <f>'Table 4'!CE28</f>
        <v>544.50532559225769</v>
      </c>
      <c r="BA45" s="701">
        <f>'Table 4'!CF28</f>
        <v>629.0372783461155</v>
      </c>
    </row>
    <row r="46" spans="1:53" x14ac:dyDescent="0.35">
      <c r="A46" s="755">
        <v>4</v>
      </c>
      <c r="B46" s="697" t="s">
        <v>619</v>
      </c>
      <c r="C46" s="701">
        <f>'Table 4'!AH44</f>
        <v>0</v>
      </c>
      <c r="D46" s="701">
        <f>'Table 4'!AI44</f>
        <v>0</v>
      </c>
      <c r="E46" s="701">
        <f>'Table 4'!AJ44</f>
        <v>0</v>
      </c>
      <c r="F46" s="701">
        <f>'Table 4'!AK44</f>
        <v>0</v>
      </c>
      <c r="G46" s="701">
        <f>'Table 4'!AL44</f>
        <v>0</v>
      </c>
      <c r="H46" s="701">
        <f>'Table 4'!AM44</f>
        <v>0</v>
      </c>
      <c r="I46" s="701">
        <f>'Table 4'!AN44</f>
        <v>0</v>
      </c>
      <c r="J46" s="701">
        <f>'Table 4'!AO44</f>
        <v>0</v>
      </c>
      <c r="K46" s="701">
        <f>'Table 4'!AP44</f>
        <v>0</v>
      </c>
      <c r="L46" s="701">
        <f>'Table 4'!AQ44</f>
        <v>0</v>
      </c>
      <c r="M46" s="701">
        <f>'Table 4'!AR44</f>
        <v>0</v>
      </c>
      <c r="N46" s="701">
        <f>'Table 4'!AS44</f>
        <v>0</v>
      </c>
      <c r="O46" s="701">
        <f>'Table 4'!AT44</f>
        <v>0</v>
      </c>
      <c r="P46" s="701">
        <f>'Table 4'!AU44</f>
        <v>0</v>
      </c>
      <c r="Q46" s="701">
        <f>'Table 4'!AV44</f>
        <v>0</v>
      </c>
      <c r="R46" s="701">
        <f>'Table 4'!AW44</f>
        <v>0</v>
      </c>
      <c r="S46" s="701">
        <f>'Table 4'!AX44</f>
        <v>0</v>
      </c>
      <c r="T46" s="701">
        <f>'Table 4'!AY44</f>
        <v>0</v>
      </c>
      <c r="U46" s="701">
        <f>'Table 4'!AZ44</f>
        <v>0</v>
      </c>
      <c r="V46" s="701">
        <f>'Table 4'!BA44</f>
        <v>0</v>
      </c>
      <c r="W46" s="701">
        <f>'Table 4'!BB44</f>
        <v>0</v>
      </c>
      <c r="X46" s="701">
        <f>'Table 4'!BC44</f>
        <v>0</v>
      </c>
      <c r="Y46" s="701">
        <f>'Table 4'!BD44</f>
        <v>0</v>
      </c>
      <c r="Z46" s="701">
        <f>'Table 4'!BE44</f>
        <v>0</v>
      </c>
      <c r="AA46" s="701">
        <f>'Table 4'!BF44</f>
        <v>0</v>
      </c>
      <c r="AB46" s="701">
        <f>'Table 4'!BG44</f>
        <v>0</v>
      </c>
      <c r="AC46" s="701">
        <f>'Table 4'!BH44</f>
        <v>0</v>
      </c>
      <c r="AD46" s="701">
        <f>'Table 4'!BI44</f>
        <v>0</v>
      </c>
      <c r="AE46" s="701">
        <f>'Table 4'!BJ44</f>
        <v>0</v>
      </c>
      <c r="AF46" s="701">
        <f>'Table 4'!BK44</f>
        <v>0</v>
      </c>
      <c r="AG46" s="701">
        <f>'Table 4'!BL44</f>
        <v>0</v>
      </c>
      <c r="AH46" s="701">
        <f>'Table 4'!BM44</f>
        <v>0</v>
      </c>
      <c r="AI46" s="701">
        <f>'Table 4'!BN44</f>
        <v>0</v>
      </c>
      <c r="AJ46" s="701">
        <f>'Table 4'!BO44</f>
        <v>0</v>
      </c>
      <c r="AK46" s="701">
        <f>'Table 4'!BP44</f>
        <v>0</v>
      </c>
      <c r="AL46" s="701">
        <f>'Table 4'!BQ44</f>
        <v>0</v>
      </c>
      <c r="AM46" s="701">
        <f>'Table 4'!BR44</f>
        <v>0</v>
      </c>
      <c r="AN46" s="701">
        <f>'Table 4'!BS44</f>
        <v>0</v>
      </c>
      <c r="AO46" s="701">
        <f>'Table 4'!BT44</f>
        <v>0</v>
      </c>
      <c r="AP46" s="701">
        <f>'Table 4'!BU44</f>
        <v>0</v>
      </c>
      <c r="AQ46" s="701">
        <f>'Table 4'!BV44</f>
        <v>0</v>
      </c>
      <c r="AR46" s="701">
        <f>'Table 4'!BW44</f>
        <v>0</v>
      </c>
      <c r="AS46" s="701">
        <f>'Table 4'!BX44</f>
        <v>0</v>
      </c>
      <c r="AT46" s="701">
        <f>'Table 4'!BY44</f>
        <v>0</v>
      </c>
      <c r="AU46" s="752">
        <f>'Table 4'!BZ44</f>
        <v>1726.1590824666664</v>
      </c>
      <c r="AV46" s="701">
        <f>'Table 4'!CA44</f>
        <v>1990.7319545300002</v>
      </c>
      <c r="AW46" s="701">
        <f>'Table 4'!CB44</f>
        <v>5.1692067882161838</v>
      </c>
      <c r="AX46" s="701">
        <f>'Table 4'!CC44</f>
        <v>0</v>
      </c>
      <c r="AY46" s="701">
        <f>'Table 4'!CD44</f>
        <v>0</v>
      </c>
      <c r="AZ46" s="701">
        <f>'Table 4'!CE44</f>
        <v>0</v>
      </c>
      <c r="BA46" s="701">
        <f>'Table 4'!CF44</f>
        <v>0</v>
      </c>
    </row>
    <row r="47" spans="1:53" s="698" customFormat="1" x14ac:dyDescent="0.35">
      <c r="A47" s="759" t="s">
        <v>1536</v>
      </c>
      <c r="AU47" s="749"/>
    </row>
    <row r="50" spans="1:54" s="698" customFormat="1" x14ac:dyDescent="0.35">
      <c r="A50" s="759" t="s">
        <v>1695</v>
      </c>
      <c r="AU50" s="749"/>
    </row>
    <row r="51" spans="1:54" x14ac:dyDescent="0.35">
      <c r="B51" s="697" t="s">
        <v>1012</v>
      </c>
      <c r="C51" s="697" t="s">
        <v>1696</v>
      </c>
      <c r="D51" s="697" t="s">
        <v>1697</v>
      </c>
      <c r="E51" s="697" t="s">
        <v>1698</v>
      </c>
      <c r="F51" s="697" t="s">
        <v>1699</v>
      </c>
      <c r="G51" s="697" t="s">
        <v>1700</v>
      </c>
      <c r="H51" s="697" t="s">
        <v>1701</v>
      </c>
      <c r="I51" s="697" t="s">
        <v>1702</v>
      </c>
      <c r="J51" s="697" t="s">
        <v>1703</v>
      </c>
      <c r="K51" s="697" t="s">
        <v>1704</v>
      </c>
      <c r="L51" s="697" t="s">
        <v>1705</v>
      </c>
      <c r="M51" s="697" t="s">
        <v>1706</v>
      </c>
      <c r="N51" s="697" t="s">
        <v>1707</v>
      </c>
      <c r="O51" s="697" t="s">
        <v>1708</v>
      </c>
      <c r="P51" s="697" t="s">
        <v>1709</v>
      </c>
      <c r="Q51" s="697" t="s">
        <v>1710</v>
      </c>
      <c r="R51" s="697" t="s">
        <v>1711</v>
      </c>
      <c r="S51" s="697" t="s">
        <v>1712</v>
      </c>
      <c r="T51" s="697" t="s">
        <v>1713</v>
      </c>
      <c r="U51" s="697" t="s">
        <v>1714</v>
      </c>
      <c r="V51" s="697" t="s">
        <v>1715</v>
      </c>
      <c r="W51" s="697" t="s">
        <v>1131</v>
      </c>
      <c r="X51" s="697" t="s">
        <v>1132</v>
      </c>
      <c r="Y51" s="697" t="s">
        <v>1133</v>
      </c>
      <c r="Z51" s="697" t="s">
        <v>1134</v>
      </c>
      <c r="AA51" s="697" t="s">
        <v>1135</v>
      </c>
      <c r="AB51" s="697" t="s">
        <v>1136</v>
      </c>
      <c r="AC51" s="697" t="s">
        <v>1137</v>
      </c>
      <c r="AD51" s="697" t="s">
        <v>1138</v>
      </c>
      <c r="AE51" s="697" t="s">
        <v>1139</v>
      </c>
      <c r="AF51" s="697" t="s">
        <v>1140</v>
      </c>
      <c r="AG51" s="697" t="s">
        <v>1141</v>
      </c>
      <c r="AH51" s="697" t="s">
        <v>1142</v>
      </c>
      <c r="AI51" s="697" t="s">
        <v>1143</v>
      </c>
      <c r="AJ51" s="697" t="s">
        <v>1144</v>
      </c>
      <c r="AK51" s="697" t="s">
        <v>1145</v>
      </c>
      <c r="AL51" s="697" t="s">
        <v>1146</v>
      </c>
      <c r="AM51" s="697" t="s">
        <v>1147</v>
      </c>
      <c r="AN51" s="697" t="s">
        <v>1148</v>
      </c>
      <c r="AO51" s="697" t="s">
        <v>1149</v>
      </c>
      <c r="AP51" s="697" t="s">
        <v>1150</v>
      </c>
      <c r="AQ51" s="697" t="s">
        <v>1151</v>
      </c>
      <c r="AR51" s="697" t="s">
        <v>1152</v>
      </c>
      <c r="AS51" s="697" t="s">
        <v>1153</v>
      </c>
      <c r="AT51" s="697" t="s">
        <v>1154</v>
      </c>
      <c r="AU51" s="753" t="s">
        <v>1155</v>
      </c>
      <c r="AV51" s="697" t="s">
        <v>1580</v>
      </c>
      <c r="AW51" s="697" t="s">
        <v>1716</v>
      </c>
      <c r="AX51" s="697" t="s">
        <v>1717</v>
      </c>
      <c r="AY51" s="697" t="s">
        <v>1718</v>
      </c>
      <c r="AZ51" s="697" t="s">
        <v>1719</v>
      </c>
      <c r="BA51" s="697" t="s">
        <v>1720</v>
      </c>
      <c r="BB51" s="697" t="s">
        <v>1721</v>
      </c>
    </row>
    <row r="52" spans="1:54" x14ac:dyDescent="0.35">
      <c r="B52" s="697" t="s">
        <v>1013</v>
      </c>
      <c r="C52" s="1021">
        <f ca="1">BBGsummary!E3-[14]BBG24!D3</f>
        <v>0</v>
      </c>
      <c r="D52" s="1021">
        <f ca="1">BBGsummary!F3-[14]BBG24!E3</f>
        <v>0</v>
      </c>
      <c r="E52" s="1021">
        <f ca="1">BBGsummary!G3-[14]BBG24!F3</f>
        <v>0</v>
      </c>
      <c r="F52" s="1021">
        <f ca="1">BBGsummary!H3-[14]BBG24!G3</f>
        <v>0</v>
      </c>
      <c r="G52" s="1021">
        <f ca="1">BBGsummary!I3-[14]BBG24!H3</f>
        <v>0</v>
      </c>
      <c r="H52" s="1021">
        <f ca="1">BBGsummary!J3-[14]BBG24!I3</f>
        <v>0</v>
      </c>
      <c r="I52" s="1021">
        <f ca="1">BBGsummary!K3-[14]BBG24!J3</f>
        <v>0</v>
      </c>
      <c r="J52" s="1021">
        <f ca="1">BBGsummary!L3-[14]BBG24!K3</f>
        <v>0</v>
      </c>
      <c r="K52" s="1021">
        <f ca="1">BBGsummary!M3-[14]BBG24!L3</f>
        <v>0</v>
      </c>
      <c r="L52" s="1021">
        <f ca="1">BBGsummary!N3-[14]BBG24!M3</f>
        <v>0</v>
      </c>
      <c r="M52" s="1021">
        <f ca="1">BBGsummary!O3-[14]BBG24!N3</f>
        <v>0</v>
      </c>
      <c r="N52" s="1021">
        <f ca="1">BBGsummary!P3-[14]BBG24!O3</f>
        <v>0</v>
      </c>
      <c r="O52" s="1021">
        <f ca="1">BBGsummary!Q3-[14]BBG24!P3</f>
        <v>0</v>
      </c>
      <c r="P52" s="1021">
        <f ca="1">BBGsummary!R3-[14]BBG24!Q3</f>
        <v>0</v>
      </c>
      <c r="Q52" s="1021">
        <f ca="1">BBGsummary!S3-[14]BBG24!R3</f>
        <v>0</v>
      </c>
      <c r="R52" s="1021">
        <f ca="1">BBGsummary!T3-[14]BBG24!S3</f>
        <v>0</v>
      </c>
      <c r="S52" s="1021">
        <f ca="1">BBGsummary!U3-[14]BBG24!T3</f>
        <v>0</v>
      </c>
      <c r="T52" s="1021">
        <f ca="1">BBGsummary!V3-[14]BBG24!U3</f>
        <v>0</v>
      </c>
      <c r="U52" s="1021">
        <f ca="1">BBGsummary!W3-[14]BBG24!V3</f>
        <v>-1.0008000313459914E-8</v>
      </c>
      <c r="V52" s="1021">
        <f ca="1">BBGsummary!X3-[14]BBG24!W3</f>
        <v>1.3287749098082891E-8</v>
      </c>
      <c r="W52" s="1021">
        <f ca="1">BBGsummary!Y3-[14]BBG24!X3</f>
        <v>-9.5815041283031643E-9</v>
      </c>
      <c r="X52" s="1021">
        <f ca="1">BBGsummary!Z3-[14]BBG24!Y3</f>
        <v>1.5528810224166301E-7</v>
      </c>
      <c r="Y52" s="1021">
        <f ca="1">BBGsummary!AA3-[14]BBG24!Z3</f>
        <v>-1.4156606144375555E-7</v>
      </c>
      <c r="Z52" s="1021">
        <f ca="1">BBGsummary!AB3-[14]BBG24!AA3</f>
        <v>0</v>
      </c>
      <c r="AA52" s="1021">
        <f ca="1">BBGsummary!AC3-[14]BBG24!AB3</f>
        <v>2.8092114736852358E-9</v>
      </c>
      <c r="AB52" s="1021">
        <f ca="1">BBGsummary!AD3-[14]BBG24!AC3</f>
        <v>-2.7098411639614461E-9</v>
      </c>
      <c r="AC52" s="1021">
        <f ca="1">BBGsummary!AE3-[14]BBG24!AD3</f>
        <v>0</v>
      </c>
      <c r="AD52" s="1021">
        <f ca="1">BBGsummary!AF3-[14]BBG24!AE3</f>
        <v>0</v>
      </c>
      <c r="AE52" s="1021">
        <f ca="1">BBGsummary!AG3-[14]BBG24!AF3</f>
        <v>2.3191972608853362E-9</v>
      </c>
      <c r="AF52" s="1021">
        <f ca="1">BBGsummary!AH3-[14]BBG24!AG3</f>
        <v>-2.2302291346164294E-9</v>
      </c>
      <c r="AG52" s="1021">
        <f ca="1">BBGsummary!AI3-[14]BBG24!AH3</f>
        <v>0</v>
      </c>
      <c r="AH52" s="1021">
        <f ca="1">BBGsummary!AJ3-[14]BBG24!AI3</f>
        <v>-2.5892813284092431E-9</v>
      </c>
      <c r="AI52" s="1021">
        <f ca="1">BBGsummary!AK3-[14]BBG24!AJ3</f>
        <v>0</v>
      </c>
      <c r="AJ52" s="1021">
        <f ca="1">BBGsummary!AL3-[14]BBG24!AK3</f>
        <v>2.464430953579011E-9</v>
      </c>
      <c r="AK52" s="1021">
        <f ca="1">BBGsummary!AM3-[14]BBG24!AL3</f>
        <v>0</v>
      </c>
      <c r="AL52" s="1021">
        <f ca="1">BBGsummary!AN3-[14]BBG24!AM3</f>
        <v>-2.3598742482713875E-9</v>
      </c>
      <c r="AM52" s="1021">
        <f ca="1">BBGsummary!AO3-[14]BBG24!AN3</f>
        <v>4.8409919831474135E-9</v>
      </c>
      <c r="AN52" s="1021">
        <f ca="1">BBGsummary!AP3-[14]BBG24!AO3</f>
        <v>0</v>
      </c>
      <c r="AO52" s="1021">
        <f ca="1">BBGsummary!AQ3-[14]BBG24!AP3</f>
        <v>-2.4360665863004671E-9</v>
      </c>
      <c r="AP52" s="1021">
        <f ca="1">BBGsummary!AR3-[14]BBG24!AQ3</f>
        <v>-2.5669587601362398E-9</v>
      </c>
      <c r="AQ52" s="1021">
        <f ca="1">BBGsummary!AS3-[14]BBG24!AR3</f>
        <v>2.7945594111358774E-8</v>
      </c>
      <c r="AR52" s="1021">
        <f ca="1">BBGsummary!AT3-[14]BBG24!AS3</f>
        <v>1.504373847735236E-5</v>
      </c>
      <c r="AS52" s="1021">
        <f ca="1">BBGsummary!AU3-[14]BBG24!AT3</f>
        <v>-1.0325932089065917E-5</v>
      </c>
      <c r="AT52" s="1021">
        <f ca="1">BBGsummary!AV3-[14]BBG24!AU3</f>
        <v>5.0616634690164863E-6</v>
      </c>
      <c r="AU52" s="1022">
        <f ca="1">BBGsummary!AW3-[14]BBG24!AV3</f>
        <v>-1.9923745336876495E-4</v>
      </c>
      <c r="AV52" s="1021">
        <f ca="1">BBGsummary!AX3-[14]BBG24!AW3</f>
        <v>-2.8188248648463709E-4</v>
      </c>
      <c r="AW52" s="1021">
        <f ca="1">BBGsummary!AY3-[14]BBG24!AX3</f>
        <v>-6.6608460138195373E-4</v>
      </c>
      <c r="AX52" s="1021">
        <f ca="1">BBGsummary!AZ3-[14]BBG24!AY3</f>
        <v>-8.3521210607648104E-4</v>
      </c>
      <c r="AY52" s="1021">
        <f ca="1">BBGsummary!BA3-[14]BBG24!AZ3</f>
        <v>-8.4122075652533906E-4</v>
      </c>
      <c r="AZ52" s="1021">
        <f ca="1">BBGsummary!BB3-[14]BBG24!BA3</f>
        <v>-1.4239552146123428E-3</v>
      </c>
      <c r="BA52" s="1021">
        <f ca="1">BBGsummary!BC3-[14]BBG24!BB3</f>
        <v>-1.8184827629958607E-3</v>
      </c>
    </row>
    <row r="53" spans="1:54" x14ac:dyDescent="0.35">
      <c r="B53" s="697" t="s">
        <v>425</v>
      </c>
      <c r="C53" s="1021">
        <f ca="1">BBGsummary!E4-[14]BBG24!D4</f>
        <v>0</v>
      </c>
      <c r="D53" s="1021">
        <f ca="1">BBGsummary!F4-[14]BBG24!E4</f>
        <v>0</v>
      </c>
      <c r="E53" s="1021">
        <f ca="1">BBGsummary!G4-[14]BBG24!F4</f>
        <v>0</v>
      </c>
      <c r="F53" s="1021">
        <f ca="1">BBGsummary!H4-[14]BBG24!G4</f>
        <v>0</v>
      </c>
      <c r="G53" s="1021">
        <f ca="1">BBGsummary!I4-[14]BBG24!H4</f>
        <v>0</v>
      </c>
      <c r="H53" s="1021">
        <f ca="1">BBGsummary!J4-[14]BBG24!I4</f>
        <v>0</v>
      </c>
      <c r="I53" s="1021">
        <f ca="1">BBGsummary!K4-[14]BBG24!J4</f>
        <v>0</v>
      </c>
      <c r="J53" s="1021">
        <f ca="1">BBGsummary!L4-[14]BBG24!K4</f>
        <v>0</v>
      </c>
      <c r="K53" s="1021">
        <f ca="1">BBGsummary!M4-[14]BBG24!L4</f>
        <v>0</v>
      </c>
      <c r="L53" s="1021">
        <f ca="1">BBGsummary!N4-[14]BBG24!M4</f>
        <v>0</v>
      </c>
      <c r="M53" s="1021">
        <f ca="1">BBGsummary!O4-[14]BBG24!N4</f>
        <v>0</v>
      </c>
      <c r="N53" s="1021">
        <f ca="1">BBGsummary!P4-[14]BBG24!O4</f>
        <v>0</v>
      </c>
      <c r="O53" s="1021">
        <f ca="1">BBGsummary!Q4-[14]BBG24!P4</f>
        <v>0</v>
      </c>
      <c r="P53" s="1021">
        <f ca="1">BBGsummary!R4-[14]BBG24!Q4</f>
        <v>0</v>
      </c>
      <c r="Q53" s="1021">
        <f ca="1">BBGsummary!S4-[14]BBG24!R4</f>
        <v>0</v>
      </c>
      <c r="R53" s="1021">
        <f ca="1">BBGsummary!T4-[14]BBG24!S4</f>
        <v>0</v>
      </c>
      <c r="S53" s="1021">
        <f ca="1">BBGsummary!U4-[14]BBG24!T4</f>
        <v>0</v>
      </c>
      <c r="T53" s="1021">
        <f ca="1">BBGsummary!V4-[14]BBG24!U4</f>
        <v>0</v>
      </c>
      <c r="U53" s="1021">
        <f ca="1">BBGsummary!W4-[14]BBG24!V4</f>
        <v>0</v>
      </c>
      <c r="V53" s="1021">
        <f ca="1">BBGsummary!X4-[14]BBG24!W4</f>
        <v>0</v>
      </c>
      <c r="W53" s="1021">
        <f ca="1">BBGsummary!Y4-[14]BBG24!X4</f>
        <v>0</v>
      </c>
      <c r="X53" s="1021">
        <f ca="1">BBGsummary!Z4-[14]BBG24!Y4</f>
        <v>0</v>
      </c>
      <c r="Y53" s="1021">
        <f ca="1">BBGsummary!AA4-[14]BBG24!Z4</f>
        <v>0</v>
      </c>
      <c r="Z53" s="1021">
        <f ca="1">BBGsummary!AB4-[14]BBG24!AA4</f>
        <v>0</v>
      </c>
      <c r="AA53" s="1021">
        <f ca="1">BBGsummary!AC4-[14]BBG24!AB4</f>
        <v>0</v>
      </c>
      <c r="AB53" s="1021">
        <f ca="1">BBGsummary!AD4-[14]BBG24!AC4</f>
        <v>0</v>
      </c>
      <c r="AC53" s="1021">
        <f ca="1">BBGsummary!AE4-[14]BBG24!AD4</f>
        <v>0</v>
      </c>
      <c r="AD53" s="1021">
        <f ca="1">BBGsummary!AF4-[14]BBG24!AE4</f>
        <v>0</v>
      </c>
      <c r="AE53" s="1021">
        <f ca="1">BBGsummary!AG4-[14]BBG24!AF4</f>
        <v>0</v>
      </c>
      <c r="AF53" s="1021">
        <f ca="1">BBGsummary!AH4-[14]BBG24!AG4</f>
        <v>0</v>
      </c>
      <c r="AG53" s="1021">
        <f ca="1">BBGsummary!AI4-[14]BBG24!AH4</f>
        <v>0</v>
      </c>
      <c r="AH53" s="1021">
        <f ca="1">BBGsummary!AJ4-[14]BBG24!AI4</f>
        <v>0</v>
      </c>
      <c r="AI53" s="1021">
        <f ca="1">BBGsummary!AK4-[14]BBG24!AJ4</f>
        <v>0</v>
      </c>
      <c r="AJ53" s="1021">
        <f ca="1">BBGsummary!AL4-[14]BBG24!AK4</f>
        <v>0</v>
      </c>
      <c r="AK53" s="1021">
        <f ca="1">BBGsummary!AM4-[14]BBG24!AL4</f>
        <v>0</v>
      </c>
      <c r="AL53" s="1021">
        <f ca="1">BBGsummary!AN4-[14]BBG24!AM4</f>
        <v>0</v>
      </c>
      <c r="AM53" s="1021">
        <f ca="1">BBGsummary!AO4-[14]BBG24!AN4</f>
        <v>0</v>
      </c>
      <c r="AN53" s="1021">
        <f ca="1">BBGsummary!AP4-[14]BBG24!AO4</f>
        <v>0</v>
      </c>
      <c r="AO53" s="1021">
        <f ca="1">BBGsummary!AQ4-[14]BBG24!AP4</f>
        <v>0</v>
      </c>
      <c r="AP53" s="1021">
        <f ca="1">BBGsummary!AR4-[14]BBG24!AQ4</f>
        <v>0</v>
      </c>
      <c r="AQ53" s="1021">
        <f ca="1">BBGsummary!AS4-[14]BBG24!AR4</f>
        <v>0</v>
      </c>
      <c r="AR53" s="1021">
        <f ca="1">BBGsummary!AT4-[14]BBG24!AS4</f>
        <v>0</v>
      </c>
      <c r="AS53" s="1021">
        <f ca="1">BBGsummary!AU4-[14]BBG24!AT4</f>
        <v>0</v>
      </c>
      <c r="AT53" s="1021">
        <f ca="1">BBGsummary!AV4-[14]BBG24!AU4</f>
        <v>0</v>
      </c>
      <c r="AU53" s="1022">
        <f ca="1">BBGsummary!AW4-[14]BBG24!AV4</f>
        <v>0</v>
      </c>
      <c r="AV53" s="1021">
        <f ca="1">BBGsummary!AX4-[14]BBG24!AW4</f>
        <v>0</v>
      </c>
      <c r="AW53" s="1021">
        <f ca="1">BBGsummary!AY4-[14]BBG24!AX4</f>
        <v>0</v>
      </c>
      <c r="AX53" s="1021">
        <f ca="1">BBGsummary!AZ4-[14]BBG24!AY4</f>
        <v>0</v>
      </c>
      <c r="AY53" s="1021">
        <f ca="1">BBGsummary!BA4-[14]BBG24!AZ4</f>
        <v>0</v>
      </c>
      <c r="AZ53" s="1021">
        <f ca="1">BBGsummary!BB4-[14]BBG24!BA4</f>
        <v>0</v>
      </c>
      <c r="BA53" s="1021">
        <f ca="1">BBGsummary!BC4-[14]BBG24!BB4</f>
        <v>0</v>
      </c>
    </row>
    <row r="54" spans="1:54" x14ac:dyDescent="0.35">
      <c r="B54" s="697" t="s">
        <v>1014</v>
      </c>
      <c r="C54" s="1021">
        <f ca="1">BBGsummary!E5-[14]BBG24!D5</f>
        <v>-6.3677548401651872E-4</v>
      </c>
      <c r="D54" s="1021">
        <f ca="1">BBGsummary!F5-[14]BBG24!E5</f>
        <v>-5.9151903819197344E-4</v>
      </c>
      <c r="E54" s="1021">
        <f ca="1">BBGsummary!G5-[14]BBG24!F5</f>
        <v>-6.0750430779735621E-4</v>
      </c>
      <c r="F54" s="1021">
        <f ca="1">BBGsummary!H5-[14]BBG24!G5</f>
        <v>-6.2349771695610536E-4</v>
      </c>
      <c r="G54" s="1021">
        <f ca="1">BBGsummary!I5-[14]BBG24!H5</f>
        <v>-7.4898440249049694E-4</v>
      </c>
      <c r="H54" s="1021">
        <f ca="1">BBGsummary!J5-[14]BBG24!I5</f>
        <v>-7.9849104010266958E-4</v>
      </c>
      <c r="I54" s="1021">
        <f ca="1">BBGsummary!K5-[14]BBG24!J5</f>
        <v>-8.6013064298502695E-4</v>
      </c>
      <c r="J54" s="1021">
        <f ca="1">BBGsummary!L5-[14]BBG24!K5</f>
        <v>-9.5788967376033568E-4</v>
      </c>
      <c r="K54" s="1021">
        <f ca="1">BBGsummary!M5-[14]BBG24!L5</f>
        <v>-1.1125046647416778E-3</v>
      </c>
      <c r="L54" s="1021">
        <f ca="1">BBGsummary!N5-[14]BBG24!M5</f>
        <v>-1.0722487622813271E-3</v>
      </c>
      <c r="M54" s="1021">
        <f ca="1">BBGsummary!O5-[14]BBG24!N5</f>
        <v>0</v>
      </c>
      <c r="N54" s="1021">
        <f ca="1">BBGsummary!P5-[14]BBG24!O5</f>
        <v>0</v>
      </c>
      <c r="O54" s="1021">
        <f ca="1">BBGsummary!Q5-[14]BBG24!P5</f>
        <v>0</v>
      </c>
      <c r="P54" s="1021">
        <f ca="1">BBGsummary!R5-[14]BBG24!Q5</f>
        <v>0</v>
      </c>
      <c r="Q54" s="1021">
        <f ca="1">BBGsummary!S5-[14]BBG24!R5</f>
        <v>0</v>
      </c>
      <c r="R54" s="1021">
        <f ca="1">BBGsummary!T5-[14]BBG24!S5</f>
        <v>0</v>
      </c>
      <c r="S54" s="1021">
        <f ca="1">BBGsummary!U5-[14]BBG24!T5</f>
        <v>0</v>
      </c>
      <c r="T54" s="1021">
        <f ca="1">BBGsummary!V5-[14]BBG24!U5</f>
        <v>0</v>
      </c>
      <c r="U54" s="1021">
        <f ca="1">BBGsummary!W5-[14]BBG24!V5</f>
        <v>-4.2415118859870371E-8</v>
      </c>
      <c r="V54" s="1021">
        <f ca="1">BBGsummary!X5-[14]BBG24!W5</f>
        <v>5.1596965535208317E-8</v>
      </c>
      <c r="W54" s="1021">
        <f ca="1">BBGsummary!Y5-[14]BBG24!X5</f>
        <v>-3.5229786201143587E-8</v>
      </c>
      <c r="X54" s="1021">
        <f ca="1">BBGsummary!Z5-[14]BBG24!Y5</f>
        <v>5.3137762787841547E-7</v>
      </c>
      <c r="Y54" s="1021">
        <f ca="1">BBGsummary!AA5-[14]BBG24!Z5</f>
        <v>-4.6648065813413575E-7</v>
      </c>
      <c r="Z54" s="1021">
        <f ca="1">BBGsummary!AB5-[14]BBG24!AA5</f>
        <v>0</v>
      </c>
      <c r="AA54" s="1021">
        <f ca="1">BBGsummary!AC5-[14]BBG24!AB5</f>
        <v>8.1553158670644166E-9</v>
      </c>
      <c r="AB54" s="1021">
        <f ca="1">BBGsummary!AD5-[14]BBG24!AC5</f>
        <v>-7.4384838132796061E-9</v>
      </c>
      <c r="AC54" s="1021">
        <f ca="1">BBGsummary!AE5-[14]BBG24!AD5</f>
        <v>6.9854049342813959E-5</v>
      </c>
      <c r="AD54" s="1021">
        <f ca="1">BBGsummary!AF5-[14]BBG24!AE5</f>
        <v>6.4706137202750341E-5</v>
      </c>
      <c r="AE54" s="1021">
        <f ca="1">BBGsummary!AG5-[14]BBG24!AF5</f>
        <v>6.1290072913902649E-5</v>
      </c>
      <c r="AF54" s="1021">
        <f ca="1">BBGsummary!AH5-[14]BBG24!AG5</f>
        <v>3.9746628235623471E-5</v>
      </c>
      <c r="AG54" s="1021">
        <f ca="1">BBGsummary!AI5-[14]BBG24!AH5</f>
        <v>3.4804218315316604E-5</v>
      </c>
      <c r="AH54" s="1021">
        <f ca="1">BBGsummary!AJ5-[14]BBG24!AI5</f>
        <v>2.8864648402534762E-5</v>
      </c>
      <c r="AI54" s="1021">
        <f ca="1">BBGsummary!AK5-[14]BBG24!AJ5</f>
        <v>-1.2630644944217236E-4</v>
      </c>
      <c r="AJ54" s="1021">
        <f ca="1">BBGsummary!AL5-[14]BBG24!AK5</f>
        <v>-9.2571646532476487E-5</v>
      </c>
      <c r="AK54" s="1021">
        <f ca="1">BBGsummary!AM5-[14]BBG24!AL5</f>
        <v>-4.4204560900555981E-5</v>
      </c>
      <c r="AL54" s="1021">
        <f ca="1">BBGsummary!AN5-[14]BBG24!AM5</f>
        <v>-1.1403101923693551E-5</v>
      </c>
      <c r="AM54" s="1021">
        <f ca="1">BBGsummary!AO5-[14]BBG24!AN5</f>
        <v>-3.2676220160102534E-6</v>
      </c>
      <c r="AN54" s="1021">
        <f ca="1">BBGsummary!AP5-[14]BBG24!AO5</f>
        <v>-1.6116850774256647E-6</v>
      </c>
      <c r="AO54" s="1021">
        <f ca="1">BBGsummary!AQ5-[14]BBG24!AP5</f>
        <v>-3.5034920976319273E-7</v>
      </c>
      <c r="AP54" s="1021">
        <f ca="1">BBGsummary!AR5-[14]BBG24!AQ5</f>
        <v>-4.7028426513294475E-8</v>
      </c>
      <c r="AQ54" s="1021">
        <f ca="1">BBGsummary!AS5-[14]BBG24!AR5</f>
        <v>3.8551005338526012E-8</v>
      </c>
      <c r="AR54" s="1021">
        <f ca="1">BBGsummary!AT5-[14]BBG24!AS5</f>
        <v>-6.3568580789066971E-5</v>
      </c>
      <c r="AS54" s="1021">
        <f ca="1">BBGsummary!AU5-[14]BBG24!AT5</f>
        <v>-8.1476343169973806E-5</v>
      </c>
      <c r="AT54" s="1021">
        <f ca="1">BBGsummary!AV5-[14]BBG24!AU5</f>
        <v>-6.6930818804393846E-5</v>
      </c>
      <c r="AU54" s="1022">
        <f ca="1">BBGsummary!AW5-[14]BBG24!AV5</f>
        <v>-1.4025095157656556E-4</v>
      </c>
      <c r="AV54" s="1021">
        <f ca="1">BBGsummary!AX5-[14]BBG24!AW5</f>
        <v>-1.3598855724540095E-4</v>
      </c>
      <c r="AW54" s="1021">
        <f ca="1">BBGsummary!AY5-[14]BBG24!AX5</f>
        <v>-4.4656476576341447E-4</v>
      </c>
      <c r="AX54" s="1021">
        <f ca="1">BBGsummary!AZ5-[14]BBG24!AY5</f>
        <v>-3.1505031519400359E-4</v>
      </c>
      <c r="AY54" s="1021">
        <f ca="1">BBGsummary!BA5-[14]BBG24!AZ5</f>
        <v>-2.3774931056442898E-4</v>
      </c>
      <c r="AZ54" s="1021">
        <f ca="1">BBGsummary!BB5-[14]BBG24!BA5</f>
        <v>-3.3553881350358375E-4</v>
      </c>
      <c r="BA54" s="1021">
        <f ca="1">BBGsummary!BC5-[14]BBG24!BB5</f>
        <v>-4.4797353710527774E-4</v>
      </c>
    </row>
    <row r="55" spans="1:54" x14ac:dyDescent="0.35">
      <c r="B55" s="697" t="s">
        <v>1015</v>
      </c>
      <c r="C55" s="1021">
        <f ca="1">BBGsummary!E6-[14]BBG24!D6</f>
        <v>0</v>
      </c>
      <c r="D55" s="1021">
        <f ca="1">BBGsummary!F6-[14]BBG24!E6</f>
        <v>0</v>
      </c>
      <c r="E55" s="1021">
        <f ca="1">BBGsummary!G6-[14]BBG24!F6</f>
        <v>0</v>
      </c>
      <c r="F55" s="1021">
        <f ca="1">BBGsummary!H6-[14]BBG24!G6</f>
        <v>0</v>
      </c>
      <c r="G55" s="1021">
        <f ca="1">BBGsummary!I6-[14]BBG24!H6</f>
        <v>0</v>
      </c>
      <c r="H55" s="1021">
        <f ca="1">BBGsummary!J6-[14]BBG24!I6</f>
        <v>0</v>
      </c>
      <c r="I55" s="1021">
        <f ca="1">BBGsummary!K6-[14]BBG24!J6</f>
        <v>0</v>
      </c>
      <c r="J55" s="1021">
        <f ca="1">BBGsummary!L6-[14]BBG24!K6</f>
        <v>0</v>
      </c>
      <c r="K55" s="1021">
        <f ca="1">BBGsummary!M6-[14]BBG24!L6</f>
        <v>0</v>
      </c>
      <c r="L55" s="1021">
        <f ca="1">BBGsummary!N6-[14]BBG24!M6</f>
        <v>0</v>
      </c>
      <c r="M55" s="1021">
        <f ca="1">BBGsummary!O6-[14]BBG24!N6</f>
        <v>0</v>
      </c>
      <c r="N55" s="1021">
        <f ca="1">BBGsummary!P6-[14]BBG24!O6</f>
        <v>0</v>
      </c>
      <c r="O55" s="1021">
        <f ca="1">BBGsummary!Q6-[14]BBG24!P6</f>
        <v>0</v>
      </c>
      <c r="P55" s="1021">
        <f ca="1">BBGsummary!R6-[14]BBG24!Q6</f>
        <v>0</v>
      </c>
      <c r="Q55" s="1021">
        <f ca="1">BBGsummary!S6-[14]BBG24!R6</f>
        <v>0</v>
      </c>
      <c r="R55" s="1021">
        <f ca="1">BBGsummary!T6-[14]BBG24!S6</f>
        <v>0</v>
      </c>
      <c r="S55" s="1021">
        <f ca="1">BBGsummary!U6-[14]BBG24!T6</f>
        <v>0</v>
      </c>
      <c r="T55" s="1021">
        <f ca="1">BBGsummary!V6-[14]BBG24!U6</f>
        <v>0</v>
      </c>
      <c r="U55" s="1021">
        <f ca="1">BBGsummary!W6-[14]BBG24!V6</f>
        <v>-2.4644553642825043E-9</v>
      </c>
      <c r="V55" s="1021">
        <f ca="1">BBGsummary!X6-[14]BBG24!W6</f>
        <v>3.0483484416169923E-9</v>
      </c>
      <c r="W55" s="1021">
        <f ca="1">BBGsummary!Y6-[14]BBG24!X6</f>
        <v>-2.1877111908066155E-9</v>
      </c>
      <c r="X55" s="1021">
        <f ca="1">BBGsummary!Z6-[14]BBG24!Y6</f>
        <v>3.6271346251699234E-8</v>
      </c>
      <c r="Y55" s="1021">
        <f ca="1">BBGsummary!AA6-[14]BBG24!Z6</f>
        <v>-4.1905233906383912E-8</v>
      </c>
      <c r="Z55" s="1021">
        <f ca="1">BBGsummary!AB6-[14]BBG24!AA6</f>
        <v>0</v>
      </c>
      <c r="AA55" s="1021">
        <f ca="1">BBGsummary!AC6-[14]BBG24!AB6</f>
        <v>9.0574693383492499E-10</v>
      </c>
      <c r="AB55" s="1021">
        <f ca="1">BBGsummary!AD6-[14]BBG24!AC6</f>
        <v>-8.6140273928593525E-10</v>
      </c>
      <c r="AC55" s="1021">
        <f ca="1">BBGsummary!AE6-[14]BBG24!AD6</f>
        <v>0</v>
      </c>
      <c r="AD55" s="1021">
        <f ca="1">BBGsummary!AF6-[14]BBG24!AE6</f>
        <v>0</v>
      </c>
      <c r="AE55" s="1021">
        <f ca="1">BBGsummary!AG6-[14]BBG24!AF6</f>
        <v>6.4850701696726742E-10</v>
      </c>
      <c r="AF55" s="1021">
        <f ca="1">BBGsummary!AH6-[14]BBG24!AG6</f>
        <v>-6.1967487087824513E-10</v>
      </c>
      <c r="AG55" s="1021">
        <f ca="1">BBGsummary!AI6-[14]BBG24!AH6</f>
        <v>0</v>
      </c>
      <c r="AH55" s="1021">
        <f ca="1">BBGsummary!AJ6-[14]BBG24!AI6</f>
        <v>-7.2204247290354184E-10</v>
      </c>
      <c r="AI55" s="1021">
        <f ca="1">BBGsummary!AK6-[14]BBG24!AJ6</f>
        <v>0</v>
      </c>
      <c r="AJ55" s="1021">
        <f ca="1">BBGsummary!AL6-[14]BBG24!AK6</f>
        <v>7.5796403355143926E-10</v>
      </c>
      <c r="AK55" s="1021">
        <f ca="1">BBGsummary!AM6-[14]BBG24!AL6</f>
        <v>0</v>
      </c>
      <c r="AL55" s="1021">
        <f ca="1">BBGsummary!AN6-[14]BBG24!AM6</f>
        <v>-7.9893262860432357E-10</v>
      </c>
      <c r="AM55" s="1021">
        <f ca="1">BBGsummary!AO6-[14]BBG24!AN6</f>
        <v>1.626414688690736E-9</v>
      </c>
      <c r="AN55" s="1021">
        <f ca="1">BBGsummary!AP6-[14]BBG24!AO6</f>
        <v>0</v>
      </c>
      <c r="AO55" s="1021">
        <f ca="1">BBGsummary!AQ6-[14]BBG24!AP6</f>
        <v>-8.0761327942054095E-10</v>
      </c>
      <c r="AP55" s="1021">
        <f ca="1">BBGsummary!AR6-[14]BBG24!AQ6</f>
        <v>-8.0464778741927423E-10</v>
      </c>
      <c r="AQ55" s="1021">
        <f ca="1">BBGsummary!AS6-[14]BBG24!AR6</f>
        <v>6.6296037835727149E-5</v>
      </c>
      <c r="AR55" s="1021">
        <f ca="1">BBGsummary!AT6-[14]BBG24!AS6</f>
        <v>1.0815985226950348E-4</v>
      </c>
      <c r="AS55" s="1021">
        <f ca="1">BBGsummary!AU6-[14]BBG24!AT6</f>
        <v>1.211187423975173E-4</v>
      </c>
      <c r="AT55" s="1021">
        <f ca="1">BBGsummary!AV6-[14]BBG24!AU6</f>
        <v>1.1202394020818924E-4</v>
      </c>
      <c r="AU55" s="1022">
        <f ca="1">BBGsummary!AW6-[14]BBG24!AV6</f>
        <v>9.8658005520200999E-5</v>
      </c>
      <c r="AV55" s="1021">
        <f ca="1">BBGsummary!AX6-[14]BBG24!AW6</f>
        <v>1.4929541326061261E-4</v>
      </c>
      <c r="AW55" s="1021">
        <f ca="1">BBGsummary!AY6-[14]BBG24!AX6</f>
        <v>2.2303649607208903E-4</v>
      </c>
      <c r="AX55" s="1021">
        <f ca="1">BBGsummary!AZ6-[14]BBG24!AY6</f>
        <v>1.6712642499282053E-4</v>
      </c>
      <c r="AY55" s="1021">
        <f ca="1">BBGsummary!BA6-[14]BBG24!AZ6</f>
        <v>2.2070784559605552E-4</v>
      </c>
      <c r="AZ55" s="1021">
        <f ca="1">BBGsummary!BB6-[14]BBG24!BA6</f>
        <v>1.6951629582977841E-4</v>
      </c>
      <c r="BA55" s="1021">
        <f ca="1">BBGsummary!BC6-[14]BBG24!BB6</f>
        <v>1.5119269165273256E-4</v>
      </c>
    </row>
    <row r="56" spans="1:54" x14ac:dyDescent="0.35">
      <c r="B56" s="697" t="s">
        <v>1016</v>
      </c>
      <c r="C56" s="1021">
        <f ca="1">BBGsummary!E8-[14]BBG24!D7</f>
        <v>0</v>
      </c>
      <c r="D56" s="1021">
        <f ca="1">BBGsummary!F8-[14]BBG24!E7</f>
        <v>0</v>
      </c>
      <c r="E56" s="1021">
        <f ca="1">BBGsummary!G8-[14]BBG24!F7</f>
        <v>0</v>
      </c>
      <c r="F56" s="1021">
        <f ca="1">BBGsummary!H8-[14]BBG24!G7</f>
        <v>0</v>
      </c>
      <c r="G56" s="1021">
        <f ca="1">BBGsummary!I8-[14]BBG24!H7</f>
        <v>0</v>
      </c>
      <c r="H56" s="1021">
        <f ca="1">BBGsummary!J8-[14]BBG24!I7</f>
        <v>0</v>
      </c>
      <c r="I56" s="1021">
        <f ca="1">BBGsummary!K8-[14]BBG24!J7</f>
        <v>0</v>
      </c>
      <c r="J56" s="1021">
        <f ca="1">BBGsummary!L8-[14]BBG24!K7</f>
        <v>0</v>
      </c>
      <c r="K56" s="1021">
        <f ca="1">BBGsummary!M8-[14]BBG24!L7</f>
        <v>0</v>
      </c>
      <c r="L56" s="1021">
        <f ca="1">BBGsummary!N8-[14]BBG24!M7</f>
        <v>0</v>
      </c>
      <c r="M56" s="1021">
        <f ca="1">BBGsummary!O8-[14]BBG24!N7</f>
        <v>0</v>
      </c>
      <c r="N56" s="1021">
        <f ca="1">BBGsummary!P8-[14]BBG24!O7</f>
        <v>0</v>
      </c>
      <c r="O56" s="1021">
        <f ca="1">BBGsummary!Q8-[14]BBG24!P7</f>
        <v>0</v>
      </c>
      <c r="P56" s="1021">
        <f ca="1">BBGsummary!R8-[14]BBG24!Q7</f>
        <v>0</v>
      </c>
      <c r="Q56" s="1021">
        <f ca="1">BBGsummary!S8-[14]BBG24!R7</f>
        <v>0</v>
      </c>
      <c r="R56" s="1021">
        <f ca="1">BBGsummary!T8-[14]BBG24!S7</f>
        <v>0</v>
      </c>
      <c r="S56" s="1021">
        <f ca="1">BBGsummary!U8-[14]BBG24!T7</f>
        <v>0</v>
      </c>
      <c r="T56" s="1021">
        <f ca="1">BBGsummary!V8-[14]BBG24!U7</f>
        <v>0</v>
      </c>
      <c r="U56" s="1021">
        <f ca="1">BBGsummary!W8-[14]BBG24!V7</f>
        <v>-5.7473895970130279E-9</v>
      </c>
      <c r="V56" s="1021">
        <f ca="1">BBGsummary!X8-[14]BBG24!W7</f>
        <v>7.6645976121881426E-9</v>
      </c>
      <c r="W56" s="1021">
        <f ca="1">BBGsummary!Y8-[14]BBG24!X7</f>
        <v>-5.7820977990372807E-9</v>
      </c>
      <c r="X56" s="1021">
        <f ca="1">BBGsummary!Z8-[14]BBG24!Y7</f>
        <v>9.765179308620156E-8</v>
      </c>
      <c r="Y56" s="1021">
        <f ca="1">BBGsummary!AA8-[14]BBG24!Z7</f>
        <v>-9.0831352803338178E-8</v>
      </c>
      <c r="Z56" s="1021">
        <f ca="1">BBGsummary!AB8-[14]BBG24!AA7</f>
        <v>0</v>
      </c>
      <c r="AA56" s="1021">
        <f ca="1">BBGsummary!AC8-[14]BBG24!AB7</f>
        <v>2.0525264413442934E-9</v>
      </c>
      <c r="AB56" s="1021">
        <f ca="1">BBGsummary!AD8-[14]BBG24!AC7</f>
        <v>-1.8318274167504478E-9</v>
      </c>
      <c r="AC56" s="1021">
        <f ca="1">BBGsummary!AE8-[14]BBG24!AD7</f>
        <v>0</v>
      </c>
      <c r="AD56" s="1021">
        <f ca="1">BBGsummary!AF8-[14]BBG24!AE7</f>
        <v>0</v>
      </c>
      <c r="AE56" s="1021">
        <f ca="1">BBGsummary!AG8-[14]BBG24!AF7</f>
        <v>1.7025826850800008E-9</v>
      </c>
      <c r="AF56" s="1021">
        <f ca="1">BBGsummary!AH8-[14]BBG24!AG7</f>
        <v>-1.629997485510376E-9</v>
      </c>
      <c r="AG56" s="1021">
        <f ca="1">BBGsummary!AI8-[14]BBG24!AH7</f>
        <v>0</v>
      </c>
      <c r="AH56" s="1021">
        <f ca="1">BBGsummary!AJ8-[14]BBG24!AI7</f>
        <v>-2.3046157426008518E-9</v>
      </c>
      <c r="AI56" s="1021">
        <f ca="1">BBGsummary!AK8-[14]BBG24!AJ7</f>
        <v>0</v>
      </c>
      <c r="AJ56" s="1021">
        <f ca="1">BBGsummary!AL8-[14]BBG24!AK7</f>
        <v>2.3114112195424252E-9</v>
      </c>
      <c r="AK56" s="1021">
        <f ca="1">BBGsummary!AM8-[14]BBG24!AL7</f>
        <v>0</v>
      </c>
      <c r="AL56" s="1021">
        <f ca="1">BBGsummary!AN8-[14]BBG24!AM7</f>
        <v>-2.1948846525010612E-9</v>
      </c>
      <c r="AM56" s="1021">
        <f ca="1">BBGsummary!AO8-[14]BBG24!AN7</f>
        <v>4.3977083172969111E-9</v>
      </c>
      <c r="AN56" s="1021">
        <f ca="1">BBGsummary!AP8-[14]BBG24!AO7</f>
        <v>0</v>
      </c>
      <c r="AO56" s="1021">
        <f ca="1">BBGsummary!AQ8-[14]BBG24!AP7</f>
        <v>-2.0127506553807573E-9</v>
      </c>
      <c r="AP56" s="1021">
        <f ca="1">BBGsummary!AR8-[14]BBG24!AQ7</f>
        <v>-1.8513317844894017E-9</v>
      </c>
      <c r="AQ56" s="1021">
        <f ca="1">BBGsummary!AS8-[14]BBG24!AR7</f>
        <v>1.8904091072038942E-8</v>
      </c>
      <c r="AR56" s="1021">
        <f ca="1">BBGsummary!AT8-[14]BBG24!AS7</f>
        <v>-4.3010706430434559E-6</v>
      </c>
      <c r="AS56" s="1021">
        <f ca="1">BBGsummary!AU8-[14]BBG24!AT7</f>
        <v>6.6405063977453826E-7</v>
      </c>
      <c r="AT56" s="1021">
        <f ca="1">BBGsummary!AV8-[14]BBG24!AU7</f>
        <v>2.0158993554441132E-5</v>
      </c>
      <c r="AU56" s="1022">
        <f ca="1">BBGsummary!AW8-[14]BBG24!AV7</f>
        <v>1.7001406156454211E-4</v>
      </c>
      <c r="AV56" s="1021">
        <f ca="1">BBGsummary!AX8-[14]BBG24!AW7</f>
        <v>2.586878578429699E-4</v>
      </c>
      <c r="AW56" s="1021">
        <f ca="1">BBGsummary!AY8-[14]BBG24!AX7</f>
        <v>3.153412567670948E-4</v>
      </c>
      <c r="AX56" s="1021">
        <f ca="1">BBGsummary!AZ8-[14]BBG24!AY7</f>
        <v>1.8525894547489173E-4</v>
      </c>
      <c r="AY56" s="1021">
        <f ca="1">BBGsummary!BA8-[14]BBG24!AZ7</f>
        <v>2.4644002306654575E-4</v>
      </c>
      <c r="AZ56" s="1021">
        <f ca="1">BBGsummary!BB8-[14]BBG24!BA7</f>
        <v>2.8219579422899318E-4</v>
      </c>
      <c r="BA56" s="1021">
        <f ca="1">BBGsummary!BC8-[14]BBG24!BB7</f>
        <v>3.4637400957103753E-4</v>
      </c>
    </row>
    <row r="57" spans="1:54" x14ac:dyDescent="0.35">
      <c r="B57" s="697" t="s">
        <v>1017</v>
      </c>
      <c r="C57" s="1021">
        <f>BBGsummary!E9-[14]BBG24!D8</f>
        <v>0</v>
      </c>
      <c r="D57" s="1021">
        <f>BBGsummary!F9-[14]BBG24!E8</f>
        <v>0</v>
      </c>
      <c r="E57" s="1021">
        <f>BBGsummary!G9-[14]BBG24!F8</f>
        <v>0</v>
      </c>
      <c r="F57" s="1021">
        <f>BBGsummary!H9-[14]BBG24!G8</f>
        <v>0</v>
      </c>
      <c r="G57" s="1021">
        <f>BBGsummary!I9-[14]BBG24!H8</f>
        <v>0</v>
      </c>
      <c r="H57" s="1021">
        <f>BBGsummary!J9-[14]BBG24!I8</f>
        <v>0</v>
      </c>
      <c r="I57" s="1021">
        <f>BBGsummary!K9-[14]BBG24!J8</f>
        <v>0</v>
      </c>
      <c r="J57" s="1021">
        <f>BBGsummary!L9-[14]BBG24!K8</f>
        <v>0</v>
      </c>
      <c r="K57" s="1021">
        <f>BBGsummary!M9-[14]BBG24!L8</f>
        <v>0</v>
      </c>
      <c r="L57" s="1021">
        <f>BBGsummary!N9-[14]BBG24!M8</f>
        <v>0</v>
      </c>
      <c r="M57" s="1021">
        <f>BBGsummary!O9-[14]BBG24!N8</f>
        <v>0</v>
      </c>
      <c r="N57" s="1021">
        <f>BBGsummary!P9-[14]BBG24!O8</f>
        <v>0</v>
      </c>
      <c r="O57" s="1021">
        <f>BBGsummary!Q9-[14]BBG24!P8</f>
        <v>0</v>
      </c>
      <c r="P57" s="1021">
        <f>BBGsummary!R9-[14]BBG24!Q8</f>
        <v>0</v>
      </c>
      <c r="Q57" s="1021">
        <f>BBGsummary!S9-[14]BBG24!R8</f>
        <v>0</v>
      </c>
      <c r="R57" s="1021">
        <f>BBGsummary!T9-[14]BBG24!S8</f>
        <v>0</v>
      </c>
      <c r="S57" s="1021">
        <f>BBGsummary!U9-[14]BBG24!T8</f>
        <v>0</v>
      </c>
      <c r="T57" s="1021">
        <f>BBGsummary!V9-[14]BBG24!U8</f>
        <v>0</v>
      </c>
      <c r="U57" s="1021">
        <f>BBGsummary!W9-[14]BBG24!V8</f>
        <v>0</v>
      </c>
      <c r="V57" s="1021">
        <f>BBGsummary!X9-[14]BBG24!W8</f>
        <v>0</v>
      </c>
      <c r="W57" s="1021">
        <f>BBGsummary!Y9-[14]BBG24!X8</f>
        <v>0</v>
      </c>
      <c r="X57" s="1021">
        <f>BBGsummary!Z9-[14]BBG24!Y8</f>
        <v>0</v>
      </c>
      <c r="Y57" s="1021">
        <f>BBGsummary!AA9-[14]BBG24!Z8</f>
        <v>0</v>
      </c>
      <c r="Z57" s="1021">
        <f>BBGsummary!AB9-[14]BBG24!AA8</f>
        <v>0</v>
      </c>
      <c r="AA57" s="1021">
        <f>BBGsummary!AC9-[14]BBG24!AB8</f>
        <v>0</v>
      </c>
      <c r="AB57" s="1021">
        <f>BBGsummary!AD9-[14]BBG24!AC8</f>
        <v>0</v>
      </c>
      <c r="AC57" s="1021">
        <f>BBGsummary!AE9-[14]BBG24!AD8</f>
        <v>0</v>
      </c>
      <c r="AD57" s="1021">
        <f>BBGsummary!AF9-[14]BBG24!AE8</f>
        <v>0</v>
      </c>
      <c r="AE57" s="1021">
        <f>BBGsummary!AG9-[14]BBG24!AF8</f>
        <v>0</v>
      </c>
      <c r="AF57" s="1021">
        <f>BBGsummary!AH9-[14]BBG24!AG8</f>
        <v>0</v>
      </c>
      <c r="AG57" s="1021">
        <f>BBGsummary!AI9-[14]BBG24!AH8</f>
        <v>0</v>
      </c>
      <c r="AH57" s="1021">
        <f>BBGsummary!AJ9-[14]BBG24!AI8</f>
        <v>0</v>
      </c>
      <c r="AI57" s="1021">
        <f>BBGsummary!AK9-[14]BBG24!AJ8</f>
        <v>0</v>
      </c>
      <c r="AJ57" s="1021">
        <f>BBGsummary!AL9-[14]BBG24!AK8</f>
        <v>0</v>
      </c>
      <c r="AK57" s="1021">
        <f>BBGsummary!AM9-[14]BBG24!AL8</f>
        <v>0</v>
      </c>
      <c r="AL57" s="1021">
        <f>BBGsummary!AN9-[14]BBG24!AM8</f>
        <v>0</v>
      </c>
      <c r="AM57" s="1021">
        <f>BBGsummary!AO9-[14]BBG24!AN8</f>
        <v>0</v>
      </c>
      <c r="AN57" s="1021">
        <f>BBGsummary!AP9-[14]BBG24!AO8</f>
        <v>0</v>
      </c>
      <c r="AO57" s="1021">
        <f>BBGsummary!AQ9-[14]BBG24!AP8</f>
        <v>0</v>
      </c>
      <c r="AP57" s="1021">
        <f>BBGsummary!AR9-[14]BBG24!AQ8</f>
        <v>0</v>
      </c>
      <c r="AQ57" s="1021">
        <f>BBGsummary!AS9-[14]BBG24!AR8</f>
        <v>0</v>
      </c>
      <c r="AR57" s="1021">
        <f>BBGsummary!AT9-[14]BBG24!AS8</f>
        <v>0</v>
      </c>
      <c r="AS57" s="1021">
        <f>BBGsummary!AU9-[14]BBG24!AT8</f>
        <v>0</v>
      </c>
      <c r="AT57" s="1021">
        <f>BBGsummary!AV9-[14]BBG24!AU8</f>
        <v>0</v>
      </c>
      <c r="AU57" s="1022">
        <f>BBGsummary!AW9-[14]BBG24!AV8</f>
        <v>0</v>
      </c>
      <c r="AV57" s="1021">
        <f>BBGsummary!AX9-[14]BBG24!AW8</f>
        <v>0</v>
      </c>
      <c r="AW57" s="1021">
        <f>BBGsummary!AY9-[14]BBG24!AX8</f>
        <v>0</v>
      </c>
      <c r="AX57" s="1021">
        <f>BBGsummary!AZ9-[14]BBG24!AY8</f>
        <v>0</v>
      </c>
      <c r="AY57" s="1021">
        <f>BBGsummary!BA9-[14]BBG24!AZ8</f>
        <v>0</v>
      </c>
      <c r="AZ57" s="1021">
        <f>BBGsummary!BB9-[14]BBG24!BA8</f>
        <v>0</v>
      </c>
      <c r="BA57" s="1021">
        <f>BBGsummary!BC9-[14]BBG24!BB8</f>
        <v>0</v>
      </c>
    </row>
    <row r="58" spans="1:54" x14ac:dyDescent="0.35">
      <c r="B58" s="697" t="s">
        <v>1018</v>
      </c>
      <c r="C58" s="1021">
        <f ca="1">BBGsummary!E10-[14]BBG24!D9</f>
        <v>5.8946007769981532E-4</v>
      </c>
      <c r="D58" s="1021">
        <f ca="1">BBGsummary!F10-[14]BBG24!E9</f>
        <v>5.4147330900285867E-4</v>
      </c>
      <c r="E58" s="1021">
        <f ca="1">BBGsummary!G10-[14]BBG24!F9</f>
        <v>5.5655358914112607E-4</v>
      </c>
      <c r="F58" s="1021">
        <f ca="1">BBGsummary!H10-[14]BBG24!G9</f>
        <v>5.7122742543330718E-4</v>
      </c>
      <c r="G58" s="1021">
        <f ca="1">BBGsummary!I10-[14]BBG24!H9</f>
        <v>6.9542079485723773E-4</v>
      </c>
      <c r="H58" s="1021">
        <f ca="1">BBGsummary!J10-[14]BBG24!I9</f>
        <v>7.4606388737284007E-4</v>
      </c>
      <c r="I58" s="1021">
        <f ca="1">BBGsummary!K10-[14]BBG24!J9</f>
        <v>8.1107903180076268E-4</v>
      </c>
      <c r="J58" s="1021">
        <f ca="1">BBGsummary!L10-[14]BBG24!K9</f>
        <v>9.1197078321807179E-4</v>
      </c>
      <c r="K58" s="1021">
        <f ca="1">BBGsummary!M10-[14]BBG24!L9</f>
        <v>1.0673709054468267E-3</v>
      </c>
      <c r="L58" s="1021">
        <f ca="1">BBGsummary!N10-[14]BBG24!M9</f>
        <v>1.0304637705660508E-3</v>
      </c>
      <c r="M58" s="1021">
        <f ca="1">BBGsummary!O10-[14]BBG24!N9</f>
        <v>-3.926482217067595E-5</v>
      </c>
      <c r="N58" s="1021">
        <f ca="1">BBGsummary!P10-[14]BBG24!O9</f>
        <v>-3.7974117806725827E-5</v>
      </c>
      <c r="O58" s="1021">
        <f ca="1">BBGsummary!Q10-[14]BBG24!P9</f>
        <v>-3.890834044627603E-5</v>
      </c>
      <c r="P58" s="1021">
        <f ca="1">BBGsummary!R10-[14]BBG24!Q9</f>
        <v>-4.28224661455541E-5</v>
      </c>
      <c r="Q58" s="1021">
        <f ca="1">BBGsummary!S10-[14]BBG24!R9</f>
        <v>-3.1597125338305582E-4</v>
      </c>
      <c r="R58" s="1021">
        <f ca="1">BBGsummary!T10-[14]BBG24!S9</f>
        <v>-4.1659282880944504E-4</v>
      </c>
      <c r="S58" s="1021">
        <f ca="1">BBGsummary!U10-[14]BBG24!T9</f>
        <v>-4.4480869631651279E-4</v>
      </c>
      <c r="T58" s="1021">
        <f ca="1">BBGsummary!V10-[14]BBG24!U9</f>
        <v>-5.0679047985569339E-4</v>
      </c>
      <c r="U58" s="1021">
        <f ca="1">BBGsummary!W10-[14]BBG24!V9</f>
        <v>-4.8032783685214228E-4</v>
      </c>
      <c r="V58" s="1021">
        <f ca="1">BBGsummary!X10-[14]BBG24!W9</f>
        <v>-5.0639937203913327E-4</v>
      </c>
      <c r="W58" s="1021">
        <f ca="1">BBGsummary!Y10-[14]BBG24!X9</f>
        <v>-5.2339396418972159E-4</v>
      </c>
      <c r="X58" s="1021">
        <f ca="1">BBGsummary!Z10-[14]BBG24!Y9</f>
        <v>-5.3422362029493381E-4</v>
      </c>
      <c r="Y58" s="1021">
        <f ca="1">BBGsummary!AA10-[14]BBG24!Z9</f>
        <v>-5.4552906612602772E-4</v>
      </c>
      <c r="Z58" s="1021">
        <f ca="1">BBGsummary!AB10-[14]BBG24!AA9</f>
        <v>-5.8455837745789718E-4</v>
      </c>
      <c r="AA58" s="1021">
        <f ca="1">BBGsummary!AC10-[14]BBG24!AB9</f>
        <v>-6.3051738296288767E-4</v>
      </c>
      <c r="AB58" s="1021">
        <f ca="1">BBGsummary!AD10-[14]BBG24!AC9</f>
        <v>-6.2357890049762749E-4</v>
      </c>
      <c r="AC58" s="1021">
        <f ca="1">BBGsummary!AE10-[14]BBG24!AD9</f>
        <v>-6.973011436755723E-4</v>
      </c>
      <c r="AD58" s="1021">
        <f ca="1">BBGsummary!AF10-[14]BBG24!AE9</f>
        <v>-7.1597074907489219E-4</v>
      </c>
      <c r="AE58" s="1021">
        <f ca="1">BBGsummary!AG10-[14]BBG24!AF9</f>
        <v>-7.157305203294613E-4</v>
      </c>
      <c r="AF58" s="1021">
        <f ca="1">BBGsummary!AH10-[14]BBG24!AG9</f>
        <v>-7.0383858818719863E-4</v>
      </c>
      <c r="AG58" s="1021">
        <f ca="1">BBGsummary!AI10-[14]BBG24!AH9</f>
        <v>-7.3344855190011354E-4</v>
      </c>
      <c r="AH58" s="1021">
        <f ca="1">BBGsummary!AJ10-[14]BBG24!AI9</f>
        <v>-7.3418867059885096E-4</v>
      </c>
      <c r="AI58" s="1021">
        <f ca="1">BBGsummary!AK10-[14]BBG24!AJ9</f>
        <v>-5.6056579792511385E-4</v>
      </c>
      <c r="AJ58" s="1021">
        <f ca="1">BBGsummary!AL10-[14]BBG24!AK9</f>
        <v>-6.3942703501859016E-4</v>
      </c>
      <c r="AK58" s="1021">
        <f ca="1">BBGsummary!AM10-[14]BBG24!AL9</f>
        <v>-7.0828136343350015E-4</v>
      </c>
      <c r="AL58" s="1021">
        <f ca="1">BBGsummary!AN10-[14]BBG24!AM9</f>
        <v>-7.2603924005571613E-4</v>
      </c>
      <c r="AM58" s="1021">
        <f ca="1">BBGsummary!AO10-[14]BBG24!AN9</f>
        <v>-8.3563292130434466E-4</v>
      </c>
      <c r="AN58" s="1021">
        <f>BBGsummary!AP10-[14]BBG24!AO9</f>
        <v>0</v>
      </c>
      <c r="AO58" s="1021">
        <f>BBGsummary!AQ10-[14]BBG24!AP9</f>
        <v>0</v>
      </c>
      <c r="AP58" s="1021">
        <f>BBGsummary!AR10-[14]BBG24!AQ9</f>
        <v>0</v>
      </c>
      <c r="AQ58" s="1021">
        <f>BBGsummary!AS10-[14]BBG24!AR9</f>
        <v>0</v>
      </c>
      <c r="AR58" s="1021">
        <f>BBGsummary!AT10-[14]BBG24!AS9</f>
        <v>0</v>
      </c>
      <c r="AS58" s="1021">
        <f>BBGsummary!AU10-[14]BBG24!AT9</f>
        <v>0</v>
      </c>
      <c r="AT58" s="1021">
        <f>BBGsummary!AV10-[14]BBG24!AU9</f>
        <v>0</v>
      </c>
      <c r="AU58" s="1022">
        <f>BBGsummary!AW10-[14]BBG24!AV9</f>
        <v>0</v>
      </c>
      <c r="AV58" s="1021">
        <f>BBGsummary!AX10-[14]BBG24!AW9</f>
        <v>0</v>
      </c>
      <c r="AW58" s="1021">
        <f>BBGsummary!AY10-[14]BBG24!AX9</f>
        <v>0</v>
      </c>
      <c r="AX58" s="1021">
        <f>BBGsummary!AZ10-[14]BBG24!AY9</f>
        <v>0</v>
      </c>
      <c r="AY58" s="1021">
        <f>BBGsummary!BA10-[14]BBG24!AZ9</f>
        <v>0</v>
      </c>
      <c r="AZ58" s="1021">
        <f>BBGsummary!BB10-[14]BBG24!BA9</f>
        <v>0</v>
      </c>
      <c r="BA58" s="1021">
        <f>BBGsummary!BC10-[14]BBG24!BB9</f>
        <v>0</v>
      </c>
    </row>
    <row r="59" spans="1:54" x14ac:dyDescent="0.35">
      <c r="B59" s="697" t="s">
        <v>1019</v>
      </c>
      <c r="C59" s="1021">
        <f ca="1">BBGsummary!E11-[14]BBG24!D10</f>
        <v>0</v>
      </c>
      <c r="D59" s="1021">
        <f ca="1">BBGsummary!F11-[14]BBG24!E10</f>
        <v>0</v>
      </c>
      <c r="E59" s="1021">
        <f ca="1">BBGsummary!G11-[14]BBG24!F10</f>
        <v>0</v>
      </c>
      <c r="F59" s="1021">
        <f ca="1">BBGsummary!H11-[14]BBG24!G10</f>
        <v>0</v>
      </c>
      <c r="G59" s="1021">
        <f ca="1">BBGsummary!I11-[14]BBG24!H10</f>
        <v>0</v>
      </c>
      <c r="H59" s="1021">
        <f ca="1">BBGsummary!J11-[14]BBG24!I10</f>
        <v>0</v>
      </c>
      <c r="I59" s="1021">
        <f ca="1">BBGsummary!K11-[14]BBG24!J10</f>
        <v>0</v>
      </c>
      <c r="J59" s="1021">
        <f ca="1">BBGsummary!L11-[14]BBG24!K10</f>
        <v>0</v>
      </c>
      <c r="K59" s="1021">
        <f ca="1">BBGsummary!M11-[14]BBG24!L10</f>
        <v>0</v>
      </c>
      <c r="L59" s="1021">
        <f ca="1">BBGsummary!N11-[14]BBG24!M10</f>
        <v>0</v>
      </c>
      <c r="M59" s="1021">
        <f ca="1">BBGsummary!O11-[14]BBG24!N10</f>
        <v>0</v>
      </c>
      <c r="N59" s="1021">
        <f ca="1">BBGsummary!P11-[14]BBG24!O10</f>
        <v>0</v>
      </c>
      <c r="O59" s="1021">
        <f ca="1">BBGsummary!Q11-[14]BBG24!P10</f>
        <v>0</v>
      </c>
      <c r="P59" s="1021">
        <f ca="1">BBGsummary!R11-[14]BBG24!Q10</f>
        <v>0</v>
      </c>
      <c r="Q59" s="1021">
        <f ca="1">BBGsummary!S11-[14]BBG24!R10</f>
        <v>0</v>
      </c>
      <c r="R59" s="1021">
        <f ca="1">BBGsummary!T11-[14]BBG24!S10</f>
        <v>0</v>
      </c>
      <c r="S59" s="1021">
        <f ca="1">BBGsummary!U11-[14]BBG24!T10</f>
        <v>0</v>
      </c>
      <c r="T59" s="1021">
        <f ca="1">BBGsummary!V11-[14]BBG24!U10</f>
        <v>0</v>
      </c>
      <c r="U59" s="1021">
        <f ca="1">BBGsummary!W11-[14]BBG24!V10</f>
        <v>-7.3375367162439864E-9</v>
      </c>
      <c r="V59" s="1021">
        <f ca="1">BBGsummary!X11-[14]BBG24!W10</f>
        <v>9.9990936208022019E-9</v>
      </c>
      <c r="W59" s="1021">
        <f ca="1">BBGsummary!Y11-[14]BBG24!X10</f>
        <v>-7.1427402746800095E-9</v>
      </c>
      <c r="X59" s="1021">
        <f ca="1">BBGsummary!Z11-[14]BBG24!Y10</f>
        <v>1.3443719657033754E-7</v>
      </c>
      <c r="Y59" s="1021">
        <f ca="1">BBGsummary!AA11-[14]BBG24!Z10</f>
        <v>-1.6958507755059429E-7</v>
      </c>
      <c r="Z59" s="1021">
        <f ca="1">BBGsummary!AB11-[14]BBG24!AA10</f>
        <v>0</v>
      </c>
      <c r="AA59" s="1021">
        <f ca="1">BBGsummary!AC11-[14]BBG24!AB10</f>
        <v>4.3749556989311489E-9</v>
      </c>
      <c r="AB59" s="1021">
        <f ca="1">BBGsummary!AD11-[14]BBG24!AC10</f>
        <v>-7.9493742144443047E-9</v>
      </c>
      <c r="AC59" s="1021">
        <f ca="1">BBGsummary!AE11-[14]BBG24!AD10</f>
        <v>0</v>
      </c>
      <c r="AD59" s="1021">
        <f ca="1">BBGsummary!AF11-[14]BBG24!AE10</f>
        <v>0</v>
      </c>
      <c r="AE59" s="1021">
        <f ca="1">BBGsummary!AG11-[14]BBG24!AF10</f>
        <v>8.1627683640173032E-9</v>
      </c>
      <c r="AF59" s="1021">
        <f ca="1">BBGsummary!AH11-[14]BBG24!AG10</f>
        <v>-7.8891471601977292E-9</v>
      </c>
      <c r="AG59" s="1021">
        <f ca="1">BBGsummary!AI11-[14]BBG24!AH10</f>
        <v>0</v>
      </c>
      <c r="AH59" s="1021">
        <f ca="1">BBGsummary!AJ11-[14]BBG24!AI10</f>
        <v>-1.0993405116788146E-8</v>
      </c>
      <c r="AI59" s="1021">
        <f ca="1">BBGsummary!AK11-[14]BBG24!AJ10</f>
        <v>0</v>
      </c>
      <c r="AJ59" s="1021">
        <f ca="1">BBGsummary!AL11-[14]BBG24!AK10</f>
        <v>1.0280279912067147E-8</v>
      </c>
      <c r="AK59" s="1021">
        <f ca="1">BBGsummary!AM11-[14]BBG24!AL10</f>
        <v>0</v>
      </c>
      <c r="AL59" s="1021">
        <f ca="1">BBGsummary!AN11-[14]BBG24!AM10</f>
        <v>-8.8060116421040391E-9</v>
      </c>
      <c r="AM59" s="1021">
        <f ca="1">BBGsummary!AO11-[14]BBG24!AN10</f>
        <v>1.6302553114758145E-8</v>
      </c>
      <c r="AN59" s="1021">
        <f>BBGsummary!AP11-[14]BBG24!AO10</f>
        <v>0</v>
      </c>
      <c r="AO59" s="1021">
        <f>BBGsummary!AQ11-[14]BBG24!AP10</f>
        <v>0</v>
      </c>
      <c r="AP59" s="1021">
        <f>BBGsummary!AR11-[14]BBG24!AQ10</f>
        <v>0</v>
      </c>
      <c r="AQ59" s="1021">
        <f>BBGsummary!AS11-[14]BBG24!AR10</f>
        <v>0</v>
      </c>
      <c r="AR59" s="1021">
        <f>BBGsummary!AT11-[14]BBG24!AS10</f>
        <v>0</v>
      </c>
      <c r="AS59" s="1021">
        <f>BBGsummary!AU11-[14]BBG24!AT10</f>
        <v>0</v>
      </c>
      <c r="AT59" s="1021">
        <f>BBGsummary!AV11-[14]BBG24!AU10</f>
        <v>0</v>
      </c>
      <c r="AU59" s="1022">
        <f>BBGsummary!AW11-[14]BBG24!AV10</f>
        <v>0</v>
      </c>
      <c r="AV59" s="1021">
        <f>BBGsummary!AX11-[14]BBG24!AW10</f>
        <v>0</v>
      </c>
      <c r="AW59" s="1021">
        <f>BBGsummary!AY11-[14]BBG24!AX10</f>
        <v>0</v>
      </c>
      <c r="AX59" s="1021">
        <f>BBGsummary!AZ11-[14]BBG24!AY10</f>
        <v>0</v>
      </c>
      <c r="AY59" s="1021">
        <f>BBGsummary!BA11-[14]BBG24!AZ10</f>
        <v>0</v>
      </c>
      <c r="AZ59" s="1021">
        <f>BBGsummary!BB11-[14]BBG24!BA10</f>
        <v>0</v>
      </c>
      <c r="BA59" s="1021">
        <f>BBGsummary!BC11-[14]BBG24!BB10</f>
        <v>0</v>
      </c>
    </row>
    <row r="60" spans="1:54" x14ac:dyDescent="0.35">
      <c r="B60" s="697" t="s">
        <v>1020</v>
      </c>
      <c r="C60" s="1021">
        <f>BBGsummary!E12-[14]BBG24!D11</f>
        <v>0</v>
      </c>
      <c r="D60" s="1021">
        <f>BBGsummary!F12-[14]BBG24!E11</f>
        <v>0</v>
      </c>
      <c r="E60" s="1021">
        <f>BBGsummary!G12-[14]BBG24!F11</f>
        <v>0</v>
      </c>
      <c r="F60" s="1021">
        <f>BBGsummary!H12-[14]BBG24!G11</f>
        <v>0</v>
      </c>
      <c r="G60" s="1021">
        <f>BBGsummary!I12-[14]BBG24!H11</f>
        <v>0</v>
      </c>
      <c r="H60" s="1021">
        <f>BBGsummary!J12-[14]BBG24!I11</f>
        <v>0</v>
      </c>
      <c r="I60" s="1021">
        <f>BBGsummary!K12-[14]BBG24!J11</f>
        <v>0</v>
      </c>
      <c r="J60" s="1021">
        <f>BBGsummary!L12-[14]BBG24!K11</f>
        <v>0</v>
      </c>
      <c r="K60" s="1021">
        <f>BBGsummary!M12-[14]BBG24!L11</f>
        <v>0</v>
      </c>
      <c r="L60" s="1021">
        <f>BBGsummary!N12-[14]BBG24!M11</f>
        <v>0</v>
      </c>
      <c r="M60" s="1021">
        <f>BBGsummary!O12-[14]BBG24!N11</f>
        <v>0</v>
      </c>
      <c r="N60" s="1021">
        <f>BBGsummary!P12-[14]BBG24!O11</f>
        <v>0</v>
      </c>
      <c r="O60" s="1021">
        <f>BBGsummary!Q12-[14]BBG24!P11</f>
        <v>0</v>
      </c>
      <c r="P60" s="1021">
        <f>BBGsummary!R12-[14]BBG24!Q11</f>
        <v>0</v>
      </c>
      <c r="Q60" s="1021">
        <f>BBGsummary!S12-[14]BBG24!R11</f>
        <v>0</v>
      </c>
      <c r="R60" s="1021">
        <f>BBGsummary!T12-[14]BBG24!S11</f>
        <v>0</v>
      </c>
      <c r="S60" s="1021">
        <f>BBGsummary!U12-[14]BBG24!T11</f>
        <v>0</v>
      </c>
      <c r="T60" s="1021">
        <f>BBGsummary!V12-[14]BBG24!U11</f>
        <v>0</v>
      </c>
      <c r="U60" s="1021">
        <f>BBGsummary!W12-[14]BBG24!V11</f>
        <v>0</v>
      </c>
      <c r="V60" s="1021">
        <f>BBGsummary!X12-[14]BBG24!W11</f>
        <v>0</v>
      </c>
      <c r="W60" s="1021">
        <f>BBGsummary!Y12-[14]BBG24!X11</f>
        <v>0</v>
      </c>
      <c r="X60" s="1021">
        <f>BBGsummary!Z12-[14]BBG24!Y11</f>
        <v>0</v>
      </c>
      <c r="Y60" s="1021">
        <f>BBGsummary!AA12-[14]BBG24!Z11</f>
        <v>0</v>
      </c>
      <c r="Z60" s="1021">
        <f>BBGsummary!AB12-[14]BBG24!AA11</f>
        <v>0</v>
      </c>
      <c r="AA60" s="1021">
        <f>BBGsummary!AC12-[14]BBG24!AB11</f>
        <v>0</v>
      </c>
      <c r="AB60" s="1021">
        <f>BBGsummary!AD12-[14]BBG24!AC11</f>
        <v>0</v>
      </c>
      <c r="AC60" s="1021">
        <f>BBGsummary!AE12-[14]BBG24!AD11</f>
        <v>0</v>
      </c>
      <c r="AD60" s="1021">
        <f>BBGsummary!AF12-[14]BBG24!AE11</f>
        <v>0</v>
      </c>
      <c r="AE60" s="1021">
        <f>BBGsummary!AG12-[14]BBG24!AF11</f>
        <v>0</v>
      </c>
      <c r="AF60" s="1021">
        <f>BBGsummary!AH12-[14]BBG24!AG11</f>
        <v>0</v>
      </c>
      <c r="AG60" s="1021">
        <f>BBGsummary!AI12-[14]BBG24!AH11</f>
        <v>0</v>
      </c>
      <c r="AH60" s="1021">
        <f>BBGsummary!AJ12-[14]BBG24!AI11</f>
        <v>0</v>
      </c>
      <c r="AI60" s="1021">
        <f>BBGsummary!AK12-[14]BBG24!AJ11</f>
        <v>0</v>
      </c>
      <c r="AJ60" s="1021">
        <f>BBGsummary!AL12-[14]BBG24!AK11</f>
        <v>0</v>
      </c>
      <c r="AK60" s="1021">
        <f>BBGsummary!AM12-[14]BBG24!AL11</f>
        <v>0</v>
      </c>
      <c r="AL60" s="1021">
        <f>BBGsummary!AN12-[14]BBG24!AM11</f>
        <v>0</v>
      </c>
      <c r="AM60" s="1021">
        <f>BBGsummary!AO12-[14]BBG24!AN11</f>
        <v>0</v>
      </c>
      <c r="AN60" s="1021">
        <f ca="1">BBGsummary!AP12-[14]BBG24!AO11</f>
        <v>-8.7436166531744408E-4</v>
      </c>
      <c r="AO60" s="1021">
        <f ca="1">BBGsummary!AQ12-[14]BBG24!AP11</f>
        <v>-8.6652406339117818E-4</v>
      </c>
      <c r="AP60" s="1021">
        <f ca="1">BBGsummary!AR12-[14]BBG24!AQ11</f>
        <v>-8.8568162226536351E-4</v>
      </c>
      <c r="AQ60" s="1021">
        <f ca="1">BBGsummary!AS12-[14]BBG24!AR11</f>
        <v>-8.9397085562524514E-4</v>
      </c>
      <c r="AR60" s="1021">
        <f ca="1">BBGsummary!AT12-[14]BBG24!AS11</f>
        <v>-8.2619572496191174E-4</v>
      </c>
      <c r="AS60" s="1021">
        <f ca="1">BBGsummary!AU12-[14]BBG24!AT11</f>
        <v>-2.9225077229837193E-4</v>
      </c>
      <c r="AT60" s="1021">
        <f ca="1">BBGsummary!AV12-[14]BBG24!AU11</f>
        <v>-2.8769099743573834E-4</v>
      </c>
      <c r="AU60" s="1022">
        <f ca="1">BBGsummary!AW12-[14]BBG24!AV11</f>
        <v>1.0144070421964427E-3</v>
      </c>
      <c r="AV60" s="1021">
        <f ca="1">BBGsummary!AX12-[14]BBG24!AW11</f>
        <v>1.8162364524829007E-3</v>
      </c>
      <c r="AW60" s="1021">
        <f ca="1">BBGsummary!AY12-[14]BBG24!AX11</f>
        <v>-9.9222751819322622E-4</v>
      </c>
      <c r="AX60" s="1021">
        <f ca="1">BBGsummary!AZ12-[14]BBG24!AY11</f>
        <v>-1.0248727064356769E-3</v>
      </c>
      <c r="AY60" s="1021">
        <f ca="1">BBGsummary!BA12-[14]BBG24!AZ11</f>
        <v>-2.2909289706950567E-4</v>
      </c>
      <c r="AZ60" s="1021">
        <f ca="1">BBGsummary!BB12-[14]BBG24!BA11</f>
        <v>-2.9327009686611408E-4</v>
      </c>
      <c r="BA60" s="1021">
        <f ca="1">BBGsummary!BC12-[14]BBG24!BB11</f>
        <v>-7.4263565117854008E-4</v>
      </c>
    </row>
    <row r="61" spans="1:54" x14ac:dyDescent="0.35">
      <c r="B61" s="697" t="s">
        <v>26</v>
      </c>
      <c r="C61" s="1021">
        <f ca="1">BBGsummary!E13-[14]BBG24!D12</f>
        <v>0</v>
      </c>
      <c r="D61" s="1021">
        <f ca="1">BBGsummary!F13-[14]BBG24!E12</f>
        <v>0</v>
      </c>
      <c r="E61" s="1021">
        <f ca="1">BBGsummary!G13-[14]BBG24!F12</f>
        <v>0</v>
      </c>
      <c r="F61" s="1021">
        <f ca="1">BBGsummary!H13-[14]BBG24!G12</f>
        <v>0</v>
      </c>
      <c r="G61" s="1021">
        <f ca="1">BBGsummary!I13-[14]BBG24!H12</f>
        <v>0</v>
      </c>
      <c r="H61" s="1021">
        <f ca="1">BBGsummary!J13-[14]BBG24!I12</f>
        <v>0</v>
      </c>
      <c r="I61" s="1021">
        <f ca="1">BBGsummary!K13-[14]BBG24!J12</f>
        <v>0</v>
      </c>
      <c r="J61" s="1021">
        <f ca="1">BBGsummary!L13-[14]BBG24!K12</f>
        <v>0</v>
      </c>
      <c r="K61" s="1021">
        <f ca="1">BBGsummary!M13-[14]BBG24!L12</f>
        <v>0</v>
      </c>
      <c r="L61" s="1021">
        <f ca="1">BBGsummary!N13-[14]BBG24!M12</f>
        <v>0</v>
      </c>
      <c r="M61" s="1021">
        <f ca="1">BBGsummary!O13-[14]BBG24!N12</f>
        <v>0</v>
      </c>
      <c r="N61" s="1021">
        <f ca="1">BBGsummary!P13-[14]BBG24!O12</f>
        <v>0</v>
      </c>
      <c r="O61" s="1021">
        <f ca="1">BBGsummary!Q13-[14]BBG24!P12</f>
        <v>0</v>
      </c>
      <c r="P61" s="1021">
        <f ca="1">BBGsummary!R13-[14]BBG24!Q12</f>
        <v>0</v>
      </c>
      <c r="Q61" s="1021">
        <f ca="1">BBGsummary!S13-[14]BBG24!R12</f>
        <v>0</v>
      </c>
      <c r="R61" s="1021">
        <f ca="1">BBGsummary!T13-[14]BBG24!S12</f>
        <v>0</v>
      </c>
      <c r="S61" s="1021">
        <f ca="1">BBGsummary!U13-[14]BBG24!T12</f>
        <v>0</v>
      </c>
      <c r="T61" s="1021">
        <f ca="1">BBGsummary!V13-[14]BBG24!U12</f>
        <v>0</v>
      </c>
      <c r="U61" s="1021">
        <f ca="1">BBGsummary!W13-[14]BBG24!V12</f>
        <v>-4.4916099197194609E-9</v>
      </c>
      <c r="V61" s="1021">
        <f ca="1">BBGsummary!X13-[14]BBG24!W12</f>
        <v>5.6527417278268155E-9</v>
      </c>
      <c r="W61" s="1021">
        <f ca="1">BBGsummary!Y13-[14]BBG24!X12</f>
        <v>-3.9042278700360949E-9</v>
      </c>
      <c r="X61" s="1021">
        <f ca="1">BBGsummary!Z13-[14]BBG24!Y12</f>
        <v>6.1373327453354345E-8</v>
      </c>
      <c r="Y61" s="1021">
        <f ca="1">BBGsummary!AA13-[14]BBG24!Z12</f>
        <v>-5.3049503027620751E-8</v>
      </c>
      <c r="Z61" s="1021">
        <f ca="1">BBGsummary!AB13-[14]BBG24!AA12</f>
        <v>0</v>
      </c>
      <c r="AA61" s="1021">
        <f ca="1">BBGsummary!AC13-[14]BBG24!AB12</f>
        <v>9.6013456278402909E-10</v>
      </c>
      <c r="AB61" s="1021">
        <f ca="1">BBGsummary!AD13-[14]BBG24!AC12</f>
        <v>-9.9635650901638839E-10</v>
      </c>
      <c r="AC61" s="1021">
        <f ca="1">BBGsummary!AE13-[14]BBG24!AD12</f>
        <v>0</v>
      </c>
      <c r="AD61" s="1021">
        <f ca="1">BBGsummary!AF13-[14]BBG24!AE12</f>
        <v>0</v>
      </c>
      <c r="AE61" s="1021">
        <f ca="1">BBGsummary!AG13-[14]BBG24!AF12</f>
        <v>8.7690105133805818E-10</v>
      </c>
      <c r="AF61" s="1021">
        <f ca="1">BBGsummary!AH13-[14]BBG24!AG12</f>
        <v>-8.0760008207801659E-10</v>
      </c>
      <c r="AG61" s="1021">
        <f ca="1">BBGsummary!AI13-[14]BBG24!AH12</f>
        <v>0</v>
      </c>
      <c r="AH61" s="1021">
        <f ca="1">BBGsummary!AJ13-[14]BBG24!AI12</f>
        <v>-1.013857182236011E-9</v>
      </c>
      <c r="AI61" s="1021">
        <f ca="1">BBGsummary!AK13-[14]BBG24!AJ12</f>
        <v>0</v>
      </c>
      <c r="AJ61" s="1021">
        <f ca="1">BBGsummary!AL13-[14]BBG24!AK12</f>
        <v>9.6124844846043334E-10</v>
      </c>
      <c r="AK61" s="1021">
        <f ca="1">BBGsummary!AM13-[14]BBG24!AL12</f>
        <v>0</v>
      </c>
      <c r="AL61" s="1021">
        <f ca="1">BBGsummary!AN13-[14]BBG24!AM12</f>
        <v>0</v>
      </c>
      <c r="AM61" s="1021">
        <f ca="1">BBGsummary!AO13-[14]BBG24!AN12</f>
        <v>0</v>
      </c>
      <c r="AN61" s="1021">
        <f>BBGsummary!AP13-[14]BBG24!AO12</f>
        <v>0</v>
      </c>
      <c r="AO61" s="1021">
        <f>BBGsummary!AQ13-[14]BBG24!AP12</f>
        <v>0</v>
      </c>
      <c r="AP61" s="1021">
        <f>BBGsummary!AR13-[14]BBG24!AQ12</f>
        <v>0</v>
      </c>
      <c r="AQ61" s="1021">
        <f>BBGsummary!AS13-[14]BBG24!AR12</f>
        <v>0</v>
      </c>
      <c r="AR61" s="1021">
        <f>BBGsummary!AT13-[14]BBG24!AS12</f>
        <v>0</v>
      </c>
      <c r="AS61" s="1021">
        <f>BBGsummary!AU13-[14]BBG24!AT12</f>
        <v>0</v>
      </c>
      <c r="AT61" s="1021">
        <f>BBGsummary!AV13-[14]BBG24!AU12</f>
        <v>0</v>
      </c>
      <c r="AU61" s="1022">
        <f>BBGsummary!AW13-[14]BBG24!AV12</f>
        <v>0</v>
      </c>
      <c r="AV61" s="1021">
        <f>BBGsummary!AX13-[14]BBG24!AW12</f>
        <v>0</v>
      </c>
      <c r="AW61" s="1021">
        <f>BBGsummary!AY13-[14]BBG24!AX12</f>
        <v>0</v>
      </c>
      <c r="AX61" s="1021">
        <f>BBGsummary!AZ13-[14]BBG24!AY12</f>
        <v>0</v>
      </c>
      <c r="AY61" s="1021">
        <f>BBGsummary!BA13-[14]BBG24!AZ12</f>
        <v>0</v>
      </c>
      <c r="AZ61" s="1021">
        <f>BBGsummary!BB13-[14]BBG24!BA12</f>
        <v>0</v>
      </c>
      <c r="BA61" s="1021">
        <f>BBGsummary!BC13-[14]BBG24!BB12</f>
        <v>0</v>
      </c>
    </row>
    <row r="62" spans="1:54" x14ac:dyDescent="0.35">
      <c r="B62" s="697" t="s">
        <v>1021</v>
      </c>
      <c r="C62" s="1021">
        <f ca="1">BBGsummary!E14-[14]BBG24!D13</f>
        <v>0</v>
      </c>
      <c r="D62" s="1021">
        <f ca="1">BBGsummary!F14-[14]BBG24!E13</f>
        <v>0</v>
      </c>
      <c r="E62" s="1021">
        <f ca="1">BBGsummary!G14-[14]BBG24!F13</f>
        <v>0</v>
      </c>
      <c r="F62" s="1021">
        <f ca="1">BBGsummary!H14-[14]BBG24!G13</f>
        <v>0</v>
      </c>
      <c r="G62" s="1021">
        <f ca="1">BBGsummary!I14-[14]BBG24!H13</f>
        <v>0</v>
      </c>
      <c r="H62" s="1021">
        <f ca="1">BBGsummary!J14-[14]BBG24!I13</f>
        <v>0</v>
      </c>
      <c r="I62" s="1021">
        <f ca="1">BBGsummary!K14-[14]BBG24!J13</f>
        <v>0</v>
      </c>
      <c r="J62" s="1021">
        <f ca="1">BBGsummary!L14-[14]BBG24!K13</f>
        <v>0</v>
      </c>
      <c r="K62" s="1021">
        <f ca="1">BBGsummary!M14-[14]BBG24!L13</f>
        <v>0</v>
      </c>
      <c r="L62" s="1021">
        <f ca="1">BBGsummary!N14-[14]BBG24!M13</f>
        <v>0</v>
      </c>
      <c r="M62" s="1021">
        <f ca="1">BBGsummary!O14-[14]BBG24!N13</f>
        <v>0</v>
      </c>
      <c r="N62" s="1021">
        <f ca="1">BBGsummary!P14-[14]BBG24!O13</f>
        <v>0</v>
      </c>
      <c r="O62" s="1021">
        <f ca="1">BBGsummary!Q14-[14]BBG24!P13</f>
        <v>0</v>
      </c>
      <c r="P62" s="1021">
        <f ca="1">BBGsummary!R14-[14]BBG24!Q13</f>
        <v>0</v>
      </c>
      <c r="Q62" s="1021">
        <f ca="1">BBGsummary!S14-[14]BBG24!R13</f>
        <v>0</v>
      </c>
      <c r="R62" s="1021">
        <f ca="1">BBGsummary!T14-[14]BBG24!S13</f>
        <v>0</v>
      </c>
      <c r="S62" s="1021">
        <f ca="1">BBGsummary!U14-[14]BBG24!T13</f>
        <v>0</v>
      </c>
      <c r="T62" s="1021">
        <f ca="1">BBGsummary!V14-[14]BBG24!U13</f>
        <v>0</v>
      </c>
      <c r="U62" s="1021">
        <f ca="1">BBGsummary!W14-[14]BBG24!V13</f>
        <v>0</v>
      </c>
      <c r="V62" s="1021">
        <f ca="1">BBGsummary!X14-[14]BBG24!W13</f>
        <v>0</v>
      </c>
      <c r="W62" s="1021">
        <f ca="1">BBGsummary!Y14-[14]BBG24!X13</f>
        <v>0</v>
      </c>
      <c r="X62" s="1021">
        <f ca="1">BBGsummary!Z14-[14]BBG24!Y13</f>
        <v>0</v>
      </c>
      <c r="Y62" s="1021">
        <f ca="1">BBGsummary!AA14-[14]BBG24!Z13</f>
        <v>0</v>
      </c>
      <c r="Z62" s="1021">
        <f ca="1">BBGsummary!AB14-[14]BBG24!AA13</f>
        <v>0</v>
      </c>
      <c r="AA62" s="1021">
        <f ca="1">BBGsummary!AC14-[14]BBG24!AB13</f>
        <v>0</v>
      </c>
      <c r="AB62" s="1021">
        <f ca="1">BBGsummary!AD14-[14]BBG24!AC13</f>
        <v>0</v>
      </c>
      <c r="AC62" s="1021">
        <f ca="1">BBGsummary!AE14-[14]BBG24!AD13</f>
        <v>0</v>
      </c>
      <c r="AD62" s="1021">
        <f ca="1">BBGsummary!AF14-[14]BBG24!AE13</f>
        <v>0</v>
      </c>
      <c r="AE62" s="1021">
        <f ca="1">BBGsummary!AG14-[14]BBG24!AF13</f>
        <v>0</v>
      </c>
      <c r="AF62" s="1021">
        <f ca="1">BBGsummary!AH14-[14]BBG24!AG13</f>
        <v>0</v>
      </c>
      <c r="AG62" s="1021">
        <f ca="1">BBGsummary!AI14-[14]BBG24!AH13</f>
        <v>0</v>
      </c>
      <c r="AH62" s="1021">
        <f ca="1">BBGsummary!AJ14-[14]BBG24!AI13</f>
        <v>0</v>
      </c>
      <c r="AI62" s="1021">
        <f ca="1">BBGsummary!AK14-[14]BBG24!AJ13</f>
        <v>0</v>
      </c>
      <c r="AJ62" s="1021">
        <f ca="1">BBGsummary!AL14-[14]BBG24!AK13</f>
        <v>0</v>
      </c>
      <c r="AK62" s="1021">
        <f ca="1">BBGsummary!AM14-[14]BBG24!AL13</f>
        <v>0</v>
      </c>
      <c r="AL62" s="1021">
        <f ca="1">BBGsummary!AN14-[14]BBG24!AM13</f>
        <v>0</v>
      </c>
      <c r="AM62" s="1021">
        <f ca="1">BBGsummary!AO14-[14]BBG24!AN13</f>
        <v>0</v>
      </c>
      <c r="AN62" s="1021">
        <f ca="1">BBGsummary!AP14-[14]BBG24!AO13</f>
        <v>0</v>
      </c>
      <c r="AO62" s="1021">
        <f ca="1">BBGsummary!AQ14-[14]BBG24!AP13</f>
        <v>0</v>
      </c>
      <c r="AP62" s="1021">
        <f ca="1">BBGsummary!AR14-[14]BBG24!AQ13</f>
        <v>0</v>
      </c>
      <c r="AQ62" s="1021">
        <f ca="1">BBGsummary!AS14-[14]BBG24!AR13</f>
        <v>0</v>
      </c>
      <c r="AR62" s="1021">
        <f ca="1">BBGsummary!AT14-[14]BBG24!AS13</f>
        <v>0</v>
      </c>
      <c r="AS62" s="1021">
        <f ca="1">BBGsummary!AU14-[14]BBG24!AT13</f>
        <v>0</v>
      </c>
      <c r="AT62" s="1021">
        <f ca="1">BBGsummary!AV14-[14]BBG24!AU13</f>
        <v>0</v>
      </c>
      <c r="AU62" s="1022">
        <f ca="1">BBGsummary!AW14-[14]BBG24!AV13</f>
        <v>-3.4367537865967468E-5</v>
      </c>
      <c r="AV62" s="1021">
        <f ca="1">BBGsummary!AX14-[14]BBG24!AW13</f>
        <v>3.5666152923769737E-5</v>
      </c>
      <c r="AW62" s="1021">
        <f ca="1">BBGsummary!AY14-[14]BBG24!AX13</f>
        <v>-5.4620704716273438E-6</v>
      </c>
      <c r="AX62" s="1021">
        <f ca="1">BBGsummary!AZ14-[14]BBG24!AY13</f>
        <v>1.7872980137371172E-6</v>
      </c>
      <c r="AY62" s="1021">
        <f ca="1">BBGsummary!BA14-[14]BBG24!AZ13</f>
        <v>0</v>
      </c>
      <c r="AZ62" s="1021">
        <f ca="1">BBGsummary!BB14-[14]BBG24!BA13</f>
        <v>0</v>
      </c>
      <c r="BA62" s="1021">
        <f ca="1">BBGsummary!BC14-[14]BBG24!BB13</f>
        <v>0</v>
      </c>
    </row>
  </sheetData>
  <conditionalFormatting sqref="C52:BB62">
    <cfRule type="cellIs" dxfId="4" priority="1" operator="greaterThan">
      <formula>0.0001</formula>
    </cfRule>
    <cfRule type="cellIs" dxfId="3" priority="2" operator="lessThan">
      <formula>-0.0001</formula>
    </cfRule>
  </conditionalFormatting>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2422A-F95A-4F8E-B148-0883D7D7CDD9}">
  <sheetPr>
    <tabColor rgb="FFFFFF00"/>
  </sheetPr>
  <dimension ref="A1:CH51"/>
  <sheetViews>
    <sheetView zoomScale="55" zoomScaleNormal="55" workbookViewId="0">
      <pane xSplit="33" ySplit="4" topLeftCell="BU29" activePane="bottomRight" state="frozen"/>
      <selection pane="topRight" activeCell="AH1" sqref="AH1"/>
      <selection pane="bottomLeft" activeCell="A5" sqref="A5"/>
      <selection pane="bottomRight" activeCell="BY43" sqref="BY43"/>
    </sheetView>
  </sheetViews>
  <sheetFormatPr defaultColWidth="9" defaultRowHeight="15.5" x14ac:dyDescent="0.35"/>
  <cols>
    <col min="1" max="1" width="23" style="36" bestFit="1" customWidth="1"/>
    <col min="2" max="2" width="82.453125" style="36" customWidth="1"/>
    <col min="3" max="3" width="25.54296875" style="36" hidden="1" customWidth="1"/>
    <col min="4" max="33" width="12.54296875" style="36" hidden="1" customWidth="1"/>
    <col min="34" max="53" width="13.1796875" style="36" bestFit="1" customWidth="1"/>
    <col min="54" max="84" width="14.81640625" style="36" bestFit="1" customWidth="1"/>
    <col min="85" max="85" width="13.54296875" style="36" customWidth="1"/>
    <col min="86" max="16384" width="9" style="36"/>
  </cols>
  <sheetData>
    <row r="1" spans="1:85" s="29" customFormat="1" ht="25.5" customHeight="1" thickBot="1" x14ac:dyDescent="0.3">
      <c r="A1" s="26" t="s">
        <v>47</v>
      </c>
      <c r="B1" s="116" t="s">
        <v>224</v>
      </c>
      <c r="C1" s="117"/>
      <c r="D1" s="118"/>
      <c r="E1" s="118"/>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c r="AF1" s="118"/>
      <c r="AG1" s="118"/>
      <c r="AH1" s="118"/>
      <c r="AI1" s="118"/>
      <c r="AJ1" s="118"/>
      <c r="AK1" s="118"/>
      <c r="AL1" s="118"/>
      <c r="AM1" s="118"/>
      <c r="AN1" s="118"/>
      <c r="AO1" s="118"/>
      <c r="AP1" s="118"/>
      <c r="AQ1" s="118"/>
      <c r="AR1" s="118"/>
      <c r="AS1" s="118"/>
      <c r="AT1" s="118"/>
      <c r="AU1" s="118"/>
      <c r="AV1" s="118"/>
      <c r="AW1" s="118"/>
      <c r="AX1" s="118"/>
      <c r="AY1" s="118"/>
      <c r="AZ1" s="118"/>
      <c r="BA1" s="118"/>
      <c r="BB1" s="118"/>
      <c r="BC1" s="118"/>
      <c r="BD1" s="118"/>
      <c r="BE1" s="118"/>
      <c r="BF1" s="118"/>
      <c r="BG1" s="118"/>
      <c r="BH1" s="118"/>
      <c r="BI1" s="118"/>
      <c r="BJ1" s="118"/>
      <c r="BK1" s="118"/>
      <c r="BL1" s="118"/>
      <c r="BM1" s="118"/>
      <c r="BN1" s="118"/>
      <c r="BO1" s="118"/>
      <c r="BP1" s="118"/>
      <c r="BQ1" s="118"/>
      <c r="BR1" s="118"/>
      <c r="BS1" s="118"/>
      <c r="BT1" s="118"/>
      <c r="BU1" s="118"/>
      <c r="BV1" s="118"/>
      <c r="BW1" s="118"/>
      <c r="BX1" s="118"/>
      <c r="BY1" s="118"/>
    </row>
    <row r="2" spans="1:85" ht="33" customHeight="1" x14ac:dyDescent="0.35">
      <c r="A2" s="30" t="s">
        <v>225</v>
      </c>
      <c r="B2" s="31" t="s">
        <v>295</v>
      </c>
      <c r="C2" s="32"/>
      <c r="D2" s="33" t="s">
        <v>296</v>
      </c>
      <c r="E2" s="34" t="s">
        <v>297</v>
      </c>
      <c r="F2" s="34" t="s">
        <v>298</v>
      </c>
      <c r="G2" s="34" t="s">
        <v>299</v>
      </c>
      <c r="H2" s="34" t="s">
        <v>300</v>
      </c>
      <c r="I2" s="34" t="s">
        <v>301</v>
      </c>
      <c r="J2" s="34" t="s">
        <v>302</v>
      </c>
      <c r="K2" s="34" t="s">
        <v>303</v>
      </c>
      <c r="L2" s="34" t="s">
        <v>304</v>
      </c>
      <c r="M2" s="34" t="s">
        <v>305</v>
      </c>
      <c r="N2" s="34" t="s">
        <v>306</v>
      </c>
      <c r="O2" s="34" t="s">
        <v>307</v>
      </c>
      <c r="P2" s="34" t="s">
        <v>308</v>
      </c>
      <c r="Q2" s="34" t="s">
        <v>309</v>
      </c>
      <c r="R2" s="34" t="s">
        <v>310</v>
      </c>
      <c r="S2" s="34" t="s">
        <v>311</v>
      </c>
      <c r="T2" s="34" t="s">
        <v>312</v>
      </c>
      <c r="U2" s="34" t="s">
        <v>313</v>
      </c>
      <c r="V2" s="34" t="s">
        <v>314</v>
      </c>
      <c r="W2" s="34" t="s">
        <v>315</v>
      </c>
      <c r="X2" s="34" t="s">
        <v>316</v>
      </c>
      <c r="Y2" s="34" t="s">
        <v>317</v>
      </c>
      <c r="Z2" s="34" t="s">
        <v>318</v>
      </c>
      <c r="AA2" s="34" t="s">
        <v>319</v>
      </c>
      <c r="AB2" s="34" t="s">
        <v>320</v>
      </c>
      <c r="AC2" s="34" t="s">
        <v>321</v>
      </c>
      <c r="AD2" s="34" t="s">
        <v>322</v>
      </c>
      <c r="AE2" s="34" t="s">
        <v>323</v>
      </c>
      <c r="AF2" s="34" t="s">
        <v>324</v>
      </c>
      <c r="AG2" s="34" t="s">
        <v>325</v>
      </c>
      <c r="AH2" s="34" t="s">
        <v>326</v>
      </c>
      <c r="AI2" s="34" t="s">
        <v>327</v>
      </c>
      <c r="AJ2" s="34" t="s">
        <v>328</v>
      </c>
      <c r="AK2" s="34" t="s">
        <v>329</v>
      </c>
      <c r="AL2" s="34" t="s">
        <v>330</v>
      </c>
      <c r="AM2" s="34" t="s">
        <v>331</v>
      </c>
      <c r="AN2" s="34" t="s">
        <v>332</v>
      </c>
      <c r="AO2" s="34" t="s">
        <v>333</v>
      </c>
      <c r="AP2" s="34" t="s">
        <v>334</v>
      </c>
      <c r="AQ2" s="34" t="s">
        <v>335</v>
      </c>
      <c r="AR2" s="34" t="s">
        <v>336</v>
      </c>
      <c r="AS2" s="34" t="s">
        <v>337</v>
      </c>
      <c r="AT2" s="34" t="s">
        <v>338</v>
      </c>
      <c r="AU2" s="34" t="s">
        <v>339</v>
      </c>
      <c r="AV2" s="34" t="s">
        <v>340</v>
      </c>
      <c r="AW2" s="34" t="s">
        <v>341</v>
      </c>
      <c r="AX2" s="34" t="s">
        <v>342</v>
      </c>
      <c r="AY2" s="34" t="s">
        <v>227</v>
      </c>
      <c r="AZ2" s="34" t="s">
        <v>228</v>
      </c>
      <c r="BA2" s="34" t="s">
        <v>229</v>
      </c>
      <c r="BB2" s="34" t="s">
        <v>230</v>
      </c>
      <c r="BC2" s="34" t="s">
        <v>231</v>
      </c>
      <c r="BD2" s="34" t="s">
        <v>232</v>
      </c>
      <c r="BE2" s="34" t="s">
        <v>233</v>
      </c>
      <c r="BF2" s="34" t="s">
        <v>234</v>
      </c>
      <c r="BG2" s="34" t="s">
        <v>235</v>
      </c>
      <c r="BH2" s="34" t="s">
        <v>236</v>
      </c>
      <c r="BI2" s="34" t="s">
        <v>237</v>
      </c>
      <c r="BJ2" s="34" t="s">
        <v>238</v>
      </c>
      <c r="BK2" s="34" t="s">
        <v>239</v>
      </c>
      <c r="BL2" s="34" t="s">
        <v>240</v>
      </c>
      <c r="BM2" s="34" t="s">
        <v>241</v>
      </c>
      <c r="BN2" s="34" t="s">
        <v>242</v>
      </c>
      <c r="BO2" s="34" t="s">
        <v>243</v>
      </c>
      <c r="BP2" s="34" t="s">
        <v>244</v>
      </c>
      <c r="BQ2" s="34" t="s">
        <v>245</v>
      </c>
      <c r="BR2" s="34" t="s">
        <v>246</v>
      </c>
      <c r="BS2" s="34" t="s">
        <v>247</v>
      </c>
      <c r="BT2" s="34" t="s">
        <v>248</v>
      </c>
      <c r="BU2" s="34" t="s">
        <v>249</v>
      </c>
      <c r="BV2" s="34" t="s">
        <v>250</v>
      </c>
      <c r="BW2" s="34" t="s">
        <v>251</v>
      </c>
      <c r="BX2" s="34" t="s">
        <v>252</v>
      </c>
      <c r="BY2" s="34" t="s">
        <v>253</v>
      </c>
      <c r="BZ2" s="34" t="s">
        <v>254</v>
      </c>
      <c r="CA2" s="34" t="s">
        <v>255</v>
      </c>
      <c r="CB2" s="34" t="s">
        <v>256</v>
      </c>
      <c r="CC2" s="34" t="s">
        <v>257</v>
      </c>
      <c r="CD2" s="34" t="s">
        <v>258</v>
      </c>
      <c r="CE2" s="34" t="s">
        <v>259</v>
      </c>
      <c r="CF2" s="34" t="s">
        <v>260</v>
      </c>
      <c r="CG2" s="35" t="s">
        <v>261</v>
      </c>
    </row>
    <row r="3" spans="1:85" s="38" customFormat="1" x14ac:dyDescent="0.35">
      <c r="A3" s="119">
        <v>2025</v>
      </c>
      <c r="B3" s="37" t="s">
        <v>343</v>
      </c>
      <c r="D3" s="39" t="s">
        <v>263</v>
      </c>
      <c r="E3" s="40" t="s">
        <v>263</v>
      </c>
      <c r="F3" s="40" t="s">
        <v>263</v>
      </c>
      <c r="G3" s="40" t="s">
        <v>263</v>
      </c>
      <c r="H3" s="40" t="s">
        <v>263</v>
      </c>
      <c r="I3" s="40" t="s">
        <v>263</v>
      </c>
      <c r="J3" s="40" t="s">
        <v>263</v>
      </c>
      <c r="K3" s="40" t="s">
        <v>263</v>
      </c>
      <c r="L3" s="40" t="s">
        <v>263</v>
      </c>
      <c r="M3" s="40" t="s">
        <v>263</v>
      </c>
      <c r="N3" s="40" t="s">
        <v>263</v>
      </c>
      <c r="O3" s="40" t="s">
        <v>263</v>
      </c>
      <c r="P3" s="40" t="s">
        <v>263</v>
      </c>
      <c r="Q3" s="40" t="s">
        <v>263</v>
      </c>
      <c r="R3" s="40" t="s">
        <v>263</v>
      </c>
      <c r="S3" s="40" t="s">
        <v>263</v>
      </c>
      <c r="T3" s="40" t="s">
        <v>263</v>
      </c>
      <c r="U3" s="40" t="s">
        <v>263</v>
      </c>
      <c r="V3" s="40" t="s">
        <v>263</v>
      </c>
      <c r="W3" s="40" t="s">
        <v>263</v>
      </c>
      <c r="X3" s="40" t="s">
        <v>263</v>
      </c>
      <c r="Y3" s="40" t="s">
        <v>263</v>
      </c>
      <c r="Z3" s="40" t="s">
        <v>263</v>
      </c>
      <c r="AA3" s="40" t="s">
        <v>263</v>
      </c>
      <c r="AB3" s="40" t="s">
        <v>263</v>
      </c>
      <c r="AC3" s="40" t="s">
        <v>263</v>
      </c>
      <c r="AD3" s="40" t="s">
        <v>263</v>
      </c>
      <c r="AE3" s="40" t="s">
        <v>263</v>
      </c>
      <c r="AF3" s="40" t="s">
        <v>263</v>
      </c>
      <c r="AG3" s="40" t="s">
        <v>263</v>
      </c>
      <c r="AH3" s="40" t="s">
        <v>263</v>
      </c>
      <c r="AI3" s="40" t="s">
        <v>263</v>
      </c>
      <c r="AJ3" s="40" t="s">
        <v>263</v>
      </c>
      <c r="AK3" s="40" t="s">
        <v>263</v>
      </c>
      <c r="AL3" s="40" t="s">
        <v>263</v>
      </c>
      <c r="AM3" s="40" t="s">
        <v>263</v>
      </c>
      <c r="AN3" s="40" t="s">
        <v>263</v>
      </c>
      <c r="AO3" s="40" t="s">
        <v>263</v>
      </c>
      <c r="AP3" s="40" t="s">
        <v>263</v>
      </c>
      <c r="AQ3" s="40" t="s">
        <v>263</v>
      </c>
      <c r="AR3" s="40" t="s">
        <v>263</v>
      </c>
      <c r="AS3" s="40" t="s">
        <v>263</v>
      </c>
      <c r="AT3" s="40" t="s">
        <v>263</v>
      </c>
      <c r="AU3" s="40" t="s">
        <v>263</v>
      </c>
      <c r="AV3" s="40" t="s">
        <v>263</v>
      </c>
      <c r="AW3" s="40" t="s">
        <v>263</v>
      </c>
      <c r="AX3" s="40" t="s">
        <v>263</v>
      </c>
      <c r="AY3" s="40" t="s">
        <v>263</v>
      </c>
      <c r="AZ3" s="40" t="s">
        <v>263</v>
      </c>
      <c r="BA3" s="40" t="s">
        <v>263</v>
      </c>
      <c r="BB3" s="40" t="s">
        <v>263</v>
      </c>
      <c r="BC3" s="40" t="s">
        <v>263</v>
      </c>
      <c r="BD3" s="40" t="s">
        <v>263</v>
      </c>
      <c r="BE3" s="40" t="s">
        <v>263</v>
      </c>
      <c r="BF3" s="40" t="s">
        <v>263</v>
      </c>
      <c r="BG3" s="40" t="s">
        <v>263</v>
      </c>
      <c r="BH3" s="40" t="s">
        <v>263</v>
      </c>
      <c r="BI3" s="40" t="s">
        <v>263</v>
      </c>
      <c r="BJ3" s="40" t="s">
        <v>263</v>
      </c>
      <c r="BK3" s="40" t="s">
        <v>263</v>
      </c>
      <c r="BL3" s="40" t="s">
        <v>263</v>
      </c>
      <c r="BM3" s="40" t="s">
        <v>263</v>
      </c>
      <c r="BN3" s="40" t="s">
        <v>263</v>
      </c>
      <c r="BO3" s="40" t="s">
        <v>263</v>
      </c>
      <c r="BP3" s="40" t="s">
        <v>263</v>
      </c>
      <c r="BQ3" s="40" t="s">
        <v>263</v>
      </c>
      <c r="BR3" s="40" t="s">
        <v>263</v>
      </c>
      <c r="BS3" s="40" t="s">
        <v>263</v>
      </c>
      <c r="BT3" s="40" t="s">
        <v>263</v>
      </c>
      <c r="BU3" s="40" t="s">
        <v>263</v>
      </c>
      <c r="BV3" s="40" t="s">
        <v>263</v>
      </c>
      <c r="BW3" s="40" t="s">
        <v>263</v>
      </c>
      <c r="BX3" s="40" t="s">
        <v>263</v>
      </c>
      <c r="BY3" s="40" t="s">
        <v>263</v>
      </c>
      <c r="BZ3" s="40" t="s">
        <v>263</v>
      </c>
      <c r="CA3" s="40" t="s">
        <v>263</v>
      </c>
      <c r="CB3" s="40" t="s">
        <v>264</v>
      </c>
      <c r="CC3" s="40" t="s">
        <v>264</v>
      </c>
      <c r="CD3" s="40" t="s">
        <v>264</v>
      </c>
      <c r="CE3" s="40" t="s">
        <v>264</v>
      </c>
      <c r="CF3" s="40" t="s">
        <v>264</v>
      </c>
      <c r="CG3" s="41" t="s">
        <v>264</v>
      </c>
    </row>
    <row r="4" spans="1:85" x14ac:dyDescent="0.35">
      <c r="A4" s="42"/>
      <c r="B4" s="43" t="s">
        <v>344</v>
      </c>
      <c r="C4" s="44"/>
      <c r="D4" s="45"/>
      <c r="E4" s="46"/>
      <c r="F4" s="46"/>
      <c r="G4" s="46"/>
      <c r="H4" s="46"/>
      <c r="I4" s="46"/>
      <c r="J4" s="46"/>
      <c r="K4" s="46"/>
      <c r="L4" s="46"/>
      <c r="M4" s="46"/>
      <c r="N4" s="46"/>
      <c r="O4" s="46"/>
      <c r="P4" s="46"/>
      <c r="Q4" s="46"/>
      <c r="R4" s="46"/>
      <c r="S4" s="46"/>
      <c r="T4" s="46"/>
      <c r="U4" s="46"/>
      <c r="V4" s="46"/>
      <c r="W4" s="46"/>
      <c r="X4" s="46"/>
      <c r="Y4" s="46"/>
      <c r="Z4" s="46"/>
      <c r="AA4" s="46"/>
      <c r="AB4" s="46"/>
      <c r="AC4" s="46"/>
      <c r="AD4" s="46"/>
      <c r="AE4" s="46"/>
      <c r="AF4" s="46"/>
      <c r="AG4" s="46"/>
      <c r="AH4" s="46"/>
      <c r="AI4" s="46"/>
      <c r="AJ4" s="46"/>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c r="BT4" s="47"/>
      <c r="BU4" s="47"/>
      <c r="BV4" s="47"/>
      <c r="BW4" s="47"/>
      <c r="BX4" s="47"/>
      <c r="BY4" s="47"/>
      <c r="BZ4" s="47"/>
      <c r="CA4" s="47"/>
      <c r="CB4" s="47"/>
      <c r="CC4" s="47"/>
      <c r="CD4" s="47"/>
      <c r="CE4" s="47"/>
      <c r="CF4" s="47"/>
      <c r="CG4" s="48"/>
    </row>
    <row r="5" spans="1:85" ht="39" customHeight="1" x14ac:dyDescent="0.35">
      <c r="A5" s="98"/>
      <c r="B5" s="49" t="s">
        <v>345</v>
      </c>
      <c r="D5" s="80"/>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1"/>
      <c r="AN5" s="51"/>
      <c r="AO5" s="51"/>
      <c r="AP5" s="51"/>
      <c r="AQ5" s="51"/>
      <c r="AR5" s="51"/>
      <c r="AS5" s="51"/>
      <c r="AT5" s="51"/>
      <c r="AU5" s="51"/>
      <c r="AV5" s="51"/>
      <c r="AW5" s="51"/>
      <c r="AX5" s="51"/>
      <c r="AY5" s="51"/>
      <c r="AZ5" s="51"/>
      <c r="BA5" s="51"/>
      <c r="BB5" s="51"/>
      <c r="BC5" s="51"/>
      <c r="BD5" s="51"/>
      <c r="BE5" s="51"/>
      <c r="BF5" s="51"/>
      <c r="BG5" s="51"/>
      <c r="BH5" s="51"/>
      <c r="BI5" s="51"/>
      <c r="BJ5" s="51"/>
      <c r="BK5" s="51"/>
      <c r="BL5" s="51"/>
      <c r="BM5" s="51"/>
      <c r="BN5" s="51"/>
      <c r="BO5" s="51"/>
      <c r="BP5" s="51"/>
      <c r="BQ5" s="51"/>
      <c r="BR5" s="51"/>
      <c r="BS5" s="51"/>
      <c r="BT5" s="51"/>
      <c r="BU5" s="51"/>
      <c r="BV5" s="51"/>
      <c r="BW5" s="51"/>
      <c r="BX5" s="51"/>
      <c r="BY5" s="51"/>
      <c r="BZ5" s="51"/>
      <c r="CA5" s="51"/>
      <c r="CB5" s="51"/>
      <c r="CC5" s="51"/>
      <c r="CD5" s="51"/>
      <c r="CE5" s="51"/>
      <c r="CF5" s="51"/>
      <c r="CG5" s="87"/>
    </row>
    <row r="6" spans="1:85" ht="24" customHeight="1" x14ac:dyDescent="0.35">
      <c r="A6" s="98"/>
      <c r="B6" s="56" t="s">
        <v>346</v>
      </c>
      <c r="D6" s="82"/>
      <c r="E6" s="54"/>
      <c r="F6" s="54"/>
      <c r="G6" s="54"/>
      <c r="H6" s="54"/>
      <c r="I6" s="54"/>
      <c r="J6" s="54"/>
      <c r="K6" s="54"/>
      <c r="L6" s="54"/>
      <c r="M6" s="54"/>
      <c r="N6" s="54"/>
      <c r="O6" s="54"/>
      <c r="P6" s="54"/>
      <c r="Q6" s="54"/>
      <c r="R6" s="54"/>
      <c r="S6" s="54"/>
      <c r="T6" s="54"/>
      <c r="U6" s="54"/>
      <c r="V6" s="54"/>
      <c r="W6" s="54"/>
      <c r="X6" s="54"/>
      <c r="Y6" s="54"/>
      <c r="Z6" s="54"/>
      <c r="AA6" s="54"/>
      <c r="AB6" s="54"/>
      <c r="AC6" s="54"/>
      <c r="AD6" s="54"/>
      <c r="AE6" s="54"/>
      <c r="AF6" s="54"/>
      <c r="AG6" s="54"/>
      <c r="AH6" s="57">
        <f>('Table 2a'!AH17+'Table 2a'!AH77+'Non-DWP Welfare'!AH4)/1000</f>
        <v>6.5303932275744847</v>
      </c>
      <c r="AI6" s="57">
        <f>('Table 2a'!AI17+'Table 2a'!AI77+'Non-DWP Welfare'!AI4)/1000</f>
        <v>8.0082544726797984</v>
      </c>
      <c r="AJ6" s="57">
        <f>('Table 2a'!AJ17+'Table 2a'!AJ77+'Non-DWP Welfare'!AJ4)/1000</f>
        <v>9.7639073887635135</v>
      </c>
      <c r="AK6" s="57">
        <f>('Table 2a'!AK17+'Table 2a'!AK77+'Non-DWP Welfare'!AK4)/1000</f>
        <v>12.432822842754492</v>
      </c>
      <c r="AL6" s="57">
        <f>('Table 2a'!AL17+'Table 2a'!AL77+'Non-DWP Welfare'!AL4)/1000</f>
        <v>14.483889065160064</v>
      </c>
      <c r="AM6" s="57">
        <f>('Table 2a'!AM17+'Table 2a'!AM77+'Non-DWP Welfare'!AM4)/1000</f>
        <v>16.700940583831397</v>
      </c>
      <c r="AN6" s="57">
        <f>('Table 2a'!AN17+'Table 2a'!AN77+'Non-DWP Welfare'!AN4)/1000</f>
        <v>18.400169608004333</v>
      </c>
      <c r="AO6" s="57">
        <f>('Table 2a'!AO17+'Table 2a'!AO77+'Non-DWP Welfare'!AO4)/1000</f>
        <v>19.984552299373735</v>
      </c>
      <c r="AP6" s="57">
        <f>('Table 2a'!AP17+'Table 2a'!AP77+'Non-DWP Welfare'!AP4)/1000</f>
        <v>21.436717140396105</v>
      </c>
      <c r="AQ6" s="57">
        <f>('Table 2a'!AQ17+'Table 2a'!AQ77+'Non-DWP Welfare'!AQ4)/1000</f>
        <v>21.842965560266343</v>
      </c>
      <c r="AR6" s="57">
        <f>('Table 2a'!AR17+'Table 2a'!AR77+'Non-DWP Welfare'!AR4)/1000</f>
        <v>21.261016618702275</v>
      </c>
      <c r="AS6" s="57">
        <f>('Table 2a'!AS17+'Table 2a'!AS77+'Non-DWP Welfare'!AS4)/1000</f>
        <v>21.877504623899004</v>
      </c>
      <c r="AT6" s="57">
        <f>('Table 2a'!AT17+'Table 2a'!AT77+'Non-DWP Welfare'!AT4)/1000</f>
        <v>24.74140334027414</v>
      </c>
      <c r="AU6" s="57">
        <f>('Table 2a'!AU17+'Table 2a'!AU77+'Non-DWP Welfare'!AU4)/1000</f>
        <v>30.772089843474689</v>
      </c>
      <c r="AV6" s="57">
        <f>('Table 2a'!AV17+'Table 2a'!AV77+'Non-DWP Welfare'!AV4)/1000</f>
        <v>36.506436051976408</v>
      </c>
      <c r="AW6" s="57">
        <f>('Table 2a'!AW17+'Table 2a'!AW77+'Non-DWP Welfare'!AW4)/1000</f>
        <v>40.727242623732145</v>
      </c>
      <c r="AX6" s="57">
        <f>('Table 2a'!AX17+'Table 2a'!AX77+'Non-DWP Welfare'!AX4)/1000</f>
        <v>42.085281828583554</v>
      </c>
      <c r="AY6" s="57">
        <f>('Table 2a'!AY17+'Table 2a'!AY77+'Non-DWP Welfare'!AY4)/1000</f>
        <v>44.19618049267153</v>
      </c>
      <c r="AZ6" s="57">
        <f>('Table 2a'!AZ17+'Table 2a'!AZ77+'Non-DWP Welfare'!AZ4)/1000</f>
        <v>45.2994222612855</v>
      </c>
      <c r="BA6" s="57">
        <f>('Table 2a'!BA17+'Table 2a'!BA77+'Non-DWP Welfare'!BA4)/1000</f>
        <v>44.597627128238344</v>
      </c>
      <c r="BB6" s="57">
        <f>('Table 2a'!BB17+'Table 2a'!BB77+'Non-DWP Welfare'!BB4)/1000</f>
        <v>44.776197020530248</v>
      </c>
      <c r="BC6" s="57">
        <f>('Table 2a'!BC17+'Table 2a'!BC77+'Non-DWP Welfare'!BC4)/1000</f>
        <v>46.195463584808905</v>
      </c>
      <c r="BD6" s="57">
        <f>('Table 2a'!BD17+'Table 2a'!BD77+'Non-DWP Welfare'!BD4)/1000</f>
        <v>48.603459086007312</v>
      </c>
      <c r="BE6" s="57">
        <f>('Table 2a'!BE17+'Table 2a'!BE77+'Non-DWP Welfare'!BE4)/1000</f>
        <v>50.924726190605242</v>
      </c>
      <c r="BF6" s="57">
        <f>('Table 2a'!BF17+'Table 2a'!BF77+'Non-DWP Welfare'!BF4)/1000</f>
        <v>53.365339033969299</v>
      </c>
      <c r="BG6" s="57">
        <f>('Table 2a'!BG17+'Table 2a'!BG77+'Non-DWP Welfare'!BG4)/1000</f>
        <v>61.441118774873594</v>
      </c>
      <c r="BH6" s="57">
        <f>('Table 2a'!BH17+'Table 2a'!BH77+'Non-DWP Welfare'!BH4)/1000</f>
        <v>64.608257580742659</v>
      </c>
      <c r="BI6" s="57">
        <f>('Table 2a'!BI17+'Table 2a'!BI77+'Non-DWP Welfare'!BI4)/1000</f>
        <v>67.051203233391234</v>
      </c>
      <c r="BJ6" s="57">
        <f>('Table 2a'!BJ17+'Table 2a'!BJ77+'Non-DWP Welfare'!BJ4)/1000</f>
        <v>69.392053499624765</v>
      </c>
      <c r="BK6" s="57">
        <f>('Table 2a'!BK17+'Table 2a'!BK77+'Non-DWP Welfare'!BK4)/1000</f>
        <v>72.873172859955162</v>
      </c>
      <c r="BL6" s="57">
        <f>('Table 2a'!BL17+'Table 2a'!BL77+'Non-DWP Welfare'!BL4)/1000</f>
        <v>79.87565271653834</v>
      </c>
      <c r="BM6" s="57">
        <f>('Table 2a'!BM17+'Table 2a'!BM77+'Non-DWP Welfare'!BM4)/1000</f>
        <v>90.174009405952575</v>
      </c>
      <c r="BN6" s="57">
        <f>('Table 2a'!BN17+'Table 2a'!BN77+'Non-DWP Welfare'!BN4)/1000</f>
        <v>93.276431728095105</v>
      </c>
      <c r="BO6" s="57">
        <f>('Table 2a'!BO17+'Table 2a'!BO77+'Non-DWP Welfare'!BO4)/1000</f>
        <v>95.583238735977673</v>
      </c>
      <c r="BP6" s="57">
        <f>('Table 2a'!BP17+'Table 2a'!BP77+'Non-DWP Welfare'!BP4)/1000</f>
        <v>97.428691506280956</v>
      </c>
      <c r="BQ6" s="57">
        <f>('Table 2a'!BQ17+'Table 2a'!BQ77+'Non-DWP Welfare'!BQ4)/1000</f>
        <v>93.326591179890698</v>
      </c>
      <c r="BR6" s="57">
        <f>('Table 2a'!BR17+'Table 2a'!BR77+'Non-DWP Welfare'!BR4)/1000</f>
        <v>94.211294315554341</v>
      </c>
      <c r="BS6" s="57">
        <f>('Table 2a'!BS17+'Table 2a'!BS77+'Non-DWP Welfare'!BS4)/1000</f>
        <v>94.616601844375722</v>
      </c>
      <c r="BT6" s="57">
        <f>('Table 2a'!BT17+'Table 2a'!BT77+'Non-DWP Welfare'!BT4)/1000</f>
        <v>94.051939825771441</v>
      </c>
      <c r="BU6" s="57">
        <f>('Table 2a'!BU17+'Table 2a'!BU77+'Non-DWP Welfare'!BU4)/1000</f>
        <v>95.146160325049223</v>
      </c>
      <c r="BV6" s="57">
        <f>('Table 2a'!BV17+'Table 2a'!BV77+'Non-DWP Welfare'!BV4)/1000</f>
        <v>95.667762229045323</v>
      </c>
      <c r="BW6" s="57">
        <f>('Table 2a'!BW17+'Table 2a'!BW77+'Non-DWP Welfare'!BW4)/1000</f>
        <v>97.407184340348394</v>
      </c>
      <c r="BX6" s="57">
        <f>('Table 2a'!BX17+'Table 2a'!BX77+'Non-DWP Welfare'!BX4)/1000</f>
        <v>113.48175330596104</v>
      </c>
      <c r="BY6" s="57">
        <f>('Table 2a'!BY17+'Table 2a'!BY77+'Non-DWP Welfare'!BY4)/1000</f>
        <v>110.09732567245244</v>
      </c>
      <c r="BZ6" s="57">
        <f>('Table 2a'!BZ17+'Table 2a'!BZ77+'Non-DWP Welfare'!BZ4)/1000</f>
        <v>115.60139175919286</v>
      </c>
      <c r="CA6" s="57">
        <f>('Table 2a'!CA17+'Table 2a'!CA77+'Non-DWP Welfare'!CA4)/1000</f>
        <v>131.73702923616923</v>
      </c>
      <c r="CB6" s="57">
        <f>('Table 2a'!CB17+'Table 2a'!CB77+'Non-DWP Welfare'!CB4)/1000</f>
        <v>137.83413676284835</v>
      </c>
      <c r="CC6" s="57">
        <f>('Table 2a'!CC17+'Table 2a'!CC77+'Non-DWP Welfare'!CC4)/1000</f>
        <v>141.5640107337442</v>
      </c>
      <c r="CD6" s="57">
        <f>('Table 2a'!CD17+'Table 2a'!CD77+'Non-DWP Welfare'!CD4)/1000</f>
        <v>148.68777201593215</v>
      </c>
      <c r="CE6" s="57">
        <f>('Table 2a'!CE17+'Table 2a'!CE77+'Non-DWP Welfare'!CE4)/1000</f>
        <v>152.10889115551797</v>
      </c>
      <c r="CF6" s="57">
        <f>('Table 2a'!CF17+'Table 2a'!CF77+'Non-DWP Welfare'!CF4)/1000</f>
        <v>156.20448134914665</v>
      </c>
      <c r="CG6" s="59">
        <f>('Table 2a'!CG17+'Table 2a'!CG77+'Non-DWP Welfare'!CG4)/1000</f>
        <v>161.67139540132075</v>
      </c>
    </row>
    <row r="7" spans="1:85" x14ac:dyDescent="0.35">
      <c r="A7" s="98"/>
      <c r="B7" s="56" t="s">
        <v>347</v>
      </c>
      <c r="D7" s="82"/>
      <c r="E7" s="54"/>
      <c r="F7" s="54"/>
      <c r="G7" s="54"/>
      <c r="H7" s="54"/>
      <c r="I7" s="54"/>
      <c r="J7" s="54"/>
      <c r="K7" s="54"/>
      <c r="L7" s="54"/>
      <c r="M7" s="54"/>
      <c r="N7" s="54"/>
      <c r="O7" s="54"/>
      <c r="P7" s="54"/>
      <c r="Q7" s="54"/>
      <c r="R7" s="54"/>
      <c r="S7" s="54"/>
      <c r="T7" s="54"/>
      <c r="U7" s="54"/>
      <c r="V7" s="54"/>
      <c r="W7" s="54"/>
      <c r="X7" s="54"/>
      <c r="Y7" s="54"/>
      <c r="Z7" s="54"/>
      <c r="AA7" s="54"/>
      <c r="AB7" s="54"/>
      <c r="AC7" s="54"/>
      <c r="AD7" s="54"/>
      <c r="AE7" s="54"/>
      <c r="AF7" s="54"/>
      <c r="AG7" s="54"/>
      <c r="AH7" s="57">
        <f>'Table 2a'!AH128/1000</f>
        <v>9.3426067724255155</v>
      </c>
      <c r="AI7" s="57">
        <f>'Table 2a'!AI128/1000</f>
        <v>10.7688055273202</v>
      </c>
      <c r="AJ7" s="57">
        <f>'Table 2a'!AJ128/1000</f>
        <v>12.894152611236493</v>
      </c>
      <c r="AK7" s="57">
        <f>'Table 2a'!AK128/1000</f>
        <v>15.265487157245504</v>
      </c>
      <c r="AL7" s="57">
        <f>'Table 2a'!AL128/1000</f>
        <v>17.144170934839934</v>
      </c>
      <c r="AM7" s="57">
        <f>'Table 2a'!AM128/1000</f>
        <v>18.631119416168602</v>
      </c>
      <c r="AN7" s="57">
        <f>'Table 2a'!AN128/1000</f>
        <v>19.850890391995662</v>
      </c>
      <c r="AO7" s="57">
        <f>'Table 2a'!AO128/1000</f>
        <v>21.783507700626259</v>
      </c>
      <c r="AP7" s="57">
        <f>'Table 2a'!AP128/1000</f>
        <v>23.480940859603898</v>
      </c>
      <c r="AQ7" s="57">
        <f>'Table 2a'!AQ128/1000</f>
        <v>24.857778439733668</v>
      </c>
      <c r="AR7" s="57">
        <f>'Table 2a'!AR128/1000</f>
        <v>26.056733891297718</v>
      </c>
      <c r="AS7" s="57">
        <f>'Table 2a'!AS128/1000</f>
        <v>28.436744857101015</v>
      </c>
      <c r="AT7" s="57">
        <f>'Table 2a'!AT128/1000</f>
        <v>31.737396375410903</v>
      </c>
      <c r="AU7" s="57">
        <f>'Table 2a'!AU128/1000</f>
        <v>35.530798624968625</v>
      </c>
      <c r="AV7" s="57">
        <f>'Table 2a'!AV128/1000</f>
        <v>38.751015948023621</v>
      </c>
      <c r="AW7" s="57">
        <f>'Table 2a'!AW128/1000</f>
        <v>41.710323376267837</v>
      </c>
      <c r="AX7" s="57">
        <f>'Table 2a'!AX128/1000</f>
        <v>42.777385385416402</v>
      </c>
      <c r="AY7" s="57">
        <f>'Table 2a'!AY128/1000</f>
        <v>44.514638660369798</v>
      </c>
      <c r="AZ7" s="57">
        <f>'Table 2a'!AZ128/1000</f>
        <v>46.918527495714486</v>
      </c>
      <c r="BA7" s="57">
        <f>'Table 2a'!BA128/1000</f>
        <v>48.749766628761677</v>
      </c>
      <c r="BB7" s="57">
        <f>'Table 2a'!BB128/1000</f>
        <v>50.789120539508168</v>
      </c>
      <c r="BC7" s="57">
        <f>'Table 2a'!BC128/1000</f>
        <v>53.90831506305399</v>
      </c>
      <c r="BD7" s="57">
        <f>'Table 2a'!BD128/1000</f>
        <v>57.068777236767062</v>
      </c>
      <c r="BE7" s="57">
        <f>'Table 2a'!BE128/1000</f>
        <v>61.23818881098439</v>
      </c>
      <c r="BF7" s="57">
        <f>'Table 2a'!BF128/1000</f>
        <v>63.330305663652602</v>
      </c>
      <c r="BG7" s="57">
        <f>'Table 2a'!BG128/1000</f>
        <v>66.359817055609824</v>
      </c>
      <c r="BH7" s="57">
        <f>'Table 2a'!BH128/1000</f>
        <v>71.129788265206841</v>
      </c>
      <c r="BI7" s="57">
        <f>'Table 2a'!BI128/1000</f>
        <v>75.376245272177542</v>
      </c>
      <c r="BJ7" s="57">
        <f>'Table 2a'!BJ128/1000</f>
        <v>77.92730893875661</v>
      </c>
      <c r="BK7" s="57">
        <f>'Table 2a'!BK128/1000</f>
        <v>83.221265865909004</v>
      </c>
      <c r="BL7" s="57">
        <f>'Table 2a'!BL128/1000</f>
        <v>90.381387301769209</v>
      </c>
      <c r="BM7" s="57">
        <f>'Table 2a'!BM128/1000</f>
        <v>96.605813211114963</v>
      </c>
      <c r="BN7" s="57">
        <f>'Table 2a'!BN128/1000</f>
        <v>100.33216468939261</v>
      </c>
      <c r="BO7" s="57">
        <f>'Table 2a'!BO128/1000</f>
        <v>104.20046115099119</v>
      </c>
      <c r="BP7" s="57">
        <f>'Table 2a'!BP128/1000</f>
        <v>109.86639345323555</v>
      </c>
      <c r="BQ7" s="57">
        <f>'Table 2a'!BQ128/1000</f>
        <v>110.68657640979058</v>
      </c>
      <c r="BR7" s="57">
        <f>'Table 2a'!BR128/1000</f>
        <v>114.11378757387685</v>
      </c>
      <c r="BS7" s="57">
        <f>'Table 2a'!BS128/1000</f>
        <v>116.21705739555901</v>
      </c>
      <c r="BT7" s="57">
        <f>'Table 2a'!BT128/1000</f>
        <v>117.73372288378923</v>
      </c>
      <c r="BU7" s="57">
        <f>'Table 2a'!BU128/1000</f>
        <v>119.36572188526956</v>
      </c>
      <c r="BV7" s="57">
        <f>'Table 2a'!BV128/1000</f>
        <v>121.59848772844833</v>
      </c>
      <c r="BW7" s="57">
        <f>'Table 2a'!BW128/1000</f>
        <v>123.83605413094421</v>
      </c>
      <c r="BX7" s="57">
        <f>'Table 2a'!BX128/1000</f>
        <v>125.74259982561968</v>
      </c>
      <c r="BY7" s="57">
        <f>'Table 2a'!BY128/1000</f>
        <v>128.15298366638262</v>
      </c>
      <c r="BZ7" s="57">
        <f>'Table 2a'!BZ128/1000</f>
        <v>138.8877108102343</v>
      </c>
      <c r="CA7" s="57">
        <f>'Table 2a'!CA128/1000</f>
        <v>155.69106675411649</v>
      </c>
      <c r="CB7" s="57">
        <f>'Table 2a'!CB128/1000</f>
        <v>164.65341899355758</v>
      </c>
      <c r="CC7" s="57">
        <f>'Table 2a'!CC128/1000</f>
        <v>174.88920640828198</v>
      </c>
      <c r="CD7" s="57">
        <f>'Table 2a'!CD128/1000</f>
        <v>183.45869088641408</v>
      </c>
      <c r="CE7" s="57">
        <f>'Table 2a'!CE128/1000</f>
        <v>186.67025336958497</v>
      </c>
      <c r="CF7" s="57">
        <f>'Table 2a'!CF128/1000</f>
        <v>192.16934108260983</v>
      </c>
      <c r="CG7" s="59">
        <f>'Table 2a'!CG128/1000</f>
        <v>201.36552598465175</v>
      </c>
    </row>
    <row r="8" spans="1:85" ht="24" customHeight="1" x14ac:dyDescent="0.35">
      <c r="A8" s="98"/>
      <c r="B8" s="101" t="s">
        <v>276</v>
      </c>
      <c r="D8" s="82"/>
      <c r="E8" s="54"/>
      <c r="F8" s="54"/>
      <c r="G8" s="54"/>
      <c r="H8" s="54"/>
      <c r="I8" s="54"/>
      <c r="J8" s="54"/>
      <c r="K8" s="54"/>
      <c r="L8" s="54"/>
      <c r="M8" s="54"/>
      <c r="N8" s="54"/>
      <c r="O8" s="54"/>
      <c r="P8" s="54"/>
      <c r="Q8" s="54"/>
      <c r="R8" s="54"/>
      <c r="S8" s="54"/>
      <c r="T8" s="54"/>
      <c r="U8" s="54"/>
      <c r="V8" s="54"/>
      <c r="W8" s="54"/>
      <c r="X8" s="54"/>
      <c r="Y8" s="54"/>
      <c r="Z8" s="54"/>
      <c r="AA8" s="54"/>
      <c r="AB8" s="54"/>
      <c r="AC8" s="54"/>
      <c r="AD8" s="54"/>
      <c r="AE8" s="54"/>
      <c r="AF8" s="54"/>
      <c r="AG8" s="54"/>
      <c r="AH8" s="62">
        <f>SUM(AH9:AH10)</f>
        <v>15.872999999999999</v>
      </c>
      <c r="AI8" s="62">
        <f t="shared" ref="AI8:CG8" si="0">SUM(AI9:AI10)</f>
        <v>18.777059999999999</v>
      </c>
      <c r="AJ8" s="62">
        <f t="shared" si="0"/>
        <v>22.658060000000006</v>
      </c>
      <c r="AK8" s="62">
        <f t="shared" si="0"/>
        <v>27.698309999999996</v>
      </c>
      <c r="AL8" s="62">
        <f t="shared" si="0"/>
        <v>31.628059999999998</v>
      </c>
      <c r="AM8" s="62">
        <f t="shared" si="0"/>
        <v>35.332059999999998</v>
      </c>
      <c r="AN8" s="62">
        <f t="shared" si="0"/>
        <v>38.251059999999995</v>
      </c>
      <c r="AO8" s="62">
        <f t="shared" si="0"/>
        <v>41.768059999999998</v>
      </c>
      <c r="AP8" s="62">
        <f t="shared" si="0"/>
        <v>44.917658000000003</v>
      </c>
      <c r="AQ8" s="62">
        <f t="shared" si="0"/>
        <v>46.700744000000014</v>
      </c>
      <c r="AR8" s="62">
        <f t="shared" si="0"/>
        <v>47.317750509999989</v>
      </c>
      <c r="AS8" s="62">
        <f t="shared" si="0"/>
        <v>50.314249481000019</v>
      </c>
      <c r="AT8" s="62">
        <f t="shared" si="0"/>
        <v>56.478799715685049</v>
      </c>
      <c r="AU8" s="62">
        <f t="shared" si="0"/>
        <v>66.302888468443314</v>
      </c>
      <c r="AV8" s="62">
        <f t="shared" si="0"/>
        <v>75.257452000000029</v>
      </c>
      <c r="AW8" s="62">
        <f t="shared" si="0"/>
        <v>82.437565999999975</v>
      </c>
      <c r="AX8" s="62">
        <f t="shared" si="0"/>
        <v>84.862667213999956</v>
      </c>
      <c r="AY8" s="62">
        <f t="shared" si="0"/>
        <v>88.710819153041328</v>
      </c>
      <c r="AZ8" s="62">
        <f t="shared" si="0"/>
        <v>92.217949756999985</v>
      </c>
      <c r="BA8" s="62">
        <f t="shared" si="0"/>
        <v>93.34739375700002</v>
      </c>
      <c r="BB8" s="62">
        <f t="shared" si="0"/>
        <v>95.565317560038423</v>
      </c>
      <c r="BC8" s="62">
        <f t="shared" si="0"/>
        <v>100.1037786478629</v>
      </c>
      <c r="BD8" s="62">
        <f t="shared" si="0"/>
        <v>105.67223632277438</v>
      </c>
      <c r="BE8" s="62">
        <f t="shared" si="0"/>
        <v>112.16291500158964</v>
      </c>
      <c r="BF8" s="62">
        <f t="shared" si="0"/>
        <v>116.69564469762189</v>
      </c>
      <c r="BG8" s="62">
        <f t="shared" si="0"/>
        <v>127.80093583048341</v>
      </c>
      <c r="BH8" s="62">
        <f t="shared" si="0"/>
        <v>135.7380458459495</v>
      </c>
      <c r="BI8" s="62">
        <f t="shared" si="0"/>
        <v>142.4274485055688</v>
      </c>
      <c r="BJ8" s="62">
        <f t="shared" si="0"/>
        <v>147.31936243838138</v>
      </c>
      <c r="BK8" s="62">
        <f t="shared" si="0"/>
        <v>156.09443872586417</v>
      </c>
      <c r="BL8" s="62">
        <f t="shared" si="0"/>
        <v>170.25704001830755</v>
      </c>
      <c r="BM8" s="62">
        <f t="shared" si="0"/>
        <v>186.77982261706751</v>
      </c>
      <c r="BN8" s="62">
        <f t="shared" si="0"/>
        <v>193.60859641748772</v>
      </c>
      <c r="BO8" s="62">
        <f t="shared" si="0"/>
        <v>199.78369988696889</v>
      </c>
      <c r="BP8" s="62">
        <f t="shared" si="0"/>
        <v>207.29508495951652</v>
      </c>
      <c r="BQ8" s="62">
        <f t="shared" si="0"/>
        <v>204.01316758968125</v>
      </c>
      <c r="BR8" s="62">
        <f t="shared" si="0"/>
        <v>208.3250818894312</v>
      </c>
      <c r="BS8" s="62">
        <f t="shared" si="0"/>
        <v>210.83365923993475</v>
      </c>
      <c r="BT8" s="62">
        <f t="shared" si="0"/>
        <v>211.78566270956068</v>
      </c>
      <c r="BU8" s="62">
        <f t="shared" si="0"/>
        <v>214.51188221031876</v>
      </c>
      <c r="BV8" s="62">
        <f t="shared" si="0"/>
        <v>217.26624995749364</v>
      </c>
      <c r="BW8" s="62">
        <f t="shared" si="0"/>
        <v>221.24323847129261</v>
      </c>
      <c r="BX8" s="62">
        <f t="shared" si="0"/>
        <v>239.22435313158067</v>
      </c>
      <c r="BY8" s="62">
        <f t="shared" si="0"/>
        <v>238.25030933883508</v>
      </c>
      <c r="BZ8" s="62">
        <f t="shared" si="0"/>
        <v>254.48910256942713</v>
      </c>
      <c r="CA8" s="62">
        <f t="shared" si="0"/>
        <v>287.42809599028573</v>
      </c>
      <c r="CB8" s="62">
        <f t="shared" si="0"/>
        <v>302.48755575640592</v>
      </c>
      <c r="CC8" s="62">
        <f t="shared" si="0"/>
        <v>316.45321714202618</v>
      </c>
      <c r="CD8" s="62">
        <f t="shared" si="0"/>
        <v>332.14646290234623</v>
      </c>
      <c r="CE8" s="62">
        <f t="shared" si="0"/>
        <v>338.77914452510299</v>
      </c>
      <c r="CF8" s="62">
        <f t="shared" si="0"/>
        <v>348.37382243175648</v>
      </c>
      <c r="CG8" s="120">
        <f t="shared" si="0"/>
        <v>363.03692138597245</v>
      </c>
    </row>
    <row r="9" spans="1:85" x14ac:dyDescent="0.35">
      <c r="A9" s="98"/>
      <c r="B9" s="56" t="s">
        <v>348</v>
      </c>
      <c r="D9" s="82"/>
      <c r="E9" s="54"/>
      <c r="F9" s="54"/>
      <c r="G9" s="54"/>
      <c r="H9" s="54"/>
      <c r="I9" s="54"/>
      <c r="J9" s="54"/>
      <c r="K9" s="54"/>
      <c r="L9" s="54"/>
      <c r="M9" s="54"/>
      <c r="N9" s="54"/>
      <c r="O9" s="54"/>
      <c r="P9" s="54"/>
      <c r="Q9" s="54"/>
      <c r="R9" s="54"/>
      <c r="S9" s="54"/>
      <c r="T9" s="54"/>
      <c r="U9" s="54"/>
      <c r="V9" s="54"/>
      <c r="W9" s="54"/>
      <c r="X9" s="54"/>
      <c r="Y9" s="54"/>
      <c r="Z9" s="54"/>
      <c r="AA9" s="54"/>
      <c r="AB9" s="54"/>
      <c r="AC9" s="54"/>
      <c r="AD9" s="54"/>
      <c r="AE9" s="54"/>
      <c r="AF9" s="54"/>
      <c r="AG9" s="54"/>
      <c r="AH9" s="57">
        <f>SUM('Table 2a'!AH17,'Table 2a'!AH77,'Table 2a'!AH128-'Table 1a'!AH89)/1000</f>
        <v>15.872999999999999</v>
      </c>
      <c r="AI9" s="57">
        <f>SUM('Table 2a'!AI17,'Table 2a'!AI77,'Table 2a'!AI128-'Table 1a'!AI89)/1000</f>
        <v>18.777059999999999</v>
      </c>
      <c r="AJ9" s="57">
        <f>SUM('Table 2a'!AJ17,'Table 2a'!AJ77,'Table 2a'!AJ128-'Table 1a'!AJ89)/1000</f>
        <v>22.658060000000006</v>
      </c>
      <c r="AK9" s="57">
        <f>SUM('Table 2a'!AK17,'Table 2a'!AK77,'Table 2a'!AK128-'Table 1a'!AK89)/1000</f>
        <v>27.698309999999996</v>
      </c>
      <c r="AL9" s="57">
        <f>SUM('Table 2a'!AL17,'Table 2a'!AL77,'Table 2a'!AL128-'Table 1a'!AL89)/1000</f>
        <v>31.628059999999998</v>
      </c>
      <c r="AM9" s="57">
        <f>SUM('Table 2a'!AM17,'Table 2a'!AM77,'Table 2a'!AM128-'Table 1a'!AM89)/1000</f>
        <v>35.332059999999998</v>
      </c>
      <c r="AN9" s="57">
        <f>SUM('Table 2a'!AN17,'Table 2a'!AN77,'Table 2a'!AN128-'Table 1a'!AN89)/1000</f>
        <v>38.251059999999995</v>
      </c>
      <c r="AO9" s="57">
        <f>SUM('Table 2a'!AO17,'Table 2a'!AO77,'Table 2a'!AO128-'Table 1a'!AO89)/1000</f>
        <v>41.768059999999998</v>
      </c>
      <c r="AP9" s="57">
        <f>SUM('Table 2a'!AP17,'Table 2a'!AP77,'Table 2a'!AP128-'Table 1a'!AP89)/1000</f>
        <v>44.917658000000003</v>
      </c>
      <c r="AQ9" s="57">
        <f>SUM('Table 2a'!AQ17,'Table 2a'!AQ77,'Table 2a'!AQ128-'Table 1a'!AQ89)/1000</f>
        <v>46.700744000000014</v>
      </c>
      <c r="AR9" s="57">
        <f>SUM('Table 2a'!AR17,'Table 2a'!AR77,'Table 2a'!AR128-'Table 1a'!AR89)/1000</f>
        <v>47.317750509999989</v>
      </c>
      <c r="AS9" s="57">
        <f>SUM('Table 2a'!AS17,'Table 2a'!AS77,'Table 2a'!AS128-'Table 1a'!AS89)/1000</f>
        <v>50.314249481000019</v>
      </c>
      <c r="AT9" s="57">
        <f>SUM('Table 2a'!AT17,'Table 2a'!AT77,'Table 2a'!AT128-'Table 1a'!AT89)/1000</f>
        <v>56.478799715685049</v>
      </c>
      <c r="AU9" s="57">
        <f>SUM('Table 2a'!AU17,'Table 2a'!AU77,'Table 2a'!AU128-'Table 1a'!AU89)/1000</f>
        <v>62.322729468443313</v>
      </c>
      <c r="AV9" s="57">
        <f>SUM('Table 2a'!AV17,'Table 2a'!AV77,'Table 2a'!AV128-'Table 1a'!AV89)/1000</f>
        <v>70.755024000000034</v>
      </c>
      <c r="AW9" s="57">
        <f>SUM('Table 2a'!AW17,'Table 2a'!AW77,'Table 2a'!AW128-'Table 1a'!AW89)/1000</f>
        <v>77.496390999999974</v>
      </c>
      <c r="AX9" s="57">
        <f>SUM('Table 2a'!AX17,'Table 2a'!AX77,'Table 2a'!AX128-'Table 1a'!AX89)/1000</f>
        <v>79.690671811775147</v>
      </c>
      <c r="AY9" s="57">
        <f>SUM('Table 2a'!AY17,'Table 2a'!AY77,'Table 2a'!AY128-'Table 1a'!AY89)/1000</f>
        <v>83.299626860138801</v>
      </c>
      <c r="AZ9" s="57">
        <f>SUM('Table 2a'!AZ17,'Table 2a'!AZ77,'Table 2a'!AZ128-'Table 1a'!AZ89)/1000</f>
        <v>86.67607494808054</v>
      </c>
      <c r="BA9" s="57">
        <f>SUM('Table 2a'!BA17,'Table 2a'!BA77,'Table 2a'!BA128-'Table 1a'!BA89)/1000</f>
        <v>87.926874053839455</v>
      </c>
      <c r="BB9" s="57">
        <f>SUM('Table 2a'!BB17,'Table 2a'!BB77,'Table 2a'!BB128-'Table 1a'!BB89)/1000</f>
        <v>90.248553723961322</v>
      </c>
      <c r="BC9" s="57">
        <f>SUM('Table 2a'!BC17,'Table 2a'!BC77,'Table 2a'!BC128-'Table 1a'!BC89)/1000</f>
        <v>93.746448396197465</v>
      </c>
      <c r="BD9" s="57">
        <f>SUM('Table 2a'!BD17,'Table 2a'!BD77,'Table 2a'!BD128-'Table 1a'!BD89)/1000</f>
        <v>96.115685924979189</v>
      </c>
      <c r="BE9" s="57">
        <f>SUM('Table 2a'!BE17,'Table 2a'!BE77,'Table 2a'!BE128-'Table 1a'!BE89)/1000</f>
        <v>101.43716308374756</v>
      </c>
      <c r="BF9" s="57">
        <f>SUM('Table 2a'!BF17,'Table 2a'!BF77,'Table 2a'!BF128-'Table 1a'!BF89)/1000</f>
        <v>105.0300765651435</v>
      </c>
      <c r="BG9" s="57">
        <f>SUM('Table 2a'!BG17,'Table 2a'!BG77,'Table 2a'!BG128-'Table 1a'!BG89)/1000</f>
        <v>100.72854788745592</v>
      </c>
      <c r="BH9" s="57">
        <f>SUM('Table 2a'!BH17,'Table 2a'!BH77,'Table 2a'!BH128-'Table 1a'!BH89)/1000</f>
        <v>110.63168917917214</v>
      </c>
      <c r="BI9" s="57">
        <f>SUM('Table 2a'!BI17,'Table 2a'!BI77,'Table 2a'!BI128-'Table 1a'!BI89)/1000</f>
        <v>115.27802456074372</v>
      </c>
      <c r="BJ9" s="57">
        <f>SUM('Table 2a'!BJ17,'Table 2a'!BJ77,'Table 2a'!BJ128-'Table 1a'!BJ89)/1000</f>
        <v>118.73496725744042</v>
      </c>
      <c r="BK9" s="57">
        <f>SUM('Table 2a'!BK17,'Table 2a'!BK77,'Table 2a'!BK128-'Table 1a'!BK89)/1000</f>
        <v>125.8052694908574</v>
      </c>
      <c r="BL9" s="57">
        <f>SUM('Table 2a'!BL17,'Table 2a'!BL77,'Table 2a'!BL128-'Table 1a'!BL89)/1000</f>
        <v>135.30295700645357</v>
      </c>
      <c r="BM9" s="57">
        <f>SUM('Table 2a'!BM17,'Table 2a'!BM77,'Table 2a'!BM128-'Table 1a'!BM89)/1000</f>
        <v>147.59659979452209</v>
      </c>
      <c r="BN9" s="57">
        <f>SUM('Table 2a'!BN17,'Table 2a'!BN77,'Table 2a'!BN128-'Table 1a'!BN89)/1000</f>
        <v>152.93794538980353</v>
      </c>
      <c r="BO9" s="57">
        <f>SUM('Table 2a'!BO17,'Table 2a'!BO77,'Table 2a'!BO128-'Table 1a'!BO89)/1000</f>
        <v>158.52260284456639</v>
      </c>
      <c r="BP9" s="57">
        <f>SUM('Table 2a'!BP17,'Table 2a'!BP77,'Table 2a'!BP128-'Table 1a'!BP89)/1000</f>
        <v>166.10218093256202</v>
      </c>
      <c r="BQ9" s="57">
        <f>SUM('Table 2a'!BQ17,'Table 2a'!BQ77,'Table 2a'!BQ128-'Table 1a'!BQ89)/1000</f>
        <v>163.74898099476664</v>
      </c>
      <c r="BR9" s="57">
        <f>SUM('Table 2a'!BR17,'Table 2a'!BR77,'Table 2a'!BR128-'Table 1a'!BR89)/1000</f>
        <v>167.77438931287509</v>
      </c>
      <c r="BS9" s="57">
        <f>SUM('Table 2a'!BS17,'Table 2a'!BS77,'Table 2a'!BS128-'Table 1a'!BS89)/1000</f>
        <v>171.22220563292109</v>
      </c>
      <c r="BT9" s="57">
        <f>SUM('Table 2a'!BT17,'Table 2a'!BT77,'Table 2a'!BT128-'Table 1a'!BT89)/1000</f>
        <v>173.3391448287901</v>
      </c>
      <c r="BU9" s="57">
        <f>SUM('Table 2a'!BU17,'Table 2a'!BU77,'Table 2a'!BU128-'Table 1a'!BU89)/1000</f>
        <v>177.51753945483767</v>
      </c>
      <c r="BV9" s="57">
        <f>SUM('Table 2a'!BV17,'Table 2a'!BV77,'Table 2a'!BV128-'Table 1a'!BV89)/1000</f>
        <v>183.30978799196603</v>
      </c>
      <c r="BW9" s="57">
        <f>SUM('Table 2a'!BW17,'Table 2a'!BW77,'Table 2a'!BW128-'Table 1a'!BW89)/1000</f>
        <v>192.06456267876791</v>
      </c>
      <c r="BX9" s="57">
        <f>SUM('Table 2a'!BX17,'Table 2a'!BX77,'Table 2a'!BX128-'Table 1a'!BX89)/1000</f>
        <v>212.71142402862392</v>
      </c>
      <c r="BY9" s="57">
        <f>SUM('Table 2a'!BY17,'Table 2a'!BY77,'Table 2a'!BY128-'Table 1a'!BY89)/1000</f>
        <v>215.94536920652175</v>
      </c>
      <c r="BZ9" s="57">
        <f>SUM('Table 2a'!BZ17,'Table 2a'!BZ77,'Table 2a'!BZ128-'Table 1a'!BZ89)/1000</f>
        <v>233.58062437878402</v>
      </c>
      <c r="CA9" s="57">
        <f>SUM('Table 2a'!CA17,'Table 2a'!CA77,'Table 2a'!CA128-'Table 1a'!CA89)/1000</f>
        <v>266.86516076823068</v>
      </c>
      <c r="CB9" s="57">
        <f>SUM('Table 2a'!CB17,'Table 2a'!CB77,'Table 2a'!CB128-'Table 1a'!CB89)/1000</f>
        <v>286.37554116607953</v>
      </c>
      <c r="CC9" s="57">
        <f>SUM('Table 2a'!CC17,'Table 2a'!CC77,'Table 2a'!CC128-'Table 1a'!CC89)/1000</f>
        <v>302.40900336237871</v>
      </c>
      <c r="CD9" s="57">
        <f>SUM('Table 2a'!CD17,'Table 2a'!CD77,'Table 2a'!CD128-'Table 1a'!CD89)/1000</f>
        <v>318.07278008795436</v>
      </c>
      <c r="CE9" s="57">
        <f>SUM('Table 2a'!CE17,'Table 2a'!CE77,'Table 2a'!CE128-'Table 1a'!CE89)/1000</f>
        <v>324.62327102408312</v>
      </c>
      <c r="CF9" s="57">
        <f>SUM('Table 2a'!CF17,'Table 2a'!CF77,'Table 2a'!CF128-'Table 1a'!CF89)/1000</f>
        <v>334.17134704421426</v>
      </c>
      <c r="CG9" s="59">
        <f>SUM('Table 2a'!CG17,'Table 2a'!CG77,'Table 2a'!CG128-'Table 1a'!CG89)/1000</f>
        <v>348.77265720033591</v>
      </c>
    </row>
    <row r="10" spans="1:85" x14ac:dyDescent="0.35">
      <c r="A10" s="98"/>
      <c r="B10" s="56" t="s">
        <v>349</v>
      </c>
      <c r="D10" s="82"/>
      <c r="E10" s="54"/>
      <c r="F10" s="54"/>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7">
        <f>('Non-DWP Welfare'!AH4+'Table 1a'!AH89)/1000</f>
        <v>0</v>
      </c>
      <c r="AI10" s="57">
        <f>('Non-DWP Welfare'!AI4+'Table 1a'!AI89)/1000</f>
        <v>0</v>
      </c>
      <c r="AJ10" s="57">
        <f>('Non-DWP Welfare'!AJ4+'Table 1a'!AJ89)/1000</f>
        <v>0</v>
      </c>
      <c r="AK10" s="57">
        <f>('Non-DWP Welfare'!AK4+'Table 1a'!AK89)/1000</f>
        <v>0</v>
      </c>
      <c r="AL10" s="57">
        <f>('Non-DWP Welfare'!AL4+'Table 1a'!AL89)/1000</f>
        <v>0</v>
      </c>
      <c r="AM10" s="57">
        <f>('Non-DWP Welfare'!AM4+'Table 1a'!AM89)/1000</f>
        <v>0</v>
      </c>
      <c r="AN10" s="57">
        <f>('Non-DWP Welfare'!AN4+'Table 1a'!AN89)/1000</f>
        <v>0</v>
      </c>
      <c r="AO10" s="57">
        <f>('Non-DWP Welfare'!AO4+'Table 1a'!AO89)/1000</f>
        <v>0</v>
      </c>
      <c r="AP10" s="57">
        <f>('Non-DWP Welfare'!AP4+'Table 1a'!AP89)/1000</f>
        <v>0</v>
      </c>
      <c r="AQ10" s="57">
        <f>('Non-DWP Welfare'!AQ4+'Table 1a'!AQ89)/1000</f>
        <v>0</v>
      </c>
      <c r="AR10" s="57">
        <f>('Non-DWP Welfare'!AR4+'Table 1a'!AR89)/1000</f>
        <v>0</v>
      </c>
      <c r="AS10" s="57">
        <f>('Non-DWP Welfare'!AS4+'Table 1a'!AS89)/1000</f>
        <v>0</v>
      </c>
      <c r="AT10" s="57">
        <f>('Non-DWP Welfare'!AT4+'Table 1a'!AT89)/1000</f>
        <v>0</v>
      </c>
      <c r="AU10" s="57">
        <f>('Non-DWP Welfare'!AU4+'Table 1a'!AU89)/1000</f>
        <v>3.9801589999999996</v>
      </c>
      <c r="AV10" s="57">
        <f>('Non-DWP Welfare'!AV4+'Table 1a'!AV89)/1000</f>
        <v>4.5024279999999992</v>
      </c>
      <c r="AW10" s="57">
        <f>('Non-DWP Welfare'!AW4+'Table 1a'!AW89)/1000</f>
        <v>4.9411750000000021</v>
      </c>
      <c r="AX10" s="57">
        <f>('Non-DWP Welfare'!AX4+'Table 1a'!AX89)/1000</f>
        <v>5.1719954022248151</v>
      </c>
      <c r="AY10" s="57">
        <f>('Non-DWP Welfare'!AY4+'Table 1a'!AY89)/1000</f>
        <v>5.411192292902526</v>
      </c>
      <c r="AZ10" s="57">
        <f>('Non-DWP Welfare'!AZ4+'Table 1a'!AZ89)/1000</f>
        <v>5.5418748089194496</v>
      </c>
      <c r="BA10" s="57">
        <f>('Non-DWP Welfare'!BA4+'Table 1a'!BA89)/1000</f>
        <v>5.4205197031605667</v>
      </c>
      <c r="BB10" s="57">
        <f>('Non-DWP Welfare'!BB4+'Table 1a'!BB89)/1000</f>
        <v>5.3167638360770972</v>
      </c>
      <c r="BC10" s="57">
        <f>('Non-DWP Welfare'!BC4+'Table 1a'!BC89)/1000</f>
        <v>6.3573302516654238</v>
      </c>
      <c r="BD10" s="57">
        <f>('Non-DWP Welfare'!BD4+'Table 1a'!BD89)/1000</f>
        <v>9.5565503977951956</v>
      </c>
      <c r="BE10" s="57">
        <f>('Non-DWP Welfare'!BE4+'Table 1a'!BE89)/1000</f>
        <v>10.725751917842073</v>
      </c>
      <c r="BF10" s="57">
        <f>('Non-DWP Welfare'!BF4+'Table 1a'!BF89)/1000</f>
        <v>11.665568132478386</v>
      </c>
      <c r="BG10" s="57">
        <f>('Non-DWP Welfare'!BG4+'Table 1a'!BG89)/1000</f>
        <v>27.072387943027497</v>
      </c>
      <c r="BH10" s="57">
        <f>('Non-DWP Welfare'!BH4+'Table 1a'!BH89)/1000</f>
        <v>25.106356666777348</v>
      </c>
      <c r="BI10" s="57">
        <f>('Non-DWP Welfare'!BI4+'Table 1a'!BI89)/1000</f>
        <v>27.149423944825088</v>
      </c>
      <c r="BJ10" s="57">
        <f>('Non-DWP Welfare'!BJ4+'Table 1a'!BJ89)/1000</f>
        <v>28.584395180940959</v>
      </c>
      <c r="BK10" s="57">
        <f>('Non-DWP Welfare'!BK4+'Table 1a'!BK89)/1000</f>
        <v>30.289169235006767</v>
      </c>
      <c r="BL10" s="57">
        <f>('Non-DWP Welfare'!BL4+'Table 1a'!BL89)/1000</f>
        <v>34.954083011853982</v>
      </c>
      <c r="BM10" s="57">
        <f>('Non-DWP Welfare'!BM4+'Table 1a'!BM89)/1000</f>
        <v>39.183222822545424</v>
      </c>
      <c r="BN10" s="57">
        <f>('Non-DWP Welfare'!BN4+'Table 1a'!BN89)/1000</f>
        <v>40.670651027684187</v>
      </c>
      <c r="BO10" s="57">
        <f>('Non-DWP Welfare'!BO4+'Table 1a'!BO89)/1000</f>
        <v>41.26109704240249</v>
      </c>
      <c r="BP10" s="57">
        <f>('Non-DWP Welfare'!BP4+'Table 1a'!BP89)/1000</f>
        <v>41.192904026954501</v>
      </c>
      <c r="BQ10" s="57">
        <f>('Non-DWP Welfare'!BQ4+'Table 1a'!BQ89)/1000</f>
        <v>40.264186594914619</v>
      </c>
      <c r="BR10" s="57">
        <f>('Non-DWP Welfare'!BR4+'Table 1a'!BR89)/1000</f>
        <v>40.550692576556116</v>
      </c>
      <c r="BS10" s="57">
        <f>('Non-DWP Welfare'!BS4+'Table 1a'!BS89)/1000</f>
        <v>39.611453607013665</v>
      </c>
      <c r="BT10" s="57">
        <f>('Non-DWP Welfare'!BT4+'Table 1a'!BT89)/1000</f>
        <v>38.446517880770578</v>
      </c>
      <c r="BU10" s="57">
        <f>('Non-DWP Welfare'!BU4+'Table 1a'!BU89)/1000</f>
        <v>36.994342755481085</v>
      </c>
      <c r="BV10" s="57">
        <f>('Non-DWP Welfare'!BV4+'Table 1a'!BV89)/1000</f>
        <v>33.956461965527623</v>
      </c>
      <c r="BW10" s="57">
        <f>('Non-DWP Welfare'!BW4+'Table 1a'!BW89)/1000</f>
        <v>29.178675792524686</v>
      </c>
      <c r="BX10" s="57">
        <f>('Non-DWP Welfare'!BX4+'Table 1a'!BX89)/1000</f>
        <v>26.512929102956758</v>
      </c>
      <c r="BY10" s="57">
        <f>('Non-DWP Welfare'!BY4+'Table 1a'!BY89)/1000</f>
        <v>22.304940132313323</v>
      </c>
      <c r="BZ10" s="57">
        <f>('Non-DWP Welfare'!BZ4+'Table 1a'!BZ89)/1000</f>
        <v>20.90847819064312</v>
      </c>
      <c r="CA10" s="57">
        <f>('Non-DWP Welfare'!CA4+'Table 1a'!CA89)/1000</f>
        <v>20.562935222055032</v>
      </c>
      <c r="CB10" s="57">
        <f>('Non-DWP Welfare'!CB4+'Table 1a'!CB89)/1000</f>
        <v>16.112014590326407</v>
      </c>
      <c r="CC10" s="57">
        <f>('Non-DWP Welfare'!CC4+'Table 1a'!CC89)/1000</f>
        <v>14.044213779647485</v>
      </c>
      <c r="CD10" s="57">
        <f>('Non-DWP Welfare'!CD4+'Table 1a'!CD89)/1000</f>
        <v>14.073682814391844</v>
      </c>
      <c r="CE10" s="57">
        <f>('Non-DWP Welfare'!CE4+'Table 1a'!CE89)/1000</f>
        <v>14.15587350101984</v>
      </c>
      <c r="CF10" s="57">
        <f>('Non-DWP Welfare'!CF4+'Table 1a'!CF89)/1000</f>
        <v>14.202475387542245</v>
      </c>
      <c r="CG10" s="59">
        <f>('Non-DWP Welfare'!CG4+'Table 1a'!CG89)/1000</f>
        <v>14.264264185636558</v>
      </c>
    </row>
    <row r="11" spans="1:85" ht="31" x14ac:dyDescent="0.35">
      <c r="A11" s="98"/>
      <c r="B11" s="49" t="s">
        <v>350</v>
      </c>
      <c r="D11" s="82"/>
      <c r="E11" s="54"/>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7"/>
      <c r="AI11" s="57"/>
      <c r="AJ11" s="57"/>
      <c r="AK11" s="57"/>
      <c r="AL11" s="57"/>
      <c r="AM11" s="57"/>
      <c r="AN11" s="57"/>
      <c r="AO11" s="57"/>
      <c r="AP11" s="57"/>
      <c r="AQ11" s="57"/>
      <c r="AR11" s="57"/>
      <c r="AS11" s="57"/>
      <c r="AT11" s="57"/>
      <c r="AU11" s="57"/>
      <c r="AV11" s="57"/>
      <c r="AW11" s="57"/>
      <c r="AX11" s="57"/>
      <c r="AY11" s="57"/>
      <c r="AZ11" s="57"/>
      <c r="BA11" s="57"/>
      <c r="BB11" s="57"/>
      <c r="BC11" s="57"/>
      <c r="BD11" s="57"/>
      <c r="BE11" s="57"/>
      <c r="BF11" s="57"/>
      <c r="BG11" s="57"/>
      <c r="BH11" s="57"/>
      <c r="BI11" s="57"/>
      <c r="BJ11" s="57"/>
      <c r="BK11" s="57"/>
      <c r="BL11" s="57"/>
      <c r="BM11" s="57"/>
      <c r="BN11" s="57"/>
      <c r="BO11" s="57"/>
      <c r="BP11" s="57"/>
      <c r="BQ11" s="57"/>
      <c r="BR11" s="57"/>
      <c r="BS11" s="57"/>
      <c r="BT11" s="57"/>
      <c r="BU11" s="57"/>
      <c r="BV11" s="57"/>
      <c r="BW11" s="57"/>
      <c r="BX11" s="57"/>
      <c r="BY11" s="57"/>
      <c r="BZ11" s="57"/>
      <c r="CA11" s="57"/>
      <c r="CB11" s="57"/>
      <c r="CC11" s="57"/>
      <c r="CD11" s="57"/>
      <c r="CE11" s="57"/>
      <c r="CF11" s="57"/>
      <c r="CG11" s="59"/>
    </row>
    <row r="12" spans="1:85" ht="21.75" customHeight="1" x14ac:dyDescent="0.35">
      <c r="A12" s="98"/>
      <c r="B12" s="56" t="s">
        <v>278</v>
      </c>
      <c r="D12" s="82"/>
      <c r="E12" s="54"/>
      <c r="F12" s="54"/>
      <c r="G12" s="54"/>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7">
        <f>'Cost of Living'!AH4</f>
        <v>0</v>
      </c>
      <c r="AI12" s="57">
        <f>'Cost of Living'!AI4/1000</f>
        <v>0</v>
      </c>
      <c r="AJ12" s="57">
        <f>'Cost of Living'!AJ4/1000</f>
        <v>0</v>
      </c>
      <c r="AK12" s="57">
        <f>'Cost of Living'!AK4/1000</f>
        <v>0</v>
      </c>
      <c r="AL12" s="57">
        <f>'Cost of Living'!AL4/1000</f>
        <v>0</v>
      </c>
      <c r="AM12" s="57">
        <f>'Cost of Living'!AM4/1000</f>
        <v>0</v>
      </c>
      <c r="AN12" s="57">
        <f>'Cost of Living'!AN4/1000</f>
        <v>0</v>
      </c>
      <c r="AO12" s="57">
        <f>'Cost of Living'!AO4/1000</f>
        <v>0</v>
      </c>
      <c r="AP12" s="57">
        <f>'Cost of Living'!AP4/1000</f>
        <v>0</v>
      </c>
      <c r="AQ12" s="57">
        <f>'Cost of Living'!AQ4/1000</f>
        <v>0</v>
      </c>
      <c r="AR12" s="57">
        <f>'Cost of Living'!AR4/1000</f>
        <v>0</v>
      </c>
      <c r="AS12" s="57">
        <f>'Cost of Living'!AS4/1000</f>
        <v>0</v>
      </c>
      <c r="AT12" s="57">
        <f>'Cost of Living'!AT4/1000</f>
        <v>0</v>
      </c>
      <c r="AU12" s="57">
        <f>'Cost of Living'!AU4/1000</f>
        <v>0</v>
      </c>
      <c r="AV12" s="57">
        <f>'Cost of Living'!AV4/1000</f>
        <v>0</v>
      </c>
      <c r="AW12" s="57">
        <f>'Cost of Living'!AW4/1000</f>
        <v>0</v>
      </c>
      <c r="AX12" s="57">
        <f>'Cost of Living'!AX4/1000</f>
        <v>0</v>
      </c>
      <c r="AY12" s="57">
        <f>'Cost of Living'!AY4/1000</f>
        <v>0</v>
      </c>
      <c r="AZ12" s="57">
        <f>'Cost of Living'!AZ4/1000</f>
        <v>0</v>
      </c>
      <c r="BA12" s="57">
        <f>'Cost of Living'!BA4/1000</f>
        <v>0</v>
      </c>
      <c r="BB12" s="57">
        <f>'Cost of Living'!BB4/1000</f>
        <v>0</v>
      </c>
      <c r="BC12" s="57">
        <f>'Cost of Living'!BC4/1000</f>
        <v>0</v>
      </c>
      <c r="BD12" s="57">
        <f>'Cost of Living'!BD4/1000</f>
        <v>0</v>
      </c>
      <c r="BE12" s="57">
        <f>'Cost of Living'!BE4/1000</f>
        <v>0</v>
      </c>
      <c r="BF12" s="57">
        <f>'Cost of Living'!BF4/1000</f>
        <v>0</v>
      </c>
      <c r="BG12" s="57">
        <f>'Cost of Living'!BG4/1000</f>
        <v>0</v>
      </c>
      <c r="BH12" s="57">
        <f>'Cost of Living'!BH4/1000</f>
        <v>0</v>
      </c>
      <c r="BI12" s="57">
        <f>'Cost of Living'!BI4/1000</f>
        <v>0</v>
      </c>
      <c r="BJ12" s="57">
        <f>'Cost of Living'!BJ4/1000</f>
        <v>0</v>
      </c>
      <c r="BK12" s="57">
        <f>'Cost of Living'!BK4/1000</f>
        <v>0</v>
      </c>
      <c r="BL12" s="57">
        <f>'Cost of Living'!BL4/1000</f>
        <v>0</v>
      </c>
      <c r="BM12" s="57">
        <f>'Cost of Living'!BM4/1000</f>
        <v>0</v>
      </c>
      <c r="BN12" s="57">
        <f>'Cost of Living'!BN4/1000</f>
        <v>0</v>
      </c>
      <c r="BO12" s="57">
        <f>'Cost of Living'!BO4/1000</f>
        <v>0</v>
      </c>
      <c r="BP12" s="57">
        <f>'Cost of Living'!BP4/1000</f>
        <v>0</v>
      </c>
      <c r="BQ12" s="57">
        <f>'Cost of Living'!BQ4/1000</f>
        <v>0</v>
      </c>
      <c r="BR12" s="57">
        <f>'Cost of Living'!BR4/1000</f>
        <v>0</v>
      </c>
      <c r="BS12" s="57">
        <f>'Cost of Living'!BS4/1000</f>
        <v>0</v>
      </c>
      <c r="BT12" s="57">
        <f>'Cost of Living'!BT4/1000</f>
        <v>0</v>
      </c>
      <c r="BU12" s="57">
        <f>'Cost of Living'!BU4/1000</f>
        <v>0</v>
      </c>
      <c r="BV12" s="57">
        <f>'Cost of Living'!BV4/1000</f>
        <v>0</v>
      </c>
      <c r="BW12" s="57">
        <f>'Cost of Living'!BW4/1000</f>
        <v>0</v>
      </c>
      <c r="BX12" s="57">
        <f>'Cost of Living'!BX4/1000</f>
        <v>0</v>
      </c>
      <c r="BY12" s="57">
        <f>'Cost of Living'!BY4/1000</f>
        <v>0</v>
      </c>
      <c r="BZ12" s="57">
        <f>'Cost of Living'!BZ4/1000</f>
        <v>7.9854546142966667</v>
      </c>
      <c r="CA12" s="57">
        <f>'Cost of Living'!CA4/1000</f>
        <v>10.131136363153139</v>
      </c>
      <c r="CB12" s="57">
        <f>'Cost of Living'!CB4/1000</f>
        <v>-1.3485278048629949E-2</v>
      </c>
      <c r="CC12" s="57">
        <f>'Cost of Living'!CC4/1000</f>
        <v>5.3509057330228945E-3</v>
      </c>
      <c r="CD12" s="57">
        <f>'Cost of Living'!CD4/1000</f>
        <v>0</v>
      </c>
      <c r="CE12" s="57">
        <f>'Cost of Living'!CE4/1000</f>
        <v>0</v>
      </c>
      <c r="CF12" s="57">
        <f>'Cost of Living'!CF4/1000</f>
        <v>0</v>
      </c>
      <c r="CG12" s="59">
        <f>'Cost of Living'!CG4/1000</f>
        <v>0</v>
      </c>
    </row>
    <row r="13" spans="1:85" ht="16" thickBot="1" x14ac:dyDescent="0.4">
      <c r="A13" s="98"/>
      <c r="B13" s="73" t="s">
        <v>279</v>
      </c>
      <c r="C13" s="112"/>
      <c r="D13" s="121"/>
      <c r="E13" s="122"/>
      <c r="F13" s="122"/>
      <c r="G13" s="122"/>
      <c r="H13" s="122"/>
      <c r="I13" s="122"/>
      <c r="J13" s="122"/>
      <c r="K13" s="122"/>
      <c r="L13" s="122"/>
      <c r="M13" s="122"/>
      <c r="N13" s="122"/>
      <c r="O13" s="122"/>
      <c r="P13" s="122"/>
      <c r="Q13" s="122"/>
      <c r="R13" s="122"/>
      <c r="S13" s="122"/>
      <c r="T13" s="122"/>
      <c r="U13" s="122"/>
      <c r="V13" s="122"/>
      <c r="W13" s="122"/>
      <c r="X13" s="122"/>
      <c r="Y13" s="122"/>
      <c r="Z13" s="122"/>
      <c r="AA13" s="122"/>
      <c r="AB13" s="122"/>
      <c r="AC13" s="122"/>
      <c r="AD13" s="122"/>
      <c r="AE13" s="122"/>
      <c r="AF13" s="122"/>
      <c r="AG13" s="122"/>
      <c r="AH13" s="123">
        <f>AH8+AH12</f>
        <v>15.872999999999999</v>
      </c>
      <c r="AI13" s="123">
        <f t="shared" ref="AI13:CG13" si="1">AI8+AI12</f>
        <v>18.777059999999999</v>
      </c>
      <c r="AJ13" s="123">
        <f t="shared" si="1"/>
        <v>22.658060000000006</v>
      </c>
      <c r="AK13" s="123">
        <f t="shared" si="1"/>
        <v>27.698309999999996</v>
      </c>
      <c r="AL13" s="123">
        <f t="shared" si="1"/>
        <v>31.628059999999998</v>
      </c>
      <c r="AM13" s="123">
        <f t="shared" si="1"/>
        <v>35.332059999999998</v>
      </c>
      <c r="AN13" s="123">
        <f t="shared" si="1"/>
        <v>38.251059999999995</v>
      </c>
      <c r="AO13" s="123">
        <f t="shared" si="1"/>
        <v>41.768059999999998</v>
      </c>
      <c r="AP13" s="123">
        <f t="shared" si="1"/>
        <v>44.917658000000003</v>
      </c>
      <c r="AQ13" s="123">
        <f t="shared" si="1"/>
        <v>46.700744000000014</v>
      </c>
      <c r="AR13" s="123">
        <f t="shared" si="1"/>
        <v>47.317750509999989</v>
      </c>
      <c r="AS13" s="123">
        <f t="shared" si="1"/>
        <v>50.314249481000019</v>
      </c>
      <c r="AT13" s="123">
        <f t="shared" si="1"/>
        <v>56.478799715685049</v>
      </c>
      <c r="AU13" s="123">
        <f t="shared" si="1"/>
        <v>66.302888468443314</v>
      </c>
      <c r="AV13" s="123">
        <f t="shared" si="1"/>
        <v>75.257452000000029</v>
      </c>
      <c r="AW13" s="123">
        <f t="shared" si="1"/>
        <v>82.437565999999975</v>
      </c>
      <c r="AX13" s="123">
        <f t="shared" si="1"/>
        <v>84.862667213999956</v>
      </c>
      <c r="AY13" s="123">
        <f t="shared" si="1"/>
        <v>88.710819153041328</v>
      </c>
      <c r="AZ13" s="123">
        <f t="shared" si="1"/>
        <v>92.217949756999985</v>
      </c>
      <c r="BA13" s="123">
        <f t="shared" si="1"/>
        <v>93.34739375700002</v>
      </c>
      <c r="BB13" s="123">
        <f t="shared" si="1"/>
        <v>95.565317560038423</v>
      </c>
      <c r="BC13" s="123">
        <f t="shared" si="1"/>
        <v>100.1037786478629</v>
      </c>
      <c r="BD13" s="123">
        <f t="shared" si="1"/>
        <v>105.67223632277438</v>
      </c>
      <c r="BE13" s="123">
        <f t="shared" si="1"/>
        <v>112.16291500158964</v>
      </c>
      <c r="BF13" s="123">
        <f t="shared" si="1"/>
        <v>116.69564469762189</v>
      </c>
      <c r="BG13" s="123">
        <f t="shared" si="1"/>
        <v>127.80093583048341</v>
      </c>
      <c r="BH13" s="123">
        <f t="shared" si="1"/>
        <v>135.7380458459495</v>
      </c>
      <c r="BI13" s="123">
        <f t="shared" si="1"/>
        <v>142.4274485055688</v>
      </c>
      <c r="BJ13" s="123">
        <f t="shared" si="1"/>
        <v>147.31936243838138</v>
      </c>
      <c r="BK13" s="123">
        <f t="shared" si="1"/>
        <v>156.09443872586417</v>
      </c>
      <c r="BL13" s="123">
        <f t="shared" si="1"/>
        <v>170.25704001830755</v>
      </c>
      <c r="BM13" s="123">
        <f t="shared" si="1"/>
        <v>186.77982261706751</v>
      </c>
      <c r="BN13" s="123">
        <f t="shared" si="1"/>
        <v>193.60859641748772</v>
      </c>
      <c r="BO13" s="123">
        <f t="shared" si="1"/>
        <v>199.78369988696889</v>
      </c>
      <c r="BP13" s="123">
        <f t="shared" si="1"/>
        <v>207.29508495951652</v>
      </c>
      <c r="BQ13" s="123">
        <f t="shared" si="1"/>
        <v>204.01316758968125</v>
      </c>
      <c r="BR13" s="123">
        <f t="shared" si="1"/>
        <v>208.3250818894312</v>
      </c>
      <c r="BS13" s="123">
        <f t="shared" si="1"/>
        <v>210.83365923993475</v>
      </c>
      <c r="BT13" s="123">
        <f t="shared" si="1"/>
        <v>211.78566270956068</v>
      </c>
      <c r="BU13" s="123">
        <f t="shared" si="1"/>
        <v>214.51188221031876</v>
      </c>
      <c r="BV13" s="123">
        <f t="shared" si="1"/>
        <v>217.26624995749364</v>
      </c>
      <c r="BW13" s="123">
        <f t="shared" si="1"/>
        <v>221.24323847129261</v>
      </c>
      <c r="BX13" s="123">
        <f t="shared" si="1"/>
        <v>239.22435313158067</v>
      </c>
      <c r="BY13" s="123">
        <f t="shared" si="1"/>
        <v>238.25030933883508</v>
      </c>
      <c r="BZ13" s="123">
        <f t="shared" si="1"/>
        <v>262.47455718372379</v>
      </c>
      <c r="CA13" s="123">
        <f t="shared" si="1"/>
        <v>297.55923235343886</v>
      </c>
      <c r="CB13" s="123">
        <f t="shared" si="1"/>
        <v>302.47407047835731</v>
      </c>
      <c r="CC13" s="123">
        <f t="shared" si="1"/>
        <v>316.45856804775917</v>
      </c>
      <c r="CD13" s="123">
        <f t="shared" si="1"/>
        <v>332.14646290234623</v>
      </c>
      <c r="CE13" s="123">
        <f t="shared" si="1"/>
        <v>338.77914452510299</v>
      </c>
      <c r="CF13" s="123">
        <f t="shared" si="1"/>
        <v>348.37382243175648</v>
      </c>
      <c r="CG13" s="124">
        <f t="shared" si="1"/>
        <v>363.03692138597245</v>
      </c>
    </row>
    <row r="14" spans="1:85" s="785" customFormat="1" ht="39" customHeight="1" x14ac:dyDescent="0.35">
      <c r="A14" s="783"/>
      <c r="B14" s="784" t="s">
        <v>351</v>
      </c>
      <c r="D14" s="786"/>
      <c r="E14" s="787"/>
      <c r="F14" s="787"/>
      <c r="G14" s="787"/>
      <c r="H14" s="787"/>
      <c r="I14" s="787"/>
      <c r="J14" s="787"/>
      <c r="K14" s="787"/>
      <c r="L14" s="787"/>
      <c r="M14" s="787"/>
      <c r="N14" s="787"/>
      <c r="O14" s="787"/>
      <c r="P14" s="787"/>
      <c r="Q14" s="787"/>
      <c r="R14" s="787"/>
      <c r="S14" s="787"/>
      <c r="T14" s="787"/>
      <c r="U14" s="787"/>
      <c r="V14" s="787"/>
      <c r="W14" s="787"/>
      <c r="X14" s="787"/>
      <c r="Y14" s="787"/>
      <c r="Z14" s="787"/>
      <c r="AA14" s="787"/>
      <c r="AB14" s="787"/>
      <c r="AC14" s="787"/>
      <c r="AD14" s="787"/>
      <c r="AE14" s="787"/>
      <c r="AF14" s="787"/>
      <c r="AG14" s="787"/>
      <c r="AH14" s="787"/>
      <c r="AI14" s="787"/>
      <c r="AJ14" s="787"/>
      <c r="AK14" s="787"/>
      <c r="AL14" s="787"/>
      <c r="AM14" s="787"/>
      <c r="AN14" s="787"/>
      <c r="AO14" s="787"/>
      <c r="AP14" s="787"/>
      <c r="AQ14" s="787"/>
      <c r="AR14" s="787"/>
      <c r="AS14" s="787"/>
      <c r="AT14" s="787"/>
      <c r="AU14" s="787"/>
      <c r="AV14" s="787"/>
      <c r="AW14" s="787"/>
      <c r="AX14" s="787"/>
      <c r="AY14" s="787"/>
      <c r="AZ14" s="787"/>
      <c r="BA14" s="787"/>
      <c r="BB14" s="787"/>
      <c r="BC14" s="787"/>
      <c r="BD14" s="787"/>
      <c r="BE14" s="787"/>
      <c r="BF14" s="787"/>
      <c r="BG14" s="787"/>
      <c r="BH14" s="787"/>
      <c r="BI14" s="787"/>
      <c r="BJ14" s="787"/>
      <c r="BK14" s="787"/>
      <c r="BL14" s="787"/>
      <c r="BM14" s="787"/>
      <c r="BN14" s="787"/>
      <c r="BO14" s="787"/>
      <c r="BP14" s="787"/>
      <c r="BQ14" s="787"/>
      <c r="BR14" s="787"/>
      <c r="BS14" s="787"/>
      <c r="BT14" s="787"/>
      <c r="BU14" s="787"/>
      <c r="BV14" s="787"/>
      <c r="BW14" s="787"/>
      <c r="BX14" s="787"/>
      <c r="BY14" s="787"/>
      <c r="BZ14" s="787"/>
      <c r="CA14" s="787"/>
      <c r="CB14" s="787"/>
      <c r="CC14" s="787"/>
      <c r="CD14" s="787"/>
      <c r="CE14" s="787"/>
      <c r="CF14" s="787"/>
      <c r="CG14" s="788"/>
    </row>
    <row r="15" spans="1:85" ht="24" customHeight="1" x14ac:dyDescent="0.35">
      <c r="A15" s="98"/>
      <c r="B15" s="56" t="s">
        <v>346</v>
      </c>
      <c r="D15" s="82"/>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v>41.028433711482748</v>
      </c>
      <c r="AI15" s="54">
        <v>43.049090658607909</v>
      </c>
      <c r="AJ15" s="54">
        <v>44.073998088054438</v>
      </c>
      <c r="AK15" s="54">
        <v>50.772054475681038</v>
      </c>
      <c r="AL15" s="54">
        <v>55.08662152853708</v>
      </c>
      <c r="AM15" s="54">
        <v>60.632587660756613</v>
      </c>
      <c r="AN15" s="54">
        <v>63.114266810397524</v>
      </c>
      <c r="AO15" s="54">
        <v>65.010384621257387</v>
      </c>
      <c r="AP15" s="54">
        <v>67.01903036420795</v>
      </c>
      <c r="AQ15" s="54">
        <v>64.530522776650542</v>
      </c>
      <c r="AR15" s="54">
        <v>58.806447226587487</v>
      </c>
      <c r="AS15" s="54">
        <v>55.992250527121897</v>
      </c>
      <c r="AT15" s="54">
        <v>58.416601654607611</v>
      </c>
      <c r="AU15" s="54">
        <v>68.522757748921293</v>
      </c>
      <c r="AV15" s="54">
        <v>79.109635545630638</v>
      </c>
      <c r="AW15" s="54">
        <v>85.809496510772732</v>
      </c>
      <c r="AX15" s="54">
        <v>87.227230187015536</v>
      </c>
      <c r="AY15" s="54">
        <v>88.789593889576096</v>
      </c>
      <c r="AZ15" s="54">
        <v>88.019621871580782</v>
      </c>
      <c r="BA15" s="54">
        <v>86.664208298303407</v>
      </c>
      <c r="BB15" s="54">
        <v>85.826254676705148</v>
      </c>
      <c r="BC15" s="54">
        <v>87.393152696708214</v>
      </c>
      <c r="BD15" s="54">
        <v>91.052011961287533</v>
      </c>
      <c r="BE15" s="54">
        <v>93.766609914587448</v>
      </c>
      <c r="BF15" s="54">
        <v>96.106008915746443</v>
      </c>
      <c r="BG15" s="54">
        <v>108.20213983696064</v>
      </c>
      <c r="BH15" s="54">
        <v>110.47216855585009</v>
      </c>
      <c r="BI15" s="54">
        <v>111.60156839086261</v>
      </c>
      <c r="BJ15" s="54">
        <v>112.47203321129994</v>
      </c>
      <c r="BK15" s="54">
        <v>115.31837064265449</v>
      </c>
      <c r="BL15" s="54">
        <v>121.98777207683105</v>
      </c>
      <c r="BM15" s="54">
        <v>135.88648860496309</v>
      </c>
      <c r="BN15" s="54">
        <v>137.95030537046884</v>
      </c>
      <c r="BO15" s="54">
        <v>138.90610486075755</v>
      </c>
      <c r="BP15" s="54">
        <v>139.02170321970743</v>
      </c>
      <c r="BQ15" s="54">
        <v>130.67012536086449</v>
      </c>
      <c r="BR15" s="54">
        <v>130.31655250994518</v>
      </c>
      <c r="BS15" s="54">
        <v>129.94428223655609</v>
      </c>
      <c r="BT15" s="54">
        <v>126.31602046492017</v>
      </c>
      <c r="BU15" s="54">
        <v>125.80635249865018</v>
      </c>
      <c r="BV15" s="54">
        <v>123.88686166451666</v>
      </c>
      <c r="BW15" s="54">
        <v>123.2197662711414</v>
      </c>
      <c r="BX15" s="54">
        <v>136.2437236294121</v>
      </c>
      <c r="BY15" s="54">
        <v>132.95725583965469</v>
      </c>
      <c r="BZ15" s="54">
        <v>130.4050670092395</v>
      </c>
      <c r="CA15" s="54">
        <v>140.36169002890188</v>
      </c>
      <c r="CB15" s="54">
        <v>141.48043842858866</v>
      </c>
      <c r="CC15" s="54">
        <v>141.5640107337442</v>
      </c>
      <c r="CD15" s="54">
        <v>146.26512074601888</v>
      </c>
      <c r="CE15" s="54">
        <v>146.64352267286182</v>
      </c>
      <c r="CF15" s="54">
        <v>147.71560152084407</v>
      </c>
      <c r="CG15" s="55">
        <v>150.06258148440944</v>
      </c>
    </row>
    <row r="16" spans="1:85" x14ac:dyDescent="0.35">
      <c r="A16" s="98"/>
      <c r="B16" s="56" t="s">
        <v>347</v>
      </c>
      <c r="D16" s="82"/>
      <c r="E16" s="54"/>
      <c r="F16" s="54"/>
      <c r="G16" s="54"/>
      <c r="H16" s="54"/>
      <c r="I16" s="54"/>
      <c r="J16" s="54"/>
      <c r="K16" s="54"/>
      <c r="L16" s="54"/>
      <c r="M16" s="54"/>
      <c r="N16" s="54"/>
      <c r="O16" s="54"/>
      <c r="P16" s="54"/>
      <c r="Q16" s="54"/>
      <c r="R16" s="54"/>
      <c r="S16" s="54"/>
      <c r="T16" s="54"/>
      <c r="U16" s="54"/>
      <c r="V16" s="54"/>
      <c r="W16" s="54"/>
      <c r="X16" s="54"/>
      <c r="Y16" s="54"/>
      <c r="Z16" s="54"/>
      <c r="AA16" s="54"/>
      <c r="AB16" s="54"/>
      <c r="AC16" s="54"/>
      <c r="AD16" s="54"/>
      <c r="AE16" s="54"/>
      <c r="AF16" s="54"/>
      <c r="AG16" s="54"/>
      <c r="AH16" s="54">
        <v>58.696698544335554</v>
      </c>
      <c r="AI16" s="54">
        <v>57.888680612242744</v>
      </c>
      <c r="AJ16" s="54">
        <v>58.203835299454596</v>
      </c>
      <c r="AK16" s="54">
        <v>62.339836684567722</v>
      </c>
      <c r="AL16" s="54">
        <v>65.204480057762467</v>
      </c>
      <c r="AM16" s="54">
        <v>67.640081440234155</v>
      </c>
      <c r="AN16" s="54">
        <v>68.090371953927686</v>
      </c>
      <c r="AO16" s="54">
        <v>70.862443791758778</v>
      </c>
      <c r="AP16" s="54">
        <v>73.410022539528015</v>
      </c>
      <c r="AQ16" s="54">
        <v>73.437163710961187</v>
      </c>
      <c r="AR16" s="54">
        <v>72.071057276157731</v>
      </c>
      <c r="AS16" s="54">
        <v>72.779659727521377</v>
      </c>
      <c r="AT16" s="54">
        <v>74.934748693047396</v>
      </c>
      <c r="AU16" s="54">
        <v>79.119368206339402</v>
      </c>
      <c r="AV16" s="54">
        <v>83.973651777632313</v>
      </c>
      <c r="AW16" s="54">
        <v>87.880779980264549</v>
      </c>
      <c r="AX16" s="54">
        <v>88.66170498775476</v>
      </c>
      <c r="AY16" s="54">
        <v>89.429372509935305</v>
      </c>
      <c r="AZ16" s="54">
        <v>91.165645008095112</v>
      </c>
      <c r="BA16" s="54">
        <v>94.732841221805359</v>
      </c>
      <c r="BB16" s="54">
        <v>97.351724449288298</v>
      </c>
      <c r="BC16" s="54">
        <v>101.98442107369581</v>
      </c>
      <c r="BD16" s="54">
        <v>106.91064145008838</v>
      </c>
      <c r="BE16" s="54">
        <v>112.75656820663963</v>
      </c>
      <c r="BF16" s="54">
        <v>114.05198638152899</v>
      </c>
      <c r="BG16" s="54">
        <v>116.86431412350193</v>
      </c>
      <c r="BH16" s="54">
        <v>121.62318336407199</v>
      </c>
      <c r="BI16" s="54">
        <v>125.45796027714177</v>
      </c>
      <c r="BJ16" s="54">
        <v>126.30614655429471</v>
      </c>
      <c r="BK16" s="54">
        <v>131.69374141179242</v>
      </c>
      <c r="BL16" s="54">
        <v>138.03235027428062</v>
      </c>
      <c r="BM16" s="54">
        <v>145.57880727014447</v>
      </c>
      <c r="BN16" s="54">
        <v>148.38531557176816</v>
      </c>
      <c r="BO16" s="54">
        <v>151.42906198396906</v>
      </c>
      <c r="BP16" s="54">
        <v>156.76914991197086</v>
      </c>
      <c r="BQ16" s="54">
        <v>154.97650382786841</v>
      </c>
      <c r="BR16" s="54">
        <v>157.84641850552151</v>
      </c>
      <c r="BS16" s="54">
        <v>159.60985506274815</v>
      </c>
      <c r="BT16" s="54">
        <v>158.12172908660131</v>
      </c>
      <c r="BU16" s="54">
        <v>157.8305002792691</v>
      </c>
      <c r="BV16" s="54">
        <v>157.46636773798232</v>
      </c>
      <c r="BW16" s="54">
        <v>156.6521992119086</v>
      </c>
      <c r="BX16" s="54">
        <v>150.96382916200139</v>
      </c>
      <c r="BY16" s="54">
        <v>154.76187938150468</v>
      </c>
      <c r="BZ16" s="54">
        <v>156.67338393898018</v>
      </c>
      <c r="CA16" s="54">
        <v>165.88396883334661</v>
      </c>
      <c r="CB16" s="54">
        <v>169.00920523088882</v>
      </c>
      <c r="CC16" s="54">
        <v>174.88920640828198</v>
      </c>
      <c r="CD16" s="54">
        <v>180.46949799969187</v>
      </c>
      <c r="CE16" s="54">
        <v>179.9630733246494</v>
      </c>
      <c r="CF16" s="54">
        <v>181.72596308829932</v>
      </c>
      <c r="CG16" s="55">
        <v>186.90647517585484</v>
      </c>
    </row>
    <row r="17" spans="1:85" ht="24" customHeight="1" x14ac:dyDescent="0.35">
      <c r="A17" s="98"/>
      <c r="B17" s="101" t="s">
        <v>276</v>
      </c>
      <c r="D17" s="82"/>
      <c r="E17" s="54"/>
      <c r="F17" s="54"/>
      <c r="G17" s="54"/>
      <c r="H17" s="54"/>
      <c r="I17" s="54"/>
      <c r="J17" s="54"/>
      <c r="K17" s="54"/>
      <c r="L17" s="54"/>
      <c r="M17" s="54"/>
      <c r="N17" s="54"/>
      <c r="O17" s="54"/>
      <c r="P17" s="54"/>
      <c r="Q17" s="54"/>
      <c r="R17" s="54"/>
      <c r="S17" s="54"/>
      <c r="T17" s="54"/>
      <c r="U17" s="54"/>
      <c r="V17" s="54"/>
      <c r="W17" s="54"/>
      <c r="X17" s="54"/>
      <c r="Y17" s="54"/>
      <c r="Z17" s="54"/>
      <c r="AA17" s="54"/>
      <c r="AB17" s="54"/>
      <c r="AC17" s="54"/>
      <c r="AD17" s="54"/>
      <c r="AE17" s="54"/>
      <c r="AF17" s="54"/>
      <c r="AG17" s="54"/>
      <c r="AH17" s="62">
        <f t="shared" ref="AH17:CG17" si="2">SUM(AH15, AH16)</f>
        <v>99.725132255818295</v>
      </c>
      <c r="AI17" s="62">
        <f t="shared" si="2"/>
        <v>100.93777127085065</v>
      </c>
      <c r="AJ17" s="62">
        <f t="shared" si="2"/>
        <v>102.27783338750903</v>
      </c>
      <c r="AK17" s="62">
        <f t="shared" si="2"/>
        <v>113.11189116024876</v>
      </c>
      <c r="AL17" s="62">
        <f t="shared" si="2"/>
        <v>120.29110158629955</v>
      </c>
      <c r="AM17" s="62">
        <f t="shared" si="2"/>
        <v>128.27266910099075</v>
      </c>
      <c r="AN17" s="62">
        <f t="shared" si="2"/>
        <v>131.20463876432521</v>
      </c>
      <c r="AO17" s="62">
        <f t="shared" si="2"/>
        <v>135.87282841301618</v>
      </c>
      <c r="AP17" s="62">
        <f t="shared" si="2"/>
        <v>140.42905290373596</v>
      </c>
      <c r="AQ17" s="62">
        <f t="shared" si="2"/>
        <v>137.96768648761173</v>
      </c>
      <c r="AR17" s="62">
        <f t="shared" si="2"/>
        <v>130.87750450274521</v>
      </c>
      <c r="AS17" s="62">
        <f t="shared" si="2"/>
        <v>128.77191025464327</v>
      </c>
      <c r="AT17" s="62">
        <f t="shared" si="2"/>
        <v>133.351350347655</v>
      </c>
      <c r="AU17" s="62">
        <f t="shared" si="2"/>
        <v>147.6421259552607</v>
      </c>
      <c r="AV17" s="62">
        <f t="shared" si="2"/>
        <v>163.08328732326294</v>
      </c>
      <c r="AW17" s="62">
        <f t="shared" si="2"/>
        <v>173.69027649103728</v>
      </c>
      <c r="AX17" s="62">
        <f t="shared" si="2"/>
        <v>175.8889351747703</v>
      </c>
      <c r="AY17" s="62">
        <f t="shared" si="2"/>
        <v>178.2189663995114</v>
      </c>
      <c r="AZ17" s="62">
        <f t="shared" si="2"/>
        <v>179.18526687967591</v>
      </c>
      <c r="BA17" s="62">
        <f t="shared" si="2"/>
        <v>181.39704952010877</v>
      </c>
      <c r="BB17" s="62">
        <f t="shared" si="2"/>
        <v>183.17797912599343</v>
      </c>
      <c r="BC17" s="62">
        <f t="shared" si="2"/>
        <v>189.37757377040401</v>
      </c>
      <c r="BD17" s="62">
        <f t="shared" si="2"/>
        <v>197.96265341137592</v>
      </c>
      <c r="BE17" s="62">
        <f t="shared" si="2"/>
        <v>206.52317812122709</v>
      </c>
      <c r="BF17" s="62">
        <f t="shared" si="2"/>
        <v>210.15799529727542</v>
      </c>
      <c r="BG17" s="62">
        <f t="shared" si="2"/>
        <v>225.06645396046258</v>
      </c>
      <c r="BH17" s="62">
        <f t="shared" si="2"/>
        <v>232.09535191992208</v>
      </c>
      <c r="BI17" s="62">
        <f t="shared" si="2"/>
        <v>237.05952866800436</v>
      </c>
      <c r="BJ17" s="62">
        <f t="shared" si="2"/>
        <v>238.77817976559464</v>
      </c>
      <c r="BK17" s="62">
        <f t="shared" si="2"/>
        <v>247.0121120544469</v>
      </c>
      <c r="BL17" s="62">
        <f t="shared" si="2"/>
        <v>260.0201223511117</v>
      </c>
      <c r="BM17" s="62">
        <f t="shared" si="2"/>
        <v>281.46529587510759</v>
      </c>
      <c r="BN17" s="62">
        <f t="shared" si="2"/>
        <v>286.33562094223703</v>
      </c>
      <c r="BO17" s="62">
        <f t="shared" si="2"/>
        <v>290.33516684472659</v>
      </c>
      <c r="BP17" s="62">
        <f t="shared" si="2"/>
        <v>295.79085313167832</v>
      </c>
      <c r="BQ17" s="62">
        <f t="shared" si="2"/>
        <v>285.6466291887329</v>
      </c>
      <c r="BR17" s="62">
        <f t="shared" si="2"/>
        <v>288.16297101546672</v>
      </c>
      <c r="BS17" s="62">
        <f t="shared" si="2"/>
        <v>289.55413729930422</v>
      </c>
      <c r="BT17" s="62">
        <f t="shared" si="2"/>
        <v>284.43774955152151</v>
      </c>
      <c r="BU17" s="62">
        <f t="shared" si="2"/>
        <v>283.63685277791927</v>
      </c>
      <c r="BV17" s="62">
        <f t="shared" si="2"/>
        <v>281.35322940249898</v>
      </c>
      <c r="BW17" s="62">
        <f t="shared" si="2"/>
        <v>279.87196548304996</v>
      </c>
      <c r="BX17" s="62">
        <f t="shared" si="2"/>
        <v>287.20755279141349</v>
      </c>
      <c r="BY17" s="62">
        <f t="shared" si="2"/>
        <v>287.71913522115938</v>
      </c>
      <c r="BZ17" s="62">
        <f t="shared" si="2"/>
        <v>287.07845094821971</v>
      </c>
      <c r="CA17" s="62">
        <f t="shared" si="2"/>
        <v>306.24565886224849</v>
      </c>
      <c r="CB17" s="62">
        <f t="shared" si="2"/>
        <v>310.48964365947745</v>
      </c>
      <c r="CC17" s="62">
        <f t="shared" si="2"/>
        <v>316.45321714202618</v>
      </c>
      <c r="CD17" s="62">
        <f t="shared" si="2"/>
        <v>326.73461874571075</v>
      </c>
      <c r="CE17" s="62">
        <f t="shared" si="2"/>
        <v>326.60659599751125</v>
      </c>
      <c r="CF17" s="62">
        <f t="shared" si="2"/>
        <v>329.44156460914337</v>
      </c>
      <c r="CG17" s="120">
        <f t="shared" si="2"/>
        <v>336.9690566602643</v>
      </c>
    </row>
    <row r="18" spans="1:85" x14ac:dyDescent="0.35">
      <c r="A18" s="98"/>
      <c r="B18" s="56" t="s">
        <v>348</v>
      </c>
      <c r="D18" s="82"/>
      <c r="E18" s="54"/>
      <c r="F18" s="54"/>
      <c r="G18" s="54"/>
      <c r="H18" s="54"/>
      <c r="I18" s="54"/>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54">
        <v>99.725132255818295</v>
      </c>
      <c r="AI18" s="54">
        <v>100.93777127085065</v>
      </c>
      <c r="AJ18" s="54">
        <v>102.27783338750903</v>
      </c>
      <c r="AK18" s="54">
        <v>113.11189116024876</v>
      </c>
      <c r="AL18" s="54">
        <v>120.29110158629955</v>
      </c>
      <c r="AM18" s="54">
        <v>128.27266910099075</v>
      </c>
      <c r="AN18" s="54">
        <v>131.20463876432521</v>
      </c>
      <c r="AO18" s="54">
        <v>135.87282841301618</v>
      </c>
      <c r="AP18" s="54">
        <v>140.42905290373596</v>
      </c>
      <c r="AQ18" s="54">
        <v>137.96768648761173</v>
      </c>
      <c r="AR18" s="54">
        <v>130.87750450274521</v>
      </c>
      <c r="AS18" s="54">
        <v>128.77191025464327</v>
      </c>
      <c r="AT18" s="54">
        <v>133.35135034765503</v>
      </c>
      <c r="AU18" s="54">
        <v>138.77917669356074</v>
      </c>
      <c r="AV18" s="54">
        <v>153.32650258417422</v>
      </c>
      <c r="AW18" s="54">
        <v>163.27956092065517</v>
      </c>
      <c r="AX18" s="54">
        <v>165.16930080678458</v>
      </c>
      <c r="AY18" s="54">
        <v>167.34794630706503</v>
      </c>
      <c r="AZ18" s="54">
        <v>168.41705614340754</v>
      </c>
      <c r="BA18" s="54">
        <v>170.86364048269567</v>
      </c>
      <c r="BB18" s="54">
        <v>172.98689642100572</v>
      </c>
      <c r="BC18" s="54">
        <v>177.35069731299575</v>
      </c>
      <c r="BD18" s="54">
        <v>180.05974778507237</v>
      </c>
      <c r="BE18" s="54">
        <v>186.77408035766416</v>
      </c>
      <c r="BF18" s="54">
        <v>189.14939279905897</v>
      </c>
      <c r="BG18" s="54">
        <v>177.39007103740542</v>
      </c>
      <c r="BH18" s="54">
        <v>189.16657208014178</v>
      </c>
      <c r="BI18" s="54">
        <v>191.8714015794508</v>
      </c>
      <c r="BJ18" s="54">
        <v>192.44801828488423</v>
      </c>
      <c r="BK18" s="54">
        <v>199.08092548441635</v>
      </c>
      <c r="BL18" s="54">
        <v>206.63751367639324</v>
      </c>
      <c r="BM18" s="54">
        <v>222.41867482922035</v>
      </c>
      <c r="BN18" s="54">
        <v>226.18614239829202</v>
      </c>
      <c r="BO18" s="54">
        <v>230.37257980294086</v>
      </c>
      <c r="BP18" s="54">
        <v>237.01240101602022</v>
      </c>
      <c r="BQ18" s="54">
        <v>229.271203456432</v>
      </c>
      <c r="BR18" s="54">
        <v>232.07175077633497</v>
      </c>
      <c r="BS18" s="54">
        <v>235.15267067533674</v>
      </c>
      <c r="BT18" s="54">
        <v>232.80233247847971</v>
      </c>
      <c r="BU18" s="54">
        <v>234.72133890692342</v>
      </c>
      <c r="BV18" s="54">
        <v>237.38063708798424</v>
      </c>
      <c r="BW18" s="54">
        <v>242.96103703763134</v>
      </c>
      <c r="BX18" s="54">
        <v>255.37670703799583</v>
      </c>
      <c r="BY18" s="54">
        <v>260.78293478625466</v>
      </c>
      <c r="BZ18" s="54">
        <v>263.49247626383431</v>
      </c>
      <c r="CA18" s="54">
        <v>284.3364936377298</v>
      </c>
      <c r="CB18" s="54">
        <v>293.95139746195338</v>
      </c>
      <c r="CC18" s="54">
        <v>302.40900336237871</v>
      </c>
      <c r="CD18" s="54">
        <v>312.89024615017797</v>
      </c>
      <c r="CE18" s="54">
        <v>312.95935196771563</v>
      </c>
      <c r="CF18" s="54">
        <v>316.01091795396508</v>
      </c>
      <c r="CG18" s="55">
        <v>323.72903790890297</v>
      </c>
    </row>
    <row r="19" spans="1:85" x14ac:dyDescent="0.35">
      <c r="A19" s="98"/>
      <c r="B19" s="56" t="s">
        <v>349</v>
      </c>
      <c r="D19" s="82"/>
      <c r="E19" s="54"/>
      <c r="F19" s="54"/>
      <c r="G19" s="54"/>
      <c r="H19" s="54"/>
      <c r="I19" s="54"/>
      <c r="J19" s="54"/>
      <c r="K19" s="54"/>
      <c r="L19" s="54"/>
      <c r="M19" s="54"/>
      <c r="N19" s="54"/>
      <c r="O19" s="54"/>
      <c r="P19" s="54"/>
      <c r="Q19" s="54"/>
      <c r="R19" s="54"/>
      <c r="S19" s="54"/>
      <c r="T19" s="54"/>
      <c r="U19" s="54"/>
      <c r="V19" s="54"/>
      <c r="W19" s="54"/>
      <c r="X19" s="54"/>
      <c r="Y19" s="54"/>
      <c r="Z19" s="54"/>
      <c r="AA19" s="54"/>
      <c r="AB19" s="54"/>
      <c r="AC19" s="54"/>
      <c r="AD19" s="54"/>
      <c r="AE19" s="54"/>
      <c r="AF19" s="54"/>
      <c r="AG19" s="54"/>
      <c r="AH19" s="54">
        <v>0</v>
      </c>
      <c r="AI19" s="54">
        <v>0</v>
      </c>
      <c r="AJ19" s="54">
        <v>0</v>
      </c>
      <c r="AK19" s="54">
        <v>0</v>
      </c>
      <c r="AL19" s="54">
        <v>0</v>
      </c>
      <c r="AM19" s="54">
        <v>0</v>
      </c>
      <c r="AN19" s="54">
        <v>0</v>
      </c>
      <c r="AO19" s="54">
        <v>0</v>
      </c>
      <c r="AP19" s="54">
        <v>0</v>
      </c>
      <c r="AQ19" s="54">
        <v>0</v>
      </c>
      <c r="AR19" s="54">
        <v>0</v>
      </c>
      <c r="AS19" s="54">
        <v>0</v>
      </c>
      <c r="AT19" s="54">
        <v>0</v>
      </c>
      <c r="AU19" s="54">
        <v>8.8629492616999599</v>
      </c>
      <c r="AV19" s="54">
        <v>9.7567847390887454</v>
      </c>
      <c r="AW19" s="54">
        <v>10.410715570382097</v>
      </c>
      <c r="AX19" s="54">
        <v>10.719634367985739</v>
      </c>
      <c r="AY19" s="54">
        <v>10.871020092446392</v>
      </c>
      <c r="AZ19" s="54">
        <v>10.768210736268371</v>
      </c>
      <c r="BA19" s="54">
        <v>10.533409037413094</v>
      </c>
      <c r="BB19" s="54">
        <v>10.191082704987727</v>
      </c>
      <c r="BC19" s="54">
        <v>12.02687645740826</v>
      </c>
      <c r="BD19" s="54">
        <v>17.902905626303561</v>
      </c>
      <c r="BE19" s="54">
        <v>19.749097763562919</v>
      </c>
      <c r="BF19" s="54">
        <v>21.008602498216451</v>
      </c>
      <c r="BG19" s="54">
        <v>47.676382923057133</v>
      </c>
      <c r="BH19" s="54">
        <v>42.928779839780297</v>
      </c>
      <c r="BI19" s="54">
        <v>45.188127088553614</v>
      </c>
      <c r="BJ19" s="54">
        <v>46.330161480710444</v>
      </c>
      <c r="BK19" s="54">
        <v>47.931186570030555</v>
      </c>
      <c r="BL19" s="54">
        <v>53.382608674718419</v>
      </c>
      <c r="BM19" s="54">
        <v>59.046621045887186</v>
      </c>
      <c r="BN19" s="54">
        <v>60.149478543944987</v>
      </c>
      <c r="BO19" s="54">
        <v>59.962587041785802</v>
      </c>
      <c r="BP19" s="54">
        <v>58.778452115658105</v>
      </c>
      <c r="BQ19" s="54">
        <v>56.375425732300862</v>
      </c>
      <c r="BR19" s="54">
        <v>56.091220239131744</v>
      </c>
      <c r="BS19" s="54">
        <v>54.401466623967544</v>
      </c>
      <c r="BT19" s="54">
        <v>51.635417073041765</v>
      </c>
      <c r="BU19" s="54">
        <v>48.915513870995838</v>
      </c>
      <c r="BV19" s="54">
        <v>43.972592314514742</v>
      </c>
      <c r="BW19" s="54">
        <v>36.910928445418648</v>
      </c>
      <c r="BX19" s="54">
        <v>31.830845753417634</v>
      </c>
      <c r="BY19" s="54">
        <v>26.936200434904759</v>
      </c>
      <c r="BZ19" s="54">
        <v>23.585974684385373</v>
      </c>
      <c r="CA19" s="54">
        <v>21.909165224518659</v>
      </c>
      <c r="CB19" s="54">
        <v>16.538246197524128</v>
      </c>
      <c r="CC19" s="54">
        <v>14.044213779647485</v>
      </c>
      <c r="CD19" s="54">
        <v>13.844372595532761</v>
      </c>
      <c r="CE19" s="54">
        <v>13.647244029795569</v>
      </c>
      <c r="CF19" s="54">
        <v>13.430646655178352</v>
      </c>
      <c r="CG19" s="55">
        <v>13.240018751361271</v>
      </c>
    </row>
    <row r="20" spans="1:85" ht="31" x14ac:dyDescent="0.35">
      <c r="A20" s="98"/>
      <c r="B20" s="49" t="s">
        <v>352</v>
      </c>
      <c r="D20" s="82"/>
      <c r="E20" s="54"/>
      <c r="F20" s="54"/>
      <c r="G20" s="54"/>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c r="AS20" s="54"/>
      <c r="AT20" s="54"/>
      <c r="AU20" s="54"/>
      <c r="AV20" s="54"/>
      <c r="AW20" s="54"/>
      <c r="AX20" s="54"/>
      <c r="AY20" s="54"/>
      <c r="AZ20" s="54"/>
      <c r="BA20" s="54"/>
      <c r="BB20" s="54"/>
      <c r="BC20" s="54"/>
      <c r="BD20" s="54"/>
      <c r="BE20" s="54"/>
      <c r="BF20" s="54"/>
      <c r="BG20" s="54"/>
      <c r="BH20" s="54"/>
      <c r="BI20" s="54"/>
      <c r="BJ20" s="54"/>
      <c r="BK20" s="54"/>
      <c r="BL20" s="54"/>
      <c r="BM20" s="54"/>
      <c r="BN20" s="54"/>
      <c r="BO20" s="54"/>
      <c r="BP20" s="54"/>
      <c r="BQ20" s="54"/>
      <c r="BR20" s="54"/>
      <c r="BS20" s="54"/>
      <c r="BT20" s="54"/>
      <c r="BU20" s="54"/>
      <c r="BV20" s="54"/>
      <c r="BW20" s="54"/>
      <c r="BX20" s="54"/>
      <c r="BY20" s="54"/>
      <c r="BZ20" s="54"/>
      <c r="CA20" s="54"/>
      <c r="CB20" s="54"/>
      <c r="CC20" s="54"/>
      <c r="CD20" s="54"/>
      <c r="CE20" s="54"/>
      <c r="CF20" s="54"/>
      <c r="CG20" s="55"/>
    </row>
    <row r="21" spans="1:85" x14ac:dyDescent="0.35">
      <c r="A21" s="98"/>
      <c r="B21" s="56" t="s">
        <v>278</v>
      </c>
      <c r="D21" s="82"/>
      <c r="E21" s="54"/>
      <c r="F21" s="54"/>
      <c r="G21" s="54"/>
      <c r="H21" s="54"/>
      <c r="I21" s="54"/>
      <c r="J21" s="54"/>
      <c r="K21" s="54"/>
      <c r="L21" s="54"/>
      <c r="M21" s="54"/>
      <c r="N21" s="54"/>
      <c r="O21" s="54"/>
      <c r="P21" s="54"/>
      <c r="Q21" s="54"/>
      <c r="R21" s="54"/>
      <c r="S21" s="54"/>
      <c r="T21" s="54"/>
      <c r="U21" s="54"/>
      <c r="V21" s="54"/>
      <c r="W21" s="54"/>
      <c r="X21" s="54"/>
      <c r="Y21" s="54"/>
      <c r="Z21" s="54"/>
      <c r="AA21" s="54"/>
      <c r="AB21" s="54"/>
      <c r="AC21" s="54"/>
      <c r="AD21" s="54"/>
      <c r="AE21" s="54"/>
      <c r="AF21" s="54"/>
      <c r="AG21" s="54"/>
      <c r="AH21" s="54">
        <v>0</v>
      </c>
      <c r="AI21" s="54">
        <v>0</v>
      </c>
      <c r="AJ21" s="54">
        <v>0</v>
      </c>
      <c r="AK21" s="54">
        <v>0</v>
      </c>
      <c r="AL21" s="54">
        <v>0</v>
      </c>
      <c r="AM21" s="54">
        <v>0</v>
      </c>
      <c r="AN21" s="54">
        <v>0</v>
      </c>
      <c r="AO21" s="54">
        <v>0</v>
      </c>
      <c r="AP21" s="54">
        <v>0</v>
      </c>
      <c r="AQ21" s="54">
        <v>0</v>
      </c>
      <c r="AR21" s="54">
        <v>0</v>
      </c>
      <c r="AS21" s="54">
        <v>0</v>
      </c>
      <c r="AT21" s="54">
        <v>0</v>
      </c>
      <c r="AU21" s="54">
        <v>0</v>
      </c>
      <c r="AV21" s="54">
        <v>0</v>
      </c>
      <c r="AW21" s="54">
        <v>0</v>
      </c>
      <c r="AX21" s="54">
        <v>0</v>
      </c>
      <c r="AY21" s="54">
        <v>0</v>
      </c>
      <c r="AZ21" s="54">
        <v>0</v>
      </c>
      <c r="BA21" s="54">
        <v>0</v>
      </c>
      <c r="BB21" s="54">
        <v>0</v>
      </c>
      <c r="BC21" s="54">
        <v>0</v>
      </c>
      <c r="BD21" s="54">
        <v>0</v>
      </c>
      <c r="BE21" s="54">
        <v>0</v>
      </c>
      <c r="BF21" s="54">
        <v>0</v>
      </c>
      <c r="BG21" s="54">
        <v>0</v>
      </c>
      <c r="BH21" s="54">
        <v>0</v>
      </c>
      <c r="BI21" s="54">
        <v>0</v>
      </c>
      <c r="BJ21" s="54">
        <v>0</v>
      </c>
      <c r="BK21" s="54">
        <v>0</v>
      </c>
      <c r="BL21" s="54">
        <v>0</v>
      </c>
      <c r="BM21" s="54">
        <v>0</v>
      </c>
      <c r="BN21" s="54">
        <v>0</v>
      </c>
      <c r="BO21" s="54">
        <v>0</v>
      </c>
      <c r="BP21" s="54">
        <v>0</v>
      </c>
      <c r="BQ21" s="54">
        <v>0</v>
      </c>
      <c r="BR21" s="54">
        <v>0</v>
      </c>
      <c r="BS21" s="54">
        <v>0</v>
      </c>
      <c r="BT21" s="54">
        <v>0</v>
      </c>
      <c r="BU21" s="54">
        <v>0</v>
      </c>
      <c r="BV21" s="54">
        <v>0</v>
      </c>
      <c r="BW21" s="54">
        <v>0</v>
      </c>
      <c r="BX21" s="54">
        <v>0</v>
      </c>
      <c r="BY21" s="54">
        <v>0</v>
      </c>
      <c r="BZ21" s="54">
        <v>9.0080554241578827</v>
      </c>
      <c r="CA21" s="54">
        <v>10.794409363035884</v>
      </c>
      <c r="CB21" s="54">
        <v>-1.3842021254388135E-2</v>
      </c>
      <c r="CC21" s="54">
        <v>5.3509057330228945E-3</v>
      </c>
      <c r="CD21" s="54">
        <v>0</v>
      </c>
      <c r="CE21" s="54">
        <v>0</v>
      </c>
      <c r="CF21" s="54">
        <v>0</v>
      </c>
      <c r="CG21" s="55">
        <v>0</v>
      </c>
    </row>
    <row r="22" spans="1:85" ht="16" thickBot="1" x14ac:dyDescent="0.4">
      <c r="A22" s="98"/>
      <c r="B22" s="73" t="s">
        <v>279</v>
      </c>
      <c r="C22" s="112"/>
      <c r="D22" s="121"/>
      <c r="E22" s="122"/>
      <c r="F22" s="122"/>
      <c r="G22" s="122"/>
      <c r="H22" s="122"/>
      <c r="I22" s="122"/>
      <c r="J22" s="122"/>
      <c r="K22" s="122"/>
      <c r="L22" s="122"/>
      <c r="M22" s="122"/>
      <c r="N22" s="122"/>
      <c r="O22" s="122"/>
      <c r="P22" s="122"/>
      <c r="Q22" s="122"/>
      <c r="R22" s="122"/>
      <c r="S22" s="122"/>
      <c r="T22" s="122"/>
      <c r="U22" s="122"/>
      <c r="V22" s="122"/>
      <c r="W22" s="122"/>
      <c r="X22" s="122"/>
      <c r="Y22" s="122"/>
      <c r="Z22" s="122"/>
      <c r="AA22" s="122"/>
      <c r="AB22" s="122"/>
      <c r="AC22" s="122"/>
      <c r="AD22" s="122"/>
      <c r="AE22" s="122"/>
      <c r="AF22" s="122"/>
      <c r="AG22" s="122"/>
      <c r="AH22" s="123">
        <v>99.725132255818295</v>
      </c>
      <c r="AI22" s="123">
        <v>100.93777127085065</v>
      </c>
      <c r="AJ22" s="123">
        <v>102.27783338750903</v>
      </c>
      <c r="AK22" s="123">
        <v>113.11189116024876</v>
      </c>
      <c r="AL22" s="123">
        <v>120.29110158629955</v>
      </c>
      <c r="AM22" s="123">
        <v>128.27266910099075</v>
      </c>
      <c r="AN22" s="123">
        <v>131.20463876432521</v>
      </c>
      <c r="AO22" s="123">
        <v>135.87282841301618</v>
      </c>
      <c r="AP22" s="123">
        <v>140.42905290373596</v>
      </c>
      <c r="AQ22" s="123">
        <v>137.96768648761173</v>
      </c>
      <c r="AR22" s="123">
        <v>130.87750450274521</v>
      </c>
      <c r="AS22" s="123">
        <v>128.77191025464327</v>
      </c>
      <c r="AT22" s="123">
        <v>133.35135034765503</v>
      </c>
      <c r="AU22" s="123">
        <v>147.6421259552607</v>
      </c>
      <c r="AV22" s="123">
        <v>163.08328732326297</v>
      </c>
      <c r="AW22" s="123">
        <v>173.69027649103728</v>
      </c>
      <c r="AX22" s="123">
        <v>175.8889351747703</v>
      </c>
      <c r="AY22" s="123">
        <v>178.2189663995114</v>
      </c>
      <c r="AZ22" s="123">
        <v>179.18526687967591</v>
      </c>
      <c r="BA22" s="123">
        <v>181.39704952010877</v>
      </c>
      <c r="BB22" s="123">
        <v>183.17797912599346</v>
      </c>
      <c r="BC22" s="123">
        <v>189.37757377040404</v>
      </c>
      <c r="BD22" s="123">
        <v>197.96265341137592</v>
      </c>
      <c r="BE22" s="123">
        <v>206.52317812122709</v>
      </c>
      <c r="BF22" s="123">
        <v>210.15799529727542</v>
      </c>
      <c r="BG22" s="123">
        <v>225.06645396046255</v>
      </c>
      <c r="BH22" s="123">
        <v>232.09535191992208</v>
      </c>
      <c r="BI22" s="123">
        <v>237.05952866800442</v>
      </c>
      <c r="BJ22" s="123">
        <v>238.77817976559467</v>
      </c>
      <c r="BK22" s="123">
        <v>247.0121120544469</v>
      </c>
      <c r="BL22" s="123">
        <v>260.02012235111164</v>
      </c>
      <c r="BM22" s="123">
        <v>281.46529587510753</v>
      </c>
      <c r="BN22" s="123">
        <v>286.33562094223703</v>
      </c>
      <c r="BO22" s="123">
        <v>290.33516684472664</v>
      </c>
      <c r="BP22" s="123">
        <v>295.79085313167832</v>
      </c>
      <c r="BQ22" s="123">
        <v>285.64662918873285</v>
      </c>
      <c r="BR22" s="123">
        <v>288.16297101546672</v>
      </c>
      <c r="BS22" s="123">
        <v>289.55413729930427</v>
      </c>
      <c r="BT22" s="123">
        <v>284.43774955152151</v>
      </c>
      <c r="BU22" s="123">
        <v>283.63685277791927</v>
      </c>
      <c r="BV22" s="123">
        <v>281.35322940249898</v>
      </c>
      <c r="BW22" s="123">
        <v>279.87196548305002</v>
      </c>
      <c r="BX22" s="123">
        <v>287.20755279141343</v>
      </c>
      <c r="BY22" s="123">
        <v>287.71913522115943</v>
      </c>
      <c r="BZ22" s="123">
        <v>296.08650637237753</v>
      </c>
      <c r="CA22" s="123">
        <v>317.04006822528436</v>
      </c>
      <c r="CB22" s="123">
        <v>310.47580163822312</v>
      </c>
      <c r="CC22" s="123">
        <v>316.45856804775917</v>
      </c>
      <c r="CD22" s="123">
        <v>326.73461874571075</v>
      </c>
      <c r="CE22" s="123">
        <v>326.60659599751125</v>
      </c>
      <c r="CF22" s="123">
        <v>329.44156460914337</v>
      </c>
      <c r="CG22" s="124">
        <v>336.96905666026419</v>
      </c>
    </row>
    <row r="23" spans="1:85" ht="38.25" customHeight="1" x14ac:dyDescent="0.35">
      <c r="A23" s="98"/>
      <c r="B23" s="49" t="s">
        <v>353</v>
      </c>
      <c r="D23" s="82"/>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54"/>
      <c r="AR23" s="54"/>
      <c r="AS23" s="54"/>
      <c r="AT23" s="54"/>
      <c r="AU23" s="54"/>
      <c r="AV23" s="54"/>
      <c r="AW23" s="54"/>
      <c r="AX23" s="54"/>
      <c r="AY23" s="54"/>
      <c r="AZ23" s="54"/>
      <c r="BA23" s="54"/>
      <c r="BB23" s="54"/>
      <c r="BC23" s="54"/>
      <c r="BD23" s="54"/>
      <c r="BE23" s="54"/>
      <c r="BF23" s="54"/>
      <c r="BG23" s="54"/>
      <c r="BH23" s="54"/>
      <c r="BI23" s="54"/>
      <c r="BJ23" s="54"/>
      <c r="BK23" s="54"/>
      <c r="BL23" s="54"/>
      <c r="BM23" s="54"/>
      <c r="BN23" s="54"/>
      <c r="BO23" s="54"/>
      <c r="BP23" s="54"/>
      <c r="BQ23" s="54"/>
      <c r="BR23" s="54"/>
      <c r="BS23" s="54"/>
      <c r="BT23" s="54"/>
      <c r="BU23" s="54"/>
      <c r="BV23" s="54"/>
      <c r="BW23" s="54"/>
      <c r="BX23" s="54"/>
      <c r="BY23" s="54"/>
      <c r="BZ23" s="54"/>
      <c r="CA23" s="54"/>
      <c r="CB23" s="54"/>
      <c r="CC23" s="54"/>
      <c r="CD23" s="54"/>
      <c r="CE23" s="54"/>
      <c r="CF23" s="54"/>
      <c r="CG23" s="55"/>
    </row>
    <row r="24" spans="1:85" ht="24" customHeight="1" x14ac:dyDescent="0.35">
      <c r="A24" s="98"/>
      <c r="B24" s="56" t="s">
        <v>346</v>
      </c>
      <c r="D24" s="82"/>
      <c r="E24" s="54"/>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c r="AE24" s="54"/>
      <c r="AF24" s="54"/>
      <c r="AG24" s="54"/>
      <c r="AH24" s="51">
        <v>2081.7105744321248</v>
      </c>
      <c r="AI24" s="51">
        <v>2167.1914346862618</v>
      </c>
      <c r="AJ24" s="51">
        <v>2201.6083764450991</v>
      </c>
      <c r="AK24" s="51">
        <v>2516.8321258950596</v>
      </c>
      <c r="AL24" s="51">
        <v>2701.9139458768432</v>
      </c>
      <c r="AM24" s="51">
        <v>2942.9009202910552</v>
      </c>
      <c r="AN24" s="51">
        <v>3031.7161499854701</v>
      </c>
      <c r="AO24" s="51">
        <v>3090.8755109236622</v>
      </c>
      <c r="AP24" s="51">
        <v>3154.1335826528593</v>
      </c>
      <c r="AQ24" s="51">
        <v>3006.7338913731496</v>
      </c>
      <c r="AR24" s="51">
        <v>2712.8498974298791</v>
      </c>
      <c r="AS24" s="51">
        <v>2557.6580726805178</v>
      </c>
      <c r="AT24" s="51">
        <v>2642.4481682095088</v>
      </c>
      <c r="AU24" s="51">
        <v>3069.7409617830522</v>
      </c>
      <c r="AV24" s="51">
        <v>3521.1481526519178</v>
      </c>
      <c r="AW24" s="51">
        <v>3796.712380459835</v>
      </c>
      <c r="AX24" s="51">
        <v>3837.1999906306323</v>
      </c>
      <c r="AY24" s="51">
        <v>3878.1215937792572</v>
      </c>
      <c r="AZ24" s="51">
        <v>3819.6329574544689</v>
      </c>
      <c r="BA24" s="51">
        <v>3737.9429932414669</v>
      </c>
      <c r="BB24" s="51">
        <v>3677.8477321179789</v>
      </c>
      <c r="BC24" s="51">
        <v>3716.8014586274917</v>
      </c>
      <c r="BD24" s="51">
        <v>3839.58893317397</v>
      </c>
      <c r="BE24" s="51">
        <v>3930.1800883342717</v>
      </c>
      <c r="BF24" s="51">
        <v>4006.9601221803127</v>
      </c>
      <c r="BG24" s="51">
        <v>4487.8204056644236</v>
      </c>
      <c r="BH24" s="51">
        <v>4557.0164736541838</v>
      </c>
      <c r="BI24" s="51">
        <v>4565.152374171591</v>
      </c>
      <c r="BJ24" s="51">
        <v>4567.8448224433178</v>
      </c>
      <c r="BK24" s="51">
        <v>4648.1535699833094</v>
      </c>
      <c r="BL24" s="51">
        <v>4876.3096832923538</v>
      </c>
      <c r="BM24" s="51">
        <v>5392.1427361136475</v>
      </c>
      <c r="BN24" s="51">
        <v>5430.5666243613068</v>
      </c>
      <c r="BO24" s="51">
        <v>5414.0772395748436</v>
      </c>
      <c r="BP24" s="51">
        <v>5382.4496125418373</v>
      </c>
      <c r="BQ24" s="51">
        <v>5023.8348520880363</v>
      </c>
      <c r="BR24" s="51">
        <v>4968.1858238317964</v>
      </c>
      <c r="BS24" s="51">
        <v>4914.0404885045755</v>
      </c>
      <c r="BT24" s="51">
        <v>4735.9135301468905</v>
      </c>
      <c r="BU24" s="51">
        <v>4683.807836517678</v>
      </c>
      <c r="BV24" s="51">
        <v>4581.5679420031311</v>
      </c>
      <c r="BW24" s="51">
        <v>4522.1570249575097</v>
      </c>
      <c r="BX24" s="51">
        <v>4967.0232295469477</v>
      </c>
      <c r="BY24" s="51">
        <v>4817.4643295076903</v>
      </c>
      <c r="BZ24" s="51">
        <v>4690.5491592081926</v>
      </c>
      <c r="CA24" s="51">
        <v>5013.7938405699151</v>
      </c>
      <c r="CB24" s="51">
        <v>5019.8915755243033</v>
      </c>
      <c r="CC24" s="51">
        <v>4991.4040603669237</v>
      </c>
      <c r="CD24" s="51">
        <v>5125.2490393129165</v>
      </c>
      <c r="CE24" s="51">
        <v>5106.2570646476106</v>
      </c>
      <c r="CF24" s="51">
        <v>5112.1187442544597</v>
      </c>
      <c r="CG24" s="87">
        <v>5162.7759005522321</v>
      </c>
    </row>
    <row r="25" spans="1:85" x14ac:dyDescent="0.35">
      <c r="A25" s="98"/>
      <c r="B25" s="56" t="s">
        <v>347</v>
      </c>
      <c r="D25" s="82"/>
      <c r="E25" s="54"/>
      <c r="F25" s="54"/>
      <c r="G25" s="54"/>
      <c r="H25" s="54"/>
      <c r="I25" s="54"/>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1">
        <v>2978.1672608623244</v>
      </c>
      <c r="AI25" s="51">
        <v>2914.2509369836257</v>
      </c>
      <c r="AJ25" s="51">
        <v>2907.4297067513162</v>
      </c>
      <c r="AK25" s="51">
        <v>3090.2610759216636</v>
      </c>
      <c r="AL25" s="51">
        <v>3198.1793240024754</v>
      </c>
      <c r="AM25" s="51">
        <v>3283.0209891876984</v>
      </c>
      <c r="AN25" s="51">
        <v>3270.7451221984666</v>
      </c>
      <c r="AO25" s="51">
        <v>3369.107773106964</v>
      </c>
      <c r="AP25" s="51">
        <v>3454.9144643979675</v>
      </c>
      <c r="AQ25" s="51">
        <v>3421.7297414481964</v>
      </c>
      <c r="AR25" s="51">
        <v>3324.7708297346376</v>
      </c>
      <c r="AS25" s="51">
        <v>3324.4865579901962</v>
      </c>
      <c r="AT25" s="51">
        <v>3389.6389692426555</v>
      </c>
      <c r="AU25" s="51">
        <v>3544.4569575458922</v>
      </c>
      <c r="AV25" s="51">
        <v>3737.6441793578274</v>
      </c>
      <c r="AW25" s="51">
        <v>3888.3580363817773</v>
      </c>
      <c r="AX25" s="51">
        <v>3900.3037562799032</v>
      </c>
      <c r="AY25" s="51">
        <v>3906.0656261164145</v>
      </c>
      <c r="AZ25" s="51">
        <v>3956.1553987196285</v>
      </c>
      <c r="BA25" s="51">
        <v>4085.9539021697374</v>
      </c>
      <c r="BB25" s="51">
        <v>4171.7399918275751</v>
      </c>
      <c r="BC25" s="51">
        <v>4337.3632064685835</v>
      </c>
      <c r="BD25" s="51">
        <v>4508.3343784299732</v>
      </c>
      <c r="BE25" s="51">
        <v>4726.1345973615926</v>
      </c>
      <c r="BF25" s="51">
        <v>4755.1840560446108</v>
      </c>
      <c r="BG25" s="51">
        <v>4847.0950242545687</v>
      </c>
      <c r="BH25" s="51">
        <v>5016.9998236989404</v>
      </c>
      <c r="BI25" s="51">
        <v>5131.9592858411079</v>
      </c>
      <c r="BJ25" s="51">
        <v>5129.6918985797865</v>
      </c>
      <c r="BK25" s="51">
        <v>5308.1979122350103</v>
      </c>
      <c r="BL25" s="51">
        <v>5517.6717698077809</v>
      </c>
      <c r="BM25" s="51">
        <v>5776.7458428911641</v>
      </c>
      <c r="BN25" s="51">
        <v>5841.3523632682463</v>
      </c>
      <c r="BO25" s="51">
        <v>5902.1785883306493</v>
      </c>
      <c r="BP25" s="51">
        <v>6069.570654509037</v>
      </c>
      <c r="BQ25" s="51">
        <v>5958.3348453600138</v>
      </c>
      <c r="BR25" s="51">
        <v>6017.7339229558374</v>
      </c>
      <c r="BS25" s="51">
        <v>6035.8892029959816</v>
      </c>
      <c r="BT25" s="51">
        <v>5928.3916120475251</v>
      </c>
      <c r="BU25" s="51">
        <v>5876.0763615452397</v>
      </c>
      <c r="BV25" s="51">
        <v>5823.4009053007567</v>
      </c>
      <c r="BW25" s="51">
        <v>5749.1250355267675</v>
      </c>
      <c r="BX25" s="51">
        <v>5503.6725824421264</v>
      </c>
      <c r="BY25" s="51">
        <v>5607.515203134978</v>
      </c>
      <c r="BZ25" s="51">
        <v>5635.3961250080683</v>
      </c>
      <c r="CA25" s="51">
        <v>5925.4631446420171</v>
      </c>
      <c r="CB25" s="51">
        <v>5996.6444474429945</v>
      </c>
      <c r="CC25" s="51">
        <v>6166.4168064755668</v>
      </c>
      <c r="CD25" s="51">
        <v>6323.7982953867077</v>
      </c>
      <c r="CE25" s="51">
        <v>6266.473266532812</v>
      </c>
      <c r="CF25" s="51">
        <v>6289.1440894298339</v>
      </c>
      <c r="CG25" s="87">
        <v>6430.3588286285776</v>
      </c>
    </row>
    <row r="26" spans="1:85" ht="24" customHeight="1" x14ac:dyDescent="0.35">
      <c r="A26" s="98"/>
      <c r="B26" s="101" t="s">
        <v>276</v>
      </c>
      <c r="D26" s="82"/>
      <c r="E26" s="54"/>
      <c r="F26" s="54"/>
      <c r="G26" s="54"/>
      <c r="H26" s="54"/>
      <c r="I26" s="54"/>
      <c r="J26" s="54"/>
      <c r="K26" s="54"/>
      <c r="L26" s="54"/>
      <c r="M26" s="54"/>
      <c r="N26" s="54"/>
      <c r="O26" s="54"/>
      <c r="P26" s="54"/>
      <c r="Q26" s="54"/>
      <c r="R26" s="54"/>
      <c r="S26" s="54"/>
      <c r="T26" s="54"/>
      <c r="U26" s="54"/>
      <c r="V26" s="54"/>
      <c r="W26" s="54"/>
      <c r="X26" s="54"/>
      <c r="Y26" s="54"/>
      <c r="Z26" s="54"/>
      <c r="AA26" s="54"/>
      <c r="AB26" s="54"/>
      <c r="AC26" s="54"/>
      <c r="AD26" s="54"/>
      <c r="AE26" s="54"/>
      <c r="AF26" s="54"/>
      <c r="AG26" s="54"/>
      <c r="AH26" s="125">
        <v>5059.8778352944491</v>
      </c>
      <c r="AI26" s="125">
        <v>5081.4423716698875</v>
      </c>
      <c r="AJ26" s="125">
        <v>5109.0380831964148</v>
      </c>
      <c r="AK26" s="125">
        <v>5607.0932018167232</v>
      </c>
      <c r="AL26" s="125">
        <v>5900.0932698793185</v>
      </c>
      <c r="AM26" s="125">
        <v>6225.9219094787532</v>
      </c>
      <c r="AN26" s="125">
        <v>6302.4612721839376</v>
      </c>
      <c r="AO26" s="125">
        <v>6459.9832840306262</v>
      </c>
      <c r="AP26" s="125">
        <v>6609.0480470508264</v>
      </c>
      <c r="AQ26" s="125">
        <v>6428.4636328213464</v>
      </c>
      <c r="AR26" s="125">
        <v>6037.6207271645162</v>
      </c>
      <c r="AS26" s="125">
        <v>5882.1446306707139</v>
      </c>
      <c r="AT26" s="125">
        <v>6032.0871374521648</v>
      </c>
      <c r="AU26" s="125">
        <v>6614.1979193289444</v>
      </c>
      <c r="AV26" s="125">
        <v>7258.7923320097443</v>
      </c>
      <c r="AW26" s="125">
        <v>7685.0704168416123</v>
      </c>
      <c r="AX26" s="125">
        <v>7737.5037469105355</v>
      </c>
      <c r="AY26" s="125">
        <v>7784.1872198956717</v>
      </c>
      <c r="AZ26" s="125">
        <v>7775.7883561740973</v>
      </c>
      <c r="BA26" s="125">
        <v>7823.8968954112033</v>
      </c>
      <c r="BB26" s="125">
        <v>7849.5877239455531</v>
      </c>
      <c r="BC26" s="125">
        <v>8054.1646650960747</v>
      </c>
      <c r="BD26" s="125">
        <v>8347.9233116039431</v>
      </c>
      <c r="BE26" s="125">
        <v>8656.3146856958647</v>
      </c>
      <c r="BF26" s="125">
        <v>8762.1441782249221</v>
      </c>
      <c r="BG26" s="125">
        <v>9334.9154299189922</v>
      </c>
      <c r="BH26" s="125">
        <v>9574.0162973531242</v>
      </c>
      <c r="BI26" s="125">
        <v>9697.111660012697</v>
      </c>
      <c r="BJ26" s="125">
        <v>9697.5367210231034</v>
      </c>
      <c r="BK26" s="125">
        <v>9956.3514822183206</v>
      </c>
      <c r="BL26" s="125">
        <v>10393.981453100136</v>
      </c>
      <c r="BM26" s="125">
        <v>11168.888579004813</v>
      </c>
      <c r="BN26" s="125">
        <v>11271.918987629555</v>
      </c>
      <c r="BO26" s="125">
        <v>11316.25582790549</v>
      </c>
      <c r="BP26" s="125">
        <v>11452.020267050877</v>
      </c>
      <c r="BQ26" s="125">
        <v>10982.169697448051</v>
      </c>
      <c r="BR26" s="125">
        <v>10985.919746787637</v>
      </c>
      <c r="BS26" s="125">
        <v>10949.929691500554</v>
      </c>
      <c r="BT26" s="125">
        <v>10664.305142194415</v>
      </c>
      <c r="BU26" s="125">
        <v>10559.884198062919</v>
      </c>
      <c r="BV26" s="125">
        <v>10404.968847303886</v>
      </c>
      <c r="BW26" s="125">
        <v>10271.282060484276</v>
      </c>
      <c r="BX26" s="125">
        <v>10470.695811989073</v>
      </c>
      <c r="BY26" s="125">
        <v>10424.979532642668</v>
      </c>
      <c r="BZ26" s="125">
        <v>10325.945284216261</v>
      </c>
      <c r="CA26" s="125">
        <v>10939.256985211932</v>
      </c>
      <c r="CB26" s="125">
        <v>11016.536022967299</v>
      </c>
      <c r="CC26" s="125">
        <v>11157.82086684249</v>
      </c>
      <c r="CD26" s="125">
        <v>11449.047334699622</v>
      </c>
      <c r="CE26" s="125">
        <v>11372.730331180424</v>
      </c>
      <c r="CF26" s="125">
        <v>11401.262833684294</v>
      </c>
      <c r="CG26" s="126">
        <v>11593.134729180812</v>
      </c>
    </row>
    <row r="27" spans="1:85" ht="14.25" customHeight="1" x14ac:dyDescent="0.35">
      <c r="A27" s="98"/>
      <c r="B27" s="56" t="s">
        <v>348</v>
      </c>
      <c r="D27" s="82"/>
      <c r="E27" s="54"/>
      <c r="F27" s="54"/>
      <c r="G27" s="54"/>
      <c r="H27" s="54"/>
      <c r="I27" s="54"/>
      <c r="J27" s="54"/>
      <c r="K27" s="54"/>
      <c r="L27" s="54"/>
      <c r="M27" s="54"/>
      <c r="N27" s="54"/>
      <c r="O27" s="54"/>
      <c r="P27" s="54"/>
      <c r="Q27" s="54"/>
      <c r="R27" s="54"/>
      <c r="S27" s="54"/>
      <c r="T27" s="54"/>
      <c r="U27" s="54"/>
      <c r="V27" s="54"/>
      <c r="W27" s="54"/>
      <c r="X27" s="54"/>
      <c r="Y27" s="54"/>
      <c r="Z27" s="54"/>
      <c r="AA27" s="54"/>
      <c r="AB27" s="54"/>
      <c r="AC27" s="54"/>
      <c r="AD27" s="54"/>
      <c r="AE27" s="54"/>
      <c r="AF27" s="54"/>
      <c r="AG27" s="54"/>
      <c r="AH27" s="51">
        <v>5059.8778352944491</v>
      </c>
      <c r="AI27" s="51">
        <v>5081.4423716698875</v>
      </c>
      <c r="AJ27" s="51">
        <v>5109.0380831964148</v>
      </c>
      <c r="AK27" s="51">
        <v>5607.0932018167232</v>
      </c>
      <c r="AL27" s="51">
        <v>5900.0932698793185</v>
      </c>
      <c r="AM27" s="51">
        <v>6225.9219094787532</v>
      </c>
      <c r="AN27" s="51">
        <v>6302.4612721839376</v>
      </c>
      <c r="AO27" s="51">
        <v>6459.9832840306262</v>
      </c>
      <c r="AP27" s="51">
        <v>6609.0480470508264</v>
      </c>
      <c r="AQ27" s="51">
        <v>6428.4636328213464</v>
      </c>
      <c r="AR27" s="51">
        <v>6037.6207271645162</v>
      </c>
      <c r="AS27" s="51">
        <v>5882.1446306707139</v>
      </c>
      <c r="AT27" s="51">
        <v>6032.0871374521657</v>
      </c>
      <c r="AU27" s="51">
        <v>6217.1479568838249</v>
      </c>
      <c r="AV27" s="51">
        <v>6824.5205227299693</v>
      </c>
      <c r="AW27" s="51">
        <v>7224.4396673003475</v>
      </c>
      <c r="AX27" s="51">
        <v>7265.9379204110755</v>
      </c>
      <c r="AY27" s="51">
        <v>7309.3665126475235</v>
      </c>
      <c r="AZ27" s="51">
        <v>7308.4992251088142</v>
      </c>
      <c r="BA27" s="51">
        <v>7369.5769024237943</v>
      </c>
      <c r="BB27" s="51">
        <v>7412.8769463920862</v>
      </c>
      <c r="BC27" s="51">
        <v>7542.6656450897699</v>
      </c>
      <c r="BD27" s="51">
        <v>7592.9724122911521</v>
      </c>
      <c r="BE27" s="51">
        <v>7828.5412291997391</v>
      </c>
      <c r="BF27" s="51">
        <v>7886.2298271577602</v>
      </c>
      <c r="BG27" s="51">
        <v>7357.477234401169</v>
      </c>
      <c r="BH27" s="51">
        <v>7803.1887714604691</v>
      </c>
      <c r="BI27" s="51">
        <v>7848.6547911971529</v>
      </c>
      <c r="BJ27" s="51">
        <v>7815.9224014434003</v>
      </c>
      <c r="BK27" s="51">
        <v>8024.3824929979992</v>
      </c>
      <c r="BL27" s="51">
        <v>8260.0779710692823</v>
      </c>
      <c r="BM27" s="51">
        <v>8825.8461468007972</v>
      </c>
      <c r="BN27" s="51">
        <v>8904.0681171565302</v>
      </c>
      <c r="BO27" s="51">
        <v>8979.1225676043287</v>
      </c>
      <c r="BP27" s="51">
        <v>9176.3176286236649</v>
      </c>
      <c r="BQ27" s="51">
        <v>8814.7207276618919</v>
      </c>
      <c r="BR27" s="51">
        <v>8847.4991097606198</v>
      </c>
      <c r="BS27" s="51">
        <v>8892.6555658291727</v>
      </c>
      <c r="BT27" s="51">
        <v>8728.3601254741588</v>
      </c>
      <c r="BU27" s="51">
        <v>8738.7451009833967</v>
      </c>
      <c r="BV27" s="51">
        <v>8778.7801089006716</v>
      </c>
      <c r="BW27" s="51">
        <v>8916.6535019471812</v>
      </c>
      <c r="BX27" s="51">
        <v>9310.2419865827633</v>
      </c>
      <c r="BY27" s="51">
        <v>9448.9953041164899</v>
      </c>
      <c r="BZ27" s="51">
        <v>9477.5796780154596</v>
      </c>
      <c r="CA27" s="51">
        <v>10156.65001010283</v>
      </c>
      <c r="CB27" s="51">
        <v>10429.739687848491</v>
      </c>
      <c r="CC27" s="51">
        <v>10662.636071490519</v>
      </c>
      <c r="CD27" s="51">
        <v>10963.929235570882</v>
      </c>
      <c r="CE27" s="51">
        <v>10897.521232476673</v>
      </c>
      <c r="CF27" s="51">
        <v>10936.457086650815</v>
      </c>
      <c r="CG27" s="87">
        <v>11137.623108254247</v>
      </c>
    </row>
    <row r="28" spans="1:85" x14ac:dyDescent="0.35">
      <c r="A28" s="98"/>
      <c r="B28" s="56" t="s">
        <v>349</v>
      </c>
      <c r="D28" s="82"/>
      <c r="E28" s="54"/>
      <c r="F28" s="54"/>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1">
        <v>0</v>
      </c>
      <c r="AI28" s="51">
        <v>0</v>
      </c>
      <c r="AJ28" s="51">
        <v>0</v>
      </c>
      <c r="AK28" s="51">
        <v>0</v>
      </c>
      <c r="AL28" s="51">
        <v>0</v>
      </c>
      <c r="AM28" s="51">
        <v>0</v>
      </c>
      <c r="AN28" s="51">
        <v>0</v>
      </c>
      <c r="AO28" s="51">
        <v>0</v>
      </c>
      <c r="AP28" s="51">
        <v>0</v>
      </c>
      <c r="AQ28" s="51">
        <v>0</v>
      </c>
      <c r="AR28" s="51">
        <v>0</v>
      </c>
      <c r="AS28" s="51">
        <v>0</v>
      </c>
      <c r="AT28" s="51">
        <v>0</v>
      </c>
      <c r="AU28" s="51">
        <v>397.0499624451196</v>
      </c>
      <c r="AV28" s="51">
        <v>434.27180927977685</v>
      </c>
      <c r="AW28" s="51">
        <v>460.63074954126358</v>
      </c>
      <c r="AX28" s="51">
        <v>471.56582649946063</v>
      </c>
      <c r="AY28" s="51">
        <v>474.82070724814992</v>
      </c>
      <c r="AZ28" s="51">
        <v>467.28913106528256</v>
      </c>
      <c r="BA28" s="51">
        <v>454.31999298740971</v>
      </c>
      <c r="BB28" s="51">
        <v>436.71077755346789</v>
      </c>
      <c r="BC28" s="51">
        <v>511.4990200063055</v>
      </c>
      <c r="BD28" s="51">
        <v>754.95089931279244</v>
      </c>
      <c r="BE28" s="51">
        <v>827.77345649612494</v>
      </c>
      <c r="BF28" s="51">
        <v>875.91435106716267</v>
      </c>
      <c r="BG28" s="51">
        <v>1977.4381955178233</v>
      </c>
      <c r="BH28" s="51">
        <v>1770.8275258926558</v>
      </c>
      <c r="BI28" s="51">
        <v>1848.4568688155478</v>
      </c>
      <c r="BJ28" s="51">
        <v>1881.6143195797042</v>
      </c>
      <c r="BK28" s="51">
        <v>1931.9689892203214</v>
      </c>
      <c r="BL28" s="51">
        <v>2133.903482030853</v>
      </c>
      <c r="BM28" s="51">
        <v>2343.0424322040144</v>
      </c>
      <c r="BN28" s="51">
        <v>2367.8508704730248</v>
      </c>
      <c r="BO28" s="51">
        <v>2337.133260301166</v>
      </c>
      <c r="BP28" s="51">
        <v>2275.7026384272112</v>
      </c>
      <c r="BQ28" s="51">
        <v>2167.4489697861572</v>
      </c>
      <c r="BR28" s="51">
        <v>2138.4206370270149</v>
      </c>
      <c r="BS28" s="51">
        <v>2057.2741256713866</v>
      </c>
      <c r="BT28" s="51">
        <v>1935.9450167202574</v>
      </c>
      <c r="BU28" s="51">
        <v>1821.1390970795189</v>
      </c>
      <c r="BV28" s="51">
        <v>1626.1887384032152</v>
      </c>
      <c r="BW28" s="51">
        <v>1354.628558537094</v>
      </c>
      <c r="BX28" s="51">
        <v>1160.4538254063089</v>
      </c>
      <c r="BY28" s="51">
        <v>975.98422852617909</v>
      </c>
      <c r="BZ28" s="51">
        <v>848.36560620080081</v>
      </c>
      <c r="CA28" s="51">
        <v>782.60697510910154</v>
      </c>
      <c r="CB28" s="51">
        <v>586.79633511880957</v>
      </c>
      <c r="CC28" s="51">
        <v>495.18479535197247</v>
      </c>
      <c r="CD28" s="51">
        <v>485.11809912874025</v>
      </c>
      <c r="CE28" s="51">
        <v>475.2090987037497</v>
      </c>
      <c r="CF28" s="51">
        <v>464.80574703347952</v>
      </c>
      <c r="CG28" s="87">
        <v>455.51162092656205</v>
      </c>
    </row>
    <row r="29" spans="1:85" ht="31" x14ac:dyDescent="0.35">
      <c r="A29" s="98"/>
      <c r="B29" s="49" t="s">
        <v>354</v>
      </c>
      <c r="D29" s="82"/>
      <c r="E29" s="54"/>
      <c r="F29" s="54"/>
      <c r="G29" s="54"/>
      <c r="H29" s="54"/>
      <c r="I29" s="54"/>
      <c r="J29" s="54"/>
      <c r="K29" s="54"/>
      <c r="L29" s="54"/>
      <c r="M29" s="54"/>
      <c r="N29" s="54"/>
      <c r="O29" s="54"/>
      <c r="P29" s="54"/>
      <c r="Q29" s="54"/>
      <c r="R29" s="54"/>
      <c r="S29" s="54"/>
      <c r="T29" s="54"/>
      <c r="U29" s="54"/>
      <c r="V29" s="54"/>
      <c r="W29" s="54"/>
      <c r="X29" s="54"/>
      <c r="Y29" s="54"/>
      <c r="Z29" s="54"/>
      <c r="AA29" s="54"/>
      <c r="AB29" s="54"/>
      <c r="AC29" s="54"/>
      <c r="AD29" s="54"/>
      <c r="AE29" s="54"/>
      <c r="AF29" s="54"/>
      <c r="AG29" s="54"/>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1"/>
      <c r="BM29" s="51"/>
      <c r="BN29" s="51"/>
      <c r="BO29" s="51"/>
      <c r="BP29" s="51"/>
      <c r="BQ29" s="51"/>
      <c r="BR29" s="51"/>
      <c r="BS29" s="51"/>
      <c r="BT29" s="51"/>
      <c r="BU29" s="51"/>
      <c r="BV29" s="51"/>
      <c r="BW29" s="51"/>
      <c r="BX29" s="51"/>
      <c r="BY29" s="51"/>
      <c r="BZ29" s="51"/>
      <c r="CA29" s="51"/>
      <c r="CB29" s="51"/>
      <c r="CC29" s="51"/>
      <c r="CD29" s="51"/>
      <c r="CE29" s="51"/>
      <c r="CF29" s="51"/>
      <c r="CG29" s="87"/>
    </row>
    <row r="30" spans="1:85" ht="16" thickBot="1" x14ac:dyDescent="0.4">
      <c r="A30" s="98"/>
      <c r="B30" s="73" t="s">
        <v>279</v>
      </c>
      <c r="C30" s="112"/>
      <c r="D30" s="127"/>
      <c r="E30" s="128"/>
      <c r="F30" s="128"/>
      <c r="G30" s="128"/>
      <c r="H30" s="128"/>
      <c r="I30" s="128"/>
      <c r="J30" s="128"/>
      <c r="K30" s="128"/>
      <c r="L30" s="128"/>
      <c r="M30" s="128"/>
      <c r="N30" s="128"/>
      <c r="O30" s="128"/>
      <c r="P30" s="128"/>
      <c r="Q30" s="128"/>
      <c r="R30" s="128"/>
      <c r="S30" s="128"/>
      <c r="T30" s="128"/>
      <c r="U30" s="128"/>
      <c r="V30" s="128"/>
      <c r="W30" s="128"/>
      <c r="X30" s="128"/>
      <c r="Y30" s="128"/>
      <c r="Z30" s="128"/>
      <c r="AA30" s="128"/>
      <c r="AB30" s="128"/>
      <c r="AC30" s="128"/>
      <c r="AD30" s="128"/>
      <c r="AE30" s="128"/>
      <c r="AF30" s="128"/>
      <c r="AG30" s="128"/>
      <c r="AH30" s="129">
        <v>5059.8778352944491</v>
      </c>
      <c r="AI30" s="129">
        <v>5081.4423716698875</v>
      </c>
      <c r="AJ30" s="129">
        <v>5109.0380831964148</v>
      </c>
      <c r="AK30" s="129">
        <v>5607.0932018167232</v>
      </c>
      <c r="AL30" s="129">
        <v>5900.0932698793185</v>
      </c>
      <c r="AM30" s="129">
        <v>6225.9219094787532</v>
      </c>
      <c r="AN30" s="129">
        <v>6302.4612721839376</v>
      </c>
      <c r="AO30" s="129">
        <v>6459.9832840306262</v>
      </c>
      <c r="AP30" s="129">
        <v>6609.0480470508264</v>
      </c>
      <c r="AQ30" s="129">
        <v>6428.4636328213464</v>
      </c>
      <c r="AR30" s="129">
        <v>6037.6207271645162</v>
      </c>
      <c r="AS30" s="129">
        <v>5882.1446306707139</v>
      </c>
      <c r="AT30" s="129">
        <v>6032.0871374521657</v>
      </c>
      <c r="AU30" s="129">
        <v>6614.1979193289444</v>
      </c>
      <c r="AV30" s="129">
        <v>7258.7923320097461</v>
      </c>
      <c r="AW30" s="129">
        <v>7685.0704168416123</v>
      </c>
      <c r="AX30" s="129">
        <v>7737.5037469105355</v>
      </c>
      <c r="AY30" s="129">
        <v>7784.1872198956717</v>
      </c>
      <c r="AZ30" s="129">
        <v>7775.7883561740973</v>
      </c>
      <c r="BA30" s="129">
        <v>7823.8968954112033</v>
      </c>
      <c r="BB30" s="129">
        <v>7849.5877239455549</v>
      </c>
      <c r="BC30" s="129">
        <v>8054.1646650960765</v>
      </c>
      <c r="BD30" s="129">
        <v>8347.9233116039431</v>
      </c>
      <c r="BE30" s="129">
        <v>8656.3146856958647</v>
      </c>
      <c r="BF30" s="129">
        <v>8762.1441782249221</v>
      </c>
      <c r="BG30" s="129">
        <v>9334.9154299189904</v>
      </c>
      <c r="BH30" s="129">
        <v>9574.0162973531242</v>
      </c>
      <c r="BI30" s="129">
        <v>9697.1116600127007</v>
      </c>
      <c r="BJ30" s="129">
        <v>9697.5367210231052</v>
      </c>
      <c r="BK30" s="129">
        <v>9956.3514822183206</v>
      </c>
      <c r="BL30" s="129">
        <v>10393.981453100134</v>
      </c>
      <c r="BM30" s="129">
        <v>11168.888579004812</v>
      </c>
      <c r="BN30" s="129">
        <v>11271.918987629555</v>
      </c>
      <c r="BO30" s="129">
        <v>11316.255827905492</v>
      </c>
      <c r="BP30" s="129">
        <v>11452.020267050877</v>
      </c>
      <c r="BQ30" s="129">
        <v>10982.169697448049</v>
      </c>
      <c r="BR30" s="129">
        <v>10985.919746787637</v>
      </c>
      <c r="BS30" s="129">
        <v>10949.929691500556</v>
      </c>
      <c r="BT30" s="129">
        <v>10664.305142194415</v>
      </c>
      <c r="BU30" s="129">
        <v>10559.884198062919</v>
      </c>
      <c r="BV30" s="129">
        <v>10404.968847303886</v>
      </c>
      <c r="BW30" s="129">
        <v>10271.282060484278</v>
      </c>
      <c r="BX30" s="129">
        <v>10470.69581198907</v>
      </c>
      <c r="BY30" s="129">
        <v>10424.97953264267</v>
      </c>
      <c r="BZ30" s="129">
        <v>10649.956672461554</v>
      </c>
      <c r="CA30" s="129">
        <v>11324.838999548147</v>
      </c>
      <c r="CB30" s="129">
        <v>11016.044891849422</v>
      </c>
      <c r="CC30" s="129">
        <v>11158.009534375034</v>
      </c>
      <c r="CD30" s="129">
        <v>11449.047334699622</v>
      </c>
      <c r="CE30" s="129">
        <v>11372.730331180424</v>
      </c>
      <c r="CF30" s="129">
        <v>11401.262833684294</v>
      </c>
      <c r="CG30" s="130">
        <v>11593.134729180807</v>
      </c>
    </row>
    <row r="31" spans="1:85" s="785" customFormat="1" ht="39" customHeight="1" x14ac:dyDescent="0.35">
      <c r="A31" s="783"/>
      <c r="B31" s="784" t="s">
        <v>355</v>
      </c>
      <c r="D31" s="783"/>
      <c r="CG31" s="789"/>
    </row>
    <row r="32" spans="1:85" s="785" customFormat="1" ht="24" customHeight="1" x14ac:dyDescent="0.35">
      <c r="A32" s="783"/>
      <c r="B32" s="1029" t="s">
        <v>346</v>
      </c>
      <c r="D32" s="783"/>
      <c r="AH32" s="1030">
        <v>3.3949163682168063E-2</v>
      </c>
      <c r="AI32" s="1030">
        <v>3.4430481154467042E-2</v>
      </c>
      <c r="AJ32" s="1030">
        <v>3.6498132420111969E-2</v>
      </c>
      <c r="AK32" s="1030">
        <v>4.1684373225981577E-2</v>
      </c>
      <c r="AL32" s="1030">
        <v>4.4232503581199102E-2</v>
      </c>
      <c r="AM32" s="1030">
        <v>4.6642594254155414E-2</v>
      </c>
      <c r="AN32" s="1030">
        <v>4.7671426704572868E-2</v>
      </c>
      <c r="AO32" s="1030">
        <v>4.716407921046184E-2</v>
      </c>
      <c r="AP32" s="1030">
        <v>4.7094722650881306E-2</v>
      </c>
      <c r="AQ32" s="1030">
        <v>4.2702743161971451E-2</v>
      </c>
      <c r="AR32" s="1030">
        <v>3.7278446896888244E-2</v>
      </c>
      <c r="AS32" s="1030">
        <v>3.4750523181940066E-2</v>
      </c>
      <c r="AT32" s="1030">
        <v>3.6423518395150879E-2</v>
      </c>
      <c r="AU32" s="1030">
        <v>4.3076264928999249E-2</v>
      </c>
      <c r="AV32" s="1030">
        <v>4.9412682949642343E-2</v>
      </c>
      <c r="AW32" s="1030">
        <v>5.2171606148457859E-2</v>
      </c>
      <c r="AX32" s="1030">
        <v>5.1268369666509384E-2</v>
      </c>
      <c r="AY32" s="1030">
        <v>5.120858118266304E-2</v>
      </c>
      <c r="AZ32" s="1030">
        <v>4.9078463988391663E-2</v>
      </c>
      <c r="BA32" s="1030">
        <v>4.6230344194142889E-2</v>
      </c>
      <c r="BB32" s="1030">
        <v>4.4330893198352796E-2</v>
      </c>
      <c r="BC32" s="1030">
        <v>4.3662266223078346E-2</v>
      </c>
      <c r="BD32" s="1030">
        <v>4.360274721357664E-2</v>
      </c>
      <c r="BE32" s="1030">
        <v>4.4191566538152684E-2</v>
      </c>
      <c r="BF32" s="1030">
        <v>4.4145067748760029E-2</v>
      </c>
      <c r="BG32" s="1030">
        <v>4.8279916874933083E-2</v>
      </c>
      <c r="BH32" s="1030">
        <v>4.8137773846009105E-2</v>
      </c>
      <c r="BI32" s="1030">
        <v>4.7271855338304067E-2</v>
      </c>
      <c r="BJ32" s="1030">
        <v>4.6689229095178059E-2</v>
      </c>
      <c r="BK32" s="1030">
        <v>4.6539853393362571E-2</v>
      </c>
      <c r="BL32" s="1030">
        <v>5.045907287243756E-2</v>
      </c>
      <c r="BM32" s="1030">
        <v>5.791414893746525E-2</v>
      </c>
      <c r="BN32" s="1030">
        <v>5.7301335420432753E-2</v>
      </c>
      <c r="BO32" s="1030">
        <v>5.7124541226813846E-2</v>
      </c>
      <c r="BP32" s="1030">
        <v>5.6469303427489292E-2</v>
      </c>
      <c r="BQ32" s="1030">
        <v>5.1737330837135768E-2</v>
      </c>
      <c r="BR32" s="1030">
        <v>5.0235253196676946E-2</v>
      </c>
      <c r="BS32" s="1030">
        <v>4.897086167609116E-2</v>
      </c>
      <c r="BT32" s="1030">
        <v>4.6708213933496147E-2</v>
      </c>
      <c r="BU32" s="1030">
        <v>4.5333405910232528E-2</v>
      </c>
      <c r="BV32" s="1030">
        <v>4.401217216860609E-2</v>
      </c>
      <c r="BW32" s="1030">
        <v>4.3450357096493891E-2</v>
      </c>
      <c r="BX32" s="1032">
        <v>5.4365120870921255E-2</v>
      </c>
      <c r="BY32" s="1032">
        <v>4.6713106111950592E-2</v>
      </c>
      <c r="BZ32" s="1032">
        <v>4.4752015174928668E-2</v>
      </c>
      <c r="CA32" s="1032">
        <v>4.7964128851496167E-2</v>
      </c>
      <c r="CB32" s="1030">
        <v>4.7917241471886828E-2</v>
      </c>
      <c r="CC32" s="1030">
        <v>4.7284906112173952E-2</v>
      </c>
      <c r="CD32" s="1030">
        <v>4.7943753842242774E-2</v>
      </c>
      <c r="CE32" s="1030">
        <v>4.724249798369809E-2</v>
      </c>
      <c r="CF32" s="1030">
        <v>4.6774895043724181E-2</v>
      </c>
      <c r="CG32" s="1031">
        <v>4.6671732682523455E-2</v>
      </c>
    </row>
    <row r="33" spans="1:86" x14ac:dyDescent="0.35">
      <c r="A33" s="98"/>
      <c r="B33" s="56" t="s">
        <v>347</v>
      </c>
      <c r="D33" s="98"/>
      <c r="AH33" s="96">
        <v>4.8568849605555874E-2</v>
      </c>
      <c r="AI33" s="96">
        <v>4.6299122615224085E-2</v>
      </c>
      <c r="AJ33" s="96">
        <v>4.8199196357764679E-2</v>
      </c>
      <c r="AK33" s="96">
        <v>5.1181640097919284E-2</v>
      </c>
      <c r="AL33" s="96">
        <v>5.2356766808999061E-2</v>
      </c>
      <c r="AM33" s="96">
        <v>5.2033221665992488E-2</v>
      </c>
      <c r="AN33" s="96">
        <v>5.1429975185167232E-2</v>
      </c>
      <c r="AO33" s="96">
        <v>5.1409662187240419E-2</v>
      </c>
      <c r="AP33" s="96">
        <v>5.158571576619491E-2</v>
      </c>
      <c r="AQ33" s="96">
        <v>4.8596667213542728E-2</v>
      </c>
      <c r="AR33" s="96">
        <v>4.5687117793729456E-2</v>
      </c>
      <c r="AS33" s="96">
        <v>4.5169308765502542E-2</v>
      </c>
      <c r="AT33" s="96">
        <v>4.6722800028576122E-2</v>
      </c>
      <c r="AU33" s="96">
        <v>4.9737736451871982E-2</v>
      </c>
      <c r="AV33" s="96">
        <v>5.2450796957830156E-2</v>
      </c>
      <c r="AW33" s="96">
        <v>5.3430932793948345E-2</v>
      </c>
      <c r="AX33" s="96">
        <v>5.2111491524258549E-2</v>
      </c>
      <c r="AY33" s="96">
        <v>5.1577567614342651E-2</v>
      </c>
      <c r="AZ33" s="96">
        <v>5.0832640840427393E-2</v>
      </c>
      <c r="BA33" s="96">
        <v>5.0534493329686209E-2</v>
      </c>
      <c r="BB33" s="96">
        <v>5.0284017582888058E-2</v>
      </c>
      <c r="BC33" s="96">
        <v>5.0952171950811795E-2</v>
      </c>
      <c r="BD33" s="96">
        <v>5.1197085854308162E-2</v>
      </c>
      <c r="BE33" s="96">
        <v>5.3141404931418647E-2</v>
      </c>
      <c r="BF33" s="96">
        <v>5.2388323295239084E-2</v>
      </c>
      <c r="BG33" s="96">
        <v>5.2144988814735338E-2</v>
      </c>
      <c r="BH33" s="96">
        <v>5.2996780743482179E-2</v>
      </c>
      <c r="BI33" s="96">
        <v>5.3141103971665271E-2</v>
      </c>
      <c r="BJ33" s="96">
        <v>5.2432026382271547E-2</v>
      </c>
      <c r="BK33" s="96">
        <v>5.3148578010355579E-2</v>
      </c>
      <c r="BL33" s="96">
        <v>5.7095758883579137E-2</v>
      </c>
      <c r="BM33" s="96">
        <v>6.2044967185013872E-2</v>
      </c>
      <c r="BN33" s="96">
        <v>6.1635794978564994E-2</v>
      </c>
      <c r="BO33" s="96">
        <v>6.2274553756382786E-2</v>
      </c>
      <c r="BP33" s="96">
        <v>6.3678148730907685E-2</v>
      </c>
      <c r="BQ33" s="96">
        <v>6.1361161385450586E-2</v>
      </c>
      <c r="BR33" s="96">
        <v>6.0847640971843295E-2</v>
      </c>
      <c r="BS33" s="96">
        <v>6.0150643028600494E-2</v>
      </c>
      <c r="BT33" s="96">
        <v>5.8469096180578141E-2</v>
      </c>
      <c r="BU33" s="96">
        <v>5.6873075103675258E-2</v>
      </c>
      <c r="BV33" s="96">
        <v>5.5941661565506541E-2</v>
      </c>
      <c r="BW33" s="96">
        <v>5.5239465239130717E-2</v>
      </c>
      <c r="BX33" s="96">
        <v>6.0238861658340366E-2</v>
      </c>
      <c r="BY33" s="96">
        <v>5.4373926778029553E-2</v>
      </c>
      <c r="BZ33" s="96">
        <v>5.3766696466233846E-2</v>
      </c>
      <c r="CA33" s="96">
        <v>5.668555325802855E-2</v>
      </c>
      <c r="CB33" s="96">
        <v>5.7240810022707277E-2</v>
      </c>
      <c r="CC33" s="96">
        <v>5.8416116230288598E-2</v>
      </c>
      <c r="CD33" s="96">
        <v>5.9155492054423074E-2</v>
      </c>
      <c r="CE33" s="96">
        <v>5.7976683686508587E-2</v>
      </c>
      <c r="CF33" s="96">
        <v>5.7544448674742295E-2</v>
      </c>
      <c r="CG33" s="97">
        <v>5.8130740919890768E-2</v>
      </c>
    </row>
    <row r="34" spans="1:86" ht="24" customHeight="1" x14ac:dyDescent="0.35">
      <c r="A34" s="98"/>
      <c r="B34" s="101" t="s">
        <v>276</v>
      </c>
      <c r="D34" s="98"/>
      <c r="AH34" s="131">
        <f t="shared" ref="AH34:CG34" si="3">SUM(AH32,AH33)</f>
        <v>8.2518013287723929E-2</v>
      </c>
      <c r="AI34" s="131">
        <f t="shared" si="3"/>
        <v>8.0729603769691127E-2</v>
      </c>
      <c r="AJ34" s="131">
        <f t="shared" si="3"/>
        <v>8.469732877787664E-2</v>
      </c>
      <c r="AK34" s="131">
        <f t="shared" si="3"/>
        <v>9.2866013323900862E-2</v>
      </c>
      <c r="AL34" s="131">
        <f t="shared" si="3"/>
        <v>9.6589270390198156E-2</v>
      </c>
      <c r="AM34" s="131">
        <f t="shared" si="3"/>
        <v>9.8675815920147902E-2</v>
      </c>
      <c r="AN34" s="131">
        <f t="shared" si="3"/>
        <v>9.9101401889740093E-2</v>
      </c>
      <c r="AO34" s="131">
        <f t="shared" si="3"/>
        <v>9.8573741397702253E-2</v>
      </c>
      <c r="AP34" s="131">
        <f>SUM(AP32,AP33)</f>
        <v>9.8680438417076216E-2</v>
      </c>
      <c r="AQ34" s="131">
        <f t="shared" si="3"/>
        <v>9.1299410375514173E-2</v>
      </c>
      <c r="AR34" s="131">
        <f t="shared" si="3"/>
        <v>8.2965564690617694E-2</v>
      </c>
      <c r="AS34" s="131">
        <f t="shared" si="3"/>
        <v>7.9919831947442607E-2</v>
      </c>
      <c r="AT34" s="131">
        <f t="shared" si="3"/>
        <v>8.3146318423726995E-2</v>
      </c>
      <c r="AU34" s="131">
        <f t="shared" si="3"/>
        <v>9.2814001380871231E-2</v>
      </c>
      <c r="AV34" s="131">
        <f t="shared" si="3"/>
        <v>0.10186347990747249</v>
      </c>
      <c r="AW34" s="131">
        <f t="shared" si="3"/>
        <v>0.1056025389424062</v>
      </c>
      <c r="AX34" s="131">
        <f t="shared" si="3"/>
        <v>0.10337986119076793</v>
      </c>
      <c r="AY34" s="131">
        <f t="shared" si="3"/>
        <v>0.10278614879700569</v>
      </c>
      <c r="AZ34" s="131">
        <f t="shared" si="3"/>
        <v>9.9911104828819056E-2</v>
      </c>
      <c r="BA34" s="131">
        <f t="shared" si="3"/>
        <v>9.6764837523829098E-2</v>
      </c>
      <c r="BB34" s="131">
        <f t="shared" si="3"/>
        <v>9.4614910781240846E-2</v>
      </c>
      <c r="BC34" s="131">
        <f t="shared" si="3"/>
        <v>9.4614438173890147E-2</v>
      </c>
      <c r="BD34" s="131">
        <f t="shared" si="3"/>
        <v>9.4799833067884809E-2</v>
      </c>
      <c r="BE34" s="131">
        <f t="shared" si="3"/>
        <v>9.7332971469571331E-2</v>
      </c>
      <c r="BF34" s="131">
        <f t="shared" si="3"/>
        <v>9.6533391043999106E-2</v>
      </c>
      <c r="BG34" s="131">
        <f t="shared" si="3"/>
        <v>0.10042490568966841</v>
      </c>
      <c r="BH34" s="131">
        <f t="shared" si="3"/>
        <v>0.10113455458949128</v>
      </c>
      <c r="BI34" s="131">
        <f t="shared" si="3"/>
        <v>0.10041295930996934</v>
      </c>
      <c r="BJ34" s="131">
        <f t="shared" si="3"/>
        <v>9.9121255477449599E-2</v>
      </c>
      <c r="BK34" s="131">
        <f t="shared" si="3"/>
        <v>9.968843140371815E-2</v>
      </c>
      <c r="BL34" s="131">
        <f t="shared" si="3"/>
        <v>0.1075548317560167</v>
      </c>
      <c r="BM34" s="131">
        <f t="shared" si="3"/>
        <v>0.11995911612247911</v>
      </c>
      <c r="BN34" s="131">
        <f t="shared" si="3"/>
        <v>0.11893713039899775</v>
      </c>
      <c r="BO34" s="131">
        <f t="shared" si="3"/>
        <v>0.11939909498319663</v>
      </c>
      <c r="BP34" s="131">
        <f t="shared" si="3"/>
        <v>0.12014745215839698</v>
      </c>
      <c r="BQ34" s="131">
        <f t="shared" si="3"/>
        <v>0.11309849222258636</v>
      </c>
      <c r="BR34" s="131">
        <f t="shared" si="3"/>
        <v>0.11108289416852024</v>
      </c>
      <c r="BS34" s="131">
        <f t="shared" si="3"/>
        <v>0.10912150470469165</v>
      </c>
      <c r="BT34" s="131">
        <f t="shared" si="3"/>
        <v>0.10517731011407429</v>
      </c>
      <c r="BU34" s="131">
        <f t="shared" si="3"/>
        <v>0.10220648101390778</v>
      </c>
      <c r="BV34" s="131">
        <f t="shared" si="3"/>
        <v>9.9953833734112624E-2</v>
      </c>
      <c r="BW34" s="131">
        <f t="shared" si="3"/>
        <v>9.8689822335624608E-2</v>
      </c>
      <c r="BX34" s="131">
        <f t="shared" si="3"/>
        <v>0.11460398252926163</v>
      </c>
      <c r="BY34" s="131">
        <f t="shared" si="3"/>
        <v>0.10108703288998014</v>
      </c>
      <c r="BZ34" s="131">
        <f t="shared" si="3"/>
        <v>9.8518711641162521E-2</v>
      </c>
      <c r="CA34" s="131">
        <f t="shared" si="3"/>
        <v>0.10464968210952472</v>
      </c>
      <c r="CB34" s="131">
        <f t="shared" si="3"/>
        <v>0.1051580514945941</v>
      </c>
      <c r="CC34" s="131">
        <f t="shared" si="3"/>
        <v>0.10570102234246255</v>
      </c>
      <c r="CD34" s="131">
        <f t="shared" si="3"/>
        <v>0.10709924589666585</v>
      </c>
      <c r="CE34" s="131">
        <f t="shared" si="3"/>
        <v>0.10521918167020668</v>
      </c>
      <c r="CF34" s="131">
        <f t="shared" si="3"/>
        <v>0.10431934371846648</v>
      </c>
      <c r="CG34" s="132">
        <f t="shared" si="3"/>
        <v>0.10480247360241422</v>
      </c>
    </row>
    <row r="35" spans="1:86" x14ac:dyDescent="0.35">
      <c r="A35" s="98"/>
      <c r="B35" s="56" t="s">
        <v>348</v>
      </c>
      <c r="D35" s="98"/>
      <c r="AH35" s="96">
        <v>8.2518013287723929E-2</v>
      </c>
      <c r="AI35" s="96">
        <v>8.0729603769691127E-2</v>
      </c>
      <c r="AJ35" s="96">
        <v>8.469732877787664E-2</v>
      </c>
      <c r="AK35" s="96">
        <v>9.2866013323900862E-2</v>
      </c>
      <c r="AL35" s="96">
        <v>9.658927039019817E-2</v>
      </c>
      <c r="AM35" s="96">
        <v>9.8675815920147902E-2</v>
      </c>
      <c r="AN35" s="96">
        <v>9.9101401889740107E-2</v>
      </c>
      <c r="AO35" s="96">
        <v>9.8573741397702266E-2</v>
      </c>
      <c r="AP35" s="96">
        <v>9.8680438417076216E-2</v>
      </c>
      <c r="AQ35" s="96">
        <v>9.1299410375514187E-2</v>
      </c>
      <c r="AR35" s="96">
        <v>8.2965564690617694E-2</v>
      </c>
      <c r="AS35" s="96">
        <v>7.9919831947442607E-2</v>
      </c>
      <c r="AT35" s="96">
        <v>8.3146318423727009E-2</v>
      </c>
      <c r="AU35" s="96">
        <v>8.7242381630128263E-2</v>
      </c>
      <c r="AV35" s="96">
        <v>9.5769292927652336E-2</v>
      </c>
      <c r="AW35" s="96">
        <v>9.9272892754662806E-2</v>
      </c>
      <c r="AX35" s="96">
        <v>9.7079326641070385E-2</v>
      </c>
      <c r="AY35" s="96">
        <v>9.6516388000095946E-2</v>
      </c>
      <c r="AZ35" s="96">
        <v>9.3906906769318024E-2</v>
      </c>
      <c r="BA35" s="96">
        <v>9.1145872845110221E-2</v>
      </c>
      <c r="BB35" s="96">
        <v>8.9351022700930469E-2</v>
      </c>
      <c r="BC35" s="96">
        <v>8.8605721638192803E-2</v>
      </c>
      <c r="BD35" s="96">
        <v>8.6226536865005435E-2</v>
      </c>
      <c r="BE35" s="96">
        <v>8.802535579825764E-2</v>
      </c>
      <c r="BF35" s="96">
        <v>8.6883357804104777E-2</v>
      </c>
      <c r="BG35" s="96">
        <v>7.9151649838249447E-2</v>
      </c>
      <c r="BH35" s="96">
        <v>8.2428522813101146E-2</v>
      </c>
      <c r="BI35" s="96">
        <v>8.1272308891351216E-2</v>
      </c>
      <c r="BJ35" s="96">
        <v>7.988874530022487E-2</v>
      </c>
      <c r="BK35" s="96">
        <v>8.034450221439933E-2</v>
      </c>
      <c r="BL35" s="96">
        <v>8.5473627260029078E-2</v>
      </c>
      <c r="BM35" s="96">
        <v>9.4793738456073764E-2</v>
      </c>
      <c r="BN35" s="96">
        <v>9.3952441628975342E-2</v>
      </c>
      <c r="BO35" s="96">
        <v>9.4739737649920774E-2</v>
      </c>
      <c r="BP35" s="96">
        <v>9.6272199801060554E-2</v>
      </c>
      <c r="BQ35" s="96">
        <v>9.0777291840008476E-2</v>
      </c>
      <c r="BR35" s="96">
        <v>8.9460493970292806E-2</v>
      </c>
      <c r="BS35" s="96">
        <v>8.861974309451949E-2</v>
      </c>
      <c r="BT35" s="96">
        <v>8.6083943347799965E-2</v>
      </c>
      <c r="BU35" s="96">
        <v>8.4580130662122027E-2</v>
      </c>
      <c r="BV35" s="96">
        <v>8.4332085974554521E-2</v>
      </c>
      <c r="BW35" s="96">
        <v>8.5674110082223032E-2</v>
      </c>
      <c r="BX35" s="96">
        <v>0.10190256971765063</v>
      </c>
      <c r="BY35" s="96">
        <v>9.1623287709454285E-2</v>
      </c>
      <c r="BZ35" s="96">
        <v>9.0424548421904227E-2</v>
      </c>
      <c r="CA35" s="96">
        <v>9.7162923980286239E-2</v>
      </c>
      <c r="CB35" s="96">
        <v>9.9556802690376769E-2</v>
      </c>
      <c r="CC35" s="96">
        <v>0.10101000428958369</v>
      </c>
      <c r="CD35" s="96">
        <v>0.10256124539158931</v>
      </c>
      <c r="CE35" s="96">
        <v>0.10082260221815041</v>
      </c>
      <c r="CF35" s="96">
        <v>0.10006646127952747</v>
      </c>
      <c r="CG35" s="97">
        <v>0.10068462750272326</v>
      </c>
    </row>
    <row r="36" spans="1:86" x14ac:dyDescent="0.35">
      <c r="A36" s="98"/>
      <c r="B36" s="56" t="s">
        <v>349</v>
      </c>
      <c r="D36" s="98"/>
      <c r="AH36" s="96">
        <v>0</v>
      </c>
      <c r="AI36" s="96">
        <v>0</v>
      </c>
      <c r="AJ36" s="96">
        <v>0</v>
      </c>
      <c r="AK36" s="96">
        <v>0</v>
      </c>
      <c r="AL36" s="96">
        <v>0</v>
      </c>
      <c r="AM36" s="96">
        <v>0</v>
      </c>
      <c r="AN36" s="96">
        <v>0</v>
      </c>
      <c r="AO36" s="96">
        <v>0</v>
      </c>
      <c r="AP36" s="96">
        <v>0</v>
      </c>
      <c r="AQ36" s="96">
        <v>0</v>
      </c>
      <c r="AR36" s="96">
        <v>0</v>
      </c>
      <c r="AS36" s="96">
        <v>0</v>
      </c>
      <c r="AT36" s="96">
        <v>0</v>
      </c>
      <c r="AU36" s="96">
        <v>5.5716197507429694E-3</v>
      </c>
      <c r="AV36" s="96">
        <v>6.0941869798201691E-3</v>
      </c>
      <c r="AW36" s="96">
        <v>6.3296461877433924E-3</v>
      </c>
      <c r="AX36" s="96">
        <v>6.3005345496975392E-3</v>
      </c>
      <c r="AY36" s="96">
        <v>6.2697607969097544E-3</v>
      </c>
      <c r="AZ36" s="96">
        <v>6.0041980595010296E-3</v>
      </c>
      <c r="BA36" s="96">
        <v>5.618964678718882E-3</v>
      </c>
      <c r="BB36" s="96">
        <v>5.2638880803103794E-3</v>
      </c>
      <c r="BC36" s="96">
        <v>6.0087165356973362E-3</v>
      </c>
      <c r="BD36" s="96">
        <v>8.5732962028793672E-3</v>
      </c>
      <c r="BE36" s="96">
        <v>9.3076156713137043E-3</v>
      </c>
      <c r="BF36" s="96">
        <v>9.6500332398943341E-3</v>
      </c>
      <c r="BG36" s="96">
        <v>2.1273255851418982E-2</v>
      </c>
      <c r="BH36" s="96">
        <v>1.8706031776390134E-2</v>
      </c>
      <c r="BI36" s="96">
        <v>1.9140650418618142E-2</v>
      </c>
      <c r="BJ36" s="96">
        <v>1.9232510177224726E-2</v>
      </c>
      <c r="BK36" s="96">
        <v>1.934392918931882E-2</v>
      </c>
      <c r="BL36" s="96">
        <v>2.2081204495987616E-2</v>
      </c>
      <c r="BM36" s="96">
        <v>2.5165377666405333E-2</v>
      </c>
      <c r="BN36" s="96">
        <v>2.4984688770022408E-2</v>
      </c>
      <c r="BO36" s="96">
        <v>2.4659357333275855E-2</v>
      </c>
      <c r="BP36" s="96">
        <v>2.3875252357336445E-2</v>
      </c>
      <c r="BQ36" s="96">
        <v>2.2321200382577868E-2</v>
      </c>
      <c r="BR36" s="96">
        <v>2.1622400198227427E-2</v>
      </c>
      <c r="BS36" s="96">
        <v>2.0501761610172177E-2</v>
      </c>
      <c r="BT36" s="96">
        <v>1.9093366766274326E-2</v>
      </c>
      <c r="BU36" s="96">
        <v>1.7626350351785745E-2</v>
      </c>
      <c r="BV36" s="96">
        <v>1.5621747759558102E-2</v>
      </c>
      <c r="BW36" s="96">
        <v>1.3015712253401585E-2</v>
      </c>
      <c r="BX36" s="96">
        <v>1.2701412811610979E-2</v>
      </c>
      <c r="BY36" s="96">
        <v>9.4637451805258573E-3</v>
      </c>
      <c r="BZ36" s="96">
        <v>8.0941632192582779E-3</v>
      </c>
      <c r="CA36" s="96">
        <v>7.4867581292384737E-3</v>
      </c>
      <c r="CB36" s="96">
        <v>5.6012488042173434E-3</v>
      </c>
      <c r="CC36" s="96">
        <v>4.6910180528788618E-3</v>
      </c>
      <c r="CD36" s="96">
        <v>4.5380005050765374E-3</v>
      </c>
      <c r="CE36" s="96">
        <v>4.3965794520562772E-3</v>
      </c>
      <c r="CF36" s="96">
        <v>4.2528824389390261E-3</v>
      </c>
      <c r="CG36" s="97">
        <v>4.1178460996909531E-3</v>
      </c>
    </row>
    <row r="37" spans="1:86" ht="16" thickBot="1" x14ac:dyDescent="0.4">
      <c r="A37" s="98"/>
      <c r="B37" s="73" t="s">
        <v>279</v>
      </c>
      <c r="C37" s="112"/>
      <c r="D37" s="133"/>
      <c r="E37" s="112"/>
      <c r="F37" s="112"/>
      <c r="G37" s="112"/>
      <c r="H37" s="112"/>
      <c r="I37" s="112"/>
      <c r="J37" s="112"/>
      <c r="K37" s="112"/>
      <c r="L37" s="112"/>
      <c r="M37" s="112"/>
      <c r="N37" s="112"/>
      <c r="O37" s="112"/>
      <c r="P37" s="112"/>
      <c r="Q37" s="112"/>
      <c r="R37" s="112"/>
      <c r="S37" s="112"/>
      <c r="T37" s="112"/>
      <c r="U37" s="112"/>
      <c r="V37" s="112"/>
      <c r="W37" s="112"/>
      <c r="X37" s="112"/>
      <c r="Y37" s="112"/>
      <c r="Z37" s="112"/>
      <c r="AA37" s="112"/>
      <c r="AB37" s="112"/>
      <c r="AC37" s="112"/>
      <c r="AD37" s="112"/>
      <c r="AE37" s="112"/>
      <c r="AF37" s="112"/>
      <c r="AG37" s="112"/>
      <c r="AH37" s="134">
        <v>8.2518013287723929E-2</v>
      </c>
      <c r="AI37" s="134">
        <v>8.0729603769691127E-2</v>
      </c>
      <c r="AJ37" s="134">
        <v>8.469732877787664E-2</v>
      </c>
      <c r="AK37" s="134">
        <v>9.2866013323900862E-2</v>
      </c>
      <c r="AL37" s="134">
        <v>9.658927039019817E-2</v>
      </c>
      <c r="AM37" s="134">
        <v>9.8675815920147902E-2</v>
      </c>
      <c r="AN37" s="134">
        <v>9.9101401889740107E-2</v>
      </c>
      <c r="AO37" s="134">
        <v>9.8573741397702266E-2</v>
      </c>
      <c r="AP37" s="134">
        <v>9.8680438417076216E-2</v>
      </c>
      <c r="AQ37" s="134">
        <v>9.1299410375514187E-2</v>
      </c>
      <c r="AR37" s="134">
        <v>8.2965564690617694E-2</v>
      </c>
      <c r="AS37" s="134">
        <v>7.9919831947442607E-2</v>
      </c>
      <c r="AT37" s="134">
        <v>8.3146318423727009E-2</v>
      </c>
      <c r="AU37" s="134">
        <v>9.2814001380871231E-2</v>
      </c>
      <c r="AV37" s="134">
        <v>0.10186347990747249</v>
      </c>
      <c r="AW37" s="134">
        <v>0.1056025389424062</v>
      </c>
      <c r="AX37" s="134">
        <v>0.10337986119076792</v>
      </c>
      <c r="AY37" s="134">
        <v>0.10278614879700569</v>
      </c>
      <c r="AZ37" s="134">
        <v>9.9911104828819042E-2</v>
      </c>
      <c r="BA37" s="134">
        <v>9.6764837523829098E-2</v>
      </c>
      <c r="BB37" s="134">
        <v>9.461491078124086E-2</v>
      </c>
      <c r="BC37" s="134">
        <v>9.4614438173890147E-2</v>
      </c>
      <c r="BD37" s="134">
        <v>9.4799833067884795E-2</v>
      </c>
      <c r="BE37" s="134">
        <v>9.7332971469571344E-2</v>
      </c>
      <c r="BF37" s="134">
        <v>9.6533391043999106E-2</v>
      </c>
      <c r="BG37" s="134">
        <v>0.10042490568966841</v>
      </c>
      <c r="BH37" s="134">
        <v>0.10113455458949129</v>
      </c>
      <c r="BI37" s="134">
        <v>0.10041295930996935</v>
      </c>
      <c r="BJ37" s="134">
        <v>9.9121255477449599E-2</v>
      </c>
      <c r="BK37" s="134">
        <v>9.968843140371815E-2</v>
      </c>
      <c r="BL37" s="134">
        <v>0.10755483175601668</v>
      </c>
      <c r="BM37" s="134">
        <v>0.1199591161224791</v>
      </c>
      <c r="BN37" s="134">
        <v>0.11893713039899775</v>
      </c>
      <c r="BO37" s="134">
        <v>0.11939909498319665</v>
      </c>
      <c r="BP37" s="134">
        <v>0.12014745215839701</v>
      </c>
      <c r="BQ37" s="134">
        <v>0.11309849222258633</v>
      </c>
      <c r="BR37" s="134">
        <v>0.11108289416852025</v>
      </c>
      <c r="BS37" s="134">
        <v>0.10912150470469166</v>
      </c>
      <c r="BT37" s="134">
        <v>0.1051773101140743</v>
      </c>
      <c r="BU37" s="134">
        <v>0.10220648101390777</v>
      </c>
      <c r="BV37" s="134">
        <v>9.995383373411261E-2</v>
      </c>
      <c r="BW37" s="134">
        <v>9.8689822335624622E-2</v>
      </c>
      <c r="BX37" s="134">
        <v>0.1146039825292616</v>
      </c>
      <c r="BY37" s="134">
        <v>0.10108703288998014</v>
      </c>
      <c r="BZ37" s="134">
        <v>0.10161006876618855</v>
      </c>
      <c r="CA37" s="134">
        <v>0.10833832707709272</v>
      </c>
      <c r="CB37" s="134">
        <v>0.10515336341557575</v>
      </c>
      <c r="CC37" s="134">
        <v>0.10570280964047626</v>
      </c>
      <c r="CD37" s="134">
        <v>0.10709924589666585</v>
      </c>
      <c r="CE37" s="134">
        <v>0.10521918167020669</v>
      </c>
      <c r="CF37" s="134">
        <v>0.10431934371846648</v>
      </c>
      <c r="CG37" s="135">
        <v>0.10480247360241421</v>
      </c>
    </row>
    <row r="38" spans="1:86" ht="39" customHeight="1" x14ac:dyDescent="0.35">
      <c r="A38" s="98"/>
      <c r="B38" s="49" t="s">
        <v>356</v>
      </c>
      <c r="D38" s="98"/>
      <c r="CG38" s="50"/>
    </row>
    <row r="39" spans="1:86" ht="24" customHeight="1" x14ac:dyDescent="0.35">
      <c r="A39" s="98"/>
      <c r="B39" s="56" t="s">
        <v>346</v>
      </c>
      <c r="D39" s="98"/>
      <c r="AH39" s="96">
        <v>8.196906234011328E-2</v>
      </c>
      <c r="AI39" s="96">
        <v>8.4100001813425321E-2</v>
      </c>
      <c r="AJ39" s="96">
        <v>8.5258663378450353E-2</v>
      </c>
      <c r="AK39" s="96">
        <v>9.7191413784714714E-2</v>
      </c>
      <c r="AL39" s="96">
        <v>0.1024168197450171</v>
      </c>
      <c r="AM39" s="96">
        <v>0.10904030727937816</v>
      </c>
      <c r="AN39" s="96">
        <v>0.1122646101769636</v>
      </c>
      <c r="AO39" s="96">
        <v>0.1166783569461156</v>
      </c>
      <c r="AP39" s="96">
        <v>0.11976020346931013</v>
      </c>
      <c r="AQ39" s="96">
        <v>0.11487712110036891</v>
      </c>
      <c r="AR39" s="96">
        <v>0.10783909420862912</v>
      </c>
      <c r="AS39" s="96">
        <v>0.10000962096189785</v>
      </c>
      <c r="AT39" s="96">
        <v>0.10409018115996391</v>
      </c>
      <c r="AU39" s="96">
        <v>0.1168277916736891</v>
      </c>
      <c r="AV39" s="96">
        <v>0.12888324196113851</v>
      </c>
      <c r="AW39" s="96">
        <v>0.13756879791836563</v>
      </c>
      <c r="AX39" s="96">
        <v>0.13642923728052189</v>
      </c>
      <c r="AY39" s="96">
        <v>0.13690021370877237</v>
      </c>
      <c r="AZ39" s="96">
        <v>0.1379250757723309</v>
      </c>
      <c r="BA39" s="96">
        <v>0.1295064760407193</v>
      </c>
      <c r="BB39" s="96">
        <v>0.12610633210219552</v>
      </c>
      <c r="BC39" s="96">
        <v>0.12563322804346169</v>
      </c>
      <c r="BD39" s="96">
        <v>0.12438091397089107</v>
      </c>
      <c r="BE39" s="96">
        <v>0.12162987582724342</v>
      </c>
      <c r="BF39" s="96">
        <v>0.11754195170154312</v>
      </c>
      <c r="BG39" s="96">
        <v>0.12405179790035172</v>
      </c>
      <c r="BH39" s="96">
        <v>0.12055331298384057</v>
      </c>
      <c r="BI39" s="96">
        <v>0.1183642255771432</v>
      </c>
      <c r="BJ39" s="96">
        <v>0.11681632905511831</v>
      </c>
      <c r="BK39" s="96">
        <v>0.11543734681488718</v>
      </c>
      <c r="BL39" s="96">
        <v>0.1160369407995455</v>
      </c>
      <c r="BM39" s="96">
        <v>0.12470510139144704</v>
      </c>
      <c r="BN39" s="96">
        <v>0.12533785504984563</v>
      </c>
      <c r="BO39" s="96">
        <v>0.12821583573687761</v>
      </c>
      <c r="BP39" s="96">
        <v>0.1282040811978169</v>
      </c>
      <c r="BQ39" s="96">
        <v>0.12174854566929667</v>
      </c>
      <c r="BR39" s="96">
        <v>0.11952547517803525</v>
      </c>
      <c r="BS39" s="96">
        <v>0.1188743367503194</v>
      </c>
      <c r="BT39" s="96">
        <v>0.11565289332334608</v>
      </c>
      <c r="BU39" s="96">
        <v>0.11323284221149062</v>
      </c>
      <c r="BV39" s="96">
        <v>0.11155003279888497</v>
      </c>
      <c r="BW39" s="96">
        <v>0.1096076070849772</v>
      </c>
      <c r="BX39" s="96">
        <v>0.10251639469644039</v>
      </c>
      <c r="BY39" s="96">
        <v>0.10549004783333167</v>
      </c>
      <c r="BZ39" s="96">
        <v>9.9754751029629968E-2</v>
      </c>
      <c r="CA39" s="96">
        <v>0.10710884894512335</v>
      </c>
      <c r="CB39" s="96">
        <v>0.10780432006691343</v>
      </c>
      <c r="CC39" s="96">
        <v>0.10508126552195557</v>
      </c>
      <c r="CD39" s="96">
        <v>0.10701060880296061</v>
      </c>
      <c r="CE39" s="96">
        <v>0.10630891289508557</v>
      </c>
      <c r="CF39" s="96">
        <v>0.10615722466512083</v>
      </c>
      <c r="CG39" s="97">
        <v>0.10642935590876716</v>
      </c>
    </row>
    <row r="40" spans="1:86" x14ac:dyDescent="0.35">
      <c r="A40" s="98"/>
      <c r="B40" s="56" t="s">
        <v>347</v>
      </c>
      <c r="D40" s="98"/>
      <c r="AH40" s="96">
        <v>0.11726778009546392</v>
      </c>
      <c r="AI40" s="96">
        <v>0.11309038286254582</v>
      </c>
      <c r="AJ40" s="96">
        <v>0.11259203649318895</v>
      </c>
      <c r="AK40" s="96">
        <v>0.11933527065333685</v>
      </c>
      <c r="AL40" s="96">
        <v>0.12122790062890189</v>
      </c>
      <c r="AM40" s="96">
        <v>0.12164242941290392</v>
      </c>
      <c r="AN40" s="96">
        <v>0.12111586572297538</v>
      </c>
      <c r="AO40" s="96">
        <v>0.12718142738237764</v>
      </c>
      <c r="AP40" s="96">
        <v>0.13118063911464381</v>
      </c>
      <c r="AQ40" s="96">
        <v>0.13073270734363615</v>
      </c>
      <c r="AR40" s="96">
        <v>0.13216369806141218</v>
      </c>
      <c r="AS40" s="96">
        <v>0.12999417088190851</v>
      </c>
      <c r="AT40" s="96">
        <v>0.13352319966768297</v>
      </c>
      <c r="AU40" s="96">
        <v>0.13489446965974794</v>
      </c>
      <c r="AV40" s="96">
        <v>0.13680756339945921</v>
      </c>
      <c r="AW40" s="96">
        <v>0.14088945575500031</v>
      </c>
      <c r="AX40" s="96">
        <v>0.1386728520616331</v>
      </c>
      <c r="AY40" s="96">
        <v>0.13788665621871793</v>
      </c>
      <c r="AZ40" s="96">
        <v>0.14285483427684162</v>
      </c>
      <c r="BA40" s="96">
        <v>0.14156382055360192</v>
      </c>
      <c r="BB40" s="96">
        <v>0.14304094872096862</v>
      </c>
      <c r="BC40" s="96">
        <v>0.14660910648340361</v>
      </c>
      <c r="BD40" s="96">
        <v>0.14604447513394836</v>
      </c>
      <c r="BE40" s="96">
        <v>0.14626280508778511</v>
      </c>
      <c r="BF40" s="96">
        <v>0.13949068560817382</v>
      </c>
      <c r="BG40" s="96">
        <v>0.13398282417756574</v>
      </c>
      <c r="BH40" s="96">
        <v>0.13272191432331185</v>
      </c>
      <c r="BI40" s="96">
        <v>0.13306026541386584</v>
      </c>
      <c r="BJ40" s="96">
        <v>0.13118479284402326</v>
      </c>
      <c r="BK40" s="96">
        <v>0.13182961236776292</v>
      </c>
      <c r="BL40" s="96">
        <v>0.13129882925569786</v>
      </c>
      <c r="BM40" s="96">
        <v>0.13359988993347371</v>
      </c>
      <c r="BN40" s="96">
        <v>0.13481881844852542</v>
      </c>
      <c r="BO40" s="96">
        <v>0.13977502109492343</v>
      </c>
      <c r="BP40" s="96">
        <v>0.14457055523815454</v>
      </c>
      <c r="BQ40" s="96">
        <v>0.14439539184528979</v>
      </c>
      <c r="BR40" s="96">
        <v>0.14477568515775199</v>
      </c>
      <c r="BS40" s="96">
        <v>0.14601270123496932</v>
      </c>
      <c r="BT40" s="96">
        <v>0.14477368269557198</v>
      </c>
      <c r="BU40" s="96">
        <v>0.14205638888127572</v>
      </c>
      <c r="BV40" s="96">
        <v>0.14178564417476269</v>
      </c>
      <c r="BW40" s="96">
        <v>0.13934673973032691</v>
      </c>
      <c r="BX40" s="96">
        <v>0.11359251702011422</v>
      </c>
      <c r="BY40" s="96">
        <v>0.12279012495880674</v>
      </c>
      <c r="BZ40" s="96">
        <v>0.11984898107291528</v>
      </c>
      <c r="CA40" s="96">
        <v>0.12658468957256028</v>
      </c>
      <c r="CB40" s="96">
        <v>0.12878050603555194</v>
      </c>
      <c r="CC40" s="96">
        <v>0.12981815816222958</v>
      </c>
      <c r="CD40" s="96">
        <v>0.13203524362343477</v>
      </c>
      <c r="CE40" s="96">
        <v>0.13046385096109397</v>
      </c>
      <c r="CF40" s="96">
        <v>0.13059909510186593</v>
      </c>
      <c r="CG40" s="97">
        <v>0.13256026633268933</v>
      </c>
    </row>
    <row r="41" spans="1:86" s="101" customFormat="1" ht="24" customHeight="1" x14ac:dyDescent="0.35">
      <c r="A41" s="136"/>
      <c r="B41" s="101" t="s">
        <v>276</v>
      </c>
      <c r="D41" s="136"/>
      <c r="AH41" s="131">
        <f t="shared" ref="AH41:CG41" si="4">SUM(AH39,AH40)</f>
        <v>0.19923684243557721</v>
      </c>
      <c r="AI41" s="131">
        <f t="shared" si="4"/>
        <v>0.19719038467597114</v>
      </c>
      <c r="AJ41" s="131">
        <f t="shared" si="4"/>
        <v>0.19785069987163931</v>
      </c>
      <c r="AK41" s="131">
        <f t="shared" si="4"/>
        <v>0.21652668443805156</v>
      </c>
      <c r="AL41" s="131">
        <f t="shared" si="4"/>
        <v>0.22364472037391897</v>
      </c>
      <c r="AM41" s="131">
        <f t="shared" si="4"/>
        <v>0.23068273669228206</v>
      </c>
      <c r="AN41" s="131">
        <f t="shared" si="4"/>
        <v>0.23338047589993899</v>
      </c>
      <c r="AO41" s="131">
        <f t="shared" si="4"/>
        <v>0.24385978432849326</v>
      </c>
      <c r="AP41" s="131">
        <f t="shared" si="4"/>
        <v>0.25094084258395394</v>
      </c>
      <c r="AQ41" s="131">
        <f t="shared" si="4"/>
        <v>0.24560982844400506</v>
      </c>
      <c r="AR41" s="131">
        <f t="shared" si="4"/>
        <v>0.24000279227004129</v>
      </c>
      <c r="AS41" s="131">
        <f t="shared" si="4"/>
        <v>0.23000379184380637</v>
      </c>
      <c r="AT41" s="131">
        <f t="shared" si="4"/>
        <v>0.23761338082764688</v>
      </c>
      <c r="AU41" s="131">
        <f t="shared" si="4"/>
        <v>0.25172226133343706</v>
      </c>
      <c r="AV41" s="131">
        <f t="shared" si="4"/>
        <v>0.26569080536059775</v>
      </c>
      <c r="AW41" s="131">
        <f t="shared" si="4"/>
        <v>0.27845825367336596</v>
      </c>
      <c r="AX41" s="131">
        <f t="shared" si="4"/>
        <v>0.27510208934215497</v>
      </c>
      <c r="AY41" s="131">
        <f t="shared" si="4"/>
        <v>0.2747868699274903</v>
      </c>
      <c r="AZ41" s="131">
        <f t="shared" si="4"/>
        <v>0.28077991004917252</v>
      </c>
      <c r="BA41" s="131">
        <f t="shared" si="4"/>
        <v>0.27107029659432125</v>
      </c>
      <c r="BB41" s="131">
        <f t="shared" si="4"/>
        <v>0.26914728082316414</v>
      </c>
      <c r="BC41" s="131">
        <f t="shared" si="4"/>
        <v>0.2722423345268653</v>
      </c>
      <c r="BD41" s="131">
        <f t="shared" si="4"/>
        <v>0.27042538910483943</v>
      </c>
      <c r="BE41" s="131">
        <f t="shared" si="4"/>
        <v>0.26789268091502855</v>
      </c>
      <c r="BF41" s="131">
        <f t="shared" si="4"/>
        <v>0.25703263730971693</v>
      </c>
      <c r="BG41" s="131">
        <f t="shared" si="4"/>
        <v>0.25803462207791744</v>
      </c>
      <c r="BH41" s="131">
        <f t="shared" si="4"/>
        <v>0.25327522730715241</v>
      </c>
      <c r="BI41" s="131">
        <f t="shared" si="4"/>
        <v>0.25142449099100905</v>
      </c>
      <c r="BJ41" s="131">
        <f t="shared" si="4"/>
        <v>0.24800112189914159</v>
      </c>
      <c r="BK41" s="131">
        <f t="shared" si="4"/>
        <v>0.2472669591826501</v>
      </c>
      <c r="BL41" s="131">
        <f t="shared" si="4"/>
        <v>0.24733577005524338</v>
      </c>
      <c r="BM41" s="131">
        <f t="shared" si="4"/>
        <v>0.25830499132492074</v>
      </c>
      <c r="BN41" s="131">
        <f t="shared" si="4"/>
        <v>0.26015667349837102</v>
      </c>
      <c r="BO41" s="131">
        <f t="shared" si="4"/>
        <v>0.26799085683180102</v>
      </c>
      <c r="BP41" s="131">
        <f t="shared" si="4"/>
        <v>0.27277463643597144</v>
      </c>
      <c r="BQ41" s="131">
        <f t="shared" si="4"/>
        <v>0.26614393751458648</v>
      </c>
      <c r="BR41" s="131">
        <f t="shared" si="4"/>
        <v>0.26430116033578721</v>
      </c>
      <c r="BS41" s="131">
        <f t="shared" si="4"/>
        <v>0.26488703798528873</v>
      </c>
      <c r="BT41" s="131">
        <f t="shared" si="4"/>
        <v>0.26042657601891805</v>
      </c>
      <c r="BU41" s="131">
        <f t="shared" si="4"/>
        <v>0.25528923109276636</v>
      </c>
      <c r="BV41" s="131">
        <f t="shared" si="4"/>
        <v>0.25333567697364767</v>
      </c>
      <c r="BW41" s="131">
        <f t="shared" si="4"/>
        <v>0.2489543468153041</v>
      </c>
      <c r="BX41" s="131">
        <f t="shared" si="4"/>
        <v>0.21610891171655461</v>
      </c>
      <c r="BY41" s="131">
        <f t="shared" si="4"/>
        <v>0.22828017279213841</v>
      </c>
      <c r="BZ41" s="131">
        <f t="shared" si="4"/>
        <v>0.21960373210254525</v>
      </c>
      <c r="CA41" s="131">
        <f t="shared" si="4"/>
        <v>0.23369353851768362</v>
      </c>
      <c r="CB41" s="131">
        <f t="shared" si="4"/>
        <v>0.23658482610246537</v>
      </c>
      <c r="CC41" s="131">
        <f t="shared" si="4"/>
        <v>0.23489942368418515</v>
      </c>
      <c r="CD41" s="131">
        <f t="shared" si="4"/>
        <v>0.23904585242639537</v>
      </c>
      <c r="CE41" s="131">
        <f t="shared" si="4"/>
        <v>0.23677276385617954</v>
      </c>
      <c r="CF41" s="131">
        <f t="shared" si="4"/>
        <v>0.23675631976698674</v>
      </c>
      <c r="CG41" s="132">
        <f t="shared" si="4"/>
        <v>0.23898962224145648</v>
      </c>
      <c r="CH41" s="36"/>
    </row>
    <row r="42" spans="1:86" s="101" customFormat="1" x14ac:dyDescent="0.35">
      <c r="A42" s="136"/>
      <c r="B42" s="56" t="s">
        <v>348</v>
      </c>
      <c r="D42" s="136"/>
      <c r="AH42" s="96">
        <v>0.19923684243557721</v>
      </c>
      <c r="AI42" s="96">
        <v>0.19719038467597111</v>
      </c>
      <c r="AJ42" s="96">
        <v>0.19785069987163931</v>
      </c>
      <c r="AK42" s="96">
        <v>0.21652668443805156</v>
      </c>
      <c r="AL42" s="96">
        <v>0.223644720373919</v>
      </c>
      <c r="AM42" s="96">
        <v>0.23068273669228206</v>
      </c>
      <c r="AN42" s="96">
        <v>0.23338047589993896</v>
      </c>
      <c r="AO42" s="96">
        <v>0.24385978432849326</v>
      </c>
      <c r="AP42" s="96">
        <v>0.25094084258395394</v>
      </c>
      <c r="AQ42" s="96">
        <v>0.24560982844400506</v>
      </c>
      <c r="AR42" s="96">
        <v>0.24000279227004129</v>
      </c>
      <c r="AS42" s="96">
        <v>0.23000379184380637</v>
      </c>
      <c r="AT42" s="96">
        <v>0.23761338082764691</v>
      </c>
      <c r="AU42" s="96">
        <v>0.2366113868739709</v>
      </c>
      <c r="AV42" s="96">
        <v>0.24979532006834915</v>
      </c>
      <c r="AW42" s="96">
        <v>0.26176791420368173</v>
      </c>
      <c r="AX42" s="96">
        <v>0.25833586235529765</v>
      </c>
      <c r="AY42" s="96">
        <v>0.25802539024622112</v>
      </c>
      <c r="AZ42" s="96">
        <v>0.26390632833918598</v>
      </c>
      <c r="BA42" s="96">
        <v>0.255329719118146</v>
      </c>
      <c r="BB42" s="96">
        <v>0.25417330735878391</v>
      </c>
      <c r="BC42" s="96">
        <v>0.25495293294333565</v>
      </c>
      <c r="BD42" s="96">
        <v>0.24596925994779237</v>
      </c>
      <c r="BE42" s="96">
        <v>0.24227502969707027</v>
      </c>
      <c r="BF42" s="96">
        <v>0.23133817587050423</v>
      </c>
      <c r="BG42" s="96">
        <v>0.20337451066142778</v>
      </c>
      <c r="BH42" s="96">
        <v>0.20642897906479032</v>
      </c>
      <c r="BI42" s="96">
        <v>0.20349812449600113</v>
      </c>
      <c r="BJ42" s="96">
        <v>0.19988143174879328</v>
      </c>
      <c r="BK42" s="96">
        <v>0.19928632108918148</v>
      </c>
      <c r="BL42" s="96">
        <v>0.19655728220309829</v>
      </c>
      <c r="BM42" s="96">
        <v>0.20411700736901789</v>
      </c>
      <c r="BN42" s="96">
        <v>0.20550651087046967</v>
      </c>
      <c r="BO42" s="96">
        <v>0.21264301435781763</v>
      </c>
      <c r="BP42" s="96">
        <v>0.21856988082447795</v>
      </c>
      <c r="BQ42" s="96">
        <v>0.21361757714384236</v>
      </c>
      <c r="BR42" s="96">
        <v>0.21285466621612117</v>
      </c>
      <c r="BS42" s="96">
        <v>0.21512002898833965</v>
      </c>
      <c r="BT42" s="96">
        <v>0.21315002819485615</v>
      </c>
      <c r="BU42" s="96">
        <v>0.21126249830987381</v>
      </c>
      <c r="BV42" s="96">
        <v>0.21374193758085266</v>
      </c>
      <c r="BW42" s="96">
        <v>0.21612099008514543</v>
      </c>
      <c r="BX42" s="96">
        <v>0.19215783742226375</v>
      </c>
      <c r="BY42" s="96">
        <v>0.20690863459076989</v>
      </c>
      <c r="BZ42" s="96">
        <v>0.201561388454462</v>
      </c>
      <c r="CA42" s="96">
        <v>0.2169748350875417</v>
      </c>
      <c r="CB42" s="96">
        <v>0.22398312366058887</v>
      </c>
      <c r="CC42" s="96">
        <v>0.22447457241318014</v>
      </c>
      <c r="CD42" s="96">
        <v>0.22891702107968273</v>
      </c>
      <c r="CE42" s="96">
        <v>0.2268792230411647</v>
      </c>
      <c r="CF42" s="96">
        <v>0.22710425756304664</v>
      </c>
      <c r="CG42" s="97">
        <v>0.22959936216470456</v>
      </c>
      <c r="CH42" s="36"/>
    </row>
    <row r="43" spans="1:86" x14ac:dyDescent="0.35">
      <c r="A43" s="98"/>
      <c r="B43" s="56" t="s">
        <v>349</v>
      </c>
      <c r="D43" s="98"/>
      <c r="AH43" s="96">
        <v>0</v>
      </c>
      <c r="AI43" s="96">
        <v>0</v>
      </c>
      <c r="AJ43" s="96">
        <v>0</v>
      </c>
      <c r="AK43" s="96">
        <v>0</v>
      </c>
      <c r="AL43" s="96">
        <v>0</v>
      </c>
      <c r="AM43" s="96">
        <v>0</v>
      </c>
      <c r="AN43" s="96">
        <v>0</v>
      </c>
      <c r="AO43" s="96">
        <v>0</v>
      </c>
      <c r="AP43" s="96">
        <v>0</v>
      </c>
      <c r="AQ43" s="96">
        <v>0</v>
      </c>
      <c r="AR43" s="96">
        <v>0</v>
      </c>
      <c r="AS43" s="96">
        <v>0</v>
      </c>
      <c r="AT43" s="96">
        <v>0</v>
      </c>
      <c r="AU43" s="96">
        <v>1.5110874459466128E-2</v>
      </c>
      <c r="AV43" s="96">
        <v>1.5895485292248594E-2</v>
      </c>
      <c r="AW43" s="96">
        <v>1.6690339469684182E-2</v>
      </c>
      <c r="AX43" s="96">
        <v>1.6766226986857417E-2</v>
      </c>
      <c r="AY43" s="96">
        <v>1.6761479681269148E-2</v>
      </c>
      <c r="AZ43" s="96">
        <v>1.6873581709986603E-2</v>
      </c>
      <c r="BA43" s="96">
        <v>1.5740577476175251E-2</v>
      </c>
      <c r="BB43" s="96">
        <v>1.4973973464380235E-2</v>
      </c>
      <c r="BC43" s="96">
        <v>1.7289401583529616E-2</v>
      </c>
      <c r="BD43" s="96">
        <v>2.4456129157047098E-2</v>
      </c>
      <c r="BE43" s="96">
        <v>2.5617651217958264E-2</v>
      </c>
      <c r="BF43" s="96">
        <v>2.5694461439212675E-2</v>
      </c>
      <c r="BG43" s="96">
        <v>5.466011141648966E-2</v>
      </c>
      <c r="BH43" s="96">
        <v>4.6846248242362068E-2</v>
      </c>
      <c r="BI43" s="96">
        <v>4.7926366495007942E-2</v>
      </c>
      <c r="BJ43" s="96">
        <v>4.811969015034831E-2</v>
      </c>
      <c r="BK43" s="96">
        <v>4.7980638093468607E-2</v>
      </c>
      <c r="BL43" s="96">
        <v>5.077848785214506E-2</v>
      </c>
      <c r="BM43" s="96">
        <v>5.4187983955902824E-2</v>
      </c>
      <c r="BN43" s="96">
        <v>5.4650162627901351E-2</v>
      </c>
      <c r="BO43" s="96">
        <v>5.5347842473983437E-2</v>
      </c>
      <c r="BP43" s="96">
        <v>5.4204755611493516E-2</v>
      </c>
      <c r="BQ43" s="96">
        <v>5.2526360370744082E-2</v>
      </c>
      <c r="BR43" s="96">
        <v>5.1446494119666078E-2</v>
      </c>
      <c r="BS43" s="96">
        <v>4.9767008996949094E-2</v>
      </c>
      <c r="BT43" s="96">
        <v>4.7276547824061918E-2</v>
      </c>
      <c r="BU43" s="96">
        <v>4.4026732782892507E-2</v>
      </c>
      <c r="BV43" s="96">
        <v>3.9593739392794987E-2</v>
      </c>
      <c r="BW43" s="96">
        <v>3.2833356730158643E-2</v>
      </c>
      <c r="BX43" s="96">
        <v>2.3951074294290824E-2</v>
      </c>
      <c r="BY43" s="96">
        <v>2.1371538201368553E-2</v>
      </c>
      <c r="BZ43" s="96">
        <v>1.8042343648083214E-2</v>
      </c>
      <c r="CA43" s="96">
        <v>1.671870343014192E-2</v>
      </c>
      <c r="CB43" s="96">
        <v>1.260170244187651E-2</v>
      </c>
      <c r="CC43" s="96">
        <v>1.0424851271005042E-2</v>
      </c>
      <c r="CD43" s="96">
        <v>1.0128831346712636E-2</v>
      </c>
      <c r="CE43" s="96">
        <v>9.8935408150148483E-3</v>
      </c>
      <c r="CF43" s="96">
        <v>9.6520622039401403E-3</v>
      </c>
      <c r="CG43" s="97">
        <v>9.3902600767519061E-3</v>
      </c>
    </row>
    <row r="44" spans="1:86" ht="16" thickBot="1" x14ac:dyDescent="0.4">
      <c r="A44" s="133"/>
      <c r="B44" s="73" t="s">
        <v>279</v>
      </c>
      <c r="C44" s="112"/>
      <c r="D44" s="133"/>
      <c r="E44" s="112"/>
      <c r="F44" s="112"/>
      <c r="G44" s="112"/>
      <c r="H44" s="112"/>
      <c r="I44" s="112"/>
      <c r="J44" s="112"/>
      <c r="K44" s="112"/>
      <c r="L44" s="112"/>
      <c r="M44" s="112"/>
      <c r="N44" s="112"/>
      <c r="O44" s="112"/>
      <c r="P44" s="112"/>
      <c r="Q44" s="112"/>
      <c r="R44" s="112"/>
      <c r="S44" s="112"/>
      <c r="T44" s="112"/>
      <c r="U44" s="112"/>
      <c r="V44" s="112"/>
      <c r="W44" s="112"/>
      <c r="X44" s="112"/>
      <c r="Y44" s="112"/>
      <c r="Z44" s="112"/>
      <c r="AA44" s="112"/>
      <c r="AB44" s="112"/>
      <c r="AC44" s="112"/>
      <c r="AD44" s="112"/>
      <c r="AE44" s="112"/>
      <c r="AF44" s="112"/>
      <c r="AG44" s="112"/>
      <c r="AH44" s="134">
        <v>0.19923684243557721</v>
      </c>
      <c r="AI44" s="134">
        <v>0.19719038467597111</v>
      </c>
      <c r="AJ44" s="134">
        <v>0.19785069987163931</v>
      </c>
      <c r="AK44" s="134">
        <v>0.21652668443805156</v>
      </c>
      <c r="AL44" s="134">
        <v>0.223644720373919</v>
      </c>
      <c r="AM44" s="134">
        <v>0.23068273669228206</v>
      </c>
      <c r="AN44" s="134">
        <v>0.23338047589993896</v>
      </c>
      <c r="AO44" s="134">
        <v>0.24385978432849326</v>
      </c>
      <c r="AP44" s="134">
        <v>0.25094084258395394</v>
      </c>
      <c r="AQ44" s="134">
        <v>0.24560982844400506</v>
      </c>
      <c r="AR44" s="134">
        <v>0.24000279227004129</v>
      </c>
      <c r="AS44" s="134">
        <v>0.23000379184380637</v>
      </c>
      <c r="AT44" s="134">
        <v>0.23761338082764691</v>
      </c>
      <c r="AU44" s="134">
        <v>0.25172226133343706</v>
      </c>
      <c r="AV44" s="134">
        <v>0.26569080536059775</v>
      </c>
      <c r="AW44" s="134">
        <v>0.27845825367336585</v>
      </c>
      <c r="AX44" s="134">
        <v>0.27510208934215502</v>
      </c>
      <c r="AY44" s="134">
        <v>0.2747868699274903</v>
      </c>
      <c r="AZ44" s="134">
        <v>0.28077991004917258</v>
      </c>
      <c r="BA44" s="134">
        <v>0.27107029659432119</v>
      </c>
      <c r="BB44" s="134">
        <v>0.26914728082316419</v>
      </c>
      <c r="BC44" s="134">
        <v>0.2722423345268653</v>
      </c>
      <c r="BD44" s="134">
        <v>0.27042538910483949</v>
      </c>
      <c r="BE44" s="134">
        <v>0.26789268091502855</v>
      </c>
      <c r="BF44" s="134">
        <v>0.25703263730971693</v>
      </c>
      <c r="BG44" s="134">
        <v>0.25803462207791744</v>
      </c>
      <c r="BH44" s="134">
        <v>0.25327522730715241</v>
      </c>
      <c r="BI44" s="134">
        <v>0.25142449099100905</v>
      </c>
      <c r="BJ44" s="134">
        <v>0.24800112189914159</v>
      </c>
      <c r="BK44" s="134">
        <v>0.24726695918265007</v>
      </c>
      <c r="BL44" s="134">
        <v>0.24733577005524338</v>
      </c>
      <c r="BM44" s="134">
        <v>0.25830499132492069</v>
      </c>
      <c r="BN44" s="134">
        <v>0.26015667349837102</v>
      </c>
      <c r="BO44" s="134">
        <v>0.26799085683180107</v>
      </c>
      <c r="BP44" s="134">
        <v>0.27277463643597144</v>
      </c>
      <c r="BQ44" s="134">
        <v>0.26614393751458643</v>
      </c>
      <c r="BR44" s="134">
        <v>0.26430116033578721</v>
      </c>
      <c r="BS44" s="134">
        <v>0.26488703798528873</v>
      </c>
      <c r="BT44" s="134">
        <v>0.26042657601891805</v>
      </c>
      <c r="BU44" s="134">
        <v>0.2552892310927663</v>
      </c>
      <c r="BV44" s="134">
        <v>0.25333567697364767</v>
      </c>
      <c r="BW44" s="134">
        <v>0.24895434681530415</v>
      </c>
      <c r="BX44" s="134">
        <v>0.21610891171655455</v>
      </c>
      <c r="BY44" s="134">
        <v>0.22828017279213844</v>
      </c>
      <c r="BZ44" s="134">
        <v>0.22649454046380552</v>
      </c>
      <c r="CA44" s="134">
        <v>0.24193066334625449</v>
      </c>
      <c r="CB44" s="134">
        <v>0.23657427885150792</v>
      </c>
      <c r="CC44" s="134">
        <v>0.23490339559726672</v>
      </c>
      <c r="CD44" s="134">
        <v>0.23904585242639539</v>
      </c>
      <c r="CE44" s="134">
        <v>0.2367727638561796</v>
      </c>
      <c r="CF44" s="134">
        <v>0.23675631976698674</v>
      </c>
      <c r="CG44" s="135">
        <v>0.23898962224145648</v>
      </c>
    </row>
    <row r="45" spans="1:86" x14ac:dyDescent="0.35">
      <c r="C45" s="75"/>
      <c r="CG45" s="75"/>
    </row>
    <row r="46" spans="1:86" x14ac:dyDescent="0.35">
      <c r="B46" s="101" t="s">
        <v>289</v>
      </c>
      <c r="C46" s="50"/>
      <c r="CG46" s="50"/>
    </row>
    <row r="47" spans="1:86" x14ac:dyDescent="0.35">
      <c r="C47" s="50"/>
      <c r="CG47" s="50"/>
    </row>
    <row r="48" spans="1:86" x14ac:dyDescent="0.35">
      <c r="B48" s="36" t="s">
        <v>290</v>
      </c>
      <c r="C48" s="50"/>
      <c r="AH48" s="108">
        <v>16.9588</v>
      </c>
      <c r="AI48" s="108">
        <v>19.820499999999999</v>
      </c>
      <c r="AJ48" s="108">
        <v>23.6038</v>
      </c>
      <c r="AK48" s="108">
        <v>26.090699999999998</v>
      </c>
      <c r="AL48" s="108">
        <v>28.014299999999999</v>
      </c>
      <c r="AM48" s="108">
        <v>29.347799999999999</v>
      </c>
      <c r="AN48" s="108">
        <v>31.0624</v>
      </c>
      <c r="AO48" s="108">
        <v>32.753100000000003</v>
      </c>
      <c r="AP48" s="108">
        <v>34.080100000000002</v>
      </c>
      <c r="AQ48" s="108">
        <v>36.065100000000001</v>
      </c>
      <c r="AR48" s="108">
        <v>38.5212</v>
      </c>
      <c r="AS48" s="108">
        <v>41.630400000000002</v>
      </c>
      <c r="AT48" s="108">
        <v>45.126199999999997</v>
      </c>
      <c r="AU48" s="108">
        <v>47.847900000000003</v>
      </c>
      <c r="AV48" s="108">
        <v>49.1678</v>
      </c>
      <c r="AW48" s="108">
        <v>50.569699999999997</v>
      </c>
      <c r="AX48" s="108">
        <v>51.406599999999997</v>
      </c>
      <c r="AY48" s="108">
        <v>53.0351</v>
      </c>
      <c r="AZ48" s="108">
        <v>54.834499999999998</v>
      </c>
      <c r="BA48" s="108">
        <v>54.829300000000003</v>
      </c>
      <c r="BB48" s="108">
        <v>55.586300000000001</v>
      </c>
      <c r="BC48" s="108">
        <v>56.32</v>
      </c>
      <c r="BD48" s="108">
        <v>56.874600000000001</v>
      </c>
      <c r="BE48" s="108">
        <v>57.865699999999997</v>
      </c>
      <c r="BF48" s="108">
        <v>59.1629</v>
      </c>
      <c r="BG48" s="108">
        <v>60.501199999999997</v>
      </c>
      <c r="BH48" s="108">
        <v>62.312600000000003</v>
      </c>
      <c r="BI48" s="108">
        <v>64.014300000000006</v>
      </c>
      <c r="BJ48" s="108">
        <v>65.736400000000003</v>
      </c>
      <c r="BK48" s="108">
        <v>67.330200000000005</v>
      </c>
      <c r="BL48" s="108">
        <v>69.765199999999993</v>
      </c>
      <c r="BM48" s="108">
        <v>70.704300000000003</v>
      </c>
      <c r="BN48" s="108">
        <v>72.042699999999996</v>
      </c>
      <c r="BO48" s="108">
        <v>73.316400000000002</v>
      </c>
      <c r="BP48" s="108">
        <v>74.669799999999995</v>
      </c>
      <c r="BQ48" s="108">
        <v>76.097399999999993</v>
      </c>
      <c r="BR48" s="108">
        <v>77.027199999999993</v>
      </c>
      <c r="BS48" s="108">
        <v>77.580200000000005</v>
      </c>
      <c r="BT48" s="108">
        <v>79.332300000000004</v>
      </c>
      <c r="BU48" s="108">
        <v>80.580399999999997</v>
      </c>
      <c r="BV48" s="108">
        <v>82.277500000000003</v>
      </c>
      <c r="BW48" s="108">
        <v>84.227000000000004</v>
      </c>
      <c r="BX48" s="108">
        <v>88.746300000000005</v>
      </c>
      <c r="BY48" s="108">
        <v>88.227800000000002</v>
      </c>
      <c r="BZ48" s="108">
        <v>94.451599999999999</v>
      </c>
      <c r="CA48" s="108">
        <v>100</v>
      </c>
      <c r="CB48" s="108">
        <v>103.80089947067879</v>
      </c>
      <c r="CC48" s="108">
        <v>106.54687663957485</v>
      </c>
      <c r="CD48" s="108">
        <v>108.31165777590864</v>
      </c>
      <c r="CE48" s="108">
        <v>110.5178528606688</v>
      </c>
      <c r="CF48" s="108">
        <v>112.66988343480968</v>
      </c>
      <c r="CG48" s="109">
        <v>114.78932357139331</v>
      </c>
    </row>
    <row r="49" spans="1:85" x14ac:dyDescent="0.35">
      <c r="B49" s="36" t="s">
        <v>291</v>
      </c>
      <c r="C49" s="50"/>
      <c r="AH49" s="108">
        <v>0.15916750011704212</v>
      </c>
      <c r="AI49" s="108">
        <v>0.18602610067161784</v>
      </c>
      <c r="AJ49" s="108">
        <v>0.22153441512740515</v>
      </c>
      <c r="AK49" s="108">
        <v>0.24487531519351075</v>
      </c>
      <c r="AL49" s="108">
        <v>0.26292934043262806</v>
      </c>
      <c r="AM49" s="108">
        <v>0.27544495836585892</v>
      </c>
      <c r="AN49" s="108">
        <v>0.29153740569118147</v>
      </c>
      <c r="AO49" s="108">
        <v>0.30740553860435244</v>
      </c>
      <c r="AP49" s="108">
        <v>0.31986015052591027</v>
      </c>
      <c r="AQ49" s="108">
        <v>0.33849044793683136</v>
      </c>
      <c r="AR49" s="108">
        <v>0.36154227336300931</v>
      </c>
      <c r="AS49" s="108">
        <v>0.39072379513128935</v>
      </c>
      <c r="AT49" s="108">
        <v>0.42353376676307669</v>
      </c>
      <c r="AU49" s="108">
        <v>0.44907839168161778</v>
      </c>
      <c r="AV49" s="108">
        <v>0.4614663662673481</v>
      </c>
      <c r="AW49" s="108">
        <v>0.47462395515418448</v>
      </c>
      <c r="AX49" s="108">
        <v>0.48247871379559498</v>
      </c>
      <c r="AY49" s="108">
        <v>0.49776306610475624</v>
      </c>
      <c r="AZ49" s="108">
        <v>0.51465140724390557</v>
      </c>
      <c r="BA49" s="108">
        <v>0.51460260243456712</v>
      </c>
      <c r="BB49" s="108">
        <v>0.52170745640941207</v>
      </c>
      <c r="BC49" s="108">
        <v>0.5285936272962598</v>
      </c>
      <c r="BD49" s="108">
        <v>0.53379884792300891</v>
      </c>
      <c r="BE49" s="108">
        <v>0.54310085687210907</v>
      </c>
      <c r="BF49" s="108">
        <v>0.55527577969399666</v>
      </c>
      <c r="BG49" s="108">
        <v>0.56783644822046297</v>
      </c>
      <c r="BH49" s="108">
        <v>0.58483741584270099</v>
      </c>
      <c r="BI49" s="108">
        <v>0.60080878969870333</v>
      </c>
      <c r="BJ49" s="108">
        <v>0.61697162857595622</v>
      </c>
      <c r="BK49" s="108">
        <v>0.63193030263818606</v>
      </c>
      <c r="BL49" s="108">
        <v>0.65478409316493291</v>
      </c>
      <c r="BM49" s="108">
        <v>0.66359805402064886</v>
      </c>
      <c r="BN49" s="108">
        <v>0.6761596611011409</v>
      </c>
      <c r="BO49" s="108">
        <v>0.68811402372697983</v>
      </c>
      <c r="BP49" s="108">
        <v>0.70081641391133276</v>
      </c>
      <c r="BQ49" s="108">
        <v>0.71421521118278408</v>
      </c>
      <c r="BR49" s="108">
        <v>0.72294188651410618</v>
      </c>
      <c r="BS49" s="108">
        <v>0.72813209027644354</v>
      </c>
      <c r="BT49" s="108">
        <v>0.74457649536141823</v>
      </c>
      <c r="BU49" s="108">
        <v>0.75629058815666783</v>
      </c>
      <c r="BV49" s="108">
        <v>0.77221878852748616</v>
      </c>
      <c r="BW49" s="108">
        <v>0.79051589925926991</v>
      </c>
      <c r="BX49" s="108">
        <v>0.83293197134449692</v>
      </c>
      <c r="BY49" s="108">
        <v>0.82806556872103965</v>
      </c>
      <c r="BZ49" s="108">
        <v>0.88647929417498961</v>
      </c>
      <c r="CA49" s="108">
        <v>0.93855402573909774</v>
      </c>
      <c r="CB49" s="108">
        <v>0.97422752073544949</v>
      </c>
      <c r="CC49" s="108">
        <v>1</v>
      </c>
      <c r="CD49" s="108">
        <v>1.016563424400545</v>
      </c>
      <c r="CE49" s="108">
        <v>1.0372697571842195</v>
      </c>
      <c r="CF49" s="108">
        <v>1.0574677267729551</v>
      </c>
      <c r="CG49" s="109">
        <v>1.077359817497991</v>
      </c>
    </row>
    <row r="50" spans="1:85" x14ac:dyDescent="0.35">
      <c r="B50" s="36" t="s">
        <v>292</v>
      </c>
      <c r="C50" s="50"/>
      <c r="AH50" s="137">
        <v>192358</v>
      </c>
      <c r="AI50" s="137">
        <v>232592</v>
      </c>
      <c r="AJ50" s="137">
        <v>267518</v>
      </c>
      <c r="AK50" s="137">
        <v>298261</v>
      </c>
      <c r="AL50" s="137">
        <v>327449</v>
      </c>
      <c r="AM50" s="137">
        <v>358062</v>
      </c>
      <c r="AN50" s="137">
        <v>385979</v>
      </c>
      <c r="AO50" s="137">
        <v>423724</v>
      </c>
      <c r="AP50" s="137">
        <v>455183</v>
      </c>
      <c r="AQ50" s="137">
        <v>511512</v>
      </c>
      <c r="AR50" s="137">
        <v>570330</v>
      </c>
      <c r="AS50" s="137">
        <v>629559</v>
      </c>
      <c r="AT50" s="137">
        <v>679270</v>
      </c>
      <c r="AU50" s="137">
        <v>714363</v>
      </c>
      <c r="AV50" s="137">
        <v>738807</v>
      </c>
      <c r="AW50" s="137">
        <v>780640</v>
      </c>
      <c r="AX50" s="137">
        <v>820882</v>
      </c>
      <c r="AY50" s="137">
        <v>863062</v>
      </c>
      <c r="AZ50" s="137">
        <v>923000</v>
      </c>
      <c r="BA50" s="137">
        <v>964683</v>
      </c>
      <c r="BB50" s="137">
        <v>1010045</v>
      </c>
      <c r="BC50" s="137">
        <v>1058018</v>
      </c>
      <c r="BD50" s="137">
        <v>1114688</v>
      </c>
      <c r="BE50" s="137">
        <v>1152363</v>
      </c>
      <c r="BF50" s="137">
        <v>1208863</v>
      </c>
      <c r="BG50" s="137">
        <v>1272602</v>
      </c>
      <c r="BH50" s="137">
        <v>1342153</v>
      </c>
      <c r="BI50" s="137">
        <v>1418417</v>
      </c>
      <c r="BJ50" s="137">
        <v>1486254</v>
      </c>
      <c r="BK50" s="137">
        <v>1565823</v>
      </c>
      <c r="BL50" s="137">
        <v>1582979</v>
      </c>
      <c r="BM50" s="137">
        <v>1557029</v>
      </c>
      <c r="BN50" s="137">
        <v>1627823</v>
      </c>
      <c r="BO50" s="137">
        <v>1673243</v>
      </c>
      <c r="BP50" s="137">
        <v>1725339</v>
      </c>
      <c r="BQ50" s="137">
        <v>1803854</v>
      </c>
      <c r="BR50" s="137">
        <v>1875402</v>
      </c>
      <c r="BS50" s="137">
        <v>1932100</v>
      </c>
      <c r="BT50" s="137">
        <v>2013606</v>
      </c>
      <c r="BU50" s="137">
        <v>2098809</v>
      </c>
      <c r="BV50" s="137">
        <v>2173666</v>
      </c>
      <c r="BW50" s="137">
        <v>2241804</v>
      </c>
      <c r="BX50" s="137">
        <v>2087400</v>
      </c>
      <c r="BY50" s="137">
        <v>2356883</v>
      </c>
      <c r="BZ50" s="137">
        <v>2583155</v>
      </c>
      <c r="CA50" s="137">
        <v>2746574</v>
      </c>
      <c r="CB50" s="137">
        <v>2876504</v>
      </c>
      <c r="CC50" s="137">
        <v>2993852</v>
      </c>
      <c r="CD50" s="137">
        <v>3101296</v>
      </c>
      <c r="CE50" s="137">
        <v>3219747</v>
      </c>
      <c r="CF50" s="137">
        <v>3339494</v>
      </c>
      <c r="CG50" s="138">
        <v>3464011</v>
      </c>
    </row>
    <row r="51" spans="1:85" ht="16" thickBot="1" x14ac:dyDescent="0.4">
      <c r="A51" s="112"/>
      <c r="B51" s="112" t="s">
        <v>293</v>
      </c>
      <c r="C51" s="113"/>
      <c r="D51" s="133"/>
      <c r="E51" s="112"/>
      <c r="F51" s="112"/>
      <c r="G51" s="112"/>
      <c r="H51" s="112"/>
      <c r="I51" s="112"/>
      <c r="J51" s="112"/>
      <c r="K51" s="112"/>
      <c r="L51" s="112"/>
      <c r="M51" s="112"/>
      <c r="N51" s="112"/>
      <c r="O51" s="112"/>
      <c r="P51" s="112"/>
      <c r="Q51" s="112"/>
      <c r="R51" s="112"/>
      <c r="S51" s="112"/>
      <c r="T51" s="112"/>
      <c r="U51" s="112"/>
      <c r="V51" s="112"/>
      <c r="W51" s="112"/>
      <c r="X51" s="112"/>
      <c r="Y51" s="112"/>
      <c r="Z51" s="112"/>
      <c r="AA51" s="112"/>
      <c r="AB51" s="112"/>
      <c r="AC51" s="112"/>
      <c r="AD51" s="112"/>
      <c r="AE51" s="112"/>
      <c r="AF51" s="112"/>
      <c r="AG51" s="112"/>
      <c r="AH51" s="114">
        <v>79669</v>
      </c>
      <c r="AI51" s="114">
        <v>95223</v>
      </c>
      <c r="AJ51" s="114">
        <v>114521</v>
      </c>
      <c r="AK51" s="114">
        <v>127921</v>
      </c>
      <c r="AL51" s="114">
        <v>141421</v>
      </c>
      <c r="AM51" s="114">
        <v>153163</v>
      </c>
      <c r="AN51" s="114">
        <v>163900</v>
      </c>
      <c r="AO51" s="114">
        <v>171279</v>
      </c>
      <c r="AP51" s="114">
        <v>178997</v>
      </c>
      <c r="AQ51" s="114">
        <v>190142</v>
      </c>
      <c r="AR51" s="114">
        <v>197155</v>
      </c>
      <c r="AS51" s="114">
        <v>218754</v>
      </c>
      <c r="AT51" s="114">
        <v>237692</v>
      </c>
      <c r="AU51" s="114">
        <v>263397</v>
      </c>
      <c r="AV51" s="114">
        <v>283252</v>
      </c>
      <c r="AW51" s="114">
        <v>296050</v>
      </c>
      <c r="AX51" s="114">
        <v>308477</v>
      </c>
      <c r="AY51" s="114">
        <v>322835</v>
      </c>
      <c r="AZ51" s="114">
        <v>328435</v>
      </c>
      <c r="BA51" s="114">
        <v>344366</v>
      </c>
      <c r="BB51" s="114">
        <v>355067</v>
      </c>
      <c r="BC51" s="114">
        <v>367701</v>
      </c>
      <c r="BD51" s="114">
        <v>390763</v>
      </c>
      <c r="BE51" s="114">
        <v>418686</v>
      </c>
      <c r="BF51" s="114">
        <v>454011</v>
      </c>
      <c r="BG51" s="114">
        <v>495286</v>
      </c>
      <c r="BH51" s="114">
        <v>535931</v>
      </c>
      <c r="BI51" s="114">
        <v>566482</v>
      </c>
      <c r="BJ51" s="114">
        <v>594027</v>
      </c>
      <c r="BK51" s="114">
        <v>631279</v>
      </c>
      <c r="BL51" s="114">
        <v>688364</v>
      </c>
      <c r="BM51" s="114">
        <v>723098</v>
      </c>
      <c r="BN51" s="114">
        <v>744200</v>
      </c>
      <c r="BO51" s="114">
        <v>745487</v>
      </c>
      <c r="BP51" s="114">
        <v>759950</v>
      </c>
      <c r="BQ51" s="114">
        <v>766552</v>
      </c>
      <c r="BR51" s="114">
        <v>788211</v>
      </c>
      <c r="BS51" s="114">
        <v>795938</v>
      </c>
      <c r="BT51" s="114">
        <v>813226</v>
      </c>
      <c r="BU51" s="114">
        <v>840270</v>
      </c>
      <c r="BV51" s="114">
        <v>857622</v>
      </c>
      <c r="BW51" s="114">
        <v>888690</v>
      </c>
      <c r="BX51" s="114">
        <v>1106962</v>
      </c>
      <c r="BY51" s="114">
        <v>1043675</v>
      </c>
      <c r="BZ51" s="114">
        <v>1158856</v>
      </c>
      <c r="CA51" s="114">
        <v>1229936</v>
      </c>
      <c r="CB51" s="114">
        <v>1278558.5649749064</v>
      </c>
      <c r="CC51" s="114">
        <v>1347186.0091384791</v>
      </c>
      <c r="CD51" s="114">
        <v>1389467.5834403671</v>
      </c>
      <c r="CE51" s="114">
        <v>1430819.7404448262</v>
      </c>
      <c r="CF51" s="114">
        <v>1471444.6599551074</v>
      </c>
      <c r="CG51" s="139">
        <v>1519048.8941782932</v>
      </c>
    </row>
  </sheetData>
  <conditionalFormatting sqref="AH5:CG5">
    <cfRule type="cellIs" dxfId="2" priority="1" stopIfTrue="1" operator="equal">
      <formula>FALSE</formula>
    </cfRule>
  </conditionalFormatting>
  <hyperlinks>
    <hyperlink ref="B1" location="Notes!A1" display="Information relating to this table can be found in the 'Notes' tab" xr:uid="{46E245FE-4B65-4E0A-A513-2A0E173ED206}"/>
    <hyperlink ref="A1" location="Contents!A1" display="Contents page" xr:uid="{4B2ACD91-BC75-46E5-BB14-C22F4FACF5E8}"/>
  </hyperlinks>
  <pageMargins left="0.75" right="0.75" top="1" bottom="1" header="0.5" footer="0.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2772-EEEF-4B5A-BCA7-1D0FEBF3F916}">
  <sheetPr>
    <tabColor rgb="FFFFFF00"/>
  </sheetPr>
  <dimension ref="A1:CG171"/>
  <sheetViews>
    <sheetView zoomScale="76" zoomScaleNormal="85" workbookViewId="0">
      <pane xSplit="2" ySplit="4" topLeftCell="C24" activePane="bottomRight" state="frozen"/>
      <selection pane="topRight" activeCell="C1" sqref="C1"/>
      <selection pane="bottomLeft" activeCell="A5" sqref="A5"/>
      <selection pane="bottomRight" activeCell="B25" sqref="B25"/>
    </sheetView>
  </sheetViews>
  <sheetFormatPr defaultColWidth="9" defaultRowHeight="15.5" x14ac:dyDescent="0.35"/>
  <cols>
    <col min="1" max="1" width="23" style="164" bestFit="1" customWidth="1"/>
    <col min="2" max="2" width="74.26953125" style="36" customWidth="1"/>
    <col min="3" max="3" width="17.1796875" style="164" customWidth="1"/>
    <col min="4" max="33" width="12.54296875" style="51" hidden="1" customWidth="1"/>
    <col min="34" max="75" width="12.54296875" style="51" customWidth="1"/>
    <col min="76" max="83" width="12.54296875" style="36" customWidth="1"/>
    <col min="84" max="84" width="11.54296875" style="36" customWidth="1"/>
    <col min="85" max="85" width="10.54296875" style="36" bestFit="1" customWidth="1"/>
    <col min="86" max="16384" width="9" style="36"/>
  </cols>
  <sheetData>
    <row r="1" spans="1:85" s="29" customFormat="1" ht="25.5" customHeight="1" thickBot="1" x14ac:dyDescent="0.3">
      <c r="A1" s="26" t="s">
        <v>47</v>
      </c>
      <c r="B1" s="116" t="s">
        <v>224</v>
      </c>
      <c r="C1" s="117"/>
      <c r="D1" s="118"/>
      <c r="E1" s="118"/>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c r="AF1" s="118"/>
      <c r="AG1" s="118"/>
      <c r="AH1" s="118"/>
      <c r="AI1" s="118"/>
      <c r="AJ1" s="118"/>
      <c r="AK1" s="118"/>
      <c r="AL1" s="118"/>
      <c r="AM1" s="118"/>
      <c r="AN1" s="118"/>
      <c r="AO1" s="118"/>
      <c r="AP1" s="118"/>
      <c r="AQ1" s="118"/>
      <c r="AR1" s="118"/>
      <c r="AS1" s="118"/>
      <c r="AT1" s="118"/>
      <c r="AU1" s="118"/>
      <c r="AV1" s="118"/>
      <c r="AW1" s="118"/>
      <c r="AX1" s="118"/>
      <c r="AY1" s="118"/>
      <c r="AZ1" s="118"/>
      <c r="BA1" s="118"/>
      <c r="BB1" s="118"/>
      <c r="BC1" s="118"/>
      <c r="BD1" s="118"/>
      <c r="BE1" s="118"/>
      <c r="BF1" s="118"/>
      <c r="BG1" s="118"/>
      <c r="BH1" s="118"/>
      <c r="BI1" s="118"/>
      <c r="BJ1" s="118"/>
      <c r="BK1" s="118"/>
      <c r="BL1" s="118"/>
      <c r="BM1" s="118"/>
      <c r="BN1" s="118"/>
      <c r="BO1" s="118"/>
      <c r="BP1" s="118"/>
      <c r="BQ1" s="118"/>
      <c r="BR1" s="118"/>
      <c r="BS1" s="118"/>
      <c r="BT1" s="118"/>
      <c r="BU1" s="118"/>
      <c r="BV1" s="118"/>
      <c r="BW1" s="118"/>
      <c r="BX1" s="118"/>
      <c r="BY1" s="118"/>
    </row>
    <row r="2" spans="1:85" ht="33" customHeight="1" x14ac:dyDescent="0.35">
      <c r="A2" s="30" t="s">
        <v>225</v>
      </c>
      <c r="B2" s="31" t="s">
        <v>459</v>
      </c>
      <c r="C2" s="141"/>
      <c r="D2" s="34" t="s">
        <v>296</v>
      </c>
      <c r="E2" s="34" t="s">
        <v>297</v>
      </c>
      <c r="F2" s="34" t="s">
        <v>298</v>
      </c>
      <c r="G2" s="34" t="s">
        <v>299</v>
      </c>
      <c r="H2" s="34" t="s">
        <v>300</v>
      </c>
      <c r="I2" s="34" t="s">
        <v>301</v>
      </c>
      <c r="J2" s="34" t="s">
        <v>302</v>
      </c>
      <c r="K2" s="34" t="s">
        <v>303</v>
      </c>
      <c r="L2" s="34" t="s">
        <v>304</v>
      </c>
      <c r="M2" s="34" t="s">
        <v>305</v>
      </c>
      <c r="N2" s="34" t="s">
        <v>306</v>
      </c>
      <c r="O2" s="34" t="s">
        <v>307</v>
      </c>
      <c r="P2" s="34" t="s">
        <v>308</v>
      </c>
      <c r="Q2" s="34" t="s">
        <v>309</v>
      </c>
      <c r="R2" s="34" t="s">
        <v>310</v>
      </c>
      <c r="S2" s="34" t="s">
        <v>311</v>
      </c>
      <c r="T2" s="34" t="s">
        <v>312</v>
      </c>
      <c r="U2" s="34" t="s">
        <v>313</v>
      </c>
      <c r="V2" s="34" t="s">
        <v>314</v>
      </c>
      <c r="W2" s="34" t="s">
        <v>315</v>
      </c>
      <c r="X2" s="34" t="s">
        <v>316</v>
      </c>
      <c r="Y2" s="34" t="s">
        <v>317</v>
      </c>
      <c r="Z2" s="34" t="s">
        <v>318</v>
      </c>
      <c r="AA2" s="34" t="s">
        <v>319</v>
      </c>
      <c r="AB2" s="34" t="s">
        <v>320</v>
      </c>
      <c r="AC2" s="34" t="s">
        <v>321</v>
      </c>
      <c r="AD2" s="34" t="s">
        <v>322</v>
      </c>
      <c r="AE2" s="34" t="s">
        <v>323</v>
      </c>
      <c r="AF2" s="34" t="s">
        <v>324</v>
      </c>
      <c r="AG2" s="34" t="s">
        <v>325</v>
      </c>
      <c r="AH2" s="34" t="s">
        <v>326</v>
      </c>
      <c r="AI2" s="34" t="s">
        <v>327</v>
      </c>
      <c r="AJ2" s="34" t="s">
        <v>328</v>
      </c>
      <c r="AK2" s="34" t="s">
        <v>329</v>
      </c>
      <c r="AL2" s="34" t="s">
        <v>330</v>
      </c>
      <c r="AM2" s="34" t="s">
        <v>331</v>
      </c>
      <c r="AN2" s="34" t="s">
        <v>332</v>
      </c>
      <c r="AO2" s="34" t="s">
        <v>333</v>
      </c>
      <c r="AP2" s="34" t="s">
        <v>334</v>
      </c>
      <c r="AQ2" s="34" t="s">
        <v>335</v>
      </c>
      <c r="AR2" s="34" t="s">
        <v>336</v>
      </c>
      <c r="AS2" s="34" t="s">
        <v>337</v>
      </c>
      <c r="AT2" s="34" t="s">
        <v>338</v>
      </c>
      <c r="AU2" s="34" t="s">
        <v>339</v>
      </c>
      <c r="AV2" s="34" t="s">
        <v>340</v>
      </c>
      <c r="AW2" s="34" t="s">
        <v>341</v>
      </c>
      <c r="AX2" s="34" t="s">
        <v>342</v>
      </c>
      <c r="AY2" s="34" t="s">
        <v>227</v>
      </c>
      <c r="AZ2" s="34" t="s">
        <v>228</v>
      </c>
      <c r="BA2" s="34" t="s">
        <v>229</v>
      </c>
      <c r="BB2" s="34" t="s">
        <v>230</v>
      </c>
      <c r="BC2" s="34" t="s">
        <v>231</v>
      </c>
      <c r="BD2" s="34" t="s">
        <v>232</v>
      </c>
      <c r="BE2" s="34" t="s">
        <v>233</v>
      </c>
      <c r="BF2" s="34" t="s">
        <v>234</v>
      </c>
      <c r="BG2" s="34" t="s">
        <v>235</v>
      </c>
      <c r="BH2" s="34" t="s">
        <v>236</v>
      </c>
      <c r="BI2" s="34" t="s">
        <v>237</v>
      </c>
      <c r="BJ2" s="34" t="s">
        <v>238</v>
      </c>
      <c r="BK2" s="34" t="s">
        <v>239</v>
      </c>
      <c r="BL2" s="34" t="s">
        <v>240</v>
      </c>
      <c r="BM2" s="34" t="s">
        <v>241</v>
      </c>
      <c r="BN2" s="34" t="s">
        <v>242</v>
      </c>
      <c r="BO2" s="34" t="s">
        <v>243</v>
      </c>
      <c r="BP2" s="34" t="s">
        <v>244</v>
      </c>
      <c r="BQ2" s="34" t="s">
        <v>245</v>
      </c>
      <c r="BR2" s="34" t="s">
        <v>246</v>
      </c>
      <c r="BS2" s="34" t="s">
        <v>247</v>
      </c>
      <c r="BT2" s="34" t="s">
        <v>248</v>
      </c>
      <c r="BU2" s="34" t="s">
        <v>249</v>
      </c>
      <c r="BV2" s="34" t="s">
        <v>250</v>
      </c>
      <c r="BW2" s="34" t="s">
        <v>251</v>
      </c>
      <c r="BX2" s="34" t="s">
        <v>252</v>
      </c>
      <c r="BY2" s="34" t="s">
        <v>253</v>
      </c>
      <c r="BZ2" s="34" t="s">
        <v>254</v>
      </c>
      <c r="CA2" s="34" t="s">
        <v>255</v>
      </c>
      <c r="CB2" s="34" t="s">
        <v>256</v>
      </c>
      <c r="CC2" s="34" t="s">
        <v>257</v>
      </c>
      <c r="CD2" s="34" t="s">
        <v>258</v>
      </c>
      <c r="CE2" s="34" t="s">
        <v>259</v>
      </c>
      <c r="CF2" s="34" t="s">
        <v>260</v>
      </c>
      <c r="CG2" s="35" t="s">
        <v>261</v>
      </c>
    </row>
    <row r="3" spans="1:85" s="38" customFormat="1" x14ac:dyDescent="0.35">
      <c r="A3" s="119">
        <v>2025</v>
      </c>
      <c r="B3" s="37" t="s">
        <v>460</v>
      </c>
      <c r="C3" s="157" t="s">
        <v>374</v>
      </c>
      <c r="D3" s="40" t="s">
        <v>263</v>
      </c>
      <c r="E3" s="40" t="s">
        <v>263</v>
      </c>
      <c r="F3" s="40" t="s">
        <v>263</v>
      </c>
      <c r="G3" s="40" t="s">
        <v>263</v>
      </c>
      <c r="H3" s="40" t="s">
        <v>263</v>
      </c>
      <c r="I3" s="40" t="s">
        <v>263</v>
      </c>
      <c r="J3" s="40" t="s">
        <v>263</v>
      </c>
      <c r="K3" s="40" t="s">
        <v>263</v>
      </c>
      <c r="L3" s="40" t="s">
        <v>263</v>
      </c>
      <c r="M3" s="40" t="s">
        <v>263</v>
      </c>
      <c r="N3" s="40" t="s">
        <v>263</v>
      </c>
      <c r="O3" s="40" t="s">
        <v>263</v>
      </c>
      <c r="P3" s="40" t="s">
        <v>263</v>
      </c>
      <c r="Q3" s="40" t="s">
        <v>263</v>
      </c>
      <c r="R3" s="40" t="s">
        <v>263</v>
      </c>
      <c r="S3" s="40" t="s">
        <v>263</v>
      </c>
      <c r="T3" s="40" t="s">
        <v>263</v>
      </c>
      <c r="U3" s="40" t="s">
        <v>263</v>
      </c>
      <c r="V3" s="40" t="s">
        <v>263</v>
      </c>
      <c r="W3" s="40" t="s">
        <v>263</v>
      </c>
      <c r="X3" s="40" t="s">
        <v>263</v>
      </c>
      <c r="Y3" s="40" t="s">
        <v>263</v>
      </c>
      <c r="Z3" s="40" t="s">
        <v>263</v>
      </c>
      <c r="AA3" s="40" t="s">
        <v>263</v>
      </c>
      <c r="AB3" s="40" t="s">
        <v>263</v>
      </c>
      <c r="AC3" s="40" t="s">
        <v>263</v>
      </c>
      <c r="AD3" s="40" t="s">
        <v>263</v>
      </c>
      <c r="AE3" s="40" t="s">
        <v>263</v>
      </c>
      <c r="AF3" s="40" t="s">
        <v>263</v>
      </c>
      <c r="AG3" s="40" t="s">
        <v>263</v>
      </c>
      <c r="AH3" s="40" t="s">
        <v>263</v>
      </c>
      <c r="AI3" s="40" t="s">
        <v>263</v>
      </c>
      <c r="AJ3" s="40" t="s">
        <v>263</v>
      </c>
      <c r="AK3" s="40" t="s">
        <v>263</v>
      </c>
      <c r="AL3" s="40" t="s">
        <v>263</v>
      </c>
      <c r="AM3" s="40" t="s">
        <v>263</v>
      </c>
      <c r="AN3" s="40" t="s">
        <v>263</v>
      </c>
      <c r="AO3" s="40" t="s">
        <v>263</v>
      </c>
      <c r="AP3" s="40" t="s">
        <v>263</v>
      </c>
      <c r="AQ3" s="40" t="s">
        <v>263</v>
      </c>
      <c r="AR3" s="40" t="s">
        <v>263</v>
      </c>
      <c r="AS3" s="40" t="s">
        <v>263</v>
      </c>
      <c r="AT3" s="40" t="s">
        <v>263</v>
      </c>
      <c r="AU3" s="40" t="s">
        <v>263</v>
      </c>
      <c r="AV3" s="40" t="s">
        <v>263</v>
      </c>
      <c r="AW3" s="40" t="s">
        <v>263</v>
      </c>
      <c r="AX3" s="40" t="s">
        <v>263</v>
      </c>
      <c r="AY3" s="40" t="s">
        <v>263</v>
      </c>
      <c r="AZ3" s="40" t="s">
        <v>263</v>
      </c>
      <c r="BA3" s="40" t="s">
        <v>263</v>
      </c>
      <c r="BB3" s="40" t="s">
        <v>263</v>
      </c>
      <c r="BC3" s="40" t="s">
        <v>263</v>
      </c>
      <c r="BD3" s="40" t="s">
        <v>263</v>
      </c>
      <c r="BE3" s="40" t="s">
        <v>263</v>
      </c>
      <c r="BF3" s="40" t="s">
        <v>263</v>
      </c>
      <c r="BG3" s="40" t="s">
        <v>263</v>
      </c>
      <c r="BH3" s="40" t="s">
        <v>263</v>
      </c>
      <c r="BI3" s="40" t="s">
        <v>263</v>
      </c>
      <c r="BJ3" s="40" t="s">
        <v>263</v>
      </c>
      <c r="BK3" s="40" t="s">
        <v>263</v>
      </c>
      <c r="BL3" s="40" t="s">
        <v>263</v>
      </c>
      <c r="BM3" s="40" t="s">
        <v>263</v>
      </c>
      <c r="BN3" s="40" t="s">
        <v>263</v>
      </c>
      <c r="BO3" s="40" t="s">
        <v>263</v>
      </c>
      <c r="BP3" s="40" t="s">
        <v>263</v>
      </c>
      <c r="BQ3" s="40" t="s">
        <v>263</v>
      </c>
      <c r="BR3" s="40" t="s">
        <v>263</v>
      </c>
      <c r="BS3" s="40" t="s">
        <v>263</v>
      </c>
      <c r="BT3" s="40" t="s">
        <v>263</v>
      </c>
      <c r="BU3" s="40" t="s">
        <v>263</v>
      </c>
      <c r="BV3" s="40" t="s">
        <v>263</v>
      </c>
      <c r="BW3" s="40" t="s">
        <v>263</v>
      </c>
      <c r="BX3" s="40" t="s">
        <v>263</v>
      </c>
      <c r="BY3" s="40" t="s">
        <v>263</v>
      </c>
      <c r="BZ3" s="40" t="s">
        <v>263</v>
      </c>
      <c r="CA3" s="40" t="s">
        <v>263</v>
      </c>
      <c r="CB3" s="40" t="s">
        <v>264</v>
      </c>
      <c r="CC3" s="40" t="s">
        <v>264</v>
      </c>
      <c r="CD3" s="40" t="s">
        <v>264</v>
      </c>
      <c r="CE3" s="40" t="s">
        <v>264</v>
      </c>
      <c r="CF3" s="40" t="s">
        <v>264</v>
      </c>
      <c r="CG3" s="41" t="s">
        <v>264</v>
      </c>
    </row>
    <row r="4" spans="1:85" x14ac:dyDescent="0.35">
      <c r="A4" s="42"/>
      <c r="B4" s="43"/>
      <c r="C4" s="143"/>
      <c r="D4" s="46"/>
      <c r="E4" s="46"/>
      <c r="F4" s="46"/>
      <c r="G4" s="46"/>
      <c r="H4" s="46"/>
      <c r="I4" s="46"/>
      <c r="J4" s="46"/>
      <c r="K4" s="46"/>
      <c r="L4" s="46"/>
      <c r="M4" s="46"/>
      <c r="N4" s="46"/>
      <c r="O4" s="46"/>
      <c r="P4" s="46"/>
      <c r="Q4" s="46"/>
      <c r="R4" s="46"/>
      <c r="S4" s="46"/>
      <c r="T4" s="46"/>
      <c r="U4" s="46"/>
      <c r="V4" s="46"/>
      <c r="W4" s="46"/>
      <c r="X4" s="46"/>
      <c r="Y4" s="46"/>
      <c r="Z4" s="46"/>
      <c r="AA4" s="46"/>
      <c r="AB4" s="46"/>
      <c r="AC4" s="46"/>
      <c r="AD4" s="46"/>
      <c r="AE4" s="46"/>
      <c r="AF4" s="46"/>
      <c r="AG4" s="46"/>
      <c r="AH4" s="46"/>
      <c r="AI4" s="46"/>
      <c r="AJ4" s="46"/>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c r="BT4" s="46"/>
      <c r="BU4" s="46"/>
      <c r="BV4" s="46"/>
      <c r="BW4" s="46"/>
      <c r="BX4" s="46"/>
      <c r="BY4" s="46"/>
      <c r="BZ4" s="46"/>
      <c r="CA4" s="46"/>
      <c r="CB4" s="46"/>
      <c r="CC4" s="46"/>
      <c r="CD4" s="46"/>
      <c r="CE4" s="46"/>
      <c r="CF4" s="46"/>
      <c r="CG4" s="158"/>
    </row>
    <row r="5" spans="1:85" x14ac:dyDescent="0.35">
      <c r="A5" s="159"/>
      <c r="B5" s="66" t="s">
        <v>375</v>
      </c>
      <c r="C5" s="160" t="s">
        <v>376</v>
      </c>
      <c r="D5" s="51">
        <v>0</v>
      </c>
      <c r="E5" s="51">
        <v>0</v>
      </c>
      <c r="F5" s="51">
        <v>0</v>
      </c>
      <c r="G5" s="51">
        <v>0</v>
      </c>
      <c r="H5" s="51">
        <v>0</v>
      </c>
      <c r="I5" s="51">
        <v>0</v>
      </c>
      <c r="J5" s="51">
        <v>0</v>
      </c>
      <c r="K5" s="51">
        <v>0</v>
      </c>
      <c r="L5" s="51">
        <v>0</v>
      </c>
      <c r="M5" s="51">
        <v>0</v>
      </c>
      <c r="N5" s="51">
        <v>0</v>
      </c>
      <c r="O5" s="51">
        <v>0</v>
      </c>
      <c r="P5" s="51">
        <v>0</v>
      </c>
      <c r="Q5" s="51">
        <v>0</v>
      </c>
      <c r="R5" s="51">
        <v>0</v>
      </c>
      <c r="S5" s="51">
        <v>0</v>
      </c>
      <c r="T5" s="51">
        <v>0</v>
      </c>
      <c r="U5" s="51">
        <v>0</v>
      </c>
      <c r="V5" s="51">
        <v>0</v>
      </c>
      <c r="W5" s="51">
        <v>0</v>
      </c>
      <c r="X5" s="51">
        <v>0</v>
      </c>
      <c r="Y5" s="51">
        <v>0</v>
      </c>
      <c r="Z5" s="51">
        <v>0</v>
      </c>
      <c r="AA5" s="51">
        <v>0</v>
      </c>
      <c r="AB5" s="51">
        <v>0</v>
      </c>
      <c r="AC5" s="51">
        <v>0</v>
      </c>
      <c r="AD5" s="51">
        <v>0</v>
      </c>
      <c r="AE5" s="51">
        <v>0</v>
      </c>
      <c r="AF5" s="51">
        <v>0</v>
      </c>
      <c r="AG5" s="51">
        <v>0</v>
      </c>
      <c r="AH5" s="51">
        <v>0</v>
      </c>
      <c r="AI5" s="51">
        <v>0</v>
      </c>
      <c r="AJ5" s="51">
        <v>0</v>
      </c>
      <c r="AK5" s="51">
        <v>0</v>
      </c>
      <c r="AL5" s="51">
        <v>0</v>
      </c>
      <c r="AM5" s="51">
        <v>0</v>
      </c>
      <c r="AN5" s="51">
        <v>0</v>
      </c>
      <c r="AO5" s="51">
        <v>0</v>
      </c>
      <c r="AP5" s="51">
        <v>0</v>
      </c>
      <c r="AQ5" s="51">
        <v>0</v>
      </c>
      <c r="AR5" s="51">
        <v>0</v>
      </c>
      <c r="AS5" s="51">
        <v>0</v>
      </c>
      <c r="AT5" s="51">
        <v>0</v>
      </c>
      <c r="AU5" s="51">
        <v>0</v>
      </c>
      <c r="AV5" s="51">
        <v>0</v>
      </c>
      <c r="AW5" s="51">
        <v>0</v>
      </c>
      <c r="AX5" s="51">
        <v>0</v>
      </c>
      <c r="AY5" s="51">
        <v>0</v>
      </c>
      <c r="AZ5" s="51">
        <v>0</v>
      </c>
      <c r="BA5" s="51">
        <v>0</v>
      </c>
      <c r="BB5" s="51">
        <v>0</v>
      </c>
      <c r="BC5" s="51">
        <v>0</v>
      </c>
      <c r="BD5" s="51">
        <v>0</v>
      </c>
      <c r="BE5" s="51">
        <v>0</v>
      </c>
      <c r="BF5" s="51">
        <v>0</v>
      </c>
      <c r="BG5" s="51">
        <v>0</v>
      </c>
      <c r="BH5" s="51">
        <v>0</v>
      </c>
      <c r="BI5" s="51">
        <v>0</v>
      </c>
      <c r="BJ5" s="51">
        <v>0</v>
      </c>
      <c r="BK5" s="51">
        <v>0</v>
      </c>
      <c r="BL5" s="51">
        <v>0</v>
      </c>
      <c r="BM5" s="51">
        <v>141.5329647682745</v>
      </c>
      <c r="BN5" s="51">
        <v>150.99688117112925</v>
      </c>
      <c r="BO5" s="51">
        <v>130.61207430886444</v>
      </c>
      <c r="BP5" s="51">
        <v>131.76346639004819</v>
      </c>
      <c r="BQ5" s="51">
        <v>146.28503896882339</v>
      </c>
      <c r="BR5" s="51">
        <v>129.5083349665245</v>
      </c>
      <c r="BS5" s="51">
        <v>128.02347437345983</v>
      </c>
      <c r="BT5" s="51">
        <v>133.94191278035302</v>
      </c>
      <c r="BU5" s="51">
        <v>140.34420322313014</v>
      </c>
      <c r="BV5" s="51">
        <v>159.30977312088697</v>
      </c>
      <c r="BW5" s="51">
        <v>184.05918284039345</v>
      </c>
      <c r="BX5" s="51">
        <v>125.4152107661081</v>
      </c>
      <c r="BY5" s="51">
        <v>176.8793058214238</v>
      </c>
      <c r="BZ5" s="51">
        <v>199.96617048452796</v>
      </c>
      <c r="CA5" s="51">
        <v>265.18072747491067</v>
      </c>
      <c r="CB5" s="51">
        <v>326.80215672553999</v>
      </c>
      <c r="CC5" s="51">
        <v>385.20310926028202</v>
      </c>
      <c r="CD5" s="51">
        <v>455.82400100333643</v>
      </c>
      <c r="CE5" s="51">
        <v>524.94090550791339</v>
      </c>
      <c r="CF5" s="51">
        <v>594.85245972066787</v>
      </c>
      <c r="CG5" s="162">
        <v>660.62481978285348</v>
      </c>
    </row>
    <row r="6" spans="1:85" x14ac:dyDescent="0.35">
      <c r="A6" s="163"/>
      <c r="B6" s="36" t="s">
        <v>377</v>
      </c>
      <c r="C6" s="160" t="s">
        <v>376</v>
      </c>
      <c r="D6" s="161">
        <v>0</v>
      </c>
      <c r="E6" s="161">
        <v>0</v>
      </c>
      <c r="F6" s="161">
        <v>0</v>
      </c>
      <c r="G6" s="161">
        <v>0</v>
      </c>
      <c r="H6" s="161">
        <v>0</v>
      </c>
      <c r="I6" s="161">
        <v>0</v>
      </c>
      <c r="J6" s="161">
        <v>0</v>
      </c>
      <c r="K6" s="161">
        <v>0</v>
      </c>
      <c r="L6" s="161">
        <v>0</v>
      </c>
      <c r="M6" s="161">
        <v>0</v>
      </c>
      <c r="N6" s="161">
        <v>0</v>
      </c>
      <c r="O6" s="161">
        <v>0</v>
      </c>
      <c r="P6" s="161">
        <v>0</v>
      </c>
      <c r="Q6" s="161">
        <v>0</v>
      </c>
      <c r="R6" s="161">
        <v>0</v>
      </c>
      <c r="S6" s="161">
        <v>0</v>
      </c>
      <c r="T6" s="161">
        <v>0</v>
      </c>
      <c r="U6" s="161">
        <v>0</v>
      </c>
      <c r="V6" s="161">
        <v>0</v>
      </c>
      <c r="W6" s="161">
        <v>0</v>
      </c>
      <c r="X6" s="161">
        <v>0</v>
      </c>
      <c r="Y6" s="161">
        <v>0</v>
      </c>
      <c r="Z6" s="161">
        <v>0</v>
      </c>
      <c r="AA6" s="161">
        <v>0</v>
      </c>
      <c r="AB6" s="161">
        <v>0</v>
      </c>
      <c r="AC6" s="161">
        <v>0</v>
      </c>
      <c r="AD6" s="161">
        <v>0</v>
      </c>
      <c r="AE6" s="161">
        <v>0</v>
      </c>
      <c r="AF6" s="161">
        <v>0</v>
      </c>
      <c r="AG6" s="161">
        <v>0</v>
      </c>
      <c r="AH6" s="161">
        <v>0</v>
      </c>
      <c r="AI6" s="161">
        <v>0</v>
      </c>
      <c r="AJ6" s="161">
        <v>0</v>
      </c>
      <c r="AK6" s="161">
        <v>0</v>
      </c>
      <c r="AL6" s="161">
        <v>0</v>
      </c>
      <c r="AM6" s="161">
        <v>0</v>
      </c>
      <c r="AN6" s="161">
        <v>0</v>
      </c>
      <c r="AO6" s="161">
        <v>0</v>
      </c>
      <c r="AP6" s="161">
        <v>0</v>
      </c>
      <c r="AQ6" s="161">
        <v>0</v>
      </c>
      <c r="AR6" s="161">
        <v>0</v>
      </c>
      <c r="AS6" s="161">
        <v>0</v>
      </c>
      <c r="AT6" s="161">
        <v>0</v>
      </c>
      <c r="AU6" s="161">
        <v>0</v>
      </c>
      <c r="AV6" s="161">
        <v>0</v>
      </c>
      <c r="AW6" s="161">
        <v>0</v>
      </c>
      <c r="AX6" s="161">
        <v>0</v>
      </c>
      <c r="AY6" s="161">
        <v>0</v>
      </c>
      <c r="AZ6" s="161">
        <v>0</v>
      </c>
      <c r="BA6" s="161">
        <v>0</v>
      </c>
      <c r="BB6" s="161">
        <v>0</v>
      </c>
      <c r="BC6" s="161">
        <v>0</v>
      </c>
      <c r="BD6" s="161">
        <v>0</v>
      </c>
      <c r="BE6" s="161">
        <v>0</v>
      </c>
      <c r="BF6" s="161">
        <v>0</v>
      </c>
      <c r="BG6" s="161">
        <v>0</v>
      </c>
      <c r="BH6" s="161">
        <v>0</v>
      </c>
      <c r="BI6" s="161">
        <v>0</v>
      </c>
      <c r="BJ6" s="161">
        <v>0</v>
      </c>
      <c r="BK6" s="161">
        <v>0</v>
      </c>
      <c r="BL6" s="161">
        <v>0</v>
      </c>
      <c r="BM6" s="161">
        <v>0</v>
      </c>
      <c r="BN6" s="161">
        <v>0</v>
      </c>
      <c r="BO6" s="161">
        <v>0</v>
      </c>
      <c r="BP6" s="161">
        <v>0</v>
      </c>
      <c r="BQ6" s="161">
        <v>6.6774855468311527</v>
      </c>
      <c r="BR6" s="161">
        <v>8.3548412571916284</v>
      </c>
      <c r="BS6" s="161">
        <v>9.5253806179133811</v>
      </c>
      <c r="BT6" s="161">
        <v>9.8692358619688836</v>
      </c>
      <c r="BU6" s="161">
        <v>10.870321961876588</v>
      </c>
      <c r="BV6" s="161">
        <v>11.84675489111642</v>
      </c>
      <c r="BW6" s="161">
        <v>12.700502582437174</v>
      </c>
      <c r="BX6" s="161">
        <v>12.821791643753501</v>
      </c>
      <c r="BY6" s="161">
        <v>15.564997733098606</v>
      </c>
      <c r="BZ6" s="161">
        <v>18.710981676607332</v>
      </c>
      <c r="CA6" s="161">
        <v>21.687898825553102</v>
      </c>
      <c r="CB6" s="161">
        <v>22.508934724033868</v>
      </c>
      <c r="CC6" s="161">
        <v>25.661656012611722</v>
      </c>
      <c r="CD6" s="161">
        <v>28.617504794873398</v>
      </c>
      <c r="CE6" s="161">
        <v>31.070675229067696</v>
      </c>
      <c r="CF6" s="161">
        <v>33.431434451968784</v>
      </c>
      <c r="CG6" s="162">
        <v>35.903323983042469</v>
      </c>
    </row>
    <row r="7" spans="1:85" x14ac:dyDescent="0.35">
      <c r="A7" s="163"/>
      <c r="B7" s="36" t="s">
        <v>378</v>
      </c>
      <c r="C7" s="160" t="s">
        <v>376</v>
      </c>
      <c r="D7" s="161">
        <v>0</v>
      </c>
      <c r="E7" s="161">
        <v>0</v>
      </c>
      <c r="F7" s="161">
        <v>0</v>
      </c>
      <c r="G7" s="161">
        <v>0</v>
      </c>
      <c r="H7" s="161">
        <v>0</v>
      </c>
      <c r="I7" s="161">
        <v>0</v>
      </c>
      <c r="J7" s="161">
        <v>0</v>
      </c>
      <c r="K7" s="161">
        <v>0</v>
      </c>
      <c r="L7" s="161">
        <v>0</v>
      </c>
      <c r="M7" s="161">
        <v>0</v>
      </c>
      <c r="N7" s="161">
        <v>0</v>
      </c>
      <c r="O7" s="161">
        <v>0</v>
      </c>
      <c r="P7" s="161">
        <v>0</v>
      </c>
      <c r="Q7" s="161">
        <v>0</v>
      </c>
      <c r="R7" s="161">
        <v>0</v>
      </c>
      <c r="S7" s="161">
        <v>0</v>
      </c>
      <c r="T7" s="161">
        <v>0</v>
      </c>
      <c r="U7" s="161">
        <v>0</v>
      </c>
      <c r="V7" s="161">
        <v>0</v>
      </c>
      <c r="W7" s="161">
        <v>0</v>
      </c>
      <c r="X7" s="161">
        <v>0</v>
      </c>
      <c r="Y7" s="161">
        <v>0</v>
      </c>
      <c r="Z7" s="161">
        <v>0</v>
      </c>
      <c r="AA7" s="161">
        <v>96.087727501082057</v>
      </c>
      <c r="AB7" s="161">
        <v>342.42360753007932</v>
      </c>
      <c r="AC7" s="161">
        <v>485.71623737081904</v>
      </c>
      <c r="AD7" s="161">
        <v>703.57741092844878</v>
      </c>
      <c r="AE7" s="161">
        <v>868.84963433744565</v>
      </c>
      <c r="AF7" s="161">
        <v>1012.1197967478455</v>
      </c>
      <c r="AG7" s="161">
        <v>1165.2450589674418</v>
      </c>
      <c r="AH7" s="161">
        <v>1055.4918552874362</v>
      </c>
      <c r="AI7" s="161">
        <v>1080.4935397469562</v>
      </c>
      <c r="AJ7" s="161">
        <v>1173.6325475681654</v>
      </c>
      <c r="AK7" s="161">
        <v>1347.6246053597529</v>
      </c>
      <c r="AL7" s="161">
        <v>1532.7311867777764</v>
      </c>
      <c r="AM7" s="161">
        <v>1797.0922500694958</v>
      </c>
      <c r="AN7" s="161">
        <v>1975.7327490597995</v>
      </c>
      <c r="AO7" s="161">
        <v>2231.5798313670566</v>
      </c>
      <c r="AP7" s="161">
        <v>2435.4393591048383</v>
      </c>
      <c r="AQ7" s="161">
        <v>2651.1383274468908</v>
      </c>
      <c r="AR7" s="161">
        <v>2775.517758036724</v>
      </c>
      <c r="AS7" s="161">
        <v>2965.0792054031845</v>
      </c>
      <c r="AT7" s="161">
        <v>3263.0432528726597</v>
      </c>
      <c r="AU7" s="161">
        <v>3799.3834297190056</v>
      </c>
      <c r="AV7" s="161">
        <v>3366.3861844700573</v>
      </c>
      <c r="AW7" s="161">
        <v>3782.9127259637235</v>
      </c>
      <c r="AX7" s="161">
        <v>4067.9141771039917</v>
      </c>
      <c r="AY7" s="161">
        <v>4408.0450105919062</v>
      </c>
      <c r="AZ7" s="161">
        <v>4649.5413523001425</v>
      </c>
      <c r="BA7" s="161">
        <v>4899.4116781999419</v>
      </c>
      <c r="BB7" s="161">
        <v>5136.930605601463</v>
      </c>
      <c r="BC7" s="161">
        <v>5340.215723822771</v>
      </c>
      <c r="BD7" s="161">
        <v>5536.0198162627439</v>
      </c>
      <c r="BE7" s="161">
        <v>5753.0009761713463</v>
      </c>
      <c r="BF7" s="161">
        <v>5854.1699592410032</v>
      </c>
      <c r="BG7" s="161">
        <v>6088.0990648884163</v>
      </c>
      <c r="BH7" s="161">
        <v>6281.3799194202966</v>
      </c>
      <c r="BI7" s="161">
        <v>6531.429708440015</v>
      </c>
      <c r="BJ7" s="161">
        <v>6725.4401835418612</v>
      </c>
      <c r="BK7" s="161">
        <v>7033.1096304127959</v>
      </c>
      <c r="BL7" s="161">
        <v>7231.0918536125091</v>
      </c>
      <c r="BM7" s="161">
        <v>7694.7991814652169</v>
      </c>
      <c r="BN7" s="161">
        <v>7731.5278309263194</v>
      </c>
      <c r="BO7" s="161">
        <v>7759.5071600931387</v>
      </c>
      <c r="BP7" s="161">
        <v>7813.2087192563631</v>
      </c>
      <c r="BQ7" s="161">
        <v>7504.8460079049128</v>
      </c>
      <c r="BR7" s="161">
        <v>7499.5982082914061</v>
      </c>
      <c r="BS7" s="161">
        <v>7539.2136468890267</v>
      </c>
      <c r="BT7" s="161">
        <v>7363.6055315963995</v>
      </c>
      <c r="BU7" s="161">
        <v>7311.1032422428925</v>
      </c>
      <c r="BV7" s="161">
        <v>7349.6666769433132</v>
      </c>
      <c r="BW7" s="161">
        <v>7474.2115978013544</v>
      </c>
      <c r="BX7" s="161">
        <v>6418.1362178124027</v>
      </c>
      <c r="BY7" s="161">
        <v>6409.2200918305753</v>
      </c>
      <c r="BZ7" s="161">
        <v>6393.8925026049565</v>
      </c>
      <c r="CA7" s="161">
        <v>7134.319229771605</v>
      </c>
      <c r="CB7" s="161">
        <v>7946.6635978933909</v>
      </c>
      <c r="CC7" s="161">
        <v>8303.0586658226166</v>
      </c>
      <c r="CD7" s="161">
        <v>8755.0835513443781</v>
      </c>
      <c r="CE7" s="161">
        <v>8917.841059120703</v>
      </c>
      <c r="CF7" s="161">
        <v>9060.1658783358653</v>
      </c>
      <c r="CG7" s="162">
        <v>9248.2554544708582</v>
      </c>
    </row>
    <row r="8" spans="1:85" x14ac:dyDescent="0.35">
      <c r="A8" s="163"/>
      <c r="B8" s="36" t="s">
        <v>379</v>
      </c>
      <c r="C8" s="160" t="s">
        <v>380</v>
      </c>
      <c r="D8" s="161">
        <v>673.40396857636176</v>
      </c>
      <c r="E8" s="161">
        <v>890.75903932545168</v>
      </c>
      <c r="F8" s="161">
        <v>885.35308156932558</v>
      </c>
      <c r="G8" s="161">
        <v>912.429233624022</v>
      </c>
      <c r="H8" s="161">
        <v>975.79237484791236</v>
      </c>
      <c r="I8" s="161">
        <v>1041.2245166015623</v>
      </c>
      <c r="J8" s="161">
        <v>1070.5836341188524</v>
      </c>
      <c r="K8" s="161">
        <v>1148.4325642440815</v>
      </c>
      <c r="L8" s="161">
        <v>1157.064671262156</v>
      </c>
      <c r="M8" s="161">
        <v>1268.277311885362</v>
      </c>
      <c r="N8" s="161">
        <v>1625.5261234778195</v>
      </c>
      <c r="O8" s="161">
        <v>1729.6114328451506</v>
      </c>
      <c r="P8" s="161">
        <v>1805.9727298326095</v>
      </c>
      <c r="Q8" s="161">
        <v>2127.6928012695607</v>
      </c>
      <c r="R8" s="161">
        <v>2166.5305344285371</v>
      </c>
      <c r="S8" s="161">
        <v>2511.2229281301566</v>
      </c>
      <c r="T8" s="161">
        <v>2616.4902969767577</v>
      </c>
      <c r="U8" s="161">
        <v>3126.2270982248879</v>
      </c>
      <c r="V8" s="161">
        <v>3084.384093904378</v>
      </c>
      <c r="W8" s="161">
        <v>3151.2665353031734</v>
      </c>
      <c r="X8" s="161">
        <v>3115.9973797893063</v>
      </c>
      <c r="Y8" s="161">
        <v>3066.0427056293743</v>
      </c>
      <c r="Z8" s="161">
        <v>2893.9380911917892</v>
      </c>
      <c r="AA8" s="161">
        <v>3138.8657650353475</v>
      </c>
      <c r="AB8" s="161">
        <v>3247.1204162335107</v>
      </c>
      <c r="AC8" s="161">
        <v>3324.0357026773931</v>
      </c>
      <c r="AD8" s="161">
        <v>3495.3364965996657</v>
      </c>
      <c r="AE8" s="161">
        <v>3560.5621094329108</v>
      </c>
      <c r="AF8" s="161">
        <v>3450.5890949612331</v>
      </c>
      <c r="AG8" s="161">
        <v>3257.3737101309407</v>
      </c>
      <c r="AH8" s="161">
        <v>3172.7582554771147</v>
      </c>
      <c r="AI8" s="161">
        <v>3026.4570292414746</v>
      </c>
      <c r="AJ8" s="161">
        <v>2879.9137128788057</v>
      </c>
      <c r="AK8" s="161">
        <v>2821.8442494048159</v>
      </c>
      <c r="AL8" s="161">
        <v>2757.394814922799</v>
      </c>
      <c r="AM8" s="161">
        <v>2799.1073228355176</v>
      </c>
      <c r="AN8" s="161">
        <v>2692.6218889096226</v>
      </c>
      <c r="AO8" s="161">
        <v>2602.4254593201827</v>
      </c>
      <c r="AP8" s="161">
        <v>2579.2522095782947</v>
      </c>
      <c r="AQ8" s="161">
        <v>2479.3904971776919</v>
      </c>
      <c r="AR8" s="161">
        <v>2351.4926542113826</v>
      </c>
      <c r="AS8" s="161">
        <v>2181.3439842168118</v>
      </c>
      <c r="AT8" s="161">
        <v>2099.9175739806351</v>
      </c>
      <c r="AU8" s="161">
        <v>2250.3843843737695</v>
      </c>
      <c r="AV8" s="161">
        <v>2188.6752184553834</v>
      </c>
      <c r="AW8" s="161">
        <v>2191.2084055305418</v>
      </c>
      <c r="AX8" s="161">
        <v>2118.2281638086451</v>
      </c>
      <c r="AY8" s="161">
        <v>2041.905213968</v>
      </c>
      <c r="AZ8" s="161">
        <v>1906.6128765775754</v>
      </c>
      <c r="BA8" s="161">
        <v>1918.1267162859103</v>
      </c>
      <c r="BB8" s="161">
        <v>1867.7248868671159</v>
      </c>
      <c r="BC8" s="161">
        <v>1895.0096033575237</v>
      </c>
      <c r="BD8" s="161">
        <v>1846.856739829816</v>
      </c>
      <c r="BE8" s="161">
        <v>2024.1096119626732</v>
      </c>
      <c r="BF8" s="161">
        <v>1958.3325472781403</v>
      </c>
      <c r="BG8" s="161">
        <v>1772.8310172798804</v>
      </c>
      <c r="BH8" s="161">
        <v>1577.8881018929203</v>
      </c>
      <c r="BI8" s="161">
        <v>1455.6043852963085</v>
      </c>
      <c r="BJ8" s="161">
        <v>1291.0605591192689</v>
      </c>
      <c r="BK8" s="161">
        <v>1164.9578673558262</v>
      </c>
      <c r="BL8" s="161">
        <v>1030.4926409995087</v>
      </c>
      <c r="BM8" s="161">
        <v>978.96686970963469</v>
      </c>
      <c r="BN8" s="161">
        <v>907.36592231909026</v>
      </c>
      <c r="BO8" s="161">
        <v>863.1680120439778</v>
      </c>
      <c r="BP8" s="161">
        <v>845.4995256360645</v>
      </c>
      <c r="BQ8" s="161">
        <v>815.20386685098708</v>
      </c>
      <c r="BR8" s="161">
        <v>789.36588256304515</v>
      </c>
      <c r="BS8" s="161">
        <v>781.34238683808553</v>
      </c>
      <c r="BT8" s="161">
        <v>748.52952916472032</v>
      </c>
      <c r="BU8" s="161">
        <v>664.49551534799116</v>
      </c>
      <c r="BV8" s="161">
        <v>599.90678666776694</v>
      </c>
      <c r="BW8" s="161">
        <v>640.45615411851441</v>
      </c>
      <c r="BX8" s="161">
        <v>597.5788717013188</v>
      </c>
      <c r="BY8" s="161">
        <v>412.43296224414416</v>
      </c>
      <c r="BZ8" s="161">
        <v>449.90520560457804</v>
      </c>
      <c r="CA8" s="161">
        <v>351.88096944118428</v>
      </c>
      <c r="CB8" s="161">
        <v>355.50376140698785</v>
      </c>
      <c r="CC8" s="161">
        <v>311.81158641336702</v>
      </c>
      <c r="CD8" s="161">
        <v>298.28922282041208</v>
      </c>
      <c r="CE8" s="161">
        <v>287.47772375143222</v>
      </c>
      <c r="CF8" s="161">
        <v>275.8293306171862</v>
      </c>
      <c r="CG8" s="162">
        <v>262.11483857897065</v>
      </c>
    </row>
    <row r="9" spans="1:85" x14ac:dyDescent="0.35">
      <c r="A9" s="163"/>
      <c r="B9" s="36" t="s">
        <v>381</v>
      </c>
      <c r="C9" s="160" t="s">
        <v>376</v>
      </c>
      <c r="D9" s="161">
        <v>0</v>
      </c>
      <c r="E9" s="161">
        <v>0</v>
      </c>
      <c r="F9" s="161">
        <v>0</v>
      </c>
      <c r="G9" s="161">
        <v>0</v>
      </c>
      <c r="H9" s="161">
        <v>0</v>
      </c>
      <c r="I9" s="161">
        <v>0</v>
      </c>
      <c r="J9" s="161">
        <v>0</v>
      </c>
      <c r="K9" s="161">
        <v>0</v>
      </c>
      <c r="L9" s="161">
        <v>0</v>
      </c>
      <c r="M9" s="161">
        <v>0</v>
      </c>
      <c r="N9" s="161">
        <v>0</v>
      </c>
      <c r="O9" s="161">
        <v>0</v>
      </c>
      <c r="P9" s="161">
        <v>0</v>
      </c>
      <c r="Q9" s="161">
        <v>0</v>
      </c>
      <c r="R9" s="161">
        <v>0</v>
      </c>
      <c r="S9" s="161">
        <v>0</v>
      </c>
      <c r="T9" s="161">
        <v>0</v>
      </c>
      <c r="U9" s="161">
        <v>0</v>
      </c>
      <c r="V9" s="161">
        <v>0</v>
      </c>
      <c r="W9" s="161">
        <v>0</v>
      </c>
      <c r="X9" s="161">
        <v>0</v>
      </c>
      <c r="Y9" s="161">
        <v>0</v>
      </c>
      <c r="Z9" s="161">
        <v>0</v>
      </c>
      <c r="AA9" s="161">
        <v>0</v>
      </c>
      <c r="AB9" s="161">
        <v>0</v>
      </c>
      <c r="AC9" s="161">
        <v>0</v>
      </c>
      <c r="AD9" s="161">
        <v>0</v>
      </c>
      <c r="AE9" s="161">
        <v>0</v>
      </c>
      <c r="AF9" s="161">
        <v>15.106265623102171</v>
      </c>
      <c r="AG9" s="161">
        <v>20.271209784076671</v>
      </c>
      <c r="AH9" s="161">
        <v>25.130758459224673</v>
      </c>
      <c r="AI9" s="161">
        <v>21.502358999939428</v>
      </c>
      <c r="AJ9" s="161">
        <v>22.569856684003177</v>
      </c>
      <c r="AK9" s="161">
        <v>24.502265551995507</v>
      </c>
      <c r="AL9" s="161">
        <v>30.426425543975711</v>
      </c>
      <c r="AM9" s="161">
        <v>36.304893940797896</v>
      </c>
      <c r="AN9" s="161">
        <v>37.731007360517005</v>
      </c>
      <c r="AO9" s="161">
        <v>42.289413713952968</v>
      </c>
      <c r="AP9" s="161">
        <v>325.14209672259716</v>
      </c>
      <c r="AQ9" s="161">
        <v>542.77159405776251</v>
      </c>
      <c r="AR9" s="161">
        <v>479.66175127155412</v>
      </c>
      <c r="AS9" s="161">
        <v>469.97905499534977</v>
      </c>
      <c r="AT9" s="161">
        <v>491.15328298337465</v>
      </c>
      <c r="AU9" s="161">
        <v>633.8470193012663</v>
      </c>
      <c r="AV9" s="161">
        <v>748.26038307622639</v>
      </c>
      <c r="AW9" s="161">
        <v>930.7368395606893</v>
      </c>
      <c r="AX9" s="161">
        <v>1090.8709233190741</v>
      </c>
      <c r="AY9" s="161">
        <v>1240.2487087502716</v>
      </c>
      <c r="AZ9" s="161">
        <v>1430.8733827108763</v>
      </c>
      <c r="BA9" s="161">
        <v>1449.4815931189228</v>
      </c>
      <c r="BB9" s="161">
        <v>1499.637374141784</v>
      </c>
      <c r="BC9" s="161">
        <v>1578.7704522065185</v>
      </c>
      <c r="BD9" s="161">
        <v>1624.2279341244496</v>
      </c>
      <c r="BE9" s="161">
        <v>1715.6684746483809</v>
      </c>
      <c r="BF9" s="161">
        <v>1788.4950799533979</v>
      </c>
      <c r="BG9" s="161">
        <v>1855.5855627653827</v>
      </c>
      <c r="BH9" s="161">
        <v>1874.0952105820693</v>
      </c>
      <c r="BI9" s="161">
        <v>1912.6527307902343</v>
      </c>
      <c r="BJ9" s="161">
        <v>1914.615683117386</v>
      </c>
      <c r="BK9" s="161">
        <v>2025.3584667002647</v>
      </c>
      <c r="BL9" s="161">
        <v>2081.5968064555232</v>
      </c>
      <c r="BM9" s="161">
        <v>2252.7161248328257</v>
      </c>
      <c r="BN9" s="161">
        <v>2325.0168875496493</v>
      </c>
      <c r="BO9" s="161">
        <v>2518.4448173048522</v>
      </c>
      <c r="BP9" s="161">
        <v>2749.9686935754789</v>
      </c>
      <c r="BQ9" s="161">
        <v>2923.8621408264376</v>
      </c>
      <c r="BR9" s="161">
        <v>3208.0193730132496</v>
      </c>
      <c r="BS9" s="161">
        <v>3495.8546695196374</v>
      </c>
      <c r="BT9" s="161">
        <v>3581.8664572595867</v>
      </c>
      <c r="BU9" s="161">
        <v>3741.9682293517494</v>
      </c>
      <c r="BV9" s="161">
        <v>3736.0023802597648</v>
      </c>
      <c r="BW9" s="161">
        <v>3720.101410807285</v>
      </c>
      <c r="BX9" s="161">
        <v>3648.0583762143233</v>
      </c>
      <c r="BY9" s="161">
        <v>3713.1908754146407</v>
      </c>
      <c r="BZ9" s="161">
        <v>3665.9799949918424</v>
      </c>
      <c r="CA9" s="161">
        <v>3982.5470347607411</v>
      </c>
      <c r="CB9" s="161">
        <v>4339.3319698405276</v>
      </c>
      <c r="CC9" s="161">
        <v>4465.1792983377791</v>
      </c>
      <c r="CD9" s="161">
        <v>4703.4753847204929</v>
      </c>
      <c r="CE9" s="161">
        <v>4709.6972868066123</v>
      </c>
      <c r="CF9" s="161">
        <v>4688.4946943732402</v>
      </c>
      <c r="CG9" s="162">
        <v>4750.2394743194536</v>
      </c>
    </row>
    <row r="10" spans="1:85" x14ac:dyDescent="0.35">
      <c r="A10" s="163"/>
      <c r="B10" s="36" t="s">
        <v>270</v>
      </c>
      <c r="C10" s="160" t="s">
        <v>376</v>
      </c>
      <c r="D10" s="161">
        <v>2569.2291539951634</v>
      </c>
      <c r="E10" s="161">
        <v>2546.8180983530519</v>
      </c>
      <c r="F10" s="161">
        <v>2525.5002649373851</v>
      </c>
      <c r="G10" s="161">
        <v>2398.9285267364912</v>
      </c>
      <c r="H10" s="161">
        <v>3038.8962530977842</v>
      </c>
      <c r="I10" s="161">
        <v>3533.3356546971054</v>
      </c>
      <c r="J10" s="161">
        <v>3512.8525494524843</v>
      </c>
      <c r="K10" s="161">
        <v>3429.2132030369489</v>
      </c>
      <c r="L10" s="161">
        <v>3446.9622929223387</v>
      </c>
      <c r="M10" s="161">
        <v>3538.435787954138</v>
      </c>
      <c r="N10" s="161">
        <v>3559.1954599279566</v>
      </c>
      <c r="O10" s="161">
        <v>3582.9674234873528</v>
      </c>
      <c r="P10" s="161">
        <v>3611.945459665219</v>
      </c>
      <c r="Q10" s="161">
        <v>3563.8854421265141</v>
      </c>
      <c r="R10" s="161">
        <v>3489.6616822402507</v>
      </c>
      <c r="S10" s="161">
        <v>3546.1511651777369</v>
      </c>
      <c r="T10" s="161">
        <v>3466.849643494204</v>
      </c>
      <c r="U10" s="161">
        <v>3362.9928269875081</v>
      </c>
      <c r="V10" s="161">
        <v>3263.7596227697386</v>
      </c>
      <c r="W10" s="161">
        <v>3411.0331010511372</v>
      </c>
      <c r="X10" s="161">
        <v>6011.4468930870316</v>
      </c>
      <c r="Y10" s="161">
        <v>6419.7634922807638</v>
      </c>
      <c r="Z10" s="161">
        <v>5839.5536482977177</v>
      </c>
      <c r="AA10" s="161">
        <v>5504.2253236869838</v>
      </c>
      <c r="AB10" s="161">
        <v>5003.5173686507278</v>
      </c>
      <c r="AC10" s="161">
        <v>4669.9309749451377</v>
      </c>
      <c r="AD10" s="161">
        <v>3879.8235112256293</v>
      </c>
      <c r="AE10" s="161">
        <v>4817.1777953828978</v>
      </c>
      <c r="AF10" s="161">
        <v>4186.0257108227861</v>
      </c>
      <c r="AG10" s="161">
        <v>6063.8877543746594</v>
      </c>
      <c r="AH10" s="161">
        <v>11158.056755895754</v>
      </c>
      <c r="AI10" s="161">
        <v>14981.768633207796</v>
      </c>
      <c r="AJ10" s="161">
        <v>13289.131615541071</v>
      </c>
      <c r="AK10" s="161">
        <v>13770.273240221473</v>
      </c>
      <c r="AL10" s="161">
        <v>13920.089686368889</v>
      </c>
      <c r="AM10" s="161">
        <v>14478.391703590201</v>
      </c>
      <c r="AN10" s="161">
        <v>14667.071588506427</v>
      </c>
      <c r="AO10" s="161">
        <v>14534.546190303219</v>
      </c>
      <c r="AP10" s="161">
        <v>14109.291177971932</v>
      </c>
      <c r="AQ10" s="161">
        <v>13582.386232825042</v>
      </c>
      <c r="AR10" s="161">
        <v>12486.85515529509</v>
      </c>
      <c r="AS10" s="161">
        <v>11612.68665113006</v>
      </c>
      <c r="AT10" s="161">
        <v>10839.213683210441</v>
      </c>
      <c r="AU10" s="161">
        <v>11554.579548059781</v>
      </c>
      <c r="AV10" s="161">
        <v>12900.573985821226</v>
      </c>
      <c r="AW10" s="161">
        <v>13339.821834199682</v>
      </c>
      <c r="AX10" s="161">
        <v>13272.490198838002</v>
      </c>
      <c r="AY10" s="161">
        <v>13344.149962709602</v>
      </c>
      <c r="AZ10" s="161">
        <v>13487.519711979179</v>
      </c>
      <c r="BA10" s="161">
        <v>13774.265746938756</v>
      </c>
      <c r="BB10" s="161">
        <v>13982.834460919144</v>
      </c>
      <c r="BC10" s="161">
        <v>15670.533226760697</v>
      </c>
      <c r="BD10" s="161">
        <v>16222.487241577912</v>
      </c>
      <c r="BE10" s="161">
        <v>16194.443763363684</v>
      </c>
      <c r="BF10" s="161">
        <v>16109.286063637597</v>
      </c>
      <c r="BG10" s="161"/>
      <c r="BH10" s="161"/>
      <c r="BI10" s="161"/>
      <c r="BJ10" s="161"/>
      <c r="BK10" s="161"/>
      <c r="BL10" s="161"/>
      <c r="BM10" s="161"/>
      <c r="BN10" s="161"/>
      <c r="BO10" s="161"/>
      <c r="BP10" s="161"/>
      <c r="BQ10" s="161"/>
      <c r="BR10" s="161"/>
      <c r="BS10" s="161"/>
      <c r="BT10" s="161"/>
      <c r="BU10" s="161"/>
      <c r="BV10" s="161"/>
      <c r="BW10" s="161"/>
      <c r="BX10" s="161"/>
      <c r="BY10" s="161"/>
      <c r="BZ10" s="161"/>
      <c r="CA10" s="161"/>
      <c r="CB10" s="161"/>
      <c r="CC10" s="161"/>
      <c r="CD10" s="161"/>
      <c r="CE10" s="161"/>
      <c r="CF10" s="161"/>
      <c r="CG10" s="162"/>
    </row>
    <row r="11" spans="1:85" ht="27" customHeight="1" x14ac:dyDescent="0.35">
      <c r="A11" s="163"/>
      <c r="B11" s="36" t="s">
        <v>382</v>
      </c>
      <c r="D11" s="161">
        <f t="shared" ref="D11:BO11" si="0">SUM(D12:D13)</f>
        <v>0</v>
      </c>
      <c r="E11" s="161">
        <f t="shared" si="0"/>
        <v>0</v>
      </c>
      <c r="F11" s="161">
        <f t="shared" si="0"/>
        <v>0</v>
      </c>
      <c r="G11" s="161">
        <f t="shared" si="0"/>
        <v>0</v>
      </c>
      <c r="H11" s="161">
        <f t="shared" si="0"/>
        <v>0</v>
      </c>
      <c r="I11" s="161">
        <f t="shared" si="0"/>
        <v>0</v>
      </c>
      <c r="J11" s="161">
        <f t="shared" si="0"/>
        <v>0</v>
      </c>
      <c r="K11" s="161">
        <f t="shared" si="0"/>
        <v>0</v>
      </c>
      <c r="L11" s="161">
        <f t="shared" si="0"/>
        <v>0</v>
      </c>
      <c r="M11" s="161">
        <f t="shared" si="0"/>
        <v>0</v>
      </c>
      <c r="N11" s="161">
        <f t="shared" si="0"/>
        <v>0</v>
      </c>
      <c r="O11" s="161">
        <f t="shared" si="0"/>
        <v>0</v>
      </c>
      <c r="P11" s="161">
        <f t="shared" si="0"/>
        <v>0</v>
      </c>
      <c r="Q11" s="161">
        <f t="shared" si="0"/>
        <v>0</v>
      </c>
      <c r="R11" s="161">
        <f t="shared" si="0"/>
        <v>0</v>
      </c>
      <c r="S11" s="161">
        <f t="shared" si="0"/>
        <v>0</v>
      </c>
      <c r="T11" s="161">
        <f t="shared" si="0"/>
        <v>0</v>
      </c>
      <c r="U11" s="161">
        <f t="shared" si="0"/>
        <v>0</v>
      </c>
      <c r="V11" s="161">
        <f t="shared" si="0"/>
        <v>0</v>
      </c>
      <c r="W11" s="161">
        <f t="shared" si="0"/>
        <v>0</v>
      </c>
      <c r="X11" s="161">
        <f t="shared" si="0"/>
        <v>0</v>
      </c>
      <c r="Y11" s="161">
        <f t="shared" si="0"/>
        <v>0</v>
      </c>
      <c r="Z11" s="161">
        <f t="shared" si="0"/>
        <v>0</v>
      </c>
      <c r="AA11" s="161">
        <f t="shared" si="0"/>
        <v>0</v>
      </c>
      <c r="AB11" s="161">
        <f t="shared" si="0"/>
        <v>1188.1508795763527</v>
      </c>
      <c r="AC11" s="161">
        <f t="shared" si="0"/>
        <v>1082.6859145863511</v>
      </c>
      <c r="AD11" s="161">
        <f t="shared" si="0"/>
        <v>1036.1981420564814</v>
      </c>
      <c r="AE11" s="161">
        <f t="shared" si="0"/>
        <v>0.90599544769285267</v>
      </c>
      <c r="AF11" s="161">
        <f t="shared" si="0"/>
        <v>0</v>
      </c>
      <c r="AG11" s="161">
        <f t="shared" si="0"/>
        <v>685.02708925500474</v>
      </c>
      <c r="AH11" s="161">
        <f t="shared" si="0"/>
        <v>634.55165109542293</v>
      </c>
      <c r="AI11" s="161">
        <f t="shared" si="0"/>
        <v>542.93456474847051</v>
      </c>
      <c r="AJ11" s="161">
        <f t="shared" si="0"/>
        <v>464.93904769046549</v>
      </c>
      <c r="AK11" s="161">
        <f t="shared" si="0"/>
        <v>436.95706901058651</v>
      </c>
      <c r="AL11" s="161">
        <f t="shared" si="0"/>
        <v>410.7567448436721</v>
      </c>
      <c r="AM11" s="161">
        <f t="shared" si="0"/>
        <v>395.7233439546971</v>
      </c>
      <c r="AN11" s="161">
        <f t="shared" si="0"/>
        <v>380.74016518339886</v>
      </c>
      <c r="AO11" s="161">
        <f t="shared" si="0"/>
        <v>364.33956430482556</v>
      </c>
      <c r="AP11" s="161">
        <f t="shared" si="0"/>
        <v>359.53212618364108</v>
      </c>
      <c r="AQ11" s="161">
        <f t="shared" si="0"/>
        <v>342.31098899908488</v>
      </c>
      <c r="AR11" s="161">
        <f t="shared" si="0"/>
        <v>325.29529370391163</v>
      </c>
      <c r="AS11" s="161">
        <f t="shared" si="0"/>
        <v>309.08534751363271</v>
      </c>
      <c r="AT11" s="161">
        <f t="shared" si="0"/>
        <v>287.34426756598737</v>
      </c>
      <c r="AU11" s="161">
        <f t="shared" si="0"/>
        <v>278.34338573257293</v>
      </c>
      <c r="AV11" s="161">
        <f t="shared" si="0"/>
        <v>276.86308112427241</v>
      </c>
      <c r="AW11" s="161">
        <f t="shared" si="0"/>
        <v>286.56370695789326</v>
      </c>
      <c r="AX11" s="161">
        <f t="shared" si="0"/>
        <v>281.68289318060442</v>
      </c>
      <c r="AY11" s="161">
        <f t="shared" si="0"/>
        <v>279.12677629392402</v>
      </c>
      <c r="AZ11" s="161">
        <f t="shared" si="0"/>
        <v>279.90402430150135</v>
      </c>
      <c r="BA11" s="161">
        <f t="shared" si="0"/>
        <v>270.18518628202816</v>
      </c>
      <c r="BB11" s="161">
        <f t="shared" si="0"/>
        <v>269.27543065390921</v>
      </c>
      <c r="BC11" s="161">
        <f t="shared" si="0"/>
        <v>254.07797798653161</v>
      </c>
      <c r="BD11" s="161">
        <f t="shared" si="0"/>
        <v>253.24895421935776</v>
      </c>
      <c r="BE11" s="161">
        <f t="shared" si="0"/>
        <v>251.3234848976532</v>
      </c>
      <c r="BF11" s="161">
        <f t="shared" si="0"/>
        <v>247.09523630872567</v>
      </c>
      <c r="BG11" s="161">
        <f t="shared" si="0"/>
        <v>248.06438621796778</v>
      </c>
      <c r="BH11" s="161">
        <f t="shared" si="0"/>
        <v>243.18724511677468</v>
      </c>
      <c r="BI11" s="161">
        <f t="shared" si="0"/>
        <v>237.99429927066623</v>
      </c>
      <c r="BJ11" s="161">
        <f t="shared" si="0"/>
        <v>235.12693469329611</v>
      </c>
      <c r="BK11" s="161">
        <f t="shared" si="0"/>
        <v>233.1113907578237</v>
      </c>
      <c r="BL11" s="161">
        <f t="shared" si="0"/>
        <v>1594.8466455023356</v>
      </c>
      <c r="BM11" s="161">
        <f t="shared" si="0"/>
        <v>231.6107673444406</v>
      </c>
      <c r="BN11" s="161">
        <f t="shared" si="0"/>
        <v>228.73323923137102</v>
      </c>
      <c r="BO11" s="161">
        <f t="shared" si="0"/>
        <v>225.94796973893438</v>
      </c>
      <c r="BP11" s="161">
        <f t="shared" ref="BP11:CG11" si="1">SUM(BP12:BP13)</f>
        <v>222.39793995424233</v>
      </c>
      <c r="BQ11" s="161">
        <f t="shared" si="1"/>
        <v>216.56865536908134</v>
      </c>
      <c r="BR11" s="161">
        <f t="shared" si="1"/>
        <v>218.39606714628951</v>
      </c>
      <c r="BS11" s="161">
        <f t="shared" si="1"/>
        <v>224.16623656571849</v>
      </c>
      <c r="BT11" s="161">
        <f t="shared" si="1"/>
        <v>214.23756948246211</v>
      </c>
      <c r="BU11" s="161">
        <f t="shared" si="1"/>
        <v>210.52361710031983</v>
      </c>
      <c r="BV11" s="161">
        <f t="shared" si="1"/>
        <v>204.75552133548231</v>
      </c>
      <c r="BW11" s="161">
        <f t="shared" si="1"/>
        <v>200.93958679242502</v>
      </c>
      <c r="BX11" s="161">
        <f t="shared" si="1"/>
        <v>190.3122541617964</v>
      </c>
      <c r="BY11" s="161">
        <f t="shared" si="1"/>
        <v>194.67206927704754</v>
      </c>
      <c r="BZ11" s="161">
        <f t="shared" si="1"/>
        <v>187.9599817896129</v>
      </c>
      <c r="CA11" s="161">
        <f t="shared" si="1"/>
        <v>184.86061223100069</v>
      </c>
      <c r="CB11" s="161">
        <f t="shared" si="1"/>
        <v>184.19640524240319</v>
      </c>
      <c r="CC11" s="161">
        <f t="shared" si="1"/>
        <v>185.20694584184002</v>
      </c>
      <c r="CD11" s="161">
        <f t="shared" si="1"/>
        <v>184.98071630342596</v>
      </c>
      <c r="CE11" s="161">
        <f t="shared" si="1"/>
        <v>183.26874034936731</v>
      </c>
      <c r="CF11" s="161">
        <f t="shared" si="1"/>
        <v>182.63106264132827</v>
      </c>
      <c r="CG11" s="162">
        <f t="shared" si="1"/>
        <v>183.20781451369399</v>
      </c>
    </row>
    <row r="12" spans="1:85" x14ac:dyDescent="0.35">
      <c r="A12" s="163"/>
      <c r="B12" s="56" t="s">
        <v>383</v>
      </c>
      <c r="C12" s="160" t="s">
        <v>380</v>
      </c>
      <c r="D12" s="161">
        <v>0</v>
      </c>
      <c r="E12" s="161">
        <v>0</v>
      </c>
      <c r="F12" s="161">
        <v>0</v>
      </c>
      <c r="G12" s="161">
        <v>0</v>
      </c>
      <c r="H12" s="161">
        <v>0</v>
      </c>
      <c r="I12" s="161">
        <v>0</v>
      </c>
      <c r="J12" s="161">
        <v>0</v>
      </c>
      <c r="K12" s="161">
        <v>0</v>
      </c>
      <c r="L12" s="161">
        <v>0</v>
      </c>
      <c r="M12" s="161">
        <v>0</v>
      </c>
      <c r="N12" s="161">
        <v>0</v>
      </c>
      <c r="O12" s="161">
        <v>0</v>
      </c>
      <c r="P12" s="161">
        <v>0</v>
      </c>
      <c r="Q12" s="161">
        <v>0</v>
      </c>
      <c r="R12" s="161">
        <v>0</v>
      </c>
      <c r="S12" s="161">
        <v>0</v>
      </c>
      <c r="T12" s="161">
        <v>0</v>
      </c>
      <c r="U12" s="161">
        <v>0</v>
      </c>
      <c r="V12" s="161">
        <v>0</v>
      </c>
      <c r="W12" s="161">
        <v>0</v>
      </c>
      <c r="X12" s="161">
        <v>0</v>
      </c>
      <c r="Y12" s="161">
        <v>0</v>
      </c>
      <c r="Z12" s="161">
        <v>0</v>
      </c>
      <c r="AA12" s="161">
        <v>0</v>
      </c>
      <c r="AB12" s="161">
        <v>0</v>
      </c>
      <c r="AC12" s="161">
        <v>1047.4104336599787</v>
      </c>
      <c r="AD12" s="161">
        <v>997.86219338409808</v>
      </c>
      <c r="AE12" s="161">
        <v>0.90599544769285267</v>
      </c>
      <c r="AF12" s="161">
        <v>0</v>
      </c>
      <c r="AG12" s="161">
        <v>0</v>
      </c>
      <c r="AH12" s="161">
        <v>603.13820302139209</v>
      </c>
      <c r="AI12" s="161">
        <v>516.05661599854625</v>
      </c>
      <c r="AJ12" s="161">
        <v>442.3691910064623</v>
      </c>
      <c r="AK12" s="161">
        <v>412.45480345859102</v>
      </c>
      <c r="AL12" s="161">
        <v>387.93692568569031</v>
      </c>
      <c r="AM12" s="161">
        <v>373.94040759021834</v>
      </c>
      <c r="AN12" s="161">
        <v>360.15961571402596</v>
      </c>
      <c r="AO12" s="161">
        <v>341.56834153577398</v>
      </c>
      <c r="AP12" s="161">
        <v>334.52119566651822</v>
      </c>
      <c r="AQ12" s="161">
        <v>316.10936335777546</v>
      </c>
      <c r="AR12" s="161">
        <v>301.48618302943987</v>
      </c>
      <c r="AS12" s="161">
        <v>286.64750239326025</v>
      </c>
      <c r="AT12" s="161">
        <v>265.28935545971058</v>
      </c>
      <c r="AU12" s="161">
        <v>254.57470703923795</v>
      </c>
      <c r="AV12" s="161">
        <v>249.44396474891005</v>
      </c>
      <c r="AW12" s="161">
        <v>257.23311829117148</v>
      </c>
      <c r="AX12" s="161">
        <v>255.56567880472113</v>
      </c>
      <c r="AY12" s="161">
        <v>249.47411420409813</v>
      </c>
      <c r="AZ12" s="161">
        <v>249.90507786379521</v>
      </c>
      <c r="BA12" s="161">
        <v>239.53046373424272</v>
      </c>
      <c r="BB12" s="161">
        <v>238.48039446529063</v>
      </c>
      <c r="BC12" s="161">
        <v>223.57628601103684</v>
      </c>
      <c r="BD12" s="161">
        <v>222.85922958222304</v>
      </c>
      <c r="BE12" s="161">
        <v>221.21305551224927</v>
      </c>
      <c r="BF12" s="161">
        <v>216.14124798697316</v>
      </c>
      <c r="BG12" s="161">
        <v>215.42118401055438</v>
      </c>
      <c r="BH12" s="161">
        <v>210.3405094606436</v>
      </c>
      <c r="BI12" s="161">
        <v>206.17743785359824</v>
      </c>
      <c r="BJ12" s="161">
        <v>203.99965601417432</v>
      </c>
      <c r="BK12" s="161">
        <v>201.41198802880265</v>
      </c>
      <c r="BL12" s="161">
        <v>1256.6189333269649</v>
      </c>
      <c r="BM12" s="161">
        <v>182.68924516199334</v>
      </c>
      <c r="BN12" s="161">
        <v>181.00554515768866</v>
      </c>
      <c r="BO12" s="161">
        <v>179.26192678343398</v>
      </c>
      <c r="BP12" s="161">
        <v>176.16714601610383</v>
      </c>
      <c r="BQ12" s="161">
        <v>171.55232780199492</v>
      </c>
      <c r="BR12" s="161">
        <v>172.34295937778521</v>
      </c>
      <c r="BS12" s="161">
        <v>175.20118378736353</v>
      </c>
      <c r="BT12" s="161">
        <v>169.78801060411593</v>
      </c>
      <c r="BU12" s="161">
        <v>166.66895072024664</v>
      </c>
      <c r="BV12" s="161">
        <v>162.78085370040927</v>
      </c>
      <c r="BW12" s="161">
        <v>156.92546101380049</v>
      </c>
      <c r="BX12" s="161">
        <v>147.36819283316012</v>
      </c>
      <c r="BY12" s="161">
        <v>149.87144849130684</v>
      </c>
      <c r="BZ12" s="161">
        <v>141.99512687676187</v>
      </c>
      <c r="CA12" s="161">
        <v>136.35639723479881</v>
      </c>
      <c r="CB12" s="161">
        <v>133.36863660073848</v>
      </c>
      <c r="CC12" s="161">
        <v>132.16504937364684</v>
      </c>
      <c r="CD12" s="161">
        <v>129.52873229781937</v>
      </c>
      <c r="CE12" s="161">
        <v>125.80302301026799</v>
      </c>
      <c r="CF12" s="161">
        <v>125.07592133093172</v>
      </c>
      <c r="CG12" s="162">
        <v>124.97657918929565</v>
      </c>
    </row>
    <row r="13" spans="1:85" x14ac:dyDescent="0.35">
      <c r="A13" s="163"/>
      <c r="B13" s="56" t="s">
        <v>384</v>
      </c>
      <c r="C13" s="160" t="s">
        <v>376</v>
      </c>
      <c r="D13" s="161">
        <v>0</v>
      </c>
      <c r="E13" s="161">
        <v>0</v>
      </c>
      <c r="F13" s="161">
        <v>0</v>
      </c>
      <c r="G13" s="161">
        <v>0</v>
      </c>
      <c r="H13" s="161">
        <v>0</v>
      </c>
      <c r="I13" s="161">
        <v>0</v>
      </c>
      <c r="J13" s="161">
        <v>0</v>
      </c>
      <c r="K13" s="161">
        <v>0</v>
      </c>
      <c r="L13" s="161">
        <v>0</v>
      </c>
      <c r="M13" s="161">
        <v>0</v>
      </c>
      <c r="N13" s="161">
        <v>0</v>
      </c>
      <c r="O13" s="161">
        <v>0</v>
      </c>
      <c r="P13" s="161">
        <v>0</v>
      </c>
      <c r="Q13" s="161">
        <v>0</v>
      </c>
      <c r="R13" s="161">
        <v>0</v>
      </c>
      <c r="S13" s="161">
        <v>0</v>
      </c>
      <c r="T13" s="161">
        <v>0</v>
      </c>
      <c r="U13" s="161">
        <v>0</v>
      </c>
      <c r="V13" s="161">
        <v>0</v>
      </c>
      <c r="W13" s="161">
        <v>0</v>
      </c>
      <c r="X13" s="161">
        <v>0</v>
      </c>
      <c r="Y13" s="161">
        <v>0</v>
      </c>
      <c r="Z13" s="161">
        <v>0</v>
      </c>
      <c r="AA13" s="161">
        <v>0</v>
      </c>
      <c r="AB13" s="161">
        <v>1188.1508795763527</v>
      </c>
      <c r="AC13" s="161">
        <v>35.275480926372339</v>
      </c>
      <c r="AD13" s="161">
        <v>38.335948672383431</v>
      </c>
      <c r="AE13" s="161">
        <v>0</v>
      </c>
      <c r="AF13" s="161">
        <v>0</v>
      </c>
      <c r="AG13" s="161">
        <v>685.02708925500474</v>
      </c>
      <c r="AH13" s="161">
        <v>31.413448074030839</v>
      </c>
      <c r="AI13" s="161">
        <v>26.877948749924286</v>
      </c>
      <c r="AJ13" s="161">
        <v>22.569856684003177</v>
      </c>
      <c r="AK13" s="161">
        <v>24.502265551995507</v>
      </c>
      <c r="AL13" s="161">
        <v>22.819819157981783</v>
      </c>
      <c r="AM13" s="161">
        <v>21.782936364478736</v>
      </c>
      <c r="AN13" s="161">
        <v>20.580549469372912</v>
      </c>
      <c r="AO13" s="161">
        <v>22.771222769051597</v>
      </c>
      <c r="AP13" s="161">
        <v>25.010930517122858</v>
      </c>
      <c r="AQ13" s="161">
        <v>26.201625641309445</v>
      </c>
      <c r="AR13" s="161">
        <v>23.809110674471729</v>
      </c>
      <c r="AS13" s="161">
        <v>22.437845120372433</v>
      </c>
      <c r="AT13" s="161">
        <v>22.054912106276809</v>
      </c>
      <c r="AU13" s="161">
        <v>23.768678693334959</v>
      </c>
      <c r="AV13" s="161">
        <v>27.419116375362343</v>
      </c>
      <c r="AW13" s="161">
        <v>29.330588666721802</v>
      </c>
      <c r="AX13" s="161">
        <v>26.117214375883307</v>
      </c>
      <c r="AY13" s="161">
        <v>29.652662089825881</v>
      </c>
      <c r="AZ13" s="161">
        <v>29.998946437706117</v>
      </c>
      <c r="BA13" s="161">
        <v>30.654722547785457</v>
      </c>
      <c r="BB13" s="161">
        <v>30.795036188618589</v>
      </c>
      <c r="BC13" s="161">
        <v>30.501691975494769</v>
      </c>
      <c r="BD13" s="161">
        <v>30.389724637134734</v>
      </c>
      <c r="BE13" s="161">
        <v>30.110429385403918</v>
      </c>
      <c r="BF13" s="161">
        <v>30.953988321752522</v>
      </c>
      <c r="BG13" s="161">
        <v>32.643202207413403</v>
      </c>
      <c r="BH13" s="161">
        <v>32.846735656131074</v>
      </c>
      <c r="BI13" s="161">
        <v>31.816861417068004</v>
      </c>
      <c r="BJ13" s="161">
        <v>31.127278679121797</v>
      </c>
      <c r="BK13" s="161">
        <v>31.699402729021038</v>
      </c>
      <c r="BL13" s="161">
        <v>338.22771217537064</v>
      </c>
      <c r="BM13" s="161">
        <v>48.921522182447262</v>
      </c>
      <c r="BN13" s="161">
        <v>47.727694073682365</v>
      </c>
      <c r="BO13" s="161">
        <v>46.68604295550039</v>
      </c>
      <c r="BP13" s="161">
        <v>46.230793938138497</v>
      </c>
      <c r="BQ13" s="161">
        <v>45.016327567086407</v>
      </c>
      <c r="BR13" s="161">
        <v>46.053107768504319</v>
      </c>
      <c r="BS13" s="161">
        <v>48.965052778354966</v>
      </c>
      <c r="BT13" s="161">
        <v>44.449558878346181</v>
      </c>
      <c r="BU13" s="161">
        <v>43.854666380073198</v>
      </c>
      <c r="BV13" s="161">
        <v>41.974667635073054</v>
      </c>
      <c r="BW13" s="161">
        <v>44.014125778624546</v>
      </c>
      <c r="BX13" s="161">
        <v>42.944061328636288</v>
      </c>
      <c r="BY13" s="161">
        <v>44.800620785740705</v>
      </c>
      <c r="BZ13" s="161">
        <v>45.964854912851031</v>
      </c>
      <c r="CA13" s="161">
        <v>48.504214996201881</v>
      </c>
      <c r="CB13" s="161">
        <v>50.827768641664697</v>
      </c>
      <c r="CC13" s="161">
        <v>53.041896468193173</v>
      </c>
      <c r="CD13" s="161">
        <v>55.45198400560659</v>
      </c>
      <c r="CE13" s="161">
        <v>57.465717339099307</v>
      </c>
      <c r="CF13" s="161">
        <v>57.55514131039655</v>
      </c>
      <c r="CG13" s="162">
        <v>58.231235324398348</v>
      </c>
    </row>
    <row r="14" spans="1:85" x14ac:dyDescent="0.35">
      <c r="A14" s="163"/>
      <c r="B14" s="58" t="s">
        <v>385</v>
      </c>
      <c r="C14" s="160" t="s">
        <v>386</v>
      </c>
      <c r="D14" s="161">
        <v>0</v>
      </c>
      <c r="E14" s="161">
        <v>0</v>
      </c>
      <c r="F14" s="161">
        <v>0</v>
      </c>
      <c r="G14" s="161">
        <v>0</v>
      </c>
      <c r="H14" s="161">
        <v>0</v>
      </c>
      <c r="I14" s="161">
        <v>0</v>
      </c>
      <c r="J14" s="161">
        <v>0</v>
      </c>
      <c r="K14" s="161">
        <v>0</v>
      </c>
      <c r="L14" s="161">
        <v>0</v>
      </c>
      <c r="M14" s="161">
        <v>0</v>
      </c>
      <c r="N14" s="161">
        <v>0</v>
      </c>
      <c r="O14" s="161">
        <v>0</v>
      </c>
      <c r="P14" s="161">
        <v>0</v>
      </c>
      <c r="Q14" s="161">
        <v>0</v>
      </c>
      <c r="R14" s="161">
        <v>0</v>
      </c>
      <c r="S14" s="161">
        <v>0</v>
      </c>
      <c r="T14" s="161">
        <v>0</v>
      </c>
      <c r="U14" s="161">
        <v>0</v>
      </c>
      <c r="V14" s="161">
        <v>0</v>
      </c>
      <c r="W14" s="161">
        <v>0</v>
      </c>
      <c r="X14" s="161">
        <v>0</v>
      </c>
      <c r="Y14" s="161">
        <v>0</v>
      </c>
      <c r="Z14" s="161">
        <v>0</v>
      </c>
      <c r="AA14" s="161">
        <v>0</v>
      </c>
      <c r="AB14" s="161">
        <v>0</v>
      </c>
      <c r="AC14" s="161">
        <v>0</v>
      </c>
      <c r="AD14" s="161">
        <v>0</v>
      </c>
      <c r="AE14" s="161">
        <v>0</v>
      </c>
      <c r="AF14" s="161">
        <v>0</v>
      </c>
      <c r="AG14" s="161">
        <v>0</v>
      </c>
      <c r="AH14" s="161">
        <v>0</v>
      </c>
      <c r="AI14" s="161">
        <v>0</v>
      </c>
      <c r="AJ14" s="161">
        <v>0</v>
      </c>
      <c r="AK14" s="161">
        <v>0</v>
      </c>
      <c r="AL14" s="161">
        <v>0</v>
      </c>
      <c r="AM14" s="161">
        <v>0</v>
      </c>
      <c r="AN14" s="161">
        <v>0</v>
      </c>
      <c r="AO14" s="161">
        <v>0</v>
      </c>
      <c r="AP14" s="161">
        <v>0</v>
      </c>
      <c r="AQ14" s="161">
        <v>0</v>
      </c>
      <c r="AR14" s="161">
        <v>6.9424799945311377E-3</v>
      </c>
      <c r="AS14" s="161">
        <v>1.0403282448242395</v>
      </c>
      <c r="AT14" s="161">
        <v>20.305346763085385</v>
      </c>
      <c r="AU14" s="161">
        <v>51.779378457571461</v>
      </c>
      <c r="AV14" s="161">
        <v>33.172515093183172</v>
      </c>
      <c r="AW14" s="161">
        <v>25.67295617441313</v>
      </c>
      <c r="AX14" s="161">
        <v>0</v>
      </c>
      <c r="AY14" s="161">
        <v>120.46092625799795</v>
      </c>
      <c r="AZ14" s="161">
        <v>79.72775246013066</v>
      </c>
      <c r="BA14" s="161">
        <v>1.1387427837085438</v>
      </c>
      <c r="BB14" s="161">
        <v>0</v>
      </c>
      <c r="BC14" s="161">
        <v>1.8388416920040263</v>
      </c>
      <c r="BD14" s="161">
        <v>55.297983715876157</v>
      </c>
      <c r="BE14" s="161">
        <v>29.460458030114516</v>
      </c>
      <c r="BF14" s="161">
        <v>25.477430346045669</v>
      </c>
      <c r="BG14" s="161">
        <v>11.131726432512952</v>
      </c>
      <c r="BH14" s="161">
        <v>3.0555500581731505</v>
      </c>
      <c r="BI14" s="161">
        <v>14.670224788855187</v>
      </c>
      <c r="BJ14" s="161">
        <v>5.5691377704525831</v>
      </c>
      <c r="BK14" s="161">
        <v>6.313987449790786</v>
      </c>
      <c r="BL14" s="161">
        <v>322.38718411692957</v>
      </c>
      <c r="BM14" s="161">
        <v>449.46032947637184</v>
      </c>
      <c r="BN14" s="161">
        <v>643.94558783782691</v>
      </c>
      <c r="BO14" s="161">
        <v>187.076553537987</v>
      </c>
      <c r="BP14" s="161">
        <v>202.24554845819085</v>
      </c>
      <c r="BQ14" s="161">
        <v>11.770961845068365</v>
      </c>
      <c r="BR14" s="161">
        <v>15.265404046808767</v>
      </c>
      <c r="BS14" s="161">
        <v>5.1978851647138367</v>
      </c>
      <c r="BT14" s="161">
        <v>4.2680361786836301</v>
      </c>
      <c r="BU14" s="161">
        <v>151.08544108488863</v>
      </c>
      <c r="BV14" s="161">
        <v>34.906237054138387</v>
      </c>
      <c r="BW14" s="161">
        <v>0.28734492274329332</v>
      </c>
      <c r="BX14" s="161">
        <v>118.55603940931907</v>
      </c>
      <c r="BY14" s="161">
        <v>0.50309821557179668</v>
      </c>
      <c r="BZ14" s="161">
        <v>157.63038913395798</v>
      </c>
      <c r="CA14" s="161">
        <v>31.916294979834259</v>
      </c>
      <c r="CB14" s="161">
        <v>24.925532255755499</v>
      </c>
      <c r="CC14" s="161">
        <v>36.088188824468887</v>
      </c>
      <c r="CD14" s="161">
        <v>35.500184207148365</v>
      </c>
      <c r="CE14" s="161">
        <v>34.79151741822124</v>
      </c>
      <c r="CF14" s="161">
        <v>34.126988380627189</v>
      </c>
      <c r="CG14" s="162">
        <v>33.496876566529437</v>
      </c>
    </row>
    <row r="15" spans="1:85" x14ac:dyDescent="0.35">
      <c r="A15" s="163"/>
      <c r="B15" s="58" t="s">
        <v>387</v>
      </c>
      <c r="C15" s="160" t="s">
        <v>376</v>
      </c>
      <c r="D15" s="161">
        <v>0</v>
      </c>
      <c r="E15" s="161">
        <v>0</v>
      </c>
      <c r="F15" s="161">
        <v>0</v>
      </c>
      <c r="G15" s="161">
        <v>0</v>
      </c>
      <c r="H15" s="161">
        <v>0</v>
      </c>
      <c r="I15" s="161">
        <v>0</v>
      </c>
      <c r="J15" s="161">
        <v>0</v>
      </c>
      <c r="K15" s="161">
        <v>0</v>
      </c>
      <c r="L15" s="161">
        <v>0</v>
      </c>
      <c r="M15" s="161">
        <v>0</v>
      </c>
      <c r="N15" s="161">
        <v>0</v>
      </c>
      <c r="O15" s="161">
        <v>0</v>
      </c>
      <c r="P15" s="161">
        <v>0</v>
      </c>
      <c r="Q15" s="161">
        <v>0</v>
      </c>
      <c r="R15" s="161">
        <v>0</v>
      </c>
      <c r="S15" s="161">
        <v>0</v>
      </c>
      <c r="T15" s="161">
        <v>0</v>
      </c>
      <c r="U15" s="161">
        <v>0</v>
      </c>
      <c r="V15" s="161">
        <v>0</v>
      </c>
      <c r="W15" s="161">
        <v>0</v>
      </c>
      <c r="X15" s="161">
        <v>0</v>
      </c>
      <c r="Y15" s="161">
        <v>0</v>
      </c>
      <c r="Z15" s="161">
        <v>0</v>
      </c>
      <c r="AA15" s="161">
        <v>0</v>
      </c>
      <c r="AB15" s="161">
        <v>0</v>
      </c>
      <c r="AC15" s="161">
        <v>0</v>
      </c>
      <c r="AD15" s="161">
        <v>0</v>
      </c>
      <c r="AE15" s="161">
        <v>0</v>
      </c>
      <c r="AF15" s="161">
        <v>0</v>
      </c>
      <c r="AG15" s="161">
        <v>0</v>
      </c>
      <c r="AH15" s="161">
        <v>0</v>
      </c>
      <c r="AI15" s="161">
        <v>0</v>
      </c>
      <c r="AJ15" s="161">
        <v>0</v>
      </c>
      <c r="AK15" s="161">
        <v>0</v>
      </c>
      <c r="AL15" s="161">
        <v>0</v>
      </c>
      <c r="AM15" s="161">
        <v>0</v>
      </c>
      <c r="AN15" s="161">
        <v>0</v>
      </c>
      <c r="AO15" s="161">
        <v>0</v>
      </c>
      <c r="AP15" s="161">
        <v>0</v>
      </c>
      <c r="AQ15" s="161">
        <v>0</v>
      </c>
      <c r="AR15" s="161">
        <v>0</v>
      </c>
      <c r="AS15" s="161">
        <v>0</v>
      </c>
      <c r="AT15" s="161">
        <v>0</v>
      </c>
      <c r="AU15" s="161">
        <v>0</v>
      </c>
      <c r="AV15" s="161">
        <v>0</v>
      </c>
      <c r="AW15" s="161">
        <v>0</v>
      </c>
      <c r="AX15" s="161">
        <v>0</v>
      </c>
      <c r="AY15" s="161">
        <v>0</v>
      </c>
      <c r="AZ15" s="161">
        <v>0</v>
      </c>
      <c r="BA15" s="161">
        <v>0</v>
      </c>
      <c r="BB15" s="161">
        <v>0</v>
      </c>
      <c r="BC15" s="161">
        <v>0</v>
      </c>
      <c r="BD15" s="161">
        <v>0</v>
      </c>
      <c r="BE15" s="161">
        <v>0</v>
      </c>
      <c r="BF15" s="161">
        <v>0</v>
      </c>
      <c r="BG15" s="161">
        <v>0</v>
      </c>
      <c r="BH15" s="161">
        <v>0</v>
      </c>
      <c r="BI15" s="161">
        <v>0</v>
      </c>
      <c r="BJ15" s="161">
        <v>0</v>
      </c>
      <c r="BK15" s="161">
        <v>0</v>
      </c>
      <c r="BL15" s="161">
        <v>0</v>
      </c>
      <c r="BM15" s="161">
        <v>0</v>
      </c>
      <c r="BN15" s="161">
        <v>0</v>
      </c>
      <c r="BO15" s="161">
        <v>0</v>
      </c>
      <c r="BP15" s="161">
        <v>0</v>
      </c>
      <c r="BQ15" s="161">
        <v>0</v>
      </c>
      <c r="BR15" s="161">
        <v>0</v>
      </c>
      <c r="BS15" s="161">
        <v>0</v>
      </c>
      <c r="BT15" s="161">
        <v>0</v>
      </c>
      <c r="BU15" s="161">
        <v>0</v>
      </c>
      <c r="BV15" s="161">
        <v>0</v>
      </c>
      <c r="BW15" s="161">
        <v>0</v>
      </c>
      <c r="BX15" s="161">
        <v>0</v>
      </c>
      <c r="BY15" s="161">
        <v>0</v>
      </c>
      <c r="BZ15" s="161">
        <v>9249.3037557755615</v>
      </c>
      <c r="CA15" s="161">
        <v>11097.221745057463</v>
      </c>
      <c r="CB15" s="161">
        <v>-13.842021254388134</v>
      </c>
      <c r="CC15" s="161">
        <v>5.3509057330228949</v>
      </c>
      <c r="CD15" s="161">
        <v>0</v>
      </c>
      <c r="CE15" s="161">
        <v>0</v>
      </c>
      <c r="CF15" s="161">
        <v>0</v>
      </c>
      <c r="CG15" s="162">
        <v>0</v>
      </c>
    </row>
    <row r="16" spans="1:85" x14ac:dyDescent="0.35">
      <c r="A16" s="163"/>
      <c r="B16" s="36" t="s">
        <v>26</v>
      </c>
      <c r="C16" s="160" t="s">
        <v>386</v>
      </c>
      <c r="D16" s="161">
        <v>0</v>
      </c>
      <c r="E16" s="161">
        <v>0</v>
      </c>
      <c r="F16" s="161">
        <v>0</v>
      </c>
      <c r="G16" s="161">
        <v>0</v>
      </c>
      <c r="H16" s="161">
        <v>0</v>
      </c>
      <c r="I16" s="161">
        <v>0</v>
      </c>
      <c r="J16" s="161">
        <v>0</v>
      </c>
      <c r="K16" s="161">
        <v>0</v>
      </c>
      <c r="L16" s="161">
        <v>0</v>
      </c>
      <c r="M16" s="161">
        <v>0</v>
      </c>
      <c r="N16" s="161">
        <v>0</v>
      </c>
      <c r="O16" s="161">
        <v>0</v>
      </c>
      <c r="P16" s="161">
        <v>0</v>
      </c>
      <c r="Q16" s="161">
        <v>0</v>
      </c>
      <c r="R16" s="161">
        <v>0</v>
      </c>
      <c r="S16" s="161">
        <v>0</v>
      </c>
      <c r="T16" s="161">
        <v>0</v>
      </c>
      <c r="U16" s="161">
        <v>0</v>
      </c>
      <c r="V16" s="161">
        <v>0</v>
      </c>
      <c r="W16" s="161">
        <v>0</v>
      </c>
      <c r="X16" s="161">
        <v>0</v>
      </c>
      <c r="Y16" s="161">
        <v>0</v>
      </c>
      <c r="Z16" s="161">
        <v>0</v>
      </c>
      <c r="AA16" s="161">
        <v>0</v>
      </c>
      <c r="AB16" s="161">
        <v>0</v>
      </c>
      <c r="AC16" s="161">
        <v>0</v>
      </c>
      <c r="AD16" s="161">
        <v>0</v>
      </c>
      <c r="AE16" s="161">
        <v>0</v>
      </c>
      <c r="AF16" s="161">
        <v>0</v>
      </c>
      <c r="AG16" s="161">
        <v>0</v>
      </c>
      <c r="AH16" s="161">
        <v>0</v>
      </c>
      <c r="AI16" s="161">
        <v>0</v>
      </c>
      <c r="AJ16" s="161">
        <v>0</v>
      </c>
      <c r="AK16" s="161">
        <v>0</v>
      </c>
      <c r="AL16" s="161">
        <v>0</v>
      </c>
      <c r="AM16" s="161">
        <v>0</v>
      </c>
      <c r="AN16" s="161">
        <v>0</v>
      </c>
      <c r="AO16" s="161">
        <v>0</v>
      </c>
      <c r="AP16" s="161">
        <v>0</v>
      </c>
      <c r="AQ16" s="161">
        <v>0</v>
      </c>
      <c r="AR16" s="161">
        <v>0</v>
      </c>
      <c r="AS16" s="161">
        <v>0</v>
      </c>
      <c r="AT16" s="161">
        <v>0</v>
      </c>
      <c r="AU16" s="161">
        <v>0</v>
      </c>
      <c r="AV16" s="161">
        <v>0</v>
      </c>
      <c r="AW16" s="161">
        <v>4087.2357556622101</v>
      </c>
      <c r="AX16" s="161">
        <v>4305.2910617731886</v>
      </c>
      <c r="AY16" s="161">
        <v>4397.0135211666857</v>
      </c>
      <c r="AZ16" s="161">
        <v>4489.6637985970701</v>
      </c>
      <c r="BA16" s="161">
        <v>4653.4522244366008</v>
      </c>
      <c r="BB16" s="161">
        <v>4700.7275530972365</v>
      </c>
      <c r="BC16" s="161">
        <v>4750.1278792107332</v>
      </c>
      <c r="BD16" s="161">
        <v>4823.0124306853031</v>
      </c>
      <c r="BE16" s="161">
        <v>4945.3482169935014</v>
      </c>
      <c r="BF16" s="161">
        <v>5103.6609231123257</v>
      </c>
      <c r="BG16" s="161">
        <v>5681.4440238388006</v>
      </c>
      <c r="BH16" s="161">
        <v>6082.0064971271277</v>
      </c>
      <c r="BI16" s="161">
        <v>6281.6816925941612</v>
      </c>
      <c r="BJ16" s="161">
        <v>6387.6951912624536</v>
      </c>
      <c r="BK16" s="161">
        <v>6372.0438190562527</v>
      </c>
      <c r="BL16" s="161">
        <v>6466.931170445202</v>
      </c>
      <c r="BM16" s="161">
        <v>7079.1018697800828</v>
      </c>
      <c r="BN16" s="161">
        <v>7283.4473990653305</v>
      </c>
      <c r="BO16" s="161">
        <v>7147.621942597475</v>
      </c>
      <c r="BP16" s="161">
        <v>7008.8941875460387</v>
      </c>
      <c r="BQ16" s="161"/>
      <c r="BR16" s="161"/>
      <c r="BS16" s="161"/>
      <c r="BT16" s="161"/>
      <c r="BU16" s="161"/>
      <c r="BV16" s="161"/>
      <c r="BW16" s="161"/>
      <c r="BX16" s="161"/>
      <c r="BY16" s="161"/>
      <c r="BZ16" s="161"/>
      <c r="CA16" s="161"/>
      <c r="CB16" s="161"/>
      <c r="CC16" s="161"/>
      <c r="CD16" s="161"/>
      <c r="CE16" s="161"/>
      <c r="CF16" s="161"/>
      <c r="CG16" s="162"/>
    </row>
    <row r="17" spans="1:85" ht="27" customHeight="1" x14ac:dyDescent="0.35">
      <c r="A17" s="163"/>
      <c r="B17" s="36" t="s">
        <v>388</v>
      </c>
      <c r="C17" s="160" t="s">
        <v>380</v>
      </c>
      <c r="D17" s="161">
        <v>0</v>
      </c>
      <c r="E17" s="161">
        <v>0</v>
      </c>
      <c r="F17" s="161">
        <v>0</v>
      </c>
      <c r="G17" s="161">
        <v>0</v>
      </c>
      <c r="H17" s="161">
        <v>0</v>
      </c>
      <c r="I17" s="161">
        <v>0</v>
      </c>
      <c r="J17" s="161">
        <v>0</v>
      </c>
      <c r="K17" s="161">
        <v>0</v>
      </c>
      <c r="L17" s="161">
        <v>0</v>
      </c>
      <c r="M17" s="161">
        <v>0</v>
      </c>
      <c r="N17" s="161">
        <v>0</v>
      </c>
      <c r="O17" s="161">
        <v>0</v>
      </c>
      <c r="P17" s="161">
        <v>0</v>
      </c>
      <c r="Q17" s="161">
        <v>0</v>
      </c>
      <c r="R17" s="161">
        <v>0</v>
      </c>
      <c r="S17" s="161">
        <v>0</v>
      </c>
      <c r="T17" s="161">
        <v>0</v>
      </c>
      <c r="U17" s="161">
        <v>0</v>
      </c>
      <c r="V17" s="161">
        <v>0</v>
      </c>
      <c r="W17" s="161">
        <v>0</v>
      </c>
      <c r="X17" s="161">
        <v>0</v>
      </c>
      <c r="Y17" s="161">
        <v>0</v>
      </c>
      <c r="Z17" s="161">
        <v>189.48404168517666</v>
      </c>
      <c r="AA17" s="161">
        <v>214.59592475241661</v>
      </c>
      <c r="AB17" s="161">
        <v>193.35126114844996</v>
      </c>
      <c r="AC17" s="161">
        <v>181.80440169745742</v>
      </c>
      <c r="AD17" s="161">
        <v>156.72637839592051</v>
      </c>
      <c r="AE17" s="161">
        <v>136.80531260162073</v>
      </c>
      <c r="AF17" s="161">
        <v>119.25999176133294</v>
      </c>
      <c r="AG17" s="161">
        <v>106.2490995579191</v>
      </c>
      <c r="AH17" s="161">
        <v>100.52303383689869</v>
      </c>
      <c r="AI17" s="161">
        <v>86.009435999757713</v>
      </c>
      <c r="AJ17" s="161">
        <v>72.223541388810176</v>
      </c>
      <c r="AK17" s="161">
        <v>69.423085730653938</v>
      </c>
      <c r="AL17" s="161">
        <v>64.656154280948385</v>
      </c>
      <c r="AM17" s="161">
        <v>61.718319699356421</v>
      </c>
      <c r="AN17" s="161">
        <v>58.311556829889916</v>
      </c>
      <c r="AO17" s="161">
        <v>58.554572834704111</v>
      </c>
      <c r="AP17" s="161">
        <v>56.274593663526431</v>
      </c>
      <c r="AQ17" s="161">
        <v>7.7047964452063402</v>
      </c>
      <c r="AR17" s="161">
        <v>0</v>
      </c>
      <c r="AS17" s="161">
        <v>0</v>
      </c>
      <c r="AT17" s="161">
        <v>0</v>
      </c>
      <c r="AU17" s="161">
        <v>0</v>
      </c>
      <c r="AV17" s="161">
        <v>0</v>
      </c>
      <c r="AW17" s="161">
        <v>0</v>
      </c>
      <c r="AX17" s="161">
        <v>0</v>
      </c>
      <c r="AY17" s="161">
        <v>0</v>
      </c>
      <c r="AZ17" s="161">
        <v>0</v>
      </c>
      <c r="BA17" s="161">
        <v>0</v>
      </c>
      <c r="BB17" s="161">
        <v>0</v>
      </c>
      <c r="BC17" s="161">
        <v>0</v>
      </c>
      <c r="BD17" s="161">
        <v>0</v>
      </c>
      <c r="BE17" s="161">
        <v>0</v>
      </c>
      <c r="BF17" s="161">
        <v>0</v>
      </c>
      <c r="BG17" s="161">
        <v>0</v>
      </c>
      <c r="BH17" s="161">
        <v>0</v>
      </c>
      <c r="BI17" s="161">
        <v>0</v>
      </c>
      <c r="BJ17" s="161">
        <v>0</v>
      </c>
      <c r="BK17" s="161">
        <v>0</v>
      </c>
      <c r="BL17" s="161">
        <v>0</v>
      </c>
      <c r="BM17" s="161">
        <v>0</v>
      </c>
      <c r="BN17" s="161">
        <v>0</v>
      </c>
      <c r="BO17" s="161">
        <v>0</v>
      </c>
      <c r="BP17" s="161">
        <v>0</v>
      </c>
      <c r="BQ17" s="161">
        <v>0</v>
      </c>
      <c r="BR17" s="161">
        <v>0</v>
      </c>
      <c r="BS17" s="161">
        <v>0</v>
      </c>
      <c r="BT17" s="161">
        <v>0</v>
      </c>
      <c r="BU17" s="161">
        <v>0</v>
      </c>
      <c r="BV17" s="161">
        <v>0</v>
      </c>
      <c r="BW17" s="161">
        <v>0</v>
      </c>
      <c r="BX17" s="161">
        <v>0</v>
      </c>
      <c r="BY17" s="161">
        <v>0</v>
      </c>
      <c r="BZ17" s="161">
        <v>0</v>
      </c>
      <c r="CA17" s="161">
        <v>0</v>
      </c>
      <c r="CB17" s="161">
        <v>0</v>
      </c>
      <c r="CC17" s="161">
        <v>0</v>
      </c>
      <c r="CD17" s="161">
        <v>0</v>
      </c>
      <c r="CE17" s="161">
        <v>0</v>
      </c>
      <c r="CF17" s="161">
        <v>0</v>
      </c>
      <c r="CG17" s="162">
        <v>0</v>
      </c>
    </row>
    <row r="18" spans="1:85" x14ac:dyDescent="0.35">
      <c r="A18" s="163"/>
      <c r="B18" s="36" t="s">
        <v>389</v>
      </c>
      <c r="C18" s="160" t="s">
        <v>376</v>
      </c>
      <c r="D18" s="161">
        <v>0</v>
      </c>
      <c r="E18" s="161">
        <v>0</v>
      </c>
      <c r="F18" s="161">
        <v>0</v>
      </c>
      <c r="G18" s="161">
        <v>0</v>
      </c>
      <c r="H18" s="161">
        <v>0</v>
      </c>
      <c r="I18" s="161">
        <v>0</v>
      </c>
      <c r="J18" s="161">
        <v>0</v>
      </c>
      <c r="K18" s="161">
        <v>0</v>
      </c>
      <c r="L18" s="161">
        <v>0</v>
      </c>
      <c r="M18" s="161">
        <v>0</v>
      </c>
      <c r="N18" s="161">
        <v>0</v>
      </c>
      <c r="O18" s="161">
        <v>0</v>
      </c>
      <c r="P18" s="161">
        <v>0</v>
      </c>
      <c r="Q18" s="161">
        <v>0</v>
      </c>
      <c r="R18" s="161">
        <v>0</v>
      </c>
      <c r="S18" s="161">
        <v>0</v>
      </c>
      <c r="T18" s="161">
        <v>0</v>
      </c>
      <c r="U18" s="161">
        <v>0</v>
      </c>
      <c r="V18" s="161">
        <v>0</v>
      </c>
      <c r="W18" s="161">
        <v>0</v>
      </c>
      <c r="X18" s="161">
        <v>0</v>
      </c>
      <c r="Y18" s="161">
        <v>0</v>
      </c>
      <c r="Z18" s="161">
        <v>0</v>
      </c>
      <c r="AA18" s="161">
        <v>0</v>
      </c>
      <c r="AB18" s="161">
        <v>0</v>
      </c>
      <c r="AC18" s="161">
        <v>0</v>
      </c>
      <c r="AD18" s="161">
        <v>0</v>
      </c>
      <c r="AE18" s="161">
        <v>0</v>
      </c>
      <c r="AF18" s="161">
        <v>0</v>
      </c>
      <c r="AG18" s="161">
        <v>0</v>
      </c>
      <c r="AH18" s="161">
        <v>0</v>
      </c>
      <c r="AI18" s="161">
        <v>0</v>
      </c>
      <c r="AJ18" s="161">
        <v>0</v>
      </c>
      <c r="AK18" s="161">
        <v>0</v>
      </c>
      <c r="AL18" s="161">
        <v>0</v>
      </c>
      <c r="AM18" s="161">
        <v>0</v>
      </c>
      <c r="AN18" s="161">
        <v>0</v>
      </c>
      <c r="AO18" s="161">
        <v>0</v>
      </c>
      <c r="AP18" s="161">
        <v>0</v>
      </c>
      <c r="AQ18" s="161">
        <v>0</v>
      </c>
      <c r="AR18" s="161">
        <v>0</v>
      </c>
      <c r="AS18" s="161">
        <v>0</v>
      </c>
      <c r="AT18" s="161">
        <v>0</v>
      </c>
      <c r="AU18" s="161">
        <v>0</v>
      </c>
      <c r="AV18" s="161">
        <v>4275.9410961206113</v>
      </c>
      <c r="AW18" s="161">
        <v>5840.9335851988726</v>
      </c>
      <c r="AX18" s="161">
        <v>6476.0535763733978</v>
      </c>
      <c r="AY18" s="161">
        <v>7637.7462670159193</v>
      </c>
      <c r="AZ18" s="161">
        <v>8739.5447417252981</v>
      </c>
      <c r="BA18" s="161">
        <v>9625.6936450876892</v>
      </c>
      <c r="BB18" s="161">
        <v>10189.873529099308</v>
      </c>
      <c r="BC18" s="161">
        <v>10707.645169599738</v>
      </c>
      <c r="BD18" s="161">
        <v>11321.940883753443</v>
      </c>
      <c r="BE18" s="161">
        <v>12115.721566419319</v>
      </c>
      <c r="BF18" s="161">
        <v>12699.939645324106</v>
      </c>
      <c r="BG18" s="161">
        <v>13352.589432223836</v>
      </c>
      <c r="BH18" s="161">
        <v>13814.374356262097</v>
      </c>
      <c r="BI18" s="161">
        <v>14344.501017906132</v>
      </c>
      <c r="BJ18" s="161">
        <v>14839.331404900835</v>
      </c>
      <c r="BK18" s="161">
        <v>15614.110905276302</v>
      </c>
      <c r="BL18" s="161">
        <v>16074.311329366423</v>
      </c>
      <c r="BM18" s="161">
        <v>17267.369055460564</v>
      </c>
      <c r="BN18" s="161">
        <v>17564.808730143221</v>
      </c>
      <c r="BO18" s="161">
        <v>18261.123890167451</v>
      </c>
      <c r="BP18" s="161">
        <v>19163.577384346452</v>
      </c>
      <c r="BQ18" s="161">
        <v>19269.42239985233</v>
      </c>
      <c r="BR18" s="161">
        <v>19086.266130536016</v>
      </c>
      <c r="BS18" s="161">
        <v>18174.071910037499</v>
      </c>
      <c r="BT18" s="161">
        <v>15463.303590240888</v>
      </c>
      <c r="BU18" s="161">
        <v>12402.102366632931</v>
      </c>
      <c r="BV18" s="161">
        <v>10523.207402510323</v>
      </c>
      <c r="BW18" s="161">
        <v>9149.8994035510314</v>
      </c>
      <c r="BX18" s="161">
        <v>6978.7759220204471</v>
      </c>
      <c r="BY18" s="161">
        <v>6878.4217292928024</v>
      </c>
      <c r="BZ18" s="161">
        <v>6739.9435608496124</v>
      </c>
      <c r="CA18" s="161">
        <v>7311.5462865401405</v>
      </c>
      <c r="CB18" s="161">
        <v>7848.6283806816591</v>
      </c>
      <c r="CC18" s="161">
        <v>8012.3387094193386</v>
      </c>
      <c r="CD18" s="161">
        <v>8271.0309872208854</v>
      </c>
      <c r="CE18" s="161">
        <v>8386.6802285637477</v>
      </c>
      <c r="CF18" s="161">
        <v>8354.3639891573002</v>
      </c>
      <c r="CG18" s="162">
        <v>8119.1687101715688</v>
      </c>
    </row>
    <row r="19" spans="1:85" x14ac:dyDescent="0.35">
      <c r="A19" s="163"/>
      <c r="B19" s="36" t="s">
        <v>390</v>
      </c>
      <c r="C19" s="160" t="s">
        <v>386</v>
      </c>
      <c r="D19" s="161">
        <v>0</v>
      </c>
      <c r="E19" s="161">
        <v>0</v>
      </c>
      <c r="F19" s="161">
        <v>0</v>
      </c>
      <c r="G19" s="161">
        <v>0</v>
      </c>
      <c r="H19" s="161">
        <v>0</v>
      </c>
      <c r="I19" s="161">
        <v>0</v>
      </c>
      <c r="J19" s="161">
        <v>0</v>
      </c>
      <c r="K19" s="161">
        <v>0</v>
      </c>
      <c r="L19" s="161">
        <v>0</v>
      </c>
      <c r="M19" s="161">
        <v>0</v>
      </c>
      <c r="N19" s="161">
        <v>0</v>
      </c>
      <c r="O19" s="161">
        <v>0</v>
      </c>
      <c r="P19" s="161">
        <v>0</v>
      </c>
      <c r="Q19" s="161">
        <v>0</v>
      </c>
      <c r="R19" s="161">
        <v>0</v>
      </c>
      <c r="S19" s="161">
        <v>0</v>
      </c>
      <c r="T19" s="161">
        <v>0</v>
      </c>
      <c r="U19" s="161">
        <v>0</v>
      </c>
      <c r="V19" s="161">
        <v>0</v>
      </c>
      <c r="W19" s="161">
        <v>0</v>
      </c>
      <c r="X19" s="161">
        <v>0</v>
      </c>
      <c r="Y19" s="161">
        <v>0</v>
      </c>
      <c r="Z19" s="161">
        <v>0</v>
      </c>
      <c r="AA19" s="161">
        <v>0</v>
      </c>
      <c r="AB19" s="161">
        <v>0</v>
      </c>
      <c r="AC19" s="161">
        <v>0</v>
      </c>
      <c r="AD19" s="161">
        <v>0</v>
      </c>
      <c r="AE19" s="161">
        <v>0</v>
      </c>
      <c r="AF19" s="161">
        <v>0</v>
      </c>
      <c r="AG19" s="161">
        <v>0</v>
      </c>
      <c r="AH19" s="161">
        <v>0</v>
      </c>
      <c r="AI19" s="161">
        <v>0</v>
      </c>
      <c r="AJ19" s="161">
        <v>0</v>
      </c>
      <c r="AK19" s="161">
        <v>0</v>
      </c>
      <c r="AL19" s="161">
        <v>0</v>
      </c>
      <c r="AM19" s="161">
        <v>0</v>
      </c>
      <c r="AN19" s="161">
        <v>0</v>
      </c>
      <c r="AO19" s="161">
        <v>0</v>
      </c>
      <c r="AP19" s="161">
        <v>0</v>
      </c>
      <c r="AQ19" s="161">
        <v>0</v>
      </c>
      <c r="AR19" s="161">
        <v>0</v>
      </c>
      <c r="AS19" s="161">
        <v>0</v>
      </c>
      <c r="AT19" s="161">
        <v>0</v>
      </c>
      <c r="AU19" s="161">
        <v>0</v>
      </c>
      <c r="AV19" s="161">
        <v>6.2344738648476605</v>
      </c>
      <c r="AW19" s="161">
        <v>15.17833207061733</v>
      </c>
      <c r="AX19" s="161">
        <v>23.563733849648226</v>
      </c>
      <c r="AY19" s="161">
        <v>38.498236018112017</v>
      </c>
      <c r="AZ19" s="161">
        <v>66.116597605792208</v>
      </c>
      <c r="BA19" s="161">
        <v>81.666901413200108</v>
      </c>
      <c r="BB19" s="161">
        <v>93.600349008005907</v>
      </c>
      <c r="BC19" s="161">
        <v>74.325527155817056</v>
      </c>
      <c r="BD19" s="161">
        <v>-0.11427525600204776</v>
      </c>
      <c r="BE19" s="161">
        <v>-0.15915379455104833</v>
      </c>
      <c r="BF19" s="161">
        <v>-0.26540577743407978</v>
      </c>
      <c r="BG19" s="161">
        <v>0.15005827869456828</v>
      </c>
      <c r="BH19" s="161">
        <v>-4.9586430714617442E-2</v>
      </c>
      <c r="BI19" s="161">
        <v>0</v>
      </c>
      <c r="BJ19" s="161">
        <v>0</v>
      </c>
      <c r="BK19" s="161">
        <v>0</v>
      </c>
      <c r="BL19" s="161">
        <v>0</v>
      </c>
      <c r="BM19" s="161">
        <v>0</v>
      </c>
      <c r="BN19" s="161">
        <v>0</v>
      </c>
      <c r="BO19" s="161">
        <v>0</v>
      </c>
      <c r="BP19" s="161">
        <v>0</v>
      </c>
      <c r="BQ19" s="161">
        <v>0</v>
      </c>
      <c r="BR19" s="161">
        <v>0</v>
      </c>
      <c r="BS19" s="161">
        <v>0</v>
      </c>
      <c r="BT19" s="161">
        <v>0</v>
      </c>
      <c r="BU19" s="161">
        <v>0</v>
      </c>
      <c r="BV19" s="161">
        <v>0</v>
      </c>
      <c r="BW19" s="161">
        <v>0</v>
      </c>
      <c r="BX19" s="161">
        <v>0</v>
      </c>
      <c r="BY19" s="161">
        <v>0</v>
      </c>
      <c r="BZ19" s="161">
        <v>0</v>
      </c>
      <c r="CA19" s="161">
        <v>0</v>
      </c>
      <c r="CB19" s="161">
        <v>0</v>
      </c>
      <c r="CC19" s="161">
        <v>0</v>
      </c>
      <c r="CD19" s="161">
        <v>0</v>
      </c>
      <c r="CE19" s="161">
        <v>0</v>
      </c>
      <c r="CF19" s="161">
        <v>0</v>
      </c>
      <c r="CG19" s="162">
        <v>0</v>
      </c>
    </row>
    <row r="20" spans="1:85" x14ac:dyDescent="0.35">
      <c r="A20" s="163"/>
      <c r="B20" s="36" t="s">
        <v>391</v>
      </c>
      <c r="C20" s="160" t="s">
        <v>386</v>
      </c>
      <c r="D20" s="161">
        <v>0</v>
      </c>
      <c r="E20" s="161">
        <v>0</v>
      </c>
      <c r="F20" s="161">
        <v>0</v>
      </c>
      <c r="G20" s="161">
        <v>0</v>
      </c>
      <c r="H20" s="161">
        <v>0</v>
      </c>
      <c r="I20" s="161">
        <v>0</v>
      </c>
      <c r="J20" s="161">
        <v>0</v>
      </c>
      <c r="K20" s="161">
        <v>0</v>
      </c>
      <c r="L20" s="161">
        <v>0</v>
      </c>
      <c r="M20" s="161">
        <v>0</v>
      </c>
      <c r="N20" s="161">
        <v>0</v>
      </c>
      <c r="O20" s="161">
        <v>0</v>
      </c>
      <c r="P20" s="161">
        <v>0</v>
      </c>
      <c r="Q20" s="161">
        <v>0</v>
      </c>
      <c r="R20" s="161">
        <v>0</v>
      </c>
      <c r="S20" s="161">
        <v>0</v>
      </c>
      <c r="T20" s="161">
        <v>0</v>
      </c>
      <c r="U20" s="161">
        <v>0</v>
      </c>
      <c r="V20" s="161">
        <v>0</v>
      </c>
      <c r="W20" s="161">
        <v>0</v>
      </c>
      <c r="X20" s="161">
        <v>0</v>
      </c>
      <c r="Y20" s="161">
        <v>0</v>
      </c>
      <c r="Z20" s="161">
        <v>0</v>
      </c>
      <c r="AA20" s="161">
        <v>0</v>
      </c>
      <c r="AB20" s="161">
        <v>0</v>
      </c>
      <c r="AC20" s="161">
        <v>0</v>
      </c>
      <c r="AD20" s="161">
        <v>0</v>
      </c>
      <c r="AE20" s="161">
        <v>0</v>
      </c>
      <c r="AF20" s="161">
        <v>0</v>
      </c>
      <c r="AG20" s="161">
        <v>0</v>
      </c>
      <c r="AH20" s="161">
        <v>0</v>
      </c>
      <c r="AI20" s="161">
        <v>0</v>
      </c>
      <c r="AJ20" s="161">
        <v>0</v>
      </c>
      <c r="AK20" s="161">
        <v>0</v>
      </c>
      <c r="AL20" s="161">
        <v>0</v>
      </c>
      <c r="AM20" s="161">
        <v>0</v>
      </c>
      <c r="AN20" s="161">
        <v>0</v>
      </c>
      <c r="AO20" s="161">
        <v>0</v>
      </c>
      <c r="AP20" s="161">
        <v>0</v>
      </c>
      <c r="AQ20" s="161">
        <v>0</v>
      </c>
      <c r="AR20" s="161">
        <v>0</v>
      </c>
      <c r="AS20" s="161">
        <v>0</v>
      </c>
      <c r="AT20" s="161">
        <v>0</v>
      </c>
      <c r="AU20" s="161">
        <v>0</v>
      </c>
      <c r="AV20" s="161">
        <v>0</v>
      </c>
      <c r="AW20" s="161">
        <v>0</v>
      </c>
      <c r="AX20" s="161">
        <v>0</v>
      </c>
      <c r="AY20" s="161">
        <v>0</v>
      </c>
      <c r="AZ20" s="161">
        <v>0</v>
      </c>
      <c r="BA20" s="161">
        <v>0</v>
      </c>
      <c r="BB20" s="161">
        <v>0</v>
      </c>
      <c r="BC20" s="161">
        <v>0</v>
      </c>
      <c r="BD20" s="161">
        <v>0</v>
      </c>
      <c r="BE20" s="161">
        <v>12.620123708650306</v>
      </c>
      <c r="BF20" s="161">
        <v>23.605422889547498</v>
      </c>
      <c r="BG20" s="161">
        <v>26.392212523457975</v>
      </c>
      <c r="BH20" s="161">
        <v>28.421615429854985</v>
      </c>
      <c r="BI20" s="161">
        <v>29.449576310082044</v>
      </c>
      <c r="BJ20" s="161">
        <v>31.602799767314696</v>
      </c>
      <c r="BK20" s="161">
        <v>32.45184305039021</v>
      </c>
      <c r="BL20" s="161">
        <v>32.347273171562627</v>
      </c>
      <c r="BM20" s="161">
        <v>32.849225247007283</v>
      </c>
      <c r="BN20" s="161">
        <v>31.594112084726305</v>
      </c>
      <c r="BO20" s="161">
        <v>32.465188166058432</v>
      </c>
      <c r="BP20" s="161">
        <v>80.723811367747956</v>
      </c>
      <c r="BQ20" s="161">
        <v>246.97582218653804</v>
      </c>
      <c r="BR20" s="161">
        <v>275.28505362943412</v>
      </c>
      <c r="BS20" s="161">
        <v>221.54451253309747</v>
      </c>
      <c r="BT20" s="161">
        <v>245.85272720856483</v>
      </c>
      <c r="BU20" s="161">
        <v>216.50862851420288</v>
      </c>
      <c r="BV20" s="161">
        <v>196.10012634989124</v>
      </c>
      <c r="BW20" s="161">
        <v>167.02610298378724</v>
      </c>
      <c r="BX20" s="161">
        <v>205.81023496227297</v>
      </c>
      <c r="BY20" s="161">
        <v>170.9229692868449</v>
      </c>
      <c r="BZ20" s="161">
        <v>125.45290798190612</v>
      </c>
      <c r="CA20" s="161">
        <v>119.62652220428579</v>
      </c>
      <c r="CB20" s="161">
        <v>0</v>
      </c>
      <c r="CC20" s="161">
        <v>0</v>
      </c>
      <c r="CD20" s="161">
        <v>0</v>
      </c>
      <c r="CE20" s="161">
        <v>0</v>
      </c>
      <c r="CF20" s="161">
        <v>0</v>
      </c>
      <c r="CG20" s="162">
        <v>0</v>
      </c>
    </row>
    <row r="21" spans="1:85" x14ac:dyDescent="0.35">
      <c r="A21" s="163"/>
      <c r="B21" s="36" t="s">
        <v>392</v>
      </c>
      <c r="C21" s="160" t="s">
        <v>386</v>
      </c>
      <c r="D21" s="161">
        <v>0</v>
      </c>
      <c r="E21" s="161">
        <v>0</v>
      </c>
      <c r="F21" s="161">
        <v>0</v>
      </c>
      <c r="G21" s="161">
        <v>0</v>
      </c>
      <c r="H21" s="161">
        <v>0</v>
      </c>
      <c r="I21" s="161">
        <v>0</v>
      </c>
      <c r="J21" s="161">
        <v>0</v>
      </c>
      <c r="K21" s="161">
        <v>0</v>
      </c>
      <c r="L21" s="161">
        <v>0</v>
      </c>
      <c r="M21" s="161">
        <v>0</v>
      </c>
      <c r="N21" s="161">
        <v>0</v>
      </c>
      <c r="O21" s="161">
        <v>0</v>
      </c>
      <c r="P21" s="161">
        <v>0</v>
      </c>
      <c r="Q21" s="161">
        <v>0</v>
      </c>
      <c r="R21" s="161">
        <v>0</v>
      </c>
      <c r="S21" s="161">
        <v>0</v>
      </c>
      <c r="T21" s="161">
        <v>0</v>
      </c>
      <c r="U21" s="161">
        <v>0</v>
      </c>
      <c r="V21" s="161">
        <v>0</v>
      </c>
      <c r="W21" s="161">
        <v>0</v>
      </c>
      <c r="X21" s="161">
        <v>0</v>
      </c>
      <c r="Y21" s="161">
        <v>0</v>
      </c>
      <c r="Z21" s="161">
        <v>0</v>
      </c>
      <c r="AA21" s="161">
        <v>0</v>
      </c>
      <c r="AB21" s="161">
        <v>0</v>
      </c>
      <c r="AC21" s="161">
        <v>0</v>
      </c>
      <c r="AD21" s="161">
        <v>0</v>
      </c>
      <c r="AE21" s="161">
        <v>0</v>
      </c>
      <c r="AF21" s="161">
        <v>0</v>
      </c>
      <c r="AG21" s="161">
        <v>0</v>
      </c>
      <c r="AH21" s="161">
        <v>0</v>
      </c>
      <c r="AI21" s="161">
        <v>0</v>
      </c>
      <c r="AJ21" s="161">
        <v>0</v>
      </c>
      <c r="AK21" s="161">
        <v>0</v>
      </c>
      <c r="AL21" s="161">
        <v>0</v>
      </c>
      <c r="AM21" s="161">
        <v>0</v>
      </c>
      <c r="AN21" s="161">
        <v>0</v>
      </c>
      <c r="AO21" s="161">
        <v>0</v>
      </c>
      <c r="AP21" s="161">
        <v>0</v>
      </c>
      <c r="AQ21" s="161">
        <v>0</v>
      </c>
      <c r="AR21" s="161">
        <v>0</v>
      </c>
      <c r="AS21" s="161">
        <v>0</v>
      </c>
      <c r="AT21" s="161">
        <v>0</v>
      </c>
      <c r="AU21" s="161">
        <v>0</v>
      </c>
      <c r="AV21" s="161">
        <v>0</v>
      </c>
      <c r="AW21" s="161">
        <v>0</v>
      </c>
      <c r="AX21" s="161">
        <v>0</v>
      </c>
      <c r="AY21" s="161">
        <v>0</v>
      </c>
      <c r="AZ21" s="161">
        <v>6.2041994932052349</v>
      </c>
      <c r="BA21" s="161">
        <v>45.827595679519767</v>
      </c>
      <c r="BB21" s="161">
        <v>62.088435965500651</v>
      </c>
      <c r="BC21" s="161">
        <v>51.930251487150741</v>
      </c>
      <c r="BD21" s="161">
        <v>7.8100580700415909</v>
      </c>
      <c r="BE21" s="161">
        <v>1.1047671761292944E-2</v>
      </c>
      <c r="BF21" s="161">
        <v>7.7438998012296853E-2</v>
      </c>
      <c r="BG21" s="161">
        <v>0</v>
      </c>
      <c r="BH21" s="161">
        <v>0</v>
      </c>
      <c r="BI21" s="161">
        <v>0</v>
      </c>
      <c r="BJ21" s="161">
        <v>0</v>
      </c>
      <c r="BK21" s="161">
        <v>0</v>
      </c>
      <c r="BL21" s="161">
        <v>0</v>
      </c>
      <c r="BM21" s="161">
        <v>0</v>
      </c>
      <c r="BN21" s="161">
        <v>0</v>
      </c>
      <c r="BO21" s="161">
        <v>0</v>
      </c>
      <c r="BP21" s="161">
        <v>0</v>
      </c>
      <c r="BQ21" s="161">
        <v>0</v>
      </c>
      <c r="BR21" s="161">
        <v>0</v>
      </c>
      <c r="BS21" s="161">
        <v>0</v>
      </c>
      <c r="BT21" s="161">
        <v>0</v>
      </c>
      <c r="BU21" s="161">
        <v>0</v>
      </c>
      <c r="BV21" s="161">
        <v>0</v>
      </c>
      <c r="BW21" s="161">
        <v>0</v>
      </c>
      <c r="BX21" s="161">
        <v>0</v>
      </c>
      <c r="BY21" s="161">
        <v>0</v>
      </c>
      <c r="BZ21" s="161">
        <v>0</v>
      </c>
      <c r="CA21" s="161">
        <v>0</v>
      </c>
      <c r="CB21" s="161">
        <v>0</v>
      </c>
      <c r="CC21" s="161">
        <v>0</v>
      </c>
      <c r="CD21" s="161">
        <v>0</v>
      </c>
      <c r="CE21" s="161">
        <v>0</v>
      </c>
      <c r="CF21" s="161">
        <v>0</v>
      </c>
      <c r="CG21" s="162">
        <v>0</v>
      </c>
    </row>
    <row r="22" spans="1:85" ht="27" customHeight="1" x14ac:dyDescent="0.35">
      <c r="A22" s="163"/>
      <c r="B22" s="36" t="s">
        <v>393</v>
      </c>
      <c r="D22" s="161">
        <f t="shared" ref="D22:BO22" si="2">SUM(D23:D24)</f>
        <v>0</v>
      </c>
      <c r="E22" s="161">
        <f t="shared" si="2"/>
        <v>0</v>
      </c>
      <c r="F22" s="161">
        <f t="shared" si="2"/>
        <v>0</v>
      </c>
      <c r="G22" s="161">
        <f t="shared" si="2"/>
        <v>0</v>
      </c>
      <c r="H22" s="161">
        <f t="shared" si="2"/>
        <v>0</v>
      </c>
      <c r="I22" s="161">
        <f t="shared" si="2"/>
        <v>0</v>
      </c>
      <c r="J22" s="161">
        <f t="shared" si="2"/>
        <v>0</v>
      </c>
      <c r="K22" s="161">
        <f t="shared" si="2"/>
        <v>0</v>
      </c>
      <c r="L22" s="161">
        <f t="shared" si="2"/>
        <v>0</v>
      </c>
      <c r="M22" s="161">
        <f t="shared" si="2"/>
        <v>0</v>
      </c>
      <c r="N22" s="161">
        <f t="shared" si="2"/>
        <v>0</v>
      </c>
      <c r="O22" s="161">
        <f t="shared" si="2"/>
        <v>0</v>
      </c>
      <c r="P22" s="161">
        <f t="shared" si="2"/>
        <v>0</v>
      </c>
      <c r="Q22" s="161">
        <f t="shared" si="2"/>
        <v>0</v>
      </c>
      <c r="R22" s="161">
        <f t="shared" si="2"/>
        <v>0</v>
      </c>
      <c r="S22" s="161">
        <f t="shared" si="2"/>
        <v>0</v>
      </c>
      <c r="T22" s="161">
        <f t="shared" si="2"/>
        <v>0</v>
      </c>
      <c r="U22" s="161">
        <f t="shared" si="2"/>
        <v>0</v>
      </c>
      <c r="V22" s="161">
        <f t="shared" si="2"/>
        <v>0</v>
      </c>
      <c r="W22" s="161">
        <f t="shared" si="2"/>
        <v>0</v>
      </c>
      <c r="X22" s="161">
        <f t="shared" si="2"/>
        <v>0</v>
      </c>
      <c r="Y22" s="161">
        <f t="shared" si="2"/>
        <v>0</v>
      </c>
      <c r="Z22" s="161">
        <f t="shared" si="2"/>
        <v>0</v>
      </c>
      <c r="AA22" s="161">
        <f t="shared" si="2"/>
        <v>0</v>
      </c>
      <c r="AB22" s="161">
        <f t="shared" si="2"/>
        <v>0</v>
      </c>
      <c r="AC22" s="161">
        <f t="shared" si="2"/>
        <v>0</v>
      </c>
      <c r="AD22" s="161">
        <f t="shared" si="2"/>
        <v>0</v>
      </c>
      <c r="AE22" s="161">
        <f t="shared" si="2"/>
        <v>0</v>
      </c>
      <c r="AF22" s="161">
        <f t="shared" si="2"/>
        <v>0</v>
      </c>
      <c r="AG22" s="161">
        <f t="shared" si="2"/>
        <v>0</v>
      </c>
      <c r="AH22" s="161">
        <f t="shared" si="2"/>
        <v>0</v>
      </c>
      <c r="AI22" s="161">
        <f t="shared" si="2"/>
        <v>0</v>
      </c>
      <c r="AJ22" s="161">
        <f t="shared" si="2"/>
        <v>0</v>
      </c>
      <c r="AK22" s="161">
        <f t="shared" si="2"/>
        <v>0</v>
      </c>
      <c r="AL22" s="161">
        <f t="shared" si="2"/>
        <v>0</v>
      </c>
      <c r="AM22" s="161">
        <f t="shared" si="2"/>
        <v>0</v>
      </c>
      <c r="AN22" s="161">
        <f t="shared" si="2"/>
        <v>0</v>
      </c>
      <c r="AO22" s="161">
        <f t="shared" si="2"/>
        <v>0</v>
      </c>
      <c r="AP22" s="161">
        <f t="shared" si="2"/>
        <v>0</v>
      </c>
      <c r="AQ22" s="161">
        <f t="shared" si="2"/>
        <v>0</v>
      </c>
      <c r="AR22" s="161">
        <f t="shared" si="2"/>
        <v>0</v>
      </c>
      <c r="AS22" s="161">
        <f t="shared" si="2"/>
        <v>0</v>
      </c>
      <c r="AT22" s="161">
        <f t="shared" si="2"/>
        <v>0</v>
      </c>
      <c r="AU22" s="161">
        <f t="shared" si="2"/>
        <v>0</v>
      </c>
      <c r="AV22" s="161">
        <f t="shared" si="2"/>
        <v>0</v>
      </c>
      <c r="AW22" s="161">
        <f t="shared" si="2"/>
        <v>0</v>
      </c>
      <c r="AX22" s="161">
        <f t="shared" si="2"/>
        <v>0</v>
      </c>
      <c r="AY22" s="161">
        <f t="shared" si="2"/>
        <v>0</v>
      </c>
      <c r="AZ22" s="161">
        <f t="shared" si="2"/>
        <v>0</v>
      </c>
      <c r="BA22" s="161">
        <f t="shared" si="2"/>
        <v>0</v>
      </c>
      <c r="BB22" s="161">
        <f t="shared" si="2"/>
        <v>0</v>
      </c>
      <c r="BC22" s="161">
        <f t="shared" si="2"/>
        <v>0</v>
      </c>
      <c r="BD22" s="161">
        <f t="shared" si="2"/>
        <v>0</v>
      </c>
      <c r="BE22" s="161">
        <f t="shared" si="2"/>
        <v>0</v>
      </c>
      <c r="BF22" s="161">
        <f t="shared" si="2"/>
        <v>0</v>
      </c>
      <c r="BG22" s="161">
        <f t="shared" si="2"/>
        <v>0</v>
      </c>
      <c r="BH22" s="161">
        <f t="shared" si="2"/>
        <v>0</v>
      </c>
      <c r="BI22" s="161">
        <f t="shared" si="2"/>
        <v>0</v>
      </c>
      <c r="BJ22" s="161">
        <f t="shared" si="2"/>
        <v>0</v>
      </c>
      <c r="BK22" s="161">
        <f t="shared" si="2"/>
        <v>0</v>
      </c>
      <c r="BL22" s="161">
        <f t="shared" si="2"/>
        <v>194.24407263046135</v>
      </c>
      <c r="BM22" s="161">
        <f t="shared" si="2"/>
        <v>1909.8900193437926</v>
      </c>
      <c r="BN22" s="161">
        <f t="shared" si="2"/>
        <v>3300.623344293489</v>
      </c>
      <c r="BO22" s="161">
        <f t="shared" si="2"/>
        <v>5164.9902386238045</v>
      </c>
      <c r="BP22" s="161">
        <f t="shared" ref="BP22:CG22" si="3">SUM(BP23:BP24)</f>
        <v>9673.9379295099716</v>
      </c>
      <c r="BQ22" s="161">
        <f t="shared" si="3"/>
        <v>14612.833326100927</v>
      </c>
      <c r="BR22" s="161">
        <f t="shared" si="3"/>
        <v>17743.31020301133</v>
      </c>
      <c r="BS22" s="161">
        <f t="shared" si="3"/>
        <v>19600.219190671363</v>
      </c>
      <c r="BT22" s="161">
        <f t="shared" si="3"/>
        <v>19917.959953129179</v>
      </c>
      <c r="BU22" s="161">
        <f t="shared" si="3"/>
        <v>20300.255742465491</v>
      </c>
      <c r="BV22" s="161">
        <f t="shared" si="3"/>
        <v>19551.28462042414</v>
      </c>
      <c r="BW22" s="161">
        <f t="shared" si="3"/>
        <v>17521.455091692231</v>
      </c>
      <c r="BX22" s="161">
        <f t="shared" si="3"/>
        <v>16068.743332598489</v>
      </c>
      <c r="BY22" s="161">
        <f t="shared" si="3"/>
        <v>15323.093405728283</v>
      </c>
      <c r="BZ22" s="161">
        <f t="shared" si="3"/>
        <v>13636.025077878287</v>
      </c>
      <c r="CA22" s="161">
        <f t="shared" si="3"/>
        <v>13166.099387660677</v>
      </c>
      <c r="CB22" s="161">
        <f t="shared" si="3"/>
        <v>12615.103576947507</v>
      </c>
      <c r="CC22" s="161">
        <f t="shared" si="3"/>
        <v>7875.3459895976084</v>
      </c>
      <c r="CD22" s="161">
        <f t="shared" si="3"/>
        <v>4862.5576718180455</v>
      </c>
      <c r="CE22" s="161">
        <f t="shared" si="3"/>
        <v>4926.6560197730641</v>
      </c>
      <c r="CF22" s="161">
        <f t="shared" si="3"/>
        <v>4941.5699914810093</v>
      </c>
      <c r="CG22" s="162">
        <f t="shared" si="3"/>
        <v>4914.9139811605064</v>
      </c>
    </row>
    <row r="23" spans="1:85" x14ac:dyDescent="0.35">
      <c r="A23" s="163"/>
      <c r="B23" s="56" t="s">
        <v>383</v>
      </c>
      <c r="C23" s="160" t="s">
        <v>380</v>
      </c>
      <c r="D23" s="161">
        <v>0</v>
      </c>
      <c r="E23" s="161">
        <v>0</v>
      </c>
      <c r="F23" s="161">
        <v>0</v>
      </c>
      <c r="G23" s="161">
        <v>0</v>
      </c>
      <c r="H23" s="161">
        <v>0</v>
      </c>
      <c r="I23" s="161">
        <v>0</v>
      </c>
      <c r="J23" s="161">
        <v>0</v>
      </c>
      <c r="K23" s="161">
        <v>0</v>
      </c>
      <c r="L23" s="161">
        <v>0</v>
      </c>
      <c r="M23" s="161">
        <v>0</v>
      </c>
      <c r="N23" s="161">
        <v>0</v>
      </c>
      <c r="O23" s="161">
        <v>0</v>
      </c>
      <c r="P23" s="161">
        <v>0</v>
      </c>
      <c r="Q23" s="161">
        <v>0</v>
      </c>
      <c r="R23" s="161">
        <v>0</v>
      </c>
      <c r="S23" s="161">
        <v>0</v>
      </c>
      <c r="T23" s="161">
        <v>0</v>
      </c>
      <c r="U23" s="161">
        <v>0</v>
      </c>
      <c r="V23" s="161">
        <v>0</v>
      </c>
      <c r="W23" s="161">
        <v>0</v>
      </c>
      <c r="X23" s="161">
        <v>0</v>
      </c>
      <c r="Y23" s="161">
        <v>0</v>
      </c>
      <c r="Z23" s="161">
        <v>0</v>
      </c>
      <c r="AA23" s="161">
        <v>0</v>
      </c>
      <c r="AB23" s="161">
        <v>0</v>
      </c>
      <c r="AC23" s="161">
        <v>0</v>
      </c>
      <c r="AD23" s="161">
        <v>0</v>
      </c>
      <c r="AE23" s="161">
        <v>0</v>
      </c>
      <c r="AF23" s="161">
        <v>0</v>
      </c>
      <c r="AG23" s="161">
        <v>0</v>
      </c>
      <c r="AH23" s="161">
        <v>0</v>
      </c>
      <c r="AI23" s="161">
        <v>0</v>
      </c>
      <c r="AJ23" s="161">
        <v>0</v>
      </c>
      <c r="AK23" s="161">
        <v>0</v>
      </c>
      <c r="AL23" s="161">
        <v>0</v>
      </c>
      <c r="AM23" s="161">
        <v>0</v>
      </c>
      <c r="AN23" s="161">
        <v>0</v>
      </c>
      <c r="AO23" s="161">
        <v>0</v>
      </c>
      <c r="AP23" s="161">
        <v>0</v>
      </c>
      <c r="AQ23" s="161">
        <v>0</v>
      </c>
      <c r="AR23" s="161">
        <v>0</v>
      </c>
      <c r="AS23" s="161">
        <v>0</v>
      </c>
      <c r="AT23" s="161">
        <v>0</v>
      </c>
      <c r="AU23" s="161">
        <v>0</v>
      </c>
      <c r="AV23" s="161">
        <v>0</v>
      </c>
      <c r="AW23" s="161">
        <v>0</v>
      </c>
      <c r="AX23" s="161">
        <v>0</v>
      </c>
      <c r="AY23" s="161">
        <v>0</v>
      </c>
      <c r="AZ23" s="161">
        <v>0</v>
      </c>
      <c r="BA23" s="161">
        <v>0</v>
      </c>
      <c r="BB23" s="161">
        <v>0</v>
      </c>
      <c r="BC23" s="161">
        <v>0</v>
      </c>
      <c r="BD23" s="161">
        <v>0</v>
      </c>
      <c r="BE23" s="161">
        <v>0</v>
      </c>
      <c r="BF23" s="161">
        <v>0</v>
      </c>
      <c r="BG23" s="161">
        <v>0</v>
      </c>
      <c r="BH23" s="161">
        <v>0</v>
      </c>
      <c r="BI23" s="161">
        <v>0</v>
      </c>
      <c r="BJ23" s="161">
        <v>0</v>
      </c>
      <c r="BK23" s="161">
        <v>0</v>
      </c>
      <c r="BL23" s="161">
        <v>98.322125952719873</v>
      </c>
      <c r="BM23" s="161">
        <v>875.47264543654376</v>
      </c>
      <c r="BN23" s="161">
        <v>1412.1558679868858</v>
      </c>
      <c r="BO23" s="161">
        <v>2032.3912417964084</v>
      </c>
      <c r="BP23" s="161">
        <v>3288.6766487058876</v>
      </c>
      <c r="BQ23" s="161">
        <v>4954.9209216776508</v>
      </c>
      <c r="BR23" s="161">
        <v>5672.5433556131093</v>
      </c>
      <c r="BS23" s="161">
        <v>6120.6818026904693</v>
      </c>
      <c r="BT23" s="161">
        <v>6294.8656195290168</v>
      </c>
      <c r="BU23" s="161">
        <v>6229.5170674053606</v>
      </c>
      <c r="BV23" s="161">
        <v>5908.7672611291191</v>
      </c>
      <c r="BW23" s="161">
        <v>5707.6522053229128</v>
      </c>
      <c r="BX23" s="161">
        <v>5483.60682013119</v>
      </c>
      <c r="BY23" s="161">
        <v>5442.5159372352155</v>
      </c>
      <c r="BZ23" s="161">
        <v>5106.7464818939961</v>
      </c>
      <c r="CA23" s="161">
        <v>5232.9911034075076</v>
      </c>
      <c r="CB23" s="161">
        <v>5289.4279829479256</v>
      </c>
      <c r="CC23" s="161">
        <v>4973.9249143116285</v>
      </c>
      <c r="CD23" s="161">
        <v>4825.9997144920226</v>
      </c>
      <c r="CE23" s="161">
        <v>4929.5955702090241</v>
      </c>
      <c r="CF23" s="161">
        <v>4944.516567668622</v>
      </c>
      <c r="CG23" s="162">
        <v>4917.8693983537432</v>
      </c>
    </row>
    <row r="24" spans="1:85" x14ac:dyDescent="0.35">
      <c r="A24" s="163"/>
      <c r="B24" s="56" t="s">
        <v>394</v>
      </c>
      <c r="C24" s="160" t="s">
        <v>386</v>
      </c>
      <c r="D24" s="161">
        <v>0</v>
      </c>
      <c r="E24" s="161">
        <v>0</v>
      </c>
      <c r="F24" s="161">
        <v>0</v>
      </c>
      <c r="G24" s="161">
        <v>0</v>
      </c>
      <c r="H24" s="161">
        <v>0</v>
      </c>
      <c r="I24" s="161">
        <v>0</v>
      </c>
      <c r="J24" s="161">
        <v>0</v>
      </c>
      <c r="K24" s="161">
        <v>0</v>
      </c>
      <c r="L24" s="161">
        <v>0</v>
      </c>
      <c r="M24" s="161">
        <v>0</v>
      </c>
      <c r="N24" s="161">
        <v>0</v>
      </c>
      <c r="O24" s="161">
        <v>0</v>
      </c>
      <c r="P24" s="161">
        <v>0</v>
      </c>
      <c r="Q24" s="161">
        <v>0</v>
      </c>
      <c r="R24" s="161">
        <v>0</v>
      </c>
      <c r="S24" s="161">
        <v>0</v>
      </c>
      <c r="T24" s="161">
        <v>0</v>
      </c>
      <c r="U24" s="161">
        <v>0</v>
      </c>
      <c r="V24" s="161">
        <v>0</v>
      </c>
      <c r="W24" s="161">
        <v>0</v>
      </c>
      <c r="X24" s="161">
        <v>0</v>
      </c>
      <c r="Y24" s="161">
        <v>0</v>
      </c>
      <c r="Z24" s="161">
        <v>0</v>
      </c>
      <c r="AA24" s="161">
        <v>0</v>
      </c>
      <c r="AB24" s="161">
        <v>0</v>
      </c>
      <c r="AC24" s="161">
        <v>0</v>
      </c>
      <c r="AD24" s="161">
        <v>0</v>
      </c>
      <c r="AE24" s="161">
        <v>0</v>
      </c>
      <c r="AF24" s="161">
        <v>0</v>
      </c>
      <c r="AG24" s="161">
        <v>0</v>
      </c>
      <c r="AH24" s="161">
        <v>0</v>
      </c>
      <c r="AI24" s="161">
        <v>0</v>
      </c>
      <c r="AJ24" s="161">
        <v>0</v>
      </c>
      <c r="AK24" s="161">
        <v>0</v>
      </c>
      <c r="AL24" s="161">
        <v>0</v>
      </c>
      <c r="AM24" s="161">
        <v>0</v>
      </c>
      <c r="AN24" s="161">
        <v>0</v>
      </c>
      <c r="AO24" s="161">
        <v>0</v>
      </c>
      <c r="AP24" s="161">
        <v>0</v>
      </c>
      <c r="AQ24" s="161">
        <v>0</v>
      </c>
      <c r="AR24" s="161">
        <v>0</v>
      </c>
      <c r="AS24" s="161">
        <v>0</v>
      </c>
      <c r="AT24" s="161">
        <v>0</v>
      </c>
      <c r="AU24" s="161">
        <v>0</v>
      </c>
      <c r="AV24" s="161">
        <v>0</v>
      </c>
      <c r="AW24" s="161">
        <v>0</v>
      </c>
      <c r="AX24" s="161">
        <v>0</v>
      </c>
      <c r="AY24" s="161">
        <v>0</v>
      </c>
      <c r="AZ24" s="161">
        <v>0</v>
      </c>
      <c r="BA24" s="161">
        <v>0</v>
      </c>
      <c r="BB24" s="161">
        <v>0</v>
      </c>
      <c r="BC24" s="161">
        <v>0</v>
      </c>
      <c r="BD24" s="161">
        <v>0</v>
      </c>
      <c r="BE24" s="161">
        <v>0</v>
      </c>
      <c r="BF24" s="161">
        <v>0</v>
      </c>
      <c r="BG24" s="161">
        <v>0</v>
      </c>
      <c r="BH24" s="161">
        <v>0</v>
      </c>
      <c r="BI24" s="161">
        <v>0</v>
      </c>
      <c r="BJ24" s="161">
        <v>0</v>
      </c>
      <c r="BK24" s="161">
        <v>0</v>
      </c>
      <c r="BL24" s="161">
        <v>95.921946677741474</v>
      </c>
      <c r="BM24" s="161">
        <v>1034.4173739072487</v>
      </c>
      <c r="BN24" s="161">
        <v>1888.4674763066032</v>
      </c>
      <c r="BO24" s="161">
        <v>3132.5989968273961</v>
      </c>
      <c r="BP24" s="161">
        <v>6385.2612808040831</v>
      </c>
      <c r="BQ24" s="161">
        <v>9657.9124044232758</v>
      </c>
      <c r="BR24" s="161">
        <v>12070.766847398221</v>
      </c>
      <c r="BS24" s="161">
        <v>13479.537387980892</v>
      </c>
      <c r="BT24" s="161">
        <v>13623.094333600162</v>
      </c>
      <c r="BU24" s="161">
        <v>14070.738675060131</v>
      </c>
      <c r="BV24" s="161">
        <v>13642.517359295021</v>
      </c>
      <c r="BW24" s="161">
        <v>11813.80288636932</v>
      </c>
      <c r="BX24" s="161">
        <v>10585.136512467299</v>
      </c>
      <c r="BY24" s="161">
        <v>9880.5774684930675</v>
      </c>
      <c r="BZ24" s="161">
        <v>8529.2785959842895</v>
      </c>
      <c r="CA24" s="161">
        <v>7933.1082842531705</v>
      </c>
      <c r="CB24" s="161">
        <v>7325.6755939995819</v>
      </c>
      <c r="CC24" s="161">
        <v>2901.4210752859799</v>
      </c>
      <c r="CD24" s="161">
        <v>36.557957326023136</v>
      </c>
      <c r="CE24" s="161">
        <v>-2.9395504359601539</v>
      </c>
      <c r="CF24" s="161">
        <v>-2.9465761876126941</v>
      </c>
      <c r="CG24" s="162">
        <v>-2.9554171932364</v>
      </c>
    </row>
    <row r="25" spans="1:85" x14ac:dyDescent="0.35">
      <c r="A25" s="163"/>
      <c r="B25" s="36" t="s">
        <v>395</v>
      </c>
      <c r="C25" s="160" t="s">
        <v>386</v>
      </c>
      <c r="D25" s="161">
        <v>0</v>
      </c>
      <c r="E25" s="161">
        <v>0</v>
      </c>
      <c r="F25" s="161">
        <v>0</v>
      </c>
      <c r="G25" s="161">
        <v>0</v>
      </c>
      <c r="H25" s="161">
        <v>0</v>
      </c>
      <c r="I25" s="161">
        <v>0</v>
      </c>
      <c r="J25" s="161">
        <v>0</v>
      </c>
      <c r="K25" s="161">
        <v>0</v>
      </c>
      <c r="L25" s="161">
        <v>0</v>
      </c>
      <c r="M25" s="161">
        <v>0</v>
      </c>
      <c r="N25" s="161">
        <v>0</v>
      </c>
      <c r="O25" s="161">
        <v>0</v>
      </c>
      <c r="P25" s="161">
        <v>0</v>
      </c>
      <c r="Q25" s="161">
        <v>0</v>
      </c>
      <c r="R25" s="161">
        <v>0</v>
      </c>
      <c r="S25" s="161">
        <v>0</v>
      </c>
      <c r="T25" s="161">
        <v>0</v>
      </c>
      <c r="U25" s="161">
        <v>0</v>
      </c>
      <c r="V25" s="161">
        <v>0</v>
      </c>
      <c r="W25" s="161">
        <v>0</v>
      </c>
      <c r="X25" s="161">
        <v>0</v>
      </c>
      <c r="Y25" s="161">
        <v>0</v>
      </c>
      <c r="Z25" s="161">
        <v>0</v>
      </c>
      <c r="AA25" s="161">
        <v>59.254098625667275</v>
      </c>
      <c r="AB25" s="161">
        <v>144.64445490494731</v>
      </c>
      <c r="AC25" s="161">
        <v>170.95040756626594</v>
      </c>
      <c r="AD25" s="161">
        <v>133.04829245121309</v>
      </c>
      <c r="AE25" s="161">
        <v>107.81345827544946</v>
      </c>
      <c r="AF25" s="161">
        <v>139.93172366663066</v>
      </c>
      <c r="AG25" s="161">
        <v>176.84883018522061</v>
      </c>
      <c r="AH25" s="161">
        <v>150.78455075534802</v>
      </c>
      <c r="AI25" s="161">
        <v>145.14092324959114</v>
      </c>
      <c r="AJ25" s="161">
        <v>189.58679614562669</v>
      </c>
      <c r="AK25" s="161">
        <v>269.52492107195059</v>
      </c>
      <c r="AL25" s="161">
        <v>357.5105001417146</v>
      </c>
      <c r="AM25" s="161">
        <v>446.55019547181411</v>
      </c>
      <c r="AN25" s="161">
        <v>432.19153885683113</v>
      </c>
      <c r="AO25" s="161">
        <v>422.89413713952968</v>
      </c>
      <c r="AP25" s="161">
        <v>503.3449766570975</v>
      </c>
      <c r="AQ25" s="161">
        <v>530.91010719905717</v>
      </c>
      <c r="AR25" s="161">
        <v>1090.4533965912065</v>
      </c>
      <c r="AS25" s="161">
        <v>1088.1471906699153</v>
      </c>
      <c r="AT25" s="161">
        <v>1167.210359112971</v>
      </c>
      <c r="AU25" s="161">
        <v>1394.5115409694165</v>
      </c>
      <c r="AV25" s="161">
        <v>2012.4521912870562</v>
      </c>
      <c r="AW25" s="161">
        <v>2544.6987807592791</v>
      </c>
      <c r="AX25" s="161">
        <v>2986.2395144138986</v>
      </c>
      <c r="AY25" s="161">
        <v>3494.7610991167876</v>
      </c>
      <c r="AZ25" s="161">
        <v>4048.7210773573079</v>
      </c>
      <c r="BA25" s="161">
        <v>4520.6378455806553</v>
      </c>
      <c r="BB25" s="161">
        <v>4655.8257317561674</v>
      </c>
      <c r="BC25" s="161">
        <v>3586.3447875763177</v>
      </c>
      <c r="BD25" s="161">
        <v>3.2034538977623224</v>
      </c>
      <c r="BE25" s="161">
        <v>0</v>
      </c>
      <c r="BF25" s="161">
        <v>0</v>
      </c>
      <c r="BG25" s="161">
        <v>0.15005827869456828</v>
      </c>
      <c r="BH25" s="161">
        <v>0</v>
      </c>
      <c r="BI25" s="161">
        <v>0</v>
      </c>
      <c r="BJ25" s="161">
        <v>0</v>
      </c>
      <c r="BK25" s="161">
        <v>0</v>
      </c>
      <c r="BL25" s="161">
        <v>0</v>
      </c>
      <c r="BM25" s="161">
        <v>0</v>
      </c>
      <c r="BN25" s="161">
        <v>0</v>
      </c>
      <c r="BO25" s="161">
        <v>0</v>
      </c>
      <c r="BP25" s="161">
        <v>0</v>
      </c>
      <c r="BQ25" s="161">
        <v>0</v>
      </c>
      <c r="BR25" s="161">
        <v>0</v>
      </c>
      <c r="BS25" s="161">
        <v>0</v>
      </c>
      <c r="BT25" s="161">
        <v>0</v>
      </c>
      <c r="BU25" s="161">
        <v>0</v>
      </c>
      <c r="BV25" s="161">
        <v>0</v>
      </c>
      <c r="BW25" s="161">
        <v>0</v>
      </c>
      <c r="BX25" s="161">
        <v>0</v>
      </c>
      <c r="BY25" s="161">
        <v>0</v>
      </c>
      <c r="BZ25" s="161">
        <v>0</v>
      </c>
      <c r="CA25" s="161">
        <v>0</v>
      </c>
      <c r="CB25" s="161">
        <v>0</v>
      </c>
      <c r="CC25" s="161">
        <v>0</v>
      </c>
      <c r="CD25" s="161">
        <v>0</v>
      </c>
      <c r="CE25" s="161">
        <v>0</v>
      </c>
      <c r="CF25" s="161">
        <v>0</v>
      </c>
      <c r="CG25" s="162">
        <v>0</v>
      </c>
    </row>
    <row r="26" spans="1:85" x14ac:dyDescent="0.35">
      <c r="A26" s="163"/>
      <c r="B26" s="36" t="s">
        <v>396</v>
      </c>
      <c r="C26" s="160" t="s">
        <v>376</v>
      </c>
      <c r="D26" s="161"/>
      <c r="E26" s="161"/>
      <c r="F26" s="161"/>
      <c r="G26" s="161"/>
      <c r="H26" s="161"/>
      <c r="I26" s="161"/>
      <c r="J26" s="161"/>
      <c r="K26" s="161"/>
      <c r="L26" s="161"/>
      <c r="M26" s="161"/>
      <c r="N26" s="161"/>
      <c r="O26" s="161"/>
      <c r="P26" s="161"/>
      <c r="Q26" s="161"/>
      <c r="R26" s="161"/>
      <c r="S26" s="161"/>
      <c r="T26" s="161"/>
      <c r="U26" s="161"/>
      <c r="V26" s="161"/>
      <c r="W26" s="161"/>
      <c r="X26" s="161"/>
      <c r="Y26" s="161"/>
      <c r="Z26" s="161"/>
      <c r="AA26" s="161"/>
      <c r="AB26" s="161"/>
      <c r="AC26" s="161"/>
      <c r="AD26" s="161"/>
      <c r="AE26" s="161"/>
      <c r="AF26" s="161"/>
      <c r="AG26" s="161"/>
      <c r="AH26" s="161"/>
      <c r="AI26" s="161"/>
      <c r="AJ26" s="161"/>
      <c r="AK26" s="161"/>
      <c r="AL26" s="161"/>
      <c r="AM26" s="161"/>
      <c r="AN26" s="161"/>
      <c r="AO26" s="161"/>
      <c r="AP26" s="161"/>
      <c r="AQ26" s="161"/>
      <c r="AR26" s="161"/>
      <c r="AS26" s="161"/>
      <c r="AT26" s="161"/>
      <c r="AU26" s="161"/>
      <c r="AV26" s="161"/>
      <c r="AW26" s="161"/>
      <c r="AX26" s="161"/>
      <c r="AY26" s="161"/>
      <c r="AZ26" s="161">
        <v>0</v>
      </c>
      <c r="BA26" s="161">
        <v>0</v>
      </c>
      <c r="BB26" s="161">
        <v>0</v>
      </c>
      <c r="BC26" s="161">
        <v>0</v>
      </c>
      <c r="BD26" s="161">
        <v>0</v>
      </c>
      <c r="BE26" s="161">
        <v>0</v>
      </c>
      <c r="BF26" s="161">
        <v>0</v>
      </c>
      <c r="BG26" s="161">
        <v>0</v>
      </c>
      <c r="BH26" s="161">
        <v>0</v>
      </c>
      <c r="BI26" s="161">
        <v>4.9932691589023781</v>
      </c>
      <c r="BJ26" s="161">
        <v>11.345740510235181</v>
      </c>
      <c r="BK26" s="161">
        <v>21.358407871330975</v>
      </c>
      <c r="BL26" s="161">
        <v>58.850762155417193</v>
      </c>
      <c r="BM26" s="161">
        <v>51.46863149019606</v>
      </c>
      <c r="BN26" s="161">
        <v>67.689007261191634</v>
      </c>
      <c r="BO26" s="161">
        <v>107.73929971439586</v>
      </c>
      <c r="BP26" s="161">
        <v>158.26240326048168</v>
      </c>
      <c r="BQ26" s="161">
        <v>223.67539860351101</v>
      </c>
      <c r="BR26" s="161">
        <v>259.90276565104483</v>
      </c>
      <c r="BS26" s="161">
        <v>286.78637131721496</v>
      </c>
      <c r="BT26" s="161">
        <v>261.53742350606387</v>
      </c>
      <c r="BU26" s="161">
        <v>287.92870349047746</v>
      </c>
      <c r="BV26" s="161">
        <v>274.25190634617911</v>
      </c>
      <c r="BW26" s="161">
        <v>268.51705162274237</v>
      </c>
      <c r="BX26" s="161">
        <v>262.84698761965291</v>
      </c>
      <c r="BY26" s="161">
        <v>293.05437319994468</v>
      </c>
      <c r="BZ26" s="161">
        <v>271.66772327618628</v>
      </c>
      <c r="CA26" s="161">
        <v>279.85916788664002</v>
      </c>
      <c r="CB26" s="161">
        <v>265.71338806163584</v>
      </c>
      <c r="CC26" s="161">
        <v>265.33154588409224</v>
      </c>
      <c r="CD26" s="161">
        <v>264.88909497328262</v>
      </c>
      <c r="CE26" s="161">
        <v>262.96372520834342</v>
      </c>
      <c r="CF26" s="161">
        <v>258.9194205066691</v>
      </c>
      <c r="CG26" s="162">
        <v>256.40571730796745</v>
      </c>
    </row>
    <row r="27" spans="1:85" ht="27" customHeight="1" x14ac:dyDescent="0.35">
      <c r="A27" s="163"/>
      <c r="B27" s="36" t="s">
        <v>397</v>
      </c>
      <c r="C27" s="160" t="s">
        <v>386</v>
      </c>
      <c r="D27" s="161"/>
      <c r="E27" s="161"/>
      <c r="F27" s="161"/>
      <c r="G27" s="161"/>
      <c r="H27" s="161"/>
      <c r="I27" s="161"/>
      <c r="J27" s="161"/>
      <c r="K27" s="161"/>
      <c r="L27" s="161"/>
      <c r="M27" s="161"/>
      <c r="N27" s="161"/>
      <c r="O27" s="161"/>
      <c r="P27" s="161"/>
      <c r="Q27" s="161"/>
      <c r="R27" s="161"/>
      <c r="S27" s="161"/>
      <c r="T27" s="161"/>
      <c r="U27" s="161"/>
      <c r="V27" s="161"/>
      <c r="W27" s="161"/>
      <c r="X27" s="161"/>
      <c r="Y27" s="161"/>
      <c r="Z27" s="161"/>
      <c r="AA27" s="161"/>
      <c r="AB27" s="161"/>
      <c r="AC27" s="161"/>
      <c r="AD27" s="161"/>
      <c r="AE27" s="161"/>
      <c r="AF27" s="161"/>
      <c r="AG27" s="161"/>
      <c r="AH27" s="161"/>
      <c r="AI27" s="161"/>
      <c r="AJ27" s="161"/>
      <c r="AK27" s="161"/>
      <c r="AL27" s="161"/>
      <c r="AM27" s="161"/>
      <c r="AN27" s="161"/>
      <c r="AO27" s="161"/>
      <c r="AP27" s="161"/>
      <c r="AQ27" s="161">
        <v>44.261219456319552</v>
      </c>
      <c r="AR27" s="161">
        <v>52.666040468473064</v>
      </c>
      <c r="AS27" s="161">
        <v>59.121047368609936</v>
      </c>
      <c r="AT27" s="161">
        <v>68.471518154590257</v>
      </c>
      <c r="AU27" s="161">
        <v>83.640185534977931</v>
      </c>
      <c r="AV27" s="161">
        <v>100.25866104659084</v>
      </c>
      <c r="AW27" s="161">
        <v>124.57230478557047</v>
      </c>
      <c r="AX27" s="161">
        <v>125.3899877241638</v>
      </c>
      <c r="AY27" s="161">
        <v>93.504325992328319</v>
      </c>
      <c r="AZ27" s="161">
        <v>80.196030592878074</v>
      </c>
      <c r="BA27" s="161">
        <v>71.494002995599033</v>
      </c>
      <c r="BB27" s="161">
        <v>72.674828650035721</v>
      </c>
      <c r="BC27" s="161">
        <v>70.753785268467666</v>
      </c>
      <c r="BD27" s="161">
        <v>65.290511839071598</v>
      </c>
      <c r="BE27" s="161">
        <v>69.968587821521979</v>
      </c>
      <c r="BF27" s="161">
        <v>72.772848155323345</v>
      </c>
      <c r="BG27" s="161">
        <v>81.615049800408201</v>
      </c>
      <c r="BH27" s="161">
        <v>79.493887943216535</v>
      </c>
      <c r="BI27" s="161">
        <v>73.790531630259352</v>
      </c>
      <c r="BJ27" s="161">
        <v>75.591806559478329</v>
      </c>
      <c r="BK27" s="161">
        <v>73.835674290673751</v>
      </c>
      <c r="BL27" s="161">
        <v>76.420610278013768</v>
      </c>
      <c r="BM27" s="161">
        <v>71.671397635714087</v>
      </c>
      <c r="BN27" s="161">
        <v>65.96371029789718</v>
      </c>
      <c r="BO27" s="161">
        <v>67.660962841061803</v>
      </c>
      <c r="BP27" s="161">
        <v>62.706864633396044</v>
      </c>
      <c r="BQ27" s="161">
        <v>61.74469446956941</v>
      </c>
      <c r="BR27" s="161">
        <v>61.090664165214676</v>
      </c>
      <c r="BS27" s="161">
        <v>54.718093780035893</v>
      </c>
      <c r="BT27" s="161">
        <v>51.705902939244069</v>
      </c>
      <c r="BU27" s="161">
        <v>48.915060664931325</v>
      </c>
      <c r="BV27" s="161">
        <v>57.395650893855994</v>
      </c>
      <c r="BW27" s="161">
        <v>42.994707673618549</v>
      </c>
      <c r="BX27" s="161">
        <v>74.460767702178273</v>
      </c>
      <c r="BY27" s="161">
        <v>58.594817756932507</v>
      </c>
      <c r="BZ27" s="161">
        <v>51.432277087117022</v>
      </c>
      <c r="CA27" s="161">
        <v>54.586575215694332</v>
      </c>
      <c r="CB27" s="161">
        <v>51.937252455102012</v>
      </c>
      <c r="CC27" s="161">
        <v>51.744332174315353</v>
      </c>
      <c r="CD27" s="161">
        <v>52.144160481192166</v>
      </c>
      <c r="CE27" s="161">
        <v>52.492105825350059</v>
      </c>
      <c r="CF27" s="161">
        <v>53.01612141367324</v>
      </c>
      <c r="CG27" s="162">
        <v>53.622821590617548</v>
      </c>
    </row>
    <row r="28" spans="1:85" x14ac:dyDescent="0.35">
      <c r="A28" s="163"/>
      <c r="B28" s="36" t="s">
        <v>398</v>
      </c>
      <c r="C28" s="160" t="s">
        <v>380</v>
      </c>
      <c r="D28" s="161">
        <v>0</v>
      </c>
      <c r="E28" s="161">
        <v>0</v>
      </c>
      <c r="F28" s="161">
        <v>0</v>
      </c>
      <c r="G28" s="161">
        <v>0</v>
      </c>
      <c r="H28" s="161">
        <v>0</v>
      </c>
      <c r="I28" s="161">
        <v>0</v>
      </c>
      <c r="J28" s="161">
        <v>0</v>
      </c>
      <c r="K28" s="161">
        <v>0</v>
      </c>
      <c r="L28" s="161">
        <v>0</v>
      </c>
      <c r="M28" s="161">
        <v>0</v>
      </c>
      <c r="N28" s="161">
        <v>0</v>
      </c>
      <c r="O28" s="161">
        <v>0</v>
      </c>
      <c r="P28" s="161">
        <v>0</v>
      </c>
      <c r="Q28" s="161">
        <v>0</v>
      </c>
      <c r="R28" s="161">
        <v>0</v>
      </c>
      <c r="S28" s="161">
        <v>0</v>
      </c>
      <c r="T28" s="161">
        <v>0</v>
      </c>
      <c r="U28" s="161">
        <v>0</v>
      </c>
      <c r="V28" s="161">
        <v>0</v>
      </c>
      <c r="W28" s="161">
        <v>0</v>
      </c>
      <c r="X28" s="161">
        <v>0</v>
      </c>
      <c r="Y28" s="161">
        <v>0</v>
      </c>
      <c r="Z28" s="161">
        <v>12.058075379965787</v>
      </c>
      <c r="AA28" s="161">
        <v>12.811697000144276</v>
      </c>
      <c r="AB28" s="161">
        <v>13.283674430046181</v>
      </c>
      <c r="AC28" s="161">
        <v>14.924241930388296</v>
      </c>
      <c r="AD28" s="161">
        <v>16.912918531933865</v>
      </c>
      <c r="AE28" s="161">
        <v>18.119908953857053</v>
      </c>
      <c r="AF28" s="161">
        <v>17.491465458328832</v>
      </c>
      <c r="AG28" s="161">
        <v>14.679151912607246</v>
      </c>
      <c r="AH28" s="161">
        <v>12.565379229612336</v>
      </c>
      <c r="AI28" s="161">
        <v>10.751179499969714</v>
      </c>
      <c r="AJ28" s="161">
        <v>9.027942673601272</v>
      </c>
      <c r="AK28" s="161">
        <v>8.1674218506651677</v>
      </c>
      <c r="AL28" s="161">
        <v>7.6066063859939277</v>
      </c>
      <c r="AM28" s="161">
        <v>7.2609787881595791</v>
      </c>
      <c r="AN28" s="161">
        <v>6.8601831564576372</v>
      </c>
      <c r="AO28" s="161">
        <v>3.2530318241502281</v>
      </c>
      <c r="AP28" s="161">
        <v>6.2527326292807146</v>
      </c>
      <c r="AQ28" s="161">
        <v>4.2364563276172893</v>
      </c>
      <c r="AR28" s="161">
        <v>3.7395350408789239</v>
      </c>
      <c r="AS28" s="161">
        <v>3.4679229084184611</v>
      </c>
      <c r="AT28" s="161">
        <v>3.6620456778541199</v>
      </c>
      <c r="AU28" s="161">
        <v>3.2755973728588841</v>
      </c>
      <c r="AV28" s="161">
        <v>4.3340103335750166</v>
      </c>
      <c r="AW28" s="161">
        <v>2.1069311591639828</v>
      </c>
      <c r="AX28" s="161">
        <v>2.0726302972687329</v>
      </c>
      <c r="AY28" s="161">
        <v>3.4574682558665546</v>
      </c>
      <c r="AZ28" s="161">
        <v>2.9068219360585754</v>
      </c>
      <c r="BA28" s="161">
        <v>3.0547843958870833</v>
      </c>
      <c r="BB28" s="161">
        <v>3.406123447477607</v>
      </c>
      <c r="BC28" s="161">
        <v>2.5709731064130366</v>
      </c>
      <c r="BD28" s="161">
        <v>2.720125765819235</v>
      </c>
      <c r="BE28" s="161">
        <v>2.9763186671620994</v>
      </c>
      <c r="BF28" s="161">
        <v>2.8828024173540352</v>
      </c>
      <c r="BG28" s="161">
        <v>0</v>
      </c>
      <c r="BH28" s="161">
        <v>0</v>
      </c>
      <c r="BI28" s="161">
        <v>0</v>
      </c>
      <c r="BJ28" s="161">
        <v>0</v>
      </c>
      <c r="BK28" s="161">
        <v>0</v>
      </c>
      <c r="BL28" s="161">
        <v>0</v>
      </c>
      <c r="BM28" s="161">
        <v>0</v>
      </c>
      <c r="BN28" s="161">
        <v>0</v>
      </c>
      <c r="BO28" s="161">
        <v>0</v>
      </c>
      <c r="BP28" s="161">
        <v>0</v>
      </c>
      <c r="BQ28" s="161">
        <v>0</v>
      </c>
      <c r="BR28" s="161">
        <v>0</v>
      </c>
      <c r="BS28" s="161">
        <v>0</v>
      </c>
      <c r="BT28" s="161">
        <v>0</v>
      </c>
      <c r="BU28" s="161">
        <v>0</v>
      </c>
      <c r="BV28" s="161">
        <v>0</v>
      </c>
      <c r="BW28" s="161">
        <v>0</v>
      </c>
      <c r="BX28" s="161">
        <v>0</v>
      </c>
      <c r="BY28" s="161">
        <v>0</v>
      </c>
      <c r="BZ28" s="161">
        <v>0</v>
      </c>
      <c r="CA28" s="161">
        <v>0</v>
      </c>
      <c r="CB28" s="161">
        <v>0</v>
      </c>
      <c r="CC28" s="161">
        <v>0</v>
      </c>
      <c r="CD28" s="161">
        <v>0</v>
      </c>
      <c r="CE28" s="161">
        <v>0</v>
      </c>
      <c r="CF28" s="161">
        <v>0</v>
      </c>
      <c r="CG28" s="162">
        <v>0</v>
      </c>
    </row>
    <row r="29" spans="1:85" x14ac:dyDescent="0.35">
      <c r="A29" s="163"/>
      <c r="B29" s="36" t="s">
        <v>399</v>
      </c>
      <c r="C29" s="160" t="s">
        <v>386</v>
      </c>
      <c r="D29" s="161">
        <v>0</v>
      </c>
      <c r="E29" s="161">
        <v>0</v>
      </c>
      <c r="F29" s="161">
        <v>0</v>
      </c>
      <c r="G29" s="161">
        <v>0</v>
      </c>
      <c r="H29" s="161">
        <v>0</v>
      </c>
      <c r="I29" s="161">
        <v>0</v>
      </c>
      <c r="J29" s="161">
        <v>0</v>
      </c>
      <c r="K29" s="161">
        <v>0</v>
      </c>
      <c r="L29" s="161">
        <v>0</v>
      </c>
      <c r="M29" s="161">
        <v>0</v>
      </c>
      <c r="N29" s="161">
        <v>0</v>
      </c>
      <c r="O29" s="161">
        <v>0</v>
      </c>
      <c r="P29" s="161">
        <v>0</v>
      </c>
      <c r="Q29" s="161">
        <v>0</v>
      </c>
      <c r="R29" s="161">
        <v>0</v>
      </c>
      <c r="S29" s="161">
        <v>0</v>
      </c>
      <c r="T29" s="161">
        <v>0</v>
      </c>
      <c r="U29" s="161">
        <v>0</v>
      </c>
      <c r="V29" s="161">
        <v>0</v>
      </c>
      <c r="W29" s="161">
        <v>0</v>
      </c>
      <c r="X29" s="161">
        <v>0</v>
      </c>
      <c r="Y29" s="161">
        <v>0</v>
      </c>
      <c r="Z29" s="161">
        <v>378.96808337035333</v>
      </c>
      <c r="AA29" s="161">
        <v>320.29242500360687</v>
      </c>
      <c r="AB29" s="161">
        <v>1549.7620168387211</v>
      </c>
      <c r="AC29" s="161">
        <v>3052.685849397606</v>
      </c>
      <c r="AD29" s="161">
        <v>1555.9885049379156</v>
      </c>
      <c r="AE29" s="161">
        <v>1757.631168524134</v>
      </c>
      <c r="AF29" s="161">
        <v>1598.0838896018615</v>
      </c>
      <c r="AG29" s="161">
        <v>4781.2094801063595</v>
      </c>
      <c r="AH29" s="161">
        <v>4529.8192122752471</v>
      </c>
      <c r="AI29" s="161">
        <v>4262.8426717379916</v>
      </c>
      <c r="AJ29" s="161">
        <v>4622.3066488838513</v>
      </c>
      <c r="AK29" s="161">
        <v>6760.9918079806266</v>
      </c>
      <c r="AL29" s="161">
        <v>8093.4291946975391</v>
      </c>
      <c r="AM29" s="161">
        <v>9134.3113155047504</v>
      </c>
      <c r="AN29" s="161">
        <v>9717.4494411222422</v>
      </c>
      <c r="AO29" s="161">
        <v>10334.882105325276</v>
      </c>
      <c r="AP29" s="161">
        <v>10676.54096449682</v>
      </c>
      <c r="AQ29" s="161">
        <v>10446.380456384057</v>
      </c>
      <c r="AR29" s="161">
        <v>10298.792905640226</v>
      </c>
      <c r="AS29" s="161">
        <v>10832.554998545203</v>
      </c>
      <c r="AT29" s="161">
        <v>12030.542544321657</v>
      </c>
      <c r="AU29" s="161">
        <v>14159.336360383335</v>
      </c>
      <c r="AV29" s="161">
        <v>16928.852395440023</v>
      </c>
      <c r="AW29" s="161">
        <v>19419.257919684758</v>
      </c>
      <c r="AX29" s="161">
        <v>20940.272868245738</v>
      </c>
      <c r="AY29" s="161">
        <v>21847.074310072225</v>
      </c>
      <c r="AZ29" s="161">
        <v>22111.592050125022</v>
      </c>
      <c r="BA29" s="161">
        <v>21718.499032311254</v>
      </c>
      <c r="BB29" s="161">
        <v>21208.828978892056</v>
      </c>
      <c r="BC29" s="161">
        <v>20931.209241524819</v>
      </c>
      <c r="BD29" s="161">
        <v>20911.18970794402</v>
      </c>
      <c r="BE29" s="161">
        <v>21338.016658163622</v>
      </c>
      <c r="BF29" s="161">
        <v>22756.656922734164</v>
      </c>
      <c r="BG29" s="161">
        <v>21744.594168629563</v>
      </c>
      <c r="BH29" s="161">
        <v>22497.82538704549</v>
      </c>
      <c r="BI29" s="161">
        <v>23182.425713153745</v>
      </c>
      <c r="BJ29" s="161">
        <v>24053.857420079024</v>
      </c>
      <c r="BK29" s="161">
        <v>24894.834967278497</v>
      </c>
      <c r="BL29" s="161">
        <f>SUM(BL30:BL32)</f>
        <v>26120.734056518744</v>
      </c>
      <c r="BM29" s="161">
        <f t="shared" ref="BM29:CG29" si="4">SUM(BM30:BM32)</f>
        <v>30122.498185291552</v>
      </c>
      <c r="BN29" s="161">
        <f t="shared" si="4"/>
        <v>31689.246687839488</v>
      </c>
      <c r="BO29" s="161">
        <f t="shared" si="4"/>
        <v>33163.530078053343</v>
      </c>
      <c r="BP29" s="161">
        <f t="shared" si="4"/>
        <v>34102.556871654233</v>
      </c>
      <c r="BQ29" s="161">
        <f t="shared" si="4"/>
        <v>33841.071002917066</v>
      </c>
      <c r="BR29" s="161">
        <f t="shared" si="4"/>
        <v>33635.574322923843</v>
      </c>
      <c r="BS29" s="161">
        <f t="shared" si="4"/>
        <v>33295.763187412333</v>
      </c>
      <c r="BT29" s="161">
        <f t="shared" si="4"/>
        <v>31481.788728264804</v>
      </c>
      <c r="BU29" s="161">
        <f t="shared" si="4"/>
        <v>29487.634202027424</v>
      </c>
      <c r="BV29" s="161">
        <f t="shared" si="4"/>
        <v>26844.493113834855</v>
      </c>
      <c r="BW29" s="161">
        <f t="shared" si="4"/>
        <v>23249.379906933867</v>
      </c>
      <c r="BX29" s="161">
        <f t="shared" si="4"/>
        <v>20811.178222657771</v>
      </c>
      <c r="BY29" s="161">
        <f t="shared" si="4"/>
        <v>19474.010387972012</v>
      </c>
      <c r="BZ29" s="161">
        <f t="shared" si="4"/>
        <v>17574.186726572447</v>
      </c>
      <c r="CA29" s="161">
        <f t="shared" si="4"/>
        <v>16805.206855344921</v>
      </c>
      <c r="CB29" s="161">
        <f t="shared" si="4"/>
        <v>15757.72417816642</v>
      </c>
      <c r="CC29" s="161">
        <f t="shared" si="4"/>
        <v>12199.98674990703</v>
      </c>
      <c r="CD29" s="161">
        <f t="shared" si="4"/>
        <v>11309.240443043456</v>
      </c>
      <c r="CE29" s="161">
        <f t="shared" si="4"/>
        <v>11286.902871503815</v>
      </c>
      <c r="CF29" s="161">
        <f t="shared" si="4"/>
        <v>11384.946342972116</v>
      </c>
      <c r="CG29" s="162">
        <f t="shared" si="4"/>
        <v>11665.742496583427</v>
      </c>
    </row>
    <row r="30" spans="1:85" x14ac:dyDescent="0.35">
      <c r="A30" s="163"/>
      <c r="B30" s="56" t="s">
        <v>400</v>
      </c>
      <c r="C30" s="160"/>
      <c r="D30" s="161">
        <v>0</v>
      </c>
      <c r="E30" s="161">
        <v>0</v>
      </c>
      <c r="F30" s="161">
        <v>0</v>
      </c>
      <c r="G30" s="161">
        <v>0</v>
      </c>
      <c r="H30" s="161">
        <v>0</v>
      </c>
      <c r="I30" s="161">
        <v>0</v>
      </c>
      <c r="J30" s="161">
        <v>0</v>
      </c>
      <c r="K30" s="161">
        <v>0</v>
      </c>
      <c r="L30" s="161">
        <v>0</v>
      </c>
      <c r="M30" s="161">
        <v>0</v>
      </c>
      <c r="N30" s="161">
        <v>0</v>
      </c>
      <c r="O30" s="161">
        <v>0</v>
      </c>
      <c r="P30" s="161">
        <v>0</v>
      </c>
      <c r="Q30" s="161">
        <v>0</v>
      </c>
      <c r="R30" s="161">
        <v>0</v>
      </c>
      <c r="S30" s="161">
        <v>0</v>
      </c>
      <c r="T30" s="161">
        <v>0</v>
      </c>
      <c r="U30" s="161">
        <v>0</v>
      </c>
      <c r="V30" s="161">
        <v>0</v>
      </c>
      <c r="W30" s="161">
        <v>0</v>
      </c>
      <c r="X30" s="161">
        <v>0</v>
      </c>
      <c r="Y30" s="161">
        <v>0</v>
      </c>
      <c r="Z30" s="161">
        <v>0</v>
      </c>
      <c r="AA30" s="161">
        <v>0</v>
      </c>
      <c r="AB30" s="161">
        <v>0</v>
      </c>
      <c r="AC30" s="161">
        <v>0</v>
      </c>
      <c r="AD30" s="161">
        <v>0</v>
      </c>
      <c r="AE30" s="161">
        <v>0</v>
      </c>
      <c r="AF30" s="161">
        <v>0</v>
      </c>
      <c r="AG30" s="161">
        <v>0</v>
      </c>
      <c r="AH30" s="161">
        <v>0</v>
      </c>
      <c r="AI30" s="161">
        <v>0</v>
      </c>
      <c r="AJ30" s="161">
        <v>0</v>
      </c>
      <c r="AK30" s="161">
        <v>0</v>
      </c>
      <c r="AL30" s="161">
        <v>0</v>
      </c>
      <c r="AM30" s="161">
        <v>0</v>
      </c>
      <c r="AN30" s="161">
        <v>0</v>
      </c>
      <c r="AO30" s="161">
        <v>0</v>
      </c>
      <c r="AP30" s="161">
        <v>0</v>
      </c>
      <c r="AQ30" s="161">
        <v>0</v>
      </c>
      <c r="AR30" s="161">
        <v>0</v>
      </c>
      <c r="AS30" s="161">
        <v>0</v>
      </c>
      <c r="AT30" s="161">
        <v>0</v>
      </c>
      <c r="AU30" s="161">
        <v>0</v>
      </c>
      <c r="AV30" s="161">
        <v>0</v>
      </c>
      <c r="AW30" s="161">
        <v>0</v>
      </c>
      <c r="AX30" s="161">
        <v>0</v>
      </c>
      <c r="AY30" s="161">
        <v>0</v>
      </c>
      <c r="AZ30" s="161">
        <v>0</v>
      </c>
      <c r="BA30" s="161">
        <v>0</v>
      </c>
      <c r="BB30" s="161">
        <v>0</v>
      </c>
      <c r="BC30" s="161">
        <v>0</v>
      </c>
      <c r="BD30" s="161">
        <v>0</v>
      </c>
      <c r="BE30" s="161">
        <v>0</v>
      </c>
      <c r="BF30" s="161">
        <v>0</v>
      </c>
      <c r="BG30" s="161">
        <v>0</v>
      </c>
      <c r="BH30" s="161">
        <v>0</v>
      </c>
      <c r="BI30" s="161">
        <v>0</v>
      </c>
      <c r="BJ30" s="161">
        <v>0</v>
      </c>
      <c r="BK30" s="161">
        <v>0</v>
      </c>
      <c r="BL30" s="161">
        <v>23124.83928980336</v>
      </c>
      <c r="BM30" s="161">
        <v>25502.26877285216</v>
      </c>
      <c r="BN30" s="161">
        <v>26647.977550149822</v>
      </c>
      <c r="BO30" s="161">
        <v>27692.083799867421</v>
      </c>
      <c r="BP30" s="161">
        <v>28366.453759166059</v>
      </c>
      <c r="BQ30" s="161">
        <v>28734.684916086775</v>
      </c>
      <c r="BR30" s="161">
        <v>29599.574748424977</v>
      </c>
      <c r="BS30" s="161">
        <v>29871.373354253967</v>
      </c>
      <c r="BT30" s="161">
        <v>28604.197435964419</v>
      </c>
      <c r="BU30" s="161">
        <v>26799.903975208857</v>
      </c>
      <c r="BV30" s="161">
        <v>24761.974688339084</v>
      </c>
      <c r="BW30" s="161">
        <v>21969.855604251537</v>
      </c>
      <c r="BX30" s="161">
        <v>19822.621160717797</v>
      </c>
      <c r="BY30" s="161">
        <v>18561.083724412172</v>
      </c>
      <c r="BZ30" s="161">
        <v>16739.962698730866</v>
      </c>
      <c r="CA30" s="161">
        <v>15924.968223662536</v>
      </c>
      <c r="CB30" s="161">
        <v>14940.594935934734</v>
      </c>
      <c r="CC30" s="161">
        <v>11541.059226850508</v>
      </c>
      <c r="CD30" s="161">
        <v>10663.642037150141</v>
      </c>
      <c r="CE30" s="161">
        <v>10634.722062235885</v>
      </c>
      <c r="CF30" s="161">
        <v>10723.327563926385</v>
      </c>
      <c r="CG30" s="162">
        <v>10986.195105040353</v>
      </c>
    </row>
    <row r="31" spans="1:85" x14ac:dyDescent="0.35">
      <c r="A31" s="163"/>
      <c r="B31" s="56" t="s">
        <v>401</v>
      </c>
      <c r="C31" s="160"/>
      <c r="D31" s="161">
        <v>0</v>
      </c>
      <c r="E31" s="161">
        <v>0</v>
      </c>
      <c r="F31" s="161">
        <v>0</v>
      </c>
      <c r="G31" s="161">
        <v>0</v>
      </c>
      <c r="H31" s="161">
        <v>0</v>
      </c>
      <c r="I31" s="161">
        <v>0</v>
      </c>
      <c r="J31" s="161">
        <v>0</v>
      </c>
      <c r="K31" s="161">
        <v>0</v>
      </c>
      <c r="L31" s="161">
        <v>0</v>
      </c>
      <c r="M31" s="161">
        <v>0</v>
      </c>
      <c r="N31" s="161">
        <v>0</v>
      </c>
      <c r="O31" s="161">
        <v>0</v>
      </c>
      <c r="P31" s="161">
        <v>0</v>
      </c>
      <c r="Q31" s="161">
        <v>0</v>
      </c>
      <c r="R31" s="161">
        <v>0</v>
      </c>
      <c r="S31" s="161">
        <v>0</v>
      </c>
      <c r="T31" s="161">
        <v>0</v>
      </c>
      <c r="U31" s="161">
        <v>0</v>
      </c>
      <c r="V31" s="161">
        <v>0</v>
      </c>
      <c r="W31" s="161">
        <v>0</v>
      </c>
      <c r="X31" s="161">
        <v>0</v>
      </c>
      <c r="Y31" s="161">
        <v>0</v>
      </c>
      <c r="Z31" s="161">
        <v>0</v>
      </c>
      <c r="AA31" s="161">
        <v>0</v>
      </c>
      <c r="AB31" s="161">
        <v>0</v>
      </c>
      <c r="AC31" s="161">
        <v>0</v>
      </c>
      <c r="AD31" s="161">
        <v>0</v>
      </c>
      <c r="AE31" s="161">
        <v>0</v>
      </c>
      <c r="AF31" s="161">
        <v>0</v>
      </c>
      <c r="AG31" s="161">
        <v>0</v>
      </c>
      <c r="AH31" s="161">
        <v>0</v>
      </c>
      <c r="AI31" s="161">
        <v>0</v>
      </c>
      <c r="AJ31" s="161">
        <v>0</v>
      </c>
      <c r="AK31" s="161">
        <v>0</v>
      </c>
      <c r="AL31" s="161">
        <v>0</v>
      </c>
      <c r="AM31" s="161">
        <v>0</v>
      </c>
      <c r="AN31" s="161">
        <v>0</v>
      </c>
      <c r="AO31" s="161">
        <v>0</v>
      </c>
      <c r="AP31" s="161">
        <v>0</v>
      </c>
      <c r="AQ31" s="161">
        <v>0</v>
      </c>
      <c r="AR31" s="161">
        <v>0</v>
      </c>
      <c r="AS31" s="161">
        <v>0</v>
      </c>
      <c r="AT31" s="161">
        <v>0</v>
      </c>
      <c r="AU31" s="161">
        <v>0</v>
      </c>
      <c r="AV31" s="161">
        <v>0</v>
      </c>
      <c r="AW31" s="161">
        <v>0</v>
      </c>
      <c r="AX31" s="161">
        <v>0</v>
      </c>
      <c r="AY31" s="161">
        <v>0</v>
      </c>
      <c r="AZ31" s="161">
        <v>0</v>
      </c>
      <c r="BA31" s="161">
        <v>0</v>
      </c>
      <c r="BB31" s="161">
        <v>0</v>
      </c>
      <c r="BC31" s="161">
        <v>0</v>
      </c>
      <c r="BD31" s="161">
        <v>0</v>
      </c>
      <c r="BE31" s="161">
        <v>0</v>
      </c>
      <c r="BF31" s="161">
        <v>0</v>
      </c>
      <c r="BG31" s="161">
        <v>0</v>
      </c>
      <c r="BH31" s="161">
        <v>0</v>
      </c>
      <c r="BI31" s="161">
        <v>0</v>
      </c>
      <c r="BJ31" s="161">
        <v>0</v>
      </c>
      <c r="BK31" s="161">
        <v>0</v>
      </c>
      <c r="BL31" s="161">
        <v>2464.0568591743277</v>
      </c>
      <c r="BM31" s="161">
        <v>4038.5056435689239</v>
      </c>
      <c r="BN31" s="161">
        <v>4450.4336324342794</v>
      </c>
      <c r="BO31" s="161">
        <v>4841.8926954036933</v>
      </c>
      <c r="BP31" s="161">
        <v>5098.3815821009812</v>
      </c>
      <c r="BQ31" s="161">
        <v>4447.0708347507771</v>
      </c>
      <c r="BR31" s="161">
        <v>3255.8980663135426</v>
      </c>
      <c r="BS31" s="161">
        <v>2561.5436595177175</v>
      </c>
      <c r="BT31" s="161">
        <v>2144.1483641363361</v>
      </c>
      <c r="BU31" s="161">
        <v>1861.631354528258</v>
      </c>
      <c r="BV31" s="161">
        <v>1392.2763297078827</v>
      </c>
      <c r="BW31" s="161">
        <v>651.43041555716604</v>
      </c>
      <c r="BX31" s="161">
        <v>441.04230240460424</v>
      </c>
      <c r="BY31" s="161">
        <v>306.10876166682954</v>
      </c>
      <c r="BZ31" s="161">
        <v>181.37645816557085</v>
      </c>
      <c r="CA31" s="161">
        <v>118.23287770019223</v>
      </c>
      <c r="CB31" s="161">
        <v>68.923483655734103</v>
      </c>
      <c r="CC31" s="161">
        <v>10.66155825984832</v>
      </c>
      <c r="CD31" s="161">
        <v>11.159870439488323</v>
      </c>
      <c r="CE31" s="161">
        <v>11.50336966532624</v>
      </c>
      <c r="CF31" s="161">
        <v>11.892868278723162</v>
      </c>
      <c r="CG31" s="162">
        <v>12.433927730590234</v>
      </c>
    </row>
    <row r="32" spans="1:85" x14ac:dyDescent="0.35">
      <c r="A32" s="163"/>
      <c r="B32" s="56" t="s">
        <v>402</v>
      </c>
      <c r="C32" s="160"/>
      <c r="D32" s="161">
        <v>0</v>
      </c>
      <c r="E32" s="161">
        <v>0</v>
      </c>
      <c r="F32" s="161">
        <v>0</v>
      </c>
      <c r="G32" s="161">
        <v>0</v>
      </c>
      <c r="H32" s="161">
        <v>0</v>
      </c>
      <c r="I32" s="161">
        <v>0</v>
      </c>
      <c r="J32" s="161">
        <v>0</v>
      </c>
      <c r="K32" s="161">
        <v>0</v>
      </c>
      <c r="L32" s="161">
        <v>0</v>
      </c>
      <c r="M32" s="161">
        <v>0</v>
      </c>
      <c r="N32" s="161">
        <v>0</v>
      </c>
      <c r="O32" s="161">
        <v>0</v>
      </c>
      <c r="P32" s="161">
        <v>0</v>
      </c>
      <c r="Q32" s="161">
        <v>0</v>
      </c>
      <c r="R32" s="161">
        <v>0</v>
      </c>
      <c r="S32" s="161">
        <v>0</v>
      </c>
      <c r="T32" s="161">
        <v>0</v>
      </c>
      <c r="U32" s="161">
        <v>0</v>
      </c>
      <c r="V32" s="161">
        <v>0</v>
      </c>
      <c r="W32" s="161">
        <v>0</v>
      </c>
      <c r="X32" s="161">
        <v>0</v>
      </c>
      <c r="Y32" s="161">
        <v>0</v>
      </c>
      <c r="Z32" s="161">
        <v>0</v>
      </c>
      <c r="AA32" s="161">
        <v>0</v>
      </c>
      <c r="AB32" s="161">
        <v>0</v>
      </c>
      <c r="AC32" s="161">
        <v>0</v>
      </c>
      <c r="AD32" s="161">
        <v>0</v>
      </c>
      <c r="AE32" s="161">
        <v>0</v>
      </c>
      <c r="AF32" s="161">
        <v>0</v>
      </c>
      <c r="AG32" s="161">
        <v>0</v>
      </c>
      <c r="AH32" s="161">
        <v>0</v>
      </c>
      <c r="AI32" s="161">
        <v>0</v>
      </c>
      <c r="AJ32" s="161">
        <v>0</v>
      </c>
      <c r="AK32" s="161">
        <v>0</v>
      </c>
      <c r="AL32" s="161">
        <v>0</v>
      </c>
      <c r="AM32" s="161">
        <v>0</v>
      </c>
      <c r="AN32" s="161">
        <v>0</v>
      </c>
      <c r="AO32" s="161">
        <v>0</v>
      </c>
      <c r="AP32" s="161">
        <v>0</v>
      </c>
      <c r="AQ32" s="161">
        <v>0</v>
      </c>
      <c r="AR32" s="161">
        <v>0</v>
      </c>
      <c r="AS32" s="161">
        <v>0</v>
      </c>
      <c r="AT32" s="161">
        <v>0</v>
      </c>
      <c r="AU32" s="161">
        <v>0</v>
      </c>
      <c r="AV32" s="161">
        <v>0</v>
      </c>
      <c r="AW32" s="161">
        <v>0</v>
      </c>
      <c r="AX32" s="161">
        <v>0</v>
      </c>
      <c r="AY32" s="161">
        <v>0</v>
      </c>
      <c r="AZ32" s="161">
        <v>0</v>
      </c>
      <c r="BA32" s="161">
        <v>0</v>
      </c>
      <c r="BB32" s="161">
        <v>0</v>
      </c>
      <c r="BC32" s="161">
        <v>0</v>
      </c>
      <c r="BD32" s="161">
        <v>0</v>
      </c>
      <c r="BE32" s="161">
        <v>0</v>
      </c>
      <c r="BF32" s="161">
        <v>0</v>
      </c>
      <c r="BG32" s="161">
        <v>0</v>
      </c>
      <c r="BH32" s="161">
        <v>0</v>
      </c>
      <c r="BI32" s="161">
        <v>0</v>
      </c>
      <c r="BJ32" s="161">
        <v>0</v>
      </c>
      <c r="BK32" s="161">
        <v>0</v>
      </c>
      <c r="BL32" s="161">
        <v>531.83790754105587</v>
      </c>
      <c r="BM32" s="161">
        <v>581.72376887047028</v>
      </c>
      <c r="BN32" s="161">
        <v>590.83550525538408</v>
      </c>
      <c r="BO32" s="161">
        <v>629.55358278222604</v>
      </c>
      <c r="BP32" s="161">
        <v>637.7215303871958</v>
      </c>
      <c r="BQ32" s="161">
        <v>659.31525207951483</v>
      </c>
      <c r="BR32" s="161">
        <v>780.10150818532441</v>
      </c>
      <c r="BS32" s="161">
        <v>862.84617364065218</v>
      </c>
      <c r="BT32" s="161">
        <v>733.44292816404743</v>
      </c>
      <c r="BU32" s="161">
        <v>826.09887229031074</v>
      </c>
      <c r="BV32" s="161">
        <v>690.24209578788759</v>
      </c>
      <c r="BW32" s="161">
        <v>628.09388712516477</v>
      </c>
      <c r="BX32" s="161">
        <v>547.51475953537113</v>
      </c>
      <c r="BY32" s="161">
        <v>606.81790189300909</v>
      </c>
      <c r="BZ32" s="161">
        <v>652.84756967601061</v>
      </c>
      <c r="CA32" s="161">
        <v>762.00575398219303</v>
      </c>
      <c r="CB32" s="161">
        <v>748.20575857595213</v>
      </c>
      <c r="CC32" s="161">
        <v>648.26596479667387</v>
      </c>
      <c r="CD32" s="161">
        <v>634.43853545382547</v>
      </c>
      <c r="CE32" s="161">
        <v>640.67743960260213</v>
      </c>
      <c r="CF32" s="161">
        <v>649.72591076700814</v>
      </c>
      <c r="CG32" s="162">
        <v>667.11346381248359</v>
      </c>
    </row>
    <row r="33" spans="1:85" ht="27" customHeight="1" x14ac:dyDescent="0.35">
      <c r="A33" s="163"/>
      <c r="B33" s="36" t="s">
        <v>403</v>
      </c>
      <c r="C33" s="160" t="s">
        <v>380</v>
      </c>
      <c r="D33" s="161">
        <v>0</v>
      </c>
      <c r="E33" s="161">
        <v>0</v>
      </c>
      <c r="F33" s="161">
        <v>0</v>
      </c>
      <c r="G33" s="161">
        <v>0</v>
      </c>
      <c r="H33" s="161">
        <v>0</v>
      </c>
      <c r="I33" s="161">
        <v>0</v>
      </c>
      <c r="J33" s="161">
        <v>0</v>
      </c>
      <c r="K33" s="161">
        <v>0</v>
      </c>
      <c r="L33" s="161">
        <v>0</v>
      </c>
      <c r="M33" s="161">
        <v>0</v>
      </c>
      <c r="N33" s="161">
        <v>0</v>
      </c>
      <c r="O33" s="161">
        <v>0</v>
      </c>
      <c r="P33" s="161">
        <v>0</v>
      </c>
      <c r="Q33" s="161">
        <v>0</v>
      </c>
      <c r="R33" s="161">
        <v>0</v>
      </c>
      <c r="S33" s="161">
        <v>0</v>
      </c>
      <c r="T33" s="161">
        <v>0</v>
      </c>
      <c r="U33" s="161">
        <v>0</v>
      </c>
      <c r="V33" s="161">
        <v>0</v>
      </c>
      <c r="W33" s="161">
        <v>0</v>
      </c>
      <c r="X33" s="161">
        <v>0</v>
      </c>
      <c r="Y33" s="161">
        <v>0</v>
      </c>
      <c r="Z33" s="161">
        <v>0</v>
      </c>
      <c r="AA33" s="161">
        <v>0</v>
      </c>
      <c r="AB33" s="161">
        <v>0</v>
      </c>
      <c r="AC33" s="161">
        <v>0</v>
      </c>
      <c r="AD33" s="161">
        <v>0</v>
      </c>
      <c r="AE33" s="161">
        <v>0</v>
      </c>
      <c r="AF33" s="161">
        <v>0</v>
      </c>
      <c r="AG33" s="161">
        <v>0</v>
      </c>
      <c r="AH33" s="161">
        <v>0</v>
      </c>
      <c r="AI33" s="161">
        <v>0</v>
      </c>
      <c r="AJ33" s="161">
        <v>0</v>
      </c>
      <c r="AK33" s="161">
        <v>0</v>
      </c>
      <c r="AL33" s="161">
        <v>0</v>
      </c>
      <c r="AM33" s="161">
        <v>0</v>
      </c>
      <c r="AN33" s="161">
        <v>0</v>
      </c>
      <c r="AO33" s="161">
        <v>0</v>
      </c>
      <c r="AP33" s="161">
        <v>0</v>
      </c>
      <c r="AQ33" s="161">
        <v>0</v>
      </c>
      <c r="AR33" s="161">
        <v>0</v>
      </c>
      <c r="AS33" s="161">
        <v>0</v>
      </c>
      <c r="AT33" s="161">
        <v>0</v>
      </c>
      <c r="AU33" s="161">
        <v>0</v>
      </c>
      <c r="AV33" s="161">
        <v>0</v>
      </c>
      <c r="AW33" s="161">
        <v>0</v>
      </c>
      <c r="AX33" s="161">
        <v>0</v>
      </c>
      <c r="AY33" s="161">
        <v>15314.394576627188</v>
      </c>
      <c r="AZ33" s="161">
        <v>14887.016516733187</v>
      </c>
      <c r="BA33" s="161">
        <v>14403.875854752383</v>
      </c>
      <c r="BB33" s="161">
        <v>13897.807882412302</v>
      </c>
      <c r="BC33" s="161">
        <v>12845.48214236113</v>
      </c>
      <c r="BD33" s="161">
        <v>12675.529417732843</v>
      </c>
      <c r="BE33" s="161">
        <v>12426.869277516844</v>
      </c>
      <c r="BF33" s="161">
        <v>12170.447111300628</v>
      </c>
      <c r="BG33" s="161">
        <v>11841.655420456125</v>
      </c>
      <c r="BH33" s="161">
        <v>11391.246215669335</v>
      </c>
      <c r="BI33" s="161">
        <v>11068.29780379019</v>
      </c>
      <c r="BJ33" s="161">
        <v>10642.579037362702</v>
      </c>
      <c r="BK33" s="161">
        <v>10534.389874876528</v>
      </c>
      <c r="BL33" s="161">
        <v>9951.1330074701873</v>
      </c>
      <c r="BM33" s="161">
        <v>9204.8828648311992</v>
      </c>
      <c r="BN33" s="161">
        <v>8217.0489215330108</v>
      </c>
      <c r="BO33" s="161">
        <v>7172.1830338806612</v>
      </c>
      <c r="BP33" s="161">
        <v>4674.3275144301333</v>
      </c>
      <c r="BQ33" s="161">
        <v>1661.68152203674</v>
      </c>
      <c r="BR33" s="161">
        <v>338.24035179241065</v>
      </c>
      <c r="BS33" s="161">
        <v>85.049433443441075</v>
      </c>
      <c r="BT33" s="161">
        <v>20.005155162425289</v>
      </c>
      <c r="BU33" s="161">
        <v>11.805599183458886</v>
      </c>
      <c r="BV33" s="161">
        <v>0</v>
      </c>
      <c r="BW33" s="161">
        <v>6.1024707846107633</v>
      </c>
      <c r="BX33" s="161">
        <v>5.5550440602385081</v>
      </c>
      <c r="BY33" s="161">
        <v>0</v>
      </c>
      <c r="BZ33" s="161">
        <v>13.265286394471287</v>
      </c>
      <c r="CA33" s="161">
        <v>-0.96786141776404988</v>
      </c>
      <c r="CB33" s="161">
        <v>-0.29779044416947492</v>
      </c>
      <c r="CC33" s="161">
        <v>1.6159446241153264</v>
      </c>
      <c r="CD33" s="161">
        <v>1.1203622607212385</v>
      </c>
      <c r="CE33" s="161">
        <v>1.1335659790741883</v>
      </c>
      <c r="CF33" s="161">
        <v>1.1394169192147194</v>
      </c>
      <c r="CG33" s="162">
        <v>0.653289840658971</v>
      </c>
    </row>
    <row r="34" spans="1:85" x14ac:dyDescent="0.35">
      <c r="A34" s="163"/>
      <c r="B34" s="36" t="s">
        <v>30</v>
      </c>
      <c r="C34" s="160" t="s">
        <v>386</v>
      </c>
      <c r="D34" s="161">
        <v>2680.7482825492107</v>
      </c>
      <c r="E34" s="161">
        <v>3144.8394252241301</v>
      </c>
      <c r="F34" s="161">
        <v>3447.5730595671898</v>
      </c>
      <c r="G34" s="161">
        <v>3596.49189586802</v>
      </c>
      <c r="H34" s="161">
        <v>4133.1777020343716</v>
      </c>
      <c r="I34" s="161">
        <v>4106.8626015464906</v>
      </c>
      <c r="J34" s="161">
        <v>4195.3496162032525</v>
      </c>
      <c r="K34" s="161">
        <v>3670.480548466378</v>
      </c>
      <c r="L34" s="161">
        <v>3674.1346760235474</v>
      </c>
      <c r="M34" s="161">
        <v>3463.1499201253264</v>
      </c>
      <c r="N34" s="161">
        <v>3725.9885752065502</v>
      </c>
      <c r="O34" s="161">
        <v>4457.6164570074206</v>
      </c>
      <c r="P34" s="161">
        <v>4949.1924428237162</v>
      </c>
      <c r="Q34" s="161">
        <v>4550.6029787152729</v>
      </c>
      <c r="R34" s="161">
        <v>5153.2476283193064</v>
      </c>
      <c r="S34" s="161">
        <v>5514.544086621172</v>
      </c>
      <c r="T34" s="161">
        <v>5409.8359566195377</v>
      </c>
      <c r="U34" s="161">
        <v>5652.4944371580877</v>
      </c>
      <c r="V34" s="161">
        <v>6507.8316874932798</v>
      </c>
      <c r="W34" s="161">
        <v>8212.456099097526</v>
      </c>
      <c r="X34" s="161">
        <v>8678.2550402054112</v>
      </c>
      <c r="Y34" s="161">
        <v>8908.5574169120155</v>
      </c>
      <c r="Z34" s="161">
        <v>9022.885548608685</v>
      </c>
      <c r="AA34" s="161">
        <v>10271.778069865672</v>
      </c>
      <c r="AB34" s="161">
        <v>10383.40551281943</v>
      </c>
      <c r="AC34" s="161">
        <v>9547.4445876493137</v>
      </c>
      <c r="AD34" s="161">
        <v>10817.502693024901</v>
      </c>
      <c r="AE34" s="161">
        <v>11852.232446717897</v>
      </c>
      <c r="AF34" s="161">
        <v>13637.777591214293</v>
      </c>
      <c r="AG34" s="161">
        <v>10002.793517590937</v>
      </c>
      <c r="AH34" s="161">
        <v>9807.2784887124271</v>
      </c>
      <c r="AI34" s="161">
        <v>9004.1128312246346</v>
      </c>
      <c r="AJ34" s="161">
        <v>9772.7479441733758</v>
      </c>
      <c r="AK34" s="161">
        <v>13251.846138250503</v>
      </c>
      <c r="AL34" s="161">
        <v>17540.834326101998</v>
      </c>
      <c r="AM34" s="161">
        <v>20301.696691694182</v>
      </c>
      <c r="AN34" s="161">
        <v>22192.692511140456</v>
      </c>
      <c r="AO34" s="161">
        <v>24222.074962622599</v>
      </c>
      <c r="AP34" s="161">
        <v>24901.507696110446</v>
      </c>
      <c r="AQ34" s="161">
        <v>23504.356026864127</v>
      </c>
      <c r="AR34" s="161">
        <v>20971.2046380459</v>
      </c>
      <c r="AS34" s="161">
        <v>19643.180414494745</v>
      </c>
      <c r="AT34" s="161">
        <v>21002.304179859966</v>
      </c>
      <c r="AU34" s="161">
        <v>25933.16248395311</v>
      </c>
      <c r="AV34" s="161">
        <v>32049.980412725246</v>
      </c>
      <c r="AW34" s="161">
        <v>33941.86666108475</v>
      </c>
      <c r="AX34" s="161">
        <v>33964.292167596992</v>
      </c>
      <c r="AY34" s="161">
        <v>33535.097592972052</v>
      </c>
      <c r="AZ34" s="161">
        <v>28066.949388820605</v>
      </c>
      <c r="BA34" s="161">
        <v>23251.56721593031</v>
      </c>
      <c r="BB34" s="161">
        <v>22600.194525008297</v>
      </c>
      <c r="BC34" s="161">
        <v>22857.487067713446</v>
      </c>
      <c r="BD34" s="161">
        <v>24580.845483376736</v>
      </c>
      <c r="BE34" s="161">
        <v>25963.698898624079</v>
      </c>
      <c r="BF34" s="161">
        <v>25640.078734927985</v>
      </c>
      <c r="BG34" s="161">
        <v>22645.637300526727</v>
      </c>
      <c r="BH34" s="161">
        <v>17148.206883359522</v>
      </c>
      <c r="BI34" s="161">
        <v>15229.46428462471</v>
      </c>
      <c r="BJ34" s="161">
        <v>14326.057211594856</v>
      </c>
      <c r="BK34" s="161">
        <v>14286.363277039703</v>
      </c>
      <c r="BL34" s="161">
        <v>13263.507009481384</v>
      </c>
      <c r="BM34" s="161">
        <v>12618.722925850288</v>
      </c>
      <c r="BN34" s="161">
        <v>11619.143314796233</v>
      </c>
      <c r="BO34" s="161">
        <v>10168.686004423384</v>
      </c>
      <c r="BP34" s="161">
        <v>7575.3346726146783</v>
      </c>
      <c r="BQ34" s="161">
        <v>5016.4515726942054</v>
      </c>
      <c r="BR34" s="161">
        <v>4002.3638494261495</v>
      </c>
      <c r="BS34" s="161">
        <v>3487.1582811794465</v>
      </c>
      <c r="BT34" s="161">
        <v>2997.5115955099373</v>
      </c>
      <c r="BU34" s="161">
        <v>2827.8813437474141</v>
      </c>
      <c r="BV34" s="161">
        <v>2381.9124226793278</v>
      </c>
      <c r="BW34" s="161">
        <v>1740.0915238124092</v>
      </c>
      <c r="BX34" s="161">
        <v>1289.1335441437832</v>
      </c>
      <c r="BY34" s="161">
        <v>927.05595310002752</v>
      </c>
      <c r="BZ34" s="161">
        <v>976.40013389770206</v>
      </c>
      <c r="CA34" s="161">
        <v>689.66281969785564</v>
      </c>
      <c r="CB34" s="161">
        <v>279.20545863534585</v>
      </c>
      <c r="CC34" s="161">
        <v>4.5384021222374976E-2</v>
      </c>
      <c r="CD34" s="161">
        <v>-0.18139976845451</v>
      </c>
      <c r="CE34" s="161">
        <v>-2.2396055144826792</v>
      </c>
      <c r="CF34" s="161">
        <v>-2.6786673780795907</v>
      </c>
      <c r="CG34" s="162">
        <v>-2.7241221343473012</v>
      </c>
    </row>
    <row r="35" spans="1:85" x14ac:dyDescent="0.35">
      <c r="A35" s="163"/>
      <c r="B35" s="36" t="s">
        <v>404</v>
      </c>
      <c r="C35" s="160" t="s">
        <v>386</v>
      </c>
      <c r="D35" s="161">
        <v>0</v>
      </c>
      <c r="E35" s="161">
        <v>0</v>
      </c>
      <c r="F35" s="161">
        <v>0</v>
      </c>
      <c r="G35" s="161">
        <v>0</v>
      </c>
      <c r="H35" s="161">
        <v>0</v>
      </c>
      <c r="I35" s="161">
        <v>0</v>
      </c>
      <c r="J35" s="161">
        <v>0</v>
      </c>
      <c r="K35" s="161">
        <v>0</v>
      </c>
      <c r="L35" s="161">
        <v>0</v>
      </c>
      <c r="M35" s="161">
        <v>0</v>
      </c>
      <c r="N35" s="161">
        <v>0</v>
      </c>
      <c r="O35" s="161">
        <v>0</v>
      </c>
      <c r="P35" s="161">
        <v>0</v>
      </c>
      <c r="Q35" s="161">
        <v>0</v>
      </c>
      <c r="R35" s="161">
        <v>0</v>
      </c>
      <c r="S35" s="161">
        <v>0</v>
      </c>
      <c r="T35" s="161">
        <v>0</v>
      </c>
      <c r="U35" s="161">
        <v>0</v>
      </c>
      <c r="V35" s="161">
        <v>0</v>
      </c>
      <c r="W35" s="161">
        <v>0</v>
      </c>
      <c r="X35" s="161">
        <v>0</v>
      </c>
      <c r="Y35" s="161">
        <v>0</v>
      </c>
      <c r="Z35" s="161">
        <v>0</v>
      </c>
      <c r="AA35" s="161">
        <v>0</v>
      </c>
      <c r="AB35" s="161">
        <v>0</v>
      </c>
      <c r="AC35" s="161">
        <v>0</v>
      </c>
      <c r="AD35" s="161">
        <v>0</v>
      </c>
      <c r="AE35" s="161">
        <v>0</v>
      </c>
      <c r="AF35" s="161">
        <v>0</v>
      </c>
      <c r="AG35" s="161">
        <v>0</v>
      </c>
      <c r="AH35" s="161">
        <v>0</v>
      </c>
      <c r="AI35" s="161">
        <v>0</v>
      </c>
      <c r="AJ35" s="161">
        <v>0</v>
      </c>
      <c r="AK35" s="161">
        <v>0</v>
      </c>
      <c r="AL35" s="161">
        <v>0</v>
      </c>
      <c r="AM35" s="161">
        <v>0</v>
      </c>
      <c r="AN35" s="161">
        <v>0</v>
      </c>
      <c r="AO35" s="161">
        <v>0</v>
      </c>
      <c r="AP35" s="161">
        <v>0</v>
      </c>
      <c r="AQ35" s="161">
        <v>0</v>
      </c>
      <c r="AR35" s="161">
        <v>3.5265585629590439</v>
      </c>
      <c r="AS35" s="161">
        <v>27.464413823054251</v>
      </c>
      <c r="AT35" s="161">
        <v>57.65065719933208</v>
      </c>
      <c r="AU35" s="161">
        <v>102.20932659022621</v>
      </c>
      <c r="AV35" s="161">
        <v>187.36143372561475</v>
      </c>
      <c r="AW35" s="161">
        <v>237.75453972470044</v>
      </c>
      <c r="AX35" s="161">
        <v>209.98439330718716</v>
      </c>
      <c r="AY35" s="161">
        <v>209.98544712837878</v>
      </c>
      <c r="AZ35" s="161">
        <v>212.60410145569597</v>
      </c>
      <c r="BA35" s="161">
        <v>208.88157092767077</v>
      </c>
      <c r="BB35" s="161">
        <v>214.78320584336285</v>
      </c>
      <c r="BC35" s="161">
        <v>237.01572158716505</v>
      </c>
      <c r="BD35" s="161">
        <v>247.95107841650872</v>
      </c>
      <c r="BE35" s="161">
        <v>273.86625912657144</v>
      </c>
      <c r="BF35" s="161">
        <v>303.1664735904202</v>
      </c>
      <c r="BG35" s="161">
        <v>332.98496528808437</v>
      </c>
      <c r="BH35" s="161">
        <v>358.07387545177966</v>
      </c>
      <c r="BI35" s="161">
        <v>384.67051051783955</v>
      </c>
      <c r="BJ35" s="161">
        <v>420.30427532623946</v>
      </c>
      <c r="BK35" s="161">
        <v>468.78271031356462</v>
      </c>
      <c r="BL35" s="161">
        <v>496.28725467242822</v>
      </c>
      <c r="BM35" s="161">
        <v>514.01597387653908</v>
      </c>
      <c r="BN35" s="161">
        <v>517.38667673591237</v>
      </c>
      <c r="BO35" s="161">
        <v>473.72672080483125</v>
      </c>
      <c r="BP35" s="161">
        <v>433.80262500310687</v>
      </c>
      <c r="BQ35" s="161">
        <v>399.85146707679615</v>
      </c>
      <c r="BR35" s="161">
        <v>375.71346337351855</v>
      </c>
      <c r="BS35" s="161">
        <v>0</v>
      </c>
      <c r="BT35" s="161">
        <v>0</v>
      </c>
      <c r="BU35" s="161">
        <v>0</v>
      </c>
      <c r="BV35" s="161">
        <v>0</v>
      </c>
      <c r="BW35" s="161">
        <v>0</v>
      </c>
      <c r="BX35" s="161">
        <v>0</v>
      </c>
      <c r="BY35" s="161">
        <v>0</v>
      </c>
      <c r="BZ35" s="161">
        <v>0</v>
      </c>
      <c r="CA35" s="161">
        <v>0</v>
      </c>
      <c r="CB35" s="161">
        <v>0</v>
      </c>
      <c r="CC35" s="161">
        <v>0</v>
      </c>
      <c r="CD35" s="161">
        <v>0</v>
      </c>
      <c r="CE35" s="161">
        <v>0</v>
      </c>
      <c r="CF35" s="161">
        <v>0</v>
      </c>
      <c r="CG35" s="162">
        <v>0</v>
      </c>
    </row>
    <row r="36" spans="1:85" x14ac:dyDescent="0.35">
      <c r="A36" s="163"/>
      <c r="B36" s="36" t="s">
        <v>461</v>
      </c>
      <c r="C36" s="160" t="s">
        <v>376</v>
      </c>
      <c r="D36" s="161">
        <v>0</v>
      </c>
      <c r="E36" s="161">
        <v>0</v>
      </c>
      <c r="F36" s="161">
        <v>0</v>
      </c>
      <c r="G36" s="161">
        <v>0</v>
      </c>
      <c r="H36" s="161">
        <v>0</v>
      </c>
      <c r="I36" s="161">
        <v>0</v>
      </c>
      <c r="J36" s="161">
        <v>0</v>
      </c>
      <c r="K36" s="161">
        <v>0</v>
      </c>
      <c r="L36" s="161">
        <v>0</v>
      </c>
      <c r="M36" s="161">
        <v>0</v>
      </c>
      <c r="N36" s="161">
        <v>0</v>
      </c>
      <c r="O36" s="161">
        <v>0</v>
      </c>
      <c r="P36" s="161">
        <v>0</v>
      </c>
      <c r="Q36" s="161">
        <v>0</v>
      </c>
      <c r="R36" s="161">
        <v>0</v>
      </c>
      <c r="S36" s="161">
        <v>0</v>
      </c>
      <c r="T36" s="161">
        <v>0</v>
      </c>
      <c r="U36" s="161">
        <v>0</v>
      </c>
      <c r="V36" s="161">
        <v>0</v>
      </c>
      <c r="W36" s="161">
        <v>0</v>
      </c>
      <c r="X36" s="161">
        <v>0</v>
      </c>
      <c r="Y36" s="161">
        <v>0</v>
      </c>
      <c r="Z36" s="161">
        <v>1321.2205452048227</v>
      </c>
      <c r="AA36" s="161">
        <v>1342.025260765113</v>
      </c>
      <c r="AB36" s="161">
        <v>1368.2184662947566</v>
      </c>
      <c r="AC36" s="161">
        <v>1406.9489892556967</v>
      </c>
      <c r="AD36" s="161">
        <v>1474.8064959846329</v>
      </c>
      <c r="AE36" s="161">
        <v>1550.1582110024708</v>
      </c>
      <c r="AF36" s="161">
        <v>1563.8960252969459</v>
      </c>
      <c r="AG36" s="161">
        <v>1569.9702474150415</v>
      </c>
      <c r="AH36" s="161">
        <v>1589.5204725459605</v>
      </c>
      <c r="AI36" s="161">
        <v>1532.0430787456842</v>
      </c>
      <c r="AJ36" s="161">
        <v>1485.0965698074092</v>
      </c>
      <c r="AK36" s="161">
        <v>1498.7219095970584</v>
      </c>
      <c r="AL36" s="161">
        <v>1517.5179740057886</v>
      </c>
      <c r="AM36" s="161">
        <v>1553.84946066615</v>
      </c>
      <c r="AN36" s="161">
        <v>1512.6703859989091</v>
      </c>
      <c r="AO36" s="161">
        <v>1528.9249573506072</v>
      </c>
      <c r="AP36" s="161">
        <v>1578.8149888933804</v>
      </c>
      <c r="AQ36" s="161">
        <v>1518.8079992612998</v>
      </c>
      <c r="AR36" s="161">
        <v>1420.5337462276036</v>
      </c>
      <c r="AS36" s="161">
        <v>1364.4881797405178</v>
      </c>
      <c r="AT36" s="161">
        <v>1379.7506736384848</v>
      </c>
      <c r="AU36" s="161">
        <v>1457.7744248238498</v>
      </c>
      <c r="AV36" s="161">
        <v>1446.4846168513286</v>
      </c>
      <c r="AW36" s="161">
        <v>1445.9531436356945</v>
      </c>
      <c r="AX36" s="161">
        <v>1464.4480259896823</v>
      </c>
      <c r="AY36" s="161">
        <v>1468.2628137102286</v>
      </c>
      <c r="AZ36" s="161">
        <v>1443.5771272415925</v>
      </c>
      <c r="BA36" s="161">
        <v>1451.5647539792224</v>
      </c>
      <c r="BB36" s="161">
        <v>1458.5051270627621</v>
      </c>
      <c r="BC36" s="161">
        <v>1424.8658347480787</v>
      </c>
      <c r="BD36" s="161">
        <v>1421.8839230418728</v>
      </c>
      <c r="BE36" s="161">
        <v>1433.3580773254305</v>
      </c>
      <c r="BF36" s="161">
        <v>1409.2233287103115</v>
      </c>
      <c r="BG36" s="161">
        <v>1379.7757436418854</v>
      </c>
      <c r="BH36" s="161">
        <v>1358.5861274883005</v>
      </c>
      <c r="BI36" s="161">
        <v>1310.8818567284352</v>
      </c>
      <c r="BJ36" s="161">
        <v>1281.194080778846</v>
      </c>
      <c r="BK36" s="161">
        <v>1257.742234650945</v>
      </c>
      <c r="BL36" s="161">
        <v>1246.5534812929586</v>
      </c>
      <c r="BM36" s="161">
        <v>1271.5935179245466</v>
      </c>
      <c r="BN36" s="161">
        <v>1313.9594727865688</v>
      </c>
      <c r="BO36" s="161">
        <v>1289.9579372650376</v>
      </c>
      <c r="BP36" s="161">
        <v>1291.7048246026554</v>
      </c>
      <c r="BQ36" s="161">
        <v>1261.0966748081364</v>
      </c>
      <c r="BR36" s="161">
        <v>1255.9112278761745</v>
      </c>
      <c r="BS36" s="161">
        <v>1225.1176028273123</v>
      </c>
      <c r="BT36" s="161">
        <v>1156.5140828572819</v>
      </c>
      <c r="BU36" s="161">
        <v>1111.2323277860307</v>
      </c>
      <c r="BV36" s="161">
        <v>1085.1829272348409</v>
      </c>
      <c r="BW36" s="161">
        <v>1050.9366717319517</v>
      </c>
      <c r="BX36" s="161">
        <v>868.61290307076649</v>
      </c>
      <c r="BY36" s="161">
        <v>851.23159512439565</v>
      </c>
      <c r="BZ36" s="161">
        <v>784.44714512726034</v>
      </c>
      <c r="CA36" s="161">
        <v>783.90212402596592</v>
      </c>
      <c r="CB36" s="161">
        <v>774.18352029073117</v>
      </c>
      <c r="CC36" s="161">
        <v>737.1453227868534</v>
      </c>
      <c r="CD36" s="161">
        <v>721.90582599721881</v>
      </c>
      <c r="CE36" s="161">
        <v>692.46038679992512</v>
      </c>
      <c r="CF36" s="161">
        <v>659.64397499269876</v>
      </c>
      <c r="CG36" s="162">
        <v>628.03115237308316</v>
      </c>
    </row>
    <row r="37" spans="1:85" x14ac:dyDescent="0.35">
      <c r="A37" s="163"/>
      <c r="B37" s="36" t="s">
        <v>406</v>
      </c>
      <c r="C37" s="160" t="s">
        <v>380</v>
      </c>
      <c r="D37" s="161">
        <v>0</v>
      </c>
      <c r="E37" s="161">
        <v>0</v>
      </c>
      <c r="F37" s="161">
        <v>0</v>
      </c>
      <c r="G37" s="161">
        <v>0</v>
      </c>
      <c r="H37" s="161">
        <v>0</v>
      </c>
      <c r="I37" s="161">
        <v>0</v>
      </c>
      <c r="J37" s="161">
        <v>0</v>
      </c>
      <c r="K37" s="161">
        <v>0</v>
      </c>
      <c r="L37" s="161">
        <v>0</v>
      </c>
      <c r="M37" s="161">
        <v>0</v>
      </c>
      <c r="N37" s="161">
        <v>0</v>
      </c>
      <c r="O37" s="161">
        <v>0</v>
      </c>
      <c r="P37" s="161">
        <v>0</v>
      </c>
      <c r="Q37" s="161">
        <v>0</v>
      </c>
      <c r="R37" s="161">
        <v>0</v>
      </c>
      <c r="S37" s="161">
        <v>0</v>
      </c>
      <c r="T37" s="161">
        <v>0</v>
      </c>
      <c r="U37" s="161">
        <v>0</v>
      </c>
      <c r="V37" s="161">
        <v>0</v>
      </c>
      <c r="W37" s="161">
        <v>0</v>
      </c>
      <c r="X37" s="161">
        <v>0</v>
      </c>
      <c r="Y37" s="161">
        <v>0</v>
      </c>
      <c r="Z37" s="161">
        <v>0</v>
      </c>
      <c r="AA37" s="161">
        <v>1457.3305337664112</v>
      </c>
      <c r="AB37" s="161">
        <v>2892.8890980989459</v>
      </c>
      <c r="AC37" s="161">
        <v>3277.1057455526538</v>
      </c>
      <c r="AD37" s="161">
        <v>3603.4100460187228</v>
      </c>
      <c r="AE37" s="161">
        <v>4061.0158748294884</v>
      </c>
      <c r="AF37" s="161">
        <v>4474.6984962141514</v>
      </c>
      <c r="AG37" s="161">
        <v>4901.5715357174004</v>
      </c>
      <c r="AH37" s="161">
        <v>5277.459276437181</v>
      </c>
      <c r="AI37" s="161">
        <v>5348.7118012349329</v>
      </c>
      <c r="AJ37" s="161">
        <v>5191.0670373207313</v>
      </c>
      <c r="AK37" s="161">
        <v>5594.6839677056405</v>
      </c>
      <c r="AL37" s="161">
        <v>6058.6619864441636</v>
      </c>
      <c r="AM37" s="161">
        <v>6796.2761457173665</v>
      </c>
      <c r="AN37" s="161">
        <v>7347.2561605661294</v>
      </c>
      <c r="AO37" s="161">
        <v>7641.3717549288858</v>
      </c>
      <c r="AP37" s="161">
        <v>8359.3970540053433</v>
      </c>
      <c r="AQ37" s="161">
        <v>8769.5384554956781</v>
      </c>
      <c r="AR37" s="161">
        <v>9291.7433105450727</v>
      </c>
      <c r="AS37" s="161">
        <v>9819.3047052863276</v>
      </c>
      <c r="AT37" s="161">
        <v>10462.020617304634</v>
      </c>
      <c r="AU37" s="161">
        <v>12214.833983570925</v>
      </c>
      <c r="AV37" s="161">
        <v>13456.239617694044</v>
      </c>
      <c r="AW37" s="161">
        <v>14891.427040811652</v>
      </c>
      <c r="AX37" s="161">
        <v>15969.894172915423</v>
      </c>
      <c r="AY37" s="161">
        <v>544.43573349206054</v>
      </c>
      <c r="AZ37" s="161">
        <v>0</v>
      </c>
      <c r="BA37" s="161">
        <v>0</v>
      </c>
      <c r="BB37" s="161">
        <v>0</v>
      </c>
      <c r="BC37" s="161">
        <v>0</v>
      </c>
      <c r="BD37" s="161">
        <v>0</v>
      </c>
      <c r="BE37" s="161">
        <v>0</v>
      </c>
      <c r="BF37" s="161">
        <v>0</v>
      </c>
      <c r="BG37" s="161">
        <v>0</v>
      </c>
      <c r="BH37" s="161">
        <v>0</v>
      </c>
      <c r="BI37" s="161">
        <v>0</v>
      </c>
      <c r="BJ37" s="161">
        <v>0</v>
      </c>
      <c r="BK37" s="161">
        <v>0</v>
      </c>
      <c r="BL37" s="161">
        <v>0</v>
      </c>
      <c r="BM37" s="161">
        <v>0</v>
      </c>
      <c r="BN37" s="161">
        <v>0</v>
      </c>
      <c r="BO37" s="161">
        <v>0</v>
      </c>
      <c r="BP37" s="161">
        <v>0</v>
      </c>
      <c r="BQ37" s="161">
        <v>0</v>
      </c>
      <c r="BR37" s="161">
        <v>0</v>
      </c>
      <c r="BS37" s="161">
        <v>0</v>
      </c>
      <c r="BT37" s="161">
        <v>0</v>
      </c>
      <c r="BU37" s="161">
        <v>0</v>
      </c>
      <c r="BV37" s="161">
        <v>0</v>
      </c>
      <c r="BW37" s="161">
        <v>0</v>
      </c>
      <c r="BX37" s="161">
        <v>0</v>
      </c>
      <c r="BY37" s="161">
        <v>0</v>
      </c>
      <c r="BZ37" s="161">
        <v>0</v>
      </c>
      <c r="CA37" s="161">
        <v>0</v>
      </c>
      <c r="CB37" s="161">
        <v>0</v>
      </c>
      <c r="CC37" s="161">
        <v>0</v>
      </c>
      <c r="CD37" s="161">
        <v>0</v>
      </c>
      <c r="CE37" s="161">
        <v>0</v>
      </c>
      <c r="CF37" s="161">
        <v>0</v>
      </c>
      <c r="CG37" s="162">
        <v>0</v>
      </c>
    </row>
    <row r="38" spans="1:85" ht="27" customHeight="1" x14ac:dyDescent="0.35">
      <c r="A38" s="163"/>
      <c r="B38" s="36" t="s">
        <v>407</v>
      </c>
      <c r="C38" s="160" t="s">
        <v>386</v>
      </c>
      <c r="D38" s="161">
        <v>0</v>
      </c>
      <c r="E38" s="161">
        <v>0</v>
      </c>
      <c r="F38" s="161">
        <v>0</v>
      </c>
      <c r="G38" s="161">
        <v>0</v>
      </c>
      <c r="H38" s="161">
        <v>0</v>
      </c>
      <c r="I38" s="161">
        <v>0</v>
      </c>
      <c r="J38" s="161">
        <v>0</v>
      </c>
      <c r="K38" s="161">
        <v>0</v>
      </c>
      <c r="L38" s="161">
        <v>0</v>
      </c>
      <c r="M38" s="161">
        <v>0</v>
      </c>
      <c r="N38" s="161">
        <v>0</v>
      </c>
      <c r="O38" s="161">
        <v>0</v>
      </c>
      <c r="P38" s="161">
        <v>0</v>
      </c>
      <c r="Q38" s="161">
        <v>0</v>
      </c>
      <c r="R38" s="161">
        <v>0</v>
      </c>
      <c r="S38" s="161">
        <v>0</v>
      </c>
      <c r="T38" s="161">
        <v>0</v>
      </c>
      <c r="U38" s="161">
        <v>0</v>
      </c>
      <c r="V38" s="161">
        <v>0</v>
      </c>
      <c r="W38" s="161">
        <v>0</v>
      </c>
      <c r="X38" s="161">
        <v>0</v>
      </c>
      <c r="Y38" s="161">
        <v>0</v>
      </c>
      <c r="Z38" s="161">
        <v>0</v>
      </c>
      <c r="AA38" s="161">
        <v>0</v>
      </c>
      <c r="AB38" s="161">
        <v>0</v>
      </c>
      <c r="AC38" s="161">
        <v>0</v>
      </c>
      <c r="AD38" s="161">
        <v>0</v>
      </c>
      <c r="AE38" s="161">
        <v>0</v>
      </c>
      <c r="AF38" s="161">
        <v>0</v>
      </c>
      <c r="AG38" s="161">
        <v>0</v>
      </c>
      <c r="AH38" s="161">
        <v>0</v>
      </c>
      <c r="AI38" s="161">
        <v>0</v>
      </c>
      <c r="AJ38" s="161">
        <v>0</v>
      </c>
      <c r="AK38" s="161">
        <v>0</v>
      </c>
      <c r="AL38" s="161">
        <v>0</v>
      </c>
      <c r="AM38" s="161">
        <v>0</v>
      </c>
      <c r="AN38" s="161">
        <v>0</v>
      </c>
      <c r="AO38" s="161">
        <v>0</v>
      </c>
      <c r="AP38" s="161">
        <v>0</v>
      </c>
      <c r="AQ38" s="161">
        <v>0</v>
      </c>
      <c r="AR38" s="161">
        <v>0</v>
      </c>
      <c r="AS38" s="161">
        <v>0</v>
      </c>
      <c r="AT38" s="161">
        <v>0</v>
      </c>
      <c r="AU38" s="161">
        <v>0</v>
      </c>
      <c r="AV38" s="161">
        <v>0</v>
      </c>
      <c r="AW38" s="161">
        <v>0</v>
      </c>
      <c r="AX38" s="161">
        <v>0</v>
      </c>
      <c r="AY38" s="161">
        <v>0</v>
      </c>
      <c r="AZ38" s="161">
        <v>0</v>
      </c>
      <c r="BA38" s="161">
        <v>0</v>
      </c>
      <c r="BB38" s="161">
        <v>0</v>
      </c>
      <c r="BC38" s="161">
        <v>0</v>
      </c>
      <c r="BD38" s="161">
        <v>0</v>
      </c>
      <c r="BE38" s="161">
        <v>0</v>
      </c>
      <c r="BF38" s="161">
        <v>0</v>
      </c>
      <c r="BG38" s="161">
        <v>0</v>
      </c>
      <c r="BH38" s="161">
        <v>0</v>
      </c>
      <c r="BI38" s="161">
        <v>0</v>
      </c>
      <c r="BJ38" s="161">
        <v>0</v>
      </c>
      <c r="BK38" s="161">
        <v>0</v>
      </c>
      <c r="BL38" s="161">
        <v>138.74759878614822</v>
      </c>
      <c r="BM38" s="161">
        <v>161.19516832801244</v>
      </c>
      <c r="BN38" s="161">
        <v>162.5656148001973</v>
      </c>
      <c r="BO38" s="161">
        <v>168.51890152148545</v>
      </c>
      <c r="BP38" s="161">
        <v>156.99907171968817</v>
      </c>
      <c r="BQ38" s="161">
        <v>141.95034713990955</v>
      </c>
      <c r="BR38" s="161">
        <v>21.715387630529385</v>
      </c>
      <c r="BS38" s="161">
        <v>0</v>
      </c>
      <c r="BT38" s="161">
        <v>0</v>
      </c>
      <c r="BU38" s="161">
        <v>0</v>
      </c>
      <c r="BV38" s="161">
        <v>0</v>
      </c>
      <c r="BW38" s="161">
        <v>0</v>
      </c>
      <c r="BX38" s="161">
        <v>0</v>
      </c>
      <c r="BY38" s="161">
        <v>0</v>
      </c>
      <c r="BZ38" s="161">
        <v>0</v>
      </c>
      <c r="CA38" s="161">
        <v>0</v>
      </c>
      <c r="CB38" s="161">
        <v>0</v>
      </c>
      <c r="CC38" s="161">
        <v>0</v>
      </c>
      <c r="CD38" s="161">
        <v>0</v>
      </c>
      <c r="CE38" s="161">
        <v>0</v>
      </c>
      <c r="CF38" s="161">
        <v>0</v>
      </c>
      <c r="CG38" s="162">
        <v>0</v>
      </c>
    </row>
    <row r="39" spans="1:85" x14ac:dyDescent="0.35">
      <c r="A39" s="163"/>
      <c r="B39" s="36" t="s">
        <v>408</v>
      </c>
      <c r="C39" s="160" t="s">
        <v>376</v>
      </c>
      <c r="D39" s="161">
        <v>0</v>
      </c>
      <c r="E39" s="161">
        <v>0</v>
      </c>
      <c r="F39" s="161">
        <v>0</v>
      </c>
      <c r="G39" s="161">
        <v>0</v>
      </c>
      <c r="H39" s="161">
        <v>0</v>
      </c>
      <c r="I39" s="161">
        <v>0</v>
      </c>
      <c r="J39" s="161">
        <v>0</v>
      </c>
      <c r="K39" s="161">
        <v>0</v>
      </c>
      <c r="L39" s="161">
        <v>0</v>
      </c>
      <c r="M39" s="161">
        <v>0</v>
      </c>
      <c r="N39" s="161">
        <v>0</v>
      </c>
      <c r="O39" s="161">
        <v>0</v>
      </c>
      <c r="P39" s="161">
        <v>0</v>
      </c>
      <c r="Q39" s="161">
        <v>0</v>
      </c>
      <c r="R39" s="161">
        <v>0</v>
      </c>
      <c r="S39" s="161">
        <v>0</v>
      </c>
      <c r="T39" s="161">
        <v>0</v>
      </c>
      <c r="U39" s="161">
        <v>0</v>
      </c>
      <c r="V39" s="161">
        <v>0</v>
      </c>
      <c r="W39" s="161">
        <v>0</v>
      </c>
      <c r="X39" s="161">
        <v>0</v>
      </c>
      <c r="Y39" s="161">
        <v>0</v>
      </c>
      <c r="Z39" s="161">
        <v>0</v>
      </c>
      <c r="AA39" s="161">
        <v>0</v>
      </c>
      <c r="AB39" s="161">
        <v>0</v>
      </c>
      <c r="AC39" s="161">
        <v>0</v>
      </c>
      <c r="AD39" s="161">
        <v>0</v>
      </c>
      <c r="AE39" s="161">
        <v>0</v>
      </c>
      <c r="AF39" s="161">
        <v>0</v>
      </c>
      <c r="AG39" s="161">
        <v>0</v>
      </c>
      <c r="AH39" s="161">
        <v>0</v>
      </c>
      <c r="AI39" s="161">
        <v>0</v>
      </c>
      <c r="AJ39" s="161">
        <v>0</v>
      </c>
      <c r="AK39" s="161">
        <v>0</v>
      </c>
      <c r="AL39" s="161">
        <v>0</v>
      </c>
      <c r="AM39" s="161">
        <v>0</v>
      </c>
      <c r="AN39" s="161">
        <v>0</v>
      </c>
      <c r="AO39" s="161">
        <v>0</v>
      </c>
      <c r="AP39" s="161">
        <v>0</v>
      </c>
      <c r="AQ39" s="161">
        <v>0</v>
      </c>
      <c r="AR39" s="161">
        <v>0</v>
      </c>
      <c r="AS39" s="161">
        <v>0</v>
      </c>
      <c r="AT39" s="161">
        <v>0</v>
      </c>
      <c r="AU39" s="161">
        <v>0</v>
      </c>
      <c r="AV39" s="161">
        <v>0</v>
      </c>
      <c r="AW39" s="161">
        <v>0</v>
      </c>
      <c r="AX39" s="161">
        <v>0</v>
      </c>
      <c r="AY39" s="161">
        <v>0</v>
      </c>
      <c r="AZ39" s="161">
        <v>0</v>
      </c>
      <c r="BA39" s="161">
        <v>0</v>
      </c>
      <c r="BB39" s="161">
        <v>0</v>
      </c>
      <c r="BC39" s="161">
        <v>0</v>
      </c>
      <c r="BD39" s="161">
        <v>0</v>
      </c>
      <c r="BE39" s="161">
        <v>9.6796017415194999</v>
      </c>
      <c r="BF39" s="161">
        <v>10.198535947526446</v>
      </c>
      <c r="BG39" s="161">
        <v>8.7939806534948826</v>
      </c>
      <c r="BH39" s="161">
        <v>31.265099504026892</v>
      </c>
      <c r="BI39" s="161">
        <v>63.471353605069112</v>
      </c>
      <c r="BJ39" s="161">
        <v>65.28243284535634</v>
      </c>
      <c r="BK39" s="161">
        <v>74.266229367498084</v>
      </c>
      <c r="BL39" s="161">
        <v>58.996646472091093</v>
      </c>
      <c r="BM39" s="161">
        <v>73.032829988515857</v>
      </c>
      <c r="BN39" s="161">
        <v>89.802861266693128</v>
      </c>
      <c r="BO39" s="161">
        <v>76.094188963623353</v>
      </c>
      <c r="BP39" s="161">
        <v>81.091109171980847</v>
      </c>
      <c r="BQ39" s="161">
        <v>0.87220133406060374</v>
      </c>
      <c r="BR39" s="161">
        <v>0.29009132533629717</v>
      </c>
      <c r="BS39" s="161">
        <v>0.20842528715137684</v>
      </c>
      <c r="BT39" s="161">
        <v>0</v>
      </c>
      <c r="BU39" s="161">
        <v>0</v>
      </c>
      <c r="BV39" s="161">
        <v>0</v>
      </c>
      <c r="BW39" s="161">
        <v>0</v>
      </c>
      <c r="BX39" s="161">
        <v>0</v>
      </c>
      <c r="BY39" s="161">
        <v>0</v>
      </c>
      <c r="BZ39" s="161">
        <v>0</v>
      </c>
      <c r="CA39" s="161">
        <v>0</v>
      </c>
      <c r="CB39" s="161">
        <v>0</v>
      </c>
      <c r="CC39" s="161">
        <v>0</v>
      </c>
      <c r="CD39" s="161">
        <v>0</v>
      </c>
      <c r="CE39" s="161">
        <v>0</v>
      </c>
      <c r="CF39" s="161">
        <v>0</v>
      </c>
      <c r="CG39" s="162">
        <v>0</v>
      </c>
    </row>
    <row r="40" spans="1:85" x14ac:dyDescent="0.35">
      <c r="A40" s="163"/>
      <c r="B40" s="36" t="s">
        <v>409</v>
      </c>
      <c r="D40" s="161">
        <f t="shared" ref="D40:AI40" si="5">SUM(D41:D42)</f>
        <v>0</v>
      </c>
      <c r="E40" s="161">
        <f t="shared" si="5"/>
        <v>0</v>
      </c>
      <c r="F40" s="161">
        <f t="shared" si="5"/>
        <v>0</v>
      </c>
      <c r="G40" s="161">
        <f t="shared" si="5"/>
        <v>0</v>
      </c>
      <c r="H40" s="161">
        <f t="shared" si="5"/>
        <v>0</v>
      </c>
      <c r="I40" s="161">
        <f t="shared" si="5"/>
        <v>0</v>
      </c>
      <c r="J40" s="161">
        <f t="shared" si="5"/>
        <v>0</v>
      </c>
      <c r="K40" s="161">
        <f t="shared" si="5"/>
        <v>0</v>
      </c>
      <c r="L40" s="161">
        <f t="shared" si="5"/>
        <v>0</v>
      </c>
      <c r="M40" s="161">
        <f t="shared" si="5"/>
        <v>0</v>
      </c>
      <c r="N40" s="161">
        <f t="shared" si="5"/>
        <v>0</v>
      </c>
      <c r="O40" s="161">
        <f t="shared" si="5"/>
        <v>0</v>
      </c>
      <c r="P40" s="161">
        <f t="shared" si="5"/>
        <v>0</v>
      </c>
      <c r="Q40" s="161">
        <f t="shared" si="5"/>
        <v>0</v>
      </c>
      <c r="R40" s="161">
        <f t="shared" si="5"/>
        <v>0</v>
      </c>
      <c r="S40" s="161">
        <f t="shared" si="5"/>
        <v>0</v>
      </c>
      <c r="T40" s="161">
        <f t="shared" si="5"/>
        <v>0</v>
      </c>
      <c r="U40" s="161">
        <f t="shared" si="5"/>
        <v>0</v>
      </c>
      <c r="V40" s="161">
        <f t="shared" si="5"/>
        <v>0</v>
      </c>
      <c r="W40" s="161">
        <f t="shared" si="5"/>
        <v>0</v>
      </c>
      <c r="X40" s="161">
        <f t="shared" si="5"/>
        <v>0</v>
      </c>
      <c r="Y40" s="161">
        <f t="shared" si="5"/>
        <v>0</v>
      </c>
      <c r="Z40" s="161">
        <f t="shared" si="5"/>
        <v>0</v>
      </c>
      <c r="AA40" s="161">
        <f t="shared" si="5"/>
        <v>0</v>
      </c>
      <c r="AB40" s="161">
        <f t="shared" si="5"/>
        <v>0</v>
      </c>
      <c r="AC40" s="161">
        <f t="shared" si="5"/>
        <v>0</v>
      </c>
      <c r="AD40" s="161">
        <f t="shared" si="5"/>
        <v>0</v>
      </c>
      <c r="AE40" s="161">
        <f t="shared" si="5"/>
        <v>0</v>
      </c>
      <c r="AF40" s="161">
        <f t="shared" si="5"/>
        <v>0</v>
      </c>
      <c r="AG40" s="161">
        <f t="shared" si="5"/>
        <v>0</v>
      </c>
      <c r="AH40" s="161">
        <f t="shared" si="5"/>
        <v>0</v>
      </c>
      <c r="AI40" s="161">
        <f t="shared" si="5"/>
        <v>0</v>
      </c>
      <c r="AJ40" s="161">
        <f t="shared" ref="AJ40:CG40" si="6">SUM(AJ41:AJ42)</f>
        <v>0</v>
      </c>
      <c r="AK40" s="161">
        <f t="shared" si="6"/>
        <v>0</v>
      </c>
      <c r="AL40" s="161">
        <f t="shared" si="6"/>
        <v>0</v>
      </c>
      <c r="AM40" s="161">
        <f t="shared" si="6"/>
        <v>0</v>
      </c>
      <c r="AN40" s="161">
        <f t="shared" si="6"/>
        <v>0</v>
      </c>
      <c r="AO40" s="161">
        <f t="shared" si="6"/>
        <v>0</v>
      </c>
      <c r="AP40" s="161">
        <f t="shared" si="6"/>
        <v>0</v>
      </c>
      <c r="AQ40" s="161">
        <f t="shared" si="6"/>
        <v>0</v>
      </c>
      <c r="AR40" s="161">
        <f t="shared" si="6"/>
        <v>0</v>
      </c>
      <c r="AS40" s="161">
        <f t="shared" si="6"/>
        <v>0</v>
      </c>
      <c r="AT40" s="161">
        <f t="shared" si="6"/>
        <v>0</v>
      </c>
      <c r="AU40" s="161">
        <f t="shared" si="6"/>
        <v>0</v>
      </c>
      <c r="AV40" s="161">
        <f t="shared" si="6"/>
        <v>0</v>
      </c>
      <c r="AW40" s="161">
        <f t="shared" si="6"/>
        <v>0</v>
      </c>
      <c r="AX40" s="161">
        <f t="shared" si="6"/>
        <v>0</v>
      </c>
      <c r="AY40" s="161">
        <f t="shared" si="6"/>
        <v>0</v>
      </c>
      <c r="AZ40" s="161">
        <f t="shared" si="6"/>
        <v>4208.5243905172447</v>
      </c>
      <c r="BA40" s="161">
        <f t="shared" si="6"/>
        <v>7565.9664012194016</v>
      </c>
      <c r="BB40" s="161">
        <f t="shared" si="6"/>
        <v>6819.3255746915875</v>
      </c>
      <c r="BC40" s="161">
        <f t="shared" si="6"/>
        <v>6158.0121891549561</v>
      </c>
      <c r="BD40" s="161">
        <f t="shared" si="6"/>
        <v>5399.4496451511814</v>
      </c>
      <c r="BE40" s="161">
        <f t="shared" si="6"/>
        <v>4797.5820115873694</v>
      </c>
      <c r="BF40" s="161">
        <f t="shared" si="6"/>
        <v>4725.7884544074786</v>
      </c>
      <c r="BG40" s="161">
        <f t="shared" si="6"/>
        <v>4506.9111174245254</v>
      </c>
      <c r="BH40" s="161">
        <f t="shared" si="6"/>
        <v>3769.3946048638618</v>
      </c>
      <c r="BI40" s="161">
        <f t="shared" si="6"/>
        <v>3846.8217367276447</v>
      </c>
      <c r="BJ40" s="161">
        <f t="shared" si="6"/>
        <v>3954.4741673476046</v>
      </c>
      <c r="BK40" s="161">
        <f t="shared" si="6"/>
        <v>3547.0496192181904</v>
      </c>
      <c r="BL40" s="161">
        <f t="shared" si="6"/>
        <v>4363.0072047128924</v>
      </c>
      <c r="BM40" s="161">
        <f t="shared" si="6"/>
        <v>7058.5161323638386</v>
      </c>
      <c r="BN40" s="161">
        <f t="shared" si="6"/>
        <v>6616.0190901339229</v>
      </c>
      <c r="BO40" s="161">
        <f t="shared" si="6"/>
        <v>7170.3014678387599</v>
      </c>
      <c r="BP40" s="161">
        <f t="shared" si="6"/>
        <v>7376.8349419739534</v>
      </c>
      <c r="BQ40" s="161">
        <f t="shared" si="6"/>
        <v>6073.8408825571614</v>
      </c>
      <c r="BR40" s="161">
        <f t="shared" si="6"/>
        <v>4239.6783819776547</v>
      </c>
      <c r="BS40" s="161">
        <f t="shared" si="6"/>
        <v>3177.3301117818442</v>
      </c>
      <c r="BT40" s="161">
        <f t="shared" si="6"/>
        <v>2518.852574777613</v>
      </c>
      <c r="BU40" s="161">
        <f t="shared" si="6"/>
        <v>2204.1586851860675</v>
      </c>
      <c r="BV40" s="161">
        <f t="shared" si="6"/>
        <v>1681.8990384922122</v>
      </c>
      <c r="BW40" s="161">
        <f t="shared" si="6"/>
        <v>902.88123214067059</v>
      </c>
      <c r="BX40" s="161">
        <f t="shared" si="6"/>
        <v>1255.8916088326605</v>
      </c>
      <c r="BY40" s="161">
        <f t="shared" si="6"/>
        <v>591.93640083002515</v>
      </c>
      <c r="BZ40" s="161">
        <f t="shared" si="6"/>
        <v>376.20796164266363</v>
      </c>
      <c r="CA40" s="161">
        <f t="shared" si="6"/>
        <v>333.80427343357883</v>
      </c>
      <c r="CB40" s="161">
        <f t="shared" si="6"/>
        <v>320.40937055463581</v>
      </c>
      <c r="CC40" s="161">
        <f t="shared" si="6"/>
        <v>249.45378165668956</v>
      </c>
      <c r="CD40" s="161">
        <f t="shared" si="6"/>
        <v>248.18597897088966</v>
      </c>
      <c r="CE40" s="161">
        <f t="shared" si="6"/>
        <v>235.46576094958107</v>
      </c>
      <c r="CF40" s="161">
        <f t="shared" si="6"/>
        <v>233.76893744011579</v>
      </c>
      <c r="CG40" s="162">
        <f t="shared" si="6"/>
        <v>234.90053030966106</v>
      </c>
    </row>
    <row r="41" spans="1:85" x14ac:dyDescent="0.35">
      <c r="A41" s="163"/>
      <c r="B41" s="56" t="s">
        <v>383</v>
      </c>
      <c r="C41" s="160" t="s">
        <v>380</v>
      </c>
      <c r="D41" s="161">
        <v>0</v>
      </c>
      <c r="E41" s="161">
        <v>0</v>
      </c>
      <c r="F41" s="161">
        <v>0</v>
      </c>
      <c r="G41" s="161">
        <v>0</v>
      </c>
      <c r="H41" s="161">
        <v>0</v>
      </c>
      <c r="I41" s="161">
        <v>0</v>
      </c>
      <c r="J41" s="161">
        <v>0</v>
      </c>
      <c r="K41" s="161">
        <v>0</v>
      </c>
      <c r="L41" s="161">
        <v>0</v>
      </c>
      <c r="M41" s="161">
        <v>0</v>
      </c>
      <c r="N41" s="161">
        <v>0</v>
      </c>
      <c r="O41" s="161">
        <v>0</v>
      </c>
      <c r="P41" s="161">
        <v>0</v>
      </c>
      <c r="Q41" s="161">
        <v>0</v>
      </c>
      <c r="R41" s="161">
        <v>0</v>
      </c>
      <c r="S41" s="161">
        <v>0</v>
      </c>
      <c r="T41" s="161">
        <v>0</v>
      </c>
      <c r="U41" s="161">
        <v>0</v>
      </c>
      <c r="V41" s="161">
        <v>0</v>
      </c>
      <c r="W41" s="161">
        <v>0</v>
      </c>
      <c r="X41" s="161">
        <v>0</v>
      </c>
      <c r="Y41" s="161">
        <v>0</v>
      </c>
      <c r="Z41" s="161">
        <v>0</v>
      </c>
      <c r="AA41" s="161">
        <v>0</v>
      </c>
      <c r="AB41" s="161">
        <v>0</v>
      </c>
      <c r="AC41" s="161">
        <v>0</v>
      </c>
      <c r="AD41" s="161">
        <v>0</v>
      </c>
      <c r="AE41" s="161">
        <v>0</v>
      </c>
      <c r="AF41" s="161">
        <v>0</v>
      </c>
      <c r="AG41" s="161">
        <v>0</v>
      </c>
      <c r="AH41" s="161">
        <v>0</v>
      </c>
      <c r="AI41" s="161">
        <v>0</v>
      </c>
      <c r="AJ41" s="161">
        <v>0</v>
      </c>
      <c r="AK41" s="161">
        <v>0</v>
      </c>
      <c r="AL41" s="161">
        <v>0</v>
      </c>
      <c r="AM41" s="161">
        <v>0</v>
      </c>
      <c r="AN41" s="161">
        <v>0</v>
      </c>
      <c r="AO41" s="161">
        <v>0</v>
      </c>
      <c r="AP41" s="161">
        <v>0</v>
      </c>
      <c r="AQ41" s="161">
        <v>0</v>
      </c>
      <c r="AR41" s="161">
        <v>0</v>
      </c>
      <c r="AS41" s="161">
        <v>0</v>
      </c>
      <c r="AT41" s="161">
        <v>0</v>
      </c>
      <c r="AU41" s="161">
        <v>0</v>
      </c>
      <c r="AV41" s="161">
        <v>0</v>
      </c>
      <c r="AW41" s="161">
        <v>0</v>
      </c>
      <c r="AX41" s="161">
        <v>0</v>
      </c>
      <c r="AY41" s="161">
        <v>0</v>
      </c>
      <c r="AZ41" s="161">
        <v>646.47253522872779</v>
      </c>
      <c r="BA41" s="161">
        <v>923.05790478468941</v>
      </c>
      <c r="BB41" s="161">
        <v>909.0228521246878</v>
      </c>
      <c r="BC41" s="161">
        <v>868.37785454937875</v>
      </c>
      <c r="BD41" s="161">
        <v>837.30791428097132</v>
      </c>
      <c r="BE41" s="161">
        <v>864.96254878481602</v>
      </c>
      <c r="BF41" s="161">
        <v>934.03629280538428</v>
      </c>
      <c r="BG41" s="161">
        <v>893.23063985226202</v>
      </c>
      <c r="BH41" s="161">
        <v>761.29876088460037</v>
      </c>
      <c r="BI41" s="161">
        <v>809.31523121331827</v>
      </c>
      <c r="BJ41" s="161">
        <v>774.63120797484441</v>
      </c>
      <c r="BK41" s="161">
        <v>671.00816809175467</v>
      </c>
      <c r="BL41" s="161">
        <v>1111.3590022363301</v>
      </c>
      <c r="BM41" s="161">
        <v>1640.5896760904659</v>
      </c>
      <c r="BN41" s="161">
        <v>1184.868626568787</v>
      </c>
      <c r="BO41" s="161">
        <v>1089.756678607564</v>
      </c>
      <c r="BP41" s="161">
        <v>945.09121039764705</v>
      </c>
      <c r="BQ41" s="161">
        <v>737.46580535261523</v>
      </c>
      <c r="BR41" s="161">
        <v>510.70597180399488</v>
      </c>
      <c r="BS41" s="161">
        <v>425.60766055832477</v>
      </c>
      <c r="BT41" s="161">
        <v>354.92470740930884</v>
      </c>
      <c r="BU41" s="161">
        <v>296.53288342065525</v>
      </c>
      <c r="BV41" s="161">
        <v>200.57233644281763</v>
      </c>
      <c r="BW41" s="161">
        <v>140.11300557494911</v>
      </c>
      <c r="BX41" s="161">
        <v>733.39410055776079</v>
      </c>
      <c r="BY41" s="161">
        <v>229.61875628239591</v>
      </c>
      <c r="BZ41" s="161">
        <v>122.22838136432694</v>
      </c>
      <c r="CA41" s="161">
        <v>179.61282959417122</v>
      </c>
      <c r="CB41" s="161">
        <v>232.74708520000246</v>
      </c>
      <c r="CC41" s="161">
        <v>249.20409286572655</v>
      </c>
      <c r="CD41" s="161">
        <v>248.32132405764105</v>
      </c>
      <c r="CE41" s="161">
        <v>235.60153056725335</v>
      </c>
      <c r="CF41" s="161">
        <v>233.9050957394924</v>
      </c>
      <c r="CG41" s="162">
        <v>235.03716002211067</v>
      </c>
    </row>
    <row r="42" spans="1:85" x14ac:dyDescent="0.35">
      <c r="A42" s="163"/>
      <c r="B42" s="56" t="s">
        <v>394</v>
      </c>
      <c r="C42" s="160" t="s">
        <v>386</v>
      </c>
      <c r="D42" s="161">
        <v>0</v>
      </c>
      <c r="E42" s="161">
        <v>0</v>
      </c>
      <c r="F42" s="161">
        <v>0</v>
      </c>
      <c r="G42" s="161">
        <v>0</v>
      </c>
      <c r="H42" s="161">
        <v>0</v>
      </c>
      <c r="I42" s="161">
        <v>0</v>
      </c>
      <c r="J42" s="161">
        <v>0</v>
      </c>
      <c r="K42" s="161">
        <v>0</v>
      </c>
      <c r="L42" s="161">
        <v>0</v>
      </c>
      <c r="M42" s="161">
        <v>0</v>
      </c>
      <c r="N42" s="161">
        <v>0</v>
      </c>
      <c r="O42" s="161">
        <v>0</v>
      </c>
      <c r="P42" s="161">
        <v>0</v>
      </c>
      <c r="Q42" s="161">
        <v>0</v>
      </c>
      <c r="R42" s="161">
        <v>0</v>
      </c>
      <c r="S42" s="161">
        <v>0</v>
      </c>
      <c r="T42" s="161">
        <v>0</v>
      </c>
      <c r="U42" s="161">
        <v>0</v>
      </c>
      <c r="V42" s="161">
        <v>0</v>
      </c>
      <c r="W42" s="161">
        <v>0</v>
      </c>
      <c r="X42" s="161">
        <v>0</v>
      </c>
      <c r="Y42" s="161">
        <v>0</v>
      </c>
      <c r="Z42" s="161">
        <v>0</v>
      </c>
      <c r="AA42" s="161">
        <v>0</v>
      </c>
      <c r="AB42" s="161">
        <v>0</v>
      </c>
      <c r="AC42" s="161">
        <v>0</v>
      </c>
      <c r="AD42" s="161">
        <v>0</v>
      </c>
      <c r="AE42" s="161">
        <v>0</v>
      </c>
      <c r="AF42" s="161">
        <v>0</v>
      </c>
      <c r="AG42" s="161">
        <v>0</v>
      </c>
      <c r="AH42" s="161">
        <v>0</v>
      </c>
      <c r="AI42" s="161">
        <v>0</v>
      </c>
      <c r="AJ42" s="161">
        <v>0</v>
      </c>
      <c r="AK42" s="161">
        <v>0</v>
      </c>
      <c r="AL42" s="161">
        <v>0</v>
      </c>
      <c r="AM42" s="161">
        <v>0</v>
      </c>
      <c r="AN42" s="161">
        <v>0</v>
      </c>
      <c r="AO42" s="161">
        <v>0</v>
      </c>
      <c r="AP42" s="161">
        <v>0</v>
      </c>
      <c r="AQ42" s="161">
        <v>0</v>
      </c>
      <c r="AR42" s="161">
        <v>0</v>
      </c>
      <c r="AS42" s="161">
        <v>0</v>
      </c>
      <c r="AT42" s="161">
        <v>0</v>
      </c>
      <c r="AU42" s="161">
        <v>0</v>
      </c>
      <c r="AV42" s="161">
        <v>0</v>
      </c>
      <c r="AW42" s="161">
        <v>0</v>
      </c>
      <c r="AX42" s="161">
        <v>0</v>
      </c>
      <c r="AY42" s="161">
        <v>0</v>
      </c>
      <c r="AZ42" s="161">
        <v>3562.0518552885169</v>
      </c>
      <c r="BA42" s="161">
        <v>6642.9084964347121</v>
      </c>
      <c r="BB42" s="161">
        <v>5910.3027225668993</v>
      </c>
      <c r="BC42" s="161">
        <v>5289.6343346055774</v>
      </c>
      <c r="BD42" s="161">
        <v>4562.1417308702103</v>
      </c>
      <c r="BE42" s="161">
        <v>3932.6194628025537</v>
      </c>
      <c r="BF42" s="161">
        <v>3791.7521616020945</v>
      </c>
      <c r="BG42" s="161">
        <v>3613.680477572263</v>
      </c>
      <c r="BH42" s="161">
        <v>3008.0958439792616</v>
      </c>
      <c r="BI42" s="161">
        <v>3037.5065055143264</v>
      </c>
      <c r="BJ42" s="161">
        <v>3179.8429593727601</v>
      </c>
      <c r="BK42" s="161">
        <v>2876.0414511264357</v>
      </c>
      <c r="BL42" s="161">
        <v>3251.6482024765619</v>
      </c>
      <c r="BM42" s="161">
        <v>5417.9264562733724</v>
      </c>
      <c r="BN42" s="161">
        <v>5431.1504635651363</v>
      </c>
      <c r="BO42" s="161">
        <v>6080.5447892311959</v>
      </c>
      <c r="BP42" s="161">
        <v>6431.7437315763063</v>
      </c>
      <c r="BQ42" s="161">
        <v>5336.375077204546</v>
      </c>
      <c r="BR42" s="161">
        <v>3728.9724101736601</v>
      </c>
      <c r="BS42" s="161">
        <v>2751.7224512235193</v>
      </c>
      <c r="BT42" s="161">
        <v>2163.9278673683043</v>
      </c>
      <c r="BU42" s="161">
        <v>1907.6258017654125</v>
      </c>
      <c r="BV42" s="161">
        <v>1481.3267020493945</v>
      </c>
      <c r="BW42" s="161">
        <v>762.76822656572153</v>
      </c>
      <c r="BX42" s="161">
        <v>522.49750827489981</v>
      </c>
      <c r="BY42" s="161">
        <v>362.3176445476293</v>
      </c>
      <c r="BZ42" s="161">
        <v>253.9795802783367</v>
      </c>
      <c r="CA42" s="161">
        <v>154.19144383940758</v>
      </c>
      <c r="CB42" s="161">
        <v>87.662285354633369</v>
      </c>
      <c r="CC42" s="161">
        <v>0.24968879096302019</v>
      </c>
      <c r="CD42" s="161">
        <v>-0.13534508675139525</v>
      </c>
      <c r="CE42" s="161">
        <v>-0.13576961767228665</v>
      </c>
      <c r="CF42" s="161">
        <v>-0.13615829937660096</v>
      </c>
      <c r="CG42" s="162">
        <v>-0.13662971244960237</v>
      </c>
    </row>
    <row r="43" spans="1:85" ht="25.5" customHeight="1" x14ac:dyDescent="0.35">
      <c r="A43" s="163"/>
      <c r="B43" s="36" t="s">
        <v>410</v>
      </c>
      <c r="C43" s="160" t="s">
        <v>380</v>
      </c>
      <c r="D43" s="161">
        <v>0</v>
      </c>
      <c r="E43" s="161">
        <v>0</v>
      </c>
      <c r="F43" s="161">
        <v>0</v>
      </c>
      <c r="G43" s="161">
        <v>0</v>
      </c>
      <c r="H43" s="161">
        <v>0</v>
      </c>
      <c r="I43" s="161">
        <v>0</v>
      </c>
      <c r="J43" s="161">
        <v>0</v>
      </c>
      <c r="K43" s="161">
        <v>0</v>
      </c>
      <c r="L43" s="161">
        <v>0</v>
      </c>
      <c r="M43" s="161">
        <v>0</v>
      </c>
      <c r="N43" s="161">
        <v>0</v>
      </c>
      <c r="O43" s="161">
        <v>0</v>
      </c>
      <c r="P43" s="161">
        <v>0</v>
      </c>
      <c r="Q43" s="161">
        <v>0</v>
      </c>
      <c r="R43" s="161">
        <v>0</v>
      </c>
      <c r="S43" s="161">
        <v>0</v>
      </c>
      <c r="T43" s="161">
        <v>0</v>
      </c>
      <c r="U43" s="161">
        <v>0</v>
      </c>
      <c r="V43" s="161">
        <v>0</v>
      </c>
      <c r="W43" s="161">
        <v>0</v>
      </c>
      <c r="X43" s="161">
        <v>0</v>
      </c>
      <c r="Y43" s="161">
        <v>0</v>
      </c>
      <c r="Z43" s="161">
        <v>689.03287885518796</v>
      </c>
      <c r="AA43" s="161">
        <v>672.61409250757447</v>
      </c>
      <c r="AB43" s="161">
        <v>619.90480673548848</v>
      </c>
      <c r="AC43" s="161">
        <v>569.83469188755316</v>
      </c>
      <c r="AD43" s="161">
        <v>529.93811400059451</v>
      </c>
      <c r="AE43" s="161">
        <v>498.29749623106892</v>
      </c>
      <c r="AF43" s="161">
        <v>644.00395551119789</v>
      </c>
      <c r="AG43" s="161">
        <v>643.08665521898399</v>
      </c>
      <c r="AH43" s="161">
        <v>659.68240955464762</v>
      </c>
      <c r="AI43" s="161">
        <v>671.94871874810713</v>
      </c>
      <c r="AJ43" s="161">
        <v>672.58172918329467</v>
      </c>
      <c r="AK43" s="161">
        <v>645.22632620254831</v>
      </c>
      <c r="AL43" s="161">
        <v>578.1020853355385</v>
      </c>
      <c r="AM43" s="161">
        <v>511.89900456525032</v>
      </c>
      <c r="AN43" s="161">
        <v>552.2447440948398</v>
      </c>
      <c r="AO43" s="161">
        <v>533.49721916063743</v>
      </c>
      <c r="AP43" s="161">
        <v>526.18933531817459</v>
      </c>
      <c r="AQ43" s="161">
        <v>149.91855843881939</v>
      </c>
      <c r="AR43" s="161">
        <v>74.320493009183934</v>
      </c>
      <c r="AS43" s="161">
        <v>77.571420982476127</v>
      </c>
      <c r="AT43" s="161">
        <v>79.485988230147612</v>
      </c>
      <c r="AU43" s="161">
        <v>68.921151792899607</v>
      </c>
      <c r="AV43" s="161">
        <v>68.2606627538065</v>
      </c>
      <c r="AW43" s="161">
        <v>69.528728252411426</v>
      </c>
      <c r="AX43" s="161">
        <v>55.961018026255793</v>
      </c>
      <c r="AY43" s="161">
        <v>57.370668787205808</v>
      </c>
      <c r="AZ43" s="161">
        <v>63.586729851281341</v>
      </c>
      <c r="BA43" s="161">
        <v>69.496345006431142</v>
      </c>
      <c r="BB43" s="161">
        <v>73.343785928127829</v>
      </c>
      <c r="BC43" s="161">
        <v>72.395878466677033</v>
      </c>
      <c r="BD43" s="161">
        <v>83.763762649501004</v>
      </c>
      <c r="BE43" s="161">
        <v>102.73360057161298</v>
      </c>
      <c r="BF43" s="161">
        <v>123.7869517159189</v>
      </c>
      <c r="BG43" s="161">
        <v>224.74752680485119</v>
      </c>
      <c r="BH43" s="161">
        <v>256.07971710257516</v>
      </c>
      <c r="BI43" s="161">
        <v>272.34185968227212</v>
      </c>
      <c r="BJ43" s="161">
        <v>284.27522989155977</v>
      </c>
      <c r="BK43" s="161">
        <v>390.36996842246214</v>
      </c>
      <c r="BL43" s="161">
        <v>490.07989712903691</v>
      </c>
      <c r="BM43" s="161">
        <v>519.16598522647234</v>
      </c>
      <c r="BN43" s="161">
        <v>507.65359940062359</v>
      </c>
      <c r="BO43" s="161">
        <v>531.21518577716495</v>
      </c>
      <c r="BP43" s="161">
        <v>564.73075807564214</v>
      </c>
      <c r="BQ43" s="161">
        <v>560.04413337485323</v>
      </c>
      <c r="BR43" s="161">
        <v>576.19574891220816</v>
      </c>
      <c r="BS43" s="161">
        <v>605.57826898220014</v>
      </c>
      <c r="BT43" s="161">
        <v>586.18258373593028</v>
      </c>
      <c r="BU43" s="161">
        <v>565.15698659132079</v>
      </c>
      <c r="BV43" s="161">
        <v>553.78673763618042</v>
      </c>
      <c r="BW43" s="161">
        <v>530.44379756677336</v>
      </c>
      <c r="BX43" s="161">
        <v>460.71631021746975</v>
      </c>
      <c r="BY43" s="161">
        <v>437.64094426692014</v>
      </c>
      <c r="BZ43" s="161">
        <v>439.49498368440538</v>
      </c>
      <c r="CA43" s="161">
        <v>439.18345474614586</v>
      </c>
      <c r="CB43" s="161">
        <v>415.93727965789714</v>
      </c>
      <c r="CC43" s="161">
        <v>423.70558956827801</v>
      </c>
      <c r="CD43" s="161">
        <v>430.44226963755739</v>
      </c>
      <c r="CE43" s="161">
        <v>441.53429831554274</v>
      </c>
      <c r="CF43" s="161">
        <v>444.92578839848522</v>
      </c>
      <c r="CG43" s="162">
        <v>451.72314445853129</v>
      </c>
    </row>
    <row r="44" spans="1:85" x14ac:dyDescent="0.35">
      <c r="A44" s="163"/>
      <c r="B44" s="36" t="s">
        <v>411</v>
      </c>
      <c r="C44" s="160" t="s">
        <v>380</v>
      </c>
      <c r="D44" s="161">
        <v>0</v>
      </c>
      <c r="E44" s="161">
        <v>0</v>
      </c>
      <c r="F44" s="161">
        <v>0</v>
      </c>
      <c r="G44" s="161">
        <v>0</v>
      </c>
      <c r="H44" s="161">
        <v>0</v>
      </c>
      <c r="I44" s="161">
        <v>0</v>
      </c>
      <c r="J44" s="161">
        <v>0</v>
      </c>
      <c r="K44" s="161">
        <v>0</v>
      </c>
      <c r="L44" s="161">
        <v>0</v>
      </c>
      <c r="M44" s="161">
        <v>0</v>
      </c>
      <c r="N44" s="161">
        <v>0</v>
      </c>
      <c r="O44" s="161">
        <v>0</v>
      </c>
      <c r="P44" s="161">
        <v>0</v>
      </c>
      <c r="Q44" s="161">
        <v>0</v>
      </c>
      <c r="R44" s="161">
        <v>0</v>
      </c>
      <c r="S44" s="161">
        <v>0</v>
      </c>
      <c r="T44" s="161">
        <v>0</v>
      </c>
      <c r="U44" s="161">
        <v>0</v>
      </c>
      <c r="V44" s="161">
        <v>0</v>
      </c>
      <c r="W44" s="161">
        <v>0</v>
      </c>
      <c r="X44" s="161">
        <v>0</v>
      </c>
      <c r="Y44" s="161">
        <v>0</v>
      </c>
      <c r="Z44" s="161">
        <v>0</v>
      </c>
      <c r="AA44" s="161">
        <v>0</v>
      </c>
      <c r="AB44" s="161">
        <v>0</v>
      </c>
      <c r="AC44" s="161">
        <v>0</v>
      </c>
      <c r="AD44" s="161">
        <v>0</v>
      </c>
      <c r="AE44" s="161">
        <v>0</v>
      </c>
      <c r="AF44" s="161">
        <v>0</v>
      </c>
      <c r="AG44" s="161">
        <v>0</v>
      </c>
      <c r="AH44" s="161">
        <v>100.52303383689869</v>
      </c>
      <c r="AI44" s="161">
        <v>86.009435999757713</v>
      </c>
      <c r="AJ44" s="161">
        <v>72.223541388810176</v>
      </c>
      <c r="AK44" s="161">
        <v>65.339374805321341</v>
      </c>
      <c r="AL44" s="161">
        <v>60.852851087951422</v>
      </c>
      <c r="AM44" s="161">
        <v>61.718319699356421</v>
      </c>
      <c r="AN44" s="161">
        <v>61.741648408118735</v>
      </c>
      <c r="AO44" s="161">
        <v>55.301541010553876</v>
      </c>
      <c r="AP44" s="161">
        <v>43.769128404965002</v>
      </c>
      <c r="AQ44" s="161">
        <v>1.2821632121240611</v>
      </c>
      <c r="AR44" s="161">
        <v>0</v>
      </c>
      <c r="AS44" s="161">
        <v>0</v>
      </c>
      <c r="AT44" s="161">
        <v>0</v>
      </c>
      <c r="AU44" s="161">
        <v>0</v>
      </c>
      <c r="AV44" s="161">
        <v>0</v>
      </c>
      <c r="AW44" s="161">
        <v>0</v>
      </c>
      <c r="AX44" s="161">
        <v>0</v>
      </c>
      <c r="AY44" s="161">
        <v>0</v>
      </c>
      <c r="AZ44" s="161">
        <v>0</v>
      </c>
      <c r="BA44" s="161">
        <v>0</v>
      </c>
      <c r="BB44" s="161">
        <v>0</v>
      </c>
      <c r="BC44" s="161">
        <v>0</v>
      </c>
      <c r="BD44" s="161">
        <v>0</v>
      </c>
      <c r="BE44" s="161">
        <v>0</v>
      </c>
      <c r="BF44" s="161">
        <v>0</v>
      </c>
      <c r="BG44" s="161">
        <v>0</v>
      </c>
      <c r="BH44" s="161">
        <v>0</v>
      </c>
      <c r="BI44" s="161">
        <v>0</v>
      </c>
      <c r="BJ44" s="161">
        <v>0</v>
      </c>
      <c r="BK44" s="161">
        <v>0</v>
      </c>
      <c r="BL44" s="161">
        <v>0</v>
      </c>
      <c r="BM44" s="161">
        <v>0</v>
      </c>
      <c r="BN44" s="161">
        <v>0</v>
      </c>
      <c r="BO44" s="161">
        <v>0</v>
      </c>
      <c r="BP44" s="161">
        <v>0</v>
      </c>
      <c r="BQ44" s="161">
        <v>0</v>
      </c>
      <c r="BR44" s="161">
        <v>0</v>
      </c>
      <c r="BS44" s="161">
        <v>0</v>
      </c>
      <c r="BT44" s="161">
        <v>0</v>
      </c>
      <c r="BU44" s="161">
        <v>0</v>
      </c>
      <c r="BV44" s="161">
        <v>0</v>
      </c>
      <c r="BW44" s="161">
        <v>0</v>
      </c>
      <c r="BX44" s="161">
        <v>0</v>
      </c>
      <c r="BY44" s="161">
        <v>0</v>
      </c>
      <c r="BZ44" s="161">
        <v>0</v>
      </c>
      <c r="CA44" s="161">
        <v>0</v>
      </c>
      <c r="CB44" s="161">
        <v>0</v>
      </c>
      <c r="CC44" s="161">
        <v>0</v>
      </c>
      <c r="CD44" s="161">
        <v>0</v>
      </c>
      <c r="CE44" s="161">
        <v>0</v>
      </c>
      <c r="CF44" s="161">
        <v>0</v>
      </c>
      <c r="CG44" s="162">
        <v>0</v>
      </c>
    </row>
    <row r="45" spans="1:85" x14ac:dyDescent="0.35">
      <c r="A45" s="163"/>
      <c r="B45" s="36" t="s">
        <v>412</v>
      </c>
      <c r="C45" s="160" t="s">
        <v>376</v>
      </c>
      <c r="D45" s="161"/>
      <c r="E45" s="161"/>
      <c r="F45" s="161"/>
      <c r="G45" s="161"/>
      <c r="H45" s="161"/>
      <c r="I45" s="161"/>
      <c r="J45" s="161"/>
      <c r="K45" s="161"/>
      <c r="L45" s="161"/>
      <c r="M45" s="161"/>
      <c r="N45" s="161"/>
      <c r="O45" s="161"/>
      <c r="P45" s="161"/>
      <c r="Q45" s="161"/>
      <c r="R45" s="161"/>
      <c r="S45" s="161"/>
      <c r="T45" s="161"/>
      <c r="U45" s="161"/>
      <c r="V45" s="161"/>
      <c r="W45" s="161"/>
      <c r="X45" s="161"/>
      <c r="Y45" s="161"/>
      <c r="Z45" s="161"/>
      <c r="AA45" s="161"/>
      <c r="AB45" s="161"/>
      <c r="AC45" s="161"/>
      <c r="AD45" s="161"/>
      <c r="AE45" s="161"/>
      <c r="AF45" s="161"/>
      <c r="AG45" s="161"/>
      <c r="AH45" s="161"/>
      <c r="AI45" s="161"/>
      <c r="AJ45" s="161"/>
      <c r="AK45" s="161"/>
      <c r="AL45" s="161"/>
      <c r="AM45" s="161"/>
      <c r="AN45" s="161"/>
      <c r="AO45" s="161"/>
      <c r="AP45" s="161"/>
      <c r="AQ45" s="161"/>
      <c r="AR45" s="161"/>
      <c r="AS45" s="161"/>
      <c r="AT45" s="161"/>
      <c r="AU45" s="161"/>
      <c r="AV45" s="161"/>
      <c r="AW45" s="161"/>
      <c r="AX45" s="161"/>
      <c r="AY45" s="161"/>
      <c r="AZ45" s="161"/>
      <c r="BA45" s="161"/>
      <c r="BB45" s="161"/>
      <c r="BC45" s="161"/>
      <c r="BD45" s="161"/>
      <c r="BE45" s="161"/>
      <c r="BF45" s="161"/>
      <c r="BG45" s="161"/>
      <c r="BH45" s="161"/>
      <c r="BI45" s="161"/>
      <c r="BJ45" s="161"/>
      <c r="BK45" s="161"/>
      <c r="BL45" s="161">
        <v>8.4164124595064891</v>
      </c>
      <c r="BM45" s="161">
        <v>10.610044675900925</v>
      </c>
      <c r="BN45" s="161">
        <v>13.677559505604165</v>
      </c>
      <c r="BO45" s="161">
        <v>13.825210171526109</v>
      </c>
      <c r="BP45" s="161">
        <v>13.423678672031404</v>
      </c>
      <c r="BQ45" s="161">
        <v>12.904805917476407</v>
      </c>
      <c r="BR45" s="161">
        <v>51.915912648212107</v>
      </c>
      <c r="BS45" s="161">
        <v>60.146389707083117</v>
      </c>
      <c r="BT45" s="161">
        <v>55.441607487169456</v>
      </c>
      <c r="BU45" s="161">
        <v>64.299685678392052</v>
      </c>
      <c r="BV45" s="161">
        <v>53.13565312159799</v>
      </c>
      <c r="BW45" s="161">
        <v>55.514702539343496</v>
      </c>
      <c r="BX45" s="161">
        <v>50.288219495750219</v>
      </c>
      <c r="BY45" s="161">
        <v>50.643722893552159</v>
      </c>
      <c r="BZ45" s="161">
        <v>47.746904725385257</v>
      </c>
      <c r="CA45" s="161">
        <v>45.70767140039441</v>
      </c>
      <c r="CB45" s="161">
        <v>49.377382337188095</v>
      </c>
      <c r="CC45" s="161">
        <v>46.450894252533985</v>
      </c>
      <c r="CD45" s="161">
        <v>45.687289363051221</v>
      </c>
      <c r="CE45" s="161">
        <v>44.504052983955432</v>
      </c>
      <c r="CF45" s="161">
        <v>43.380752753920106</v>
      </c>
      <c r="CG45" s="162">
        <v>42.557152903174924</v>
      </c>
    </row>
    <row r="46" spans="1:85" x14ac:dyDescent="0.35">
      <c r="A46" s="163"/>
      <c r="B46" s="36" t="s">
        <v>413</v>
      </c>
      <c r="C46" s="160" t="s">
        <v>376</v>
      </c>
      <c r="D46" s="161">
        <v>0</v>
      </c>
      <c r="E46" s="161">
        <v>0</v>
      </c>
      <c r="F46" s="161">
        <v>0</v>
      </c>
      <c r="G46" s="161">
        <v>0</v>
      </c>
      <c r="H46" s="161">
        <v>0</v>
      </c>
      <c r="I46" s="161">
        <v>0</v>
      </c>
      <c r="J46" s="161">
        <v>0</v>
      </c>
      <c r="K46" s="161">
        <v>0</v>
      </c>
      <c r="L46" s="161">
        <v>0</v>
      </c>
      <c r="M46" s="161">
        <v>0</v>
      </c>
      <c r="N46" s="161">
        <v>0</v>
      </c>
      <c r="O46" s="161">
        <v>0</v>
      </c>
      <c r="P46" s="161">
        <v>0</v>
      </c>
      <c r="Q46" s="161">
        <v>0</v>
      </c>
      <c r="R46" s="161">
        <v>0</v>
      </c>
      <c r="S46" s="161">
        <v>0</v>
      </c>
      <c r="T46" s="161">
        <v>0</v>
      </c>
      <c r="U46" s="161">
        <v>0</v>
      </c>
      <c r="V46" s="161">
        <v>0</v>
      </c>
      <c r="W46" s="161">
        <v>0</v>
      </c>
      <c r="X46" s="161">
        <v>0</v>
      </c>
      <c r="Y46" s="161">
        <v>0</v>
      </c>
      <c r="Z46" s="161">
        <v>0</v>
      </c>
      <c r="AA46" s="161">
        <v>0</v>
      </c>
      <c r="AB46" s="161">
        <v>0</v>
      </c>
      <c r="AC46" s="161">
        <v>0</v>
      </c>
      <c r="AD46" s="161">
        <v>0</v>
      </c>
      <c r="AE46" s="161">
        <v>1.8119908953857053</v>
      </c>
      <c r="AF46" s="161">
        <v>65.195462162862</v>
      </c>
      <c r="AG46" s="161">
        <v>138.40343231886831</v>
      </c>
      <c r="AH46" s="161">
        <v>295.2864118958899</v>
      </c>
      <c r="AI46" s="161">
        <v>424.67159024880368</v>
      </c>
      <c r="AJ46" s="161">
        <v>564.2464171000795</v>
      </c>
      <c r="AK46" s="161">
        <v>706.4819900825371</v>
      </c>
      <c r="AL46" s="161">
        <v>897.57955354728347</v>
      </c>
      <c r="AM46" s="161">
        <v>1103.6687758002561</v>
      </c>
      <c r="AN46" s="161">
        <v>1221.1126018494595</v>
      </c>
      <c r="AO46" s="161">
        <v>1372.7794297913963</v>
      </c>
      <c r="AP46" s="161">
        <v>1606.9522857251436</v>
      </c>
      <c r="AQ46" s="161">
        <v>1761.4145499056037</v>
      </c>
      <c r="AR46" s="161">
        <v>1867.9420077715772</v>
      </c>
      <c r="AS46" s="161">
        <v>1969.4193432509946</v>
      </c>
      <c r="AT46" s="161">
        <v>2085.4488338685201</v>
      </c>
      <c r="AU46" s="161">
        <v>2364.5715751846674</v>
      </c>
      <c r="AV46" s="161">
        <v>148.0107869019204</v>
      </c>
      <c r="AW46" s="161">
        <v>0</v>
      </c>
      <c r="AX46" s="161">
        <v>0</v>
      </c>
      <c r="AY46" s="161">
        <v>0</v>
      </c>
      <c r="AZ46" s="161">
        <v>0</v>
      </c>
      <c r="BA46" s="161">
        <v>0</v>
      </c>
      <c r="BB46" s="161">
        <v>0</v>
      </c>
      <c r="BC46" s="161">
        <v>0</v>
      </c>
      <c r="BD46" s="161">
        <v>0</v>
      </c>
      <c r="BE46" s="161">
        <v>0</v>
      </c>
      <c r="BF46" s="161">
        <v>0</v>
      </c>
      <c r="BG46" s="161">
        <v>0</v>
      </c>
      <c r="BH46" s="161">
        <v>0</v>
      </c>
      <c r="BI46" s="161">
        <v>0</v>
      </c>
      <c r="BJ46" s="161">
        <v>0</v>
      </c>
      <c r="BK46" s="161">
        <v>0</v>
      </c>
      <c r="BL46" s="161">
        <v>0</v>
      </c>
      <c r="BM46" s="161">
        <v>0</v>
      </c>
      <c r="BN46" s="161">
        <v>0</v>
      </c>
      <c r="BO46" s="161">
        <v>0</v>
      </c>
      <c r="BP46" s="161">
        <v>0</v>
      </c>
      <c r="BQ46" s="161">
        <v>0</v>
      </c>
      <c r="BR46" s="161">
        <v>0</v>
      </c>
      <c r="BS46" s="161">
        <v>0</v>
      </c>
      <c r="BT46" s="161">
        <v>0</v>
      </c>
      <c r="BU46" s="161">
        <v>0</v>
      </c>
      <c r="BV46" s="161">
        <v>0</v>
      </c>
      <c r="BW46" s="161">
        <v>0</v>
      </c>
      <c r="BX46" s="161">
        <v>0</v>
      </c>
      <c r="BY46" s="161">
        <v>0</v>
      </c>
      <c r="BZ46" s="161">
        <v>0</v>
      </c>
      <c r="CA46" s="161">
        <v>0</v>
      </c>
      <c r="CB46" s="161">
        <v>0</v>
      </c>
      <c r="CC46" s="161">
        <v>0</v>
      </c>
      <c r="CD46" s="161">
        <v>0</v>
      </c>
      <c r="CE46" s="161">
        <v>0</v>
      </c>
      <c r="CF46" s="161">
        <v>0</v>
      </c>
      <c r="CG46" s="162">
        <v>0</v>
      </c>
    </row>
    <row r="47" spans="1:85" x14ac:dyDescent="0.35">
      <c r="A47" s="163"/>
      <c r="B47" s="36" t="s">
        <v>414</v>
      </c>
      <c r="C47" s="160" t="s">
        <v>376</v>
      </c>
      <c r="D47" s="161">
        <v>0</v>
      </c>
      <c r="E47" s="161">
        <v>0</v>
      </c>
      <c r="F47" s="161">
        <v>0</v>
      </c>
      <c r="G47" s="161">
        <v>0</v>
      </c>
      <c r="H47" s="161">
        <v>0</v>
      </c>
      <c r="I47" s="161">
        <v>0</v>
      </c>
      <c r="J47" s="161">
        <v>0</v>
      </c>
      <c r="K47" s="161">
        <v>0</v>
      </c>
      <c r="L47" s="161">
        <v>0</v>
      </c>
      <c r="M47" s="161">
        <v>0</v>
      </c>
      <c r="N47" s="161">
        <v>0</v>
      </c>
      <c r="O47" s="161">
        <v>0</v>
      </c>
      <c r="P47" s="161">
        <v>0</v>
      </c>
      <c r="Q47" s="161">
        <v>0</v>
      </c>
      <c r="R47" s="161">
        <v>0</v>
      </c>
      <c r="S47" s="161">
        <v>0</v>
      </c>
      <c r="T47" s="161">
        <v>0</v>
      </c>
      <c r="U47" s="161">
        <v>0</v>
      </c>
      <c r="V47" s="161">
        <v>0</v>
      </c>
      <c r="W47" s="161">
        <v>0</v>
      </c>
      <c r="X47" s="161">
        <v>0</v>
      </c>
      <c r="Y47" s="161">
        <v>0</v>
      </c>
      <c r="Z47" s="161">
        <v>0</v>
      </c>
      <c r="AA47" s="161">
        <v>0</v>
      </c>
      <c r="AB47" s="161">
        <v>0</v>
      </c>
      <c r="AC47" s="161">
        <v>0</v>
      </c>
      <c r="AD47" s="161">
        <v>0</v>
      </c>
      <c r="AE47" s="161">
        <v>0</v>
      </c>
      <c r="AF47" s="161">
        <v>0</v>
      </c>
      <c r="AG47" s="161">
        <v>0</v>
      </c>
      <c r="AH47" s="161">
        <v>0</v>
      </c>
      <c r="AI47" s="161">
        <v>0</v>
      </c>
      <c r="AJ47" s="161">
        <v>0</v>
      </c>
      <c r="AK47" s="161">
        <v>0</v>
      </c>
      <c r="AL47" s="161">
        <v>0</v>
      </c>
      <c r="AM47" s="161">
        <v>0</v>
      </c>
      <c r="AN47" s="161">
        <v>0</v>
      </c>
      <c r="AO47" s="161">
        <v>0</v>
      </c>
      <c r="AP47" s="161">
        <v>0</v>
      </c>
      <c r="AQ47" s="161">
        <v>0</v>
      </c>
      <c r="AR47" s="161">
        <v>0</v>
      </c>
      <c r="AS47" s="161">
        <v>0</v>
      </c>
      <c r="AT47" s="161">
        <v>0</v>
      </c>
      <c r="AU47" s="161">
        <v>0</v>
      </c>
      <c r="AV47" s="161">
        <v>0</v>
      </c>
      <c r="AW47" s="161">
        <v>0</v>
      </c>
      <c r="AX47" s="161">
        <v>0</v>
      </c>
      <c r="AY47" s="161">
        <v>0</v>
      </c>
      <c r="AZ47" s="161">
        <v>0</v>
      </c>
      <c r="BA47" s="161">
        <v>0</v>
      </c>
      <c r="BB47" s="161">
        <v>0</v>
      </c>
      <c r="BC47" s="161">
        <v>1.0726576536690151</v>
      </c>
      <c r="BD47" s="161">
        <v>80.088220808910549</v>
      </c>
      <c r="BE47" s="161">
        <v>150.9848474043369</v>
      </c>
      <c r="BF47" s="161">
        <v>324.39771318544956</v>
      </c>
      <c r="BG47" s="161">
        <v>245.40055827113488</v>
      </c>
      <c r="BH47" s="161">
        <v>149.26199595868326</v>
      </c>
      <c r="BI47" s="161">
        <v>119.41994826004597</v>
      </c>
      <c r="BJ47" s="161">
        <v>140.06451670955767</v>
      </c>
      <c r="BK47" s="161">
        <v>174.02773475315627</v>
      </c>
      <c r="BL47" s="161">
        <v>171.40627142835842</v>
      </c>
      <c r="BM47" s="161">
        <v>173.45433494357167</v>
      </c>
      <c r="BN47" s="161">
        <v>204.3005638269463</v>
      </c>
      <c r="BO47" s="161">
        <v>68.3312576821655</v>
      </c>
      <c r="BP47" s="161">
        <v>1.9884931664518837</v>
      </c>
      <c r="BQ47" s="161">
        <v>1.2171401370189052</v>
      </c>
      <c r="BR47" s="161">
        <v>0.57044325096240389</v>
      </c>
      <c r="BS47" s="161">
        <v>0.12851348161907444</v>
      </c>
      <c r="BT47" s="161">
        <v>3.7602019637230075E-2</v>
      </c>
      <c r="BU47" s="161">
        <v>4.277949574760255E-2</v>
      </c>
      <c r="BV47" s="161">
        <v>0</v>
      </c>
      <c r="BW47" s="161">
        <v>0</v>
      </c>
      <c r="BX47" s="161">
        <v>0</v>
      </c>
      <c r="BY47" s="161">
        <v>0</v>
      </c>
      <c r="BZ47" s="161">
        <v>0</v>
      </c>
      <c r="CA47" s="161">
        <v>0</v>
      </c>
      <c r="CB47" s="161">
        <v>0</v>
      </c>
      <c r="CC47" s="161">
        <v>0</v>
      </c>
      <c r="CD47" s="161">
        <v>0</v>
      </c>
      <c r="CE47" s="161">
        <v>0</v>
      </c>
      <c r="CF47" s="161">
        <v>0</v>
      </c>
      <c r="CG47" s="162">
        <v>0</v>
      </c>
    </row>
    <row r="48" spans="1:85" ht="27" customHeight="1" x14ac:dyDescent="0.35">
      <c r="A48" s="163"/>
      <c r="B48" s="36" t="s">
        <v>415</v>
      </c>
      <c r="C48" s="160" t="s">
        <v>376</v>
      </c>
      <c r="D48" s="161">
        <v>0</v>
      </c>
      <c r="E48" s="161">
        <v>0</v>
      </c>
      <c r="F48" s="161">
        <v>0</v>
      </c>
      <c r="G48" s="161">
        <v>0</v>
      </c>
      <c r="H48" s="161">
        <v>0</v>
      </c>
      <c r="I48" s="161">
        <v>0</v>
      </c>
      <c r="J48" s="161">
        <v>0</v>
      </c>
      <c r="K48" s="161">
        <v>0</v>
      </c>
      <c r="L48" s="161">
        <v>0</v>
      </c>
      <c r="M48" s="161">
        <v>0</v>
      </c>
      <c r="N48" s="161">
        <v>0</v>
      </c>
      <c r="O48" s="161">
        <v>0</v>
      </c>
      <c r="P48" s="161">
        <v>0</v>
      </c>
      <c r="Q48" s="161">
        <v>0</v>
      </c>
      <c r="R48" s="161">
        <v>0</v>
      </c>
      <c r="S48" s="161">
        <v>0</v>
      </c>
      <c r="T48" s="161">
        <v>0</v>
      </c>
      <c r="U48" s="161">
        <v>0</v>
      </c>
      <c r="V48" s="161">
        <v>0</v>
      </c>
      <c r="W48" s="161">
        <v>0</v>
      </c>
      <c r="X48" s="161">
        <v>0</v>
      </c>
      <c r="Y48" s="161">
        <v>0</v>
      </c>
      <c r="Z48" s="161">
        <v>0</v>
      </c>
      <c r="AA48" s="161">
        <v>0</v>
      </c>
      <c r="AB48" s="161">
        <v>0</v>
      </c>
      <c r="AC48" s="161">
        <v>0</v>
      </c>
      <c r="AD48" s="161">
        <v>0</v>
      </c>
      <c r="AE48" s="161">
        <v>0</v>
      </c>
      <c r="AF48" s="161">
        <v>0</v>
      </c>
      <c r="AG48" s="161">
        <v>0</v>
      </c>
      <c r="AH48" s="161">
        <v>0</v>
      </c>
      <c r="AI48" s="161">
        <v>0</v>
      </c>
      <c r="AJ48" s="161">
        <v>0</v>
      </c>
      <c r="AK48" s="161">
        <v>0</v>
      </c>
      <c r="AL48" s="161">
        <v>0</v>
      </c>
      <c r="AM48" s="161">
        <v>0</v>
      </c>
      <c r="AN48" s="161">
        <v>0</v>
      </c>
      <c r="AO48" s="161">
        <v>0</v>
      </c>
      <c r="AP48" s="161">
        <v>0</v>
      </c>
      <c r="AQ48" s="161">
        <v>0</v>
      </c>
      <c r="AR48" s="161">
        <v>0</v>
      </c>
      <c r="AS48" s="161">
        <v>0</v>
      </c>
      <c r="AT48" s="161">
        <v>0</v>
      </c>
      <c r="AU48" s="161">
        <v>0</v>
      </c>
      <c r="AV48" s="161">
        <v>0</v>
      </c>
      <c r="AW48" s="161">
        <v>0</v>
      </c>
      <c r="AX48" s="161">
        <v>0</v>
      </c>
      <c r="AY48" s="161">
        <v>0</v>
      </c>
      <c r="AZ48" s="161">
        <v>0</v>
      </c>
      <c r="BA48" s="161">
        <v>0</v>
      </c>
      <c r="BB48" s="161">
        <v>0</v>
      </c>
      <c r="BC48" s="161">
        <v>0</v>
      </c>
      <c r="BD48" s="161">
        <v>0</v>
      </c>
      <c r="BE48" s="161">
        <v>0</v>
      </c>
      <c r="BF48" s="161">
        <v>0</v>
      </c>
      <c r="BG48" s="161">
        <v>0</v>
      </c>
      <c r="BH48" s="161">
        <v>0</v>
      </c>
      <c r="BI48" s="161">
        <v>0</v>
      </c>
      <c r="BJ48" s="161">
        <v>0</v>
      </c>
      <c r="BK48" s="161">
        <v>0</v>
      </c>
      <c r="BL48" s="161">
        <v>0</v>
      </c>
      <c r="BM48" s="161">
        <v>0</v>
      </c>
      <c r="BN48" s="161">
        <v>0</v>
      </c>
      <c r="BO48" s="161">
        <v>7.4202741027494081</v>
      </c>
      <c r="BP48" s="161">
        <v>26.085904863399733</v>
      </c>
      <c r="BQ48" s="161">
        <v>45.915072791144262</v>
      </c>
      <c r="BR48" s="161">
        <v>43.055657765366796</v>
      </c>
      <c r="BS48" s="161">
        <v>30.428761094141809</v>
      </c>
      <c r="BT48" s="161">
        <v>27.308980818861382</v>
      </c>
      <c r="BU48" s="161">
        <v>18.899790812997676</v>
      </c>
      <c r="BV48" s="161">
        <v>16.466741277102962</v>
      </c>
      <c r="BW48" s="161">
        <v>17.537093198239596</v>
      </c>
      <c r="BX48" s="161">
        <v>13.483281740130311</v>
      </c>
      <c r="BY48" s="161">
        <v>21.828563440837023</v>
      </c>
      <c r="BZ48" s="161">
        <v>5.8709912168265914</v>
      </c>
      <c r="CA48" s="161">
        <v>1.7690936850358368E-2</v>
      </c>
      <c r="CB48" s="161">
        <v>0</v>
      </c>
      <c r="CC48" s="161">
        <v>0</v>
      </c>
      <c r="CD48" s="161">
        <v>0</v>
      </c>
      <c r="CE48" s="161">
        <v>0</v>
      </c>
      <c r="CF48" s="161">
        <v>0</v>
      </c>
      <c r="CG48" s="162">
        <v>0</v>
      </c>
    </row>
    <row r="49" spans="1:85" x14ac:dyDescent="0.35">
      <c r="A49" s="163"/>
      <c r="B49" s="36" t="s">
        <v>416</v>
      </c>
      <c r="C49" s="160" t="s">
        <v>376</v>
      </c>
      <c r="D49" s="161">
        <v>0</v>
      </c>
      <c r="E49" s="161">
        <v>0</v>
      </c>
      <c r="F49" s="161">
        <v>0</v>
      </c>
      <c r="G49" s="161">
        <v>0</v>
      </c>
      <c r="H49" s="161">
        <v>0</v>
      </c>
      <c r="I49" s="161">
        <v>0</v>
      </c>
      <c r="J49" s="161">
        <v>0</v>
      </c>
      <c r="K49" s="161">
        <v>0</v>
      </c>
      <c r="L49" s="161">
        <v>0</v>
      </c>
      <c r="M49" s="161">
        <v>0</v>
      </c>
      <c r="N49" s="161">
        <v>0</v>
      </c>
      <c r="O49" s="161">
        <v>0</v>
      </c>
      <c r="P49" s="161">
        <v>0</v>
      </c>
      <c r="Q49" s="161">
        <v>0</v>
      </c>
      <c r="R49" s="161">
        <v>0</v>
      </c>
      <c r="S49" s="161">
        <v>0</v>
      </c>
      <c r="T49" s="161">
        <v>0</v>
      </c>
      <c r="U49" s="161">
        <v>0</v>
      </c>
      <c r="V49" s="161">
        <v>0</v>
      </c>
      <c r="W49" s="161">
        <v>0</v>
      </c>
      <c r="X49" s="161">
        <v>0</v>
      </c>
      <c r="Y49" s="161">
        <v>0</v>
      </c>
      <c r="Z49" s="161">
        <v>0</v>
      </c>
      <c r="AA49" s="161">
        <v>0</v>
      </c>
      <c r="AB49" s="161">
        <v>0</v>
      </c>
      <c r="AC49" s="161">
        <v>0</v>
      </c>
      <c r="AD49" s="161">
        <v>0</v>
      </c>
      <c r="AE49" s="161">
        <v>0</v>
      </c>
      <c r="AF49" s="161">
        <v>141.52185689011509</v>
      </c>
      <c r="AG49" s="161">
        <v>41.940434036020697</v>
      </c>
      <c r="AH49" s="161">
        <v>138.2191715257357</v>
      </c>
      <c r="AI49" s="161">
        <v>231.15035924934884</v>
      </c>
      <c r="AJ49" s="161">
        <v>275.35225154483879</v>
      </c>
      <c r="AK49" s="161">
        <v>310.36203032527641</v>
      </c>
      <c r="AL49" s="161">
        <v>346.10059056272371</v>
      </c>
      <c r="AM49" s="161">
        <v>388.4623651665375</v>
      </c>
      <c r="AN49" s="161">
        <v>411.61098938745823</v>
      </c>
      <c r="AO49" s="161">
        <v>435.90626443613058</v>
      </c>
      <c r="AP49" s="161">
        <v>462.70221456677285</v>
      </c>
      <c r="AQ49" s="161">
        <v>480.64280983893985</v>
      </c>
      <c r="AR49" s="161">
        <v>495.49669070131142</v>
      </c>
      <c r="AS49" s="161">
        <v>510.49872694079704</v>
      </c>
      <c r="AT49" s="161">
        <v>540.35597149453008</v>
      </c>
      <c r="AU49" s="161">
        <v>553.63958587736511</v>
      </c>
      <c r="AV49" s="161">
        <v>0</v>
      </c>
      <c r="AW49" s="161">
        <v>0</v>
      </c>
      <c r="AX49" s="161">
        <v>0</v>
      </c>
      <c r="AY49" s="161">
        <v>0</v>
      </c>
      <c r="AZ49" s="161">
        <v>0</v>
      </c>
      <c r="BA49" s="161">
        <v>0</v>
      </c>
      <c r="BB49" s="161">
        <v>0</v>
      </c>
      <c r="BC49" s="161">
        <v>0</v>
      </c>
      <c r="BD49" s="161">
        <v>0</v>
      </c>
      <c r="BE49" s="161">
        <v>0</v>
      </c>
      <c r="BF49" s="161">
        <v>0</v>
      </c>
      <c r="BG49" s="161">
        <v>0</v>
      </c>
      <c r="BH49" s="161">
        <v>0</v>
      </c>
      <c r="BI49" s="161">
        <v>0</v>
      </c>
      <c r="BJ49" s="161">
        <v>0</v>
      </c>
      <c r="BK49" s="161">
        <v>0</v>
      </c>
      <c r="BL49" s="161">
        <v>0</v>
      </c>
      <c r="BM49" s="161">
        <v>0</v>
      </c>
      <c r="BN49" s="161">
        <v>0</v>
      </c>
      <c r="BO49" s="161">
        <v>0</v>
      </c>
      <c r="BP49" s="161">
        <v>0</v>
      </c>
      <c r="BQ49" s="161">
        <v>0</v>
      </c>
      <c r="BR49" s="161">
        <v>0</v>
      </c>
      <c r="BS49" s="161">
        <v>0</v>
      </c>
      <c r="BT49" s="161">
        <v>0</v>
      </c>
      <c r="BU49" s="161">
        <v>0</v>
      </c>
      <c r="BV49" s="161">
        <v>0</v>
      </c>
      <c r="BW49" s="161">
        <v>0</v>
      </c>
      <c r="BX49" s="161">
        <v>0</v>
      </c>
      <c r="BY49" s="161">
        <v>0</v>
      </c>
      <c r="BZ49" s="161">
        <v>0</v>
      </c>
      <c r="CA49" s="161">
        <v>0</v>
      </c>
      <c r="CB49" s="161">
        <v>0</v>
      </c>
      <c r="CC49" s="161">
        <v>0</v>
      </c>
      <c r="CD49" s="161">
        <v>0</v>
      </c>
      <c r="CE49" s="161">
        <v>0</v>
      </c>
      <c r="CF49" s="161">
        <v>0</v>
      </c>
      <c r="CG49" s="162">
        <v>0</v>
      </c>
    </row>
    <row r="50" spans="1:85" x14ac:dyDescent="0.35">
      <c r="A50" s="163"/>
      <c r="B50" s="36" t="s">
        <v>417</v>
      </c>
      <c r="C50" s="160" t="s">
        <v>376</v>
      </c>
      <c r="D50" s="161">
        <v>0</v>
      </c>
      <c r="E50" s="161">
        <v>0</v>
      </c>
      <c r="F50" s="161">
        <v>0</v>
      </c>
      <c r="G50" s="161">
        <v>0</v>
      </c>
      <c r="H50" s="161">
        <v>0</v>
      </c>
      <c r="I50" s="161">
        <v>0</v>
      </c>
      <c r="J50" s="161">
        <v>0</v>
      </c>
      <c r="K50" s="161">
        <v>0</v>
      </c>
      <c r="L50" s="161">
        <v>0</v>
      </c>
      <c r="M50" s="161">
        <v>0</v>
      </c>
      <c r="N50" s="161">
        <v>0</v>
      </c>
      <c r="O50" s="161">
        <v>0</v>
      </c>
      <c r="P50" s="161">
        <v>0</v>
      </c>
      <c r="Q50" s="161">
        <v>0</v>
      </c>
      <c r="R50" s="161">
        <v>0</v>
      </c>
      <c r="S50" s="161">
        <v>0</v>
      </c>
      <c r="T50" s="161">
        <v>0</v>
      </c>
      <c r="U50" s="161">
        <v>0</v>
      </c>
      <c r="V50" s="161">
        <v>0</v>
      </c>
      <c r="W50" s="161">
        <v>0</v>
      </c>
      <c r="X50" s="161">
        <v>0</v>
      </c>
      <c r="Y50" s="161">
        <v>0</v>
      </c>
      <c r="Z50" s="161">
        <v>0</v>
      </c>
      <c r="AA50" s="161">
        <v>0</v>
      </c>
      <c r="AB50" s="161">
        <v>0</v>
      </c>
      <c r="AC50" s="161">
        <v>0</v>
      </c>
      <c r="AD50" s="161">
        <v>0</v>
      </c>
      <c r="AE50" s="161">
        <v>0</v>
      </c>
      <c r="AF50" s="161">
        <v>0</v>
      </c>
      <c r="AG50" s="161">
        <v>0</v>
      </c>
      <c r="AH50" s="161">
        <v>0</v>
      </c>
      <c r="AI50" s="161">
        <v>0</v>
      </c>
      <c r="AJ50" s="161">
        <v>0</v>
      </c>
      <c r="AK50" s="161">
        <v>0</v>
      </c>
      <c r="AL50" s="161">
        <v>0</v>
      </c>
      <c r="AM50" s="161">
        <v>0</v>
      </c>
      <c r="AN50" s="161">
        <v>0</v>
      </c>
      <c r="AO50" s="161">
        <v>0</v>
      </c>
      <c r="AP50" s="161">
        <v>0</v>
      </c>
      <c r="AQ50" s="161">
        <v>0</v>
      </c>
      <c r="AR50" s="161">
        <v>0</v>
      </c>
      <c r="AS50" s="161">
        <v>0</v>
      </c>
      <c r="AT50" s="161">
        <v>0</v>
      </c>
      <c r="AU50" s="161">
        <v>0</v>
      </c>
      <c r="AV50" s="161">
        <v>0</v>
      </c>
      <c r="AW50" s="161">
        <v>0</v>
      </c>
      <c r="AX50" s="161">
        <v>0</v>
      </c>
      <c r="AY50" s="161">
        <v>0</v>
      </c>
      <c r="AZ50" s="161">
        <v>0</v>
      </c>
      <c r="BA50" s="161">
        <v>0</v>
      </c>
      <c r="BB50" s="161">
        <v>0</v>
      </c>
      <c r="BC50" s="161">
        <v>0</v>
      </c>
      <c r="BD50" s="161">
        <v>0</v>
      </c>
      <c r="BE50" s="161">
        <v>0</v>
      </c>
      <c r="BF50" s="161">
        <v>0</v>
      </c>
      <c r="BG50" s="161">
        <v>0</v>
      </c>
      <c r="BH50" s="161">
        <v>0</v>
      </c>
      <c r="BI50" s="161">
        <v>1461.4607325574134</v>
      </c>
      <c r="BJ50" s="161">
        <v>0</v>
      </c>
      <c r="BK50" s="161">
        <v>0</v>
      </c>
      <c r="BL50" s="161">
        <v>0</v>
      </c>
      <c r="BM50" s="161">
        <v>0</v>
      </c>
      <c r="BN50" s="161">
        <v>0</v>
      </c>
      <c r="BO50" s="161">
        <v>0</v>
      </c>
      <c r="BP50" s="161">
        <v>0</v>
      </c>
      <c r="BQ50" s="161">
        <v>0</v>
      </c>
      <c r="BR50" s="161">
        <v>0</v>
      </c>
      <c r="BS50" s="161">
        <v>0</v>
      </c>
      <c r="BT50" s="161">
        <v>0</v>
      </c>
      <c r="BU50" s="161">
        <v>0</v>
      </c>
      <c r="BV50" s="161">
        <v>0</v>
      </c>
      <c r="BW50" s="161">
        <v>0</v>
      </c>
      <c r="BX50" s="161">
        <v>0</v>
      </c>
      <c r="BY50" s="161">
        <v>0</v>
      </c>
      <c r="BZ50" s="161">
        <v>0</v>
      </c>
      <c r="CA50" s="161">
        <v>0</v>
      </c>
      <c r="CB50" s="161">
        <v>0</v>
      </c>
      <c r="CC50" s="161">
        <v>0</v>
      </c>
      <c r="CD50" s="161">
        <v>0</v>
      </c>
      <c r="CE50" s="161">
        <v>0</v>
      </c>
      <c r="CF50" s="161">
        <v>0</v>
      </c>
      <c r="CG50" s="162">
        <v>0</v>
      </c>
    </row>
    <row r="51" spans="1:85" x14ac:dyDescent="0.35">
      <c r="A51" s="163"/>
      <c r="B51" s="36" t="s">
        <v>418</v>
      </c>
      <c r="C51" s="160" t="s">
        <v>376</v>
      </c>
      <c r="D51" s="161">
        <v>0</v>
      </c>
      <c r="E51" s="161">
        <v>0</v>
      </c>
      <c r="F51" s="161">
        <v>0</v>
      </c>
      <c r="G51" s="161">
        <v>0</v>
      </c>
      <c r="H51" s="161">
        <v>0</v>
      </c>
      <c r="I51" s="161">
        <v>0</v>
      </c>
      <c r="J51" s="161">
        <v>0</v>
      </c>
      <c r="K51" s="161">
        <v>0</v>
      </c>
      <c r="L51" s="161">
        <v>0</v>
      </c>
      <c r="M51" s="161">
        <v>0</v>
      </c>
      <c r="N51" s="161">
        <v>0</v>
      </c>
      <c r="O51" s="161">
        <v>0</v>
      </c>
      <c r="P51" s="161">
        <v>0</v>
      </c>
      <c r="Q51" s="161">
        <v>0</v>
      </c>
      <c r="R51" s="161">
        <v>0</v>
      </c>
      <c r="S51" s="161">
        <v>0</v>
      </c>
      <c r="T51" s="161">
        <v>0</v>
      </c>
      <c r="U51" s="161">
        <v>0</v>
      </c>
      <c r="V51" s="161">
        <v>0</v>
      </c>
      <c r="W51" s="161">
        <v>0</v>
      </c>
      <c r="X51" s="161">
        <v>0</v>
      </c>
      <c r="Y51" s="161">
        <v>0</v>
      </c>
      <c r="Z51" s="161">
        <v>0</v>
      </c>
      <c r="AA51" s="161">
        <v>0</v>
      </c>
      <c r="AB51" s="161">
        <v>0</v>
      </c>
      <c r="AC51" s="161">
        <v>0</v>
      </c>
      <c r="AD51" s="161">
        <v>0</v>
      </c>
      <c r="AE51" s="161">
        <v>0</v>
      </c>
      <c r="AF51" s="161">
        <v>0</v>
      </c>
      <c r="AG51" s="161">
        <v>0</v>
      </c>
      <c r="AH51" s="161">
        <v>0</v>
      </c>
      <c r="AI51" s="161">
        <v>0</v>
      </c>
      <c r="AJ51" s="161">
        <v>0</v>
      </c>
      <c r="AK51" s="161">
        <v>0</v>
      </c>
      <c r="AL51" s="161">
        <v>0</v>
      </c>
      <c r="AM51" s="161">
        <v>0</v>
      </c>
      <c r="AN51" s="161">
        <v>0</v>
      </c>
      <c r="AO51" s="161">
        <v>0</v>
      </c>
      <c r="AP51" s="161">
        <v>0</v>
      </c>
      <c r="AQ51" s="161">
        <v>0</v>
      </c>
      <c r="AR51" s="161">
        <v>0</v>
      </c>
      <c r="AS51" s="161">
        <v>0</v>
      </c>
      <c r="AT51" s="161">
        <v>0</v>
      </c>
      <c r="AU51" s="161">
        <v>0</v>
      </c>
      <c r="AV51" s="161">
        <v>0</v>
      </c>
      <c r="AW51" s="161">
        <v>0</v>
      </c>
      <c r="AX51" s="161">
        <v>0</v>
      </c>
      <c r="AY51" s="161">
        <v>0</v>
      </c>
      <c r="AZ51" s="161">
        <v>0</v>
      </c>
      <c r="BA51" s="161">
        <v>0</v>
      </c>
      <c r="BB51" s="161">
        <v>0</v>
      </c>
      <c r="BC51" s="161">
        <v>0</v>
      </c>
      <c r="BD51" s="161">
        <v>0</v>
      </c>
      <c r="BE51" s="161">
        <v>0</v>
      </c>
      <c r="BF51" s="161">
        <v>0</v>
      </c>
      <c r="BG51" s="161">
        <v>0</v>
      </c>
      <c r="BH51" s="161">
        <v>876.39228632706988</v>
      </c>
      <c r="BI51" s="161">
        <v>422.69737249908962</v>
      </c>
      <c r="BJ51" s="161">
        <v>0</v>
      </c>
      <c r="BK51" s="161">
        <v>0</v>
      </c>
      <c r="BL51" s="161">
        <v>0</v>
      </c>
      <c r="BM51" s="161">
        <v>0</v>
      </c>
      <c r="BN51" s="161">
        <v>0</v>
      </c>
      <c r="BO51" s="161">
        <v>0</v>
      </c>
      <c r="BP51" s="161">
        <v>0</v>
      </c>
      <c r="BQ51" s="161">
        <v>0</v>
      </c>
      <c r="BR51" s="161">
        <v>0</v>
      </c>
      <c r="BS51" s="161">
        <v>0</v>
      </c>
      <c r="BT51" s="161">
        <v>0</v>
      </c>
      <c r="BU51" s="161">
        <v>0</v>
      </c>
      <c r="BV51" s="161">
        <v>0</v>
      </c>
      <c r="BW51" s="161">
        <v>0</v>
      </c>
      <c r="BX51" s="161">
        <v>0</v>
      </c>
      <c r="BY51" s="161">
        <v>0</v>
      </c>
      <c r="BZ51" s="161">
        <v>0</v>
      </c>
      <c r="CA51" s="161">
        <v>0</v>
      </c>
      <c r="CB51" s="161">
        <v>0</v>
      </c>
      <c r="CC51" s="161">
        <v>0</v>
      </c>
      <c r="CD51" s="161">
        <v>0</v>
      </c>
      <c r="CE51" s="161">
        <v>0</v>
      </c>
      <c r="CF51" s="161">
        <v>0</v>
      </c>
      <c r="CG51" s="162">
        <v>0</v>
      </c>
    </row>
    <row r="52" spans="1:85" x14ac:dyDescent="0.35">
      <c r="A52" s="163"/>
      <c r="B52" s="36" t="s">
        <v>419</v>
      </c>
      <c r="C52" s="160" t="s">
        <v>376</v>
      </c>
      <c r="D52" s="161">
        <v>0</v>
      </c>
      <c r="E52" s="161">
        <v>0</v>
      </c>
      <c r="F52" s="161">
        <v>0</v>
      </c>
      <c r="G52" s="161">
        <v>0</v>
      </c>
      <c r="H52" s="161">
        <v>0</v>
      </c>
      <c r="I52" s="161">
        <v>0</v>
      </c>
      <c r="J52" s="161">
        <v>0</v>
      </c>
      <c r="K52" s="161">
        <v>0</v>
      </c>
      <c r="L52" s="161">
        <v>0</v>
      </c>
      <c r="M52" s="161">
        <v>0</v>
      </c>
      <c r="N52" s="161">
        <v>0</v>
      </c>
      <c r="O52" s="161">
        <v>0</v>
      </c>
      <c r="P52" s="161">
        <v>0</v>
      </c>
      <c r="Q52" s="161">
        <v>0</v>
      </c>
      <c r="R52" s="161">
        <v>0</v>
      </c>
      <c r="S52" s="161">
        <v>0</v>
      </c>
      <c r="T52" s="161">
        <v>0</v>
      </c>
      <c r="U52" s="161">
        <v>0</v>
      </c>
      <c r="V52" s="161">
        <v>0</v>
      </c>
      <c r="W52" s="161">
        <v>0</v>
      </c>
      <c r="X52" s="161">
        <v>0</v>
      </c>
      <c r="Y52" s="161">
        <v>0</v>
      </c>
      <c r="Z52" s="161">
        <v>0</v>
      </c>
      <c r="AA52" s="161">
        <v>0</v>
      </c>
      <c r="AB52" s="161">
        <v>0</v>
      </c>
      <c r="AC52" s="161">
        <v>0</v>
      </c>
      <c r="AD52" s="161">
        <v>0</v>
      </c>
      <c r="AE52" s="161">
        <v>0</v>
      </c>
      <c r="AF52" s="161">
        <v>0</v>
      </c>
      <c r="AG52" s="161">
        <v>0</v>
      </c>
      <c r="AH52" s="161">
        <v>0</v>
      </c>
      <c r="AI52" s="161">
        <v>0</v>
      </c>
      <c r="AJ52" s="161">
        <v>0</v>
      </c>
      <c r="AK52" s="161">
        <v>0</v>
      </c>
      <c r="AL52" s="161">
        <v>0</v>
      </c>
      <c r="AM52" s="161">
        <v>0</v>
      </c>
      <c r="AN52" s="161">
        <v>0</v>
      </c>
      <c r="AO52" s="161">
        <v>0</v>
      </c>
      <c r="AP52" s="161">
        <v>0</v>
      </c>
      <c r="AQ52" s="161">
        <v>0</v>
      </c>
      <c r="AR52" s="161">
        <v>0</v>
      </c>
      <c r="AS52" s="161">
        <v>0</v>
      </c>
      <c r="AT52" s="161">
        <v>0</v>
      </c>
      <c r="AU52" s="161">
        <v>0</v>
      </c>
      <c r="AV52" s="161">
        <v>0</v>
      </c>
      <c r="AW52" s="161">
        <v>0</v>
      </c>
      <c r="AX52" s="161">
        <v>0</v>
      </c>
      <c r="AY52" s="161">
        <v>0</v>
      </c>
      <c r="AZ52" s="161">
        <v>0</v>
      </c>
      <c r="BA52" s="161">
        <v>0</v>
      </c>
      <c r="BB52" s="161">
        <v>0</v>
      </c>
      <c r="BC52" s="161">
        <v>0</v>
      </c>
      <c r="BD52" s="161">
        <v>572.31858253104247</v>
      </c>
      <c r="BE52" s="161">
        <v>671.9995031897779</v>
      </c>
      <c r="BF52" s="161">
        <v>674.43604366532907</v>
      </c>
      <c r="BG52" s="161">
        <v>725.30567787733298</v>
      </c>
      <c r="BH52" s="161">
        <v>744.63943004141004</v>
      </c>
      <c r="BI52" s="161">
        <v>766.58831877438161</v>
      </c>
      <c r="BJ52" s="161">
        <v>790.70410599916443</v>
      </c>
      <c r="BK52" s="161">
        <v>806.63422986989053</v>
      </c>
      <c r="BL52" s="161">
        <v>805.85115214660243</v>
      </c>
      <c r="BM52" s="161">
        <v>827.08088336664252</v>
      </c>
      <c r="BN52" s="161">
        <v>855.02428974746397</v>
      </c>
      <c r="BO52" s="161">
        <v>853.3257109768814</v>
      </c>
      <c r="BP52" s="161">
        <v>850.43384853626662</v>
      </c>
      <c r="BQ52" s="161">
        <v>849.03726121398643</v>
      </c>
      <c r="BR52" s="161">
        <v>846.45710591021304</v>
      </c>
      <c r="BS52" s="161">
        <v>853.89696375549829</v>
      </c>
      <c r="BT52" s="161">
        <v>842.82945259423764</v>
      </c>
      <c r="BU52" s="161">
        <v>865.74249349823458</v>
      </c>
      <c r="BV52" s="161">
        <v>606.04586025731248</v>
      </c>
      <c r="BW52" s="161">
        <v>320.10394254829095</v>
      </c>
      <c r="BX52" s="161">
        <v>3.5095147029612375</v>
      </c>
      <c r="BY52" s="161">
        <v>0.3614544684695512</v>
      </c>
      <c r="BZ52" s="161">
        <v>0</v>
      </c>
      <c r="CA52" s="161">
        <v>0</v>
      </c>
      <c r="CB52" s="161">
        <v>0</v>
      </c>
      <c r="CC52" s="161">
        <v>0</v>
      </c>
      <c r="CD52" s="161">
        <v>0</v>
      </c>
      <c r="CE52" s="161">
        <v>0</v>
      </c>
      <c r="CF52" s="161">
        <v>0</v>
      </c>
      <c r="CG52" s="162">
        <v>0</v>
      </c>
    </row>
    <row r="53" spans="1:85" ht="27" customHeight="1" x14ac:dyDescent="0.35">
      <c r="A53" s="163"/>
      <c r="B53" s="36" t="s">
        <v>34</v>
      </c>
      <c r="C53" s="160" t="s">
        <v>386</v>
      </c>
      <c r="D53" s="161">
        <v>0</v>
      </c>
      <c r="E53" s="161">
        <v>0</v>
      </c>
      <c r="F53" s="161">
        <v>0</v>
      </c>
      <c r="G53" s="161">
        <v>0</v>
      </c>
      <c r="H53" s="161">
        <v>0</v>
      </c>
      <c r="I53" s="161">
        <v>0</v>
      </c>
      <c r="J53" s="161">
        <v>0</v>
      </c>
      <c r="K53" s="161">
        <v>0</v>
      </c>
      <c r="L53" s="161">
        <v>0</v>
      </c>
      <c r="M53" s="161">
        <v>0</v>
      </c>
      <c r="N53" s="161">
        <v>0</v>
      </c>
      <c r="O53" s="161">
        <v>0</v>
      </c>
      <c r="P53" s="161">
        <v>0</v>
      </c>
      <c r="Q53" s="161">
        <v>0</v>
      </c>
      <c r="R53" s="161">
        <v>0</v>
      </c>
      <c r="S53" s="161">
        <v>0</v>
      </c>
      <c r="T53" s="161">
        <v>0</v>
      </c>
      <c r="U53" s="161">
        <v>0</v>
      </c>
      <c r="V53" s="161">
        <v>0</v>
      </c>
      <c r="W53" s="161">
        <v>0</v>
      </c>
      <c r="X53" s="161">
        <v>0</v>
      </c>
      <c r="Y53" s="161">
        <v>0</v>
      </c>
      <c r="Z53" s="161">
        <v>0</v>
      </c>
      <c r="AA53" s="161">
        <v>0</v>
      </c>
      <c r="AB53" s="161">
        <v>0</v>
      </c>
      <c r="AC53" s="161">
        <v>0</v>
      </c>
      <c r="AD53" s="161">
        <v>0</v>
      </c>
      <c r="AE53" s="161">
        <v>0</v>
      </c>
      <c r="AF53" s="161">
        <v>0</v>
      </c>
      <c r="AG53" s="161">
        <v>0</v>
      </c>
      <c r="AH53" s="161">
        <v>0</v>
      </c>
      <c r="AI53" s="161">
        <v>0</v>
      </c>
      <c r="AJ53" s="161">
        <v>0</v>
      </c>
      <c r="AK53" s="161">
        <v>0</v>
      </c>
      <c r="AL53" s="161">
        <v>0</v>
      </c>
      <c r="AM53" s="161">
        <v>0</v>
      </c>
      <c r="AN53" s="161">
        <v>0</v>
      </c>
      <c r="AO53" s="161">
        <v>0</v>
      </c>
      <c r="AP53" s="161">
        <v>0</v>
      </c>
      <c r="AQ53" s="161">
        <v>0</v>
      </c>
      <c r="AR53" s="161">
        <v>0</v>
      </c>
      <c r="AS53" s="161">
        <v>0</v>
      </c>
      <c r="AT53" s="161">
        <v>0</v>
      </c>
      <c r="AU53" s="161">
        <v>0</v>
      </c>
      <c r="AV53" s="161">
        <v>0</v>
      </c>
      <c r="AW53" s="161">
        <v>0</v>
      </c>
      <c r="AX53" s="161">
        <v>0</v>
      </c>
      <c r="AY53" s="161">
        <v>0</v>
      </c>
      <c r="AZ53" s="161">
        <v>0</v>
      </c>
      <c r="BA53" s="161">
        <v>0</v>
      </c>
      <c r="BB53" s="161">
        <v>0</v>
      </c>
      <c r="BC53" s="161">
        <v>0</v>
      </c>
      <c r="BD53" s="161">
        <v>0</v>
      </c>
      <c r="BE53" s="161">
        <v>0</v>
      </c>
      <c r="BF53" s="161">
        <v>0</v>
      </c>
      <c r="BG53" s="161">
        <v>4114.0422224676695</v>
      </c>
      <c r="BH53" s="161">
        <v>10209.018503709873</v>
      </c>
      <c r="BI53" s="161">
        <v>10696.040620215761</v>
      </c>
      <c r="BJ53" s="161">
        <v>11132.6734350061</v>
      </c>
      <c r="BK53" s="161">
        <v>11658.128736599147</v>
      </c>
      <c r="BL53" s="161">
        <v>11764.669549416829</v>
      </c>
      <c r="BM53" s="161">
        <v>12249.712154983288</v>
      </c>
      <c r="BN53" s="161">
        <v>12189.660693063923</v>
      </c>
      <c r="BO53" s="161">
        <v>11701.77155480386</v>
      </c>
      <c r="BP53" s="161">
        <v>10717.321922300574</v>
      </c>
      <c r="BQ53" s="161">
        <v>9859.1060032714486</v>
      </c>
      <c r="BR53" s="161">
        <v>9096.2773916015012</v>
      </c>
      <c r="BS53" s="161">
        <v>8348.3562008126137</v>
      </c>
      <c r="BT53" s="161">
        <v>7609.1383362295364</v>
      </c>
      <c r="BU53" s="161">
        <v>7097.3354717037364</v>
      </c>
      <c r="BV53" s="161">
        <v>6655.9857168472054</v>
      </c>
      <c r="BW53" s="161">
        <v>6402.0050772946597</v>
      </c>
      <c r="BX53" s="161">
        <v>6088.0564063528818</v>
      </c>
      <c r="BY53" s="161">
        <v>5838.183953605032</v>
      </c>
      <c r="BZ53" s="161">
        <v>5567.3158374252771</v>
      </c>
      <c r="CA53" s="161">
        <v>5825.0646900211268</v>
      </c>
      <c r="CB53" s="161">
        <v>6044.1227408724344</v>
      </c>
      <c r="CC53" s="161">
        <v>5945.6625462601423</v>
      </c>
      <c r="CD53" s="161">
        <v>5805.7325768311812</v>
      </c>
      <c r="CE53" s="161">
        <v>5524.5808275754107</v>
      </c>
      <c r="CF53" s="161">
        <v>5375.3783224374729</v>
      </c>
      <c r="CG53" s="162">
        <v>5276.6245838014738</v>
      </c>
    </row>
    <row r="54" spans="1:85" x14ac:dyDescent="0.35">
      <c r="A54" s="163"/>
      <c r="B54" s="10" t="s">
        <v>420</v>
      </c>
      <c r="C54" s="160" t="s">
        <v>376</v>
      </c>
      <c r="D54" s="161">
        <v>0</v>
      </c>
      <c r="E54" s="161">
        <v>0</v>
      </c>
      <c r="F54" s="161">
        <v>0</v>
      </c>
      <c r="G54" s="161">
        <v>0</v>
      </c>
      <c r="H54" s="161">
        <v>0</v>
      </c>
      <c r="I54" s="161">
        <v>0</v>
      </c>
      <c r="J54" s="161">
        <v>0</v>
      </c>
      <c r="K54" s="161">
        <v>0</v>
      </c>
      <c r="L54" s="161">
        <v>0</v>
      </c>
      <c r="M54" s="161">
        <v>0</v>
      </c>
      <c r="N54" s="161">
        <v>0</v>
      </c>
      <c r="O54" s="161">
        <v>0</v>
      </c>
      <c r="P54" s="161">
        <v>0</v>
      </c>
      <c r="Q54" s="161">
        <v>0</v>
      </c>
      <c r="R54" s="161">
        <v>0</v>
      </c>
      <c r="S54" s="161">
        <v>0</v>
      </c>
      <c r="T54" s="161">
        <v>0</v>
      </c>
      <c r="U54" s="161">
        <v>0</v>
      </c>
      <c r="V54" s="161">
        <v>0</v>
      </c>
      <c r="W54" s="161">
        <v>0</v>
      </c>
      <c r="X54" s="161">
        <v>0</v>
      </c>
      <c r="Y54" s="161">
        <v>0</v>
      </c>
      <c r="Z54" s="161">
        <v>0</v>
      </c>
      <c r="AA54" s="161">
        <v>0</v>
      </c>
      <c r="AB54" s="161">
        <v>0</v>
      </c>
      <c r="AC54" s="161">
        <v>0</v>
      </c>
      <c r="AD54" s="161">
        <v>0</v>
      </c>
      <c r="AE54" s="161">
        <v>0</v>
      </c>
      <c r="AF54" s="161">
        <v>0</v>
      </c>
      <c r="AG54" s="161">
        <v>0</v>
      </c>
      <c r="AH54" s="161">
        <v>0</v>
      </c>
      <c r="AI54" s="161">
        <v>0</v>
      </c>
      <c r="AJ54" s="161">
        <v>0</v>
      </c>
      <c r="AK54" s="161">
        <v>0</v>
      </c>
      <c r="AL54" s="161">
        <v>0</v>
      </c>
      <c r="AM54" s="161">
        <v>0</v>
      </c>
      <c r="AN54" s="161">
        <v>0</v>
      </c>
      <c r="AO54" s="161">
        <v>0</v>
      </c>
      <c r="AP54" s="161">
        <v>0</v>
      </c>
      <c r="AQ54" s="161">
        <v>0</v>
      </c>
      <c r="AR54" s="161">
        <v>0</v>
      </c>
      <c r="AS54" s="161">
        <v>0</v>
      </c>
      <c r="AT54" s="161">
        <v>0</v>
      </c>
      <c r="AU54" s="161">
        <v>0</v>
      </c>
      <c r="AV54" s="161">
        <v>0</v>
      </c>
      <c r="AW54" s="161">
        <v>0</v>
      </c>
      <c r="AX54" s="161">
        <v>0</v>
      </c>
      <c r="AY54" s="161">
        <v>0</v>
      </c>
      <c r="AZ54" s="161">
        <v>0</v>
      </c>
      <c r="BA54" s="161">
        <v>0</v>
      </c>
      <c r="BB54" s="161">
        <v>0</v>
      </c>
      <c r="BC54" s="161">
        <v>0</v>
      </c>
      <c r="BD54" s="161">
        <v>0</v>
      </c>
      <c r="BE54" s="161">
        <v>0</v>
      </c>
      <c r="BF54" s="161">
        <v>0</v>
      </c>
      <c r="BG54" s="161">
        <v>0</v>
      </c>
      <c r="BH54" s="161">
        <v>0</v>
      </c>
      <c r="BI54" s="161">
        <v>0</v>
      </c>
      <c r="BJ54" s="161">
        <v>0</v>
      </c>
      <c r="BK54" s="161">
        <v>0</v>
      </c>
      <c r="BL54" s="161">
        <v>0</v>
      </c>
      <c r="BM54" s="161">
        <v>0</v>
      </c>
      <c r="BN54" s="161">
        <v>0</v>
      </c>
      <c r="BO54" s="161">
        <v>0</v>
      </c>
      <c r="BP54" s="161">
        <v>0</v>
      </c>
      <c r="BQ54" s="161">
        <v>224.77128031779688</v>
      </c>
      <c r="BR54" s="161">
        <v>2164.199516816172</v>
      </c>
      <c r="BS54" s="161">
        <v>4126.4275008937939</v>
      </c>
      <c r="BT54" s="161">
        <v>6930.6230263354582</v>
      </c>
      <c r="BU54" s="161">
        <v>11420.824296759223</v>
      </c>
      <c r="BV54" s="161">
        <v>13759.585112699968</v>
      </c>
      <c r="BW54" s="161">
        <v>15816.0386104257</v>
      </c>
      <c r="BX54" s="161">
        <v>16426.757023270795</v>
      </c>
      <c r="BY54" s="161">
        <v>18351.333772759837</v>
      </c>
      <c r="BZ54" s="161">
        <v>19876.579838887708</v>
      </c>
      <c r="CA54" s="161">
        <v>23087.418713103478</v>
      </c>
      <c r="CB54" s="161">
        <v>26509.037795400585</v>
      </c>
      <c r="CC54" s="161">
        <v>28538.650638924046</v>
      </c>
      <c r="CD54" s="161">
        <v>31036.093182606612</v>
      </c>
      <c r="CE54" s="161">
        <v>31997.828978726026</v>
      </c>
      <c r="CF54" s="161">
        <v>33070.395377080444</v>
      </c>
      <c r="CG54" s="162">
        <v>34886.375355138305</v>
      </c>
    </row>
    <row r="55" spans="1:85" x14ac:dyDescent="0.35">
      <c r="A55" s="163"/>
      <c r="B55" s="10" t="s">
        <v>421</v>
      </c>
      <c r="C55" s="160" t="s">
        <v>376</v>
      </c>
      <c r="D55" s="161"/>
      <c r="E55" s="161"/>
      <c r="F55" s="161"/>
      <c r="G55" s="161"/>
      <c r="H55" s="161"/>
      <c r="I55" s="161"/>
      <c r="J55" s="161"/>
      <c r="K55" s="161"/>
      <c r="L55" s="161"/>
      <c r="M55" s="161"/>
      <c r="N55" s="161"/>
      <c r="O55" s="161"/>
      <c r="P55" s="161"/>
      <c r="Q55" s="161"/>
      <c r="R55" s="161"/>
      <c r="S55" s="161"/>
      <c r="T55" s="161"/>
      <c r="U55" s="161"/>
      <c r="V55" s="161"/>
      <c r="W55" s="161"/>
      <c r="X55" s="161"/>
      <c r="Y55" s="161"/>
      <c r="Z55" s="161"/>
      <c r="AA55" s="161"/>
      <c r="AB55" s="161"/>
      <c r="AC55" s="161"/>
      <c r="AD55" s="161"/>
      <c r="AE55" s="161"/>
      <c r="AF55" s="161"/>
      <c r="AG55" s="161"/>
      <c r="AH55" s="161"/>
      <c r="AI55" s="161"/>
      <c r="AJ55" s="161"/>
      <c r="AK55" s="161"/>
      <c r="AL55" s="161"/>
      <c r="AM55" s="161"/>
      <c r="AN55" s="161"/>
      <c r="AO55" s="161"/>
      <c r="AP55" s="161"/>
      <c r="AQ55" s="161"/>
      <c r="AR55" s="161"/>
      <c r="AS55" s="161"/>
      <c r="AT55" s="161"/>
      <c r="AU55" s="161"/>
      <c r="AV55" s="161"/>
      <c r="AW55" s="161"/>
      <c r="AX55" s="161">
        <v>7.1650829376580099</v>
      </c>
      <c r="AY55" s="161">
        <v>8.2942976738523928</v>
      </c>
      <c r="AZ55" s="161">
        <v>10.605236715914241</v>
      </c>
      <c r="BA55" s="161">
        <v>9.652108202526172</v>
      </c>
      <c r="BB55" s="161">
        <v>15.903021772975331</v>
      </c>
      <c r="BC55" s="161">
        <v>19.983214807241286</v>
      </c>
      <c r="BD55" s="161">
        <v>22.241848995755969</v>
      </c>
      <c r="BE55" s="161">
        <v>26.512749552502989</v>
      </c>
      <c r="BF55" s="161">
        <v>35.495326323906454</v>
      </c>
      <c r="BG55" s="161">
        <v>34.059984812100765</v>
      </c>
      <c r="BH55" s="161">
        <v>35.297141463247634</v>
      </c>
      <c r="BI55" s="161">
        <v>41.101422604658829</v>
      </c>
      <c r="BJ55" s="161">
        <v>42.053781403022413</v>
      </c>
      <c r="BK55" s="161">
        <v>43.422510181017337</v>
      </c>
      <c r="BL55" s="161">
        <v>48.188507218442965</v>
      </c>
      <c r="BM55" s="161">
        <v>53.055563961772052</v>
      </c>
      <c r="BN55" s="161">
        <v>56.523500585290257</v>
      </c>
      <c r="BO55" s="161">
        <v>54.777113531049409</v>
      </c>
      <c r="BP55" s="161">
        <v>59.958512069212539</v>
      </c>
      <c r="BQ55" s="161">
        <v>63.648450669503909</v>
      </c>
      <c r="BR55" s="161">
        <v>61.954809695656031</v>
      </c>
      <c r="BS55" s="161">
        <v>63.249074742077646</v>
      </c>
      <c r="BT55" s="161">
        <v>56.612642572794563</v>
      </c>
      <c r="BU55" s="161">
        <v>54.328893474856272</v>
      </c>
      <c r="BV55" s="161">
        <v>58.005454972024012</v>
      </c>
      <c r="BW55" s="161">
        <v>52.852915468429849</v>
      </c>
      <c r="BX55" s="161">
        <v>40.824177207547955</v>
      </c>
      <c r="BY55" s="161">
        <v>44.067107700613711</v>
      </c>
      <c r="BZ55" s="161">
        <v>40.10357290193209</v>
      </c>
      <c r="CA55" s="161">
        <v>30.645491054550629</v>
      </c>
      <c r="CB55" s="161">
        <v>39.923534085970296</v>
      </c>
      <c r="CC55" s="161">
        <v>35.457181618969365</v>
      </c>
      <c r="CD55" s="161">
        <v>34.862261725295745</v>
      </c>
      <c r="CE55" s="161">
        <v>33.424942299083433</v>
      </c>
      <c r="CF55" s="161">
        <v>32.039600332064069</v>
      </c>
      <c r="CG55" s="162">
        <v>31.382582020695459</v>
      </c>
    </row>
    <row r="56" spans="1:85" x14ac:dyDescent="0.35">
      <c r="A56" s="163"/>
      <c r="B56" s="36" t="s">
        <v>422</v>
      </c>
      <c r="C56" s="160" t="s">
        <v>376</v>
      </c>
      <c r="D56" s="161">
        <v>0</v>
      </c>
      <c r="E56" s="161">
        <v>0</v>
      </c>
      <c r="F56" s="161">
        <v>0</v>
      </c>
      <c r="G56" s="161">
        <v>0</v>
      </c>
      <c r="H56" s="161">
        <v>0</v>
      </c>
      <c r="I56" s="161">
        <v>0</v>
      </c>
      <c r="J56" s="161">
        <v>0</v>
      </c>
      <c r="K56" s="161">
        <v>0</v>
      </c>
      <c r="L56" s="161">
        <v>0</v>
      </c>
      <c r="M56" s="161">
        <v>0</v>
      </c>
      <c r="N56" s="161">
        <v>0</v>
      </c>
      <c r="O56" s="161">
        <v>0</v>
      </c>
      <c r="P56" s="161">
        <v>0</v>
      </c>
      <c r="Q56" s="161">
        <v>0</v>
      </c>
      <c r="R56" s="161">
        <v>0</v>
      </c>
      <c r="S56" s="161">
        <v>0</v>
      </c>
      <c r="T56" s="161">
        <v>0</v>
      </c>
      <c r="U56" s="161">
        <v>0</v>
      </c>
      <c r="V56" s="161">
        <v>0</v>
      </c>
      <c r="W56" s="161">
        <v>0</v>
      </c>
      <c r="X56" s="161">
        <v>0</v>
      </c>
      <c r="Y56" s="161">
        <v>0</v>
      </c>
      <c r="Z56" s="161">
        <v>0</v>
      </c>
      <c r="AA56" s="161">
        <v>0</v>
      </c>
      <c r="AB56" s="161">
        <v>0</v>
      </c>
      <c r="AC56" s="161">
        <v>0</v>
      </c>
      <c r="AD56" s="161">
        <v>0</v>
      </c>
      <c r="AE56" s="161">
        <v>0</v>
      </c>
      <c r="AF56" s="161">
        <v>0</v>
      </c>
      <c r="AG56" s="161">
        <v>0</v>
      </c>
      <c r="AH56" s="161">
        <v>0</v>
      </c>
      <c r="AI56" s="161">
        <v>0</v>
      </c>
      <c r="AJ56" s="161">
        <v>0</v>
      </c>
      <c r="AK56" s="161">
        <v>0</v>
      </c>
      <c r="AL56" s="161">
        <v>0</v>
      </c>
      <c r="AM56" s="161">
        <v>0</v>
      </c>
      <c r="AN56" s="161">
        <v>0</v>
      </c>
      <c r="AO56" s="161">
        <v>0</v>
      </c>
      <c r="AP56" s="161">
        <v>0</v>
      </c>
      <c r="AQ56" s="161">
        <v>0</v>
      </c>
      <c r="AR56" s="161">
        <v>0</v>
      </c>
      <c r="AS56" s="161">
        <v>0</v>
      </c>
      <c r="AT56" s="161">
        <v>0</v>
      </c>
      <c r="AU56" s="161">
        <v>0</v>
      </c>
      <c r="AV56" s="161">
        <v>0</v>
      </c>
      <c r="AW56" s="161">
        <v>0</v>
      </c>
      <c r="AX56" s="161">
        <v>0</v>
      </c>
      <c r="AY56" s="161">
        <v>0</v>
      </c>
      <c r="AZ56" s="161">
        <v>0</v>
      </c>
      <c r="BA56" s="161">
        <v>0</v>
      </c>
      <c r="BB56" s="161">
        <v>0</v>
      </c>
      <c r="BC56" s="161">
        <v>0</v>
      </c>
      <c r="BD56" s="161">
        <v>0</v>
      </c>
      <c r="BE56" s="161">
        <v>0</v>
      </c>
      <c r="BF56" s="161">
        <v>0</v>
      </c>
      <c r="BG56" s="161">
        <v>0</v>
      </c>
      <c r="BH56" s="161">
        <v>0</v>
      </c>
      <c r="BI56" s="161">
        <v>0</v>
      </c>
      <c r="BJ56" s="161">
        <v>0</v>
      </c>
      <c r="BK56" s="161">
        <v>0</v>
      </c>
      <c r="BL56" s="161">
        <v>84.125769295566712</v>
      </c>
      <c r="BM56" s="161">
        <v>95.051358661816238</v>
      </c>
      <c r="BN56" s="161">
        <v>91.541793929557386</v>
      </c>
      <c r="BO56" s="161">
        <v>56.728265743771502</v>
      </c>
      <c r="BP56" s="161">
        <v>39.780891152939319</v>
      </c>
      <c r="BQ56" s="161">
        <v>35.304610018375655</v>
      </c>
      <c r="BR56" s="161">
        <v>5.6702897929542138</v>
      </c>
      <c r="BS56" s="161">
        <v>0</v>
      </c>
      <c r="BT56" s="161">
        <v>0</v>
      </c>
      <c r="BU56" s="161">
        <v>0</v>
      </c>
      <c r="BV56" s="161">
        <v>0</v>
      </c>
      <c r="BW56" s="161">
        <v>0</v>
      </c>
      <c r="BX56" s="161">
        <v>0</v>
      </c>
      <c r="BY56" s="161">
        <v>0</v>
      </c>
      <c r="BZ56" s="161">
        <v>0</v>
      </c>
      <c r="CA56" s="161">
        <v>0</v>
      </c>
      <c r="CB56" s="161">
        <v>0</v>
      </c>
      <c r="CC56" s="161">
        <v>0</v>
      </c>
      <c r="CD56" s="161">
        <v>0</v>
      </c>
      <c r="CE56" s="161">
        <v>0</v>
      </c>
      <c r="CF56" s="161">
        <v>0</v>
      </c>
      <c r="CG56" s="162">
        <v>0</v>
      </c>
    </row>
    <row r="57" spans="1:85" x14ac:dyDescent="0.35">
      <c r="A57" s="163"/>
      <c r="B57" s="36" t="s">
        <v>423</v>
      </c>
      <c r="C57" s="160" t="s">
        <v>380</v>
      </c>
      <c r="D57" s="161">
        <v>0</v>
      </c>
      <c r="E57" s="161">
        <v>0</v>
      </c>
      <c r="F57" s="161">
        <v>0</v>
      </c>
      <c r="G57" s="161">
        <v>0</v>
      </c>
      <c r="H57" s="161">
        <v>0</v>
      </c>
      <c r="I57" s="161">
        <v>0</v>
      </c>
      <c r="J57" s="161">
        <v>0</v>
      </c>
      <c r="K57" s="161">
        <v>0</v>
      </c>
      <c r="L57" s="161">
        <v>0</v>
      </c>
      <c r="M57" s="161">
        <v>0</v>
      </c>
      <c r="N57" s="161">
        <v>0</v>
      </c>
      <c r="O57" s="161">
        <v>0</v>
      </c>
      <c r="P57" s="161">
        <v>0</v>
      </c>
      <c r="Q57" s="161">
        <v>0</v>
      </c>
      <c r="R57" s="161">
        <v>0</v>
      </c>
      <c r="S57" s="161">
        <v>0</v>
      </c>
      <c r="T57" s="161">
        <v>0</v>
      </c>
      <c r="U57" s="161">
        <v>0</v>
      </c>
      <c r="V57" s="161">
        <v>0</v>
      </c>
      <c r="W57" s="161">
        <v>0</v>
      </c>
      <c r="X57" s="161">
        <v>0</v>
      </c>
      <c r="Y57" s="161">
        <v>0</v>
      </c>
      <c r="Z57" s="161">
        <v>0</v>
      </c>
      <c r="AA57" s="161">
        <v>0</v>
      </c>
      <c r="AB57" s="161">
        <v>0</v>
      </c>
      <c r="AC57" s="161">
        <v>0</v>
      </c>
      <c r="AD57" s="161">
        <v>0</v>
      </c>
      <c r="AE57" s="161">
        <v>0</v>
      </c>
      <c r="AF57" s="161">
        <v>0</v>
      </c>
      <c r="AG57" s="161">
        <v>0</v>
      </c>
      <c r="AH57" s="161">
        <v>0</v>
      </c>
      <c r="AI57" s="161">
        <v>0</v>
      </c>
      <c r="AJ57" s="161">
        <v>0</v>
      </c>
      <c r="AK57" s="161">
        <v>0</v>
      </c>
      <c r="AL57" s="161">
        <v>0</v>
      </c>
      <c r="AM57" s="161">
        <v>0</v>
      </c>
      <c r="AN57" s="161">
        <v>0</v>
      </c>
      <c r="AO57" s="161">
        <v>0</v>
      </c>
      <c r="AP57" s="161">
        <v>0</v>
      </c>
      <c r="AQ57" s="161">
        <v>278.55734356674105</v>
      </c>
      <c r="AR57" s="161">
        <v>8.7513970927077764</v>
      </c>
      <c r="AS57" s="161">
        <v>0</v>
      </c>
      <c r="AT57" s="161">
        <v>0</v>
      </c>
      <c r="AU57" s="161">
        <v>0</v>
      </c>
      <c r="AV57" s="161">
        <v>0</v>
      </c>
      <c r="AW57" s="161">
        <v>0</v>
      </c>
      <c r="AX57" s="161">
        <v>0</v>
      </c>
      <c r="AY57" s="161">
        <v>0</v>
      </c>
      <c r="AZ57" s="161">
        <v>0</v>
      </c>
      <c r="BA57" s="161">
        <v>0</v>
      </c>
      <c r="BB57" s="161">
        <v>0</v>
      </c>
      <c r="BC57" s="161">
        <v>0</v>
      </c>
      <c r="BD57" s="161">
        <v>0</v>
      </c>
      <c r="BE57" s="161">
        <v>0</v>
      </c>
      <c r="BF57" s="161">
        <v>0</v>
      </c>
      <c r="BG57" s="161">
        <v>0</v>
      </c>
      <c r="BH57" s="161">
        <v>0</v>
      </c>
      <c r="BI57" s="161">
        <v>0</v>
      </c>
      <c r="BJ57" s="161">
        <v>0</v>
      </c>
      <c r="BK57" s="161">
        <v>0</v>
      </c>
      <c r="BL57" s="161">
        <v>0</v>
      </c>
      <c r="BM57" s="161">
        <v>0</v>
      </c>
      <c r="BN57" s="161">
        <v>0</v>
      </c>
      <c r="BO57" s="161">
        <v>0</v>
      </c>
      <c r="BP57" s="161">
        <v>0</v>
      </c>
      <c r="BQ57" s="161">
        <v>0</v>
      </c>
      <c r="BR57" s="161">
        <v>0</v>
      </c>
      <c r="BS57" s="161">
        <v>0</v>
      </c>
      <c r="BT57" s="161">
        <v>0</v>
      </c>
      <c r="BU57" s="161">
        <v>0</v>
      </c>
      <c r="BV57" s="161">
        <v>0</v>
      </c>
      <c r="BW57" s="161">
        <v>0</v>
      </c>
      <c r="BX57" s="161">
        <v>0</v>
      </c>
      <c r="BY57" s="161">
        <v>0</v>
      </c>
      <c r="BZ57" s="161">
        <v>0</v>
      </c>
      <c r="CA57" s="161">
        <v>0</v>
      </c>
      <c r="CB57" s="161">
        <v>0</v>
      </c>
      <c r="CC57" s="161">
        <v>0</v>
      </c>
      <c r="CD57" s="161">
        <v>0</v>
      </c>
      <c r="CE57" s="161">
        <v>0</v>
      </c>
      <c r="CF57" s="161">
        <v>0</v>
      </c>
      <c r="CG57" s="162">
        <v>0</v>
      </c>
    </row>
    <row r="58" spans="1:85" ht="27" customHeight="1" x14ac:dyDescent="0.35">
      <c r="A58" s="163"/>
      <c r="B58" s="36" t="s">
        <v>424</v>
      </c>
      <c r="C58" s="160" t="s">
        <v>376</v>
      </c>
      <c r="D58" s="161">
        <v>0</v>
      </c>
      <c r="E58" s="161">
        <v>0</v>
      </c>
      <c r="F58" s="161">
        <v>0</v>
      </c>
      <c r="G58" s="161">
        <v>0</v>
      </c>
      <c r="H58" s="161">
        <v>0</v>
      </c>
      <c r="I58" s="161">
        <v>0</v>
      </c>
      <c r="J58" s="161">
        <v>0</v>
      </c>
      <c r="K58" s="161">
        <v>0</v>
      </c>
      <c r="L58" s="161">
        <v>0</v>
      </c>
      <c r="M58" s="161">
        <v>0</v>
      </c>
      <c r="N58" s="161">
        <v>0</v>
      </c>
      <c r="O58" s="161">
        <v>0</v>
      </c>
      <c r="P58" s="161">
        <v>0</v>
      </c>
      <c r="Q58" s="161">
        <v>0</v>
      </c>
      <c r="R58" s="161">
        <v>0</v>
      </c>
      <c r="S58" s="161">
        <v>0</v>
      </c>
      <c r="T58" s="161">
        <v>0</v>
      </c>
      <c r="U58" s="161">
        <v>0</v>
      </c>
      <c r="V58" s="161">
        <v>0</v>
      </c>
      <c r="W58" s="161">
        <v>0</v>
      </c>
      <c r="X58" s="161">
        <v>0</v>
      </c>
      <c r="Y58" s="161">
        <v>0</v>
      </c>
      <c r="Z58" s="161">
        <v>0</v>
      </c>
      <c r="AA58" s="161">
        <v>0</v>
      </c>
      <c r="AB58" s="161">
        <v>0</v>
      </c>
      <c r="AC58" s="161">
        <v>0</v>
      </c>
      <c r="AD58" s="161">
        <v>0</v>
      </c>
      <c r="AE58" s="161">
        <v>105.0954719323709</v>
      </c>
      <c r="AF58" s="161">
        <v>269.52758138061245</v>
      </c>
      <c r="AG58" s="161">
        <v>311.05821910048684</v>
      </c>
      <c r="AH58" s="161">
        <v>433.5055834216256</v>
      </c>
      <c r="AI58" s="161">
        <v>456.92512874871284</v>
      </c>
      <c r="AJ58" s="161">
        <v>487.50890437446867</v>
      </c>
      <c r="AK58" s="161">
        <v>530.88242029323601</v>
      </c>
      <c r="AL58" s="161">
        <v>585.70869172153243</v>
      </c>
      <c r="AM58" s="161">
        <v>660.74906972252165</v>
      </c>
      <c r="AN58" s="161">
        <v>809.50161246200116</v>
      </c>
      <c r="AO58" s="161">
        <v>865.30646522396069</v>
      </c>
      <c r="AP58" s="161">
        <v>891.01439967250178</v>
      </c>
      <c r="AQ58" s="161">
        <v>872.01869890013631</v>
      </c>
      <c r="AR58" s="161">
        <v>874.65290589267511</v>
      </c>
      <c r="AS58" s="161">
        <v>885.52067806297953</v>
      </c>
      <c r="AT58" s="161">
        <v>1012.2876465711281</v>
      </c>
      <c r="AU58" s="161">
        <v>1327.6278953601779</v>
      </c>
      <c r="AV58" s="161">
        <v>1387.1325123381857</v>
      </c>
      <c r="AW58" s="161">
        <v>1481.6761614393199</v>
      </c>
      <c r="AX58" s="161">
        <v>1607.4284270467658</v>
      </c>
      <c r="AY58" s="161">
        <v>1648.1978191353817</v>
      </c>
      <c r="AZ58" s="161">
        <v>1759.9893583322678</v>
      </c>
      <c r="BA58" s="161">
        <v>1940.96569911343</v>
      </c>
      <c r="BB58" s="161">
        <v>1886.5400291070935</v>
      </c>
      <c r="BC58" s="161">
        <v>1903.6154581486003</v>
      </c>
      <c r="BD58" s="161">
        <v>1899.9816203168007</v>
      </c>
      <c r="BE58" s="161">
        <v>1914.3055527896993</v>
      </c>
      <c r="BF58" s="161">
        <v>1724.6285088602356</v>
      </c>
      <c r="BG58" s="161">
        <v>1648.4431758450125</v>
      </c>
      <c r="BH58" s="161">
        <v>1570.3578039319832</v>
      </c>
      <c r="BI58" s="161">
        <v>1498.3330661015175</v>
      </c>
      <c r="BJ58" s="161">
        <v>1464.4130644149529</v>
      </c>
      <c r="BK58" s="161">
        <v>1421.5679469595157</v>
      </c>
      <c r="BL58" s="161">
        <v>1355.3027279428213</v>
      </c>
      <c r="BM58" s="161">
        <v>1366.1119863859508</v>
      </c>
      <c r="BN58" s="161">
        <v>1313.6902060209627</v>
      </c>
      <c r="BO58" s="161">
        <v>1279.8551669823639</v>
      </c>
      <c r="BP58" s="161">
        <v>1265.4739448671162</v>
      </c>
      <c r="BQ58" s="161">
        <v>1203.7376417063958</v>
      </c>
      <c r="BR58" s="161">
        <v>1016.910313061042</v>
      </c>
      <c r="BS58" s="161">
        <v>644.92790790433889</v>
      </c>
      <c r="BT58" s="161">
        <v>314.66125985655202</v>
      </c>
      <c r="BU58" s="161">
        <v>158.12173061874387</v>
      </c>
      <c r="BV58" s="161">
        <v>125.81822947518418</v>
      </c>
      <c r="BW58" s="161">
        <v>112.60008937632537</v>
      </c>
      <c r="BX58" s="161">
        <v>86.502156032860825</v>
      </c>
      <c r="BY58" s="161">
        <v>75.348117524518329</v>
      </c>
      <c r="BZ58" s="161">
        <v>65.867725026044226</v>
      </c>
      <c r="CA58" s="161">
        <v>60.149194038717013</v>
      </c>
      <c r="CB58" s="161">
        <v>55.558030902127555</v>
      </c>
      <c r="CC58" s="161">
        <v>48.604490365851348</v>
      </c>
      <c r="CD58" s="161">
        <v>42.878641060794834</v>
      </c>
      <c r="CE58" s="161">
        <v>36.188977833459823</v>
      </c>
      <c r="CF58" s="161">
        <v>29.395314447953666</v>
      </c>
      <c r="CG58" s="162">
        <v>22.703790110531507</v>
      </c>
    </row>
    <row r="59" spans="1:85" x14ac:dyDescent="0.35">
      <c r="A59" s="163"/>
      <c r="B59" s="36" t="s">
        <v>425</v>
      </c>
      <c r="C59" s="160" t="s">
        <v>380</v>
      </c>
      <c r="D59" s="161">
        <v>1865.8008046542507</v>
      </c>
      <c r="E59" s="161">
        <v>2739.1885951087834</v>
      </c>
      <c r="F59" s="161">
        <v>2798.8581288320615</v>
      </c>
      <c r="G59" s="161">
        <v>2406.5321036833579</v>
      </c>
      <c r="H59" s="161">
        <v>2760.0984317126668</v>
      </c>
      <c r="I59" s="161">
        <v>2898.3593921138577</v>
      </c>
      <c r="J59" s="161">
        <v>2827.0099088450943</v>
      </c>
      <c r="K59" s="161">
        <v>3204.0303473028152</v>
      </c>
      <c r="L59" s="161">
        <v>2929.0092594515831</v>
      </c>
      <c r="M59" s="161">
        <v>3225.7098754344597</v>
      </c>
      <c r="N59" s="161">
        <v>3774.047608422416</v>
      </c>
      <c r="O59" s="161">
        <v>3672.9634655215714</v>
      </c>
      <c r="P59" s="161">
        <v>3722.2338706473629</v>
      </c>
      <c r="Q59" s="161">
        <v>4111.7663384534262</v>
      </c>
      <c r="R59" s="161">
        <v>4165.4128727405796</v>
      </c>
      <c r="S59" s="161">
        <v>4855.0309943849697</v>
      </c>
      <c r="T59" s="161">
        <v>4867.1564876169505</v>
      </c>
      <c r="U59" s="161">
        <v>5712.2605434476809</v>
      </c>
      <c r="V59" s="161">
        <v>5726.8918849940865</v>
      </c>
      <c r="W59" s="161">
        <v>6875.2970557391527</v>
      </c>
      <c r="X59" s="161">
        <v>7049.438228042819</v>
      </c>
      <c r="Y59" s="161">
        <v>7243.0527373108735</v>
      </c>
      <c r="Z59" s="161">
        <v>6437.2896707045929</v>
      </c>
      <c r="AA59" s="161">
        <v>5167.9182774331966</v>
      </c>
      <c r="AB59" s="161">
        <v>4289.1508770793562</v>
      </c>
      <c r="AC59" s="161">
        <v>4155.2888432146929</v>
      </c>
      <c r="AD59" s="161">
        <v>3893.5793516316016</v>
      </c>
      <c r="AE59" s="161">
        <v>3851.8940055930243</v>
      </c>
      <c r="AF59" s="161">
        <v>3944.6593888300831</v>
      </c>
      <c r="AG59" s="161">
        <v>4091.8135956392694</v>
      </c>
      <c r="AH59" s="161">
        <v>4372.7519719050924</v>
      </c>
      <c r="AI59" s="161">
        <v>3521.0112862400815</v>
      </c>
      <c r="AJ59" s="161">
        <v>2952.1372542676158</v>
      </c>
      <c r="AK59" s="161">
        <v>2776.9234292261572</v>
      </c>
      <c r="AL59" s="161">
        <v>2107.029968920318</v>
      </c>
      <c r="AM59" s="161">
        <v>962.07968943114429</v>
      </c>
      <c r="AN59" s="161">
        <v>956.99555032584033</v>
      </c>
      <c r="AO59" s="161">
        <v>897.83678346546299</v>
      </c>
      <c r="AP59" s="161">
        <v>559.61957032062389</v>
      </c>
      <c r="AQ59" s="161">
        <v>570.1815255833086</v>
      </c>
      <c r="AR59" s="161">
        <v>530.94759352597498</v>
      </c>
      <c r="AS59" s="161">
        <v>521.31967015614259</v>
      </c>
      <c r="AT59" s="161">
        <v>510.68419326526327</v>
      </c>
      <c r="AU59" s="161">
        <v>609.05179377660033</v>
      </c>
      <c r="AV59" s="161">
        <v>788.78988071065294</v>
      </c>
      <c r="AW59" s="161">
        <v>769.02987309485366</v>
      </c>
      <c r="AX59" s="161">
        <v>708.50794081834363</v>
      </c>
      <c r="AY59" s="161">
        <v>24.107855357582018</v>
      </c>
      <c r="AZ59" s="161">
        <v>0</v>
      </c>
      <c r="BA59" s="161">
        <v>0</v>
      </c>
      <c r="BB59" s="161">
        <v>0</v>
      </c>
      <c r="BC59" s="161">
        <v>0</v>
      </c>
      <c r="BD59" s="161">
        <v>0</v>
      </c>
      <c r="BE59" s="161">
        <v>0</v>
      </c>
      <c r="BF59" s="161">
        <v>0</v>
      </c>
      <c r="BG59" s="161">
        <v>0</v>
      </c>
      <c r="BH59" s="161">
        <v>0</v>
      </c>
      <c r="BI59" s="161">
        <v>0</v>
      </c>
      <c r="BJ59" s="161">
        <v>0</v>
      </c>
      <c r="BK59" s="161">
        <v>0</v>
      </c>
      <c r="BL59" s="161">
        <v>0</v>
      </c>
      <c r="BM59" s="161">
        <v>0</v>
      </c>
      <c r="BN59" s="161">
        <v>0</v>
      </c>
      <c r="BO59" s="161">
        <v>0</v>
      </c>
      <c r="BP59" s="161">
        <v>0</v>
      </c>
      <c r="BQ59" s="161">
        <v>0</v>
      </c>
      <c r="BR59" s="161">
        <v>0</v>
      </c>
      <c r="BS59" s="161">
        <v>0</v>
      </c>
      <c r="BT59" s="161">
        <v>0</v>
      </c>
      <c r="BU59" s="161">
        <v>0</v>
      </c>
      <c r="BV59" s="161">
        <v>0</v>
      </c>
      <c r="BW59" s="161">
        <v>0</v>
      </c>
      <c r="BX59" s="161">
        <v>0</v>
      </c>
      <c r="BY59" s="161">
        <v>0</v>
      </c>
      <c r="BZ59" s="161">
        <v>0</v>
      </c>
      <c r="CA59" s="161">
        <v>0</v>
      </c>
      <c r="CB59" s="161">
        <v>0</v>
      </c>
      <c r="CC59" s="161">
        <v>0</v>
      </c>
      <c r="CD59" s="161">
        <v>0</v>
      </c>
      <c r="CE59" s="161">
        <v>0</v>
      </c>
      <c r="CF59" s="161">
        <v>0</v>
      </c>
      <c r="CG59" s="162">
        <v>0</v>
      </c>
    </row>
    <row r="60" spans="1:85" x14ac:dyDescent="0.35">
      <c r="A60" s="163"/>
      <c r="B60" s="36" t="s">
        <v>426</v>
      </c>
      <c r="C60" s="160" t="s">
        <v>386</v>
      </c>
      <c r="D60" s="161">
        <v>0</v>
      </c>
      <c r="E60" s="161">
        <v>0</v>
      </c>
      <c r="F60" s="161">
        <v>0</v>
      </c>
      <c r="G60" s="161">
        <v>0</v>
      </c>
      <c r="H60" s="161">
        <v>0</v>
      </c>
      <c r="I60" s="161">
        <v>0</v>
      </c>
      <c r="J60" s="161">
        <v>0</v>
      </c>
      <c r="K60" s="161">
        <v>0</v>
      </c>
      <c r="L60" s="161">
        <v>0</v>
      </c>
      <c r="M60" s="161">
        <v>0</v>
      </c>
      <c r="N60" s="161">
        <v>0</v>
      </c>
      <c r="O60" s="161">
        <v>0</v>
      </c>
      <c r="P60" s="161">
        <v>0</v>
      </c>
      <c r="Q60" s="161">
        <v>0</v>
      </c>
      <c r="R60" s="161">
        <v>0</v>
      </c>
      <c r="S60" s="161">
        <v>0</v>
      </c>
      <c r="T60" s="161">
        <v>0</v>
      </c>
      <c r="U60" s="161">
        <v>0</v>
      </c>
      <c r="V60" s="161">
        <v>0</v>
      </c>
      <c r="W60" s="161">
        <v>0</v>
      </c>
      <c r="X60" s="161">
        <v>0</v>
      </c>
      <c r="Y60" s="161">
        <v>0</v>
      </c>
      <c r="Z60" s="161">
        <v>0</v>
      </c>
      <c r="AA60" s="161">
        <v>0</v>
      </c>
      <c r="AB60" s="161">
        <v>0</v>
      </c>
      <c r="AC60" s="161">
        <v>0</v>
      </c>
      <c r="AD60" s="161">
        <v>0</v>
      </c>
      <c r="AE60" s="161">
        <v>0</v>
      </c>
      <c r="AF60" s="161">
        <v>0</v>
      </c>
      <c r="AG60" s="161">
        <v>0</v>
      </c>
      <c r="AH60" s="161">
        <v>0</v>
      </c>
      <c r="AI60" s="161">
        <v>0</v>
      </c>
      <c r="AJ60" s="161">
        <v>0</v>
      </c>
      <c r="AK60" s="161">
        <v>0</v>
      </c>
      <c r="AL60" s="161">
        <v>0</v>
      </c>
      <c r="AM60" s="161">
        <v>0</v>
      </c>
      <c r="AN60" s="161">
        <v>0</v>
      </c>
      <c r="AO60" s="161">
        <v>0</v>
      </c>
      <c r="AP60" s="161">
        <v>0</v>
      </c>
      <c r="AQ60" s="161">
        <v>0</v>
      </c>
      <c r="AR60" s="161">
        <v>326.37953759150366</v>
      </c>
      <c r="AS60" s="161">
        <v>238.01980109440362</v>
      </c>
      <c r="AT60" s="161">
        <v>232.3309443590235</v>
      </c>
      <c r="AU60" s="161">
        <v>282.0621128655942</v>
      </c>
      <c r="AV60" s="161">
        <v>276.13713439339858</v>
      </c>
      <c r="AW60" s="161">
        <v>294.34460372868585</v>
      </c>
      <c r="AX60" s="161">
        <v>278.67965187986204</v>
      </c>
      <c r="AY60" s="161">
        <v>276.40660661441018</v>
      </c>
      <c r="AZ60" s="161">
        <v>261.3516607684216</v>
      </c>
      <c r="BA60" s="161">
        <v>249.77720554054844</v>
      </c>
      <c r="BB60" s="161">
        <v>273.20100230299983</v>
      </c>
      <c r="BC60" s="161">
        <v>244.87998590163085</v>
      </c>
      <c r="BD60" s="161">
        <v>236.45798504646669</v>
      </c>
      <c r="BE60" s="161">
        <v>250.41389325597339</v>
      </c>
      <c r="BF60" s="161">
        <v>244.07871720010715</v>
      </c>
      <c r="BG60" s="161">
        <v>272.73346134320769</v>
      </c>
      <c r="BH60" s="161">
        <v>274.96872745100205</v>
      </c>
      <c r="BI60" s="161">
        <v>317.44209350805977</v>
      </c>
      <c r="BJ60" s="161">
        <v>441.63457018097728</v>
      </c>
      <c r="BK60" s="161">
        <v>371.18017449196162</v>
      </c>
      <c r="BL60" s="161">
        <v>332.25455882478241</v>
      </c>
      <c r="BM60" s="161">
        <v>406.87581641340751</v>
      </c>
      <c r="BN60" s="161">
        <v>404.17448798253804</v>
      </c>
      <c r="BO60" s="161">
        <v>184.10030261243895</v>
      </c>
      <c r="BP60" s="161">
        <v>138.237344441332</v>
      </c>
      <c r="BQ60" s="161">
        <v>12.297413808164089</v>
      </c>
      <c r="BR60" s="161">
        <v>0</v>
      </c>
      <c r="BS60" s="161">
        <v>0</v>
      </c>
      <c r="BT60" s="161">
        <v>0</v>
      </c>
      <c r="BU60" s="161">
        <v>0</v>
      </c>
      <c r="BV60" s="161">
        <v>0</v>
      </c>
      <c r="BW60" s="161">
        <v>0</v>
      </c>
      <c r="BX60" s="161">
        <v>0</v>
      </c>
      <c r="BY60" s="161">
        <v>0</v>
      </c>
      <c r="BZ60" s="161">
        <v>0</v>
      </c>
      <c r="CA60" s="161">
        <v>0</v>
      </c>
      <c r="CB60" s="161">
        <v>0</v>
      </c>
      <c r="CC60" s="161">
        <v>0</v>
      </c>
      <c r="CD60" s="161">
        <v>0</v>
      </c>
      <c r="CE60" s="161">
        <v>0</v>
      </c>
      <c r="CF60" s="161">
        <v>0</v>
      </c>
      <c r="CG60" s="162">
        <v>0</v>
      </c>
    </row>
    <row r="61" spans="1:85" x14ac:dyDescent="0.35">
      <c r="A61" s="163"/>
      <c r="B61" s="36" t="s">
        <v>427</v>
      </c>
      <c r="C61" s="160" t="s">
        <v>376</v>
      </c>
      <c r="D61" s="161">
        <v>0</v>
      </c>
      <c r="E61" s="161">
        <v>0</v>
      </c>
      <c r="F61" s="161">
        <v>0</v>
      </c>
      <c r="G61" s="161">
        <v>0</v>
      </c>
      <c r="H61" s="161">
        <v>0</v>
      </c>
      <c r="I61" s="161">
        <v>0</v>
      </c>
      <c r="J61" s="161">
        <v>0</v>
      </c>
      <c r="K61" s="161">
        <v>0</v>
      </c>
      <c r="L61" s="161">
        <v>0</v>
      </c>
      <c r="M61" s="161">
        <v>0</v>
      </c>
      <c r="N61" s="161">
        <v>0</v>
      </c>
      <c r="O61" s="161">
        <v>0</v>
      </c>
      <c r="P61" s="161">
        <v>0</v>
      </c>
      <c r="Q61" s="161">
        <v>0</v>
      </c>
      <c r="R61" s="161">
        <v>0</v>
      </c>
      <c r="S61" s="161">
        <v>0</v>
      </c>
      <c r="T61" s="161">
        <v>0</v>
      </c>
      <c r="U61" s="161">
        <v>0</v>
      </c>
      <c r="V61" s="161">
        <v>0</v>
      </c>
      <c r="W61" s="161">
        <v>0</v>
      </c>
      <c r="X61" s="161">
        <v>0</v>
      </c>
      <c r="Y61" s="161">
        <v>0</v>
      </c>
      <c r="Z61" s="161">
        <v>0</v>
      </c>
      <c r="AA61" s="161">
        <v>0</v>
      </c>
      <c r="AB61" s="161">
        <v>0</v>
      </c>
      <c r="AC61" s="161">
        <v>0</v>
      </c>
      <c r="AD61" s="161">
        <v>0</v>
      </c>
      <c r="AE61" s="161">
        <v>0</v>
      </c>
      <c r="AF61" s="161">
        <v>0</v>
      </c>
      <c r="AG61" s="161">
        <v>0</v>
      </c>
      <c r="AH61" s="161">
        <v>0</v>
      </c>
      <c r="AI61" s="161">
        <v>0</v>
      </c>
      <c r="AJ61" s="161">
        <v>0</v>
      </c>
      <c r="AK61" s="161">
        <v>0</v>
      </c>
      <c r="AL61" s="161">
        <v>0</v>
      </c>
      <c r="AM61" s="161">
        <v>0</v>
      </c>
      <c r="AN61" s="161">
        <v>0</v>
      </c>
      <c r="AO61" s="161">
        <v>0</v>
      </c>
      <c r="AP61" s="161">
        <v>3.1263663146403573</v>
      </c>
      <c r="AQ61" s="161">
        <v>2.0148279047663822</v>
      </c>
      <c r="AR61" s="161">
        <v>1.9665750104030433</v>
      </c>
      <c r="AS61" s="161">
        <v>0.12796763499699121</v>
      </c>
      <c r="AT61" s="161">
        <v>0.10388782064834383</v>
      </c>
      <c r="AU61" s="161">
        <v>2.344802198246366</v>
      </c>
      <c r="AV61" s="161">
        <v>2.3143615181290587</v>
      </c>
      <c r="AW61" s="161">
        <v>4.2602148038295722</v>
      </c>
      <c r="AX61" s="161">
        <v>3.9400701951078614</v>
      </c>
      <c r="AY61" s="161">
        <v>5.9807571166268056</v>
      </c>
      <c r="AZ61" s="161">
        <v>5.0403048811069144</v>
      </c>
      <c r="BA61" s="161">
        <v>6.1562067214823664</v>
      </c>
      <c r="BB61" s="161">
        <v>8.3840089810169118</v>
      </c>
      <c r="BC61" s="161">
        <v>12.62784803922518</v>
      </c>
      <c r="BD61" s="161">
        <v>3.6830353000004243</v>
      </c>
      <c r="BE61" s="161">
        <v>16.01175893936724</v>
      </c>
      <c r="BF61" s="161">
        <v>12.901697250234761</v>
      </c>
      <c r="BG61" s="161">
        <v>10.402643258480305</v>
      </c>
      <c r="BH61" s="161">
        <v>13.19512020085182</v>
      </c>
      <c r="BI61" s="161">
        <v>13.531759420625445</v>
      </c>
      <c r="BJ61" s="161">
        <v>15.566355980042669</v>
      </c>
      <c r="BK61" s="161">
        <v>18.991809618712811</v>
      </c>
      <c r="BL61" s="161">
        <v>24.586760991985237</v>
      </c>
      <c r="BM61" s="161">
        <v>24.260197724297505</v>
      </c>
      <c r="BN61" s="161">
        <v>23.809494896194177</v>
      </c>
      <c r="BO61" s="161">
        <v>23.395737399456788</v>
      </c>
      <c r="BP61" s="161">
        <v>22.971779313999978</v>
      </c>
      <c r="BQ61" s="161">
        <v>22.540852880099035</v>
      </c>
      <c r="BR61" s="161">
        <v>22.268760878729239</v>
      </c>
      <c r="BS61" s="161">
        <v>18.088016138664795</v>
      </c>
      <c r="BT61" s="161">
        <v>0</v>
      </c>
      <c r="BU61" s="161">
        <v>0</v>
      </c>
      <c r="BV61" s="161">
        <v>0</v>
      </c>
      <c r="BW61" s="161">
        <v>0</v>
      </c>
      <c r="BX61" s="161">
        <v>0</v>
      </c>
      <c r="BY61" s="161">
        <v>0</v>
      </c>
      <c r="BZ61" s="161">
        <v>0</v>
      </c>
      <c r="CA61" s="161">
        <v>0</v>
      </c>
      <c r="CB61" s="161">
        <v>0</v>
      </c>
      <c r="CC61" s="161">
        <v>0</v>
      </c>
      <c r="CD61" s="161">
        <v>0</v>
      </c>
      <c r="CE61" s="161">
        <v>0</v>
      </c>
      <c r="CF61" s="161">
        <v>0</v>
      </c>
      <c r="CG61" s="162">
        <v>0</v>
      </c>
    </row>
    <row r="62" spans="1:85" x14ac:dyDescent="0.35">
      <c r="A62" s="163"/>
      <c r="B62" s="36" t="s">
        <v>36</v>
      </c>
      <c r="D62" s="161">
        <f t="shared" ref="D62:BO62" si="7">SUM(D63:D64)</f>
        <v>7566.1439526668928</v>
      </c>
      <c r="E62" s="161">
        <f t="shared" si="7"/>
        <v>10408.916661413377</v>
      </c>
      <c r="F62" s="161">
        <f t="shared" si="7"/>
        <v>10142.800740927851</v>
      </c>
      <c r="G62" s="161">
        <f t="shared" si="7"/>
        <v>10462.521878888785</v>
      </c>
      <c r="H62" s="161">
        <f t="shared" si="7"/>
        <v>10995.089080875585</v>
      </c>
      <c r="I62" s="161">
        <f t="shared" si="7"/>
        <v>11405.675770379739</v>
      </c>
      <c r="J62" s="161">
        <f t="shared" si="7"/>
        <v>11645.942594899141</v>
      </c>
      <c r="K62" s="161">
        <f t="shared" si="7"/>
        <v>13913.083586430399</v>
      </c>
      <c r="L62" s="161">
        <f t="shared" si="7"/>
        <v>13566.734718804179</v>
      </c>
      <c r="M62" s="161">
        <f t="shared" si="7"/>
        <v>13959.737261642307</v>
      </c>
      <c r="N62" s="161">
        <f t="shared" si="7"/>
        <v>17453.91006322097</v>
      </c>
      <c r="O62" s="161">
        <f t="shared" si="7"/>
        <v>18477.312380150634</v>
      </c>
      <c r="P62" s="161">
        <f t="shared" si="7"/>
        <v>18663.556348453334</v>
      </c>
      <c r="Q62" s="161">
        <f t="shared" si="7"/>
        <v>20848.729836440107</v>
      </c>
      <c r="R62" s="161">
        <f t="shared" si="7"/>
        <v>20816.747551634191</v>
      </c>
      <c r="S62" s="161">
        <f t="shared" si="7"/>
        <v>24320.81357061812</v>
      </c>
      <c r="T62" s="161">
        <f t="shared" si="7"/>
        <v>24582.895410577003</v>
      </c>
      <c r="U62" s="161">
        <f t="shared" si="7"/>
        <v>28453.263986637987</v>
      </c>
      <c r="V62" s="161">
        <f t="shared" si="7"/>
        <v>27816.332012828414</v>
      </c>
      <c r="W62" s="161">
        <f t="shared" si="7"/>
        <v>29481.37597824847</v>
      </c>
      <c r="X62" s="161">
        <f t="shared" si="7"/>
        <v>31226.745170317117</v>
      </c>
      <c r="Y62" s="161">
        <f t="shared" si="7"/>
        <v>30791.017764126107</v>
      </c>
      <c r="Z62" s="161">
        <f t="shared" si="7"/>
        <v>30751.537383307037</v>
      </c>
      <c r="AA62" s="161">
        <f t="shared" si="7"/>
        <v>33121.439669622981</v>
      </c>
      <c r="AB62" s="161">
        <f t="shared" si="7"/>
        <v>35358.189405131809</v>
      </c>
      <c r="AC62" s="161">
        <f t="shared" si="7"/>
        <v>37714.916107357625</v>
      </c>
      <c r="AD62" s="161">
        <f t="shared" si="7"/>
        <v>40692.481987832885</v>
      </c>
      <c r="AE62" s="161">
        <f t="shared" si="7"/>
        <v>43713.374355732441</v>
      </c>
      <c r="AF62" s="161">
        <f t="shared" si="7"/>
        <v>45216.233276391773</v>
      </c>
      <c r="AG62" s="161">
        <f t="shared" si="7"/>
        <v>46326.704428954537</v>
      </c>
      <c r="AH62" s="161">
        <f t="shared" si="7"/>
        <v>47679.331486764007</v>
      </c>
      <c r="AI62" s="161">
        <f t="shared" si="7"/>
        <v>47584.720466865954</v>
      </c>
      <c r="AJ62" s="161">
        <f t="shared" si="7"/>
        <v>47685.593201961914</v>
      </c>
      <c r="AK62" s="161">
        <f t="shared" si="7"/>
        <v>49678.343406670887</v>
      </c>
      <c r="AL62" s="161">
        <f t="shared" si="7"/>
        <v>51683.087089635745</v>
      </c>
      <c r="AM62" s="161">
        <f t="shared" si="7"/>
        <v>53201.191580845232</v>
      </c>
      <c r="AN62" s="161">
        <f t="shared" si="7"/>
        <v>52504.411787948527</v>
      </c>
      <c r="AO62" s="161">
        <f t="shared" si="7"/>
        <v>54081.654076497543</v>
      </c>
      <c r="AP62" s="161">
        <f t="shared" si="7"/>
        <v>55700.758505573147</v>
      </c>
      <c r="AQ62" s="161">
        <f t="shared" si="7"/>
        <v>55202.57695273892</v>
      </c>
      <c r="AR62" s="161">
        <f t="shared" si="7"/>
        <v>53309.727298882346</v>
      </c>
      <c r="AS62" s="161">
        <f t="shared" si="7"/>
        <v>53060.336376579638</v>
      </c>
      <c r="AT62" s="161">
        <f t="shared" si="7"/>
        <v>53678.985677469733</v>
      </c>
      <c r="AU62" s="161">
        <f t="shared" si="7"/>
        <v>56958.572208779522</v>
      </c>
      <c r="AV62" s="161">
        <f t="shared" si="7"/>
        <v>57948.94483059131</v>
      </c>
      <c r="AW62" s="161">
        <f t="shared" si="7"/>
        <v>59456.080321172987</v>
      </c>
      <c r="AX62" s="161">
        <f t="shared" si="7"/>
        <v>59649.276076027287</v>
      </c>
      <c r="AY62" s="161">
        <f t="shared" si="7"/>
        <v>60266.311509915708</v>
      </c>
      <c r="AZ62" s="161">
        <f t="shared" si="7"/>
        <v>62225.19855041011</v>
      </c>
      <c r="BA62" s="161">
        <f t="shared" si="7"/>
        <v>65265.896132483183</v>
      </c>
      <c r="BB62" s="161">
        <f t="shared" si="7"/>
        <v>68243.784064416686</v>
      </c>
      <c r="BC62" s="161">
        <f t="shared" si="7"/>
        <v>71515.122483330546</v>
      </c>
      <c r="BD62" s="161">
        <f t="shared" si="7"/>
        <v>72583.895882795739</v>
      </c>
      <c r="BE62" s="161">
        <f t="shared" si="7"/>
        <v>77189.351857940113</v>
      </c>
      <c r="BF62" s="161">
        <f t="shared" si="7"/>
        <v>79901.303438767573</v>
      </c>
      <c r="BG62" s="161">
        <f t="shared" si="7"/>
        <v>81900.96378720089</v>
      </c>
      <c r="BH62" s="161">
        <f t="shared" si="7"/>
        <v>83445.080082095548</v>
      </c>
      <c r="BI62" s="161">
        <f t="shared" si="7"/>
        <v>85588.732334454689</v>
      </c>
      <c r="BJ62" s="161">
        <f t="shared" si="7"/>
        <v>86978.80787611194</v>
      </c>
      <c r="BK62" s="161">
        <f t="shared" si="7"/>
        <v>91139.390074806739</v>
      </c>
      <c r="BL62" s="161">
        <f t="shared" si="7"/>
        <v>94052.910420530898</v>
      </c>
      <c r="BM62" s="161">
        <f t="shared" si="7"/>
        <v>100807.77299602877</v>
      </c>
      <c r="BN62" s="161">
        <f t="shared" si="7"/>
        <v>103282.02841817262</v>
      </c>
      <c r="BO62" s="161">
        <f t="shared" si="7"/>
        <v>107759.05931495795</v>
      </c>
      <c r="BP62" s="161">
        <f t="shared" ref="BP62:CG62" si="8">SUM(BP63:BP64)</f>
        <v>113880.04740554986</v>
      </c>
      <c r="BQ62" s="161">
        <f t="shared" si="8"/>
        <v>116365.96249380376</v>
      </c>
      <c r="BR62" s="161">
        <f t="shared" si="8"/>
        <v>119671.90238767819</v>
      </c>
      <c r="BS62" s="161">
        <f t="shared" si="8"/>
        <v>122735.78196501471</v>
      </c>
      <c r="BT62" s="161">
        <f t="shared" si="8"/>
        <v>122996.48301293309</v>
      </c>
      <c r="BU62" s="161">
        <f t="shared" si="8"/>
        <v>124026.9923283231</v>
      </c>
      <c r="BV62" s="161">
        <f t="shared" si="8"/>
        <v>125279.7406924353</v>
      </c>
      <c r="BW62" s="161">
        <f t="shared" si="8"/>
        <v>124991.05853916993</v>
      </c>
      <c r="BX62" s="161">
        <f t="shared" si="8"/>
        <v>122499.98591222176</v>
      </c>
      <c r="BY62" s="161">
        <f t="shared" si="8"/>
        <v>126429.20365036785</v>
      </c>
      <c r="BZ62" s="161">
        <f t="shared" si="8"/>
        <v>124688.02970272295</v>
      </c>
      <c r="CA62" s="161">
        <f t="shared" si="8"/>
        <v>132231.15097953813</v>
      </c>
      <c r="CB62" s="161">
        <f t="shared" si="8"/>
        <v>140027.64877477029</v>
      </c>
      <c r="CC62" s="161">
        <f t="shared" si="8"/>
        <v>145574.3831711394</v>
      </c>
      <c r="CD62" s="161">
        <f t="shared" si="8"/>
        <v>150664.84384698459</v>
      </c>
      <c r="CE62" s="161">
        <f t="shared" si="8"/>
        <v>150533.58089449484</v>
      </c>
      <c r="CF62" s="161">
        <f t="shared" si="8"/>
        <v>152113.79887701728</v>
      </c>
      <c r="CG62" s="162">
        <f t="shared" si="8"/>
        <v>156550.94497074769</v>
      </c>
    </row>
    <row r="63" spans="1:85" x14ac:dyDescent="0.35">
      <c r="A63" s="163"/>
      <c r="B63" s="56" t="s">
        <v>383</v>
      </c>
      <c r="C63" s="160" t="s">
        <v>380</v>
      </c>
      <c r="D63" s="161">
        <v>7566.1439526668928</v>
      </c>
      <c r="E63" s="161">
        <v>10408.916661413377</v>
      </c>
      <c r="F63" s="161">
        <v>10142.800740927851</v>
      </c>
      <c r="G63" s="161">
        <v>10462.521878888785</v>
      </c>
      <c r="H63" s="161">
        <v>10995.089080875585</v>
      </c>
      <c r="I63" s="161">
        <v>11405.675770379739</v>
      </c>
      <c r="J63" s="161">
        <v>11645.942594899141</v>
      </c>
      <c r="K63" s="161">
        <v>13913.083586430399</v>
      </c>
      <c r="L63" s="161">
        <v>13566.734718804179</v>
      </c>
      <c r="M63" s="161">
        <v>13959.737261642307</v>
      </c>
      <c r="N63" s="161">
        <v>17453.91006322097</v>
      </c>
      <c r="O63" s="161">
        <v>18477.312380150634</v>
      </c>
      <c r="P63" s="161">
        <v>18663.556348453334</v>
      </c>
      <c r="Q63" s="161">
        <v>20848.729836440107</v>
      </c>
      <c r="R63" s="161">
        <v>20816.747551634191</v>
      </c>
      <c r="S63" s="161">
        <v>24320.81357061812</v>
      </c>
      <c r="T63" s="161">
        <v>24582.895410577003</v>
      </c>
      <c r="U63" s="161">
        <v>28453.263986637987</v>
      </c>
      <c r="V63" s="161">
        <v>27816.332012828414</v>
      </c>
      <c r="W63" s="161">
        <v>29481.37597824847</v>
      </c>
      <c r="X63" s="161">
        <v>31226.745170317117</v>
      </c>
      <c r="Y63" s="161">
        <v>30791.017764126107</v>
      </c>
      <c r="Z63" s="161">
        <v>30624.066300718827</v>
      </c>
      <c r="AA63" s="161">
        <v>32754.704842993855</v>
      </c>
      <c r="AB63" s="161">
        <v>34959.679172230426</v>
      </c>
      <c r="AC63" s="161">
        <v>37337.739811298721</v>
      </c>
      <c r="AD63" s="161">
        <v>40347.458449781436</v>
      </c>
      <c r="AE63" s="161">
        <v>43406.241898964567</v>
      </c>
      <c r="AF63" s="161">
        <v>44931.599429388058</v>
      </c>
      <c r="AG63" s="161">
        <v>46075.760831972344</v>
      </c>
      <c r="AH63" s="161">
        <v>47446.871971016182</v>
      </c>
      <c r="AI63" s="161">
        <v>47391.199235866501</v>
      </c>
      <c r="AJ63" s="161">
        <v>47514.062291163493</v>
      </c>
      <c r="AK63" s="161">
        <v>49519.078680582919</v>
      </c>
      <c r="AL63" s="161">
        <v>51530.954961915864</v>
      </c>
      <c r="AM63" s="161">
        <v>53052.341515687964</v>
      </c>
      <c r="AN63" s="161">
        <v>52370.638216397601</v>
      </c>
      <c r="AO63" s="161">
        <v>53948.279771707384</v>
      </c>
      <c r="AP63" s="161">
        <v>55585.08295193145</v>
      </c>
      <c r="AQ63" s="161">
        <v>55092.813146325883</v>
      </c>
      <c r="AR63" s="161">
        <v>53209.802607741934</v>
      </c>
      <c r="AS63" s="161">
        <v>52971.851875684617</v>
      </c>
      <c r="AT63" s="161">
        <v>53594.39029733315</v>
      </c>
      <c r="AU63" s="161">
        <v>56878.764316296001</v>
      </c>
      <c r="AV63" s="161">
        <v>57871.881792850014</v>
      </c>
      <c r="AW63" s="161">
        <v>59379.881048870666</v>
      </c>
      <c r="AX63" s="161">
        <v>59577.36409523325</v>
      </c>
      <c r="AY63" s="161">
        <v>60194.439966130914</v>
      </c>
      <c r="AZ63" s="161">
        <v>62167.441008933281</v>
      </c>
      <c r="BA63" s="161">
        <v>65209.069758380814</v>
      </c>
      <c r="BB63" s="161">
        <v>68188.61904876199</v>
      </c>
      <c r="BC63" s="161">
        <v>71462.762790419438</v>
      </c>
      <c r="BD63" s="161">
        <v>72532.297794663536</v>
      </c>
      <c r="BE63" s="161">
        <v>77136.688929336538</v>
      </c>
      <c r="BF63" s="161">
        <v>79849.333598131081</v>
      </c>
      <c r="BG63" s="161">
        <v>81848.663828272445</v>
      </c>
      <c r="BH63" s="161">
        <v>83393.293039783355</v>
      </c>
      <c r="BI63" s="161">
        <v>85537.929551716923</v>
      </c>
      <c r="BJ63" s="161">
        <v>86923.555417747397</v>
      </c>
      <c r="BK63" s="161">
        <v>91076.734100081827</v>
      </c>
      <c r="BL63" s="161">
        <v>93984.162894025765</v>
      </c>
      <c r="BM63" s="161">
        <v>100735.91993990375</v>
      </c>
      <c r="BN63" s="161">
        <v>103196.10405845055</v>
      </c>
      <c r="BO63" s="161">
        <v>107668.13489628221</v>
      </c>
      <c r="BP63" s="161">
        <v>113772.99462656131</v>
      </c>
      <c r="BQ63" s="161">
        <v>116232.03504070235</v>
      </c>
      <c r="BR63" s="161">
        <v>119550.02101391401</v>
      </c>
      <c r="BS63" s="161">
        <v>122608.20167318232</v>
      </c>
      <c r="BT63" s="161">
        <v>122863.1491163644</v>
      </c>
      <c r="BU63" s="161">
        <v>123888.65686957438</v>
      </c>
      <c r="BV63" s="161">
        <v>125133.24845265735</v>
      </c>
      <c r="BW63" s="161">
        <v>124840.94971637308</v>
      </c>
      <c r="BX63" s="161">
        <v>122340.18325164536</v>
      </c>
      <c r="BY63" s="161">
        <v>126237.89728573459</v>
      </c>
      <c r="BZ63" s="161">
        <v>124487.35140607355</v>
      </c>
      <c r="CA63" s="161">
        <v>131994.36400134047</v>
      </c>
      <c r="CB63" s="161">
        <v>139808.92633570073</v>
      </c>
      <c r="CC63" s="161">
        <v>145360.1122913505</v>
      </c>
      <c r="CD63" s="161">
        <v>150443.79779873084</v>
      </c>
      <c r="CE63" s="161">
        <v>150309.77664393984</v>
      </c>
      <c r="CF63" s="161">
        <v>151895.05241164815</v>
      </c>
      <c r="CG63" s="162">
        <v>156333.05149870052</v>
      </c>
    </row>
    <row r="64" spans="1:85" x14ac:dyDescent="0.35">
      <c r="A64" s="163"/>
      <c r="B64" s="56" t="s">
        <v>384</v>
      </c>
      <c r="C64" s="160" t="s">
        <v>376</v>
      </c>
      <c r="D64" s="161">
        <v>0</v>
      </c>
      <c r="E64" s="161">
        <v>0</v>
      </c>
      <c r="F64" s="161">
        <v>0</v>
      </c>
      <c r="G64" s="161">
        <v>0</v>
      </c>
      <c r="H64" s="161">
        <v>0</v>
      </c>
      <c r="I64" s="161">
        <v>0</v>
      </c>
      <c r="J64" s="161">
        <v>0</v>
      </c>
      <c r="K64" s="161">
        <v>0</v>
      </c>
      <c r="L64" s="161">
        <v>0</v>
      </c>
      <c r="M64" s="161">
        <v>0</v>
      </c>
      <c r="N64" s="161">
        <v>0</v>
      </c>
      <c r="O64" s="161">
        <v>0</v>
      </c>
      <c r="P64" s="161">
        <v>0</v>
      </c>
      <c r="Q64" s="161">
        <v>0</v>
      </c>
      <c r="R64" s="161">
        <v>0</v>
      </c>
      <c r="S64" s="161">
        <v>0</v>
      </c>
      <c r="T64" s="161">
        <v>0</v>
      </c>
      <c r="U64" s="161">
        <v>0</v>
      </c>
      <c r="V64" s="161">
        <v>0</v>
      </c>
      <c r="W64" s="161">
        <v>0</v>
      </c>
      <c r="X64" s="161">
        <v>0</v>
      </c>
      <c r="Y64" s="161">
        <v>0</v>
      </c>
      <c r="Z64" s="161">
        <v>127.47108258820977</v>
      </c>
      <c r="AA64" s="161">
        <v>366.73482662912983</v>
      </c>
      <c r="AB64" s="161">
        <v>398.51023290138545</v>
      </c>
      <c r="AC64" s="161">
        <v>377.1762960589042</v>
      </c>
      <c r="AD64" s="161">
        <v>345.02353805145088</v>
      </c>
      <c r="AE64" s="161">
        <v>307.13245676787699</v>
      </c>
      <c r="AF64" s="161">
        <v>284.63384700371461</v>
      </c>
      <c r="AG64" s="161">
        <v>250.94359698219051</v>
      </c>
      <c r="AH64" s="161">
        <v>232.45951574782822</v>
      </c>
      <c r="AI64" s="161">
        <v>193.52123099945484</v>
      </c>
      <c r="AJ64" s="161">
        <v>171.53091079842415</v>
      </c>
      <c r="AK64" s="161">
        <v>159.26472608797079</v>
      </c>
      <c r="AL64" s="161">
        <v>152.13212771987855</v>
      </c>
      <c r="AM64" s="161">
        <v>148.85006515727136</v>
      </c>
      <c r="AN64" s="161">
        <v>133.77357155092392</v>
      </c>
      <c r="AO64" s="161">
        <v>133.37430479015936</v>
      </c>
      <c r="AP64" s="161">
        <v>115.67555364169321</v>
      </c>
      <c r="AQ64" s="161">
        <v>109.76380641303543</v>
      </c>
      <c r="AR64" s="161">
        <v>99.924691140408939</v>
      </c>
      <c r="AS64" s="161">
        <v>88.484500895019536</v>
      </c>
      <c r="AT64" s="161">
        <v>84.595380136579806</v>
      </c>
      <c r="AU64" s="161">
        <v>79.807892483523048</v>
      </c>
      <c r="AV64" s="161">
        <v>77.063037741297364</v>
      </c>
      <c r="AW64" s="161">
        <v>76.199272302324587</v>
      </c>
      <c r="AX64" s="161">
        <v>71.911980794035955</v>
      </c>
      <c r="AY64" s="161">
        <v>71.871543784791385</v>
      </c>
      <c r="AZ64" s="161">
        <v>57.75754147683233</v>
      </c>
      <c r="BA64" s="161">
        <v>56.82637410237021</v>
      </c>
      <c r="BB64" s="161">
        <v>55.165015654702046</v>
      </c>
      <c r="BC64" s="161">
        <v>52.359692911106414</v>
      </c>
      <c r="BD64" s="161">
        <v>51.598088132203301</v>
      </c>
      <c r="BE64" s="161">
        <v>52.66292860358184</v>
      </c>
      <c r="BF64" s="161">
        <v>51.969840636490474</v>
      </c>
      <c r="BG64" s="161">
        <v>52.299958928437427</v>
      </c>
      <c r="BH64" s="161">
        <v>51.787042312193734</v>
      </c>
      <c r="BI64" s="161">
        <v>50.802782737760388</v>
      </c>
      <c r="BJ64" s="161">
        <v>55.252458364547365</v>
      </c>
      <c r="BK64" s="161">
        <v>62.655974724905398</v>
      </c>
      <c r="BL64" s="161">
        <v>68.747526505139561</v>
      </c>
      <c r="BM64" s="161">
        <v>71.85305612502043</v>
      </c>
      <c r="BN64" s="161">
        <v>85.924359722059094</v>
      </c>
      <c r="BO64" s="161">
        <v>90.924418675739986</v>
      </c>
      <c r="BP64" s="161">
        <v>107.05277898855267</v>
      </c>
      <c r="BQ64" s="161">
        <v>133.92745310141575</v>
      </c>
      <c r="BR64" s="161">
        <v>121.88137376417009</v>
      </c>
      <c r="BS64" s="161">
        <v>127.58029183239439</v>
      </c>
      <c r="BT64" s="161">
        <v>133.33389656869397</v>
      </c>
      <c r="BU64" s="161">
        <v>138.33545874873067</v>
      </c>
      <c r="BV64" s="161">
        <v>146.49223977794145</v>
      </c>
      <c r="BW64" s="161">
        <v>150.10882279684708</v>
      </c>
      <c r="BX64" s="161">
        <v>159.80266057640438</v>
      </c>
      <c r="BY64" s="161">
        <v>191.30636463326601</v>
      </c>
      <c r="BZ64" s="161">
        <v>200.67829664940083</v>
      </c>
      <c r="CA64" s="161">
        <v>236.78697819764957</v>
      </c>
      <c r="CB64" s="161">
        <v>218.72243906957135</v>
      </c>
      <c r="CC64" s="161">
        <v>214.27087978890927</v>
      </c>
      <c r="CD64" s="161">
        <v>221.04604825373298</v>
      </c>
      <c r="CE64" s="161">
        <v>223.80425055500521</v>
      </c>
      <c r="CF64" s="161">
        <v>218.74646536913394</v>
      </c>
      <c r="CG64" s="162">
        <v>217.89347204717515</v>
      </c>
    </row>
    <row r="65" spans="1:85" ht="25.5" customHeight="1" x14ac:dyDescent="0.35">
      <c r="A65" s="163"/>
      <c r="B65" s="36" t="s">
        <v>428</v>
      </c>
      <c r="C65" s="160" t="s">
        <v>380</v>
      </c>
      <c r="D65" s="161">
        <v>0</v>
      </c>
      <c r="E65" s="161">
        <v>0</v>
      </c>
      <c r="F65" s="161">
        <v>0</v>
      </c>
      <c r="G65" s="161">
        <v>0</v>
      </c>
      <c r="H65" s="161">
        <v>0</v>
      </c>
      <c r="I65" s="161">
        <v>0</v>
      </c>
      <c r="J65" s="161">
        <v>0</v>
      </c>
      <c r="K65" s="161">
        <v>0</v>
      </c>
      <c r="L65" s="161">
        <v>0</v>
      </c>
      <c r="M65" s="161">
        <v>0</v>
      </c>
      <c r="N65" s="161">
        <v>0</v>
      </c>
      <c r="O65" s="161">
        <v>0</v>
      </c>
      <c r="P65" s="161">
        <v>0</v>
      </c>
      <c r="Q65" s="161">
        <v>0</v>
      </c>
      <c r="R65" s="161">
        <v>0</v>
      </c>
      <c r="S65" s="161">
        <v>0</v>
      </c>
      <c r="T65" s="161">
        <v>0</v>
      </c>
      <c r="U65" s="161">
        <v>0</v>
      </c>
      <c r="V65" s="161">
        <v>0</v>
      </c>
      <c r="W65" s="161">
        <v>0</v>
      </c>
      <c r="X65" s="161">
        <v>0</v>
      </c>
      <c r="Y65" s="161">
        <v>0</v>
      </c>
      <c r="Z65" s="161">
        <v>0</v>
      </c>
      <c r="AA65" s="161">
        <v>0</v>
      </c>
      <c r="AB65" s="161">
        <v>0</v>
      </c>
      <c r="AC65" s="161">
        <v>0</v>
      </c>
      <c r="AD65" s="161">
        <v>0</v>
      </c>
      <c r="AE65" s="161">
        <v>0</v>
      </c>
      <c r="AF65" s="161">
        <v>0</v>
      </c>
      <c r="AG65" s="161">
        <v>0</v>
      </c>
      <c r="AH65" s="161">
        <v>0</v>
      </c>
      <c r="AI65" s="161">
        <v>0</v>
      </c>
      <c r="AJ65" s="161">
        <v>0</v>
      </c>
      <c r="AK65" s="161">
        <v>0</v>
      </c>
      <c r="AL65" s="161">
        <v>0</v>
      </c>
      <c r="AM65" s="161">
        <v>0</v>
      </c>
      <c r="AN65" s="161">
        <v>0</v>
      </c>
      <c r="AO65" s="161">
        <v>0</v>
      </c>
      <c r="AP65" s="161">
        <v>0</v>
      </c>
      <c r="AQ65" s="161">
        <v>0</v>
      </c>
      <c r="AR65" s="161">
        <v>0</v>
      </c>
      <c r="AS65" s="161">
        <v>0</v>
      </c>
      <c r="AT65" s="161">
        <v>0</v>
      </c>
      <c r="AU65" s="161">
        <v>0</v>
      </c>
      <c r="AV65" s="161">
        <v>0</v>
      </c>
      <c r="AW65" s="161">
        <v>0</v>
      </c>
      <c r="AX65" s="161">
        <v>0</v>
      </c>
      <c r="AY65" s="161">
        <v>0</v>
      </c>
      <c r="AZ65" s="161">
        <v>0</v>
      </c>
      <c r="BA65" s="161">
        <v>0</v>
      </c>
      <c r="BB65" s="161">
        <v>0</v>
      </c>
      <c r="BC65" s="161">
        <v>0</v>
      </c>
      <c r="BD65" s="161">
        <v>0</v>
      </c>
      <c r="BE65" s="161">
        <v>0</v>
      </c>
      <c r="BF65" s="161">
        <v>0</v>
      </c>
      <c r="BG65" s="161">
        <v>0</v>
      </c>
      <c r="BH65" s="161">
        <v>0</v>
      </c>
      <c r="BI65" s="161">
        <v>0</v>
      </c>
      <c r="BJ65" s="161">
        <v>0</v>
      </c>
      <c r="BK65" s="161">
        <v>0</v>
      </c>
      <c r="BL65" s="161">
        <v>15.028318284942415</v>
      </c>
      <c r="BM65" s="161">
        <v>0.37890213582840931</v>
      </c>
      <c r="BN65" s="161">
        <v>-2.6224956500839798</v>
      </c>
      <c r="BO65" s="161">
        <v>7.502458200224563</v>
      </c>
      <c r="BP65" s="161">
        <v>2.9126836350871477</v>
      </c>
      <c r="BQ65" s="161">
        <v>3.5642429062582828</v>
      </c>
      <c r="BR65" s="161">
        <v>2.4921248493254176</v>
      </c>
      <c r="BS65" s="161">
        <v>3.7768109203316733</v>
      </c>
      <c r="BT65" s="161">
        <v>2.6114939594704216</v>
      </c>
      <c r="BU65" s="161">
        <v>4.316248015139629</v>
      </c>
      <c r="BV65" s="161">
        <v>3.7157681639312607</v>
      </c>
      <c r="BW65" s="161">
        <v>4.1766466469476047</v>
      </c>
      <c r="BX65" s="161">
        <v>2.0801370215184107</v>
      </c>
      <c r="BY65" s="161">
        <v>1.5232505222360315</v>
      </c>
      <c r="BZ65" s="161">
        <v>1.4520984736569584</v>
      </c>
      <c r="CA65" s="161">
        <v>1.5041070852456444</v>
      </c>
      <c r="CB65" s="161">
        <v>1.4490308782637458</v>
      </c>
      <c r="CC65" s="161">
        <v>1.4116857599999999</v>
      </c>
      <c r="CD65" s="161">
        <v>1.3886843910722577</v>
      </c>
      <c r="CE65" s="161">
        <v>1.3609629994729364</v>
      </c>
      <c r="CF65" s="161">
        <v>1.3349681737408687</v>
      </c>
      <c r="CG65" s="162">
        <v>1.310319669503204</v>
      </c>
    </row>
    <row r="66" spans="1:85" x14ac:dyDescent="0.35">
      <c r="A66" s="163"/>
      <c r="B66" s="36" t="s">
        <v>179</v>
      </c>
      <c r="C66" s="160" t="s">
        <v>380</v>
      </c>
      <c r="D66" s="161">
        <v>0</v>
      </c>
      <c r="E66" s="161">
        <v>0</v>
      </c>
      <c r="F66" s="161">
        <v>0</v>
      </c>
      <c r="G66" s="161">
        <v>0</v>
      </c>
      <c r="H66" s="161">
        <v>0</v>
      </c>
      <c r="I66" s="161">
        <v>0</v>
      </c>
      <c r="J66" s="161">
        <v>0</v>
      </c>
      <c r="K66" s="161">
        <v>0</v>
      </c>
      <c r="L66" s="161">
        <v>0</v>
      </c>
      <c r="M66" s="161">
        <v>0</v>
      </c>
      <c r="N66" s="161">
        <v>0</v>
      </c>
      <c r="O66" s="161">
        <v>0</v>
      </c>
      <c r="P66" s="161">
        <v>0</v>
      </c>
      <c r="Q66" s="161">
        <v>0</v>
      </c>
      <c r="R66" s="161">
        <v>0</v>
      </c>
      <c r="S66" s="161">
        <v>0</v>
      </c>
      <c r="T66" s="161">
        <v>0</v>
      </c>
      <c r="U66" s="161">
        <v>0</v>
      </c>
      <c r="V66" s="161">
        <v>0</v>
      </c>
      <c r="W66" s="161">
        <v>0</v>
      </c>
      <c r="X66" s="161">
        <v>0</v>
      </c>
      <c r="Y66" s="161">
        <v>0</v>
      </c>
      <c r="Z66" s="161">
        <v>0</v>
      </c>
      <c r="AA66" s="161">
        <v>0</v>
      </c>
      <c r="AB66" s="161">
        <v>0</v>
      </c>
      <c r="AC66" s="161">
        <v>0</v>
      </c>
      <c r="AD66" s="161">
        <v>0</v>
      </c>
      <c r="AE66" s="161">
        <v>0</v>
      </c>
      <c r="AF66" s="161">
        <v>0</v>
      </c>
      <c r="AG66" s="161">
        <v>0</v>
      </c>
      <c r="AH66" s="161">
        <v>0</v>
      </c>
      <c r="AI66" s="161">
        <v>0</v>
      </c>
      <c r="AJ66" s="161">
        <v>0</v>
      </c>
      <c r="AK66" s="161">
        <v>0</v>
      </c>
      <c r="AL66" s="161">
        <v>0</v>
      </c>
      <c r="AM66" s="161">
        <v>0</v>
      </c>
      <c r="AN66" s="161">
        <v>0</v>
      </c>
      <c r="AO66" s="161">
        <v>0</v>
      </c>
      <c r="AP66" s="161">
        <v>0</v>
      </c>
      <c r="AQ66" s="161">
        <v>570.17857129019308</v>
      </c>
      <c r="AR66" s="161">
        <v>691.48207116844003</v>
      </c>
      <c r="AS66" s="161">
        <v>731.97487218278957</v>
      </c>
      <c r="AT66" s="161">
        <v>741.38126553590826</v>
      </c>
      <c r="AU66" s="161">
        <v>908.52734746867748</v>
      </c>
      <c r="AV66" s="161">
        <v>940.48024238577852</v>
      </c>
      <c r="AW66" s="161">
        <v>876.48336221221678</v>
      </c>
      <c r="AX66" s="161">
        <v>994.86254268899188</v>
      </c>
      <c r="AY66" s="161">
        <v>1053.3123803316876</v>
      </c>
      <c r="AZ66" s="161">
        <v>662.19579933740818</v>
      </c>
      <c r="BA66" s="161">
        <v>975.51002972984463</v>
      </c>
      <c r="BB66" s="161">
        <v>1059.9810165757549</v>
      </c>
      <c r="BC66" s="161">
        <v>1201.3008996116837</v>
      </c>
      <c r="BD66" s="161">
        <v>1213.9404244151958</v>
      </c>
      <c r="BE66" s="161">
        <v>1170.9447157735344</v>
      </c>
      <c r="BF66" s="161">
        <v>1303.4175918554843</v>
      </c>
      <c r="BG66" s="161">
        <v>1822.7079350816177</v>
      </c>
      <c r="BH66" s="161">
        <v>2207.7417843376761</v>
      </c>
      <c r="BI66" s="161">
        <v>1970.1025760562827</v>
      </c>
      <c r="BJ66" s="161">
        <v>2128.0625415881241</v>
      </c>
      <c r="BK66" s="161">
        <v>2568.6191535755806</v>
      </c>
      <c r="BL66" s="161">
        <v>2977.1980361163191</v>
      </c>
      <c r="BM66" s="161">
        <v>3053.3579121428334</v>
      </c>
      <c r="BN66" s="161">
        <v>3156.7613500658217</v>
      </c>
      <c r="BO66" s="161">
        <v>3189.685769883276</v>
      </c>
      <c r="BP66" s="161">
        <v>3202.7501520614519</v>
      </c>
      <c r="BQ66" s="161">
        <v>3130.7090145798593</v>
      </c>
      <c r="BR66" s="161">
        <v>3126.1157254247746</v>
      </c>
      <c r="BS66" s="161">
        <v>3228.809760475488</v>
      </c>
      <c r="BT66" s="161">
        <v>3078.2599427711734</v>
      </c>
      <c r="BU66" s="161">
        <v>3049.0925526661522</v>
      </c>
      <c r="BV66" s="161">
        <v>3115.6973072202859</v>
      </c>
      <c r="BW66" s="161">
        <v>3177.6716981325703</v>
      </c>
      <c r="BX66" s="161">
        <v>2984.637504053499</v>
      </c>
      <c r="BY66" s="161">
        <v>3143.4708775784202</v>
      </c>
      <c r="BZ66" s="161">
        <v>2999.5060431441025</v>
      </c>
      <c r="CA66" s="161">
        <v>3051.5025469574234</v>
      </c>
      <c r="CB66" s="161">
        <v>3093.0222204155384</v>
      </c>
      <c r="CC66" s="161">
        <v>3174.485602471671</v>
      </c>
      <c r="CD66" s="161">
        <v>3194.8152998412161</v>
      </c>
      <c r="CE66" s="161">
        <v>3210.9635289059297</v>
      </c>
      <c r="CF66" s="161">
        <v>3226.3645347570427</v>
      </c>
      <c r="CG66" s="162">
        <v>3256.4722714657423</v>
      </c>
    </row>
    <row r="67" spans="1:85" x14ac:dyDescent="0.35">
      <c r="A67" s="163"/>
      <c r="B67" s="36" t="s">
        <v>429</v>
      </c>
      <c r="C67" s="160" t="s">
        <v>380</v>
      </c>
      <c r="D67" s="161">
        <v>0</v>
      </c>
      <c r="E67" s="161">
        <v>0</v>
      </c>
      <c r="F67" s="161">
        <v>0</v>
      </c>
      <c r="G67" s="161">
        <v>0</v>
      </c>
      <c r="H67" s="161">
        <v>0</v>
      </c>
      <c r="I67" s="161">
        <v>0</v>
      </c>
      <c r="J67" s="161">
        <v>0</v>
      </c>
      <c r="K67" s="161">
        <v>0</v>
      </c>
      <c r="L67" s="161">
        <v>0</v>
      </c>
      <c r="M67" s="161">
        <v>0</v>
      </c>
      <c r="N67" s="161">
        <v>0</v>
      </c>
      <c r="O67" s="161">
        <v>0</v>
      </c>
      <c r="P67" s="161">
        <v>0</v>
      </c>
      <c r="Q67" s="161">
        <v>0</v>
      </c>
      <c r="R67" s="161">
        <v>0</v>
      </c>
      <c r="S67" s="161">
        <v>0</v>
      </c>
      <c r="T67" s="161">
        <v>0</v>
      </c>
      <c r="U67" s="161">
        <v>0</v>
      </c>
      <c r="V67" s="161">
        <v>0</v>
      </c>
      <c r="W67" s="161">
        <v>0</v>
      </c>
      <c r="X67" s="161">
        <v>0</v>
      </c>
      <c r="Y67" s="161">
        <v>0</v>
      </c>
      <c r="Z67" s="161">
        <v>0</v>
      </c>
      <c r="AA67" s="161">
        <v>0</v>
      </c>
      <c r="AB67" s="161">
        <v>0</v>
      </c>
      <c r="AC67" s="161">
        <v>0</v>
      </c>
      <c r="AD67" s="161">
        <v>0</v>
      </c>
      <c r="AE67" s="161">
        <v>0</v>
      </c>
      <c r="AF67" s="161">
        <v>0</v>
      </c>
      <c r="AG67" s="161">
        <v>0</v>
      </c>
      <c r="AH67" s="161">
        <v>0</v>
      </c>
      <c r="AI67" s="161">
        <v>0</v>
      </c>
      <c r="AJ67" s="161">
        <v>0</v>
      </c>
      <c r="AK67" s="161">
        <v>0</v>
      </c>
      <c r="AL67" s="161">
        <v>0</v>
      </c>
      <c r="AM67" s="161">
        <v>1815.2446970398948</v>
      </c>
      <c r="AN67" s="161">
        <v>1742.4865217402398</v>
      </c>
      <c r="AO67" s="161">
        <v>1772.9023441618745</v>
      </c>
      <c r="AP67" s="161">
        <v>2366.6593001827505</v>
      </c>
      <c r="AQ67" s="161">
        <v>2481.6062170143118</v>
      </c>
      <c r="AR67" s="161">
        <v>2483.8035996370363</v>
      </c>
      <c r="AS67" s="161">
        <v>2428.8257122428927</v>
      </c>
      <c r="AT67" s="161">
        <v>2221.7827097748077</v>
      </c>
      <c r="AU67" s="161">
        <v>1739.1172999339144</v>
      </c>
      <c r="AV67" s="161">
        <v>1490.8995547498057</v>
      </c>
      <c r="AW67" s="161">
        <v>1388.4676338890645</v>
      </c>
      <c r="AX67" s="161">
        <v>165.81042378149866</v>
      </c>
      <c r="AY67" s="161">
        <v>72.926262456685606</v>
      </c>
      <c r="AZ67" s="161">
        <v>189.64292844874129</v>
      </c>
      <c r="BA67" s="161">
        <v>50.524423850549724</v>
      </c>
      <c r="BB67" s="161">
        <v>51.753141858129084</v>
      </c>
      <c r="BC67" s="161">
        <v>124.85962106200178</v>
      </c>
      <c r="BD67" s="161">
        <v>125.51544511700327</v>
      </c>
      <c r="BE67" s="161">
        <v>127.04822525486885</v>
      </c>
      <c r="BF67" s="161">
        <v>126.06348513629722</v>
      </c>
      <c r="BG67" s="161">
        <v>140.40769372302512</v>
      </c>
      <c r="BH67" s="161">
        <v>73.524707611329305</v>
      </c>
      <c r="BI67" s="161">
        <v>68.241345171665827</v>
      </c>
      <c r="BJ67" s="161">
        <v>72.9369032800833</v>
      </c>
      <c r="BK67" s="161">
        <v>68.795934534011039</v>
      </c>
      <c r="BL67" s="161">
        <v>70.562744190800927</v>
      </c>
      <c r="BM67" s="161">
        <v>70.553879388514488</v>
      </c>
      <c r="BN67" s="161">
        <v>65.687595235386041</v>
      </c>
      <c r="BO67" s="161">
        <v>68.854066090401446</v>
      </c>
      <c r="BP67" s="161">
        <v>79.906804247717176</v>
      </c>
      <c r="BQ67" s="161">
        <v>70.006909986132811</v>
      </c>
      <c r="BR67" s="161">
        <v>6.9161852332406513</v>
      </c>
      <c r="BS67" s="161">
        <v>0</v>
      </c>
      <c r="BT67" s="161">
        <v>0</v>
      </c>
      <c r="BU67" s="161">
        <v>0</v>
      </c>
      <c r="BV67" s="161">
        <v>0</v>
      </c>
      <c r="BW67" s="161">
        <v>0</v>
      </c>
      <c r="BX67" s="161">
        <v>60.028911988203923</v>
      </c>
      <c r="BY67" s="161">
        <v>79.703833238638381</v>
      </c>
      <c r="BZ67" s="161">
        <v>0</v>
      </c>
      <c r="CA67" s="161">
        <v>0</v>
      </c>
      <c r="CB67" s="161">
        <v>0</v>
      </c>
      <c r="CC67" s="161">
        <v>0</v>
      </c>
      <c r="CD67" s="161">
        <v>0</v>
      </c>
      <c r="CE67" s="161">
        <v>0</v>
      </c>
      <c r="CF67" s="161">
        <v>0</v>
      </c>
      <c r="CG67" s="162">
        <v>0</v>
      </c>
    </row>
    <row r="68" spans="1:85" x14ac:dyDescent="0.35">
      <c r="A68" s="163"/>
      <c r="B68" s="36" t="s">
        <v>430</v>
      </c>
      <c r="C68" s="160" t="s">
        <v>386</v>
      </c>
      <c r="D68" s="161">
        <v>0</v>
      </c>
      <c r="E68" s="161">
        <v>0</v>
      </c>
      <c r="F68" s="161">
        <v>0</v>
      </c>
      <c r="G68" s="161">
        <v>0</v>
      </c>
      <c r="H68" s="161">
        <v>0</v>
      </c>
      <c r="I68" s="161">
        <v>0</v>
      </c>
      <c r="J68" s="161">
        <v>0</v>
      </c>
      <c r="K68" s="161">
        <v>0</v>
      </c>
      <c r="L68" s="161">
        <v>0</v>
      </c>
      <c r="M68" s="161">
        <v>0</v>
      </c>
      <c r="N68" s="161">
        <v>0</v>
      </c>
      <c r="O68" s="161">
        <v>0</v>
      </c>
      <c r="P68" s="161">
        <v>0</v>
      </c>
      <c r="Q68" s="161">
        <v>0</v>
      </c>
      <c r="R68" s="161">
        <v>0</v>
      </c>
      <c r="S68" s="161">
        <v>0</v>
      </c>
      <c r="T68" s="161">
        <v>0</v>
      </c>
      <c r="U68" s="161">
        <v>0</v>
      </c>
      <c r="V68" s="161">
        <v>0</v>
      </c>
      <c r="W68" s="161">
        <v>0</v>
      </c>
      <c r="X68" s="161">
        <v>0</v>
      </c>
      <c r="Y68" s="161">
        <v>0</v>
      </c>
      <c r="Z68" s="161">
        <v>0</v>
      </c>
      <c r="AA68" s="161">
        <v>0</v>
      </c>
      <c r="AB68" s="161">
        <v>0</v>
      </c>
      <c r="AC68" s="161">
        <v>0</v>
      </c>
      <c r="AD68" s="161">
        <v>0</v>
      </c>
      <c r="AE68" s="161">
        <v>0</v>
      </c>
      <c r="AF68" s="161">
        <v>0</v>
      </c>
      <c r="AG68" s="161">
        <v>0</v>
      </c>
      <c r="AH68" s="161">
        <v>0</v>
      </c>
      <c r="AI68" s="161">
        <v>0</v>
      </c>
      <c r="AJ68" s="161">
        <v>0</v>
      </c>
      <c r="AK68" s="161">
        <v>0</v>
      </c>
      <c r="AL68" s="161">
        <v>0</v>
      </c>
      <c r="AM68" s="161">
        <v>0</v>
      </c>
      <c r="AN68" s="161">
        <v>0</v>
      </c>
      <c r="AO68" s="161">
        <v>0</v>
      </c>
      <c r="AP68" s="161">
        <v>0</v>
      </c>
      <c r="AQ68" s="161">
        <v>0</v>
      </c>
      <c r="AR68" s="161">
        <v>0</v>
      </c>
      <c r="AS68" s="161">
        <v>0</v>
      </c>
      <c r="AT68" s="161">
        <v>0</v>
      </c>
      <c r="AU68" s="161">
        <v>0</v>
      </c>
      <c r="AV68" s="161">
        <v>0</v>
      </c>
      <c r="AW68" s="161">
        <v>0</v>
      </c>
      <c r="AX68" s="161">
        <v>0</v>
      </c>
      <c r="AY68" s="161">
        <v>0</v>
      </c>
      <c r="AZ68" s="161">
        <v>0</v>
      </c>
      <c r="BA68" s="161">
        <v>0</v>
      </c>
      <c r="BB68" s="161">
        <v>0</v>
      </c>
      <c r="BC68" s="161">
        <v>0</v>
      </c>
      <c r="BD68" s="161">
        <v>0</v>
      </c>
      <c r="BE68" s="161">
        <v>0</v>
      </c>
      <c r="BF68" s="161">
        <v>0</v>
      </c>
      <c r="BG68" s="161">
        <v>0</v>
      </c>
      <c r="BH68" s="161">
        <v>0</v>
      </c>
      <c r="BI68" s="161">
        <v>0</v>
      </c>
      <c r="BJ68" s="161">
        <v>0</v>
      </c>
      <c r="BK68" s="161">
        <v>0</v>
      </c>
      <c r="BL68" s="161">
        <v>0</v>
      </c>
      <c r="BM68" s="161">
        <v>0</v>
      </c>
      <c r="BN68" s="161">
        <v>0</v>
      </c>
      <c r="BO68" s="161">
        <v>0</v>
      </c>
      <c r="BP68" s="161">
        <v>0</v>
      </c>
      <c r="BQ68" s="161">
        <v>0</v>
      </c>
      <c r="BR68" s="161">
        <v>0</v>
      </c>
      <c r="BS68" s="161">
        <v>0</v>
      </c>
      <c r="BT68" s="161">
        <v>0</v>
      </c>
      <c r="BU68" s="161">
        <v>0</v>
      </c>
      <c r="BV68" s="161">
        <v>8.190211857518257</v>
      </c>
      <c r="BW68" s="161">
        <v>9.1846828846074242</v>
      </c>
      <c r="BX68" s="161">
        <v>0.53195081846771997</v>
      </c>
      <c r="BY68" s="161">
        <v>4.8059696813599766</v>
      </c>
      <c r="BZ68" s="161">
        <v>4.1842445797686398</v>
      </c>
      <c r="CA68" s="161">
        <v>7.1273422535361881</v>
      </c>
      <c r="CB68" s="161">
        <v>6.9740127802854133</v>
      </c>
      <c r="CC68" s="161">
        <v>0.47231153684155885</v>
      </c>
      <c r="CD68" s="161">
        <v>0.65336943502694067</v>
      </c>
      <c r="CE68" s="161">
        <v>0.84425038515455797</v>
      </c>
      <c r="CF68" s="161">
        <v>1.0297159504327313</v>
      </c>
      <c r="CG68" s="162">
        <v>1.2078667634714768</v>
      </c>
    </row>
    <row r="69" spans="1:85" x14ac:dyDescent="0.35">
      <c r="A69" s="163"/>
      <c r="B69" s="36" t="s">
        <v>431</v>
      </c>
      <c r="C69" s="160" t="s">
        <v>386</v>
      </c>
      <c r="D69" s="161">
        <v>0</v>
      </c>
      <c r="E69" s="161">
        <v>0</v>
      </c>
      <c r="F69" s="161">
        <v>0</v>
      </c>
      <c r="G69" s="161">
        <v>0</v>
      </c>
      <c r="H69" s="161">
        <v>0</v>
      </c>
      <c r="I69" s="161">
        <v>0</v>
      </c>
      <c r="J69" s="161">
        <v>0</v>
      </c>
      <c r="K69" s="161">
        <v>0</v>
      </c>
      <c r="L69" s="161">
        <v>0</v>
      </c>
      <c r="M69" s="161">
        <v>0</v>
      </c>
      <c r="N69" s="161">
        <v>0</v>
      </c>
      <c r="O69" s="161">
        <v>0</v>
      </c>
      <c r="P69" s="161">
        <v>0</v>
      </c>
      <c r="Q69" s="161">
        <v>0</v>
      </c>
      <c r="R69" s="161">
        <v>0</v>
      </c>
      <c r="S69" s="161">
        <v>0</v>
      </c>
      <c r="T69" s="161">
        <v>0</v>
      </c>
      <c r="U69" s="161">
        <v>0</v>
      </c>
      <c r="V69" s="161">
        <v>0</v>
      </c>
      <c r="W69" s="161">
        <v>0</v>
      </c>
      <c r="X69" s="161">
        <v>0</v>
      </c>
      <c r="Y69" s="161">
        <v>0</v>
      </c>
      <c r="Z69" s="161">
        <v>0</v>
      </c>
      <c r="AA69" s="161">
        <v>0</v>
      </c>
      <c r="AB69" s="161">
        <v>0</v>
      </c>
      <c r="AC69" s="161">
        <v>0</v>
      </c>
      <c r="AD69" s="161">
        <v>0</v>
      </c>
      <c r="AE69" s="161">
        <v>0</v>
      </c>
      <c r="AF69" s="161">
        <v>0</v>
      </c>
      <c r="AG69" s="161">
        <v>0</v>
      </c>
      <c r="AH69" s="161">
        <v>0</v>
      </c>
      <c r="AI69" s="161">
        <v>0</v>
      </c>
      <c r="AJ69" s="161">
        <v>0</v>
      </c>
      <c r="AK69" s="161">
        <v>0</v>
      </c>
      <c r="AL69" s="161">
        <v>0</v>
      </c>
      <c r="AM69" s="161">
        <v>0</v>
      </c>
      <c r="AN69" s="161">
        <v>0</v>
      </c>
      <c r="AO69" s="161">
        <v>0</v>
      </c>
      <c r="AP69" s="161">
        <v>0</v>
      </c>
      <c r="AQ69" s="161">
        <v>41.360103616905199</v>
      </c>
      <c r="AR69" s="161">
        <v>41.488924270106402</v>
      </c>
      <c r="AS69" s="161">
        <v>38.390290499097361</v>
      </c>
      <c r="AT69" s="161">
        <v>44.860649825421198</v>
      </c>
      <c r="AU69" s="161">
        <v>50.543514051088337</v>
      </c>
      <c r="AV69" s="161">
        <v>48.922308645394786</v>
      </c>
      <c r="AW69" s="161">
        <v>49.392787164281245</v>
      </c>
      <c r="AX69" s="161">
        <v>46.497388088926762</v>
      </c>
      <c r="AY69" s="161">
        <v>43.994827039640718</v>
      </c>
      <c r="AZ69" s="161">
        <v>42.759039789375009</v>
      </c>
      <c r="BA69" s="161">
        <v>38.853281941072737</v>
      </c>
      <c r="BB69" s="161">
        <v>35.224721775068083</v>
      </c>
      <c r="BC69" s="161">
        <v>32.976182647450806</v>
      </c>
      <c r="BD69" s="161">
        <v>83.143678883325947</v>
      </c>
      <c r="BE69" s="161">
        <v>112.31799623981159</v>
      </c>
      <c r="BF69" s="161">
        <v>199.24874097870932</v>
      </c>
      <c r="BG69" s="161">
        <v>212.29000071724511</v>
      </c>
      <c r="BH69" s="161">
        <v>204.34226122109609</v>
      </c>
      <c r="BI69" s="161">
        <v>200.6928028807103</v>
      </c>
      <c r="BJ69" s="161">
        <v>194.67831977497968</v>
      </c>
      <c r="BK69" s="161">
        <v>194.75407253964957</v>
      </c>
      <c r="BL69" s="161">
        <v>203.56481073895827</v>
      </c>
      <c r="BM69" s="161">
        <v>209.18385634036321</v>
      </c>
      <c r="BN69" s="161">
        <v>193.59140175092463</v>
      </c>
      <c r="BO69" s="161">
        <v>66.907515923940977</v>
      </c>
      <c r="BP69" s="161">
        <v>55.703604003971122</v>
      </c>
      <c r="BQ69" s="161">
        <v>51.968929559105824</v>
      </c>
      <c r="BR69" s="161">
        <v>46.825340503132502</v>
      </c>
      <c r="BS69" s="161">
        <v>41.357880530395086</v>
      </c>
      <c r="BT69" s="161">
        <v>37.454848727749777</v>
      </c>
      <c r="BU69" s="161">
        <v>33.867934364263107</v>
      </c>
      <c r="BV69" s="161">
        <v>32.155394777883174</v>
      </c>
      <c r="BW69" s="161">
        <v>32.787449340723761</v>
      </c>
      <c r="BX69" s="161">
        <v>33.502553029578024</v>
      </c>
      <c r="BY69" s="161">
        <v>30.980925616341423</v>
      </c>
      <c r="BZ69" s="161">
        <v>28.599892480957731</v>
      </c>
      <c r="CA69" s="161">
        <v>25.224120669406226</v>
      </c>
      <c r="CB69" s="161">
        <v>26.162979853789999</v>
      </c>
      <c r="CC69" s="161">
        <v>25.448707647298722</v>
      </c>
      <c r="CD69" s="161">
        <v>24.943378516570345</v>
      </c>
      <c r="CE69" s="161">
        <v>24.38336356105069</v>
      </c>
      <c r="CF69" s="161">
        <v>23.904816528211235</v>
      </c>
      <c r="CG69" s="162">
        <v>23.471336275801637</v>
      </c>
    </row>
    <row r="70" spans="1:85" x14ac:dyDescent="0.35">
      <c r="A70" s="163"/>
      <c r="B70" s="36" t="s">
        <v>432</v>
      </c>
      <c r="C70" s="160" t="s">
        <v>380</v>
      </c>
      <c r="D70" s="161">
        <v>651.95798231596802</v>
      </c>
      <c r="E70" s="161">
        <v>802.93772558913952</v>
      </c>
      <c r="F70" s="161">
        <v>693.59458003126895</v>
      </c>
      <c r="G70" s="161">
        <v>562.6646940681469</v>
      </c>
      <c r="H70" s="161">
        <v>933.97270164014469</v>
      </c>
      <c r="I70" s="161">
        <v>757.87489405097324</v>
      </c>
      <c r="J70" s="161">
        <v>525.25509548956188</v>
      </c>
      <c r="K70" s="161">
        <v>505.05297643227107</v>
      </c>
      <c r="L70" s="161">
        <v>633.05370757536798</v>
      </c>
      <c r="M70" s="161">
        <v>735.48501648146566</v>
      </c>
      <c r="N70" s="161">
        <v>1396.5389652139875</v>
      </c>
      <c r="O70" s="161">
        <v>1178.3856753855578</v>
      </c>
      <c r="P70" s="161">
        <v>832.6775029151878</v>
      </c>
      <c r="Q70" s="161">
        <v>965.44060857606314</v>
      </c>
      <c r="R70" s="161">
        <v>1663.585946079055</v>
      </c>
      <c r="S70" s="161">
        <v>1638.6363753253345</v>
      </c>
      <c r="T70" s="161">
        <v>1087.7816142060781</v>
      </c>
      <c r="U70" s="161">
        <v>1130.9586267107684</v>
      </c>
      <c r="V70" s="161">
        <v>1712.8175500192397</v>
      </c>
      <c r="W70" s="161">
        <v>2591.2779550432174</v>
      </c>
      <c r="X70" s="161">
        <v>2494.8212787533857</v>
      </c>
      <c r="Y70" s="161">
        <v>2405.518690651194</v>
      </c>
      <c r="Z70" s="161">
        <v>2590.7636244955065</v>
      </c>
      <c r="AA70" s="161">
        <v>3833.9003272931745</v>
      </c>
      <c r="AB70" s="161">
        <v>3086.2403592473961</v>
      </c>
      <c r="AC70" s="161">
        <v>2361.9647978739076</v>
      </c>
      <c r="AD70" s="161">
        <v>2414.2852945964955</v>
      </c>
      <c r="AE70" s="161">
        <v>4116.7074149991677</v>
      </c>
      <c r="AF70" s="161">
        <v>4443.1979570569247</v>
      </c>
      <c r="AG70" s="161">
        <v>4395.5392288557923</v>
      </c>
      <c r="AH70" s="161">
        <v>3970.6598365574982</v>
      </c>
      <c r="AI70" s="161">
        <v>3510.2601067401115</v>
      </c>
      <c r="AJ70" s="161">
        <v>5777.8833111048134</v>
      </c>
      <c r="AK70" s="161">
        <v>6950.4759949160589</v>
      </c>
      <c r="AL70" s="161">
        <v>5704.9547894954458</v>
      </c>
      <c r="AM70" s="161">
        <v>5434.8426229374454</v>
      </c>
      <c r="AN70" s="161">
        <v>5412.6845104450758</v>
      </c>
      <c r="AO70" s="161">
        <v>5169.0675685747128</v>
      </c>
      <c r="AP70" s="161">
        <v>5421.1191895863794</v>
      </c>
      <c r="AQ70" s="161">
        <v>4336.6895844397441</v>
      </c>
      <c r="AR70" s="161">
        <v>3061.1772994212602</v>
      </c>
      <c r="AS70" s="161">
        <v>1877.0548636628662</v>
      </c>
      <c r="AT70" s="161">
        <v>2053.7677707444409</v>
      </c>
      <c r="AU70" s="161">
        <v>3571.3475190697968</v>
      </c>
      <c r="AV70" s="161">
        <v>3814.2714803623667</v>
      </c>
      <c r="AW70" s="161">
        <v>3480.1530391853362</v>
      </c>
      <c r="AX70" s="161">
        <v>2693.3478365856649</v>
      </c>
      <c r="AY70" s="161">
        <v>2213.5571620898768</v>
      </c>
      <c r="AZ70" s="161">
        <v>1141.1568913123858</v>
      </c>
      <c r="BA70" s="161">
        <v>0</v>
      </c>
      <c r="BB70" s="161">
        <v>0</v>
      </c>
      <c r="BC70" s="161">
        <v>0</v>
      </c>
      <c r="BD70" s="161">
        <v>0</v>
      </c>
      <c r="BE70" s="161">
        <v>0</v>
      </c>
      <c r="BF70" s="161">
        <v>0</v>
      </c>
      <c r="BG70" s="161">
        <v>0</v>
      </c>
      <c r="BH70" s="161">
        <v>0</v>
      </c>
      <c r="BI70" s="161">
        <v>0</v>
      </c>
      <c r="BJ70" s="161">
        <v>0</v>
      </c>
      <c r="BK70" s="161">
        <v>0</v>
      </c>
      <c r="BL70" s="161">
        <v>0</v>
      </c>
      <c r="BM70" s="161">
        <v>0</v>
      </c>
      <c r="BN70" s="161">
        <v>0</v>
      </c>
      <c r="BO70" s="161">
        <v>0</v>
      </c>
      <c r="BP70" s="161">
        <v>0</v>
      </c>
      <c r="BQ70" s="161">
        <v>0</v>
      </c>
      <c r="BR70" s="161">
        <v>0</v>
      </c>
      <c r="BS70" s="161">
        <v>0</v>
      </c>
      <c r="BT70" s="161">
        <v>0</v>
      </c>
      <c r="BU70" s="161">
        <v>0</v>
      </c>
      <c r="BV70" s="161">
        <v>0</v>
      </c>
      <c r="BW70" s="161">
        <v>0</v>
      </c>
      <c r="BX70" s="161">
        <v>0</v>
      </c>
      <c r="BY70" s="161">
        <v>0</v>
      </c>
      <c r="BZ70" s="161">
        <v>0</v>
      </c>
      <c r="CA70" s="161">
        <v>0</v>
      </c>
      <c r="CB70" s="161">
        <v>0</v>
      </c>
      <c r="CC70" s="161">
        <v>0</v>
      </c>
      <c r="CD70" s="161">
        <v>0</v>
      </c>
      <c r="CE70" s="161">
        <v>0</v>
      </c>
      <c r="CF70" s="161">
        <v>0</v>
      </c>
      <c r="CG70" s="162">
        <v>0</v>
      </c>
    </row>
    <row r="71" spans="1:85" x14ac:dyDescent="0.35">
      <c r="A71" s="163"/>
      <c r="B71" s="10" t="s">
        <v>433</v>
      </c>
      <c r="C71" s="160"/>
      <c r="D71" s="161"/>
      <c r="E71" s="161"/>
      <c r="F71" s="161"/>
      <c r="G71" s="161"/>
      <c r="H71" s="161"/>
      <c r="I71" s="161"/>
      <c r="J71" s="161"/>
      <c r="K71" s="161"/>
      <c r="L71" s="161"/>
      <c r="M71" s="161"/>
      <c r="N71" s="161"/>
      <c r="O71" s="161"/>
      <c r="P71" s="161"/>
      <c r="Q71" s="161"/>
      <c r="R71" s="161"/>
      <c r="S71" s="161"/>
      <c r="T71" s="161"/>
      <c r="U71" s="161"/>
      <c r="V71" s="161"/>
      <c r="W71" s="161"/>
      <c r="X71" s="161"/>
      <c r="Y71" s="161"/>
      <c r="Z71" s="161"/>
      <c r="AA71" s="161"/>
      <c r="AB71" s="161"/>
      <c r="AC71" s="161"/>
      <c r="AD71" s="161"/>
      <c r="AE71" s="161"/>
      <c r="AF71" s="161"/>
      <c r="AG71" s="161"/>
      <c r="AH71" s="161"/>
      <c r="AI71" s="161"/>
      <c r="AJ71" s="161"/>
      <c r="AK71" s="161"/>
      <c r="AL71" s="161"/>
      <c r="AM71" s="161"/>
      <c r="AN71" s="161"/>
      <c r="AO71" s="161"/>
      <c r="AP71" s="161"/>
      <c r="AQ71" s="161"/>
      <c r="AR71" s="161"/>
      <c r="AS71" s="161"/>
      <c r="AT71" s="161"/>
      <c r="AU71" s="161"/>
      <c r="AV71" s="161"/>
      <c r="AW71" s="161"/>
      <c r="AX71" s="161"/>
      <c r="AY71" s="161"/>
      <c r="AZ71" s="161"/>
      <c r="BA71" s="161"/>
      <c r="BB71" s="161"/>
      <c r="BC71" s="161"/>
      <c r="BD71" s="161"/>
      <c r="BE71" s="161"/>
      <c r="BF71" s="161"/>
      <c r="BG71" s="161"/>
      <c r="BH71" s="161"/>
      <c r="BI71" s="161"/>
      <c r="BJ71" s="161"/>
      <c r="BK71" s="161"/>
      <c r="BL71" s="161"/>
      <c r="BM71" s="161"/>
      <c r="BN71" s="161"/>
      <c r="BO71" s="161"/>
      <c r="BP71" s="161"/>
      <c r="BQ71" s="161">
        <f>SUM(BQ72:BQ73)</f>
        <v>8.2012670246824833</v>
      </c>
      <c r="BR71" s="161">
        <f t="shared" ref="BR71:CG71" si="9">SUM(BR72:BR73)</f>
        <v>77.669216125720197</v>
      </c>
      <c r="BS71" s="161">
        <f t="shared" si="9"/>
        <v>674.16723288988794</v>
      </c>
      <c r="BT71" s="161">
        <f t="shared" si="9"/>
        <v>2129.7513179626603</v>
      </c>
      <c r="BU71" s="161">
        <f t="shared" si="9"/>
        <v>4393.2090263851396</v>
      </c>
      <c r="BV71" s="161">
        <f t="shared" si="9"/>
        <v>10534.404027130777</v>
      </c>
      <c r="BW71" s="161">
        <f t="shared" si="9"/>
        <v>23246.750911764801</v>
      </c>
      <c r="BX71" s="161">
        <f t="shared" si="9"/>
        <v>45900.553761751828</v>
      </c>
      <c r="BY71" s="161">
        <f t="shared" si="9"/>
        <v>49020.411587327748</v>
      </c>
      <c r="BZ71" s="161">
        <f t="shared" si="9"/>
        <v>47308.03425409909</v>
      </c>
      <c r="CA71" s="161">
        <f t="shared" si="9"/>
        <v>55530.68088749329</v>
      </c>
      <c r="CB71" s="161">
        <f t="shared" si="9"/>
        <v>67012.975570051349</v>
      </c>
      <c r="CC71" s="161">
        <f t="shared" si="9"/>
        <v>75821.684773644709</v>
      </c>
      <c r="CD71" s="161">
        <f t="shared" si="9"/>
        <v>81749.528041684156</v>
      </c>
      <c r="CE71" s="161">
        <f t="shared" si="9"/>
        <v>80934.921593489154</v>
      </c>
      <c r="CF71" s="161">
        <f t="shared" si="9"/>
        <v>81268.900029370125</v>
      </c>
      <c r="CG71" s="162">
        <f t="shared" si="9"/>
        <v>82534.21070823996</v>
      </c>
    </row>
    <row r="72" spans="1:85" x14ac:dyDescent="0.35">
      <c r="A72" s="163"/>
      <c r="B72" s="170" t="s">
        <v>434</v>
      </c>
      <c r="C72" s="160" t="s">
        <v>386</v>
      </c>
      <c r="D72" s="161"/>
      <c r="E72" s="161"/>
      <c r="F72" s="161"/>
      <c r="G72" s="161"/>
      <c r="H72" s="161"/>
      <c r="I72" s="161"/>
      <c r="J72" s="161"/>
      <c r="K72" s="161"/>
      <c r="L72" s="161"/>
      <c r="M72" s="161"/>
      <c r="N72" s="161"/>
      <c r="O72" s="161"/>
      <c r="P72" s="161"/>
      <c r="Q72" s="161"/>
      <c r="R72" s="161"/>
      <c r="S72" s="161"/>
      <c r="T72" s="161"/>
      <c r="U72" s="161"/>
      <c r="V72" s="161"/>
      <c r="W72" s="161"/>
      <c r="X72" s="161"/>
      <c r="Y72" s="161"/>
      <c r="Z72" s="161"/>
      <c r="AA72" s="161"/>
      <c r="AB72" s="161"/>
      <c r="AC72" s="161"/>
      <c r="AD72" s="161"/>
      <c r="AE72" s="161"/>
      <c r="AF72" s="161"/>
      <c r="AG72" s="161"/>
      <c r="AH72" s="161"/>
      <c r="AI72" s="161"/>
      <c r="AJ72" s="161"/>
      <c r="AK72" s="161"/>
      <c r="AL72" s="161"/>
      <c r="AM72" s="161"/>
      <c r="AN72" s="161"/>
      <c r="AO72" s="161"/>
      <c r="AP72" s="161"/>
      <c r="AQ72" s="161"/>
      <c r="AR72" s="161"/>
      <c r="AS72" s="161"/>
      <c r="AT72" s="161"/>
      <c r="AU72" s="161"/>
      <c r="AV72" s="161"/>
      <c r="AW72" s="161"/>
      <c r="AX72" s="161"/>
      <c r="AY72" s="161"/>
      <c r="AZ72" s="161"/>
      <c r="BA72" s="161"/>
      <c r="BB72" s="161"/>
      <c r="BC72" s="161"/>
      <c r="BD72" s="161"/>
      <c r="BE72" s="161"/>
      <c r="BF72" s="161"/>
      <c r="BG72" s="161"/>
      <c r="BH72" s="161"/>
      <c r="BI72" s="161"/>
      <c r="BJ72" s="161"/>
      <c r="BK72" s="161"/>
      <c r="BL72" s="161"/>
      <c r="BM72" s="161"/>
      <c r="BN72" s="161"/>
      <c r="BO72" s="161"/>
      <c r="BP72" s="161"/>
      <c r="BQ72" s="161">
        <v>1.0973206301458147</v>
      </c>
      <c r="BR72" s="161">
        <v>7.6207467657734673</v>
      </c>
      <c r="BS72" s="161">
        <v>46.383700276452956</v>
      </c>
      <c r="BT72" s="161">
        <v>929.91865856253435</v>
      </c>
      <c r="BU72" s="161">
        <v>2640.3219933384603</v>
      </c>
      <c r="BV72" s="161">
        <v>7990.0784363741423</v>
      </c>
      <c r="BW72" s="161">
        <v>19416.870404177425</v>
      </c>
      <c r="BX72" s="161">
        <v>26027.051108474945</v>
      </c>
      <c r="BY72" s="161">
        <v>33365.790580245048</v>
      </c>
      <c r="BZ72" s="161">
        <v>36216.696006359794</v>
      </c>
      <c r="CA72" s="161">
        <v>43672.503463866407</v>
      </c>
      <c r="CB72" s="161">
        <v>53580.959797107724</v>
      </c>
      <c r="CC72" s="161">
        <v>60558.312143685362</v>
      </c>
      <c r="CD72" s="161">
        <v>66040.427974423132</v>
      </c>
      <c r="CE72" s="161">
        <v>66122.641490708789</v>
      </c>
      <c r="CF72" s="161">
        <v>67000.965528414177</v>
      </c>
      <c r="CG72" s="162">
        <v>68170.677077387692</v>
      </c>
    </row>
    <row r="73" spans="1:85" x14ac:dyDescent="0.35">
      <c r="A73" s="163"/>
      <c r="B73" s="170" t="s">
        <v>435</v>
      </c>
      <c r="C73" s="160" t="s">
        <v>386</v>
      </c>
      <c r="D73" s="161"/>
      <c r="E73" s="161"/>
      <c r="F73" s="161"/>
      <c r="G73" s="161"/>
      <c r="H73" s="161"/>
      <c r="I73" s="161"/>
      <c r="J73" s="161"/>
      <c r="K73" s="161"/>
      <c r="L73" s="161"/>
      <c r="M73" s="161"/>
      <c r="N73" s="161"/>
      <c r="O73" s="161"/>
      <c r="P73" s="161"/>
      <c r="Q73" s="161"/>
      <c r="R73" s="161"/>
      <c r="S73" s="161"/>
      <c r="T73" s="161"/>
      <c r="U73" s="161"/>
      <c r="V73" s="161"/>
      <c r="W73" s="161"/>
      <c r="X73" s="161"/>
      <c r="Y73" s="161"/>
      <c r="Z73" s="161"/>
      <c r="AA73" s="161"/>
      <c r="AB73" s="161"/>
      <c r="AC73" s="161"/>
      <c r="AD73" s="161"/>
      <c r="AE73" s="161"/>
      <c r="AF73" s="161"/>
      <c r="AG73" s="161"/>
      <c r="AH73" s="161"/>
      <c r="AI73" s="161"/>
      <c r="AJ73" s="161"/>
      <c r="AK73" s="161"/>
      <c r="AL73" s="161"/>
      <c r="AM73" s="161"/>
      <c r="AN73" s="161"/>
      <c r="AO73" s="161"/>
      <c r="AP73" s="161"/>
      <c r="AQ73" s="161"/>
      <c r="AR73" s="161"/>
      <c r="AS73" s="161"/>
      <c r="AT73" s="161"/>
      <c r="AU73" s="161"/>
      <c r="AV73" s="161"/>
      <c r="AW73" s="161"/>
      <c r="AX73" s="161"/>
      <c r="AY73" s="161"/>
      <c r="AZ73" s="161"/>
      <c r="BA73" s="161"/>
      <c r="BB73" s="161"/>
      <c r="BC73" s="161"/>
      <c r="BD73" s="161"/>
      <c r="BE73" s="161"/>
      <c r="BF73" s="161"/>
      <c r="BG73" s="161"/>
      <c r="BH73" s="161"/>
      <c r="BI73" s="161"/>
      <c r="BJ73" s="161"/>
      <c r="BK73" s="161"/>
      <c r="BL73" s="161"/>
      <c r="BM73" s="161"/>
      <c r="BN73" s="161"/>
      <c r="BO73" s="161"/>
      <c r="BP73" s="161"/>
      <c r="BQ73" s="161">
        <v>7.1039463945366688</v>
      </c>
      <c r="BR73" s="161">
        <v>70.048469359946736</v>
      </c>
      <c r="BS73" s="161">
        <v>627.783532613435</v>
      </c>
      <c r="BT73" s="161">
        <v>1199.8326594001262</v>
      </c>
      <c r="BU73" s="161">
        <v>1752.8870330466791</v>
      </c>
      <c r="BV73" s="161">
        <v>2544.3255907566349</v>
      </c>
      <c r="BW73" s="161">
        <v>3829.8805075873752</v>
      </c>
      <c r="BX73" s="161">
        <v>19873.502653276882</v>
      </c>
      <c r="BY73" s="161">
        <v>15654.621007082702</v>
      </c>
      <c r="BZ73" s="161">
        <v>11091.338247739297</v>
      </c>
      <c r="CA73" s="161">
        <v>11858.177423626885</v>
      </c>
      <c r="CB73" s="161">
        <v>13432.015772943631</v>
      </c>
      <c r="CC73" s="161">
        <v>15263.372629959353</v>
      </c>
      <c r="CD73" s="161">
        <v>15709.100067261026</v>
      </c>
      <c r="CE73" s="161">
        <v>14812.280102780365</v>
      </c>
      <c r="CF73" s="161">
        <v>14267.934500955947</v>
      </c>
      <c r="CG73" s="162">
        <v>14363.53363085226</v>
      </c>
    </row>
    <row r="74" spans="1:85" x14ac:dyDescent="0.35">
      <c r="A74" s="163"/>
      <c r="B74" s="36" t="s">
        <v>126</v>
      </c>
      <c r="C74" s="160" t="s">
        <v>376</v>
      </c>
      <c r="D74" s="161">
        <v>0</v>
      </c>
      <c r="E74" s="161">
        <v>0</v>
      </c>
      <c r="F74" s="161">
        <v>0</v>
      </c>
      <c r="G74" s="161">
        <v>0</v>
      </c>
      <c r="H74" s="161">
        <v>0</v>
      </c>
      <c r="I74" s="161">
        <v>0</v>
      </c>
      <c r="J74" s="161">
        <v>0</v>
      </c>
      <c r="K74" s="161">
        <v>0</v>
      </c>
      <c r="L74" s="161">
        <v>0</v>
      </c>
      <c r="M74" s="161">
        <v>0</v>
      </c>
      <c r="N74" s="161">
        <v>0</v>
      </c>
      <c r="O74" s="161">
        <v>0</v>
      </c>
      <c r="P74" s="161">
        <v>0</v>
      </c>
      <c r="Q74" s="161">
        <v>0</v>
      </c>
      <c r="R74" s="161">
        <v>0</v>
      </c>
      <c r="S74" s="161">
        <v>0</v>
      </c>
      <c r="T74" s="161">
        <v>0</v>
      </c>
      <c r="U74" s="161">
        <v>0</v>
      </c>
      <c r="V74" s="161">
        <v>0</v>
      </c>
      <c r="W74" s="161">
        <v>0</v>
      </c>
      <c r="X74" s="161">
        <v>0</v>
      </c>
      <c r="Y74" s="161">
        <v>0</v>
      </c>
      <c r="Z74" s="161">
        <v>0</v>
      </c>
      <c r="AA74" s="161">
        <v>0</v>
      </c>
      <c r="AB74" s="161">
        <v>0</v>
      </c>
      <c r="AC74" s="161">
        <v>0</v>
      </c>
      <c r="AD74" s="161">
        <v>0</v>
      </c>
      <c r="AE74" s="161">
        <v>0</v>
      </c>
      <c r="AF74" s="161">
        <v>0</v>
      </c>
      <c r="AG74" s="161">
        <v>0</v>
      </c>
      <c r="AH74" s="161">
        <v>0</v>
      </c>
      <c r="AI74" s="161">
        <v>0</v>
      </c>
      <c r="AJ74" s="161">
        <v>0</v>
      </c>
      <c r="AK74" s="161">
        <v>0</v>
      </c>
      <c r="AL74" s="161">
        <v>0</v>
      </c>
      <c r="AM74" s="161">
        <v>0</v>
      </c>
      <c r="AN74" s="161">
        <v>0</v>
      </c>
      <c r="AO74" s="161">
        <v>0</v>
      </c>
      <c r="AP74" s="161">
        <v>0</v>
      </c>
      <c r="AQ74" s="161">
        <v>0</v>
      </c>
      <c r="AR74" s="161">
        <v>0</v>
      </c>
      <c r="AS74" s="161">
        <v>0</v>
      </c>
      <c r="AT74" s="161">
        <v>0</v>
      </c>
      <c r="AU74" s="161">
        <v>0</v>
      </c>
      <c r="AV74" s="161">
        <v>0</v>
      </c>
      <c r="AW74" s="161">
        <v>5.4780210138263542E-2</v>
      </c>
      <c r="AX74" s="161">
        <v>3.5234715053568462E-2</v>
      </c>
      <c r="AY74" s="161">
        <v>0</v>
      </c>
      <c r="AZ74" s="161">
        <v>1.7487565123347044E-2</v>
      </c>
      <c r="BA74" s="161">
        <v>2.3318964854099872E-2</v>
      </c>
      <c r="BB74" s="161">
        <v>0</v>
      </c>
      <c r="BC74" s="161">
        <v>0.11350874642000161</v>
      </c>
      <c r="BD74" s="161">
        <v>113.77694095128473</v>
      </c>
      <c r="BE74" s="161">
        <v>12.013422401092635</v>
      </c>
      <c r="BF74" s="161">
        <v>1.0229151365345259</v>
      </c>
      <c r="BG74" s="161">
        <v>0.84179168402803206</v>
      </c>
      <c r="BH74" s="161">
        <v>0.73353719919209937</v>
      </c>
      <c r="BI74" s="161">
        <v>0.83221152648372965</v>
      </c>
      <c r="BJ74" s="161">
        <v>0.6304990083544979</v>
      </c>
      <c r="BK74" s="161">
        <v>0.31649059898700682</v>
      </c>
      <c r="BL74" s="161">
        <v>0</v>
      </c>
      <c r="BM74" s="161">
        <v>0.43927193311348905</v>
      </c>
      <c r="BN74" s="161">
        <v>0.13532306829867702</v>
      </c>
      <c r="BO74" s="161">
        <v>0</v>
      </c>
      <c r="BP74" s="161">
        <v>0</v>
      </c>
      <c r="BQ74" s="161">
        <v>2.9556917396148018E-4</v>
      </c>
      <c r="BR74" s="161">
        <v>0.138323704664813</v>
      </c>
      <c r="BS74" s="161">
        <v>0.32961052425100684</v>
      </c>
      <c r="BT74" s="161">
        <v>0.3223308840598087</v>
      </c>
      <c r="BU74" s="161">
        <v>0.47600751039020589</v>
      </c>
      <c r="BV74" s="161">
        <v>0.25899395737491981</v>
      </c>
      <c r="BW74" s="161">
        <v>0.37949900853494067</v>
      </c>
      <c r="BX74" s="161">
        <v>0.28813877754337885</v>
      </c>
      <c r="BY74" s="161">
        <v>0</v>
      </c>
      <c r="BZ74" s="161">
        <v>0</v>
      </c>
      <c r="CA74" s="161">
        <v>0</v>
      </c>
      <c r="CB74" s="161">
        <v>0</v>
      </c>
      <c r="CC74" s="161">
        <v>0</v>
      </c>
      <c r="CD74" s="161">
        <v>0</v>
      </c>
      <c r="CE74" s="161">
        <v>0</v>
      </c>
      <c r="CF74" s="161">
        <v>0</v>
      </c>
      <c r="CG74" s="162">
        <v>0</v>
      </c>
    </row>
    <row r="75" spans="1:85" ht="26.25" customHeight="1" x14ac:dyDescent="0.35">
      <c r="A75" s="163"/>
      <c r="B75" s="36" t="s">
        <v>436</v>
      </c>
      <c r="C75" s="160" t="s">
        <v>376</v>
      </c>
      <c r="D75" s="161">
        <v>3688.7096367877139</v>
      </c>
      <c r="E75" s="161">
        <v>3504.4886148109317</v>
      </c>
      <c r="F75" s="161">
        <v>3317.0140797965978</v>
      </c>
      <c r="G75" s="161">
        <v>3018.6200479061399</v>
      </c>
      <c r="H75" s="161">
        <v>3024.9563620285285</v>
      </c>
      <c r="I75" s="161">
        <v>2823.254672883581</v>
      </c>
      <c r="J75" s="161">
        <v>2900.6125336907658</v>
      </c>
      <c r="K75" s="161">
        <v>2843.7377781282021</v>
      </c>
      <c r="L75" s="161">
        <v>2695.7789461343423</v>
      </c>
      <c r="M75" s="161">
        <v>2629.2141534061843</v>
      </c>
      <c r="N75" s="161">
        <v>2841.1369636438412</v>
      </c>
      <c r="O75" s="161">
        <v>2789.8773030607958</v>
      </c>
      <c r="P75" s="161">
        <v>2641.4074430223509</v>
      </c>
      <c r="Q75" s="161">
        <v>2755.3621776440809</v>
      </c>
      <c r="R75" s="161">
        <v>2628.2078745031895</v>
      </c>
      <c r="S75" s="161">
        <v>2787.7111091061033</v>
      </c>
      <c r="T75" s="161">
        <v>2674.6345257984635</v>
      </c>
      <c r="U75" s="161">
        <v>2779.1239424660953</v>
      </c>
      <c r="V75" s="161">
        <v>2590.0076362998466</v>
      </c>
      <c r="W75" s="161">
        <v>2572.1148477339411</v>
      </c>
      <c r="X75" s="161">
        <v>2523.1485276605613</v>
      </c>
      <c r="Y75" s="161">
        <v>2358.2032167988891</v>
      </c>
      <c r="Z75" s="161">
        <v>2204.9052123366014</v>
      </c>
      <c r="AA75" s="161">
        <v>2189.1987248996529</v>
      </c>
      <c r="AB75" s="161">
        <v>2209.517846864348</v>
      </c>
      <c r="AC75" s="161">
        <v>2225.0687968942552</v>
      </c>
      <c r="AD75" s="161">
        <v>2299.029392440877</v>
      </c>
      <c r="AE75" s="161">
        <v>2338.3742504952529</v>
      </c>
      <c r="AF75" s="161">
        <v>2249.243444618739</v>
      </c>
      <c r="AG75" s="161">
        <v>2164.1263962586681</v>
      </c>
      <c r="AH75" s="161">
        <v>2136.1144690340971</v>
      </c>
      <c r="AI75" s="161">
        <v>2015.8461562443213</v>
      </c>
      <c r="AJ75" s="161">
        <v>1913.9238468034696</v>
      </c>
      <c r="AK75" s="161">
        <v>1956.0975332343078</v>
      </c>
      <c r="AL75" s="161">
        <v>1916.8648092704698</v>
      </c>
      <c r="AM75" s="161">
        <v>1902.3764424978096</v>
      </c>
      <c r="AN75" s="161">
        <v>1865.9698185564773</v>
      </c>
      <c r="AO75" s="161">
        <v>1890.0114898312827</v>
      </c>
      <c r="AP75" s="161">
        <v>1844.5561256378107</v>
      </c>
      <c r="AQ75" s="161">
        <v>1769.621576180444</v>
      </c>
      <c r="AR75" s="161">
        <v>1688.1677329809215</v>
      </c>
      <c r="AS75" s="161">
        <v>1640.1662964618358</v>
      </c>
      <c r="AT75" s="161">
        <v>1939.7856325930688</v>
      </c>
      <c r="AU75" s="161">
        <v>2152.4749752050188</v>
      </c>
      <c r="AV75" s="161">
        <v>2509.0040892150791</v>
      </c>
      <c r="AW75" s="161">
        <v>2710.162405481904</v>
      </c>
      <c r="AX75" s="161">
        <v>2376.9898385317547</v>
      </c>
      <c r="AY75" s="161">
        <v>2527.1521445813037</v>
      </c>
      <c r="AZ75" s="161">
        <v>2625.9269497334176</v>
      </c>
      <c r="BA75" s="161">
        <v>2503.252012146198</v>
      </c>
      <c r="BB75" s="161">
        <v>2421.9627005070429</v>
      </c>
      <c r="BC75" s="161">
        <v>2375.2140305246612</v>
      </c>
      <c r="BD75" s="161">
        <v>2614.9850368379412</v>
      </c>
      <c r="BE75" s="161">
        <v>2279.5029400801109</v>
      </c>
      <c r="BF75" s="161">
        <v>0</v>
      </c>
      <c r="BG75" s="161">
        <v>0</v>
      </c>
      <c r="BH75" s="161">
        <v>0</v>
      </c>
      <c r="BI75" s="161">
        <v>0</v>
      </c>
      <c r="BJ75" s="161">
        <v>0</v>
      </c>
      <c r="BK75" s="161">
        <v>0</v>
      </c>
      <c r="BL75" s="161">
        <v>0</v>
      </c>
      <c r="BM75" s="161">
        <v>0</v>
      </c>
      <c r="BN75" s="161">
        <v>0</v>
      </c>
      <c r="BO75" s="161">
        <v>0</v>
      </c>
      <c r="BP75" s="161">
        <v>0</v>
      </c>
      <c r="BQ75" s="161">
        <v>0</v>
      </c>
      <c r="BR75" s="161">
        <v>0</v>
      </c>
      <c r="BS75" s="161">
        <v>0</v>
      </c>
      <c r="BT75" s="161">
        <v>0</v>
      </c>
      <c r="BU75" s="161">
        <v>0</v>
      </c>
      <c r="BV75" s="161">
        <v>0</v>
      </c>
      <c r="BW75" s="161">
        <v>0</v>
      </c>
      <c r="BX75" s="161">
        <v>0</v>
      </c>
      <c r="BY75" s="161">
        <v>0</v>
      </c>
      <c r="BZ75" s="161">
        <v>0</v>
      </c>
      <c r="CA75" s="161">
        <v>0</v>
      </c>
      <c r="CB75" s="161">
        <v>0</v>
      </c>
      <c r="CC75" s="161">
        <v>0</v>
      </c>
      <c r="CD75" s="161">
        <v>0</v>
      </c>
      <c r="CE75" s="161">
        <v>0</v>
      </c>
      <c r="CF75" s="161">
        <v>0</v>
      </c>
      <c r="CG75" s="162">
        <v>0</v>
      </c>
    </row>
    <row r="76" spans="1:85" x14ac:dyDescent="0.35">
      <c r="A76" s="163"/>
      <c r="B76" s="36" t="s">
        <v>437</v>
      </c>
      <c r="C76" s="160" t="s">
        <v>376</v>
      </c>
      <c r="D76" s="161">
        <v>0</v>
      </c>
      <c r="E76" s="161">
        <v>0</v>
      </c>
      <c r="F76" s="161">
        <v>0</v>
      </c>
      <c r="G76" s="161">
        <v>0</v>
      </c>
      <c r="H76" s="161">
        <v>0</v>
      </c>
      <c r="I76" s="161">
        <v>0</v>
      </c>
      <c r="J76" s="161">
        <v>0</v>
      </c>
      <c r="K76" s="161">
        <v>0</v>
      </c>
      <c r="L76" s="161">
        <v>0</v>
      </c>
      <c r="M76" s="161">
        <v>0</v>
      </c>
      <c r="N76" s="161">
        <v>0</v>
      </c>
      <c r="O76" s="161">
        <v>0</v>
      </c>
      <c r="P76" s="161">
        <v>0</v>
      </c>
      <c r="Q76" s="161">
        <v>0</v>
      </c>
      <c r="R76" s="161">
        <v>0</v>
      </c>
      <c r="S76" s="161">
        <v>0</v>
      </c>
      <c r="T76" s="161">
        <v>0</v>
      </c>
      <c r="U76" s="161">
        <v>0</v>
      </c>
      <c r="V76" s="161">
        <v>0</v>
      </c>
      <c r="W76" s="161">
        <v>0</v>
      </c>
      <c r="X76" s="161">
        <v>0</v>
      </c>
      <c r="Y76" s="161">
        <v>0</v>
      </c>
      <c r="Z76" s="161">
        <v>0</v>
      </c>
      <c r="AA76" s="161">
        <v>0</v>
      </c>
      <c r="AB76" s="161">
        <v>0</v>
      </c>
      <c r="AC76" s="161">
        <v>0</v>
      </c>
      <c r="AD76" s="161">
        <v>0</v>
      </c>
      <c r="AE76" s="161">
        <v>0</v>
      </c>
      <c r="AF76" s="161">
        <v>0</v>
      </c>
      <c r="AG76" s="161">
        <v>0</v>
      </c>
      <c r="AH76" s="161">
        <v>0</v>
      </c>
      <c r="AI76" s="161">
        <v>0</v>
      </c>
      <c r="AJ76" s="161">
        <v>0</v>
      </c>
      <c r="AK76" s="161">
        <v>0</v>
      </c>
      <c r="AL76" s="161">
        <v>0</v>
      </c>
      <c r="AM76" s="161">
        <v>0</v>
      </c>
      <c r="AN76" s="161">
        <v>0</v>
      </c>
      <c r="AO76" s="161">
        <v>0</v>
      </c>
      <c r="AP76" s="161">
        <v>0</v>
      </c>
      <c r="AQ76" s="161">
        <v>0</v>
      </c>
      <c r="AR76" s="161">
        <v>0</v>
      </c>
      <c r="AS76" s="161">
        <v>0</v>
      </c>
      <c r="AT76" s="161">
        <v>0</v>
      </c>
      <c r="AU76" s="161">
        <v>0</v>
      </c>
      <c r="AV76" s="161">
        <v>0</v>
      </c>
      <c r="AW76" s="161">
        <v>0</v>
      </c>
      <c r="AX76" s="161">
        <v>0</v>
      </c>
      <c r="AY76" s="161">
        <v>0</v>
      </c>
      <c r="AZ76" s="161">
        <v>0</v>
      </c>
      <c r="BA76" s="161">
        <v>370.46062164879993</v>
      </c>
      <c r="BB76" s="161">
        <v>372.66479060522863</v>
      </c>
      <c r="BC76" s="161">
        <v>1436.7861449346192</v>
      </c>
      <c r="BD76" s="161">
        <v>3277.017188790001</v>
      </c>
      <c r="BE76" s="161">
        <v>3094.3847330289591</v>
      </c>
      <c r="BF76" s="161">
        <v>3071.3315119558024</v>
      </c>
      <c r="BG76" s="161">
        <v>3373.4995455174944</v>
      </c>
      <c r="BH76" s="161">
        <v>3355.3598775352543</v>
      </c>
      <c r="BI76" s="161">
        <v>3298.4653919491038</v>
      </c>
      <c r="BJ76" s="161">
        <v>3265.9897257365178</v>
      </c>
      <c r="BK76" s="161">
        <v>3276.0770129666184</v>
      </c>
      <c r="BL76" s="161">
        <v>4124.5577537109239</v>
      </c>
      <c r="BM76" s="161">
        <v>4121.1893782541165</v>
      </c>
      <c r="BN76" s="161">
        <v>4081.109923721453</v>
      </c>
      <c r="BO76" s="161">
        <v>3123.3762880594118</v>
      </c>
      <c r="BP76" s="161">
        <v>3059.4174985622835</v>
      </c>
      <c r="BQ76" s="161">
        <v>2996.4091572005245</v>
      </c>
      <c r="BR76" s="161">
        <v>2928.1828034717073</v>
      </c>
      <c r="BS76" s="161">
        <v>2847.2346099358165</v>
      </c>
      <c r="BT76" s="161">
        <v>2751.6562064794985</v>
      </c>
      <c r="BU76" s="161">
        <v>2674.2719351295532</v>
      </c>
      <c r="BV76" s="161">
        <v>2583.9604353125333</v>
      </c>
      <c r="BW76" s="161">
        <v>2496.5368649122174</v>
      </c>
      <c r="BX76" s="161">
        <v>2349.7803104504769</v>
      </c>
      <c r="BY76" s="161">
        <v>2384.0488766959647</v>
      </c>
      <c r="BZ76" s="161">
        <v>2217.561407071003</v>
      </c>
      <c r="CA76" s="161">
        <v>2164.9538704676584</v>
      </c>
      <c r="CB76" s="161">
        <v>319.42781292078575</v>
      </c>
      <c r="CC76" s="161">
        <v>315.63452340131363</v>
      </c>
      <c r="CD76" s="161">
        <v>300.15215336346068</v>
      </c>
      <c r="CE76" s="161">
        <v>284.30976847741999</v>
      </c>
      <c r="CF76" s="161">
        <v>275.57439145932017</v>
      </c>
      <c r="CG76" s="162">
        <v>272.61011170208747</v>
      </c>
    </row>
    <row r="77" spans="1:85" x14ac:dyDescent="0.35">
      <c r="A77" s="163"/>
      <c r="B77" s="36" t="s">
        <v>438</v>
      </c>
      <c r="C77" s="160" t="s">
        <v>386</v>
      </c>
      <c r="D77" s="161">
        <v>0</v>
      </c>
      <c r="E77" s="161">
        <v>0</v>
      </c>
      <c r="F77" s="161">
        <v>0</v>
      </c>
      <c r="G77" s="161">
        <v>0</v>
      </c>
      <c r="H77" s="161">
        <v>0</v>
      </c>
      <c r="I77" s="161">
        <v>0</v>
      </c>
      <c r="J77" s="161">
        <v>0</v>
      </c>
      <c r="K77" s="161">
        <v>0</v>
      </c>
      <c r="L77" s="161">
        <v>0</v>
      </c>
      <c r="M77" s="161">
        <v>0</v>
      </c>
      <c r="N77" s="161">
        <v>0</v>
      </c>
      <c r="O77" s="161">
        <v>0</v>
      </c>
      <c r="P77" s="161">
        <v>0</v>
      </c>
      <c r="Q77" s="161">
        <v>0</v>
      </c>
      <c r="R77" s="161">
        <v>0</v>
      </c>
      <c r="S77" s="161">
        <v>0</v>
      </c>
      <c r="T77" s="161">
        <v>0</v>
      </c>
      <c r="U77" s="161">
        <v>0</v>
      </c>
      <c r="V77" s="161">
        <v>0</v>
      </c>
      <c r="W77" s="161">
        <v>0</v>
      </c>
      <c r="X77" s="161">
        <v>0</v>
      </c>
      <c r="Y77" s="161">
        <v>0</v>
      </c>
      <c r="Z77" s="161">
        <v>0</v>
      </c>
      <c r="AA77" s="161">
        <v>0</v>
      </c>
      <c r="AB77" s="161">
        <v>0</v>
      </c>
      <c r="AC77" s="161">
        <v>0</v>
      </c>
      <c r="AD77" s="161">
        <v>0</v>
      </c>
      <c r="AE77" s="161">
        <v>0</v>
      </c>
      <c r="AF77" s="161">
        <v>0</v>
      </c>
      <c r="AG77" s="161">
        <v>0</v>
      </c>
      <c r="AH77" s="161">
        <v>0</v>
      </c>
      <c r="AI77" s="161">
        <v>0</v>
      </c>
      <c r="AJ77" s="161">
        <v>0</v>
      </c>
      <c r="AK77" s="161">
        <v>0</v>
      </c>
      <c r="AL77" s="161">
        <v>0</v>
      </c>
      <c r="AM77" s="161">
        <v>0</v>
      </c>
      <c r="AN77" s="161">
        <v>0</v>
      </c>
      <c r="AO77" s="161">
        <v>0</v>
      </c>
      <c r="AP77" s="161">
        <v>0</v>
      </c>
      <c r="AQ77" s="161">
        <v>0</v>
      </c>
      <c r="AR77" s="161">
        <v>93.681991001900244</v>
      </c>
      <c r="AS77" s="161">
        <v>65.552700703558713</v>
      </c>
      <c r="AT77" s="161">
        <v>25.336822804031311</v>
      </c>
      <c r="AU77" s="161">
        <v>9.4883211459902821</v>
      </c>
      <c r="AV77" s="161">
        <v>4.8129184754350556</v>
      </c>
      <c r="AW77" s="161">
        <v>2.7411174380723411</v>
      </c>
      <c r="AX77" s="161">
        <v>1.7451547103002731</v>
      </c>
      <c r="AY77" s="161">
        <v>3.1862548830937567</v>
      </c>
      <c r="AZ77" s="161">
        <v>0</v>
      </c>
      <c r="BA77" s="161">
        <v>0.43723059101437262</v>
      </c>
      <c r="BB77" s="161">
        <v>1.0273957050354516</v>
      </c>
      <c r="BC77" s="161">
        <v>0.41052329955233924</v>
      </c>
      <c r="BD77" s="161">
        <v>8.242805350967379E-2</v>
      </c>
      <c r="BE77" s="161">
        <v>0.62971729039369773</v>
      </c>
      <c r="BF77" s="161">
        <v>0.61591017023733785</v>
      </c>
      <c r="BG77" s="161">
        <v>0.22365594952209222</v>
      </c>
      <c r="BH77" s="161">
        <v>0.14875929214385231</v>
      </c>
      <c r="BI77" s="161">
        <v>0</v>
      </c>
      <c r="BJ77" s="161">
        <v>0</v>
      </c>
      <c r="BK77" s="161">
        <v>0</v>
      </c>
      <c r="BL77" s="161">
        <v>0</v>
      </c>
      <c r="BM77" s="161">
        <v>0</v>
      </c>
      <c r="BN77" s="161">
        <v>0</v>
      </c>
      <c r="BO77" s="161">
        <v>0</v>
      </c>
      <c r="BP77" s="161">
        <v>0</v>
      </c>
      <c r="BQ77" s="161">
        <v>0</v>
      </c>
      <c r="BR77" s="161">
        <v>0</v>
      </c>
      <c r="BS77" s="161">
        <v>0</v>
      </c>
      <c r="BT77" s="161">
        <v>0</v>
      </c>
      <c r="BU77" s="161">
        <v>0</v>
      </c>
      <c r="BV77" s="161">
        <v>0</v>
      </c>
      <c r="BW77" s="161">
        <v>0</v>
      </c>
      <c r="BX77" s="161">
        <v>0</v>
      </c>
      <c r="BY77" s="161">
        <v>0</v>
      </c>
      <c r="BZ77" s="161">
        <v>0</v>
      </c>
      <c r="CA77" s="161">
        <v>0</v>
      </c>
      <c r="CB77" s="161">
        <v>0</v>
      </c>
      <c r="CC77" s="161">
        <v>0</v>
      </c>
      <c r="CD77" s="161">
        <v>0</v>
      </c>
      <c r="CE77" s="161">
        <v>0</v>
      </c>
      <c r="CF77" s="161">
        <v>0</v>
      </c>
      <c r="CG77" s="162">
        <v>0</v>
      </c>
    </row>
    <row r="78" spans="1:85" x14ac:dyDescent="0.35">
      <c r="A78" s="163"/>
      <c r="B78" s="36" t="s">
        <v>439</v>
      </c>
      <c r="C78" s="160" t="s">
        <v>376</v>
      </c>
      <c r="D78" s="161">
        <v>518.99286750152714</v>
      </c>
      <c r="E78" s="161">
        <v>961.85248377865673</v>
      </c>
      <c r="F78" s="161">
        <v>1097.5114236965373</v>
      </c>
      <c r="G78" s="161">
        <v>1053.0954071410588</v>
      </c>
      <c r="H78" s="161">
        <v>1153.525985980925</v>
      </c>
      <c r="I78" s="161">
        <v>1314.3325865298411</v>
      </c>
      <c r="J78" s="161">
        <v>1398.4498720677507</v>
      </c>
      <c r="K78" s="161">
        <v>1598.7982757123489</v>
      </c>
      <c r="L78" s="161">
        <v>1605.3515072485409</v>
      </c>
      <c r="M78" s="161">
        <v>1615.7505480183379</v>
      </c>
      <c r="N78" s="161">
        <v>2007.1713872508728</v>
      </c>
      <c r="O78" s="161">
        <v>2089.5956009820275</v>
      </c>
      <c r="P78" s="161">
        <v>2092.722598386184</v>
      </c>
      <c r="Q78" s="161">
        <v>2383.0159374219079</v>
      </c>
      <c r="R78" s="161">
        <v>2365.1291667511528</v>
      </c>
      <c r="S78" s="161">
        <v>2782.6379314735173</v>
      </c>
      <c r="T78" s="161">
        <v>2829.6858026563455</v>
      </c>
      <c r="U78" s="161">
        <v>3167.6036333484531</v>
      </c>
      <c r="V78" s="161">
        <v>3034.0714455640937</v>
      </c>
      <c r="W78" s="161">
        <v>3102.2941499572453</v>
      </c>
      <c r="X78" s="161">
        <v>3085.6467559601892</v>
      </c>
      <c r="Y78" s="161">
        <v>3007.371518052516</v>
      </c>
      <c r="Z78" s="161">
        <v>0</v>
      </c>
      <c r="AA78" s="161">
        <v>0</v>
      </c>
      <c r="AB78" s="161">
        <v>0</v>
      </c>
      <c r="AC78" s="161">
        <v>0</v>
      </c>
      <c r="AD78" s="161">
        <v>0</v>
      </c>
      <c r="AE78" s="161">
        <v>0</v>
      </c>
      <c r="AF78" s="161">
        <v>0</v>
      </c>
      <c r="AG78" s="161">
        <v>0</v>
      </c>
      <c r="AH78" s="161">
        <v>0</v>
      </c>
      <c r="AI78" s="161">
        <v>0.3225353849990914</v>
      </c>
      <c r="AJ78" s="161">
        <v>0.27083828020803813</v>
      </c>
      <c r="AK78" s="161">
        <v>0.24502265551995506</v>
      </c>
      <c r="AL78" s="161">
        <v>0.22819819157981783</v>
      </c>
      <c r="AM78" s="161">
        <v>0.21782936364478736</v>
      </c>
      <c r="AN78" s="161">
        <v>0.20580549469372911</v>
      </c>
      <c r="AO78" s="161">
        <v>0.19518190944901367</v>
      </c>
      <c r="AP78" s="161">
        <v>0.18758197887842143</v>
      </c>
      <c r="AQ78" s="161">
        <v>0.1772575869295937</v>
      </c>
      <c r="AR78" s="161">
        <v>0.1659556970804256</v>
      </c>
      <c r="AS78" s="161">
        <v>0.15356116199638942</v>
      </c>
      <c r="AT78" s="161">
        <v>2.3610868329169053E-2</v>
      </c>
      <c r="AU78" s="161">
        <v>0</v>
      </c>
      <c r="AV78" s="161">
        <v>5.415345911806523</v>
      </c>
      <c r="AW78" s="161">
        <v>0</v>
      </c>
      <c r="AX78" s="161">
        <v>0</v>
      </c>
      <c r="AY78" s="161">
        <v>-1.3661119713891833E-4</v>
      </c>
      <c r="AZ78" s="161">
        <v>0</v>
      </c>
      <c r="BA78" s="161">
        <v>1.2534118501447815</v>
      </c>
      <c r="BB78" s="161">
        <v>0.16484334079176349</v>
      </c>
      <c r="BC78" s="161">
        <v>1.7709256254270678</v>
      </c>
      <c r="BD78" s="161">
        <v>0.44709337245691283</v>
      </c>
      <c r="BE78" s="161">
        <v>0.32596155531694876</v>
      </c>
      <c r="BF78" s="161">
        <v>0.3565795722426694</v>
      </c>
      <c r="BG78" s="161">
        <v>0.2672283550581207</v>
      </c>
      <c r="BH78" s="161">
        <v>0</v>
      </c>
      <c r="BI78" s="161">
        <v>0</v>
      </c>
      <c r="BJ78" s="161">
        <v>-0.24090070453167059</v>
      </c>
      <c r="BK78" s="161">
        <v>0</v>
      </c>
      <c r="BL78" s="161">
        <v>0</v>
      </c>
      <c r="BM78" s="161">
        <v>0</v>
      </c>
      <c r="BN78" s="161">
        <v>0</v>
      </c>
      <c r="BO78" s="161">
        <v>0</v>
      </c>
      <c r="BP78" s="161">
        <v>0</v>
      </c>
      <c r="BQ78" s="161">
        <v>0</v>
      </c>
      <c r="BR78" s="161">
        <v>0</v>
      </c>
      <c r="BS78" s="161">
        <v>0</v>
      </c>
      <c r="BT78" s="161">
        <v>0</v>
      </c>
      <c r="BU78" s="161">
        <v>0</v>
      </c>
      <c r="BV78" s="161">
        <v>0</v>
      </c>
      <c r="BW78" s="161">
        <v>0</v>
      </c>
      <c r="BX78" s="161">
        <v>0</v>
      </c>
      <c r="BY78" s="161">
        <v>0</v>
      </c>
      <c r="BZ78" s="161">
        <v>0</v>
      </c>
      <c r="CA78" s="161">
        <v>0</v>
      </c>
      <c r="CB78" s="161">
        <v>0</v>
      </c>
      <c r="CC78" s="161">
        <v>0</v>
      </c>
      <c r="CD78" s="161">
        <v>0</v>
      </c>
      <c r="CE78" s="161">
        <v>0</v>
      </c>
      <c r="CF78" s="161">
        <v>0</v>
      </c>
      <c r="CG78" s="162">
        <v>0</v>
      </c>
    </row>
    <row r="79" spans="1:85" s="101" customFormat="1" ht="25.5" customHeight="1" x14ac:dyDescent="0.35">
      <c r="A79" s="174"/>
      <c r="B79" s="101" t="s">
        <v>440</v>
      </c>
      <c r="C79" s="187"/>
      <c r="D79" s="40">
        <v>20214.986649047089</v>
      </c>
      <c r="E79" s="40">
        <v>24999.800643603521</v>
      </c>
      <c r="F79" s="40">
        <v>24908.205359358213</v>
      </c>
      <c r="G79" s="40">
        <v>24411.283787916022</v>
      </c>
      <c r="H79" s="40">
        <v>27015.508892217917</v>
      </c>
      <c r="I79" s="40">
        <v>27880.920088803156</v>
      </c>
      <c r="J79" s="40">
        <v>28076.055804766904</v>
      </c>
      <c r="K79" s="40">
        <v>30312.829279753445</v>
      </c>
      <c r="L79" s="40">
        <v>29708.089779422055</v>
      </c>
      <c r="M79" s="40">
        <v>30435.75987494758</v>
      </c>
      <c r="N79" s="40">
        <v>36383.515146364414</v>
      </c>
      <c r="O79" s="40">
        <v>37978.329738440509</v>
      </c>
      <c r="P79" s="40">
        <v>38319.708395745969</v>
      </c>
      <c r="Q79" s="40">
        <v>41306.496120646931</v>
      </c>
      <c r="R79" s="40">
        <v>42448.523256696266</v>
      </c>
      <c r="S79" s="40">
        <v>47956.748160837116</v>
      </c>
      <c r="T79" s="40">
        <v>47535.329737945343</v>
      </c>
      <c r="U79" s="40">
        <v>53384.925094981467</v>
      </c>
      <c r="V79" s="40">
        <v>53736.095933873083</v>
      </c>
      <c r="W79" s="40">
        <v>59397.115722173854</v>
      </c>
      <c r="X79" s="40">
        <v>64185.499273815818</v>
      </c>
      <c r="Y79" s="40">
        <v>64199.52754176173</v>
      </c>
      <c r="Z79" s="40">
        <v>62331.636803437446</v>
      </c>
      <c r="AA79" s="40">
        <v>67402.33791775904</v>
      </c>
      <c r="AB79" s="40">
        <v>71889.770051584361</v>
      </c>
      <c r="AC79" s="40">
        <v>74241.306289857108</v>
      </c>
      <c r="AD79" s="40">
        <v>76702.645030657921</v>
      </c>
      <c r="AE79" s="40">
        <v>83356.826901384571</v>
      </c>
      <c r="AF79" s="40">
        <v>87188.562974210814</v>
      </c>
      <c r="AG79" s="40">
        <v>90857.79907538023</v>
      </c>
      <c r="AH79" s="40">
        <v>97300.014064503121</v>
      </c>
      <c r="AI79" s="40">
        <v>98545.6338321074</v>
      </c>
      <c r="AJ79" s="40">
        <v>99573.964556765437</v>
      </c>
      <c r="AK79" s="40">
        <v>109474.93821014758</v>
      </c>
      <c r="AL79" s="40">
        <v>116172.12422828385</v>
      </c>
      <c r="AM79" s="40">
        <v>123850.73301900158</v>
      </c>
      <c r="AN79" s="40">
        <v>126560.29476740341</v>
      </c>
      <c r="AO79" s="40">
        <v>131061.59434509798</v>
      </c>
      <c r="AP79" s="40">
        <v>135317.44397929896</v>
      </c>
      <c r="AQ79" s="40">
        <v>132942.4338981577</v>
      </c>
      <c r="AR79" s="40">
        <v>127101.64175977539</v>
      </c>
      <c r="AS79" s="40">
        <v>124421.8757259581</v>
      </c>
      <c r="AT79" s="40">
        <v>128339.21160787069</v>
      </c>
      <c r="AU79" s="40">
        <v>144515.35115155223</v>
      </c>
      <c r="AV79" s="40">
        <v>159415.46638608232</v>
      </c>
      <c r="AW79" s="40">
        <v>173690.27649103734</v>
      </c>
      <c r="AX79" s="40">
        <v>175888.93517477036</v>
      </c>
      <c r="AY79" s="40">
        <v>178218.96639951141</v>
      </c>
      <c r="AZ79" s="40">
        <v>179185.26687967591</v>
      </c>
      <c r="BA79" s="40">
        <v>181397.04952010876</v>
      </c>
      <c r="BB79" s="40">
        <v>183177.97912599344</v>
      </c>
      <c r="BC79" s="40">
        <v>187381.34575911972</v>
      </c>
      <c r="BD79" s="40">
        <v>189910.19028901364</v>
      </c>
      <c r="BE79" s="40">
        <v>196477.04573591414</v>
      </c>
      <c r="BF79" s="40">
        <v>198644.17468527672</v>
      </c>
      <c r="BG79" s="40">
        <v>186304.74217805712</v>
      </c>
      <c r="BH79" s="40">
        <v>189954.59272626307</v>
      </c>
      <c r="BI79" s="40">
        <v>192708.82455099598</v>
      </c>
      <c r="BJ79" s="40">
        <v>193213.37809095805</v>
      </c>
      <c r="BK79" s="40">
        <v>199772.35675488377</v>
      </c>
      <c r="BL79" s="40">
        <v>207331.1902985675</v>
      </c>
      <c r="BM79" s="40">
        <v>223174.14855757533</v>
      </c>
      <c r="BN79" s="40">
        <v>226963.63299739672</v>
      </c>
      <c r="BO79" s="40">
        <v>231139.48763478786</v>
      </c>
      <c r="BP79" s="40">
        <v>237786.98333062429</v>
      </c>
      <c r="BQ79" s="40">
        <v>229954.02844582484</v>
      </c>
      <c r="BR79" s="40">
        <v>232909.56806192693</v>
      </c>
      <c r="BS79" s="40">
        <v>236073.9762680422</v>
      </c>
      <c r="BT79" s="40">
        <v>233590.7246512881</v>
      </c>
      <c r="BU79" s="40">
        <v>235555.79139103828</v>
      </c>
      <c r="BV79" s="40">
        <v>238079.0736761803</v>
      </c>
      <c r="BW79" s="40">
        <v>243597.68246307014</v>
      </c>
      <c r="BX79" s="40">
        <v>255933.41359851055</v>
      </c>
      <c r="BY79" s="40">
        <v>261404.34164051616</v>
      </c>
      <c r="BZ79" s="40">
        <v>264162.72527920839</v>
      </c>
      <c r="CA79" s="40">
        <v>285113.27142290026</v>
      </c>
      <c r="CB79" s="40">
        <v>294700.31483710965</v>
      </c>
      <c r="CC79" s="40">
        <v>303062.62023290829</v>
      </c>
      <c r="CD79" s="40">
        <v>313524.68468563189</v>
      </c>
      <c r="CE79" s="40">
        <v>313600.02940731822</v>
      </c>
      <c r="CF79" s="40">
        <v>316660.64386473206</v>
      </c>
      <c r="CG79" s="41">
        <v>324396.15137271548</v>
      </c>
    </row>
    <row r="80" spans="1:85" ht="26.25" customHeight="1" x14ac:dyDescent="0.35">
      <c r="A80" s="163"/>
      <c r="B80" s="10" t="s">
        <v>441</v>
      </c>
      <c r="D80" s="51">
        <v>10757.306708213473</v>
      </c>
      <c r="E80" s="51">
        <v>14841.80202143675</v>
      </c>
      <c r="F80" s="51">
        <v>14520.606531360505</v>
      </c>
      <c r="G80" s="51">
        <v>14344.147910264313</v>
      </c>
      <c r="H80" s="51">
        <v>15664.952589076307</v>
      </c>
      <c r="I80" s="51">
        <v>16103.13457314613</v>
      </c>
      <c r="J80" s="51">
        <v>16068.791233352649</v>
      </c>
      <c r="K80" s="51">
        <v>18770.599474409566</v>
      </c>
      <c r="L80" s="51">
        <v>18285.862357093283</v>
      </c>
      <c r="M80" s="51">
        <v>19189.209465443593</v>
      </c>
      <c r="N80" s="51">
        <v>24250.022760335192</v>
      </c>
      <c r="O80" s="51">
        <v>25058.272953902913</v>
      </c>
      <c r="P80" s="51">
        <v>25024.440451848495</v>
      </c>
      <c r="Q80" s="51">
        <v>28053.629584739159</v>
      </c>
      <c r="R80" s="51">
        <v>28812.276904882361</v>
      </c>
      <c r="S80" s="51">
        <v>33325.703868458579</v>
      </c>
      <c r="T80" s="51">
        <v>33154.323809376787</v>
      </c>
      <c r="U80" s="51">
        <v>38422.710255021324</v>
      </c>
      <c r="V80" s="51">
        <v>38340.425541746117</v>
      </c>
      <c r="W80" s="51">
        <v>42099.217524334017</v>
      </c>
      <c r="X80" s="51">
        <v>43887.002056902631</v>
      </c>
      <c r="Y80" s="51">
        <v>43505.631897717554</v>
      </c>
      <c r="Z80" s="51">
        <v>43436.632683031043</v>
      </c>
      <c r="AA80" s="51">
        <v>47252.741460782119</v>
      </c>
      <c r="AB80" s="51">
        <v>49301.619665203616</v>
      </c>
      <c r="AC80" s="51">
        <v>52270.108669792746</v>
      </c>
      <c r="AD80" s="51">
        <v>55455.509242940469</v>
      </c>
      <c r="AE80" s="51">
        <v>59650.5500170534</v>
      </c>
      <c r="AF80" s="51">
        <v>62025.499779181315</v>
      </c>
      <c r="AG80" s="51">
        <v>63486.073809005247</v>
      </c>
      <c r="AH80" s="51">
        <v>65716.933370872517</v>
      </c>
      <c r="AI80" s="51">
        <v>64168.414845569241</v>
      </c>
      <c r="AJ80" s="51">
        <v>65583.489552376428</v>
      </c>
      <c r="AK80" s="51">
        <v>68863.617333883376</v>
      </c>
      <c r="AL80" s="51">
        <v>69258.151144474716</v>
      </c>
      <c r="AM80" s="51">
        <v>71876.429023991674</v>
      </c>
      <c r="AN80" s="51">
        <v>71562.000596587837</v>
      </c>
      <c r="AO80" s="51">
        <v>73024.058388524325</v>
      </c>
      <c r="AP80" s="51">
        <v>75838.137261287309</v>
      </c>
      <c r="AQ80" s="51">
        <v>75058.206678675095</v>
      </c>
      <c r="AR80" s="51">
        <v>72008.746744423304</v>
      </c>
      <c r="AS80" s="51">
        <v>70899.3625297166</v>
      </c>
      <c r="AT80" s="51">
        <v>72032.381817306552</v>
      </c>
      <c r="AU80" s="51">
        <v>78498.798100694679</v>
      </c>
      <c r="AV80" s="51">
        <v>80873.276425044343</v>
      </c>
      <c r="AW80" s="51">
        <v>83305.519181297088</v>
      </c>
      <c r="AX80" s="51">
        <v>82541.614502960059</v>
      </c>
      <c r="AY80" s="51">
        <v>81769.381401701175</v>
      </c>
      <c r="AZ80" s="51">
        <v>81916.937186222451</v>
      </c>
      <c r="BA80" s="51">
        <v>83792.24628092075</v>
      </c>
      <c r="BB80" s="51">
        <v>86290.139132440876</v>
      </c>
      <c r="BC80" s="51">
        <v>88696.33604894529</v>
      </c>
      <c r="BD80" s="51">
        <v>89540.790854036924</v>
      </c>
      <c r="BE80" s="51">
        <v>94077.546283380289</v>
      </c>
      <c r="BF80" s="51">
        <v>96684.441628627246</v>
      </c>
      <c r="BG80" s="51">
        <v>98759.665245480763</v>
      </c>
      <c r="BH80" s="51">
        <v>99871.412836742427</v>
      </c>
      <c r="BI80" s="51">
        <v>101388.01019078057</v>
      </c>
      <c r="BJ80" s="51">
        <v>102321.10055297815</v>
      </c>
      <c r="BK80" s="51">
        <v>106676.28705496679</v>
      </c>
      <c r="BL80" s="51">
        <v>110984.95759973254</v>
      </c>
      <c r="BM80" s="51">
        <v>117261.97792002725</v>
      </c>
      <c r="BN80" s="51">
        <v>118826.02899106777</v>
      </c>
      <c r="BO80" s="51">
        <v>122802.1532693453</v>
      </c>
      <c r="BP80" s="51">
        <v>127553.05706976703</v>
      </c>
      <c r="BQ80" s="51">
        <v>128337.18378526944</v>
      </c>
      <c r="BR80" s="51">
        <v>130744.93931948391</v>
      </c>
      <c r="BS80" s="51">
        <v>134034.24898087804</v>
      </c>
      <c r="BT80" s="51">
        <v>134118.31615870056</v>
      </c>
      <c r="BU80" s="51">
        <v>134876.24267292471</v>
      </c>
      <c r="BV80" s="51">
        <v>135678.47550361787</v>
      </c>
      <c r="BW80" s="51">
        <v>135204.49115553417</v>
      </c>
      <c r="BX80" s="51">
        <v>132815.14914420972</v>
      </c>
      <c r="BY80" s="51">
        <v>136134.67529559386</v>
      </c>
      <c r="BZ80" s="51">
        <v>133761.94501350983</v>
      </c>
      <c r="CA80" s="51">
        <v>141386.42754838918</v>
      </c>
      <c r="CB80" s="51">
        <v>149330.08454236391</v>
      </c>
      <c r="CC80" s="51">
        <v>154628.4367567389</v>
      </c>
      <c r="CD80" s="51">
        <v>159573.70340852925</v>
      </c>
      <c r="CE80" s="51">
        <v>159543.2468476778</v>
      </c>
      <c r="CF80" s="51">
        <v>161148.14403525283</v>
      </c>
      <c r="CG80" s="87">
        <v>165583.20850027908</v>
      </c>
    </row>
    <row r="81" spans="1:85" x14ac:dyDescent="0.35">
      <c r="A81" s="163"/>
      <c r="B81" s="10" t="s">
        <v>442</v>
      </c>
      <c r="D81" s="51">
        <v>2680.7482825492107</v>
      </c>
      <c r="E81" s="51">
        <v>3144.8394252241301</v>
      </c>
      <c r="F81" s="51">
        <v>3447.5730595671898</v>
      </c>
      <c r="G81" s="51">
        <v>3596.49189586802</v>
      </c>
      <c r="H81" s="51">
        <v>4133.1777020343716</v>
      </c>
      <c r="I81" s="51">
        <v>4106.8626015464906</v>
      </c>
      <c r="J81" s="51">
        <v>4195.3496162032525</v>
      </c>
      <c r="K81" s="51">
        <v>3670.480548466378</v>
      </c>
      <c r="L81" s="51">
        <v>3674.1346760235474</v>
      </c>
      <c r="M81" s="51">
        <v>3463.1499201253264</v>
      </c>
      <c r="N81" s="51">
        <v>3725.9885752065502</v>
      </c>
      <c r="O81" s="51">
        <v>4457.6164570074206</v>
      </c>
      <c r="P81" s="51">
        <v>4949.1924428237162</v>
      </c>
      <c r="Q81" s="51">
        <v>4550.6029787152729</v>
      </c>
      <c r="R81" s="51">
        <v>5153.2476283193064</v>
      </c>
      <c r="S81" s="51">
        <v>5514.544086621172</v>
      </c>
      <c r="T81" s="51">
        <v>5409.8359566195377</v>
      </c>
      <c r="U81" s="51">
        <v>5652.4944371580877</v>
      </c>
      <c r="V81" s="51">
        <v>6507.8316874932798</v>
      </c>
      <c r="W81" s="51">
        <v>8212.456099097526</v>
      </c>
      <c r="X81" s="51">
        <v>8678.2550402054112</v>
      </c>
      <c r="Y81" s="51">
        <v>8908.5574169120155</v>
      </c>
      <c r="Z81" s="51">
        <v>9401.8536319790383</v>
      </c>
      <c r="AA81" s="51">
        <v>10651.324593494946</v>
      </c>
      <c r="AB81" s="51">
        <v>12077.811984563099</v>
      </c>
      <c r="AC81" s="51">
        <v>12771.080844613185</v>
      </c>
      <c r="AD81" s="51">
        <v>12506.53949041403</v>
      </c>
      <c r="AE81" s="51">
        <v>13717.677073517481</v>
      </c>
      <c r="AF81" s="51">
        <v>15375.793204482785</v>
      </c>
      <c r="AG81" s="51">
        <v>14960.851827882518</v>
      </c>
      <c r="AH81" s="51">
        <v>14487.882251743024</v>
      </c>
      <c r="AI81" s="51">
        <v>13412.096426212218</v>
      </c>
      <c r="AJ81" s="51">
        <v>14584.641389202854</v>
      </c>
      <c r="AK81" s="51">
        <v>20282.36286730308</v>
      </c>
      <c r="AL81" s="51">
        <v>25991.774020941251</v>
      </c>
      <c r="AM81" s="51">
        <v>29882.558202670749</v>
      </c>
      <c r="AN81" s="51">
        <v>32342.333491119531</v>
      </c>
      <c r="AO81" s="51">
        <v>34979.851205087405</v>
      </c>
      <c r="AP81" s="51">
        <v>36081.393637264366</v>
      </c>
      <c r="AQ81" s="51">
        <v>34567.267913520467</v>
      </c>
      <c r="AR81" s="51">
        <v>32878.200934652275</v>
      </c>
      <c r="AS81" s="51">
        <v>31993.47118544341</v>
      </c>
      <c r="AT81" s="51">
        <v>34649.013022400075</v>
      </c>
      <c r="AU81" s="51">
        <v>42066.73322395132</v>
      </c>
      <c r="AV81" s="51">
        <v>51648.184444696795</v>
      </c>
      <c r="AW81" s="51">
        <v>60742.715758277343</v>
      </c>
      <c r="AX81" s="51">
        <v>62881.955921589913</v>
      </c>
      <c r="AY81" s="51">
        <v>64059.983147261715</v>
      </c>
      <c r="AZ81" s="51">
        <v>63027.937552354029</v>
      </c>
      <c r="BA81" s="51">
        <v>61485.141346565862</v>
      </c>
      <c r="BB81" s="51">
        <v>59828.479450570667</v>
      </c>
      <c r="BC81" s="51">
        <v>58128.934129670124</v>
      </c>
      <c r="BD81" s="51">
        <v>55576.312255542834</v>
      </c>
      <c r="BE81" s="51">
        <v>56928.81216593401</v>
      </c>
      <c r="BF81" s="51">
        <v>58160.926318927537</v>
      </c>
      <c r="BG81" s="51">
        <v>58737.069381646856</v>
      </c>
      <c r="BH81" s="51">
        <v>59893.608205637815</v>
      </c>
      <c r="BI81" s="51">
        <v>59447.834555738511</v>
      </c>
      <c r="BJ81" s="51">
        <v>60249.50712669464</v>
      </c>
      <c r="BK81" s="51">
        <v>61234.730713236073</v>
      </c>
      <c r="BL81" s="51">
        <v>62565.421225605278</v>
      </c>
      <c r="BM81" s="51">
        <v>70367.630733403232</v>
      </c>
      <c r="BN81" s="51">
        <v>72120.337626126726</v>
      </c>
      <c r="BO81" s="51">
        <v>72575.209511344467</v>
      </c>
      <c r="BP81" s="51">
        <v>73351.531536123352</v>
      </c>
      <c r="BQ81" s="51">
        <v>64645.676963620375</v>
      </c>
      <c r="BR81" s="51">
        <v>63407.519350997733</v>
      </c>
      <c r="BS81" s="51">
        <v>62359.523113506941</v>
      </c>
      <c r="BT81" s="51">
        <v>60344.493693989651</v>
      </c>
      <c r="BU81" s="51">
        <v>60234.801585317546</v>
      </c>
      <c r="BV81" s="51">
        <v>61869.38696276988</v>
      </c>
      <c r="BW81" s="51">
        <v>67467.078820546245</v>
      </c>
      <c r="BX81" s="51">
        <v>85629.417501570279</v>
      </c>
      <c r="BY81" s="51">
        <v>85768.36477560256</v>
      </c>
      <c r="BZ81" s="51">
        <v>80576.494839520863</v>
      </c>
      <c r="CA81" s="51">
        <v>87176.395835972522</v>
      </c>
      <c r="CB81" s="51">
        <v>96617.365604424689</v>
      </c>
      <c r="CC81" s="51">
        <v>96982.803758092981</v>
      </c>
      <c r="CD81" s="51">
        <v>99013.983366669563</v>
      </c>
      <c r="CE81" s="51">
        <v>97853.601604190044</v>
      </c>
      <c r="CF81" s="51">
        <v>98135.540935187586</v>
      </c>
      <c r="CG81" s="87">
        <v>99582.560520781233</v>
      </c>
    </row>
    <row r="82" spans="1:85" x14ac:dyDescent="0.35">
      <c r="A82" s="163"/>
      <c r="B82" s="10" t="s">
        <v>443</v>
      </c>
      <c r="D82" s="51">
        <v>6776.9316582844049</v>
      </c>
      <c r="E82" s="51">
        <v>7013.1591969426399</v>
      </c>
      <c r="F82" s="51">
        <v>6940.0257684305197</v>
      </c>
      <c r="G82" s="51">
        <v>6470.643981783689</v>
      </c>
      <c r="H82" s="51">
        <v>7217.378601107237</v>
      </c>
      <c r="I82" s="51">
        <v>7670.922914110527</v>
      </c>
      <c r="J82" s="51">
        <v>7811.9149552110002</v>
      </c>
      <c r="K82" s="51">
        <v>7871.7492568774987</v>
      </c>
      <c r="L82" s="51">
        <v>7748.0927463052221</v>
      </c>
      <c r="M82" s="51">
        <v>7783.4004893786605</v>
      </c>
      <c r="N82" s="51">
        <v>8407.503810822669</v>
      </c>
      <c r="O82" s="51">
        <v>8462.4403275301775</v>
      </c>
      <c r="P82" s="51">
        <v>8346.0755010737557</v>
      </c>
      <c r="Q82" s="51">
        <v>8702.2635571925039</v>
      </c>
      <c r="R82" s="51">
        <v>8482.9987234945929</v>
      </c>
      <c r="S82" s="51">
        <v>9116.5002057573565</v>
      </c>
      <c r="T82" s="51">
        <v>8971.1699719490134</v>
      </c>
      <c r="U82" s="51">
        <v>9309.7204028020569</v>
      </c>
      <c r="V82" s="51">
        <v>8887.8387046336793</v>
      </c>
      <c r="W82" s="51">
        <v>9085.4420987423237</v>
      </c>
      <c r="X82" s="51">
        <v>11620.242176707781</v>
      </c>
      <c r="Y82" s="51">
        <v>11785.338227132168</v>
      </c>
      <c r="Z82" s="51">
        <v>9493.150488427349</v>
      </c>
      <c r="AA82" s="51">
        <v>9498.2718634819612</v>
      </c>
      <c r="AB82" s="51">
        <v>10510.338401817649</v>
      </c>
      <c r="AC82" s="51">
        <v>9200.1167754511862</v>
      </c>
      <c r="AD82" s="51">
        <v>8740.596297303422</v>
      </c>
      <c r="AE82" s="51">
        <v>9988.5998108136992</v>
      </c>
      <c r="AF82" s="51">
        <v>9787.2699905467234</v>
      </c>
      <c r="AG82" s="51">
        <v>12410.873438492459</v>
      </c>
      <c r="AH82" s="51">
        <v>17095.198441887584</v>
      </c>
      <c r="AI82" s="51">
        <v>20965.122560325941</v>
      </c>
      <c r="AJ82" s="51">
        <v>19405.833615186144</v>
      </c>
      <c r="AK82" s="51">
        <v>20328.958008961126</v>
      </c>
      <c r="AL82" s="51">
        <v>20922.19906286788</v>
      </c>
      <c r="AM82" s="51">
        <v>22091.745792339167</v>
      </c>
      <c r="AN82" s="51">
        <v>22655.96067969604</v>
      </c>
      <c r="AO82" s="51">
        <v>23057.684751486267</v>
      </c>
      <c r="AP82" s="51">
        <v>23397.913080747312</v>
      </c>
      <c r="AQ82" s="51">
        <v>23316.959305962162</v>
      </c>
      <c r="AR82" s="51">
        <v>22214.694080699825</v>
      </c>
      <c r="AS82" s="51">
        <v>21529.042010798104</v>
      </c>
      <c r="AT82" s="51">
        <v>21657.816768164044</v>
      </c>
      <c r="AU82" s="51">
        <v>23949.819826906241</v>
      </c>
      <c r="AV82" s="51">
        <v>26894.005516341229</v>
      </c>
      <c r="AW82" s="51">
        <v>29642.041551462898</v>
      </c>
      <c r="AX82" s="51">
        <v>30465.364750220408</v>
      </c>
      <c r="AY82" s="51">
        <v>32389.601850548515</v>
      </c>
      <c r="AZ82" s="51">
        <v>34240.392141099459</v>
      </c>
      <c r="BA82" s="51">
        <v>36119.66189262212</v>
      </c>
      <c r="BB82" s="51">
        <v>37059.360542981936</v>
      </c>
      <c r="BC82" s="51">
        <v>40556.075580504265</v>
      </c>
      <c r="BD82" s="51">
        <v>44793.087179433962</v>
      </c>
      <c r="BE82" s="51">
        <v>45470.68728659983</v>
      </c>
      <c r="BF82" s="51">
        <v>43798.806737721919</v>
      </c>
      <c r="BG82" s="51">
        <v>28808.007550929506</v>
      </c>
      <c r="BH82" s="51">
        <v>30189.571683882805</v>
      </c>
      <c r="BI82" s="51">
        <v>31872.979804476934</v>
      </c>
      <c r="BJ82" s="51">
        <v>30642.77041128527</v>
      </c>
      <c r="BK82" s="51">
        <v>31861.338986680959</v>
      </c>
      <c r="BL82" s="51">
        <v>33780.811473229638</v>
      </c>
      <c r="BM82" s="51">
        <v>35544.539904144782</v>
      </c>
      <c r="BN82" s="51">
        <v>36017.266380202287</v>
      </c>
      <c r="BO82" s="51">
        <v>35762.124854097972</v>
      </c>
      <c r="BP82" s="51">
        <v>36882.394724733851</v>
      </c>
      <c r="BQ82" s="51">
        <v>36971.167696935045</v>
      </c>
      <c r="BR82" s="51">
        <v>38757.109391445301</v>
      </c>
      <c r="BS82" s="51">
        <v>39680.204173657257</v>
      </c>
      <c r="BT82" s="51">
        <v>39127.914798597849</v>
      </c>
      <c r="BU82" s="51">
        <v>40444.74713279603</v>
      </c>
      <c r="BV82" s="51">
        <v>40531.211209792535</v>
      </c>
      <c r="BW82" s="51">
        <v>40926.112486989754</v>
      </c>
      <c r="BX82" s="51">
        <v>37488.846952730564</v>
      </c>
      <c r="BY82" s="51">
        <v>39501.301569319687</v>
      </c>
      <c r="BZ82" s="51">
        <v>49824.28542617771</v>
      </c>
      <c r="CA82" s="51">
        <v>56550.448038538525</v>
      </c>
      <c r="CB82" s="51">
        <v>48752.864690321017</v>
      </c>
      <c r="CC82" s="51">
        <v>51451.379718076416</v>
      </c>
      <c r="CD82" s="51">
        <v>54936.997910433027</v>
      </c>
      <c r="CE82" s="51">
        <v>56203.180955450356</v>
      </c>
      <c r="CF82" s="51">
        <v>57376.958894291638</v>
      </c>
      <c r="CG82" s="87">
        <v>59230.382351655193</v>
      </c>
    </row>
    <row r="83" spans="1:85" ht="16" thickBot="1" x14ac:dyDescent="0.4">
      <c r="A83" s="163"/>
      <c r="BX83" s="51"/>
      <c r="BY83" s="51"/>
      <c r="BZ83" s="51"/>
      <c r="CA83" s="51"/>
      <c r="CB83" s="51"/>
      <c r="CC83" s="51"/>
      <c r="CD83" s="51"/>
      <c r="CE83" s="51"/>
      <c r="CF83" s="51"/>
      <c r="CG83" s="87"/>
    </row>
    <row r="84" spans="1:85" s="101" customFormat="1" ht="26.25" customHeight="1" x14ac:dyDescent="0.35">
      <c r="A84" s="192"/>
      <c r="B84" s="175" t="s">
        <v>444</v>
      </c>
      <c r="C84" s="176"/>
      <c r="D84" s="193"/>
      <c r="E84" s="193"/>
      <c r="F84" s="193"/>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193"/>
      <c r="AU84" s="194">
        <v>135652.40188985228</v>
      </c>
      <c r="AV84" s="194">
        <v>149658.68164699359</v>
      </c>
      <c r="AW84" s="194">
        <v>163279.56092065523</v>
      </c>
      <c r="AX84" s="194">
        <v>165162.13572384696</v>
      </c>
      <c r="AY84" s="194">
        <v>167339.65200939114</v>
      </c>
      <c r="AZ84" s="194">
        <v>168406.45090669164</v>
      </c>
      <c r="BA84" s="194">
        <v>170853.98837449314</v>
      </c>
      <c r="BB84" s="194">
        <v>172970.99339923274</v>
      </c>
      <c r="BC84" s="194">
        <v>177330.71409818856</v>
      </c>
      <c r="BD84" s="194">
        <v>180037.50593607654</v>
      </c>
      <c r="BE84" s="194">
        <v>186747.56760811171</v>
      </c>
      <c r="BF84" s="194">
        <v>189113.89747273515</v>
      </c>
      <c r="BG84" s="194">
        <v>177356.01105259339</v>
      </c>
      <c r="BH84" s="194">
        <v>189131.27493867854</v>
      </c>
      <c r="BI84" s="194">
        <v>191825.30688768715</v>
      </c>
      <c r="BJ84" s="194">
        <v>192394.6187629709</v>
      </c>
      <c r="BK84" s="194">
        <v>199016.14456636398</v>
      </c>
      <c r="BL84" s="194">
        <v>206025.77073988758</v>
      </c>
      <c r="BM84" s="194">
        <v>221789.5246152161</v>
      </c>
      <c r="BN84" s="194">
        <v>225530.86565420398</v>
      </c>
      <c r="BO84" s="194">
        <v>229722.51145871897</v>
      </c>
      <c r="BP84" s="194">
        <v>236346.95379701536</v>
      </c>
      <c r="BQ84" s="194">
        <v>228571.12333416482</v>
      </c>
      <c r="BR84" s="194">
        <v>231061.1397891602</v>
      </c>
      <c r="BS84" s="194">
        <v>234593.11576749673</v>
      </c>
      <c r="BT84" s="194">
        <v>232248.60316768562</v>
      </c>
      <c r="BU84" s="194">
        <v>234152.00953500901</v>
      </c>
      <c r="BV84" s="194">
        <v>236816.00379192177</v>
      </c>
      <c r="BW84" s="194">
        <v>242416.43692289191</v>
      </c>
      <c r="BX84" s="194">
        <v>254841.82625529412</v>
      </c>
      <c r="BY84" s="194">
        <v>260243.60632610662</v>
      </c>
      <c r="BZ84" s="194">
        <v>263010.70499265369</v>
      </c>
      <c r="CA84" s="194">
        <v>283810.27686996199</v>
      </c>
      <c r="CB84" s="194">
        <v>293457.90577307611</v>
      </c>
      <c r="CC84" s="194">
        <v>301870.05004315823</v>
      </c>
      <c r="CD84" s="194">
        <v>312276.78505908861</v>
      </c>
      <c r="CE84" s="194">
        <v>312279.60659753828</v>
      </c>
      <c r="CF84" s="194">
        <v>315263.72420321649</v>
      </c>
      <c r="CG84" s="177">
        <v>322917.3791963298</v>
      </c>
    </row>
    <row r="85" spans="1:85" ht="15" customHeight="1" x14ac:dyDescent="0.35">
      <c r="A85" s="163"/>
      <c r="B85" s="56" t="s">
        <v>445</v>
      </c>
      <c r="C85" s="195"/>
      <c r="D85" s="196"/>
      <c r="E85" s="196"/>
      <c r="F85" s="196"/>
      <c r="G85" s="196"/>
      <c r="H85" s="196"/>
      <c r="I85" s="196"/>
      <c r="J85" s="196"/>
      <c r="K85" s="196"/>
      <c r="L85" s="196"/>
      <c r="M85" s="196"/>
      <c r="N85" s="196"/>
      <c r="O85" s="196"/>
      <c r="P85" s="196"/>
      <c r="Q85" s="196"/>
      <c r="R85" s="196"/>
      <c r="S85" s="196"/>
      <c r="T85" s="196"/>
      <c r="U85" s="196"/>
      <c r="V85" s="196"/>
      <c r="W85" s="196"/>
      <c r="X85" s="196"/>
      <c r="Y85" s="196"/>
      <c r="Z85" s="196"/>
      <c r="AA85" s="196"/>
      <c r="AB85" s="196"/>
      <c r="AC85" s="196"/>
      <c r="AD85" s="196"/>
      <c r="AE85" s="196"/>
      <c r="AF85" s="196"/>
      <c r="AG85" s="196"/>
      <c r="AH85" s="196"/>
      <c r="AI85" s="196"/>
      <c r="AJ85" s="196"/>
      <c r="AK85" s="196"/>
      <c r="AL85" s="196"/>
      <c r="AM85" s="196"/>
      <c r="AN85" s="196"/>
      <c r="AO85" s="196"/>
      <c r="AP85" s="196"/>
      <c r="AQ85" s="196"/>
      <c r="AR85" s="196"/>
      <c r="AS85" s="196"/>
      <c r="AT85" s="196"/>
      <c r="AU85" s="197">
        <v>0</v>
      </c>
      <c r="AV85" s="197">
        <v>0</v>
      </c>
      <c r="AW85" s="197">
        <v>0</v>
      </c>
      <c r="AX85" s="197">
        <v>0</v>
      </c>
      <c r="AY85" s="197">
        <v>0</v>
      </c>
      <c r="AZ85" s="197">
        <v>0</v>
      </c>
      <c r="BA85" s="197">
        <v>0</v>
      </c>
      <c r="BB85" s="197">
        <v>0</v>
      </c>
      <c r="BC85" s="197">
        <v>0</v>
      </c>
      <c r="BD85" s="197">
        <v>0</v>
      </c>
      <c r="BE85" s="197">
        <v>0</v>
      </c>
      <c r="BF85" s="197">
        <v>0</v>
      </c>
      <c r="BG85" s="197">
        <v>0</v>
      </c>
      <c r="BH85" s="197">
        <v>0</v>
      </c>
      <c r="BI85" s="197">
        <v>0</v>
      </c>
      <c r="BJ85" s="197">
        <v>0</v>
      </c>
      <c r="BK85" s="197">
        <v>0</v>
      </c>
      <c r="BL85" s="197">
        <v>0</v>
      </c>
      <c r="BM85" s="197">
        <v>0</v>
      </c>
      <c r="BN85" s="197">
        <v>0</v>
      </c>
      <c r="BO85" s="197">
        <v>0</v>
      </c>
      <c r="BP85" s="197">
        <v>0</v>
      </c>
      <c r="BQ85" s="197">
        <v>100812.2462587302</v>
      </c>
      <c r="BR85" s="197">
        <v>102974.66325307134</v>
      </c>
      <c r="BS85" s="197">
        <v>104633.00272389321</v>
      </c>
      <c r="BT85" s="197">
        <v>102543.84560988471</v>
      </c>
      <c r="BU85" s="197">
        <v>103436.28139241156</v>
      </c>
      <c r="BV85" s="197">
        <v>105308.00051210847</v>
      </c>
      <c r="BW85" s="197">
        <v>111716.90563924155</v>
      </c>
      <c r="BX85" s="197">
        <v>110765.81412683369</v>
      </c>
      <c r="BY85" s="197">
        <v>117259.85180116848</v>
      </c>
      <c r="BZ85" s="197">
        <v>117422.99676813403</v>
      </c>
      <c r="CA85" s="197">
        <v>128170.18546352047</v>
      </c>
      <c r="CB85" s="197">
        <v>139621.30136152793</v>
      </c>
      <c r="CC85" s="197">
        <v>140765.41631064995</v>
      </c>
      <c r="CD85" s="197">
        <v>145642.10661104153</v>
      </c>
      <c r="CE85" s="197">
        <v>146685.41550664869</v>
      </c>
      <c r="CF85" s="197">
        <v>148634.99405135072</v>
      </c>
      <c r="CG85" s="198">
        <v>151754.25581702017</v>
      </c>
    </row>
    <row r="86" spans="1:85" x14ac:dyDescent="0.35">
      <c r="A86" s="163"/>
      <c r="B86" s="56" t="s">
        <v>446</v>
      </c>
      <c r="K86" s="199"/>
      <c r="L86" s="199"/>
      <c r="M86" s="199"/>
      <c r="N86" s="199"/>
      <c r="O86" s="199"/>
      <c r="P86" s="199"/>
      <c r="Q86" s="199"/>
      <c r="R86" s="199"/>
      <c r="S86" s="199"/>
      <c r="T86" s="199"/>
      <c r="U86" s="199"/>
      <c r="V86" s="199"/>
      <c r="W86" s="199"/>
      <c r="X86" s="199"/>
      <c r="Y86" s="199"/>
      <c r="Z86" s="199"/>
      <c r="AA86" s="199"/>
      <c r="AB86" s="199"/>
      <c r="AC86" s="199"/>
      <c r="AD86" s="199"/>
      <c r="AE86" s="199"/>
      <c r="AF86" s="199"/>
      <c r="AG86" s="199"/>
      <c r="AH86" s="199"/>
      <c r="AI86" s="199"/>
      <c r="AJ86" s="199"/>
      <c r="AK86" s="199"/>
      <c r="AL86" s="199"/>
      <c r="AM86" s="199"/>
      <c r="AN86" s="199"/>
      <c r="AO86" s="199"/>
      <c r="AP86" s="199"/>
      <c r="AQ86" s="199"/>
      <c r="AR86" s="199"/>
      <c r="AS86" s="199"/>
      <c r="AT86" s="199"/>
      <c r="AU86" s="197">
        <v>0</v>
      </c>
      <c r="AV86" s="197">
        <v>0</v>
      </c>
      <c r="AW86" s="197">
        <v>0</v>
      </c>
      <c r="AX86" s="197">
        <v>0</v>
      </c>
      <c r="AY86" s="197">
        <v>0</v>
      </c>
      <c r="AZ86" s="197">
        <v>0</v>
      </c>
      <c r="BA86" s="197">
        <v>0</v>
      </c>
      <c r="BB86" s="197">
        <v>0</v>
      </c>
      <c r="BC86" s="197">
        <v>0</v>
      </c>
      <c r="BD86" s="197">
        <v>0</v>
      </c>
      <c r="BE86" s="197">
        <v>0</v>
      </c>
      <c r="BF86" s="197">
        <v>0</v>
      </c>
      <c r="BG86" s="197">
        <v>0</v>
      </c>
      <c r="BH86" s="197">
        <v>0</v>
      </c>
      <c r="BI86" s="197">
        <v>0</v>
      </c>
      <c r="BJ86" s="197">
        <v>0</v>
      </c>
      <c r="BK86" s="197">
        <v>0</v>
      </c>
      <c r="BL86" s="197">
        <v>0</v>
      </c>
      <c r="BM86" s="197">
        <v>0</v>
      </c>
      <c r="BN86" s="197">
        <v>0</v>
      </c>
      <c r="BO86" s="197">
        <v>0</v>
      </c>
      <c r="BP86" s="197">
        <v>0</v>
      </c>
      <c r="BQ86" s="197">
        <v>127758.87707543463</v>
      </c>
      <c r="BR86" s="197">
        <v>128086.47653608887</v>
      </c>
      <c r="BS86" s="197">
        <v>129960.11304360357</v>
      </c>
      <c r="BT86" s="197">
        <v>129704.75755780087</v>
      </c>
      <c r="BU86" s="197">
        <v>130715.72814259751</v>
      </c>
      <c r="BV86" s="197">
        <v>131508.00327981327</v>
      </c>
      <c r="BW86" s="197">
        <v>130699.5312836504</v>
      </c>
      <c r="BX86" s="197">
        <v>144076.01212846037</v>
      </c>
      <c r="BY86" s="197">
        <v>142983.75452493812</v>
      </c>
      <c r="BZ86" s="197">
        <v>145587.70822451971</v>
      </c>
      <c r="CA86" s="197">
        <v>155640.09140644147</v>
      </c>
      <c r="CB86" s="197">
        <v>153836.60441154818</v>
      </c>
      <c r="CC86" s="197">
        <v>161104.63373250829</v>
      </c>
      <c r="CD86" s="197">
        <v>166634.67844804702</v>
      </c>
      <c r="CE86" s="197">
        <v>165594.1910908896</v>
      </c>
      <c r="CF86" s="197">
        <v>166628.73015186578</v>
      </c>
      <c r="CG86" s="198">
        <v>171163.12337930969</v>
      </c>
    </row>
    <row r="87" spans="1:85" ht="26.25" customHeight="1" x14ac:dyDescent="0.35">
      <c r="A87" s="163"/>
      <c r="B87" s="56" t="s">
        <v>447</v>
      </c>
      <c r="D87" s="197">
        <v>0</v>
      </c>
      <c r="E87" s="197">
        <v>0</v>
      </c>
      <c r="F87" s="197">
        <v>0</v>
      </c>
      <c r="G87" s="197">
        <v>0</v>
      </c>
      <c r="H87" s="197">
        <v>0</v>
      </c>
      <c r="I87" s="197">
        <v>0</v>
      </c>
      <c r="J87" s="197">
        <v>0</v>
      </c>
      <c r="K87" s="197">
        <v>0</v>
      </c>
      <c r="L87" s="197">
        <v>0</v>
      </c>
      <c r="M87" s="197">
        <v>0</v>
      </c>
      <c r="N87" s="197">
        <v>0</v>
      </c>
      <c r="O87" s="197">
        <v>0</v>
      </c>
      <c r="P87" s="197">
        <v>0</v>
      </c>
      <c r="Q87" s="197">
        <v>0</v>
      </c>
      <c r="R87" s="197">
        <v>0</v>
      </c>
      <c r="S87" s="197">
        <v>0</v>
      </c>
      <c r="T87" s="197">
        <v>0</v>
      </c>
      <c r="U87" s="197">
        <v>0</v>
      </c>
      <c r="V87" s="197">
        <v>0</v>
      </c>
      <c r="W87" s="197">
        <v>0</v>
      </c>
      <c r="X87" s="197">
        <v>0</v>
      </c>
      <c r="Y87" s="197">
        <v>0</v>
      </c>
      <c r="Z87" s="197">
        <v>0</v>
      </c>
      <c r="AA87" s="197">
        <v>0</v>
      </c>
      <c r="AB87" s="197">
        <v>0</v>
      </c>
      <c r="AC87" s="197">
        <v>0</v>
      </c>
      <c r="AD87" s="197">
        <v>0</v>
      </c>
      <c r="AE87" s="197">
        <v>0</v>
      </c>
      <c r="AF87" s="197">
        <v>0</v>
      </c>
      <c r="AG87" s="197">
        <v>0</v>
      </c>
      <c r="AH87" s="197">
        <v>0</v>
      </c>
      <c r="AI87" s="197">
        <v>0</v>
      </c>
      <c r="AJ87" s="197">
        <v>0</v>
      </c>
      <c r="AK87" s="197">
        <v>0</v>
      </c>
      <c r="AL87" s="197">
        <v>0</v>
      </c>
      <c r="AM87" s="197">
        <v>0</v>
      </c>
      <c r="AN87" s="197">
        <v>0</v>
      </c>
      <c r="AO87" s="197">
        <v>0</v>
      </c>
      <c r="AP87" s="197">
        <v>0</v>
      </c>
      <c r="AQ87" s="197">
        <v>0</v>
      </c>
      <c r="AR87" s="197">
        <v>0</v>
      </c>
      <c r="AS87" s="197">
        <v>0</v>
      </c>
      <c r="AT87" s="197">
        <v>0</v>
      </c>
      <c r="AU87" s="197">
        <v>0</v>
      </c>
      <c r="AV87" s="197">
        <v>0</v>
      </c>
      <c r="AW87" s="197">
        <v>0</v>
      </c>
      <c r="AX87" s="197">
        <v>0</v>
      </c>
      <c r="AY87" s="197">
        <v>0</v>
      </c>
      <c r="AZ87" s="197">
        <v>0</v>
      </c>
      <c r="BA87" s="197">
        <v>0</v>
      </c>
      <c r="BB87" s="197">
        <v>0</v>
      </c>
      <c r="BC87" s="197">
        <v>0</v>
      </c>
      <c r="BD87" s="197">
        <v>0</v>
      </c>
      <c r="BE87" s="197">
        <v>0</v>
      </c>
      <c r="BF87" s="197">
        <v>0</v>
      </c>
      <c r="BG87" s="197">
        <v>0</v>
      </c>
      <c r="BH87" s="197">
        <v>0</v>
      </c>
      <c r="BI87" s="197">
        <v>0</v>
      </c>
      <c r="BJ87" s="197">
        <v>0</v>
      </c>
      <c r="BK87" s="197">
        <v>0</v>
      </c>
      <c r="BL87" s="197">
        <v>7605.0368814165868</v>
      </c>
      <c r="BM87" s="197">
        <v>8313.058569560133</v>
      </c>
      <c r="BN87" s="197">
        <v>8542.6461767953315</v>
      </c>
      <c r="BO87" s="197">
        <v>8185.047956186796</v>
      </c>
      <c r="BP87" s="197">
        <v>7997.565380523637</v>
      </c>
      <c r="BQ87" s="197">
        <v>861.33467502215058</v>
      </c>
      <c r="BR87" s="197">
        <v>846.45710591021304</v>
      </c>
      <c r="BS87" s="197">
        <v>853.89696375549829</v>
      </c>
      <c r="BT87" s="197">
        <v>842.82945259423764</v>
      </c>
      <c r="BU87" s="197">
        <v>865.74249349823458</v>
      </c>
      <c r="BV87" s="197">
        <v>606.04586025731248</v>
      </c>
      <c r="BW87" s="197">
        <v>320.10394254829095</v>
      </c>
      <c r="BX87" s="197">
        <v>3.5095147029612375</v>
      </c>
      <c r="BY87" s="197">
        <v>0.3614544684695512</v>
      </c>
      <c r="BZ87" s="197">
        <v>0</v>
      </c>
      <c r="CA87" s="197">
        <v>0</v>
      </c>
      <c r="CB87" s="197">
        <v>0</v>
      </c>
      <c r="CC87" s="197">
        <v>0</v>
      </c>
      <c r="CD87" s="197">
        <v>0</v>
      </c>
      <c r="CE87" s="197">
        <v>0</v>
      </c>
      <c r="CF87" s="197">
        <v>0</v>
      </c>
      <c r="CG87" s="198">
        <v>0</v>
      </c>
    </row>
    <row r="88" spans="1:85" x14ac:dyDescent="0.35">
      <c r="A88" s="163"/>
      <c r="B88" s="56" t="s">
        <v>448</v>
      </c>
      <c r="D88" s="197">
        <v>0</v>
      </c>
      <c r="E88" s="197">
        <v>0</v>
      </c>
      <c r="F88" s="197">
        <v>0</v>
      </c>
      <c r="G88" s="197">
        <v>0</v>
      </c>
      <c r="H88" s="197">
        <v>0</v>
      </c>
      <c r="I88" s="197">
        <v>0</v>
      </c>
      <c r="J88" s="197">
        <v>0</v>
      </c>
      <c r="K88" s="197">
        <v>0</v>
      </c>
      <c r="L88" s="197">
        <v>0</v>
      </c>
      <c r="M88" s="197">
        <v>0</v>
      </c>
      <c r="N88" s="197">
        <v>0</v>
      </c>
      <c r="O88" s="197">
        <v>0</v>
      </c>
      <c r="P88" s="197">
        <v>0</v>
      </c>
      <c r="Q88" s="197">
        <v>0</v>
      </c>
      <c r="R88" s="197">
        <v>0</v>
      </c>
      <c r="S88" s="197">
        <v>0</v>
      </c>
      <c r="T88" s="197">
        <v>0</v>
      </c>
      <c r="U88" s="197">
        <v>0</v>
      </c>
      <c r="V88" s="197">
        <v>0</v>
      </c>
      <c r="W88" s="197">
        <v>0</v>
      </c>
      <c r="X88" s="197">
        <v>0</v>
      </c>
      <c r="Y88" s="197">
        <v>0</v>
      </c>
      <c r="Z88" s="197">
        <v>0</v>
      </c>
      <c r="AA88" s="197">
        <v>0</v>
      </c>
      <c r="AB88" s="197">
        <v>0</v>
      </c>
      <c r="AC88" s="197">
        <v>0</v>
      </c>
      <c r="AD88" s="197">
        <v>0</v>
      </c>
      <c r="AE88" s="197">
        <v>0</v>
      </c>
      <c r="AF88" s="197">
        <v>0</v>
      </c>
      <c r="AG88" s="197">
        <v>0</v>
      </c>
      <c r="AH88" s="197">
        <v>0</v>
      </c>
      <c r="AI88" s="197">
        <v>0</v>
      </c>
      <c r="AJ88" s="197">
        <v>0</v>
      </c>
      <c r="AK88" s="197">
        <v>0</v>
      </c>
      <c r="AL88" s="197">
        <v>0</v>
      </c>
      <c r="AM88" s="197">
        <v>0</v>
      </c>
      <c r="AN88" s="197">
        <v>0</v>
      </c>
      <c r="AO88" s="197">
        <v>0</v>
      </c>
      <c r="AP88" s="197">
        <v>0</v>
      </c>
      <c r="AQ88" s="197">
        <v>0</v>
      </c>
      <c r="AR88" s="197">
        <v>0</v>
      </c>
      <c r="AS88" s="197">
        <v>0</v>
      </c>
      <c r="AT88" s="197">
        <v>0</v>
      </c>
      <c r="AU88" s="197">
        <v>0</v>
      </c>
      <c r="AV88" s="197">
        <v>0</v>
      </c>
      <c r="AW88" s="197">
        <v>0</v>
      </c>
      <c r="AX88" s="197">
        <v>7.1650829376580099</v>
      </c>
      <c r="AY88" s="197">
        <v>8.2942976738523928</v>
      </c>
      <c r="AZ88" s="197">
        <v>10.605236715914241</v>
      </c>
      <c r="BA88" s="197">
        <v>9.652108202526172</v>
      </c>
      <c r="BB88" s="197">
        <v>15.903021772975331</v>
      </c>
      <c r="BC88" s="197">
        <v>19.983214807241286</v>
      </c>
      <c r="BD88" s="197">
        <v>22.241848995755969</v>
      </c>
      <c r="BE88" s="197">
        <v>26.512749552502989</v>
      </c>
      <c r="BF88" s="197">
        <v>35.495326323906454</v>
      </c>
      <c r="BG88" s="197">
        <v>34.059984812100765</v>
      </c>
      <c r="BH88" s="197">
        <v>35.297141463247634</v>
      </c>
      <c r="BI88" s="197">
        <v>46.094691763561208</v>
      </c>
      <c r="BJ88" s="197">
        <v>53.399521913257587</v>
      </c>
      <c r="BK88" s="197">
        <v>64.780918052348312</v>
      </c>
      <c r="BL88" s="197">
        <v>611.74293650579489</v>
      </c>
      <c r="BM88" s="197">
        <v>629.1502140044081</v>
      </c>
      <c r="BN88" s="197">
        <v>655.2767440879984</v>
      </c>
      <c r="BO88" s="197">
        <v>650.0683442218027</v>
      </c>
      <c r="BP88" s="197">
        <v>665.44721900483262</v>
      </c>
      <c r="BQ88" s="197">
        <v>700.08012226728738</v>
      </c>
      <c r="BR88" s="197">
        <v>1010.6109871747544</v>
      </c>
      <c r="BS88" s="197">
        <v>559.55490784002495</v>
      </c>
      <c r="BT88" s="197">
        <v>553.72931079414764</v>
      </c>
      <c r="BU88" s="197">
        <v>569.32937191438953</v>
      </c>
      <c r="BV88" s="197">
        <v>564.63329606249215</v>
      </c>
      <c r="BW88" s="197">
        <v>544.60011473950328</v>
      </c>
      <c r="BX88" s="197">
        <v>534.88078270168273</v>
      </c>
      <c r="BY88" s="197">
        <v>539.32846014812537</v>
      </c>
      <c r="BZ88" s="197">
        <v>481.77266207606971</v>
      </c>
      <c r="CA88" s="197">
        <v>526.16055506353609</v>
      </c>
      <c r="CB88" s="197">
        <v>494.20330545759037</v>
      </c>
      <c r="CC88" s="197">
        <v>544.3042249533994</v>
      </c>
      <c r="CD88" s="197">
        <v>613.46109108944586</v>
      </c>
      <c r="CE88" s="197">
        <v>679.74537017735292</v>
      </c>
      <c r="CF88" s="197">
        <v>747.19375074853656</v>
      </c>
      <c r="CG88" s="198">
        <v>811.65871257314302</v>
      </c>
    </row>
    <row r="89" spans="1:85" x14ac:dyDescent="0.35">
      <c r="A89" s="163"/>
      <c r="B89" s="56" t="s">
        <v>462</v>
      </c>
      <c r="D89" s="197">
        <v>0</v>
      </c>
      <c r="E89" s="197">
        <v>0</v>
      </c>
      <c r="F89" s="197">
        <v>0</v>
      </c>
      <c r="G89" s="197">
        <v>0</v>
      </c>
      <c r="H89" s="197">
        <v>0</v>
      </c>
      <c r="I89" s="197">
        <v>0</v>
      </c>
      <c r="J89" s="197">
        <v>0</v>
      </c>
      <c r="K89" s="197">
        <v>0</v>
      </c>
      <c r="L89" s="197">
        <v>0</v>
      </c>
      <c r="M89" s="197">
        <v>0</v>
      </c>
      <c r="N89" s="197">
        <v>0</v>
      </c>
      <c r="O89" s="197">
        <v>0</v>
      </c>
      <c r="P89" s="197">
        <v>0</v>
      </c>
      <c r="Q89" s="197">
        <v>0</v>
      </c>
      <c r="R89" s="197">
        <v>0</v>
      </c>
      <c r="S89" s="197">
        <v>0</v>
      </c>
      <c r="T89" s="197">
        <v>0</v>
      </c>
      <c r="U89" s="197">
        <v>0</v>
      </c>
      <c r="V89" s="197">
        <v>0</v>
      </c>
      <c r="W89" s="197">
        <v>0</v>
      </c>
      <c r="X89" s="197">
        <v>0</v>
      </c>
      <c r="Y89" s="197">
        <v>0</v>
      </c>
      <c r="Z89" s="197">
        <v>0</v>
      </c>
      <c r="AA89" s="197">
        <v>0</v>
      </c>
      <c r="AB89" s="197">
        <v>0</v>
      </c>
      <c r="AC89" s="197">
        <v>0</v>
      </c>
      <c r="AD89" s="197">
        <v>0</v>
      </c>
      <c r="AE89" s="197">
        <v>0</v>
      </c>
      <c r="AF89" s="197">
        <v>0</v>
      </c>
      <c r="AG89" s="197">
        <v>0</v>
      </c>
      <c r="AH89" s="197">
        <v>0</v>
      </c>
      <c r="AI89" s="197">
        <v>0</v>
      </c>
      <c r="AJ89" s="197">
        <v>0</v>
      </c>
      <c r="AK89" s="197">
        <v>0</v>
      </c>
      <c r="AL89" s="197">
        <v>0</v>
      </c>
      <c r="AM89" s="197">
        <v>0</v>
      </c>
      <c r="AN89" s="197">
        <v>0</v>
      </c>
      <c r="AO89" s="197">
        <v>0</v>
      </c>
      <c r="AP89" s="197">
        <v>0</v>
      </c>
      <c r="AQ89" s="197">
        <v>0</v>
      </c>
      <c r="AR89" s="197">
        <v>0</v>
      </c>
      <c r="AS89" s="197">
        <v>0</v>
      </c>
      <c r="AT89" s="197">
        <v>0</v>
      </c>
      <c r="AU89" s="197">
        <v>8862.9492616999596</v>
      </c>
      <c r="AV89" s="197">
        <v>9756.7847390887437</v>
      </c>
      <c r="AW89" s="197">
        <v>10410.715570382095</v>
      </c>
      <c r="AX89" s="197">
        <v>10719.634367985738</v>
      </c>
      <c r="AY89" s="197">
        <v>10871.02009244639</v>
      </c>
      <c r="AZ89" s="197">
        <v>10768.210736268371</v>
      </c>
      <c r="BA89" s="197">
        <v>10533.409037413094</v>
      </c>
      <c r="BB89" s="197">
        <v>10191.082704987726</v>
      </c>
      <c r="BC89" s="197">
        <v>10030.648446123962</v>
      </c>
      <c r="BD89" s="197">
        <v>9850.4425039413545</v>
      </c>
      <c r="BE89" s="197">
        <v>9702.9653782499081</v>
      </c>
      <c r="BF89" s="197">
        <v>9494.7818862176755</v>
      </c>
      <c r="BG89" s="197">
        <v>8914.6711406516442</v>
      </c>
      <c r="BH89" s="197">
        <v>788.02064612128345</v>
      </c>
      <c r="BI89" s="197">
        <v>837.42297154525943</v>
      </c>
      <c r="BJ89" s="197">
        <v>765.35980607391923</v>
      </c>
      <c r="BK89" s="197">
        <v>691.43127046744121</v>
      </c>
      <c r="BL89" s="197">
        <v>693.67662217413499</v>
      </c>
      <c r="BM89" s="197">
        <v>755.47372835484646</v>
      </c>
      <c r="BN89" s="197">
        <v>777.49059910476728</v>
      </c>
      <c r="BO89" s="197">
        <v>766.90783184706004</v>
      </c>
      <c r="BP89" s="197">
        <v>774.58231460412276</v>
      </c>
      <c r="BQ89" s="197">
        <v>682.82498939271636</v>
      </c>
      <c r="BR89" s="197">
        <v>837.81728559198575</v>
      </c>
      <c r="BS89" s="197">
        <v>921.30559270545302</v>
      </c>
      <c r="BT89" s="197">
        <v>788.39217280833384</v>
      </c>
      <c r="BU89" s="197">
        <v>834.45248411483237</v>
      </c>
      <c r="BV89" s="197">
        <v>698.43658819601262</v>
      </c>
      <c r="BW89" s="197">
        <v>636.64542543873233</v>
      </c>
      <c r="BX89" s="197">
        <v>556.70656051479773</v>
      </c>
      <c r="BY89" s="197">
        <v>621.4068542614292</v>
      </c>
      <c r="BZ89" s="197">
        <v>670.24762447859371</v>
      </c>
      <c r="CA89" s="197">
        <v>776.83399787474946</v>
      </c>
      <c r="CB89" s="197">
        <v>748.20575857595213</v>
      </c>
      <c r="CC89" s="197">
        <v>648.26596479667387</v>
      </c>
      <c r="CD89" s="197">
        <v>634.43853545382547</v>
      </c>
      <c r="CE89" s="197">
        <v>640.67743960260213</v>
      </c>
      <c r="CF89" s="197">
        <v>649.72591076700814</v>
      </c>
      <c r="CG89" s="198">
        <v>667.11346381248359</v>
      </c>
    </row>
    <row r="90" spans="1:85" x14ac:dyDescent="0.35">
      <c r="A90" s="163"/>
      <c r="B90" s="200" t="s">
        <v>449</v>
      </c>
      <c r="D90" s="197">
        <v>0</v>
      </c>
      <c r="E90" s="197">
        <v>0</v>
      </c>
      <c r="F90" s="197">
        <v>0</v>
      </c>
      <c r="G90" s="197">
        <v>0</v>
      </c>
      <c r="H90" s="197">
        <v>0</v>
      </c>
      <c r="I90" s="197">
        <v>0</v>
      </c>
      <c r="J90" s="197">
        <v>0</v>
      </c>
      <c r="K90" s="197">
        <v>0</v>
      </c>
      <c r="L90" s="197">
        <v>0</v>
      </c>
      <c r="M90" s="197">
        <v>0</v>
      </c>
      <c r="N90" s="197">
        <v>0</v>
      </c>
      <c r="O90" s="197">
        <v>0</v>
      </c>
      <c r="P90" s="197">
        <v>0</v>
      </c>
      <c r="Q90" s="197">
        <v>0</v>
      </c>
      <c r="R90" s="197">
        <v>0</v>
      </c>
      <c r="S90" s="197">
        <v>0</v>
      </c>
      <c r="T90" s="197">
        <v>0</v>
      </c>
      <c r="U90" s="197">
        <v>0</v>
      </c>
      <c r="V90" s="197">
        <v>0</v>
      </c>
      <c r="W90" s="197">
        <v>0</v>
      </c>
      <c r="X90" s="197">
        <v>0</v>
      </c>
      <c r="Y90" s="197">
        <v>0</v>
      </c>
      <c r="Z90" s="197">
        <v>0</v>
      </c>
      <c r="AA90" s="197">
        <v>0</v>
      </c>
      <c r="AB90" s="197">
        <v>0</v>
      </c>
      <c r="AC90" s="197">
        <v>0</v>
      </c>
      <c r="AD90" s="197">
        <v>0</v>
      </c>
      <c r="AE90" s="197">
        <v>0</v>
      </c>
      <c r="AF90" s="197">
        <v>0</v>
      </c>
      <c r="AG90" s="197">
        <v>0</v>
      </c>
      <c r="AH90" s="197">
        <v>0</v>
      </c>
      <c r="AI90" s="197">
        <v>0</v>
      </c>
      <c r="AJ90" s="197">
        <v>0</v>
      </c>
      <c r="AK90" s="197">
        <v>0</v>
      </c>
      <c r="AL90" s="197">
        <v>0</v>
      </c>
      <c r="AM90" s="197">
        <v>0</v>
      </c>
      <c r="AN90" s="197">
        <v>0</v>
      </c>
      <c r="AO90" s="197">
        <v>0</v>
      </c>
      <c r="AP90" s="197">
        <v>0</v>
      </c>
      <c r="AQ90" s="197">
        <v>0</v>
      </c>
      <c r="AR90" s="197">
        <v>0</v>
      </c>
      <c r="AS90" s="197">
        <v>0</v>
      </c>
      <c r="AT90" s="197">
        <v>0</v>
      </c>
      <c r="AU90" s="197">
        <v>8127.739093239933</v>
      </c>
      <c r="AV90" s="197">
        <v>9267.9603815854862</v>
      </c>
      <c r="AW90" s="197">
        <v>10034.531439638004</v>
      </c>
      <c r="AX90" s="197">
        <v>10342.179043858934</v>
      </c>
      <c r="AY90" s="197">
        <v>10493.391552986934</v>
      </c>
      <c r="AZ90" s="197">
        <v>10397.084204189387</v>
      </c>
      <c r="BA90" s="197">
        <v>10148.977198040197</v>
      </c>
      <c r="BB90" s="197">
        <v>9787.3360987005781</v>
      </c>
      <c r="BC90" s="197">
        <v>9566.9274772318822</v>
      </c>
      <c r="BD90" s="197">
        <v>9331.8472313267393</v>
      </c>
      <c r="BE90" s="197">
        <v>9135.869484176359</v>
      </c>
      <c r="BF90" s="197">
        <v>9069.9117772962818</v>
      </c>
      <c r="BG90" s="197">
        <v>8438.2525329648088</v>
      </c>
      <c r="BH90" s="197">
        <v>603.24230246095601</v>
      </c>
      <c r="BI90" s="197">
        <v>617.2743164859188</v>
      </c>
      <c r="BJ90" s="197">
        <v>555.46527932088384</v>
      </c>
      <c r="BK90" s="197">
        <v>509.00256825341683</v>
      </c>
      <c r="BL90" s="197">
        <v>531.83790754105587</v>
      </c>
      <c r="BM90" s="197">
        <v>581.72376887047028</v>
      </c>
      <c r="BN90" s="197">
        <v>590.83550525538408</v>
      </c>
      <c r="BO90" s="197">
        <v>629.55358278222604</v>
      </c>
      <c r="BP90" s="197">
        <v>637.7215303871958</v>
      </c>
      <c r="BQ90" s="197">
        <v>659.31525207951483</v>
      </c>
      <c r="BR90" s="197">
        <v>780.10150818532441</v>
      </c>
      <c r="BS90" s="197">
        <v>862.84617364065218</v>
      </c>
      <c r="BT90" s="197">
        <v>733.44292816404743</v>
      </c>
      <c r="BU90" s="197">
        <v>826.09887229031074</v>
      </c>
      <c r="BV90" s="197">
        <v>690.24209578788759</v>
      </c>
      <c r="BW90" s="197">
        <v>628.09388712516477</v>
      </c>
      <c r="BX90" s="197">
        <v>547.51475953537113</v>
      </c>
      <c r="BY90" s="197">
        <v>606.81790189300909</v>
      </c>
      <c r="BZ90" s="197">
        <v>652.84756967601061</v>
      </c>
      <c r="CA90" s="197">
        <v>762.00575398219303</v>
      </c>
      <c r="CB90" s="197">
        <v>748.20575857595213</v>
      </c>
      <c r="CC90" s="197">
        <v>648.26596479667387</v>
      </c>
      <c r="CD90" s="197">
        <v>634.43853545382547</v>
      </c>
      <c r="CE90" s="197">
        <v>640.67743960260213</v>
      </c>
      <c r="CF90" s="197">
        <v>649.72591076700814</v>
      </c>
      <c r="CG90" s="198">
        <v>667.11346381248359</v>
      </c>
    </row>
    <row r="91" spans="1:85" x14ac:dyDescent="0.35">
      <c r="A91" s="163"/>
      <c r="B91" s="200" t="s">
        <v>450</v>
      </c>
      <c r="D91" s="197">
        <v>0</v>
      </c>
      <c r="E91" s="197">
        <v>0</v>
      </c>
      <c r="F91" s="197">
        <v>0</v>
      </c>
      <c r="G91" s="197">
        <v>0</v>
      </c>
      <c r="H91" s="197">
        <v>0</v>
      </c>
      <c r="I91" s="197">
        <v>0</v>
      </c>
      <c r="J91" s="197">
        <v>0</v>
      </c>
      <c r="K91" s="197">
        <v>0</v>
      </c>
      <c r="L91" s="197">
        <v>0</v>
      </c>
      <c r="M91" s="197">
        <v>0</v>
      </c>
      <c r="N91" s="197">
        <v>0</v>
      </c>
      <c r="O91" s="197">
        <v>0</v>
      </c>
      <c r="P91" s="197">
        <v>0</v>
      </c>
      <c r="Q91" s="197">
        <v>0</v>
      </c>
      <c r="R91" s="197">
        <v>0</v>
      </c>
      <c r="S91" s="197">
        <v>0</v>
      </c>
      <c r="T91" s="197">
        <v>0</v>
      </c>
      <c r="U91" s="197">
        <v>0</v>
      </c>
      <c r="V91" s="197">
        <v>0</v>
      </c>
      <c r="W91" s="197">
        <v>0</v>
      </c>
      <c r="X91" s="197">
        <v>0</v>
      </c>
      <c r="Y91" s="197">
        <v>0</v>
      </c>
      <c r="Z91" s="197">
        <v>0</v>
      </c>
      <c r="AA91" s="197">
        <v>0</v>
      </c>
      <c r="AB91" s="197">
        <v>0</v>
      </c>
      <c r="AC91" s="197">
        <v>0</v>
      </c>
      <c r="AD91" s="197">
        <v>0</v>
      </c>
      <c r="AE91" s="197">
        <v>0</v>
      </c>
      <c r="AF91" s="197">
        <v>0</v>
      </c>
      <c r="AG91" s="197">
        <v>0</v>
      </c>
      <c r="AH91" s="197">
        <v>0</v>
      </c>
      <c r="AI91" s="197">
        <v>0</v>
      </c>
      <c r="AJ91" s="197">
        <v>0</v>
      </c>
      <c r="AK91" s="197">
        <v>0</v>
      </c>
      <c r="AL91" s="197">
        <v>0</v>
      </c>
      <c r="AM91" s="197">
        <v>0</v>
      </c>
      <c r="AN91" s="197">
        <v>0</v>
      </c>
      <c r="AO91" s="197">
        <v>0</v>
      </c>
      <c r="AP91" s="197">
        <v>0</v>
      </c>
      <c r="AQ91" s="197">
        <v>0</v>
      </c>
      <c r="AR91" s="197">
        <v>0</v>
      </c>
      <c r="AS91" s="197">
        <v>0</v>
      </c>
      <c r="AT91" s="197">
        <v>0</v>
      </c>
      <c r="AU91" s="197">
        <v>735.21016846002635</v>
      </c>
      <c r="AV91" s="197">
        <v>488.82435750325897</v>
      </c>
      <c r="AW91" s="197">
        <v>376.18413074409256</v>
      </c>
      <c r="AX91" s="197">
        <v>377.45532412680387</v>
      </c>
      <c r="AY91" s="197">
        <v>377.62853945945722</v>
      </c>
      <c r="AZ91" s="197">
        <v>371.12653207898495</v>
      </c>
      <c r="BA91" s="197">
        <v>384.43183937289638</v>
      </c>
      <c r="BB91" s="197">
        <v>403.74660628714736</v>
      </c>
      <c r="BC91" s="197">
        <v>463.7209688920783</v>
      </c>
      <c r="BD91" s="197">
        <v>518.59527261461471</v>
      </c>
      <c r="BE91" s="197">
        <v>567.09589407355043</v>
      </c>
      <c r="BF91" s="197">
        <v>424.87010892139335</v>
      </c>
      <c r="BG91" s="197">
        <v>476.41860768683523</v>
      </c>
      <c r="BH91" s="197">
        <v>184.77834366032747</v>
      </c>
      <c r="BI91" s="197">
        <v>220.1486550593406</v>
      </c>
      <c r="BJ91" s="197">
        <v>209.89452675303542</v>
      </c>
      <c r="BK91" s="197">
        <v>182.42870221402447</v>
      </c>
      <c r="BL91" s="197">
        <v>161.83871463307909</v>
      </c>
      <c r="BM91" s="197">
        <v>173.74995948437615</v>
      </c>
      <c r="BN91" s="197">
        <v>186.65509384938323</v>
      </c>
      <c r="BO91" s="197">
        <v>137.35424906483388</v>
      </c>
      <c r="BP91" s="197">
        <v>136.86078421692699</v>
      </c>
      <c r="BQ91" s="197">
        <v>0</v>
      </c>
      <c r="BR91" s="197">
        <v>0</v>
      </c>
      <c r="BS91" s="197">
        <v>0</v>
      </c>
      <c r="BT91" s="197">
        <v>0</v>
      </c>
      <c r="BU91" s="197">
        <v>0</v>
      </c>
      <c r="BV91" s="197">
        <v>0</v>
      </c>
      <c r="BW91" s="197">
        <v>0</v>
      </c>
      <c r="BX91" s="197">
        <v>0</v>
      </c>
      <c r="BY91" s="197">
        <v>0</v>
      </c>
      <c r="BZ91" s="197">
        <v>0</v>
      </c>
      <c r="CA91" s="197">
        <v>0</v>
      </c>
      <c r="CB91" s="197">
        <v>0</v>
      </c>
      <c r="CC91" s="197">
        <v>0</v>
      </c>
      <c r="CD91" s="197">
        <v>0</v>
      </c>
      <c r="CE91" s="197">
        <v>0</v>
      </c>
      <c r="CF91" s="197">
        <v>0</v>
      </c>
      <c r="CG91" s="198">
        <v>0</v>
      </c>
    </row>
    <row r="92" spans="1:85" x14ac:dyDescent="0.35">
      <c r="A92" s="163"/>
      <c r="B92" s="200" t="s">
        <v>451</v>
      </c>
      <c r="D92" s="197">
        <v>0</v>
      </c>
      <c r="E92" s="197">
        <v>0</v>
      </c>
      <c r="F92" s="197">
        <v>0</v>
      </c>
      <c r="G92" s="197">
        <v>0</v>
      </c>
      <c r="H92" s="197">
        <v>0</v>
      </c>
      <c r="I92" s="197">
        <v>0</v>
      </c>
      <c r="J92" s="197">
        <v>0</v>
      </c>
      <c r="K92" s="197">
        <v>0</v>
      </c>
      <c r="L92" s="197">
        <v>0</v>
      </c>
      <c r="M92" s="197">
        <v>0</v>
      </c>
      <c r="N92" s="197">
        <v>0</v>
      </c>
      <c r="O92" s="197">
        <v>0</v>
      </c>
      <c r="P92" s="197">
        <v>0</v>
      </c>
      <c r="Q92" s="197">
        <v>0</v>
      </c>
      <c r="R92" s="197">
        <v>0</v>
      </c>
      <c r="S92" s="197">
        <v>0</v>
      </c>
      <c r="T92" s="197">
        <v>0</v>
      </c>
      <c r="U92" s="197">
        <v>0</v>
      </c>
      <c r="V92" s="197">
        <v>0</v>
      </c>
      <c r="W92" s="197">
        <v>0</v>
      </c>
      <c r="X92" s="197">
        <v>0</v>
      </c>
      <c r="Y92" s="197">
        <v>0</v>
      </c>
      <c r="Z92" s="197">
        <v>0</v>
      </c>
      <c r="AA92" s="197">
        <v>0</v>
      </c>
      <c r="AB92" s="197">
        <v>0</v>
      </c>
      <c r="AC92" s="197">
        <v>0</v>
      </c>
      <c r="AD92" s="197">
        <v>0</v>
      </c>
      <c r="AE92" s="197">
        <v>0</v>
      </c>
      <c r="AF92" s="197">
        <v>0</v>
      </c>
      <c r="AG92" s="197">
        <v>0</v>
      </c>
      <c r="AH92" s="197">
        <v>0</v>
      </c>
      <c r="AI92" s="197">
        <v>0</v>
      </c>
      <c r="AJ92" s="197">
        <v>0</v>
      </c>
      <c r="AK92" s="197">
        <v>0</v>
      </c>
      <c r="AL92" s="197">
        <v>0</v>
      </c>
      <c r="AM92" s="197">
        <v>0</v>
      </c>
      <c r="AN92" s="197">
        <v>0</v>
      </c>
      <c r="AO92" s="197">
        <v>0</v>
      </c>
      <c r="AP92" s="197">
        <v>0</v>
      </c>
      <c r="AQ92" s="197">
        <v>0</v>
      </c>
      <c r="AR92" s="197">
        <v>0</v>
      </c>
      <c r="AS92" s="197">
        <v>0</v>
      </c>
      <c r="AT92" s="197">
        <v>0</v>
      </c>
      <c r="AU92" s="197">
        <v>0</v>
      </c>
      <c r="AV92" s="197">
        <v>0</v>
      </c>
      <c r="AW92" s="197">
        <v>0</v>
      </c>
      <c r="AX92" s="197">
        <v>0</v>
      </c>
      <c r="AY92" s="197">
        <v>0</v>
      </c>
      <c r="AZ92" s="197">
        <v>0</v>
      </c>
      <c r="BA92" s="197">
        <v>0</v>
      </c>
      <c r="BB92" s="197">
        <v>0</v>
      </c>
      <c r="BC92" s="197">
        <v>0</v>
      </c>
      <c r="BD92" s="197">
        <v>0</v>
      </c>
      <c r="BE92" s="197">
        <v>0</v>
      </c>
      <c r="BF92" s="197">
        <v>0</v>
      </c>
      <c r="BG92" s="197">
        <v>0</v>
      </c>
      <c r="BH92" s="197">
        <v>0</v>
      </c>
      <c r="BI92" s="197">
        <v>0</v>
      </c>
      <c r="BJ92" s="197">
        <v>0</v>
      </c>
      <c r="BK92" s="197">
        <v>0</v>
      </c>
      <c r="BL92" s="197">
        <v>0</v>
      </c>
      <c r="BM92" s="197">
        <v>0</v>
      </c>
      <c r="BN92" s="197">
        <v>0</v>
      </c>
      <c r="BO92" s="197">
        <v>0</v>
      </c>
      <c r="BP92" s="197">
        <v>0</v>
      </c>
      <c r="BQ92" s="197">
        <v>23.509737313201516</v>
      </c>
      <c r="BR92" s="197">
        <v>57.715777406661374</v>
      </c>
      <c r="BS92" s="197">
        <v>58.459419064800827</v>
      </c>
      <c r="BT92" s="197">
        <v>54.949244644286473</v>
      </c>
      <c r="BU92" s="197">
        <v>8.3536118245216855</v>
      </c>
      <c r="BV92" s="197">
        <v>8.1944924081250381</v>
      </c>
      <c r="BW92" s="197">
        <v>8.55153831356761</v>
      </c>
      <c r="BX92" s="197">
        <v>9.1918009794265085</v>
      </c>
      <c r="BY92" s="197">
        <v>14.588952368420163</v>
      </c>
      <c r="BZ92" s="197">
        <v>17.400054802583096</v>
      </c>
      <c r="CA92" s="197">
        <v>14.828243892556403</v>
      </c>
      <c r="CB92" s="197">
        <v>0</v>
      </c>
      <c r="CC92" s="197">
        <v>0</v>
      </c>
      <c r="CD92" s="197">
        <v>0</v>
      </c>
      <c r="CE92" s="197">
        <v>0</v>
      </c>
      <c r="CF92" s="197">
        <v>0</v>
      </c>
      <c r="CG92" s="198">
        <v>0</v>
      </c>
    </row>
    <row r="93" spans="1:85" x14ac:dyDescent="0.35">
      <c r="A93" s="163"/>
      <c r="B93" s="101" t="s">
        <v>463</v>
      </c>
      <c r="CG93" s="50"/>
    </row>
    <row r="94" spans="1:85" ht="32.25" customHeight="1" x14ac:dyDescent="0.35">
      <c r="A94" s="163"/>
      <c r="B94" s="36" t="s">
        <v>464</v>
      </c>
      <c r="CG94" s="50"/>
    </row>
    <row r="95" spans="1:85" x14ac:dyDescent="0.35">
      <c r="A95" s="163"/>
      <c r="B95" s="36" t="s">
        <v>465</v>
      </c>
      <c r="CG95" s="50"/>
    </row>
    <row r="96" spans="1:85" ht="16" thickBot="1" x14ac:dyDescent="0.4">
      <c r="A96" s="201"/>
      <c r="B96" s="202" t="s">
        <v>466</v>
      </c>
      <c r="C96" s="171"/>
      <c r="D96" s="128"/>
      <c r="E96" s="128"/>
      <c r="F96" s="128"/>
      <c r="G96" s="128"/>
      <c r="H96" s="128"/>
      <c r="I96" s="128"/>
      <c r="J96" s="128"/>
      <c r="K96" s="128"/>
      <c r="L96" s="128"/>
      <c r="M96" s="128"/>
      <c r="N96" s="128"/>
      <c r="O96" s="128"/>
      <c r="P96" s="128"/>
      <c r="Q96" s="128"/>
      <c r="R96" s="128"/>
      <c r="S96" s="128"/>
      <c r="T96" s="128"/>
      <c r="U96" s="128"/>
      <c r="V96" s="128"/>
      <c r="W96" s="128"/>
      <c r="X96" s="128"/>
      <c r="Y96" s="128"/>
      <c r="Z96" s="128"/>
      <c r="AA96" s="128"/>
      <c r="AB96" s="128"/>
      <c r="AC96" s="128"/>
      <c r="AD96" s="128"/>
      <c r="AE96" s="128"/>
      <c r="AF96" s="128"/>
      <c r="AG96" s="128"/>
      <c r="AH96" s="128"/>
      <c r="AI96" s="128"/>
      <c r="AJ96" s="128"/>
      <c r="AK96" s="128"/>
      <c r="AL96" s="128"/>
      <c r="AM96" s="128"/>
      <c r="AN96" s="128"/>
      <c r="AO96" s="128"/>
      <c r="AP96" s="128"/>
      <c r="AQ96" s="128"/>
      <c r="AR96" s="128"/>
      <c r="AS96" s="128"/>
      <c r="AT96" s="128"/>
      <c r="AU96" s="128"/>
      <c r="AV96" s="128"/>
      <c r="AW96" s="128"/>
      <c r="AX96" s="128"/>
      <c r="AY96" s="128"/>
      <c r="AZ96" s="128"/>
      <c r="BA96" s="128"/>
      <c r="BB96" s="128"/>
      <c r="BC96" s="128"/>
      <c r="BD96" s="128"/>
      <c r="BE96" s="128"/>
      <c r="BF96" s="128"/>
      <c r="BG96" s="128"/>
      <c r="BH96" s="128"/>
      <c r="BI96" s="128"/>
      <c r="BJ96" s="128"/>
      <c r="BK96" s="128"/>
      <c r="BL96" s="128"/>
      <c r="BM96" s="128"/>
      <c r="BN96" s="128"/>
      <c r="BO96" s="128"/>
      <c r="BP96" s="128"/>
      <c r="BQ96" s="128"/>
      <c r="BR96" s="128"/>
      <c r="BS96" s="128"/>
      <c r="BT96" s="128"/>
      <c r="BU96" s="128"/>
      <c r="BV96" s="128"/>
      <c r="BW96" s="128"/>
      <c r="BX96" s="112"/>
      <c r="BY96" s="112"/>
      <c r="BZ96" s="112"/>
      <c r="CA96" s="112"/>
      <c r="CB96" s="112"/>
      <c r="CC96" s="112"/>
      <c r="CD96" s="112"/>
      <c r="CE96" s="112"/>
      <c r="CF96" s="112"/>
      <c r="CG96" s="113"/>
    </row>
    <row r="153" spans="73:75" x14ac:dyDescent="0.35">
      <c r="BU153" s="36"/>
      <c r="BV153" s="36"/>
      <c r="BW153" s="36"/>
    </row>
    <row r="154" spans="73:75" x14ac:dyDescent="0.35">
      <c r="BU154" s="36"/>
      <c r="BV154" s="36"/>
      <c r="BW154" s="36"/>
    </row>
    <row r="155" spans="73:75" x14ac:dyDescent="0.35">
      <c r="BU155" s="36"/>
      <c r="BV155" s="36"/>
      <c r="BW155" s="36"/>
    </row>
    <row r="156" spans="73:75" x14ac:dyDescent="0.35">
      <c r="BU156" s="36"/>
      <c r="BV156" s="36"/>
      <c r="BW156" s="36"/>
    </row>
    <row r="157" spans="73:75" x14ac:dyDescent="0.35">
      <c r="BU157" s="36"/>
      <c r="BV157" s="36"/>
      <c r="BW157" s="36"/>
    </row>
    <row r="158" spans="73:75" x14ac:dyDescent="0.35">
      <c r="BU158" s="36"/>
      <c r="BV158" s="36"/>
      <c r="BW158" s="36"/>
    </row>
    <row r="159" spans="73:75" x14ac:dyDescent="0.35">
      <c r="BU159" s="36"/>
      <c r="BV159" s="36"/>
      <c r="BW159" s="36"/>
    </row>
    <row r="160" spans="73:75" x14ac:dyDescent="0.35">
      <c r="BU160" s="36"/>
      <c r="BV160" s="36"/>
      <c r="BW160" s="36"/>
    </row>
    <row r="161" spans="73:75" x14ac:dyDescent="0.35">
      <c r="BU161" s="36"/>
      <c r="BV161" s="36"/>
      <c r="BW161" s="36"/>
    </row>
    <row r="162" spans="73:75" x14ac:dyDescent="0.35">
      <c r="BU162" s="36"/>
      <c r="BV162" s="36"/>
      <c r="BW162" s="36"/>
    </row>
    <row r="163" spans="73:75" x14ac:dyDescent="0.35">
      <c r="BU163" s="36"/>
      <c r="BV163" s="36"/>
      <c r="BW163" s="36"/>
    </row>
    <row r="164" spans="73:75" x14ac:dyDescent="0.35">
      <c r="BU164" s="36"/>
      <c r="BV164" s="36"/>
      <c r="BW164" s="36"/>
    </row>
    <row r="165" spans="73:75" x14ac:dyDescent="0.35">
      <c r="BU165" s="36"/>
      <c r="BV165" s="36"/>
      <c r="BW165" s="36"/>
    </row>
    <row r="166" spans="73:75" x14ac:dyDescent="0.35">
      <c r="BU166" s="36"/>
      <c r="BV166" s="36"/>
      <c r="BW166" s="36"/>
    </row>
    <row r="167" spans="73:75" x14ac:dyDescent="0.35">
      <c r="BU167" s="36"/>
      <c r="BV167" s="36"/>
      <c r="BW167" s="36"/>
    </row>
    <row r="168" spans="73:75" x14ac:dyDescent="0.35">
      <c r="BU168" s="36"/>
      <c r="BV168" s="36"/>
      <c r="BW168" s="36"/>
    </row>
    <row r="169" spans="73:75" x14ac:dyDescent="0.35">
      <c r="BU169" s="36"/>
      <c r="BV169" s="36"/>
      <c r="BW169" s="36"/>
    </row>
    <row r="170" spans="73:75" x14ac:dyDescent="0.35">
      <c r="BU170" s="36"/>
      <c r="BV170" s="36"/>
      <c r="BW170" s="36"/>
    </row>
    <row r="171" spans="73:75" x14ac:dyDescent="0.35">
      <c r="BU171" s="36"/>
      <c r="BV171" s="36"/>
      <c r="BW171" s="36"/>
    </row>
  </sheetData>
  <hyperlinks>
    <hyperlink ref="B1" location="Notes!A1" display="Information relating to this table can be found in the 'Notes' tab" xr:uid="{7F9C9A19-42BC-40FD-AA44-C73CCEB87015}"/>
    <hyperlink ref="A1" location="Contents!A1" display="Contents page" xr:uid="{782A1176-A13F-48F4-BBE2-B6A841BD9025}"/>
  </hyperlinks>
  <pageMargins left="0.75" right="0.75" top="1" bottom="1" header="0.5" footer="0.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18426-813C-4E5D-AEE8-8816A155DD35}">
  <sheetPr>
    <tabColor rgb="FFFFFF00"/>
  </sheetPr>
  <dimension ref="A1:CI158"/>
  <sheetViews>
    <sheetView zoomScale="66" zoomScaleNormal="85" workbookViewId="0">
      <pane xSplit="2" ySplit="4" topLeftCell="BH5" activePane="bottomRight" state="frozen"/>
      <selection pane="topRight" activeCell="C1" sqref="C1"/>
      <selection pane="bottomLeft" activeCell="A5" sqref="A5"/>
      <selection pane="bottomRight" activeCell="BH7" sqref="BH7"/>
    </sheetView>
  </sheetViews>
  <sheetFormatPr defaultColWidth="9" defaultRowHeight="15.5" x14ac:dyDescent="0.35"/>
  <cols>
    <col min="1" max="1" width="23" style="164" bestFit="1" customWidth="1"/>
    <col min="2" max="2" width="75.54296875" style="36" customWidth="1"/>
    <col min="3" max="3" width="25.54296875" style="36" customWidth="1"/>
    <col min="4" max="33" width="12.54296875" style="51" hidden="1" customWidth="1"/>
    <col min="34" max="75" width="12.54296875" style="51" customWidth="1"/>
    <col min="76" max="84" width="12.54296875" style="36" customWidth="1"/>
    <col min="85" max="85" width="10.54296875" style="36" bestFit="1" customWidth="1"/>
    <col min="86" max="16384" width="9" style="36"/>
  </cols>
  <sheetData>
    <row r="1" spans="1:85" s="29" customFormat="1" ht="25.5" customHeight="1" thickBot="1" x14ac:dyDescent="0.3">
      <c r="A1" s="26" t="s">
        <v>47</v>
      </c>
      <c r="B1" s="116" t="s">
        <v>224</v>
      </c>
      <c r="C1" s="117"/>
      <c r="D1" s="118"/>
      <c r="E1" s="118"/>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c r="AF1" s="118"/>
      <c r="AG1" s="118"/>
      <c r="AH1" s="118"/>
      <c r="AI1" s="118"/>
      <c r="AJ1" s="118"/>
      <c r="AK1" s="118"/>
      <c r="AL1" s="118"/>
      <c r="AM1" s="118"/>
      <c r="AN1" s="118"/>
      <c r="AO1" s="118"/>
      <c r="AP1" s="118"/>
      <c r="AQ1" s="118"/>
      <c r="AR1" s="118"/>
      <c r="AS1" s="118"/>
      <c r="AT1" s="118"/>
      <c r="AU1" s="118"/>
      <c r="AV1" s="118"/>
      <c r="AW1" s="118"/>
      <c r="AX1" s="118"/>
      <c r="AY1" s="118"/>
      <c r="AZ1" s="118"/>
      <c r="BA1" s="118"/>
      <c r="BB1" s="118"/>
      <c r="BC1" s="118"/>
      <c r="BD1" s="118"/>
      <c r="BE1" s="118"/>
      <c r="BF1" s="118"/>
      <c r="BG1" s="118"/>
      <c r="BH1" s="118"/>
      <c r="BI1" s="118"/>
      <c r="BJ1" s="118"/>
      <c r="BK1" s="118"/>
      <c r="BL1" s="118"/>
      <c r="BM1" s="118"/>
      <c r="BN1" s="118"/>
      <c r="BO1" s="118"/>
      <c r="BP1" s="118"/>
      <c r="BQ1" s="118"/>
      <c r="BR1" s="118"/>
      <c r="BS1" s="118"/>
      <c r="BT1" s="118"/>
      <c r="BU1" s="118"/>
      <c r="BV1" s="118"/>
      <c r="BW1" s="118"/>
      <c r="BX1" s="118"/>
    </row>
    <row r="2" spans="1:85" ht="33" customHeight="1" x14ac:dyDescent="0.35">
      <c r="A2" s="30" t="s">
        <v>225</v>
      </c>
      <c r="B2" s="31" t="s">
        <v>524</v>
      </c>
      <c r="C2" s="141"/>
      <c r="D2" s="34" t="s">
        <v>296</v>
      </c>
      <c r="E2" s="34" t="s">
        <v>297</v>
      </c>
      <c r="F2" s="34" t="s">
        <v>298</v>
      </c>
      <c r="G2" s="34" t="s">
        <v>299</v>
      </c>
      <c r="H2" s="34" t="s">
        <v>300</v>
      </c>
      <c r="I2" s="34" t="s">
        <v>301</v>
      </c>
      <c r="J2" s="34" t="s">
        <v>302</v>
      </c>
      <c r="K2" s="34" t="s">
        <v>303</v>
      </c>
      <c r="L2" s="34" t="s">
        <v>304</v>
      </c>
      <c r="M2" s="34" t="s">
        <v>305</v>
      </c>
      <c r="N2" s="34" t="s">
        <v>306</v>
      </c>
      <c r="O2" s="34" t="s">
        <v>307</v>
      </c>
      <c r="P2" s="34" t="s">
        <v>308</v>
      </c>
      <c r="Q2" s="34" t="s">
        <v>309</v>
      </c>
      <c r="R2" s="34" t="s">
        <v>310</v>
      </c>
      <c r="S2" s="34" t="s">
        <v>311</v>
      </c>
      <c r="T2" s="34" t="s">
        <v>312</v>
      </c>
      <c r="U2" s="34" t="s">
        <v>313</v>
      </c>
      <c r="V2" s="34" t="s">
        <v>314</v>
      </c>
      <c r="W2" s="34" t="s">
        <v>315</v>
      </c>
      <c r="X2" s="34" t="s">
        <v>316</v>
      </c>
      <c r="Y2" s="34" t="s">
        <v>317</v>
      </c>
      <c r="Z2" s="34" t="s">
        <v>318</v>
      </c>
      <c r="AA2" s="34" t="s">
        <v>319</v>
      </c>
      <c r="AB2" s="34" t="s">
        <v>320</v>
      </c>
      <c r="AC2" s="34" t="s">
        <v>321</v>
      </c>
      <c r="AD2" s="34" t="s">
        <v>322</v>
      </c>
      <c r="AE2" s="34" t="s">
        <v>323</v>
      </c>
      <c r="AF2" s="34" t="s">
        <v>324</v>
      </c>
      <c r="AG2" s="34" t="s">
        <v>325</v>
      </c>
      <c r="AH2" s="34" t="s">
        <v>326</v>
      </c>
      <c r="AI2" s="34" t="s">
        <v>327</v>
      </c>
      <c r="AJ2" s="34" t="s">
        <v>328</v>
      </c>
      <c r="AK2" s="34" t="s">
        <v>329</v>
      </c>
      <c r="AL2" s="34" t="s">
        <v>330</v>
      </c>
      <c r="AM2" s="34" t="s">
        <v>331</v>
      </c>
      <c r="AN2" s="34" t="s">
        <v>332</v>
      </c>
      <c r="AO2" s="34" t="s">
        <v>333</v>
      </c>
      <c r="AP2" s="34" t="s">
        <v>334</v>
      </c>
      <c r="AQ2" s="34" t="s">
        <v>335</v>
      </c>
      <c r="AR2" s="34" t="s">
        <v>336</v>
      </c>
      <c r="AS2" s="34" t="s">
        <v>337</v>
      </c>
      <c r="AT2" s="34" t="s">
        <v>338</v>
      </c>
      <c r="AU2" s="34" t="s">
        <v>339</v>
      </c>
      <c r="AV2" s="34" t="s">
        <v>340</v>
      </c>
      <c r="AW2" s="34" t="s">
        <v>341</v>
      </c>
      <c r="AX2" s="34" t="s">
        <v>342</v>
      </c>
      <c r="AY2" s="34" t="s">
        <v>227</v>
      </c>
      <c r="AZ2" s="34" t="s">
        <v>228</v>
      </c>
      <c r="BA2" s="34" t="s">
        <v>229</v>
      </c>
      <c r="BB2" s="34" t="s">
        <v>230</v>
      </c>
      <c r="BC2" s="34" t="s">
        <v>231</v>
      </c>
      <c r="BD2" s="34" t="s">
        <v>232</v>
      </c>
      <c r="BE2" s="34" t="s">
        <v>233</v>
      </c>
      <c r="BF2" s="34" t="s">
        <v>234</v>
      </c>
      <c r="BG2" s="34" t="s">
        <v>235</v>
      </c>
      <c r="BH2" s="34" t="s">
        <v>236</v>
      </c>
      <c r="BI2" s="34" t="s">
        <v>237</v>
      </c>
      <c r="BJ2" s="34" t="s">
        <v>238</v>
      </c>
      <c r="BK2" s="34" t="s">
        <v>239</v>
      </c>
      <c r="BL2" s="34" t="s">
        <v>240</v>
      </c>
      <c r="BM2" s="34" t="s">
        <v>241</v>
      </c>
      <c r="BN2" s="34" t="s">
        <v>242</v>
      </c>
      <c r="BO2" s="34" t="s">
        <v>243</v>
      </c>
      <c r="BP2" s="34" t="s">
        <v>244</v>
      </c>
      <c r="BQ2" s="34" t="s">
        <v>245</v>
      </c>
      <c r="BR2" s="34" t="s">
        <v>246</v>
      </c>
      <c r="BS2" s="34" t="s">
        <v>247</v>
      </c>
      <c r="BT2" s="34" t="s">
        <v>248</v>
      </c>
      <c r="BU2" s="34" t="s">
        <v>249</v>
      </c>
      <c r="BV2" s="34" t="s">
        <v>250</v>
      </c>
      <c r="BW2" s="34" t="s">
        <v>251</v>
      </c>
      <c r="BX2" s="34" t="s">
        <v>252</v>
      </c>
      <c r="BY2" s="34" t="s">
        <v>253</v>
      </c>
      <c r="BZ2" s="34" t="s">
        <v>254</v>
      </c>
      <c r="CA2" s="34" t="s">
        <v>255</v>
      </c>
      <c r="CB2" s="34" t="s">
        <v>256</v>
      </c>
      <c r="CC2" s="34" t="s">
        <v>257</v>
      </c>
      <c r="CD2" s="34" t="s">
        <v>258</v>
      </c>
      <c r="CE2" s="34" t="s">
        <v>259</v>
      </c>
      <c r="CF2" s="34" t="s">
        <v>260</v>
      </c>
      <c r="CG2" s="35" t="s">
        <v>261</v>
      </c>
    </row>
    <row r="3" spans="1:85" s="38" customFormat="1" x14ac:dyDescent="0.35">
      <c r="A3" s="119">
        <v>2025</v>
      </c>
      <c r="B3" s="37" t="s">
        <v>460</v>
      </c>
      <c r="C3" s="142"/>
      <c r="D3" s="40" t="s">
        <v>263</v>
      </c>
      <c r="E3" s="40" t="s">
        <v>263</v>
      </c>
      <c r="F3" s="40" t="s">
        <v>263</v>
      </c>
      <c r="G3" s="40" t="s">
        <v>263</v>
      </c>
      <c r="H3" s="40" t="s">
        <v>263</v>
      </c>
      <c r="I3" s="40" t="s">
        <v>263</v>
      </c>
      <c r="J3" s="40" t="s">
        <v>263</v>
      </c>
      <c r="K3" s="40" t="s">
        <v>263</v>
      </c>
      <c r="L3" s="40" t="s">
        <v>263</v>
      </c>
      <c r="M3" s="40" t="s">
        <v>263</v>
      </c>
      <c r="N3" s="40" t="s">
        <v>263</v>
      </c>
      <c r="O3" s="40" t="s">
        <v>263</v>
      </c>
      <c r="P3" s="40" t="s">
        <v>263</v>
      </c>
      <c r="Q3" s="40" t="s">
        <v>263</v>
      </c>
      <c r="R3" s="40" t="s">
        <v>263</v>
      </c>
      <c r="S3" s="40" t="s">
        <v>263</v>
      </c>
      <c r="T3" s="40" t="s">
        <v>263</v>
      </c>
      <c r="U3" s="40" t="s">
        <v>263</v>
      </c>
      <c r="V3" s="40" t="s">
        <v>263</v>
      </c>
      <c r="W3" s="40" t="s">
        <v>263</v>
      </c>
      <c r="X3" s="40" t="s">
        <v>263</v>
      </c>
      <c r="Y3" s="40" t="s">
        <v>263</v>
      </c>
      <c r="Z3" s="40" t="s">
        <v>263</v>
      </c>
      <c r="AA3" s="40" t="s">
        <v>263</v>
      </c>
      <c r="AB3" s="40" t="s">
        <v>263</v>
      </c>
      <c r="AC3" s="40" t="s">
        <v>263</v>
      </c>
      <c r="AD3" s="40" t="s">
        <v>263</v>
      </c>
      <c r="AE3" s="40" t="s">
        <v>263</v>
      </c>
      <c r="AF3" s="40" t="s">
        <v>263</v>
      </c>
      <c r="AG3" s="40" t="s">
        <v>263</v>
      </c>
      <c r="AH3" s="40" t="s">
        <v>263</v>
      </c>
      <c r="AI3" s="40" t="s">
        <v>263</v>
      </c>
      <c r="AJ3" s="40" t="s">
        <v>263</v>
      </c>
      <c r="AK3" s="40" t="s">
        <v>263</v>
      </c>
      <c r="AL3" s="40" t="s">
        <v>263</v>
      </c>
      <c r="AM3" s="40" t="s">
        <v>263</v>
      </c>
      <c r="AN3" s="40" t="s">
        <v>263</v>
      </c>
      <c r="AO3" s="40" t="s">
        <v>263</v>
      </c>
      <c r="AP3" s="40" t="s">
        <v>263</v>
      </c>
      <c r="AQ3" s="40" t="s">
        <v>263</v>
      </c>
      <c r="AR3" s="40" t="s">
        <v>263</v>
      </c>
      <c r="AS3" s="40" t="s">
        <v>263</v>
      </c>
      <c r="AT3" s="40" t="s">
        <v>263</v>
      </c>
      <c r="AU3" s="40" t="s">
        <v>263</v>
      </c>
      <c r="AV3" s="40" t="s">
        <v>263</v>
      </c>
      <c r="AW3" s="40" t="s">
        <v>263</v>
      </c>
      <c r="AX3" s="40" t="s">
        <v>263</v>
      </c>
      <c r="AY3" s="40" t="s">
        <v>263</v>
      </c>
      <c r="AZ3" s="40" t="s">
        <v>263</v>
      </c>
      <c r="BA3" s="40" t="s">
        <v>263</v>
      </c>
      <c r="BB3" s="40" t="s">
        <v>263</v>
      </c>
      <c r="BC3" s="40" t="s">
        <v>263</v>
      </c>
      <c r="BD3" s="40" t="s">
        <v>263</v>
      </c>
      <c r="BE3" s="40" t="s">
        <v>263</v>
      </c>
      <c r="BF3" s="40" t="s">
        <v>263</v>
      </c>
      <c r="BG3" s="40" t="s">
        <v>263</v>
      </c>
      <c r="BH3" s="40" t="s">
        <v>263</v>
      </c>
      <c r="BI3" s="40" t="s">
        <v>263</v>
      </c>
      <c r="BJ3" s="40" t="s">
        <v>263</v>
      </c>
      <c r="BK3" s="40" t="s">
        <v>263</v>
      </c>
      <c r="BL3" s="40" t="s">
        <v>263</v>
      </c>
      <c r="BM3" s="40" t="s">
        <v>263</v>
      </c>
      <c r="BN3" s="40" t="s">
        <v>263</v>
      </c>
      <c r="BO3" s="40" t="s">
        <v>263</v>
      </c>
      <c r="BP3" s="40" t="s">
        <v>263</v>
      </c>
      <c r="BQ3" s="40" t="s">
        <v>263</v>
      </c>
      <c r="BR3" s="40" t="s">
        <v>263</v>
      </c>
      <c r="BS3" s="40" t="s">
        <v>263</v>
      </c>
      <c r="BT3" s="40" t="s">
        <v>263</v>
      </c>
      <c r="BU3" s="40" t="s">
        <v>263</v>
      </c>
      <c r="BV3" s="40" t="s">
        <v>263</v>
      </c>
      <c r="BW3" s="40" t="s">
        <v>263</v>
      </c>
      <c r="BX3" s="40" t="s">
        <v>263</v>
      </c>
      <c r="BY3" s="40" t="s">
        <v>263</v>
      </c>
      <c r="BZ3" s="40" t="s">
        <v>263</v>
      </c>
      <c r="CA3" s="40" t="s">
        <v>263</v>
      </c>
      <c r="CB3" s="40" t="s">
        <v>264</v>
      </c>
      <c r="CC3" s="40" t="s">
        <v>264</v>
      </c>
      <c r="CD3" s="40" t="s">
        <v>264</v>
      </c>
      <c r="CE3" s="40" t="s">
        <v>264</v>
      </c>
      <c r="CF3" s="40" t="s">
        <v>264</v>
      </c>
      <c r="CG3" s="41" t="s">
        <v>264</v>
      </c>
    </row>
    <row r="4" spans="1:85" x14ac:dyDescent="0.35">
      <c r="A4" s="42"/>
      <c r="B4" s="43"/>
      <c r="C4" s="143"/>
      <c r="D4" s="46"/>
      <c r="E4" s="46"/>
      <c r="F4" s="46"/>
      <c r="G4" s="46"/>
      <c r="H4" s="46"/>
      <c r="I4" s="46"/>
      <c r="J4" s="46"/>
      <c r="K4" s="46"/>
      <c r="L4" s="46"/>
      <c r="M4" s="46"/>
      <c r="N4" s="46"/>
      <c r="O4" s="46"/>
      <c r="P4" s="46"/>
      <c r="Q4" s="46"/>
      <c r="R4" s="46"/>
      <c r="S4" s="46"/>
      <c r="T4" s="46"/>
      <c r="U4" s="46"/>
      <c r="V4" s="46"/>
      <c r="W4" s="46"/>
      <c r="X4" s="46"/>
      <c r="Y4" s="46"/>
      <c r="Z4" s="46"/>
      <c r="AA4" s="46"/>
      <c r="AB4" s="46"/>
      <c r="AC4" s="46"/>
      <c r="AD4" s="46"/>
      <c r="AE4" s="46"/>
      <c r="AF4" s="46"/>
      <c r="AG4" s="46"/>
      <c r="AH4" s="46"/>
      <c r="AI4" s="46"/>
      <c r="AJ4" s="46"/>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c r="BT4" s="46"/>
      <c r="BU4" s="46"/>
      <c r="BV4" s="46"/>
      <c r="BW4" s="46"/>
      <c r="BX4" s="46"/>
      <c r="BY4" s="46"/>
      <c r="BZ4" s="46"/>
      <c r="CA4" s="46"/>
      <c r="CB4" s="46"/>
      <c r="CC4" s="46"/>
      <c r="CD4" s="46"/>
      <c r="CE4" s="46"/>
      <c r="CF4" s="46"/>
      <c r="CG4" s="158"/>
    </row>
    <row r="5" spans="1:85" ht="27" customHeight="1" x14ac:dyDescent="0.35">
      <c r="A5" s="163"/>
      <c r="B5" s="101" t="s">
        <v>481</v>
      </c>
      <c r="D5" s="161"/>
      <c r="E5" s="161"/>
      <c r="F5" s="161"/>
      <c r="G5" s="161"/>
      <c r="H5" s="161"/>
      <c r="I5" s="161"/>
      <c r="J5" s="161"/>
      <c r="K5" s="161"/>
      <c r="L5" s="161"/>
      <c r="M5" s="161"/>
      <c r="N5" s="161"/>
      <c r="O5" s="161"/>
      <c r="P5" s="161"/>
      <c r="Q5" s="161"/>
      <c r="R5" s="161"/>
      <c r="S5" s="161"/>
      <c r="T5" s="161"/>
      <c r="U5" s="161"/>
      <c r="V5" s="161"/>
      <c r="W5" s="161"/>
      <c r="X5" s="161"/>
      <c r="Y5" s="161"/>
      <c r="Z5" s="161"/>
      <c r="AA5" s="161"/>
      <c r="AB5" s="161"/>
      <c r="AC5" s="161"/>
      <c r="AD5" s="161"/>
      <c r="AE5" s="161"/>
      <c r="AF5" s="161"/>
      <c r="AG5" s="161"/>
      <c r="AH5" s="161"/>
      <c r="AI5" s="161"/>
      <c r="AJ5" s="161"/>
      <c r="AK5" s="161"/>
      <c r="AL5" s="161"/>
      <c r="AM5" s="161"/>
      <c r="AN5" s="161"/>
      <c r="AO5" s="161"/>
      <c r="AP5" s="161"/>
      <c r="AQ5" s="161"/>
      <c r="AR5" s="161"/>
      <c r="AS5" s="161"/>
      <c r="AT5" s="161"/>
      <c r="AU5" s="161"/>
      <c r="AV5" s="161"/>
      <c r="AW5" s="161"/>
      <c r="AX5" s="161"/>
      <c r="AY5" s="161"/>
      <c r="AZ5" s="161"/>
      <c r="BA5" s="161"/>
      <c r="BB5" s="161"/>
      <c r="BC5" s="161"/>
      <c r="BD5" s="161"/>
      <c r="BE5" s="161"/>
      <c r="BF5" s="161"/>
      <c r="BG5" s="161"/>
      <c r="BH5" s="161"/>
      <c r="BI5" s="161"/>
      <c r="BJ5" s="161"/>
      <c r="BK5" s="161"/>
      <c r="BL5" s="161"/>
      <c r="BM5" s="161"/>
      <c r="BN5" s="161"/>
      <c r="BO5" s="161"/>
      <c r="BP5" s="161"/>
      <c r="BQ5" s="161"/>
      <c r="BR5" s="161"/>
      <c r="BS5" s="161"/>
      <c r="BT5" s="161"/>
      <c r="BU5" s="161"/>
      <c r="BV5" s="161"/>
      <c r="BW5" s="161"/>
      <c r="BX5" s="161"/>
      <c r="BY5" s="161"/>
      <c r="BZ5" s="161"/>
      <c r="CA5" s="161"/>
      <c r="CB5" s="161"/>
      <c r="CC5" s="161"/>
      <c r="CD5" s="161"/>
      <c r="CE5" s="161"/>
      <c r="CF5" s="161"/>
      <c r="CG5" s="162"/>
    </row>
    <row r="6" spans="1:85" ht="24" customHeight="1" x14ac:dyDescent="0.35">
      <c r="A6" s="163"/>
      <c r="B6" s="36" t="s">
        <v>378</v>
      </c>
      <c r="C6" s="232" t="s">
        <v>376</v>
      </c>
      <c r="D6" s="161"/>
      <c r="E6" s="161"/>
      <c r="F6" s="161"/>
      <c r="G6" s="161"/>
      <c r="H6" s="161"/>
      <c r="I6" s="161"/>
      <c r="J6" s="161"/>
      <c r="K6" s="161"/>
      <c r="L6" s="161"/>
      <c r="M6" s="161"/>
      <c r="N6" s="161"/>
      <c r="O6" s="161"/>
      <c r="P6" s="161"/>
      <c r="Q6" s="161"/>
      <c r="R6" s="161"/>
      <c r="S6" s="161"/>
      <c r="T6" s="161"/>
      <c r="U6" s="161"/>
      <c r="V6" s="161"/>
      <c r="W6" s="161"/>
      <c r="X6" s="161"/>
      <c r="Y6" s="161"/>
      <c r="Z6" s="161"/>
      <c r="AA6" s="161"/>
      <c r="AB6" s="161"/>
      <c r="AC6" s="161"/>
      <c r="AD6" s="161"/>
      <c r="AE6" s="161"/>
      <c r="AF6" s="161"/>
      <c r="AG6" s="161"/>
      <c r="AH6" s="161">
        <v>182.89231223694503</v>
      </c>
      <c r="AI6" s="161">
        <v>180.34884767797084</v>
      </c>
      <c r="AJ6" s="161">
        <v>182.22454072843911</v>
      </c>
      <c r="AK6" s="161">
        <v>190.92257250256918</v>
      </c>
      <c r="AL6" s="161">
        <v>206.59615889972159</v>
      </c>
      <c r="AM6" s="161">
        <v>217.37592189467208</v>
      </c>
      <c r="AN6" s="161">
        <v>223.30580269992157</v>
      </c>
      <c r="AO6" s="161">
        <v>241.43677335876689</v>
      </c>
      <c r="AP6" s="161">
        <v>251.51587731572306</v>
      </c>
      <c r="AQ6" s="161">
        <v>265.93176288894102</v>
      </c>
      <c r="AR6" s="161">
        <v>269.25500999106265</v>
      </c>
      <c r="AS6" s="161">
        <v>271.73366660975171</v>
      </c>
      <c r="AT6" s="161">
        <v>294.81747308149005</v>
      </c>
      <c r="AU6" s="161">
        <v>339.61494982489774</v>
      </c>
      <c r="AV6" s="161">
        <v>0</v>
      </c>
      <c r="AW6" s="161">
        <v>0</v>
      </c>
      <c r="AX6" s="161">
        <v>0</v>
      </c>
      <c r="AY6" s="161">
        <v>0</v>
      </c>
      <c r="AZ6" s="161">
        <v>0</v>
      </c>
      <c r="BA6" s="161">
        <v>0</v>
      </c>
      <c r="BB6" s="161">
        <v>0</v>
      </c>
      <c r="BC6" s="161">
        <v>0</v>
      </c>
      <c r="BD6" s="161">
        <v>0</v>
      </c>
      <c r="BE6" s="161">
        <v>0</v>
      </c>
      <c r="BF6" s="161">
        <v>0</v>
      </c>
      <c r="BG6" s="161">
        <v>0</v>
      </c>
      <c r="BH6" s="161">
        <v>0</v>
      </c>
      <c r="BI6" s="161">
        <v>0</v>
      </c>
      <c r="BJ6" s="161">
        <v>0</v>
      </c>
      <c r="BK6" s="161">
        <v>0</v>
      </c>
      <c r="BL6" s="161">
        <v>0</v>
      </c>
      <c r="BM6" s="161">
        <v>0</v>
      </c>
      <c r="BN6" s="161">
        <v>0</v>
      </c>
      <c r="BO6" s="161">
        <v>0</v>
      </c>
      <c r="BP6" s="161">
        <v>0</v>
      </c>
      <c r="BQ6" s="161">
        <v>0</v>
      </c>
      <c r="BR6" s="161">
        <v>0</v>
      </c>
      <c r="BS6" s="161">
        <v>0</v>
      </c>
      <c r="BT6" s="161">
        <v>0</v>
      </c>
      <c r="BU6" s="161">
        <v>0</v>
      </c>
      <c r="BV6" s="161">
        <v>0</v>
      </c>
      <c r="BW6" s="161">
        <v>0</v>
      </c>
      <c r="BX6" s="161">
        <v>0</v>
      </c>
      <c r="BY6" s="161">
        <v>0</v>
      </c>
      <c r="BZ6" s="161">
        <v>0</v>
      </c>
      <c r="CA6" s="161">
        <v>0</v>
      </c>
      <c r="CB6" s="161">
        <v>0</v>
      </c>
      <c r="CC6" s="161">
        <v>0</v>
      </c>
      <c r="CD6" s="161">
        <v>0</v>
      </c>
      <c r="CE6" s="161">
        <v>0</v>
      </c>
      <c r="CF6" s="161">
        <v>0</v>
      </c>
      <c r="CG6" s="162">
        <v>0</v>
      </c>
    </row>
    <row r="7" spans="1:85" x14ac:dyDescent="0.35">
      <c r="A7" s="163"/>
      <c r="B7" s="36" t="s">
        <v>482</v>
      </c>
      <c r="C7" s="232" t="s">
        <v>376</v>
      </c>
      <c r="D7" s="161"/>
      <c r="E7" s="161"/>
      <c r="F7" s="161"/>
      <c r="G7" s="161"/>
      <c r="H7" s="161"/>
      <c r="I7" s="161"/>
      <c r="J7" s="161"/>
      <c r="K7" s="161"/>
      <c r="L7" s="161"/>
      <c r="M7" s="161"/>
      <c r="N7" s="161"/>
      <c r="O7" s="161"/>
      <c r="P7" s="161"/>
      <c r="Q7" s="161"/>
      <c r="R7" s="161"/>
      <c r="S7" s="161"/>
      <c r="T7" s="161"/>
      <c r="U7" s="161"/>
      <c r="V7" s="161"/>
      <c r="W7" s="161"/>
      <c r="X7" s="161"/>
      <c r="Y7" s="161"/>
      <c r="Z7" s="161"/>
      <c r="AA7" s="161"/>
      <c r="AB7" s="161"/>
      <c r="AC7" s="161"/>
      <c r="AD7" s="161"/>
      <c r="AE7" s="161"/>
      <c r="AF7" s="161"/>
      <c r="AG7" s="161"/>
      <c r="AH7" s="161">
        <v>11296.27592742149</v>
      </c>
      <c r="AI7" s="161">
        <v>15212.918992457146</v>
      </c>
      <c r="AJ7" s="161">
        <v>13564.48386708591</v>
      </c>
      <c r="AK7" s="161">
        <v>14080.635270546751</v>
      </c>
      <c r="AL7" s="161">
        <v>14266.190276931611</v>
      </c>
      <c r="AM7" s="161">
        <v>14866.854068756738</v>
      </c>
      <c r="AN7" s="161">
        <v>15078.682577893886</v>
      </c>
      <c r="AO7" s="161">
        <v>14970.45245473935</v>
      </c>
      <c r="AP7" s="161">
        <v>14571.993392538705</v>
      </c>
      <c r="AQ7" s="161">
        <v>14063.029042663982</v>
      </c>
      <c r="AR7" s="161">
        <v>12982.351845996402</v>
      </c>
      <c r="AS7" s="161">
        <v>12123.185378070857</v>
      </c>
      <c r="AT7" s="161">
        <v>11379.569654704972</v>
      </c>
      <c r="AU7" s="161">
        <v>12108.219133937146</v>
      </c>
      <c r="AV7" s="161">
        <v>12900.573985821226</v>
      </c>
      <c r="AW7" s="161">
        <v>13339.821834199682</v>
      </c>
      <c r="AX7" s="161">
        <v>13272.490198838002</v>
      </c>
      <c r="AY7" s="161">
        <v>13344.149962709602</v>
      </c>
      <c r="AZ7" s="161">
        <v>13487.519711979179</v>
      </c>
      <c r="BA7" s="161">
        <v>13774.265746938756</v>
      </c>
      <c r="BB7" s="161">
        <v>13982.834460919144</v>
      </c>
      <c r="BC7" s="161">
        <v>15670.533226760697</v>
      </c>
      <c r="BD7" s="161">
        <v>16222.487241577912</v>
      </c>
      <c r="BE7" s="161">
        <v>16194.443763363684</v>
      </c>
      <c r="BF7" s="161">
        <v>16109.286063637597</v>
      </c>
      <c r="BG7" s="161"/>
      <c r="BH7" s="161"/>
      <c r="BI7" s="161"/>
      <c r="BJ7" s="161"/>
      <c r="BK7" s="161"/>
      <c r="BL7" s="161"/>
      <c r="BM7" s="161"/>
      <c r="BN7" s="161"/>
      <c r="BO7" s="161"/>
      <c r="BP7" s="161"/>
      <c r="BQ7" s="161"/>
      <c r="BR7" s="161"/>
      <c r="BS7" s="161"/>
      <c r="BT7" s="161"/>
      <c r="BU7" s="161"/>
      <c r="BV7" s="161"/>
      <c r="BW7" s="161"/>
      <c r="BX7" s="161"/>
      <c r="BY7" s="161"/>
      <c r="BZ7" s="161"/>
      <c r="CA7" s="161"/>
      <c r="CB7" s="161"/>
      <c r="CC7" s="161"/>
      <c r="CD7" s="161"/>
      <c r="CE7" s="161"/>
      <c r="CF7" s="161"/>
      <c r="CG7" s="162"/>
    </row>
    <row r="8" spans="1:85" x14ac:dyDescent="0.35">
      <c r="A8" s="163"/>
      <c r="B8" s="36" t="s">
        <v>387</v>
      </c>
      <c r="C8" s="232" t="s">
        <v>376</v>
      </c>
      <c r="D8" s="161"/>
      <c r="E8" s="161"/>
      <c r="F8" s="161"/>
      <c r="G8" s="161"/>
      <c r="H8" s="161"/>
      <c r="I8" s="161"/>
      <c r="J8" s="161"/>
      <c r="K8" s="161"/>
      <c r="L8" s="161"/>
      <c r="M8" s="161"/>
      <c r="N8" s="161"/>
      <c r="O8" s="161"/>
      <c r="P8" s="161"/>
      <c r="Q8" s="161"/>
      <c r="R8" s="161"/>
      <c r="S8" s="161"/>
      <c r="T8" s="161"/>
      <c r="U8" s="161"/>
      <c r="V8" s="161"/>
      <c r="W8" s="161"/>
      <c r="X8" s="161"/>
      <c r="Y8" s="161"/>
      <c r="Z8" s="161"/>
      <c r="AA8" s="161"/>
      <c r="AB8" s="161"/>
      <c r="AC8" s="161"/>
      <c r="AD8" s="161"/>
      <c r="AE8" s="161"/>
      <c r="AF8" s="161"/>
      <c r="AG8" s="161"/>
      <c r="AH8" s="161">
        <v>0</v>
      </c>
      <c r="AI8" s="161">
        <v>0</v>
      </c>
      <c r="AJ8" s="161">
        <v>0</v>
      </c>
      <c r="AK8" s="161">
        <v>0</v>
      </c>
      <c r="AL8" s="161">
        <v>0</v>
      </c>
      <c r="AM8" s="161">
        <v>0</v>
      </c>
      <c r="AN8" s="161">
        <v>0</v>
      </c>
      <c r="AO8" s="161">
        <v>0</v>
      </c>
      <c r="AP8" s="161">
        <v>0</v>
      </c>
      <c r="AQ8" s="161">
        <v>0</v>
      </c>
      <c r="AR8" s="161">
        <v>0</v>
      </c>
      <c r="AS8" s="161">
        <v>0</v>
      </c>
      <c r="AT8" s="161">
        <v>0</v>
      </c>
      <c r="AU8" s="161">
        <v>0</v>
      </c>
      <c r="AV8" s="161">
        <v>0</v>
      </c>
      <c r="AW8" s="161">
        <v>0</v>
      </c>
      <c r="AX8" s="161">
        <v>0</v>
      </c>
      <c r="AY8" s="161">
        <v>0</v>
      </c>
      <c r="AZ8" s="161">
        <v>0</v>
      </c>
      <c r="BA8" s="161">
        <v>0</v>
      </c>
      <c r="BB8" s="161">
        <v>0</v>
      </c>
      <c r="BC8" s="161">
        <v>0</v>
      </c>
      <c r="BD8" s="161">
        <v>0</v>
      </c>
      <c r="BE8" s="161">
        <v>0</v>
      </c>
      <c r="BF8" s="161">
        <v>0</v>
      </c>
      <c r="BG8" s="161">
        <v>0</v>
      </c>
      <c r="BH8" s="161">
        <v>0</v>
      </c>
      <c r="BI8" s="161">
        <v>0</v>
      </c>
      <c r="BJ8" s="161">
        <v>0</v>
      </c>
      <c r="BK8" s="161">
        <v>0</v>
      </c>
      <c r="BL8" s="161">
        <v>0</v>
      </c>
      <c r="BM8" s="161">
        <v>0</v>
      </c>
      <c r="BN8" s="161">
        <v>0</v>
      </c>
      <c r="BO8" s="161">
        <v>0</v>
      </c>
      <c r="BP8" s="161">
        <v>0</v>
      </c>
      <c r="BQ8" s="161">
        <v>0</v>
      </c>
      <c r="BR8" s="161">
        <v>0</v>
      </c>
      <c r="BS8" s="161">
        <v>0</v>
      </c>
      <c r="BT8" s="161">
        <v>0</v>
      </c>
      <c r="BU8" s="161">
        <v>0</v>
      </c>
      <c r="BV8" s="161">
        <v>0</v>
      </c>
      <c r="BW8" s="161">
        <v>0</v>
      </c>
      <c r="BX8" s="161">
        <v>0</v>
      </c>
      <c r="BY8" s="161">
        <v>0</v>
      </c>
      <c r="BZ8" s="161">
        <v>117.82820612376254</v>
      </c>
      <c r="CA8" s="161">
        <v>127.07125038448402</v>
      </c>
      <c r="CB8" s="161">
        <v>4.9396435508460144E-2</v>
      </c>
      <c r="CC8" s="161">
        <v>0</v>
      </c>
      <c r="CD8" s="161">
        <v>0</v>
      </c>
      <c r="CE8" s="161">
        <v>0</v>
      </c>
      <c r="CF8" s="161">
        <v>0</v>
      </c>
      <c r="CG8" s="162">
        <v>0</v>
      </c>
    </row>
    <row r="9" spans="1:85" x14ac:dyDescent="0.35">
      <c r="A9" s="163"/>
      <c r="B9" s="36" t="s">
        <v>389</v>
      </c>
      <c r="C9" s="232" t="s">
        <v>376</v>
      </c>
      <c r="D9" s="161"/>
      <c r="E9" s="161"/>
      <c r="F9" s="161"/>
      <c r="G9" s="161"/>
      <c r="H9" s="161"/>
      <c r="I9" s="161"/>
      <c r="J9" s="161"/>
      <c r="K9" s="161"/>
      <c r="L9" s="161"/>
      <c r="M9" s="161"/>
      <c r="N9" s="161"/>
      <c r="O9" s="161"/>
      <c r="P9" s="161"/>
      <c r="Q9" s="161"/>
      <c r="R9" s="161"/>
      <c r="S9" s="161"/>
      <c r="T9" s="161"/>
      <c r="U9" s="161"/>
      <c r="V9" s="161"/>
      <c r="W9" s="161"/>
      <c r="X9" s="161"/>
      <c r="Y9" s="161"/>
      <c r="Z9" s="161"/>
      <c r="AA9" s="161"/>
      <c r="AB9" s="161"/>
      <c r="AC9" s="161"/>
      <c r="AD9" s="161"/>
      <c r="AE9" s="161"/>
      <c r="AF9" s="161"/>
      <c r="AG9" s="161"/>
      <c r="AH9" s="161">
        <v>0</v>
      </c>
      <c r="AI9" s="161">
        <v>0</v>
      </c>
      <c r="AJ9" s="161">
        <v>0</v>
      </c>
      <c r="AK9" s="161">
        <v>0</v>
      </c>
      <c r="AL9" s="161">
        <v>0</v>
      </c>
      <c r="AM9" s="161">
        <v>0</v>
      </c>
      <c r="AN9" s="161">
        <v>0</v>
      </c>
      <c r="AO9" s="161">
        <v>0</v>
      </c>
      <c r="AP9" s="161">
        <v>0</v>
      </c>
      <c r="AQ9" s="161">
        <v>0</v>
      </c>
      <c r="AR9" s="161">
        <v>0</v>
      </c>
      <c r="AS9" s="161">
        <v>0</v>
      </c>
      <c r="AT9" s="161">
        <v>0</v>
      </c>
      <c r="AU9" s="161">
        <v>0</v>
      </c>
      <c r="AV9" s="161">
        <v>501.60560678660744</v>
      </c>
      <c r="AW9" s="161">
        <v>685.19302987173626</v>
      </c>
      <c r="AX9" s="161">
        <v>756.79080093962295</v>
      </c>
      <c r="AY9" s="161">
        <v>878.71446258168896</v>
      </c>
      <c r="AZ9" s="161">
        <v>861.28636914065873</v>
      </c>
      <c r="BA9" s="161">
        <v>949.49336998620549</v>
      </c>
      <c r="BB9" s="161">
        <v>1013.1787963003179</v>
      </c>
      <c r="BC9" s="161">
        <v>1071.4648766864332</v>
      </c>
      <c r="BD9" s="161">
        <v>1137.1923859425247</v>
      </c>
      <c r="BE9" s="161">
        <v>1240.3284528073184</v>
      </c>
      <c r="BF9" s="161">
        <v>1372.7052896491405</v>
      </c>
      <c r="BG9" s="161">
        <v>1397.4925715363056</v>
      </c>
      <c r="BH9" s="161">
        <v>1439.9386516448546</v>
      </c>
      <c r="BI9" s="161">
        <v>1537.5354236097191</v>
      </c>
      <c r="BJ9" s="161">
        <v>1576.5568929635911</v>
      </c>
      <c r="BK9" s="161">
        <v>1645.473735837091</v>
      </c>
      <c r="BL9" s="161">
        <v>1689.0137070803082</v>
      </c>
      <c r="BM9" s="161">
        <v>1796.4201537312233</v>
      </c>
      <c r="BN9" s="161">
        <v>1804.6099353798072</v>
      </c>
      <c r="BO9" s="161">
        <v>1910.6086035060316</v>
      </c>
      <c r="BP9" s="161">
        <v>1984.3075655767509</v>
      </c>
      <c r="BQ9" s="161">
        <v>2048.9502638048039</v>
      </c>
      <c r="BR9" s="161">
        <v>2375.4389968493224</v>
      </c>
      <c r="BS9" s="161">
        <v>2519.7476032148911</v>
      </c>
      <c r="BT9" s="161">
        <v>2547.719425359569</v>
      </c>
      <c r="BU9" s="161">
        <v>2598.316115378851</v>
      </c>
      <c r="BV9" s="161">
        <v>2737.72589135834</v>
      </c>
      <c r="BW9" s="161">
        <v>2908.9743330054171</v>
      </c>
      <c r="BX9" s="161">
        <v>2696.3588609196959</v>
      </c>
      <c r="BY9" s="161">
        <v>2954.6481617785157</v>
      </c>
      <c r="BZ9" s="161">
        <v>3208.4165717940323</v>
      </c>
      <c r="CA9" s="161">
        <v>3883.7301182872407</v>
      </c>
      <c r="CB9" s="161">
        <v>4642.9232195902377</v>
      </c>
      <c r="CC9" s="161">
        <v>5078.3525818854541</v>
      </c>
      <c r="CD9" s="161">
        <v>5553.0146262820072</v>
      </c>
      <c r="CE9" s="161">
        <v>5922.0996584967388</v>
      </c>
      <c r="CF9" s="161">
        <v>6239.7345621590503</v>
      </c>
      <c r="CG9" s="162">
        <v>6535.454226115713</v>
      </c>
    </row>
    <row r="10" spans="1:85" x14ac:dyDescent="0.35">
      <c r="A10" s="163"/>
      <c r="B10" s="36" t="s">
        <v>483</v>
      </c>
      <c r="C10" s="232" t="s">
        <v>386</v>
      </c>
      <c r="D10" s="161"/>
      <c r="E10" s="161"/>
      <c r="F10" s="161"/>
      <c r="G10" s="161"/>
      <c r="H10" s="161"/>
      <c r="I10" s="161"/>
      <c r="J10" s="161"/>
      <c r="K10" s="161"/>
      <c r="L10" s="161"/>
      <c r="M10" s="161"/>
      <c r="N10" s="161"/>
      <c r="O10" s="161"/>
      <c r="P10" s="161"/>
      <c r="Q10" s="161"/>
      <c r="R10" s="161"/>
      <c r="S10" s="161"/>
      <c r="T10" s="161"/>
      <c r="U10" s="161"/>
      <c r="V10" s="161"/>
      <c r="W10" s="161"/>
      <c r="X10" s="161"/>
      <c r="Y10" s="161"/>
      <c r="Z10" s="161"/>
      <c r="AA10" s="161"/>
      <c r="AB10" s="161"/>
      <c r="AC10" s="161"/>
      <c r="AD10" s="161"/>
      <c r="AE10" s="161"/>
      <c r="AF10" s="161"/>
      <c r="AG10" s="161"/>
      <c r="AH10" s="161">
        <v>0</v>
      </c>
      <c r="AI10" s="161">
        <v>0</v>
      </c>
      <c r="AJ10" s="161">
        <v>0</v>
      </c>
      <c r="AK10" s="161">
        <v>0</v>
      </c>
      <c r="AL10" s="161">
        <v>0</v>
      </c>
      <c r="AM10" s="161">
        <v>0</v>
      </c>
      <c r="AN10" s="161">
        <v>0</v>
      </c>
      <c r="AO10" s="161">
        <v>0</v>
      </c>
      <c r="AP10" s="161">
        <v>0</v>
      </c>
      <c r="AQ10" s="161">
        <v>0</v>
      </c>
      <c r="AR10" s="161">
        <v>0</v>
      </c>
      <c r="AS10" s="161">
        <v>0</v>
      </c>
      <c r="AT10" s="161">
        <v>0</v>
      </c>
      <c r="AU10" s="161">
        <v>0</v>
      </c>
      <c r="AV10" s="161">
        <v>1.4162478717518785</v>
      </c>
      <c r="AW10" s="161">
        <v>3.4169669688766042</v>
      </c>
      <c r="AX10" s="161">
        <v>5.3376029070827222</v>
      </c>
      <c r="AY10" s="161">
        <v>8.1755980610217591</v>
      </c>
      <c r="AZ10" s="161">
        <v>14.350094732224459</v>
      </c>
      <c r="BA10" s="161">
        <v>18.065800479457774</v>
      </c>
      <c r="BB10" s="161">
        <v>20.708281258782431</v>
      </c>
      <c r="BC10" s="161">
        <v>17.699648747547403</v>
      </c>
      <c r="BD10" s="161">
        <v>0</v>
      </c>
      <c r="BE10" s="161">
        <v>0</v>
      </c>
      <c r="BF10" s="161">
        <v>0</v>
      </c>
      <c r="BG10" s="161">
        <v>0</v>
      </c>
      <c r="BH10" s="161">
        <v>0</v>
      </c>
      <c r="BI10" s="161">
        <v>0</v>
      </c>
      <c r="BJ10" s="161">
        <v>0</v>
      </c>
      <c r="BK10" s="161">
        <v>0</v>
      </c>
      <c r="BL10" s="161">
        <v>0</v>
      </c>
      <c r="BM10" s="161">
        <v>0</v>
      </c>
      <c r="BN10" s="161">
        <v>0</v>
      </c>
      <c r="BO10" s="161">
        <v>0</v>
      </c>
      <c r="BP10" s="161">
        <v>0</v>
      </c>
      <c r="BQ10" s="161">
        <v>0</v>
      </c>
      <c r="BR10" s="161">
        <v>0</v>
      </c>
      <c r="BS10" s="161">
        <v>0</v>
      </c>
      <c r="BT10" s="161">
        <v>0</v>
      </c>
      <c r="BU10" s="161">
        <v>0</v>
      </c>
      <c r="BV10" s="161">
        <v>0</v>
      </c>
      <c r="BW10" s="161">
        <v>0</v>
      </c>
      <c r="BX10" s="161">
        <v>0</v>
      </c>
      <c r="BY10" s="161">
        <v>0</v>
      </c>
      <c r="BZ10" s="161">
        <v>0</v>
      </c>
      <c r="CA10" s="161">
        <v>0</v>
      </c>
      <c r="CB10" s="161">
        <v>0</v>
      </c>
      <c r="CC10" s="161">
        <v>0</v>
      </c>
      <c r="CD10" s="161">
        <v>0</v>
      </c>
      <c r="CE10" s="161">
        <v>0</v>
      </c>
      <c r="CF10" s="161">
        <v>0</v>
      </c>
      <c r="CG10" s="162">
        <v>0</v>
      </c>
    </row>
    <row r="11" spans="1:85" x14ac:dyDescent="0.35">
      <c r="A11" s="163"/>
      <c r="B11" s="58" t="s">
        <v>395</v>
      </c>
      <c r="C11" s="232" t="s">
        <v>386</v>
      </c>
      <c r="D11" s="161"/>
      <c r="E11" s="161"/>
      <c r="F11" s="161"/>
      <c r="G11" s="161"/>
      <c r="H11" s="161"/>
      <c r="I11" s="161"/>
      <c r="J11" s="161"/>
      <c r="K11" s="161"/>
      <c r="L11" s="161"/>
      <c r="M11" s="161"/>
      <c r="N11" s="161"/>
      <c r="O11" s="161"/>
      <c r="P11" s="161"/>
      <c r="Q11" s="161"/>
      <c r="R11" s="161"/>
      <c r="S11" s="161"/>
      <c r="T11" s="161"/>
      <c r="U11" s="161"/>
      <c r="V11" s="161"/>
      <c r="W11" s="161"/>
      <c r="X11" s="161"/>
      <c r="Y11" s="161"/>
      <c r="Z11" s="161"/>
      <c r="AA11" s="161"/>
      <c r="AB11" s="161"/>
      <c r="AC11" s="161"/>
      <c r="AD11" s="161"/>
      <c r="AE11" s="161"/>
      <c r="AF11" s="161"/>
      <c r="AG11" s="161"/>
      <c r="AH11" s="161">
        <v>91.174184173480441</v>
      </c>
      <c r="AI11" s="161">
        <v>86.726144731117955</v>
      </c>
      <c r="AJ11" s="161">
        <v>111.57376409084563</v>
      </c>
      <c r="AK11" s="161">
        <v>156.22871563972896</v>
      </c>
      <c r="AL11" s="161">
        <v>204.19210152185101</v>
      </c>
      <c r="AM11" s="161">
        <v>252.07868350962946</v>
      </c>
      <c r="AN11" s="161">
        <v>242.82993711932792</v>
      </c>
      <c r="AO11" s="161">
        <v>237.21946551291691</v>
      </c>
      <c r="AP11" s="161">
        <v>282.34603459775883</v>
      </c>
      <c r="AQ11" s="161">
        <v>298.79958348520654</v>
      </c>
      <c r="AR11" s="161">
        <v>593.8406407900784</v>
      </c>
      <c r="AS11" s="161">
        <v>630.18109716995457</v>
      </c>
      <c r="AT11" s="161">
        <v>686.56939713671602</v>
      </c>
      <c r="AU11" s="161">
        <v>834.77527230421833</v>
      </c>
      <c r="AV11" s="161">
        <v>1117.9857640586019</v>
      </c>
      <c r="AW11" s="161">
        <v>1347.3165793477713</v>
      </c>
      <c r="AX11" s="161">
        <v>1546.5541085779485</v>
      </c>
      <c r="AY11" s="161">
        <v>1744.3404011989153</v>
      </c>
      <c r="AZ11" s="161">
        <v>1970.966456885611</v>
      </c>
      <c r="BA11" s="161">
        <v>2174.9289577405116</v>
      </c>
      <c r="BB11" s="161">
        <v>2225.995276020768</v>
      </c>
      <c r="BC11" s="161">
        <v>1802.882393882375</v>
      </c>
      <c r="BD11" s="161">
        <v>1.6104002749252282</v>
      </c>
      <c r="BE11" s="161">
        <v>0</v>
      </c>
      <c r="BF11" s="161">
        <v>0</v>
      </c>
      <c r="BG11" s="161">
        <v>7.5435420947789947E-2</v>
      </c>
      <c r="BH11" s="161">
        <v>0</v>
      </c>
      <c r="BI11" s="161">
        <v>0</v>
      </c>
      <c r="BJ11" s="161">
        <v>0</v>
      </c>
      <c r="BK11" s="161">
        <v>0</v>
      </c>
      <c r="BL11" s="161">
        <v>0</v>
      </c>
      <c r="BM11" s="161">
        <v>0</v>
      </c>
      <c r="BN11" s="161">
        <v>0</v>
      </c>
      <c r="BO11" s="161">
        <v>0</v>
      </c>
      <c r="BP11" s="161">
        <v>0</v>
      </c>
      <c r="BQ11" s="161">
        <v>0</v>
      </c>
      <c r="BR11" s="161">
        <v>0</v>
      </c>
      <c r="BS11" s="161">
        <v>0</v>
      </c>
      <c r="BT11" s="161">
        <v>0</v>
      </c>
      <c r="BU11" s="161">
        <v>0</v>
      </c>
      <c r="BV11" s="161">
        <v>0</v>
      </c>
      <c r="BW11" s="161">
        <v>0</v>
      </c>
      <c r="BX11" s="161">
        <v>0</v>
      </c>
      <c r="BY11" s="161">
        <v>0</v>
      </c>
      <c r="BZ11" s="161">
        <v>0</v>
      </c>
      <c r="CA11" s="161">
        <v>0</v>
      </c>
      <c r="CB11" s="161">
        <v>0</v>
      </c>
      <c r="CC11" s="161">
        <v>0</v>
      </c>
      <c r="CD11" s="161">
        <v>0</v>
      </c>
      <c r="CE11" s="161">
        <v>0</v>
      </c>
      <c r="CF11" s="161">
        <v>0</v>
      </c>
      <c r="CG11" s="162">
        <v>0</v>
      </c>
    </row>
    <row r="12" spans="1:85" ht="24.75" customHeight="1" x14ac:dyDescent="0.35">
      <c r="A12" s="163"/>
      <c r="B12" s="58" t="s">
        <v>398</v>
      </c>
      <c r="C12" s="232" t="s">
        <v>380</v>
      </c>
      <c r="D12" s="161"/>
      <c r="E12" s="161"/>
      <c r="F12" s="161"/>
      <c r="G12" s="161"/>
      <c r="H12" s="161"/>
      <c r="I12" s="161"/>
      <c r="J12" s="161"/>
      <c r="K12" s="161"/>
      <c r="L12" s="161"/>
      <c r="M12" s="161"/>
      <c r="N12" s="161"/>
      <c r="O12" s="161"/>
      <c r="P12" s="161"/>
      <c r="Q12" s="161"/>
      <c r="R12" s="161"/>
      <c r="S12" s="161"/>
      <c r="T12" s="161"/>
      <c r="U12" s="161"/>
      <c r="V12" s="161"/>
      <c r="W12" s="161"/>
      <c r="X12" s="161"/>
      <c r="Y12" s="161"/>
      <c r="Z12" s="161"/>
      <c r="AA12" s="161"/>
      <c r="AB12" s="161"/>
      <c r="AC12" s="161"/>
      <c r="AD12" s="161"/>
      <c r="AE12" s="161"/>
      <c r="AF12" s="161"/>
      <c r="AG12" s="161"/>
      <c r="AH12" s="161">
        <v>12.565379229612336</v>
      </c>
      <c r="AI12" s="161">
        <v>10.751179499969714</v>
      </c>
      <c r="AJ12" s="161">
        <v>9.027942673601272</v>
      </c>
      <c r="AK12" s="161">
        <v>8.1674218506651677</v>
      </c>
      <c r="AL12" s="161">
        <v>7.6066063859939277</v>
      </c>
      <c r="AM12" s="161">
        <v>7.2609787881595791</v>
      </c>
      <c r="AN12" s="161">
        <v>6.8601831564576372</v>
      </c>
      <c r="AO12" s="161">
        <v>3.2530318241502281</v>
      </c>
      <c r="AP12" s="161">
        <v>6.2527326292807146</v>
      </c>
      <c r="AQ12" s="161">
        <v>4.2364563276172893</v>
      </c>
      <c r="AR12" s="161">
        <v>3.7395350408789239</v>
      </c>
      <c r="AS12" s="161">
        <v>3.4679229084184611</v>
      </c>
      <c r="AT12" s="161">
        <v>3.6620456778541199</v>
      </c>
      <c r="AU12" s="161">
        <v>3.2755973728588841</v>
      </c>
      <c r="AV12" s="161">
        <v>4.3340103335750166</v>
      </c>
      <c r="AW12" s="161">
        <v>2.1069311591639828</v>
      </c>
      <c r="AX12" s="161">
        <v>2.0726302972687329</v>
      </c>
      <c r="AY12" s="161">
        <v>3.4574682558665546</v>
      </c>
      <c r="AZ12" s="161">
        <v>2.9068219360585754</v>
      </c>
      <c r="BA12" s="161">
        <v>3.0547843958870833</v>
      </c>
      <c r="BB12" s="161">
        <v>3.406123447477607</v>
      </c>
      <c r="BC12" s="161">
        <v>2.5709731064130366</v>
      </c>
      <c r="BD12" s="161">
        <v>2.720125765819235</v>
      </c>
      <c r="BE12" s="161">
        <v>2.9763186671620994</v>
      </c>
      <c r="BF12" s="161">
        <v>2.8828024173540352</v>
      </c>
      <c r="BG12" s="161">
        <v>0</v>
      </c>
      <c r="BH12" s="161">
        <v>0</v>
      </c>
      <c r="BI12" s="161">
        <v>0</v>
      </c>
      <c r="BJ12" s="161">
        <v>0</v>
      </c>
      <c r="BK12" s="161">
        <v>0</v>
      </c>
      <c r="BL12" s="161">
        <v>0</v>
      </c>
      <c r="BM12" s="161">
        <v>0</v>
      </c>
      <c r="BN12" s="161">
        <v>0</v>
      </c>
      <c r="BO12" s="161">
        <v>0</v>
      </c>
      <c r="BP12" s="161">
        <v>0</v>
      </c>
      <c r="BQ12" s="161">
        <v>0</v>
      </c>
      <c r="BR12" s="161">
        <v>0</v>
      </c>
      <c r="BS12" s="161">
        <v>0</v>
      </c>
      <c r="BT12" s="161">
        <v>0</v>
      </c>
      <c r="BU12" s="161">
        <v>0</v>
      </c>
      <c r="BV12" s="161">
        <v>0</v>
      </c>
      <c r="BW12" s="161">
        <v>0</v>
      </c>
      <c r="BX12" s="161">
        <v>0</v>
      </c>
      <c r="BY12" s="161">
        <v>0</v>
      </c>
      <c r="BZ12" s="161">
        <v>0</v>
      </c>
      <c r="CA12" s="161">
        <v>0</v>
      </c>
      <c r="CB12" s="161">
        <v>0</v>
      </c>
      <c r="CC12" s="161">
        <v>0</v>
      </c>
      <c r="CD12" s="161">
        <v>0</v>
      </c>
      <c r="CE12" s="161">
        <v>0</v>
      </c>
      <c r="CF12" s="161">
        <v>0</v>
      </c>
      <c r="CG12" s="162">
        <v>0</v>
      </c>
    </row>
    <row r="13" spans="1:85" x14ac:dyDescent="0.35">
      <c r="A13" s="163"/>
      <c r="B13" s="36" t="s">
        <v>484</v>
      </c>
      <c r="C13" s="232" t="s">
        <v>386</v>
      </c>
      <c r="D13" s="161"/>
      <c r="E13" s="161"/>
      <c r="F13" s="161"/>
      <c r="G13" s="161"/>
      <c r="H13" s="161"/>
      <c r="I13" s="161"/>
      <c r="J13" s="161"/>
      <c r="K13" s="161"/>
      <c r="L13" s="161"/>
      <c r="M13" s="161"/>
      <c r="N13" s="161"/>
      <c r="O13" s="161"/>
      <c r="P13" s="161"/>
      <c r="Q13" s="161"/>
      <c r="R13" s="161"/>
      <c r="S13" s="161"/>
      <c r="T13" s="161"/>
      <c r="U13" s="161"/>
      <c r="V13" s="161"/>
      <c r="W13" s="161"/>
      <c r="X13" s="161"/>
      <c r="Y13" s="161"/>
      <c r="Z13" s="161"/>
      <c r="AA13" s="161"/>
      <c r="AB13" s="161"/>
      <c r="AC13" s="161"/>
      <c r="AD13" s="161"/>
      <c r="AE13" s="161"/>
      <c r="AF13" s="161"/>
      <c r="AG13" s="161"/>
      <c r="AH13" s="161">
        <v>1806.3126177450065</v>
      </c>
      <c r="AI13" s="161">
        <v>1623.8606029443517</v>
      </c>
      <c r="AJ13" s="161">
        <v>1787.0164593892603</v>
      </c>
      <c r="AK13" s="161">
        <v>2304.7015990730447</v>
      </c>
      <c r="AL13" s="161">
        <v>2873.2685538515539</v>
      </c>
      <c r="AM13" s="161">
        <v>3205.5862294172312</v>
      </c>
      <c r="AN13" s="161">
        <v>3501.3366306458715</v>
      </c>
      <c r="AO13" s="161">
        <v>3812.9427271733944</v>
      </c>
      <c r="AP13" s="161">
        <v>3894.1254764580899</v>
      </c>
      <c r="AQ13" s="161">
        <v>3814.8510271727928</v>
      </c>
      <c r="AR13" s="161">
        <v>3657.5610952293946</v>
      </c>
      <c r="AS13" s="161">
        <v>3627.2484578450462</v>
      </c>
      <c r="AT13" s="161">
        <v>3780.8428748707138</v>
      </c>
      <c r="AU13" s="161">
        <v>4640.74022175961</v>
      </c>
      <c r="AV13" s="161">
        <v>5610.2940530089072</v>
      </c>
      <c r="AW13" s="161">
        <v>6050.8484470975609</v>
      </c>
      <c r="AX13" s="161">
        <v>5774.1759798760168</v>
      </c>
      <c r="AY13" s="161">
        <v>5513.3660708816842</v>
      </c>
      <c r="AZ13" s="161">
        <v>4737.6582398382243</v>
      </c>
      <c r="BA13" s="161">
        <v>4186.6888931521626</v>
      </c>
      <c r="BB13" s="161">
        <v>4141.2614933080768</v>
      </c>
      <c r="BC13" s="161">
        <v>4510.0922086293731</v>
      </c>
      <c r="BD13" s="161">
        <v>5516.0553670297304</v>
      </c>
      <c r="BE13" s="161">
        <v>6122.3748000511741</v>
      </c>
      <c r="BF13" s="161">
        <v>6582.3274373937465</v>
      </c>
      <c r="BG13" s="161">
        <v>6608.9258830792351</v>
      </c>
      <c r="BH13" s="161">
        <v>5604.9765476729644</v>
      </c>
      <c r="BI13" s="161">
        <v>4204.3326317958026</v>
      </c>
      <c r="BJ13" s="161">
        <v>3322.6811494260173</v>
      </c>
      <c r="BK13" s="161">
        <v>2749.5310372515423</v>
      </c>
      <c r="BL13" s="161">
        <v>2223.160420424354</v>
      </c>
      <c r="BM13" s="161">
        <v>1321.541593487718</v>
      </c>
      <c r="BN13" s="161">
        <v>936.49436736336315</v>
      </c>
      <c r="BO13" s="161">
        <v>655.49850614011405</v>
      </c>
      <c r="BP13" s="161">
        <v>417.0496421827778</v>
      </c>
      <c r="BQ13" s="161">
        <v>241.06836503431049</v>
      </c>
      <c r="BR13" s="161">
        <v>165.28495445014113</v>
      </c>
      <c r="BS13" s="161">
        <v>110.17891421573843</v>
      </c>
      <c r="BT13" s="161">
        <v>79.473861304783497</v>
      </c>
      <c r="BU13" s="161">
        <v>56.337871562235421</v>
      </c>
      <c r="BV13" s="161">
        <v>42.321408141011744</v>
      </c>
      <c r="BW13" s="161">
        <v>22.336162636772446</v>
      </c>
      <c r="BX13" s="161">
        <v>12.9394506825387</v>
      </c>
      <c r="BY13" s="161">
        <v>7.9100546291395712</v>
      </c>
      <c r="BZ13" s="161">
        <v>4.422397248309041</v>
      </c>
      <c r="CA13" s="161">
        <v>2.4103117644079095</v>
      </c>
      <c r="CB13" s="161">
        <v>1.3588243710406236</v>
      </c>
      <c r="CC13" s="161">
        <v>0</v>
      </c>
      <c r="CD13" s="161">
        <v>0</v>
      </c>
      <c r="CE13" s="161">
        <v>0</v>
      </c>
      <c r="CF13" s="161">
        <v>0</v>
      </c>
      <c r="CG13" s="162">
        <v>0</v>
      </c>
    </row>
    <row r="14" spans="1:85" x14ac:dyDescent="0.35">
      <c r="A14" s="163"/>
      <c r="B14" s="36" t="s">
        <v>485</v>
      </c>
      <c r="C14" s="232" t="s">
        <v>386</v>
      </c>
      <c r="D14" s="161"/>
      <c r="E14" s="161"/>
      <c r="F14" s="161"/>
      <c r="G14" s="161"/>
      <c r="H14" s="161"/>
      <c r="I14" s="161"/>
      <c r="J14" s="161"/>
      <c r="K14" s="161"/>
      <c r="L14" s="161"/>
      <c r="M14" s="161"/>
      <c r="N14" s="161"/>
      <c r="O14" s="161"/>
      <c r="P14" s="161"/>
      <c r="Q14" s="161"/>
      <c r="R14" s="161"/>
      <c r="S14" s="161"/>
      <c r="T14" s="161"/>
      <c r="U14" s="161"/>
      <c r="V14" s="161"/>
      <c r="W14" s="161"/>
      <c r="X14" s="161"/>
      <c r="Y14" s="161"/>
      <c r="Z14" s="161"/>
      <c r="AA14" s="161"/>
      <c r="AB14" s="161"/>
      <c r="AC14" s="161"/>
      <c r="AD14" s="161"/>
      <c r="AE14" s="161"/>
      <c r="AF14" s="161"/>
      <c r="AG14" s="161"/>
      <c r="AH14" s="161">
        <v>0</v>
      </c>
      <c r="AI14" s="161">
        <v>0</v>
      </c>
      <c r="AJ14" s="161">
        <v>0</v>
      </c>
      <c r="AK14" s="161">
        <v>0</v>
      </c>
      <c r="AL14" s="161">
        <v>0</v>
      </c>
      <c r="AM14" s="161">
        <v>0</v>
      </c>
      <c r="AN14" s="161">
        <v>0</v>
      </c>
      <c r="AO14" s="161">
        <v>0</v>
      </c>
      <c r="AP14" s="161">
        <v>0</v>
      </c>
      <c r="AQ14" s="161">
        <v>0</v>
      </c>
      <c r="AR14" s="161">
        <v>0</v>
      </c>
      <c r="AS14" s="161">
        <v>0</v>
      </c>
      <c r="AT14" s="161">
        <v>0</v>
      </c>
      <c r="AU14" s="161">
        <v>0</v>
      </c>
      <c r="AV14" s="161">
        <v>0</v>
      </c>
      <c r="AW14" s="161">
        <v>0</v>
      </c>
      <c r="AX14" s="161">
        <v>0</v>
      </c>
      <c r="AY14" s="161">
        <v>0</v>
      </c>
      <c r="AZ14" s="161">
        <v>416.36827726581697</v>
      </c>
      <c r="BA14" s="161">
        <v>641.27153348774652</v>
      </c>
      <c r="BB14" s="161">
        <v>584.61882469368038</v>
      </c>
      <c r="BC14" s="161">
        <v>539.16654549500765</v>
      </c>
      <c r="BD14" s="161">
        <v>571.37628001023882</v>
      </c>
      <c r="BE14" s="161">
        <v>522.92313003453262</v>
      </c>
      <c r="BF14" s="161">
        <v>521.92624025436726</v>
      </c>
      <c r="BG14" s="161">
        <v>450.63555031560662</v>
      </c>
      <c r="BH14" s="161">
        <v>244.30892437707774</v>
      </c>
      <c r="BI14" s="161">
        <v>40.151818205198005</v>
      </c>
      <c r="BJ14" s="161">
        <v>19.813894830320795</v>
      </c>
      <c r="BK14" s="161">
        <v>0</v>
      </c>
      <c r="BL14" s="161">
        <v>0</v>
      </c>
      <c r="BM14" s="161">
        <v>0</v>
      </c>
      <c r="BN14" s="161">
        <v>0</v>
      </c>
      <c r="BO14" s="161">
        <v>0</v>
      </c>
      <c r="BP14" s="161">
        <v>0</v>
      </c>
      <c r="BQ14" s="161">
        <v>0</v>
      </c>
      <c r="BR14" s="161">
        <v>0</v>
      </c>
      <c r="BS14" s="161">
        <v>0</v>
      </c>
      <c r="BT14" s="161">
        <v>0</v>
      </c>
      <c r="BU14" s="161">
        <v>0</v>
      </c>
      <c r="BV14" s="161">
        <v>0</v>
      </c>
      <c r="BW14" s="161">
        <v>0</v>
      </c>
      <c r="BX14" s="161">
        <v>0</v>
      </c>
      <c r="BY14" s="161">
        <v>0</v>
      </c>
      <c r="BZ14" s="161">
        <v>0</v>
      </c>
      <c r="CA14" s="161">
        <v>0</v>
      </c>
      <c r="CB14" s="161">
        <v>0</v>
      </c>
      <c r="CC14" s="161">
        <v>0</v>
      </c>
      <c r="CD14" s="161">
        <v>0</v>
      </c>
      <c r="CE14" s="161">
        <v>0</v>
      </c>
      <c r="CF14" s="161">
        <v>0</v>
      </c>
      <c r="CG14" s="162">
        <v>0</v>
      </c>
    </row>
    <row r="15" spans="1:85" x14ac:dyDescent="0.35">
      <c r="A15" s="163"/>
      <c r="B15" s="36" t="s">
        <v>486</v>
      </c>
      <c r="C15" s="232" t="s">
        <v>376</v>
      </c>
      <c r="D15" s="161"/>
      <c r="E15" s="161"/>
      <c r="F15" s="161"/>
      <c r="G15" s="161"/>
      <c r="H15" s="161"/>
      <c r="I15" s="161"/>
      <c r="J15" s="161"/>
      <c r="K15" s="161"/>
      <c r="L15" s="161"/>
      <c r="M15" s="161"/>
      <c r="N15" s="161"/>
      <c r="O15" s="161"/>
      <c r="P15" s="161"/>
      <c r="Q15" s="161"/>
      <c r="R15" s="161"/>
      <c r="S15" s="161"/>
      <c r="T15" s="161"/>
      <c r="U15" s="161"/>
      <c r="V15" s="161"/>
      <c r="W15" s="161"/>
      <c r="X15" s="161"/>
      <c r="Y15" s="161"/>
      <c r="Z15" s="161"/>
      <c r="AA15" s="161"/>
      <c r="AB15" s="161"/>
      <c r="AC15" s="161"/>
      <c r="AD15" s="161"/>
      <c r="AE15" s="161"/>
      <c r="AF15" s="161"/>
      <c r="AG15" s="161"/>
      <c r="AH15" s="161">
        <v>57.181880230423253</v>
      </c>
      <c r="AI15" s="161">
        <v>62.573134638261095</v>
      </c>
      <c r="AJ15" s="161">
        <v>61.526487185479155</v>
      </c>
      <c r="AK15" s="161">
        <v>63.665826861966615</v>
      </c>
      <c r="AL15" s="161">
        <v>66.707464929711691</v>
      </c>
      <c r="AM15" s="161">
        <v>68.152168302961826</v>
      </c>
      <c r="AN15" s="161">
        <v>64.941552828865852</v>
      </c>
      <c r="AO15" s="161">
        <v>63.294031930801886</v>
      </c>
      <c r="AP15" s="161">
        <v>64.228444597831171</v>
      </c>
      <c r="AQ15" s="161">
        <v>63.143656822628841</v>
      </c>
      <c r="AR15" s="161">
        <v>61.939938088827482</v>
      </c>
      <c r="AS15" s="161">
        <v>61.186310970037248</v>
      </c>
      <c r="AT15" s="161">
        <v>62.401797658125069</v>
      </c>
      <c r="AU15" s="161">
        <v>68.119032110597772</v>
      </c>
      <c r="AV15" s="161">
        <v>4.2639231780917237</v>
      </c>
      <c r="AW15" s="161">
        <v>0</v>
      </c>
      <c r="AX15" s="161">
        <v>0</v>
      </c>
      <c r="AY15" s="161">
        <v>0</v>
      </c>
      <c r="AZ15" s="161">
        <v>0</v>
      </c>
      <c r="BA15" s="161">
        <v>0</v>
      </c>
      <c r="BB15" s="161">
        <v>0</v>
      </c>
      <c r="BC15" s="161">
        <v>0</v>
      </c>
      <c r="BD15" s="161">
        <v>0</v>
      </c>
      <c r="BE15" s="161">
        <v>0</v>
      </c>
      <c r="BF15" s="161">
        <v>0</v>
      </c>
      <c r="BG15" s="161">
        <v>0</v>
      </c>
      <c r="BH15" s="161">
        <v>0</v>
      </c>
      <c r="BI15" s="161">
        <v>0</v>
      </c>
      <c r="BJ15" s="161">
        <v>0</v>
      </c>
      <c r="BK15" s="161">
        <v>0</v>
      </c>
      <c r="BL15" s="161">
        <v>0</v>
      </c>
      <c r="BM15" s="161">
        <v>0</v>
      </c>
      <c r="BN15" s="161">
        <v>0</v>
      </c>
      <c r="BO15" s="161">
        <v>0</v>
      </c>
      <c r="BP15" s="161">
        <v>0</v>
      </c>
      <c r="BQ15" s="161">
        <v>0</v>
      </c>
      <c r="BR15" s="161">
        <v>0</v>
      </c>
      <c r="BS15" s="161">
        <v>0</v>
      </c>
      <c r="BT15" s="161">
        <v>0</v>
      </c>
      <c r="BU15" s="161">
        <v>0</v>
      </c>
      <c r="BV15" s="161">
        <v>0</v>
      </c>
      <c r="BW15" s="161">
        <v>0</v>
      </c>
      <c r="BX15" s="161">
        <v>0</v>
      </c>
      <c r="BY15" s="161">
        <v>0</v>
      </c>
      <c r="BZ15" s="161">
        <v>0</v>
      </c>
      <c r="CA15" s="161">
        <v>0</v>
      </c>
      <c r="CB15" s="161">
        <v>0</v>
      </c>
      <c r="CC15" s="161">
        <v>0</v>
      </c>
      <c r="CD15" s="161">
        <v>0</v>
      </c>
      <c r="CE15" s="161">
        <v>0</v>
      </c>
      <c r="CF15" s="161">
        <v>0</v>
      </c>
      <c r="CG15" s="162">
        <v>0</v>
      </c>
    </row>
    <row r="16" spans="1:85" x14ac:dyDescent="0.35">
      <c r="A16" s="163"/>
      <c r="B16" s="36" t="s">
        <v>126</v>
      </c>
      <c r="C16" s="232" t="s">
        <v>376</v>
      </c>
      <c r="D16" s="161"/>
      <c r="E16" s="161"/>
      <c r="F16" s="161"/>
      <c r="G16" s="161"/>
      <c r="H16" s="161"/>
      <c r="I16" s="161"/>
      <c r="J16" s="161"/>
      <c r="K16" s="161"/>
      <c r="L16" s="161"/>
      <c r="M16" s="161"/>
      <c r="N16" s="161"/>
      <c r="O16" s="161"/>
      <c r="P16" s="161"/>
      <c r="Q16" s="161"/>
      <c r="R16" s="161"/>
      <c r="S16" s="161"/>
      <c r="T16" s="161"/>
      <c r="U16" s="161"/>
      <c r="V16" s="161"/>
      <c r="W16" s="161"/>
      <c r="X16" s="161"/>
      <c r="Y16" s="161"/>
      <c r="Z16" s="161"/>
      <c r="AA16" s="161"/>
      <c r="AB16" s="161"/>
      <c r="AC16" s="161"/>
      <c r="AD16" s="161"/>
      <c r="AE16" s="161"/>
      <c r="AF16" s="161"/>
      <c r="AG16" s="161"/>
      <c r="AH16" s="161">
        <v>0</v>
      </c>
      <c r="AI16" s="161">
        <v>0</v>
      </c>
      <c r="AJ16" s="161">
        <v>0</v>
      </c>
      <c r="AK16" s="161">
        <v>0</v>
      </c>
      <c r="AL16" s="161">
        <v>0</v>
      </c>
      <c r="AM16" s="161">
        <v>0</v>
      </c>
      <c r="AN16" s="161">
        <v>0</v>
      </c>
      <c r="AO16" s="161">
        <v>0</v>
      </c>
      <c r="AP16" s="161">
        <v>0</v>
      </c>
      <c r="AQ16" s="161">
        <v>0</v>
      </c>
      <c r="AR16" s="161">
        <v>0</v>
      </c>
      <c r="AS16" s="161">
        <v>0</v>
      </c>
      <c r="AT16" s="161">
        <v>0</v>
      </c>
      <c r="AU16" s="161">
        <v>0</v>
      </c>
      <c r="AV16" s="161">
        <v>0</v>
      </c>
      <c r="AW16" s="161">
        <v>5.4780210138263542E-2</v>
      </c>
      <c r="AX16" s="161">
        <v>3.5234715053568462E-2</v>
      </c>
      <c r="AY16" s="161">
        <v>0</v>
      </c>
      <c r="AZ16" s="161">
        <v>1.7487565123347044E-2</v>
      </c>
      <c r="BA16" s="161">
        <v>2.3318964854099872E-2</v>
      </c>
      <c r="BB16" s="161">
        <v>0</v>
      </c>
      <c r="BC16" s="161">
        <v>0.11350874642000161</v>
      </c>
      <c r="BD16" s="161">
        <v>113.77694095128473</v>
      </c>
      <c r="BE16" s="161">
        <v>12.013422401092635</v>
      </c>
      <c r="BF16" s="161">
        <v>1.0229151365345259</v>
      </c>
      <c r="BG16" s="161">
        <v>0.84179168402803206</v>
      </c>
      <c r="BH16" s="161">
        <v>0.73353719919209937</v>
      </c>
      <c r="BI16" s="161">
        <v>0.83221152648372965</v>
      </c>
      <c r="BJ16" s="161">
        <v>0.6304990083544979</v>
      </c>
      <c r="BK16" s="161">
        <v>0.31649059898700682</v>
      </c>
      <c r="BL16" s="161">
        <v>0</v>
      </c>
      <c r="BM16" s="161">
        <v>0.43927193311348905</v>
      </c>
      <c r="BN16" s="161">
        <v>0.13532306829867702</v>
      </c>
      <c r="BO16" s="161">
        <v>0</v>
      </c>
      <c r="BP16" s="161">
        <v>0</v>
      </c>
      <c r="BQ16" s="161">
        <v>2.9556917396148018E-4</v>
      </c>
      <c r="BR16" s="161">
        <v>0.138323704664813</v>
      </c>
      <c r="BS16" s="161">
        <v>0.32961052425100684</v>
      </c>
      <c r="BT16" s="161">
        <v>0.3223308840598087</v>
      </c>
      <c r="BU16" s="161">
        <v>0.47600751039020589</v>
      </c>
      <c r="BV16" s="161">
        <v>0.25899395737491981</v>
      </c>
      <c r="BW16" s="161">
        <v>0.37949900853494067</v>
      </c>
      <c r="BX16" s="161">
        <v>0.28813877754337885</v>
      </c>
      <c r="BY16" s="161">
        <v>0</v>
      </c>
      <c r="BZ16" s="161">
        <v>0</v>
      </c>
      <c r="CA16" s="161">
        <v>0</v>
      </c>
      <c r="CB16" s="161">
        <v>0</v>
      </c>
      <c r="CC16" s="161">
        <v>0</v>
      </c>
      <c r="CD16" s="161">
        <v>0</v>
      </c>
      <c r="CE16" s="161">
        <v>0</v>
      </c>
      <c r="CF16" s="161">
        <v>0</v>
      </c>
      <c r="CG16" s="162">
        <v>0</v>
      </c>
    </row>
    <row r="17" spans="1:87" ht="24.75" customHeight="1" x14ac:dyDescent="0.35">
      <c r="A17" s="163"/>
      <c r="B17" s="101" t="s">
        <v>487</v>
      </c>
      <c r="C17" s="232"/>
      <c r="D17" s="40"/>
      <c r="E17" s="40"/>
      <c r="F17" s="40"/>
      <c r="G17" s="40"/>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v>13446.402301036958</v>
      </c>
      <c r="AI17" s="40">
        <v>17177.178901948817</v>
      </c>
      <c r="AJ17" s="40">
        <v>15715.853061153535</v>
      </c>
      <c r="AK17" s="40">
        <v>16804.321406474723</v>
      </c>
      <c r="AL17" s="40">
        <v>17624.561162520444</v>
      </c>
      <c r="AM17" s="40">
        <v>18617.308050669388</v>
      </c>
      <c r="AN17" s="40">
        <v>19117.956684344332</v>
      </c>
      <c r="AO17" s="40">
        <v>19328.598484539383</v>
      </c>
      <c r="AP17" s="40">
        <v>19070.461958137392</v>
      </c>
      <c r="AQ17" s="40">
        <v>18509.99152936117</v>
      </c>
      <c r="AR17" s="40">
        <v>17568.688065136645</v>
      </c>
      <c r="AS17" s="40">
        <v>16717.002833574064</v>
      </c>
      <c r="AT17" s="40">
        <v>16207.86324312987</v>
      </c>
      <c r="AU17" s="40">
        <v>17994.744207309326</v>
      </c>
      <c r="AV17" s="40">
        <v>20140.473591058762</v>
      </c>
      <c r="AW17" s="40">
        <v>21428.758568854926</v>
      </c>
      <c r="AX17" s="40">
        <v>21357.456556150995</v>
      </c>
      <c r="AY17" s="40">
        <v>21492.203963688775</v>
      </c>
      <c r="AZ17" s="40">
        <v>21491.073459342897</v>
      </c>
      <c r="BA17" s="40">
        <v>21747.792405145578</v>
      </c>
      <c r="BB17" s="40">
        <v>21972.00325594825</v>
      </c>
      <c r="BC17" s="40">
        <v>23614.52338205426</v>
      </c>
      <c r="BD17" s="40">
        <v>23565.218741552435</v>
      </c>
      <c r="BE17" s="40">
        <v>24095.059887324966</v>
      </c>
      <c r="BF17" s="40">
        <v>24590.150748488737</v>
      </c>
      <c r="BG17" s="40">
        <v>8457.9712320361232</v>
      </c>
      <c r="BH17" s="40">
        <v>7289.9576608940897</v>
      </c>
      <c r="BI17" s="40">
        <v>5782.8520851372032</v>
      </c>
      <c r="BJ17" s="40">
        <v>4919.6824362282841</v>
      </c>
      <c r="BK17" s="40">
        <v>4395.3212636876196</v>
      </c>
      <c r="BL17" s="40">
        <v>3912.174127504662</v>
      </c>
      <c r="BM17" s="40">
        <v>3118.4010191520547</v>
      </c>
      <c r="BN17" s="40">
        <v>2741.2396258114691</v>
      </c>
      <c r="BO17" s="40">
        <v>2566.1071096461455</v>
      </c>
      <c r="BP17" s="40">
        <v>2401.3572077595286</v>
      </c>
      <c r="BQ17" s="40">
        <v>2290.0189244082881</v>
      </c>
      <c r="BR17" s="40">
        <v>2540.8622750041282</v>
      </c>
      <c r="BS17" s="40">
        <v>2630.2561279548809</v>
      </c>
      <c r="BT17" s="40">
        <v>2627.5156175484126</v>
      </c>
      <c r="BU17" s="40">
        <v>2655.1299944514767</v>
      </c>
      <c r="BV17" s="40">
        <v>2780.3062934567265</v>
      </c>
      <c r="BW17" s="40">
        <v>2931.6899946507247</v>
      </c>
      <c r="BX17" s="40">
        <v>2709.5864503797775</v>
      </c>
      <c r="BY17" s="40">
        <v>2962.5582164076554</v>
      </c>
      <c r="BZ17" s="40">
        <v>3330.6671751661038</v>
      </c>
      <c r="CA17" s="40">
        <v>4013.2116804361326</v>
      </c>
      <c r="CB17" s="40">
        <v>4644.331440396787</v>
      </c>
      <c r="CC17" s="40">
        <v>5078.3525818854541</v>
      </c>
      <c r="CD17" s="40">
        <v>5553.0146262820072</v>
      </c>
      <c r="CE17" s="40">
        <v>5922.0996584967388</v>
      </c>
      <c r="CF17" s="40">
        <v>6239.7345621590503</v>
      </c>
      <c r="CG17" s="41">
        <v>6535.454226115713</v>
      </c>
    </row>
    <row r="18" spans="1:87" x14ac:dyDescent="0.35">
      <c r="A18" s="163"/>
      <c r="B18" s="233" t="s">
        <v>488</v>
      </c>
      <c r="C18" s="232"/>
      <c r="D18" s="40"/>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v>240.07419246736825</v>
      </c>
      <c r="AI18" s="40">
        <v>242.92198231623192</v>
      </c>
      <c r="AJ18" s="40">
        <v>243.75102791391831</v>
      </c>
      <c r="AK18" s="40">
        <v>254.58839936453447</v>
      </c>
      <c r="AL18" s="40">
        <v>273.30362382943349</v>
      </c>
      <c r="AM18" s="40">
        <v>285.5280901976318</v>
      </c>
      <c r="AN18" s="40">
        <v>288.24735552878712</v>
      </c>
      <c r="AO18" s="40">
        <v>304.73080528956905</v>
      </c>
      <c r="AP18" s="40">
        <v>315.7443219135568</v>
      </c>
      <c r="AQ18" s="40">
        <v>329.07541971157423</v>
      </c>
      <c r="AR18" s="40">
        <v>331.194948079889</v>
      </c>
      <c r="AS18" s="40">
        <v>332.9199775797909</v>
      </c>
      <c r="AT18" s="40">
        <v>357.21927073961484</v>
      </c>
      <c r="AU18" s="40">
        <v>407.73398193549411</v>
      </c>
      <c r="AV18" s="40">
        <v>505.86952996470137</v>
      </c>
      <c r="AW18" s="40">
        <v>685.24781008187369</v>
      </c>
      <c r="AX18" s="40">
        <v>756.82603565467662</v>
      </c>
      <c r="AY18" s="40">
        <v>878.7144625816851</v>
      </c>
      <c r="AZ18" s="40">
        <v>861.30385670578119</v>
      </c>
      <c r="BA18" s="40">
        <v>949.51668895105774</v>
      </c>
      <c r="BB18" s="40">
        <v>1013.1787963003221</v>
      </c>
      <c r="BC18" s="40">
        <v>1071.5783854328508</v>
      </c>
      <c r="BD18" s="40">
        <v>1250.9693268938106</v>
      </c>
      <c r="BE18" s="40">
        <v>1252.3418752084124</v>
      </c>
      <c r="BF18" s="40">
        <v>1373.7282047856729</v>
      </c>
      <c r="BG18" s="40">
        <v>1398.334363220333</v>
      </c>
      <c r="BH18" s="40">
        <v>1440.6721888440479</v>
      </c>
      <c r="BI18" s="40">
        <v>1538.367635136203</v>
      </c>
      <c r="BJ18" s="40">
        <v>1577.1873919719458</v>
      </c>
      <c r="BK18" s="40">
        <v>1645.7902264360773</v>
      </c>
      <c r="BL18" s="40">
        <v>1689.0137070803082</v>
      </c>
      <c r="BM18" s="40">
        <v>1796.8594256643369</v>
      </c>
      <c r="BN18" s="40">
        <v>1804.7452584481059</v>
      </c>
      <c r="BO18" s="40">
        <v>1910.6086035060316</v>
      </c>
      <c r="BP18" s="40">
        <v>1984.3075655767509</v>
      </c>
      <c r="BQ18" s="40">
        <v>2048.9505593739777</v>
      </c>
      <c r="BR18" s="40">
        <v>2375.5773205539872</v>
      </c>
      <c r="BS18" s="40">
        <v>2520.0772137391423</v>
      </c>
      <c r="BT18" s="40">
        <v>2548.0417562436287</v>
      </c>
      <c r="BU18" s="40">
        <v>2598.7921228892415</v>
      </c>
      <c r="BV18" s="40">
        <v>2737.9848853157146</v>
      </c>
      <c r="BW18" s="40">
        <v>2909.3538320139523</v>
      </c>
      <c r="BX18" s="40">
        <v>2696.6469996972387</v>
      </c>
      <c r="BY18" s="40">
        <v>2954.6481617785157</v>
      </c>
      <c r="BZ18" s="40">
        <v>3326.2447779177951</v>
      </c>
      <c r="CA18" s="40">
        <v>4010.8013686717245</v>
      </c>
      <c r="CB18" s="40">
        <v>4642.972616025746</v>
      </c>
      <c r="CC18" s="40">
        <v>5078.3525818854541</v>
      </c>
      <c r="CD18" s="40">
        <v>5553.0146262820072</v>
      </c>
      <c r="CE18" s="40">
        <v>5922.0996584967388</v>
      </c>
      <c r="CF18" s="40">
        <v>6239.7345621590503</v>
      </c>
      <c r="CG18" s="41">
        <v>6535.454226115713</v>
      </c>
    </row>
    <row r="19" spans="1:87" ht="12.75" customHeight="1" x14ac:dyDescent="0.35">
      <c r="A19" s="163"/>
      <c r="C19" s="232"/>
      <c r="D19" s="40"/>
      <c r="E19" s="40"/>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40"/>
      <c r="CE19" s="40"/>
      <c r="CF19" s="40"/>
      <c r="CG19" s="41"/>
    </row>
    <row r="20" spans="1:87" ht="27" customHeight="1" x14ac:dyDescent="0.35">
      <c r="A20" s="163"/>
      <c r="B20" s="101" t="s">
        <v>489</v>
      </c>
      <c r="C20" s="232"/>
      <c r="D20" s="161"/>
      <c r="E20" s="161"/>
      <c r="F20" s="161"/>
      <c r="G20" s="161"/>
      <c r="H20" s="161"/>
      <c r="I20" s="161"/>
      <c r="J20" s="161"/>
      <c r="K20" s="161"/>
      <c r="L20" s="161"/>
      <c r="M20" s="161"/>
      <c r="N20" s="161"/>
      <c r="O20" s="161"/>
      <c r="P20" s="161"/>
      <c r="Q20" s="161"/>
      <c r="R20" s="161"/>
      <c r="S20" s="161"/>
      <c r="T20" s="161"/>
      <c r="U20" s="161"/>
      <c r="V20" s="161"/>
      <c r="W20" s="161"/>
      <c r="X20" s="161"/>
      <c r="Y20" s="161"/>
      <c r="Z20" s="161"/>
      <c r="AA20" s="161"/>
      <c r="AB20" s="161"/>
      <c r="AC20" s="161"/>
      <c r="AD20" s="161"/>
      <c r="AE20" s="161"/>
      <c r="AF20" s="161"/>
      <c r="AG20" s="161"/>
      <c r="AH20" s="161"/>
      <c r="AI20" s="161"/>
      <c r="AJ20" s="161"/>
      <c r="AK20" s="161"/>
      <c r="AL20" s="161"/>
      <c r="AM20" s="161"/>
      <c r="AN20" s="161"/>
      <c r="AO20" s="161"/>
      <c r="AP20" s="161"/>
      <c r="AQ20" s="161"/>
      <c r="AR20" s="161"/>
      <c r="AS20" s="161"/>
      <c r="AT20" s="161"/>
      <c r="AU20" s="161"/>
      <c r="AV20" s="161"/>
      <c r="AW20" s="161"/>
      <c r="AX20" s="161"/>
      <c r="AY20" s="161"/>
      <c r="AZ20" s="161"/>
      <c r="BA20" s="161"/>
      <c r="BB20" s="161"/>
      <c r="BC20" s="161"/>
      <c r="BD20" s="161"/>
      <c r="BE20" s="161"/>
      <c r="BF20" s="161"/>
      <c r="BG20" s="161"/>
      <c r="BH20" s="161"/>
      <c r="BI20" s="161"/>
      <c r="BJ20" s="161"/>
      <c r="BK20" s="161"/>
      <c r="BL20" s="161"/>
      <c r="BM20" s="161"/>
      <c r="BN20" s="161"/>
      <c r="BO20" s="161"/>
      <c r="BP20" s="161"/>
      <c r="BQ20" s="161"/>
      <c r="BR20" s="161"/>
      <c r="BS20" s="161"/>
      <c r="BT20" s="161"/>
      <c r="BU20" s="161"/>
      <c r="BV20" s="161"/>
      <c r="BW20" s="161"/>
      <c r="BX20" s="161"/>
      <c r="BY20" s="161"/>
      <c r="BZ20" s="161"/>
      <c r="CA20" s="161"/>
      <c r="CB20" s="161"/>
      <c r="CC20" s="161"/>
      <c r="CD20" s="161"/>
      <c r="CE20" s="161"/>
      <c r="CF20" s="161"/>
      <c r="CG20" s="162"/>
    </row>
    <row r="21" spans="1:87" ht="24" customHeight="1" x14ac:dyDescent="0.35">
      <c r="A21" s="163"/>
      <c r="B21" s="36" t="s">
        <v>375</v>
      </c>
      <c r="C21" s="232" t="s">
        <v>376</v>
      </c>
      <c r="D21" s="161"/>
      <c r="E21" s="161"/>
      <c r="F21" s="161"/>
      <c r="G21" s="161"/>
      <c r="H21" s="161"/>
      <c r="I21" s="161"/>
      <c r="J21" s="161"/>
      <c r="K21" s="161"/>
      <c r="L21" s="161"/>
      <c r="M21" s="161"/>
      <c r="N21" s="161"/>
      <c r="O21" s="161"/>
      <c r="P21" s="161"/>
      <c r="Q21" s="161"/>
      <c r="R21" s="161"/>
      <c r="S21" s="161"/>
      <c r="T21" s="161"/>
      <c r="U21" s="161"/>
      <c r="V21" s="161"/>
      <c r="W21" s="161"/>
      <c r="X21" s="161"/>
      <c r="Y21" s="161"/>
      <c r="Z21" s="161"/>
      <c r="AA21" s="161"/>
      <c r="AB21" s="161"/>
      <c r="AC21" s="161"/>
      <c r="AD21" s="161"/>
      <c r="AE21" s="161"/>
      <c r="AF21" s="161"/>
      <c r="AG21" s="161"/>
      <c r="AH21" s="161">
        <v>0</v>
      </c>
      <c r="AI21" s="161">
        <v>0</v>
      </c>
      <c r="AJ21" s="161">
        <v>0</v>
      </c>
      <c r="AK21" s="161">
        <v>0</v>
      </c>
      <c r="AL21" s="161">
        <v>0</v>
      </c>
      <c r="AM21" s="161">
        <v>0</v>
      </c>
      <c r="AN21" s="161">
        <v>0</v>
      </c>
      <c r="AO21" s="161">
        <v>0</v>
      </c>
      <c r="AP21" s="161">
        <v>0</v>
      </c>
      <c r="AQ21" s="161">
        <v>0</v>
      </c>
      <c r="AR21" s="161">
        <v>0</v>
      </c>
      <c r="AS21" s="161">
        <v>0</v>
      </c>
      <c r="AT21" s="161">
        <v>0</v>
      </c>
      <c r="AU21" s="161">
        <v>0</v>
      </c>
      <c r="AV21" s="161">
        <v>0</v>
      </c>
      <c r="AW21" s="161">
        <v>0</v>
      </c>
      <c r="AX21" s="161">
        <v>0</v>
      </c>
      <c r="AY21" s="161">
        <v>0</v>
      </c>
      <c r="AZ21" s="161">
        <v>0</v>
      </c>
      <c r="BA21" s="161">
        <v>0</v>
      </c>
      <c r="BB21" s="161">
        <v>0</v>
      </c>
      <c r="BC21" s="161">
        <v>0</v>
      </c>
      <c r="BD21" s="161">
        <v>0</v>
      </c>
      <c r="BE21" s="161">
        <v>0</v>
      </c>
      <c r="BF21" s="161">
        <v>0</v>
      </c>
      <c r="BG21" s="161">
        <v>0</v>
      </c>
      <c r="BH21" s="161">
        <v>0</v>
      </c>
      <c r="BI21" s="161">
        <v>0</v>
      </c>
      <c r="BJ21" s="161">
        <v>0</v>
      </c>
      <c r="BK21" s="161">
        <v>0</v>
      </c>
      <c r="BL21" s="161">
        <v>0</v>
      </c>
      <c r="BM21" s="161">
        <v>141.5329647682745</v>
      </c>
      <c r="BN21" s="161">
        <v>150.99688117112925</v>
      </c>
      <c r="BO21" s="161">
        <v>130.61207430886444</v>
      </c>
      <c r="BP21" s="161">
        <v>131.76346639004819</v>
      </c>
      <c r="BQ21" s="161">
        <v>146.28503896882339</v>
      </c>
      <c r="BR21" s="161">
        <v>129.5083349665245</v>
      </c>
      <c r="BS21" s="161">
        <v>128.02347437345983</v>
      </c>
      <c r="BT21" s="161">
        <v>133.94191278035302</v>
      </c>
      <c r="BU21" s="161">
        <v>140.34420322313014</v>
      </c>
      <c r="BV21" s="161">
        <v>159.30977312088697</v>
      </c>
      <c r="BW21" s="161">
        <v>184.05918284039345</v>
      </c>
      <c r="BX21" s="161">
        <v>125.4152107661081</v>
      </c>
      <c r="BY21" s="161">
        <v>176.8793058214238</v>
      </c>
      <c r="BZ21" s="161">
        <v>199.96617048452796</v>
      </c>
      <c r="CA21" s="161">
        <v>265.18072747491067</v>
      </c>
      <c r="CB21" s="161">
        <v>326.80215672553999</v>
      </c>
      <c r="CC21" s="161">
        <v>385.20310926028202</v>
      </c>
      <c r="CD21" s="161">
        <v>455.82400100333643</v>
      </c>
      <c r="CE21" s="161">
        <v>524.94090550791339</v>
      </c>
      <c r="CF21" s="161">
        <v>594.85245972066787</v>
      </c>
      <c r="CG21" s="162">
        <v>660.62481978285348</v>
      </c>
    </row>
    <row r="22" spans="1:87" x14ac:dyDescent="0.35">
      <c r="A22" s="163"/>
      <c r="B22" s="58" t="s">
        <v>377</v>
      </c>
      <c r="C22" s="232" t="s">
        <v>376</v>
      </c>
      <c r="D22" s="161"/>
      <c r="E22" s="161"/>
      <c r="F22" s="161"/>
      <c r="G22" s="161"/>
      <c r="H22" s="161"/>
      <c r="I22" s="161"/>
      <c r="J22" s="161"/>
      <c r="K22" s="161"/>
      <c r="L22" s="161"/>
      <c r="M22" s="161"/>
      <c r="N22" s="161"/>
      <c r="O22" s="161"/>
      <c r="P22" s="161"/>
      <c r="Q22" s="161"/>
      <c r="R22" s="161"/>
      <c r="S22" s="161"/>
      <c r="T22" s="161"/>
      <c r="U22" s="161"/>
      <c r="V22" s="161"/>
      <c r="W22" s="161"/>
      <c r="X22" s="161"/>
      <c r="Y22" s="161"/>
      <c r="Z22" s="161"/>
      <c r="AA22" s="161"/>
      <c r="AB22" s="161"/>
      <c r="AC22" s="161"/>
      <c r="AD22" s="161"/>
      <c r="AE22" s="161"/>
      <c r="AF22" s="161"/>
      <c r="AG22" s="161"/>
      <c r="AH22" s="161">
        <v>0</v>
      </c>
      <c r="AI22" s="161">
        <v>0</v>
      </c>
      <c r="AJ22" s="161">
        <v>0</v>
      </c>
      <c r="AK22" s="161">
        <v>0</v>
      </c>
      <c r="AL22" s="161">
        <v>0</v>
      </c>
      <c r="AM22" s="161">
        <v>0</v>
      </c>
      <c r="AN22" s="161">
        <v>0</v>
      </c>
      <c r="AO22" s="161">
        <v>0</v>
      </c>
      <c r="AP22" s="161">
        <v>0</v>
      </c>
      <c r="AQ22" s="161">
        <v>0</v>
      </c>
      <c r="AR22" s="161">
        <v>0</v>
      </c>
      <c r="AS22" s="161">
        <v>0</v>
      </c>
      <c r="AT22" s="161">
        <v>0</v>
      </c>
      <c r="AU22" s="161">
        <v>0</v>
      </c>
      <c r="AV22" s="161">
        <v>0</v>
      </c>
      <c r="AW22" s="161">
        <v>0</v>
      </c>
      <c r="AX22" s="161">
        <v>0</v>
      </c>
      <c r="AY22" s="161">
        <v>0</v>
      </c>
      <c r="AZ22" s="161">
        <v>0</v>
      </c>
      <c r="BA22" s="161">
        <v>0</v>
      </c>
      <c r="BB22" s="161">
        <v>0</v>
      </c>
      <c r="BC22" s="161">
        <v>0</v>
      </c>
      <c r="BD22" s="161">
        <v>0</v>
      </c>
      <c r="BE22" s="161">
        <v>0</v>
      </c>
      <c r="BF22" s="161">
        <v>0</v>
      </c>
      <c r="BG22" s="161">
        <v>0</v>
      </c>
      <c r="BH22" s="161">
        <v>0</v>
      </c>
      <c r="BI22" s="161">
        <v>0</v>
      </c>
      <c r="BJ22" s="161">
        <v>0</v>
      </c>
      <c r="BK22" s="161">
        <v>0</v>
      </c>
      <c r="BL22" s="161">
        <v>0</v>
      </c>
      <c r="BM22" s="161">
        <v>0</v>
      </c>
      <c r="BN22" s="161">
        <v>0</v>
      </c>
      <c r="BO22" s="161">
        <v>0</v>
      </c>
      <c r="BP22" s="161">
        <v>0</v>
      </c>
      <c r="BQ22" s="161">
        <v>6.6774855468311527</v>
      </c>
      <c r="BR22" s="161">
        <v>8.3548412571916284</v>
      </c>
      <c r="BS22" s="161">
        <v>9.5253806179133811</v>
      </c>
      <c r="BT22" s="161">
        <v>9.8692358619688836</v>
      </c>
      <c r="BU22" s="161">
        <v>10.870321961876588</v>
      </c>
      <c r="BV22" s="161">
        <v>11.84675489111642</v>
      </c>
      <c r="BW22" s="161">
        <v>12.700502582437174</v>
      </c>
      <c r="BX22" s="161">
        <v>12.821791643753501</v>
      </c>
      <c r="BY22" s="161">
        <v>15.564997733098606</v>
      </c>
      <c r="BZ22" s="161">
        <v>18.710981676607332</v>
      </c>
      <c r="CA22" s="161">
        <v>21.687898825553102</v>
      </c>
      <c r="CB22" s="161">
        <v>22.508934724033868</v>
      </c>
      <c r="CC22" s="161">
        <v>25.661656012611722</v>
      </c>
      <c r="CD22" s="161">
        <v>28.617504794873398</v>
      </c>
      <c r="CE22" s="161">
        <v>31.070675229067696</v>
      </c>
      <c r="CF22" s="161">
        <v>33.431434451968784</v>
      </c>
      <c r="CG22" s="162">
        <v>35.903323983042469</v>
      </c>
    </row>
    <row r="23" spans="1:87" x14ac:dyDescent="0.35">
      <c r="A23" s="163"/>
      <c r="B23" s="36" t="s">
        <v>378</v>
      </c>
      <c r="C23" s="232" t="s">
        <v>376</v>
      </c>
      <c r="D23" s="161"/>
      <c r="E23" s="161"/>
      <c r="F23" s="161"/>
      <c r="G23" s="161"/>
      <c r="H23" s="161"/>
      <c r="I23" s="161"/>
      <c r="J23" s="161"/>
      <c r="K23" s="161"/>
      <c r="L23" s="161"/>
      <c r="M23" s="161"/>
      <c r="N23" s="161"/>
      <c r="O23" s="161"/>
      <c r="P23" s="161"/>
      <c r="Q23" s="161"/>
      <c r="R23" s="161"/>
      <c r="S23" s="161"/>
      <c r="T23" s="161"/>
      <c r="U23" s="161"/>
      <c r="V23" s="161"/>
      <c r="W23" s="161"/>
      <c r="X23" s="161"/>
      <c r="Y23" s="161"/>
      <c r="Z23" s="161"/>
      <c r="AA23" s="161"/>
      <c r="AB23" s="161"/>
      <c r="AC23" s="161"/>
      <c r="AD23" s="161"/>
      <c r="AE23" s="161"/>
      <c r="AF23" s="161"/>
      <c r="AG23" s="161"/>
      <c r="AH23" s="161">
        <v>295.87911846332446</v>
      </c>
      <c r="AI23" s="161">
        <v>305.51334728596396</v>
      </c>
      <c r="AJ23" s="161">
        <v>316.58586660443444</v>
      </c>
      <c r="AK23" s="161">
        <v>367.51837978138667</v>
      </c>
      <c r="AL23" s="161">
        <v>409.10938975794676</v>
      </c>
      <c r="AM23" s="161">
        <v>476.03404200584924</v>
      </c>
      <c r="AN23" s="161">
        <v>510.53803207744727</v>
      </c>
      <c r="AO23" s="161">
        <v>558.96163216153946</v>
      </c>
      <c r="AP23" s="161">
        <v>607.62327198862329</v>
      </c>
      <c r="AQ23" s="161">
        <v>645.26718012047149</v>
      </c>
      <c r="AR23" s="161">
        <v>653.59729204503185</v>
      </c>
      <c r="AS23" s="161">
        <v>684.74841623244595</v>
      </c>
      <c r="AT23" s="161">
        <v>735.10315893163454</v>
      </c>
      <c r="AU23" s="161">
        <v>813.13620649694258</v>
      </c>
      <c r="AV23" s="161">
        <v>0</v>
      </c>
      <c r="AW23" s="161">
        <v>0</v>
      </c>
      <c r="AX23" s="161">
        <v>0</v>
      </c>
      <c r="AY23" s="161">
        <v>0</v>
      </c>
      <c r="AZ23" s="161">
        <v>0</v>
      </c>
      <c r="BA23" s="161">
        <v>0</v>
      </c>
      <c r="BB23" s="161">
        <v>0</v>
      </c>
      <c r="BC23" s="161">
        <v>0</v>
      </c>
      <c r="BD23" s="161">
        <v>0</v>
      </c>
      <c r="BE23" s="161">
        <v>0</v>
      </c>
      <c r="BF23" s="161">
        <v>0</v>
      </c>
      <c r="BG23" s="161">
        <v>0</v>
      </c>
      <c r="BH23" s="161">
        <v>0</v>
      </c>
      <c r="BI23" s="161">
        <v>0</v>
      </c>
      <c r="BJ23" s="161">
        <v>0</v>
      </c>
      <c r="BK23" s="161">
        <v>0</v>
      </c>
      <c r="BL23" s="161">
        <v>0</v>
      </c>
      <c r="BM23" s="161">
        <v>0</v>
      </c>
      <c r="BN23" s="161">
        <v>0</v>
      </c>
      <c r="BO23" s="161">
        <v>0</v>
      </c>
      <c r="BP23" s="161">
        <v>0</v>
      </c>
      <c r="BQ23" s="161">
        <v>0</v>
      </c>
      <c r="BR23" s="161">
        <v>0</v>
      </c>
      <c r="BS23" s="161">
        <v>0</v>
      </c>
      <c r="BT23" s="161">
        <v>0</v>
      </c>
      <c r="BU23" s="161">
        <v>0</v>
      </c>
      <c r="BV23" s="161">
        <v>0</v>
      </c>
      <c r="BW23" s="161">
        <v>0</v>
      </c>
      <c r="BX23" s="161">
        <v>0</v>
      </c>
      <c r="BY23" s="161">
        <v>0</v>
      </c>
      <c r="BZ23" s="161">
        <v>0</v>
      </c>
      <c r="CA23" s="161">
        <v>0</v>
      </c>
      <c r="CB23" s="161">
        <v>0</v>
      </c>
      <c r="CC23" s="161">
        <v>0</v>
      </c>
      <c r="CD23" s="161">
        <v>0</v>
      </c>
      <c r="CE23" s="161">
        <v>0</v>
      </c>
      <c r="CF23" s="161">
        <v>0</v>
      </c>
      <c r="CG23" s="162">
        <v>0</v>
      </c>
    </row>
    <row r="24" spans="1:87" x14ac:dyDescent="0.35">
      <c r="A24" s="163"/>
      <c r="B24" s="36" t="s">
        <v>379</v>
      </c>
      <c r="C24" s="232"/>
      <c r="D24" s="161"/>
      <c r="E24" s="161"/>
      <c r="F24" s="161"/>
      <c r="G24" s="161"/>
      <c r="H24" s="161"/>
      <c r="I24" s="161"/>
      <c r="J24" s="161"/>
      <c r="K24" s="161"/>
      <c r="L24" s="161"/>
      <c r="M24" s="161"/>
      <c r="N24" s="161"/>
      <c r="O24" s="161"/>
      <c r="P24" s="161"/>
      <c r="Q24" s="161"/>
      <c r="R24" s="161"/>
      <c r="S24" s="161"/>
      <c r="T24" s="161"/>
      <c r="U24" s="161"/>
      <c r="V24" s="161"/>
      <c r="W24" s="161"/>
      <c r="X24" s="161"/>
      <c r="Y24" s="161"/>
      <c r="Z24" s="161"/>
      <c r="AA24" s="161"/>
      <c r="AB24" s="161"/>
      <c r="AC24" s="161"/>
      <c r="AD24" s="161"/>
      <c r="AE24" s="161"/>
      <c r="AF24" s="161"/>
      <c r="AG24" s="161"/>
      <c r="AH24" s="161">
        <f>SUM(AH25:AH27)</f>
        <v>2721.6383878490733</v>
      </c>
      <c r="AI24" s="161">
        <f t="shared" ref="AI24:CG24" si="0">SUM(AI25:AI27)</f>
        <v>2643.1243278782758</v>
      </c>
      <c r="AJ24" s="161">
        <f t="shared" si="0"/>
        <v>2513.3141343704292</v>
      </c>
      <c r="AK24" s="161">
        <f t="shared" si="0"/>
        <v>2461.2144612455186</v>
      </c>
      <c r="AL24" s="161">
        <f t="shared" si="0"/>
        <v>2430.0394291496768</v>
      </c>
      <c r="AM24" s="161">
        <f t="shared" si="0"/>
        <v>2455.9049709586525</v>
      </c>
      <c r="AN24" s="161">
        <f t="shared" si="0"/>
        <v>2368.3428149123679</v>
      </c>
      <c r="AO24" s="161">
        <f t="shared" si="0"/>
        <v>2277.4006011932725</v>
      </c>
      <c r="AP24" s="161">
        <f t="shared" si="0"/>
        <v>2264.9256590785899</v>
      </c>
      <c r="AQ24" s="161">
        <f t="shared" si="0"/>
        <v>2171.1327502248096</v>
      </c>
      <c r="AR24" s="161">
        <f t="shared" si="0"/>
        <v>2053.3150815269619</v>
      </c>
      <c r="AS24" s="161">
        <f t="shared" si="0"/>
        <v>1868.663030176451</v>
      </c>
      <c r="AT24" s="161">
        <f t="shared" si="0"/>
        <v>1830.4606882902601</v>
      </c>
      <c r="AU24" s="161">
        <f t="shared" si="0"/>
        <v>1923.0635217298973</v>
      </c>
      <c r="AV24" s="161">
        <f t="shared" si="0"/>
        <v>1846.8361243499166</v>
      </c>
      <c r="AW24" s="161">
        <f t="shared" si="0"/>
        <v>1839.7798586966903</v>
      </c>
      <c r="AX24" s="161">
        <f t="shared" si="0"/>
        <v>1780.5203786561303</v>
      </c>
      <c r="AY24" s="161">
        <f t="shared" si="0"/>
        <v>1711.117964797691</v>
      </c>
      <c r="AZ24" s="161">
        <f t="shared" si="0"/>
        <v>1612.5114004144887</v>
      </c>
      <c r="BA24" s="161">
        <f t="shared" si="0"/>
        <v>1647.0594806696427</v>
      </c>
      <c r="BB24" s="161">
        <f t="shared" si="0"/>
        <v>1609.8995256531637</v>
      </c>
      <c r="BC24" s="161">
        <f t="shared" si="0"/>
        <v>1650.7233324356014</v>
      </c>
      <c r="BD24" s="161">
        <f t="shared" si="0"/>
        <v>1622.0980834090506</v>
      </c>
      <c r="BE24" s="161">
        <f t="shared" si="0"/>
        <v>1795.35195455346</v>
      </c>
      <c r="BF24" s="161">
        <f t="shared" si="0"/>
        <v>1725.6600703254294</v>
      </c>
      <c r="BG24" s="161">
        <f t="shared" si="0"/>
        <v>1557.7586656234673</v>
      </c>
      <c r="BH24" s="161">
        <f t="shared" si="0"/>
        <v>1375.2082721410884</v>
      </c>
      <c r="BI24" s="161">
        <f t="shared" si="0"/>
        <v>1272.3499998004438</v>
      </c>
      <c r="BJ24" s="161">
        <f t="shared" si="0"/>
        <v>1131.5744269597317</v>
      </c>
      <c r="BK24" s="161">
        <f t="shared" si="0"/>
        <v>1040.0433695976467</v>
      </c>
      <c r="BL24" s="161">
        <f t="shared" si="0"/>
        <v>930.61787066933721</v>
      </c>
      <c r="BM24" s="161">
        <f t="shared" si="0"/>
        <v>901.3843975748772</v>
      </c>
      <c r="BN24" s="161">
        <f t="shared" si="0"/>
        <v>833.07337062637077</v>
      </c>
      <c r="BO24" s="161">
        <f t="shared" si="0"/>
        <v>808.89543464355154</v>
      </c>
      <c r="BP24" s="161">
        <f t="shared" si="0"/>
        <v>805.1491311854993</v>
      </c>
      <c r="BQ24" s="161">
        <f t="shared" si="0"/>
        <v>789.28936692623608</v>
      </c>
      <c r="BR24" s="161">
        <f t="shared" si="0"/>
        <v>772.36832820590359</v>
      </c>
      <c r="BS24" s="161">
        <f t="shared" si="0"/>
        <v>771.97950189542564</v>
      </c>
      <c r="BT24" s="161">
        <f t="shared" si="0"/>
        <v>742.00396842142209</v>
      </c>
      <c r="BU24" s="161">
        <f t="shared" si="0"/>
        <v>660.19722726309237</v>
      </c>
      <c r="BV24" s="161">
        <f t="shared" si="0"/>
        <v>597.87224969171893</v>
      </c>
      <c r="BW24" s="161">
        <f t="shared" si="0"/>
        <v>639.72791530227926</v>
      </c>
      <c r="BX24" s="161">
        <f t="shared" si="0"/>
        <v>597.5788717013188</v>
      </c>
      <c r="BY24" s="161">
        <f t="shared" si="0"/>
        <v>412.43296224414416</v>
      </c>
      <c r="BZ24" s="161">
        <f t="shared" si="0"/>
        <v>449.9052056045781</v>
      </c>
      <c r="CA24" s="161">
        <f t="shared" si="0"/>
        <v>351.88096944118428</v>
      </c>
      <c r="CB24" s="161">
        <f t="shared" si="0"/>
        <v>355.50376140698779</v>
      </c>
      <c r="CC24" s="161">
        <f t="shared" si="0"/>
        <v>311.81158641336702</v>
      </c>
      <c r="CD24" s="161">
        <f t="shared" si="0"/>
        <v>298.28922282041208</v>
      </c>
      <c r="CE24" s="161">
        <f t="shared" si="0"/>
        <v>287.47772375143222</v>
      </c>
      <c r="CF24" s="161">
        <f t="shared" si="0"/>
        <v>275.82933061718614</v>
      </c>
      <c r="CG24" s="162">
        <f t="shared" si="0"/>
        <v>262.11483857897065</v>
      </c>
    </row>
    <row r="25" spans="1:87" x14ac:dyDescent="0.35">
      <c r="A25" s="163"/>
      <c r="B25" s="56" t="s">
        <v>490</v>
      </c>
      <c r="C25" s="232" t="s">
        <v>380</v>
      </c>
      <c r="D25" s="161"/>
      <c r="E25" s="161"/>
      <c r="F25" s="161"/>
      <c r="G25" s="161"/>
      <c r="H25" s="161"/>
      <c r="I25" s="161"/>
      <c r="J25" s="161"/>
      <c r="K25" s="161"/>
      <c r="L25" s="161"/>
      <c r="M25" s="161"/>
      <c r="N25" s="161"/>
      <c r="O25" s="161"/>
      <c r="P25" s="161"/>
      <c r="Q25" s="161"/>
      <c r="R25" s="161"/>
      <c r="S25" s="161"/>
      <c r="T25" s="161"/>
      <c r="U25" s="161"/>
      <c r="V25" s="161"/>
      <c r="W25" s="161"/>
      <c r="X25" s="161"/>
      <c r="Y25" s="161"/>
      <c r="Z25" s="161"/>
      <c r="AA25" s="161"/>
      <c r="AB25" s="161"/>
      <c r="AC25" s="161"/>
      <c r="AD25" s="161"/>
      <c r="AE25" s="161"/>
      <c r="AF25" s="161"/>
      <c r="AG25" s="161"/>
      <c r="AH25" s="161">
        <v>0</v>
      </c>
      <c r="AI25" s="161">
        <v>0</v>
      </c>
      <c r="AJ25" s="161">
        <v>0</v>
      </c>
      <c r="AK25" s="161">
        <v>0</v>
      </c>
      <c r="AL25" s="161">
        <v>0</v>
      </c>
      <c r="AM25" s="161">
        <v>0</v>
      </c>
      <c r="AN25" s="161">
        <v>0</v>
      </c>
      <c r="AO25" s="161">
        <v>0</v>
      </c>
      <c r="AP25" s="161">
        <v>0</v>
      </c>
      <c r="AQ25" s="161">
        <v>0</v>
      </c>
      <c r="AR25" s="161">
        <v>0</v>
      </c>
      <c r="AS25" s="161">
        <v>0</v>
      </c>
      <c r="AT25" s="161">
        <v>0</v>
      </c>
      <c r="AU25" s="161">
        <v>0</v>
      </c>
      <c r="AV25" s="161">
        <v>0</v>
      </c>
      <c r="AW25" s="161">
        <v>0</v>
      </c>
      <c r="AX25" s="161">
        <v>0</v>
      </c>
      <c r="AY25" s="161">
        <v>0</v>
      </c>
      <c r="AZ25" s="161">
        <v>0</v>
      </c>
      <c r="BA25" s="161">
        <v>0</v>
      </c>
      <c r="BB25" s="161">
        <v>0</v>
      </c>
      <c r="BC25" s="161">
        <v>0</v>
      </c>
      <c r="BD25" s="161">
        <v>0</v>
      </c>
      <c r="BE25" s="161">
        <v>0</v>
      </c>
      <c r="BF25" s="161">
        <v>0</v>
      </c>
      <c r="BG25" s="161">
        <v>0</v>
      </c>
      <c r="BH25" s="161">
        <v>0</v>
      </c>
      <c r="BI25" s="161">
        <v>0</v>
      </c>
      <c r="BJ25" s="161">
        <v>0</v>
      </c>
      <c r="BK25" s="161">
        <v>0</v>
      </c>
      <c r="BL25" s="161">
        <v>0</v>
      </c>
      <c r="BM25" s="161">
        <v>0</v>
      </c>
      <c r="BN25" s="161">
        <v>0</v>
      </c>
      <c r="BO25" s="161">
        <v>0</v>
      </c>
      <c r="BP25" s="161">
        <v>0</v>
      </c>
      <c r="BQ25" s="161">
        <v>0</v>
      </c>
      <c r="BR25" s="161">
        <v>0</v>
      </c>
      <c r="BS25" s="161">
        <v>0</v>
      </c>
      <c r="BT25" s="161">
        <v>0</v>
      </c>
      <c r="BU25" s="161">
        <v>145.34128463025334</v>
      </c>
      <c r="BV25" s="161">
        <v>239.52429958899887</v>
      </c>
      <c r="BW25" s="161">
        <v>281.26082740807368</v>
      </c>
      <c r="BX25" s="161">
        <v>308.51540033954581</v>
      </c>
      <c r="BY25" s="161">
        <v>226.69637577429353</v>
      </c>
      <c r="BZ25" s="161">
        <v>285.85831758116979</v>
      </c>
      <c r="CA25" s="161">
        <v>206.3883480399461</v>
      </c>
      <c r="CB25" s="161">
        <v>213.78416307270706</v>
      </c>
      <c r="CC25" s="161">
        <v>202.71403747046236</v>
      </c>
      <c r="CD25" s="161">
        <v>203.03941536484837</v>
      </c>
      <c r="CE25" s="161">
        <v>204.60729572701834</v>
      </c>
      <c r="CF25" s="161">
        <v>203.70222148889405</v>
      </c>
      <c r="CG25" s="162">
        <v>199.28161483542038</v>
      </c>
      <c r="CI25" s="51"/>
    </row>
    <row r="26" spans="1:87" x14ac:dyDescent="0.35">
      <c r="A26" s="163"/>
      <c r="B26" s="56" t="s">
        <v>491</v>
      </c>
      <c r="C26" s="232" t="s">
        <v>380</v>
      </c>
      <c r="D26" s="161"/>
      <c r="E26" s="161"/>
      <c r="F26" s="161"/>
      <c r="G26" s="161"/>
      <c r="H26" s="161"/>
      <c r="I26" s="161"/>
      <c r="J26" s="161"/>
      <c r="K26" s="161"/>
      <c r="L26" s="161"/>
      <c r="M26" s="161"/>
      <c r="N26" s="161"/>
      <c r="O26" s="161"/>
      <c r="P26" s="161"/>
      <c r="Q26" s="161"/>
      <c r="R26" s="161"/>
      <c r="S26" s="161"/>
      <c r="T26" s="161"/>
      <c r="U26" s="161"/>
      <c r="V26" s="161"/>
      <c r="W26" s="161"/>
      <c r="X26" s="161"/>
      <c r="Y26" s="161"/>
      <c r="Z26" s="161"/>
      <c r="AA26" s="161"/>
      <c r="AB26" s="161"/>
      <c r="AC26" s="161"/>
      <c r="AD26" s="161"/>
      <c r="AE26" s="161"/>
      <c r="AF26" s="161"/>
      <c r="AG26" s="161"/>
      <c r="AH26" s="161">
        <v>2721.6383878490733</v>
      </c>
      <c r="AI26" s="161">
        <v>2642.5218868714151</v>
      </c>
      <c r="AJ26" s="161">
        <v>2504.4852391475829</v>
      </c>
      <c r="AK26" s="161">
        <v>2440.5568283336997</v>
      </c>
      <c r="AL26" s="161">
        <v>2396.6359897471852</v>
      </c>
      <c r="AM26" s="161">
        <v>2403.0908478598462</v>
      </c>
      <c r="AN26" s="161">
        <v>2281.9012665530049</v>
      </c>
      <c r="AO26" s="161">
        <v>2174.9146664864697</v>
      </c>
      <c r="AP26" s="161">
        <v>2146.4012387058233</v>
      </c>
      <c r="AQ26" s="161">
        <v>2032.0744300422598</v>
      </c>
      <c r="AR26" s="161">
        <v>1890.412189833143</v>
      </c>
      <c r="AS26" s="161">
        <v>1679.0740570962932</v>
      </c>
      <c r="AT26" s="161">
        <v>1614.238275751293</v>
      </c>
      <c r="AU26" s="161">
        <v>1661.8744445064988</v>
      </c>
      <c r="AV26" s="161">
        <v>1562.2167230052639</v>
      </c>
      <c r="AW26" s="161">
        <v>1523.276999437775</v>
      </c>
      <c r="AX26" s="161">
        <v>1454.3658433478452</v>
      </c>
      <c r="AY26" s="161">
        <v>1373.2945708270654</v>
      </c>
      <c r="AZ26" s="161">
        <v>1260.0194479102177</v>
      </c>
      <c r="BA26" s="161">
        <v>1273.7486847444966</v>
      </c>
      <c r="BB26" s="161">
        <v>1224.0213800407141</v>
      </c>
      <c r="BC26" s="161">
        <v>1230.2756111282717</v>
      </c>
      <c r="BD26" s="161">
        <v>1182.2935424283939</v>
      </c>
      <c r="BE26" s="161">
        <v>1355.6636309764165</v>
      </c>
      <c r="BF26" s="161">
        <v>1329.9438155273681</v>
      </c>
      <c r="BG26" s="161">
        <v>1217.2222301656921</v>
      </c>
      <c r="BH26" s="161">
        <v>1087.8395172575897</v>
      </c>
      <c r="BI26" s="161">
        <v>1029.6382204543681</v>
      </c>
      <c r="BJ26" s="161">
        <v>928.61716032863671</v>
      </c>
      <c r="BK26" s="161">
        <v>866.08378137565001</v>
      </c>
      <c r="BL26" s="161">
        <v>787.36325224864765</v>
      </c>
      <c r="BM26" s="161">
        <v>772.8776265576596</v>
      </c>
      <c r="BN26" s="161">
        <v>728.71525928681206</v>
      </c>
      <c r="BO26" s="161">
        <v>711.59757539020643</v>
      </c>
      <c r="BP26" s="161">
        <v>717.42011411285455</v>
      </c>
      <c r="BQ26" s="161">
        <v>698.93931947784688</v>
      </c>
      <c r="BR26" s="161">
        <v>701.25541308219874</v>
      </c>
      <c r="BS26" s="161">
        <v>709.38982073697741</v>
      </c>
      <c r="BT26" s="161">
        <v>688.95483334727487</v>
      </c>
      <c r="BU26" s="161">
        <v>464.70280336492198</v>
      </c>
      <c r="BV26" s="161">
        <v>315.61790192304233</v>
      </c>
      <c r="BW26" s="161">
        <v>309.54171186524502</v>
      </c>
      <c r="BX26" s="161">
        <v>249.92866574325706</v>
      </c>
      <c r="BY26" s="161">
        <v>161.51221211563677</v>
      </c>
      <c r="BZ26" s="161">
        <v>147.29812390553042</v>
      </c>
      <c r="CA26" s="161">
        <v>123.29704870230519</v>
      </c>
      <c r="CB26" s="161">
        <v>127.42532644024671</v>
      </c>
      <c r="CC26" s="161">
        <v>98.093636669006116</v>
      </c>
      <c r="CD26" s="161">
        <v>85.642620717617149</v>
      </c>
      <c r="CE26" s="161">
        <v>74.511863336967892</v>
      </c>
      <c r="CF26" s="161">
        <v>64.85214842470198</v>
      </c>
      <c r="CG26" s="162">
        <v>56.495672729254657</v>
      </c>
    </row>
    <row r="27" spans="1:87" x14ac:dyDescent="0.35">
      <c r="A27" s="163"/>
      <c r="B27" s="56" t="s">
        <v>492</v>
      </c>
      <c r="C27" s="232" t="s">
        <v>380</v>
      </c>
      <c r="D27" s="161"/>
      <c r="E27" s="161"/>
      <c r="F27" s="161"/>
      <c r="G27" s="161"/>
      <c r="H27" s="161"/>
      <c r="I27" s="161"/>
      <c r="J27" s="161"/>
      <c r="K27" s="161"/>
      <c r="L27" s="161"/>
      <c r="M27" s="161"/>
      <c r="N27" s="161"/>
      <c r="O27" s="161"/>
      <c r="P27" s="161"/>
      <c r="Q27" s="161"/>
      <c r="R27" s="161"/>
      <c r="S27" s="161"/>
      <c r="T27" s="161"/>
      <c r="U27" s="161"/>
      <c r="V27" s="161"/>
      <c r="W27" s="161"/>
      <c r="X27" s="161"/>
      <c r="Y27" s="161"/>
      <c r="Z27" s="161"/>
      <c r="AA27" s="161"/>
      <c r="AB27" s="161"/>
      <c r="AC27" s="161"/>
      <c r="AD27" s="161"/>
      <c r="AE27" s="161"/>
      <c r="AF27" s="161"/>
      <c r="AG27" s="161"/>
      <c r="AH27" s="161">
        <v>0</v>
      </c>
      <c r="AI27" s="161">
        <v>0.60244100686068058</v>
      </c>
      <c r="AJ27" s="161">
        <v>8.8288952228464357</v>
      </c>
      <c r="AK27" s="161">
        <v>20.657632911818791</v>
      </c>
      <c r="AL27" s="161">
        <v>33.403439402491777</v>
      </c>
      <c r="AM27" s="161">
        <v>52.814123098806284</v>
      </c>
      <c r="AN27" s="161">
        <v>86.44154835936294</v>
      </c>
      <c r="AO27" s="161">
        <v>102.48593470680281</v>
      </c>
      <c r="AP27" s="161">
        <v>118.52442037276637</v>
      </c>
      <c r="AQ27" s="161">
        <v>139.05832018254969</v>
      </c>
      <c r="AR27" s="161">
        <v>162.90289169381896</v>
      </c>
      <c r="AS27" s="161">
        <v>189.58897308015773</v>
      </c>
      <c r="AT27" s="161">
        <v>216.22241253896718</v>
      </c>
      <c r="AU27" s="161">
        <v>261.18907722339844</v>
      </c>
      <c r="AV27" s="161">
        <v>284.6194013446526</v>
      </c>
      <c r="AW27" s="161">
        <v>316.50285925891535</v>
      </c>
      <c r="AX27" s="161">
        <v>326.15453530828518</v>
      </c>
      <c r="AY27" s="161">
        <v>337.82339397062549</v>
      </c>
      <c r="AZ27" s="161">
        <v>352.49195250427096</v>
      </c>
      <c r="BA27" s="161">
        <v>373.31079592514595</v>
      </c>
      <c r="BB27" s="161">
        <v>385.87814561244954</v>
      </c>
      <c r="BC27" s="161">
        <v>420.44772130732957</v>
      </c>
      <c r="BD27" s="161">
        <v>439.80454098065661</v>
      </c>
      <c r="BE27" s="161">
        <v>439.68832357704366</v>
      </c>
      <c r="BF27" s="161">
        <v>395.71625479806136</v>
      </c>
      <c r="BG27" s="161">
        <v>340.53643545777521</v>
      </c>
      <c r="BH27" s="161">
        <v>287.36875488349881</v>
      </c>
      <c r="BI27" s="161">
        <v>242.71177934607567</v>
      </c>
      <c r="BJ27" s="161">
        <v>202.95726663109488</v>
      </c>
      <c r="BK27" s="161">
        <v>173.95958822199657</v>
      </c>
      <c r="BL27" s="161">
        <v>143.25461842068961</v>
      </c>
      <c r="BM27" s="161">
        <v>128.5067710172176</v>
      </c>
      <c r="BN27" s="161">
        <v>104.35811133955875</v>
      </c>
      <c r="BO27" s="161">
        <v>97.297859253345067</v>
      </c>
      <c r="BP27" s="161">
        <v>87.729017072644808</v>
      </c>
      <c r="BQ27" s="161">
        <v>90.350047448389162</v>
      </c>
      <c r="BR27" s="161">
        <v>71.112915123704866</v>
      </c>
      <c r="BS27" s="161">
        <v>62.589681158448265</v>
      </c>
      <c r="BT27" s="161">
        <v>53.049135074147195</v>
      </c>
      <c r="BU27" s="161">
        <v>50.153139267917005</v>
      </c>
      <c r="BV27" s="161">
        <v>42.730048179677681</v>
      </c>
      <c r="BW27" s="161">
        <v>48.925376028960649</v>
      </c>
      <c r="BX27" s="161">
        <v>39.134805618515884</v>
      </c>
      <c r="BY27" s="161">
        <v>24.224374354213875</v>
      </c>
      <c r="BZ27" s="161">
        <v>16.748764117877887</v>
      </c>
      <c r="CA27" s="161">
        <v>22.195572698932999</v>
      </c>
      <c r="CB27" s="161">
        <v>14.294271894034038</v>
      </c>
      <c r="CC27" s="161">
        <v>11.003912273898555</v>
      </c>
      <c r="CD27" s="161">
        <v>9.6071867379465843</v>
      </c>
      <c r="CE27" s="161">
        <v>8.358564687446</v>
      </c>
      <c r="CF27" s="161">
        <v>7.274960703590148</v>
      </c>
      <c r="CG27" s="162">
        <v>6.337551014295574</v>
      </c>
    </row>
    <row r="28" spans="1:87" ht="25.5" customHeight="1" x14ac:dyDescent="0.35">
      <c r="A28" s="163"/>
      <c r="B28" s="58" t="s">
        <v>381</v>
      </c>
      <c r="C28" s="232" t="s">
        <v>376</v>
      </c>
      <c r="D28" s="161"/>
      <c r="E28" s="161"/>
      <c r="F28" s="161"/>
      <c r="G28" s="161"/>
      <c r="H28" s="161"/>
      <c r="I28" s="161"/>
      <c r="J28" s="161"/>
      <c r="K28" s="161"/>
      <c r="L28" s="161"/>
      <c r="M28" s="161"/>
      <c r="N28" s="161"/>
      <c r="O28" s="161"/>
      <c r="P28" s="161"/>
      <c r="Q28" s="161"/>
      <c r="R28" s="161"/>
      <c r="S28" s="161"/>
      <c r="T28" s="161"/>
      <c r="U28" s="161"/>
      <c r="V28" s="161"/>
      <c r="W28" s="161"/>
      <c r="X28" s="161"/>
      <c r="Y28" s="161"/>
      <c r="Z28" s="161"/>
      <c r="AA28" s="161"/>
      <c r="AB28" s="161"/>
      <c r="AC28" s="161"/>
      <c r="AD28" s="161"/>
      <c r="AE28" s="161"/>
      <c r="AF28" s="161"/>
      <c r="AG28" s="161"/>
      <c r="AH28" s="161">
        <v>25.130758459224673</v>
      </c>
      <c r="AI28" s="161">
        <v>21.502358999939428</v>
      </c>
      <c r="AJ28" s="161">
        <v>22.569856684003177</v>
      </c>
      <c r="AK28" s="161">
        <v>24.502265551995507</v>
      </c>
      <c r="AL28" s="161">
        <v>30.426425543975711</v>
      </c>
      <c r="AM28" s="161">
        <v>36.304893940797896</v>
      </c>
      <c r="AN28" s="161">
        <v>37.731007360517005</v>
      </c>
      <c r="AO28" s="161">
        <v>42.289413713952968</v>
      </c>
      <c r="AP28" s="161">
        <v>325.14209672259716</v>
      </c>
      <c r="AQ28" s="161">
        <v>542.77159405776251</v>
      </c>
      <c r="AR28" s="161">
        <v>479.66175127155412</v>
      </c>
      <c r="AS28" s="161">
        <v>469.97905499534977</v>
      </c>
      <c r="AT28" s="161">
        <v>491.15328298337465</v>
      </c>
      <c r="AU28" s="161">
        <v>601.16079101850426</v>
      </c>
      <c r="AV28" s="161">
        <v>710.72000037269356</v>
      </c>
      <c r="AW28" s="161">
        <v>884.34832342854406</v>
      </c>
      <c r="AX28" s="161">
        <v>1036.4138318472396</v>
      </c>
      <c r="AY28" s="161">
        <v>1177.6497649810979</v>
      </c>
      <c r="AZ28" s="161">
        <v>1359.8422418422051</v>
      </c>
      <c r="BA28" s="161">
        <v>1378.1728478747402</v>
      </c>
      <c r="BB28" s="161">
        <v>1426.0076195717149</v>
      </c>
      <c r="BC28" s="161">
        <v>1506.1860565965687</v>
      </c>
      <c r="BD28" s="161">
        <v>1516.9099402465592</v>
      </c>
      <c r="BE28" s="161">
        <v>1602.8899777278309</v>
      </c>
      <c r="BF28" s="161">
        <v>1705.9955334663441</v>
      </c>
      <c r="BG28" s="161">
        <v>1791.8465776769535</v>
      </c>
      <c r="BH28" s="161">
        <v>1808.4154182851767</v>
      </c>
      <c r="BI28" s="161">
        <v>1853.3609134299834</v>
      </c>
      <c r="BJ28" s="161">
        <v>1851.0343366751435</v>
      </c>
      <c r="BK28" s="161">
        <v>1955.2742254882837</v>
      </c>
      <c r="BL28" s="161">
        <v>2010.2494442946891</v>
      </c>
      <c r="BM28" s="161">
        <v>2179.3157245945044</v>
      </c>
      <c r="BN28" s="161">
        <v>2257.4534249994608</v>
      </c>
      <c r="BO28" s="161">
        <v>2458.0513302177301</v>
      </c>
      <c r="BP28" s="161">
        <v>2685.7629093620826</v>
      </c>
      <c r="BQ28" s="161">
        <v>2858.8096097662356</v>
      </c>
      <c r="BR28" s="161">
        <v>3146.1164737215763</v>
      </c>
      <c r="BS28" s="161">
        <v>3438.3325581291942</v>
      </c>
      <c r="BT28" s="161">
        <v>3527.80169489832</v>
      </c>
      <c r="BU28" s="161">
        <v>3690.6857105534514</v>
      </c>
      <c r="BV28" s="161">
        <v>3697.6755638799473</v>
      </c>
      <c r="BW28" s="161">
        <v>3685.5275768602614</v>
      </c>
      <c r="BX28" s="161">
        <v>3615.1197097951099</v>
      </c>
      <c r="BY28" s="161">
        <v>3676.4918777750195</v>
      </c>
      <c r="BZ28" s="161">
        <v>3631.4710234021563</v>
      </c>
      <c r="CA28" s="161">
        <v>3947.5840161499227</v>
      </c>
      <c r="CB28" s="161">
        <v>4299.7361912464148</v>
      </c>
      <c r="CC28" s="161">
        <v>4423.3749140044247</v>
      </c>
      <c r="CD28" s="161">
        <v>4662.0746514870771</v>
      </c>
      <c r="CE28" s="161">
        <v>4672.0516448498183</v>
      </c>
      <c r="CF28" s="161">
        <v>4651.4753561698135</v>
      </c>
      <c r="CG28" s="162">
        <v>4711.4450365417842</v>
      </c>
    </row>
    <row r="29" spans="1:87" x14ac:dyDescent="0.35">
      <c r="A29" s="163"/>
      <c r="B29" s="36" t="s">
        <v>493</v>
      </c>
      <c r="C29" s="232" t="s">
        <v>376</v>
      </c>
      <c r="D29" s="161"/>
      <c r="E29" s="161"/>
      <c r="F29" s="161"/>
      <c r="G29" s="161"/>
      <c r="H29" s="161"/>
      <c r="I29" s="161"/>
      <c r="J29" s="161"/>
      <c r="K29" s="161"/>
      <c r="L29" s="161"/>
      <c r="M29" s="161"/>
      <c r="N29" s="161"/>
      <c r="O29" s="161"/>
      <c r="P29" s="161"/>
      <c r="Q29" s="161"/>
      <c r="R29" s="161"/>
      <c r="S29" s="161"/>
      <c r="T29" s="161"/>
      <c r="U29" s="161"/>
      <c r="V29" s="161"/>
      <c r="W29" s="161"/>
      <c r="X29" s="161"/>
      <c r="Y29" s="161"/>
      <c r="Z29" s="161"/>
      <c r="AA29" s="161"/>
      <c r="AB29" s="161"/>
      <c r="AC29" s="161"/>
      <c r="AD29" s="161"/>
      <c r="AE29" s="161"/>
      <c r="AF29" s="161"/>
      <c r="AG29" s="161"/>
      <c r="AH29" s="161">
        <v>31.413448074030839</v>
      </c>
      <c r="AI29" s="161">
        <v>26.877948749924286</v>
      </c>
      <c r="AJ29" s="161">
        <v>22.569856684003177</v>
      </c>
      <c r="AK29" s="161">
        <v>24.502265551995507</v>
      </c>
      <c r="AL29" s="161">
        <v>22.819819157981783</v>
      </c>
      <c r="AM29" s="161">
        <v>21.782936364478736</v>
      </c>
      <c r="AN29" s="161">
        <v>20.580549469372912</v>
      </c>
      <c r="AO29" s="161">
        <v>22.771222769051597</v>
      </c>
      <c r="AP29" s="161">
        <v>25.010930517122858</v>
      </c>
      <c r="AQ29" s="161">
        <v>26.201625641309445</v>
      </c>
      <c r="AR29" s="161">
        <v>23.809110674471729</v>
      </c>
      <c r="AS29" s="161">
        <v>22.437845120372433</v>
      </c>
      <c r="AT29" s="161">
        <v>22.054912106276809</v>
      </c>
      <c r="AU29" s="161">
        <v>23.768678693334959</v>
      </c>
      <c r="AV29" s="161">
        <v>27.419116375362343</v>
      </c>
      <c r="AW29" s="161">
        <v>29.330588666721802</v>
      </c>
      <c r="AX29" s="161">
        <v>26.117214375883307</v>
      </c>
      <c r="AY29" s="161">
        <v>29.652662089825881</v>
      </c>
      <c r="AZ29" s="161">
        <v>29.998946437706117</v>
      </c>
      <c r="BA29" s="161">
        <v>30.654722547785457</v>
      </c>
      <c r="BB29" s="161">
        <v>30.795036188618589</v>
      </c>
      <c r="BC29" s="161">
        <v>30.501691975494769</v>
      </c>
      <c r="BD29" s="161">
        <v>30.389724637134734</v>
      </c>
      <c r="BE29" s="161">
        <v>30.110429385403918</v>
      </c>
      <c r="BF29" s="161">
        <v>30.953988321752522</v>
      </c>
      <c r="BG29" s="161">
        <v>32.643202207413403</v>
      </c>
      <c r="BH29" s="161">
        <v>32.846735656131074</v>
      </c>
      <c r="BI29" s="161">
        <v>31.816861417068004</v>
      </c>
      <c r="BJ29" s="161">
        <v>31.127278679121797</v>
      </c>
      <c r="BK29" s="161">
        <v>31.699402729021038</v>
      </c>
      <c r="BL29" s="161">
        <v>338.22771217537064</v>
      </c>
      <c r="BM29" s="161">
        <v>48.921522182447262</v>
      </c>
      <c r="BN29" s="161">
        <v>47.727694073682365</v>
      </c>
      <c r="BO29" s="161">
        <v>46.68604295550039</v>
      </c>
      <c r="BP29" s="161">
        <v>46.230793938138497</v>
      </c>
      <c r="BQ29" s="161">
        <v>45.016327567086407</v>
      </c>
      <c r="BR29" s="161">
        <v>46.053107768504319</v>
      </c>
      <c r="BS29" s="161">
        <v>48.965052778354966</v>
      </c>
      <c r="BT29" s="161">
        <v>44.449558878346181</v>
      </c>
      <c r="BU29" s="161">
        <v>43.854666380073198</v>
      </c>
      <c r="BV29" s="161">
        <v>41.974667635073054</v>
      </c>
      <c r="BW29" s="161">
        <v>44.014125778624546</v>
      </c>
      <c r="BX29" s="161">
        <v>42.944061328636288</v>
      </c>
      <c r="BY29" s="161">
        <v>44.800620785740705</v>
      </c>
      <c r="BZ29" s="161">
        <v>45.964854912851031</v>
      </c>
      <c r="CA29" s="161">
        <v>48.504214996201881</v>
      </c>
      <c r="CB29" s="161">
        <v>50.827768641664697</v>
      </c>
      <c r="CC29" s="161">
        <v>53.041896468193173</v>
      </c>
      <c r="CD29" s="161">
        <v>55.45198400560659</v>
      </c>
      <c r="CE29" s="161">
        <v>57.465717339099307</v>
      </c>
      <c r="CF29" s="161">
        <v>57.55514131039655</v>
      </c>
      <c r="CG29" s="162">
        <v>58.231235324398348</v>
      </c>
    </row>
    <row r="30" spans="1:87" x14ac:dyDescent="0.35">
      <c r="A30" s="163"/>
      <c r="B30" s="36" t="s">
        <v>385</v>
      </c>
      <c r="C30" s="232" t="s">
        <v>386</v>
      </c>
      <c r="D30" s="161"/>
      <c r="E30" s="161"/>
      <c r="F30" s="161"/>
      <c r="G30" s="161"/>
      <c r="H30" s="161"/>
      <c r="I30" s="161"/>
      <c r="J30" s="161"/>
      <c r="K30" s="161"/>
      <c r="L30" s="161"/>
      <c r="M30" s="161"/>
      <c r="N30" s="161"/>
      <c r="O30" s="161"/>
      <c r="P30" s="161"/>
      <c r="Q30" s="161"/>
      <c r="R30" s="161"/>
      <c r="S30" s="161"/>
      <c r="T30" s="161"/>
      <c r="U30" s="161"/>
      <c r="V30" s="161"/>
      <c r="W30" s="161"/>
      <c r="X30" s="161"/>
      <c r="Y30" s="161"/>
      <c r="Z30" s="161"/>
      <c r="AA30" s="161"/>
      <c r="AB30" s="161"/>
      <c r="AC30" s="161"/>
      <c r="AD30" s="161"/>
      <c r="AE30" s="161"/>
      <c r="AF30" s="161"/>
      <c r="AG30" s="161"/>
      <c r="AH30" s="161">
        <v>0</v>
      </c>
      <c r="AI30" s="161">
        <v>0</v>
      </c>
      <c r="AJ30" s="161">
        <v>0</v>
      </c>
      <c r="AK30" s="161">
        <v>0</v>
      </c>
      <c r="AL30" s="161">
        <v>0</v>
      </c>
      <c r="AM30" s="161">
        <v>0</v>
      </c>
      <c r="AN30" s="161">
        <v>0</v>
      </c>
      <c r="AO30" s="161">
        <v>0</v>
      </c>
      <c r="AP30" s="161">
        <v>0</v>
      </c>
      <c r="AQ30" s="161">
        <v>0</v>
      </c>
      <c r="AR30" s="161">
        <v>0</v>
      </c>
      <c r="AS30" s="161">
        <v>0</v>
      </c>
      <c r="AT30" s="161">
        <v>0</v>
      </c>
      <c r="AU30" s="161">
        <v>0</v>
      </c>
      <c r="AV30" s="161">
        <v>0</v>
      </c>
      <c r="AW30" s="161">
        <v>0</v>
      </c>
      <c r="AX30" s="161">
        <v>0</v>
      </c>
      <c r="AY30" s="161">
        <v>0</v>
      </c>
      <c r="AZ30" s="161">
        <v>0</v>
      </c>
      <c r="BA30" s="161">
        <v>0</v>
      </c>
      <c r="BB30" s="161">
        <v>0</v>
      </c>
      <c r="BC30" s="161">
        <v>0</v>
      </c>
      <c r="BD30" s="161">
        <v>0</v>
      </c>
      <c r="BE30" s="161">
        <v>0</v>
      </c>
      <c r="BF30" s="161">
        <v>0</v>
      </c>
      <c r="BG30" s="161">
        <v>0</v>
      </c>
      <c r="BH30" s="161">
        <v>0</v>
      </c>
      <c r="BI30" s="161">
        <v>0</v>
      </c>
      <c r="BJ30" s="161">
        <v>1.7027107731366971</v>
      </c>
      <c r="BK30" s="161">
        <v>1.9148000383026897</v>
      </c>
      <c r="BL30" s="161">
        <v>100.27350950800627</v>
      </c>
      <c r="BM30" s="161">
        <v>157.23048748922315</v>
      </c>
      <c r="BN30" s="161">
        <v>249.34844457717128</v>
      </c>
      <c r="BO30" s="161">
        <v>73.877636468558748</v>
      </c>
      <c r="BP30" s="161">
        <v>82.726108867496819</v>
      </c>
      <c r="BQ30" s="161">
        <v>4.9737109006462763</v>
      </c>
      <c r="BR30" s="161">
        <v>6.7665413341812854</v>
      </c>
      <c r="BS30" s="161">
        <v>2.6244480249553646</v>
      </c>
      <c r="BT30" s="161">
        <v>2.17456886621753</v>
      </c>
      <c r="BU30" s="161">
        <v>79.559336414171455</v>
      </c>
      <c r="BV30" s="161">
        <v>8.8897290993867788</v>
      </c>
      <c r="BW30" s="161">
        <v>0.16419709871045421</v>
      </c>
      <c r="BX30" s="161">
        <v>76.908994913751087</v>
      </c>
      <c r="BY30" s="161">
        <v>0.31823211876086505</v>
      </c>
      <c r="BZ30" s="161">
        <v>106.45712320907064</v>
      </c>
      <c r="CA30" s="161">
        <v>22.155738485060141</v>
      </c>
      <c r="CB30" s="161">
        <v>16.063156344367336</v>
      </c>
      <c r="CC30" s="161">
        <v>23.256884279317198</v>
      </c>
      <c r="CD30" s="161">
        <v>22.877947131563875</v>
      </c>
      <c r="CE30" s="161">
        <v>22.421249745534386</v>
      </c>
      <c r="CF30" s="161">
        <v>21.992996751106141</v>
      </c>
      <c r="CG30" s="162">
        <v>21.586923794250911</v>
      </c>
    </row>
    <row r="31" spans="1:87" x14ac:dyDescent="0.35">
      <c r="A31" s="163"/>
      <c r="B31" s="36" t="s">
        <v>387</v>
      </c>
      <c r="C31" s="232" t="s">
        <v>376</v>
      </c>
      <c r="D31" s="161"/>
      <c r="E31" s="161"/>
      <c r="F31" s="161"/>
      <c r="G31" s="161"/>
      <c r="H31" s="161"/>
      <c r="I31" s="161"/>
      <c r="J31" s="161"/>
      <c r="K31" s="161"/>
      <c r="L31" s="161"/>
      <c r="M31" s="161"/>
      <c r="N31" s="161"/>
      <c r="O31" s="161"/>
      <c r="P31" s="161"/>
      <c r="Q31" s="161"/>
      <c r="R31" s="161"/>
      <c r="S31" s="161"/>
      <c r="T31" s="161"/>
      <c r="U31" s="161"/>
      <c r="V31" s="161"/>
      <c r="W31" s="161"/>
      <c r="X31" s="161"/>
      <c r="Y31" s="161"/>
      <c r="Z31" s="161"/>
      <c r="AA31" s="161"/>
      <c r="AB31" s="161"/>
      <c r="AC31" s="161"/>
      <c r="AD31" s="161"/>
      <c r="AE31" s="161"/>
      <c r="AF31" s="161"/>
      <c r="AG31" s="161"/>
      <c r="AH31" s="161"/>
      <c r="AI31" s="161"/>
      <c r="AJ31" s="161"/>
      <c r="AK31" s="161"/>
      <c r="AL31" s="161"/>
      <c r="AM31" s="161"/>
      <c r="AN31" s="161"/>
      <c r="AO31" s="161"/>
      <c r="AP31" s="161"/>
      <c r="AQ31" s="161"/>
      <c r="AR31" s="161"/>
      <c r="AS31" s="161"/>
      <c r="AT31" s="161"/>
      <c r="AU31" s="161"/>
      <c r="AV31" s="161"/>
      <c r="AW31" s="161"/>
      <c r="AX31" s="161"/>
      <c r="AY31" s="161"/>
      <c r="AZ31" s="161"/>
      <c r="BA31" s="161"/>
      <c r="BB31" s="161"/>
      <c r="BC31" s="161"/>
      <c r="BD31" s="161"/>
      <c r="BE31" s="161"/>
      <c r="BF31" s="161"/>
      <c r="BG31" s="161"/>
      <c r="BH31" s="161"/>
      <c r="BI31" s="161"/>
      <c r="BJ31" s="161"/>
      <c r="BK31" s="161"/>
      <c r="BL31" s="161"/>
      <c r="BM31" s="161"/>
      <c r="BN31" s="161"/>
      <c r="BO31" s="161"/>
      <c r="BP31" s="161"/>
      <c r="BQ31" s="161"/>
      <c r="BR31" s="161"/>
      <c r="BS31" s="161"/>
      <c r="BT31" s="161"/>
      <c r="BU31" s="161"/>
      <c r="BV31" s="161"/>
      <c r="BW31" s="161"/>
      <c r="BX31" s="161"/>
      <c r="BY31" s="161"/>
      <c r="BZ31" s="161">
        <v>4788.7496599996848</v>
      </c>
      <c r="CA31" s="161">
        <v>6382.2734895956746</v>
      </c>
      <c r="CB31" s="161">
        <v>-29.308917629450541</v>
      </c>
      <c r="CC31" s="161"/>
      <c r="CD31" s="161"/>
      <c r="CE31" s="161"/>
      <c r="CF31" s="161"/>
      <c r="CG31" s="162"/>
    </row>
    <row r="32" spans="1:87" x14ac:dyDescent="0.35">
      <c r="A32" s="163"/>
      <c r="B32" s="36" t="s">
        <v>26</v>
      </c>
      <c r="C32" s="232" t="s">
        <v>386</v>
      </c>
      <c r="D32" s="161"/>
      <c r="E32" s="161"/>
      <c r="F32" s="161"/>
      <c r="G32" s="161"/>
      <c r="H32" s="161"/>
      <c r="I32" s="161"/>
      <c r="J32" s="161"/>
      <c r="K32" s="161"/>
      <c r="L32" s="161"/>
      <c r="M32" s="161"/>
      <c r="N32" s="161"/>
      <c r="O32" s="161"/>
      <c r="P32" s="161"/>
      <c r="Q32" s="161"/>
      <c r="R32" s="161"/>
      <c r="S32" s="161"/>
      <c r="T32" s="161"/>
      <c r="U32" s="161"/>
      <c r="V32" s="161"/>
      <c r="W32" s="161"/>
      <c r="X32" s="161"/>
      <c r="Y32" s="161"/>
      <c r="Z32" s="161"/>
      <c r="AA32" s="161"/>
      <c r="AB32" s="161"/>
      <c r="AC32" s="161"/>
      <c r="AD32" s="161"/>
      <c r="AE32" s="161"/>
      <c r="AF32" s="161"/>
      <c r="AG32" s="161"/>
      <c r="AH32" s="161">
        <v>1237.3103169042952</v>
      </c>
      <c r="AI32" s="161">
        <v>1224.3343015766889</v>
      </c>
      <c r="AJ32" s="161">
        <v>1387.3836858867564</v>
      </c>
      <c r="AK32" s="161">
        <v>1857.2943063698451</v>
      </c>
      <c r="AL32" s="161">
        <v>2096.9865549139704</v>
      </c>
      <c r="AM32" s="161">
        <v>2243.9569358662889</v>
      </c>
      <c r="AN32" s="161">
        <v>2354.4224827790622</v>
      </c>
      <c r="AO32" s="161">
        <v>2434.7508177668456</v>
      </c>
      <c r="AP32" s="161">
        <v>2592.9816642311689</v>
      </c>
      <c r="AQ32" s="161">
        <v>2548.9984882502308</v>
      </c>
      <c r="AR32" s="161">
        <v>1673.0132119091943</v>
      </c>
      <c r="AS32" s="161">
        <v>1953.72996881739</v>
      </c>
      <c r="AT32" s="161">
        <v>2268.2795927754401</v>
      </c>
      <c r="AU32" s="161">
        <v>1634.1022271235645</v>
      </c>
      <c r="AV32" s="161">
        <v>2098.4736283878538</v>
      </c>
      <c r="AW32" s="161">
        <v>2103.6064217948215</v>
      </c>
      <c r="AX32" s="161">
        <v>2288.1053597479536</v>
      </c>
      <c r="AY32" s="161">
        <v>2405.0961361364871</v>
      </c>
      <c r="AZ32" s="161">
        <v>2478.3897450716718</v>
      </c>
      <c r="BA32" s="161">
        <v>2555.6314557643973</v>
      </c>
      <c r="BB32" s="161">
        <v>2544.8782793667701</v>
      </c>
      <c r="BC32" s="161">
        <v>2548.5585623406823</v>
      </c>
      <c r="BD32" s="161">
        <v>2519.9688239005245</v>
      </c>
      <c r="BE32" s="161">
        <v>2460.6426476784209</v>
      </c>
      <c r="BF32" s="161">
        <v>2526.8409282782577</v>
      </c>
      <c r="BG32" s="161">
        <v>2841.687770866874</v>
      </c>
      <c r="BH32" s="161">
        <v>2955.4497842497517</v>
      </c>
      <c r="BI32" s="161">
        <v>3213.657446410396</v>
      </c>
      <c r="BJ32" s="161">
        <v>3139.581506259341</v>
      </c>
      <c r="BK32" s="161">
        <v>3133.3739727899838</v>
      </c>
      <c r="BL32" s="161">
        <v>3163.8191470843963</v>
      </c>
      <c r="BM32" s="161">
        <v>3703.9473288685472</v>
      </c>
      <c r="BN32" s="161">
        <v>3921.7938010067514</v>
      </c>
      <c r="BO32" s="161">
        <v>3911.0515129860596</v>
      </c>
      <c r="BP32" s="161">
        <v>3960.1846851138348</v>
      </c>
      <c r="BQ32" s="161"/>
      <c r="BR32" s="161"/>
      <c r="BS32" s="161"/>
      <c r="BT32" s="161"/>
      <c r="BU32" s="161"/>
      <c r="BV32" s="161"/>
      <c r="BW32" s="161"/>
      <c r="BX32" s="161"/>
      <c r="BY32" s="161"/>
      <c r="BZ32" s="161"/>
      <c r="CA32" s="161"/>
      <c r="CB32" s="161"/>
      <c r="CC32" s="161"/>
      <c r="CD32" s="161"/>
      <c r="CE32" s="161"/>
      <c r="CF32" s="161"/>
      <c r="CG32" s="162"/>
    </row>
    <row r="33" spans="1:85" x14ac:dyDescent="0.35">
      <c r="A33" s="163"/>
      <c r="B33" s="58" t="s">
        <v>389</v>
      </c>
      <c r="C33" s="232" t="s">
        <v>376</v>
      </c>
      <c r="D33" s="161"/>
      <c r="E33" s="161"/>
      <c r="F33" s="161"/>
      <c r="G33" s="161"/>
      <c r="H33" s="161"/>
      <c r="I33" s="161"/>
      <c r="J33" s="161"/>
      <c r="K33" s="161"/>
      <c r="L33" s="161"/>
      <c r="M33" s="161"/>
      <c r="N33" s="161"/>
      <c r="O33" s="161"/>
      <c r="P33" s="161"/>
      <c r="Q33" s="161"/>
      <c r="R33" s="161"/>
      <c r="S33" s="161"/>
      <c r="T33" s="161"/>
      <c r="U33" s="161"/>
      <c r="V33" s="161"/>
      <c r="W33" s="161"/>
      <c r="X33" s="161"/>
      <c r="Y33" s="161"/>
      <c r="Z33" s="161"/>
      <c r="AA33" s="161"/>
      <c r="AB33" s="161"/>
      <c r="AC33" s="161"/>
      <c r="AD33" s="161"/>
      <c r="AE33" s="161"/>
      <c r="AF33" s="161"/>
      <c r="AG33" s="161"/>
      <c r="AH33" s="161">
        <v>0</v>
      </c>
      <c r="AI33" s="161">
        <v>0</v>
      </c>
      <c r="AJ33" s="161">
        <v>0</v>
      </c>
      <c r="AK33" s="161">
        <v>0</v>
      </c>
      <c r="AL33" s="161">
        <v>0</v>
      </c>
      <c r="AM33" s="161">
        <v>0</v>
      </c>
      <c r="AN33" s="161">
        <v>0</v>
      </c>
      <c r="AO33" s="161">
        <v>0</v>
      </c>
      <c r="AP33" s="161">
        <v>0</v>
      </c>
      <c r="AQ33" s="161">
        <v>0</v>
      </c>
      <c r="AR33" s="161">
        <v>0</v>
      </c>
      <c r="AS33" s="161">
        <v>0</v>
      </c>
      <c r="AT33" s="161">
        <v>0</v>
      </c>
      <c r="AU33" s="161">
        <v>0</v>
      </c>
      <c r="AV33" s="161">
        <v>2678.8961220901178</v>
      </c>
      <c r="AW33" s="161">
        <v>3659.3708797745858</v>
      </c>
      <c r="AX33" s="161">
        <v>4018.1186985595332</v>
      </c>
      <c r="AY33" s="161">
        <v>4734.0093661983219</v>
      </c>
      <c r="AZ33" s="161">
        <v>5522.234964521037</v>
      </c>
      <c r="BA33" s="161">
        <v>6007.4546485369183</v>
      </c>
      <c r="BB33" s="161">
        <v>6245.4760714361801</v>
      </c>
      <c r="BC33" s="161">
        <v>6448.4172362740464</v>
      </c>
      <c r="BD33" s="161">
        <v>6724.7012884489495</v>
      </c>
      <c r="BE33" s="161">
        <v>7110.5404684924779</v>
      </c>
      <c r="BF33" s="161">
        <v>7393.1621704918871</v>
      </c>
      <c r="BG33" s="161">
        <v>7728.6818789302706</v>
      </c>
      <c r="BH33" s="161">
        <v>7913.7412802686076</v>
      </c>
      <c r="BI33" s="161">
        <v>8105.2349526393564</v>
      </c>
      <c r="BJ33" s="161">
        <v>8303.4554668649162</v>
      </c>
      <c r="BK33" s="161">
        <v>8652.9732738270504</v>
      </c>
      <c r="BL33" s="161">
        <v>8857.3785648944668</v>
      </c>
      <c r="BM33" s="161">
        <v>9459.4799234390066</v>
      </c>
      <c r="BN33" s="161">
        <v>9548.2167469198539</v>
      </c>
      <c r="BO33" s="161">
        <v>10027.081372775325</v>
      </c>
      <c r="BP33" s="161">
        <v>10586.834785252613</v>
      </c>
      <c r="BQ33" s="161">
        <v>10540.699327764687</v>
      </c>
      <c r="BR33" s="161">
        <v>9780.822589254949</v>
      </c>
      <c r="BS33" s="161">
        <v>9108.3583458445046</v>
      </c>
      <c r="BT33" s="161">
        <v>6900.9706548517115</v>
      </c>
      <c r="BU33" s="161">
        <v>4722.998506754443</v>
      </c>
      <c r="BV33" s="161">
        <v>3220.0466247282943</v>
      </c>
      <c r="BW33" s="161">
        <v>2051.212500836622</v>
      </c>
      <c r="BX33" s="161">
        <v>1049.706519398414</v>
      </c>
      <c r="BY33" s="161">
        <v>967.53991747384975</v>
      </c>
      <c r="BZ33" s="161">
        <v>866.22311834811023</v>
      </c>
      <c r="CA33" s="161">
        <v>836.08057742656115</v>
      </c>
      <c r="CB33" s="161">
        <v>809.36406241336124</v>
      </c>
      <c r="CC33" s="161">
        <v>748.48901551707002</v>
      </c>
      <c r="CD33" s="161">
        <v>698.4519730587773</v>
      </c>
      <c r="CE33" s="161">
        <v>642.37432508445931</v>
      </c>
      <c r="CF33" s="161">
        <v>521.593365176161</v>
      </c>
      <c r="CG33" s="162">
        <v>274.64828839128859</v>
      </c>
    </row>
    <row r="34" spans="1:85" ht="25.5" customHeight="1" x14ac:dyDescent="0.35">
      <c r="A34" s="163"/>
      <c r="B34" s="58" t="s">
        <v>390</v>
      </c>
      <c r="C34" s="232" t="s">
        <v>386</v>
      </c>
      <c r="D34" s="161"/>
      <c r="E34" s="161"/>
      <c r="F34" s="161"/>
      <c r="G34" s="161"/>
      <c r="H34" s="161"/>
      <c r="I34" s="161"/>
      <c r="J34" s="161"/>
      <c r="K34" s="161"/>
      <c r="L34" s="161"/>
      <c r="M34" s="161"/>
      <c r="N34" s="161"/>
      <c r="O34" s="161"/>
      <c r="P34" s="161"/>
      <c r="Q34" s="161"/>
      <c r="R34" s="161"/>
      <c r="S34" s="161"/>
      <c r="T34" s="161"/>
      <c r="U34" s="161"/>
      <c r="V34" s="161"/>
      <c r="W34" s="161"/>
      <c r="X34" s="161"/>
      <c r="Y34" s="161"/>
      <c r="Z34" s="161"/>
      <c r="AA34" s="161"/>
      <c r="AB34" s="161"/>
      <c r="AC34" s="161"/>
      <c r="AD34" s="161"/>
      <c r="AE34" s="161"/>
      <c r="AF34" s="161"/>
      <c r="AG34" s="161"/>
      <c r="AH34" s="161">
        <v>0</v>
      </c>
      <c r="AI34" s="161">
        <v>0</v>
      </c>
      <c r="AJ34" s="161">
        <v>0</v>
      </c>
      <c r="AK34" s="161">
        <v>0</v>
      </c>
      <c r="AL34" s="161">
        <v>0</v>
      </c>
      <c r="AM34" s="161">
        <v>0</v>
      </c>
      <c r="AN34" s="161">
        <v>0</v>
      </c>
      <c r="AO34" s="161">
        <v>0</v>
      </c>
      <c r="AP34" s="161">
        <v>0</v>
      </c>
      <c r="AQ34" s="161">
        <v>0</v>
      </c>
      <c r="AR34" s="161">
        <v>0</v>
      </c>
      <c r="AS34" s="161">
        <v>0</v>
      </c>
      <c r="AT34" s="161">
        <v>0</v>
      </c>
      <c r="AU34" s="161">
        <v>0</v>
      </c>
      <c r="AV34" s="161">
        <v>4.8182259930957816</v>
      </c>
      <c r="AW34" s="161">
        <v>11.761365101740727</v>
      </c>
      <c r="AX34" s="161">
        <v>18.226130942565504</v>
      </c>
      <c r="AY34" s="161">
        <v>30.322637957090262</v>
      </c>
      <c r="AZ34" s="161">
        <v>51.766502873567759</v>
      </c>
      <c r="BA34" s="161">
        <v>63.601100933742337</v>
      </c>
      <c r="BB34" s="161">
        <v>72.892067749223486</v>
      </c>
      <c r="BC34" s="161">
        <v>56.625878408269649</v>
      </c>
      <c r="BD34" s="161">
        <v>-0.11427525600204776</v>
      </c>
      <c r="BE34" s="161">
        <v>-0.15915379455104833</v>
      </c>
      <c r="BF34" s="161">
        <v>-0.26540577743407978</v>
      </c>
      <c r="BG34" s="161">
        <v>0.15005827869456828</v>
      </c>
      <c r="BH34" s="161">
        <v>-4.9586430714617442E-2</v>
      </c>
      <c r="BI34" s="161">
        <v>0</v>
      </c>
      <c r="BJ34" s="161">
        <v>0</v>
      </c>
      <c r="BK34" s="161">
        <v>0</v>
      </c>
      <c r="BL34" s="161">
        <v>0</v>
      </c>
      <c r="BM34" s="161">
        <v>0</v>
      </c>
      <c r="BN34" s="161">
        <v>0</v>
      </c>
      <c r="BO34" s="161">
        <v>0</v>
      </c>
      <c r="BP34" s="161">
        <v>0</v>
      </c>
      <c r="BQ34" s="161">
        <v>0</v>
      </c>
      <c r="BR34" s="161">
        <v>0</v>
      </c>
      <c r="BS34" s="161">
        <v>0</v>
      </c>
      <c r="BT34" s="161">
        <v>0</v>
      </c>
      <c r="BU34" s="161">
        <v>0</v>
      </c>
      <c r="BV34" s="161">
        <v>0</v>
      </c>
      <c r="BW34" s="161">
        <v>0</v>
      </c>
      <c r="BX34" s="161">
        <v>0</v>
      </c>
      <c r="BY34" s="161">
        <v>0</v>
      </c>
      <c r="BZ34" s="161">
        <v>0</v>
      </c>
      <c r="CA34" s="161">
        <v>0</v>
      </c>
      <c r="CB34" s="161">
        <v>0</v>
      </c>
      <c r="CC34" s="161">
        <v>0</v>
      </c>
      <c r="CD34" s="161">
        <v>0</v>
      </c>
      <c r="CE34" s="161">
        <v>0</v>
      </c>
      <c r="CF34" s="161">
        <v>0</v>
      </c>
      <c r="CG34" s="162">
        <v>0</v>
      </c>
    </row>
    <row r="35" spans="1:85" x14ac:dyDescent="0.35">
      <c r="A35" s="163"/>
      <c r="B35" s="36" t="s">
        <v>391</v>
      </c>
      <c r="C35" s="232" t="s">
        <v>386</v>
      </c>
      <c r="D35" s="161"/>
      <c r="E35" s="161"/>
      <c r="F35" s="161"/>
      <c r="G35" s="161"/>
      <c r="H35" s="161"/>
      <c r="I35" s="161"/>
      <c r="J35" s="161"/>
      <c r="K35" s="161"/>
      <c r="L35" s="161"/>
      <c r="M35" s="161"/>
      <c r="N35" s="161"/>
      <c r="O35" s="161"/>
      <c r="P35" s="161"/>
      <c r="Q35" s="161"/>
      <c r="R35" s="161"/>
      <c r="S35" s="161"/>
      <c r="T35" s="161"/>
      <c r="U35" s="161"/>
      <c r="V35" s="161"/>
      <c r="W35" s="161"/>
      <c r="X35" s="161"/>
      <c r="Y35" s="161"/>
      <c r="Z35" s="161"/>
      <c r="AA35" s="161"/>
      <c r="AB35" s="161"/>
      <c r="AC35" s="161"/>
      <c r="AD35" s="161"/>
      <c r="AE35" s="161"/>
      <c r="AF35" s="161"/>
      <c r="AG35" s="161"/>
      <c r="AH35" s="161">
        <v>0</v>
      </c>
      <c r="AI35" s="161">
        <v>0</v>
      </c>
      <c r="AJ35" s="161">
        <v>0</v>
      </c>
      <c r="AK35" s="161">
        <v>0</v>
      </c>
      <c r="AL35" s="161">
        <v>0</v>
      </c>
      <c r="AM35" s="161">
        <v>0</v>
      </c>
      <c r="AN35" s="161">
        <v>0</v>
      </c>
      <c r="AO35" s="161">
        <v>0</v>
      </c>
      <c r="AP35" s="161">
        <v>0</v>
      </c>
      <c r="AQ35" s="161">
        <v>0</v>
      </c>
      <c r="AR35" s="161">
        <v>0</v>
      </c>
      <c r="AS35" s="161">
        <v>0</v>
      </c>
      <c r="AT35" s="161">
        <v>0</v>
      </c>
      <c r="AU35" s="161">
        <v>0</v>
      </c>
      <c r="AV35" s="161">
        <v>0</v>
      </c>
      <c r="AW35" s="161">
        <v>0</v>
      </c>
      <c r="AX35" s="161">
        <v>0</v>
      </c>
      <c r="AY35" s="161">
        <v>0</v>
      </c>
      <c r="AZ35" s="161">
        <v>0</v>
      </c>
      <c r="BA35" s="161">
        <v>0</v>
      </c>
      <c r="BB35" s="161">
        <v>0</v>
      </c>
      <c r="BC35" s="161">
        <v>0</v>
      </c>
      <c r="BD35" s="161">
        <v>0</v>
      </c>
      <c r="BE35" s="161">
        <v>12.620123708650306</v>
      </c>
      <c r="BF35" s="161">
        <v>23.605422889547498</v>
      </c>
      <c r="BG35" s="161">
        <v>26.392212523457975</v>
      </c>
      <c r="BH35" s="161">
        <v>28.421615429854985</v>
      </c>
      <c r="BI35" s="161">
        <v>29.449576310082044</v>
      </c>
      <c r="BJ35" s="161">
        <v>31.602799767314696</v>
      </c>
      <c r="BK35" s="161">
        <v>32.45184305039021</v>
      </c>
      <c r="BL35" s="161">
        <v>32.347273171562627</v>
      </c>
      <c r="BM35" s="161">
        <v>32.849225247007283</v>
      </c>
      <c r="BN35" s="161">
        <v>31.594112084726305</v>
      </c>
      <c r="BO35" s="161">
        <v>32.465188166058432</v>
      </c>
      <c r="BP35" s="161">
        <v>80.723811367747956</v>
      </c>
      <c r="BQ35" s="161">
        <v>246.97582218653804</v>
      </c>
      <c r="BR35" s="161">
        <v>275.28505362943412</v>
      </c>
      <c r="BS35" s="161">
        <v>221.54451253309747</v>
      </c>
      <c r="BT35" s="161">
        <v>245.85272720856483</v>
      </c>
      <c r="BU35" s="161">
        <v>216.50862851420288</v>
      </c>
      <c r="BV35" s="161">
        <v>196.10012634989124</v>
      </c>
      <c r="BW35" s="161">
        <v>167.02610298378724</v>
      </c>
      <c r="BX35" s="161">
        <v>205.81023496227297</v>
      </c>
      <c r="BY35" s="161">
        <v>170.9229692868449</v>
      </c>
      <c r="BZ35" s="161">
        <v>125.45290798190612</v>
      </c>
      <c r="CA35" s="161">
        <v>119.62652220428579</v>
      </c>
      <c r="CB35" s="161">
        <v>0</v>
      </c>
      <c r="CC35" s="161">
        <v>0</v>
      </c>
      <c r="CD35" s="161">
        <v>0</v>
      </c>
      <c r="CE35" s="161">
        <v>0</v>
      </c>
      <c r="CF35" s="161">
        <v>0</v>
      </c>
      <c r="CG35" s="162">
        <v>0</v>
      </c>
    </row>
    <row r="36" spans="1:85" x14ac:dyDescent="0.35">
      <c r="A36" s="163"/>
      <c r="B36" s="36" t="s">
        <v>494</v>
      </c>
      <c r="C36" s="232" t="s">
        <v>386</v>
      </c>
      <c r="D36" s="161"/>
      <c r="E36" s="161"/>
      <c r="F36" s="161"/>
      <c r="G36" s="161"/>
      <c r="H36" s="161"/>
      <c r="I36" s="161"/>
      <c r="J36" s="161"/>
      <c r="K36" s="161"/>
      <c r="L36" s="161"/>
      <c r="M36" s="161"/>
      <c r="N36" s="161"/>
      <c r="O36" s="161"/>
      <c r="P36" s="161"/>
      <c r="Q36" s="161"/>
      <c r="R36" s="161"/>
      <c r="S36" s="161"/>
      <c r="T36" s="161"/>
      <c r="U36" s="161"/>
      <c r="V36" s="161"/>
      <c r="W36" s="161"/>
      <c r="X36" s="161"/>
      <c r="Y36" s="161"/>
      <c r="Z36" s="161"/>
      <c r="AA36" s="161"/>
      <c r="AB36" s="161"/>
      <c r="AC36" s="161"/>
      <c r="AD36" s="161"/>
      <c r="AE36" s="161"/>
      <c r="AF36" s="161"/>
      <c r="AG36" s="161"/>
      <c r="AH36" s="161">
        <v>0</v>
      </c>
      <c r="AI36" s="161">
        <v>0</v>
      </c>
      <c r="AJ36" s="161">
        <v>0</v>
      </c>
      <c r="AK36" s="161">
        <v>0</v>
      </c>
      <c r="AL36" s="161">
        <v>0</v>
      </c>
      <c r="AM36" s="161">
        <v>0</v>
      </c>
      <c r="AN36" s="161">
        <v>0</v>
      </c>
      <c r="AO36" s="161">
        <v>0</v>
      </c>
      <c r="AP36" s="161">
        <v>0</v>
      </c>
      <c r="AQ36" s="161">
        <v>0</v>
      </c>
      <c r="AR36" s="161">
        <v>0</v>
      </c>
      <c r="AS36" s="161">
        <v>0</v>
      </c>
      <c r="AT36" s="161">
        <v>0</v>
      </c>
      <c r="AU36" s="161">
        <v>0</v>
      </c>
      <c r="AV36" s="161">
        <v>0</v>
      </c>
      <c r="AW36" s="161">
        <v>0</v>
      </c>
      <c r="AX36" s="161">
        <v>0</v>
      </c>
      <c r="AY36" s="161">
        <v>0</v>
      </c>
      <c r="AZ36" s="161">
        <v>6.2041994932052349</v>
      </c>
      <c r="BA36" s="161">
        <v>45.827595679519767</v>
      </c>
      <c r="BB36" s="161">
        <v>62.088435965500651</v>
      </c>
      <c r="BC36" s="161">
        <v>51.930251487150741</v>
      </c>
      <c r="BD36" s="161">
        <v>7.8100580700415909</v>
      </c>
      <c r="BE36" s="161">
        <v>1.1047671761292944E-2</v>
      </c>
      <c r="BF36" s="161">
        <v>7.7438998012296853E-2</v>
      </c>
      <c r="BG36" s="161">
        <v>0</v>
      </c>
      <c r="BH36" s="161">
        <v>0</v>
      </c>
      <c r="BI36" s="161">
        <v>0</v>
      </c>
      <c r="BJ36" s="161">
        <v>0</v>
      </c>
      <c r="BK36" s="161">
        <v>0</v>
      </c>
      <c r="BL36" s="161">
        <v>0</v>
      </c>
      <c r="BM36" s="161">
        <v>0</v>
      </c>
      <c r="BN36" s="161">
        <v>0</v>
      </c>
      <c r="BO36" s="161">
        <v>0</v>
      </c>
      <c r="BP36" s="161">
        <v>0</v>
      </c>
      <c r="BQ36" s="161">
        <v>0</v>
      </c>
      <c r="BR36" s="161">
        <v>0</v>
      </c>
      <c r="BS36" s="161">
        <v>0</v>
      </c>
      <c r="BT36" s="161">
        <v>0</v>
      </c>
      <c r="BU36" s="161">
        <v>0</v>
      </c>
      <c r="BV36" s="161">
        <v>0</v>
      </c>
      <c r="BW36" s="161">
        <v>0</v>
      </c>
      <c r="BX36" s="161">
        <v>0</v>
      </c>
      <c r="BY36" s="161">
        <v>0</v>
      </c>
      <c r="BZ36" s="161">
        <v>0</v>
      </c>
      <c r="CA36" s="161">
        <v>0</v>
      </c>
      <c r="CB36" s="161">
        <v>0</v>
      </c>
      <c r="CC36" s="161">
        <v>0</v>
      </c>
      <c r="CD36" s="161">
        <v>0</v>
      </c>
      <c r="CE36" s="161">
        <v>0</v>
      </c>
      <c r="CF36" s="161">
        <v>0</v>
      </c>
      <c r="CG36" s="162">
        <v>0</v>
      </c>
    </row>
    <row r="37" spans="1:85" x14ac:dyDescent="0.35">
      <c r="A37" s="163"/>
      <c r="B37" s="36" t="s">
        <v>393</v>
      </c>
      <c r="C37" s="232"/>
      <c r="D37" s="161"/>
      <c r="E37" s="161"/>
      <c r="F37" s="161"/>
      <c r="G37" s="161"/>
      <c r="H37" s="161"/>
      <c r="I37" s="161"/>
      <c r="J37" s="161"/>
      <c r="K37" s="161"/>
      <c r="L37" s="161"/>
      <c r="M37" s="161"/>
      <c r="N37" s="161"/>
      <c r="O37" s="161"/>
      <c r="P37" s="161"/>
      <c r="Q37" s="161"/>
      <c r="R37" s="161"/>
      <c r="S37" s="161"/>
      <c r="T37" s="161"/>
      <c r="U37" s="161"/>
      <c r="V37" s="161"/>
      <c r="W37" s="161"/>
      <c r="X37" s="161"/>
      <c r="Y37" s="161"/>
      <c r="Z37" s="161"/>
      <c r="AA37" s="161"/>
      <c r="AB37" s="161"/>
      <c r="AC37" s="161"/>
      <c r="AD37" s="161"/>
      <c r="AE37" s="161"/>
      <c r="AF37" s="161"/>
      <c r="AG37" s="161"/>
      <c r="AH37" s="161">
        <v>0</v>
      </c>
      <c r="AI37" s="161">
        <v>0</v>
      </c>
      <c r="AJ37" s="161">
        <v>0</v>
      </c>
      <c r="AK37" s="161">
        <v>0</v>
      </c>
      <c r="AL37" s="161">
        <v>0</v>
      </c>
      <c r="AM37" s="161">
        <v>0</v>
      </c>
      <c r="AN37" s="161">
        <v>0</v>
      </c>
      <c r="AO37" s="161">
        <v>0</v>
      </c>
      <c r="AP37" s="161">
        <v>0</v>
      </c>
      <c r="AQ37" s="161">
        <v>0</v>
      </c>
      <c r="AR37" s="161">
        <v>0</v>
      </c>
      <c r="AS37" s="161">
        <v>0</v>
      </c>
      <c r="AT37" s="161">
        <v>0</v>
      </c>
      <c r="AU37" s="161">
        <v>0</v>
      </c>
      <c r="AV37" s="161">
        <v>0</v>
      </c>
      <c r="AW37" s="161">
        <v>0</v>
      </c>
      <c r="AX37" s="161">
        <v>0</v>
      </c>
      <c r="AY37" s="161">
        <v>0</v>
      </c>
      <c r="AZ37" s="161">
        <v>0</v>
      </c>
      <c r="BA37" s="161">
        <v>0</v>
      </c>
      <c r="BB37" s="161">
        <v>0</v>
      </c>
      <c r="BC37" s="161">
        <v>0</v>
      </c>
      <c r="BD37" s="161">
        <v>0</v>
      </c>
      <c r="BE37" s="161">
        <v>0</v>
      </c>
      <c r="BF37" s="161">
        <v>0</v>
      </c>
      <c r="BG37" s="161">
        <v>0</v>
      </c>
      <c r="BH37" s="161">
        <v>0</v>
      </c>
      <c r="BI37" s="161">
        <v>0</v>
      </c>
      <c r="BJ37" s="161">
        <v>0</v>
      </c>
      <c r="BK37" s="161">
        <v>0</v>
      </c>
      <c r="BL37" s="161">
        <v>194.24407263046135</v>
      </c>
      <c r="BM37" s="161">
        <v>1909.8900193437926</v>
      </c>
      <c r="BN37" s="161">
        <v>3300.623344293489</v>
      </c>
      <c r="BO37" s="161">
        <v>5164.9902386238045</v>
      </c>
      <c r="BP37" s="161">
        <v>9673.9379295099698</v>
      </c>
      <c r="BQ37" s="161">
        <v>14612.833326100925</v>
      </c>
      <c r="BR37" s="161">
        <v>17743.310203011333</v>
      </c>
      <c r="BS37" s="161">
        <v>19600.219190671363</v>
      </c>
      <c r="BT37" s="161">
        <v>19917.959953129179</v>
      </c>
      <c r="BU37" s="161">
        <v>20300.255742465491</v>
      </c>
      <c r="BV37" s="161">
        <v>19551.28462042414</v>
      </c>
      <c r="BW37" s="161">
        <v>17521.455091692231</v>
      </c>
      <c r="BX37" s="161">
        <v>16068.743332598489</v>
      </c>
      <c r="BY37" s="161">
        <v>15323.093405728281</v>
      </c>
      <c r="BZ37" s="161">
        <v>13636.025077878285</v>
      </c>
      <c r="CA37" s="161">
        <v>13166.099387660677</v>
      </c>
      <c r="CB37" s="161">
        <v>12615.103576947507</v>
      </c>
      <c r="CC37" s="161">
        <v>7875.3459895976084</v>
      </c>
      <c r="CD37" s="161">
        <v>4862.5576718180455</v>
      </c>
      <c r="CE37" s="161">
        <v>4926.6560197730641</v>
      </c>
      <c r="CF37" s="161">
        <v>4941.5699914810093</v>
      </c>
      <c r="CG37" s="162">
        <v>4914.9139811605064</v>
      </c>
    </row>
    <row r="38" spans="1:85" x14ac:dyDescent="0.35">
      <c r="A38" s="163"/>
      <c r="B38" s="56" t="s">
        <v>383</v>
      </c>
      <c r="C38" s="232" t="s">
        <v>380</v>
      </c>
      <c r="D38" s="161"/>
      <c r="E38" s="161"/>
      <c r="F38" s="161"/>
      <c r="G38" s="161"/>
      <c r="H38" s="161"/>
      <c r="I38" s="161"/>
      <c r="J38" s="161"/>
      <c r="K38" s="161"/>
      <c r="L38" s="161"/>
      <c r="M38" s="161"/>
      <c r="N38" s="161"/>
      <c r="O38" s="161"/>
      <c r="P38" s="161"/>
      <c r="Q38" s="161"/>
      <c r="R38" s="161"/>
      <c r="S38" s="161"/>
      <c r="T38" s="161"/>
      <c r="U38" s="161"/>
      <c r="V38" s="161"/>
      <c r="W38" s="161"/>
      <c r="X38" s="161"/>
      <c r="Y38" s="161"/>
      <c r="Z38" s="161"/>
      <c r="AA38" s="161"/>
      <c r="AB38" s="161"/>
      <c r="AC38" s="161"/>
      <c r="AD38" s="161"/>
      <c r="AE38" s="161"/>
      <c r="AF38" s="161"/>
      <c r="AG38" s="161"/>
      <c r="AH38" s="161">
        <v>0</v>
      </c>
      <c r="AI38" s="161">
        <v>0</v>
      </c>
      <c r="AJ38" s="161">
        <v>0</v>
      </c>
      <c r="AK38" s="161">
        <v>0</v>
      </c>
      <c r="AL38" s="161">
        <v>0</v>
      </c>
      <c r="AM38" s="161">
        <v>0</v>
      </c>
      <c r="AN38" s="161">
        <v>0</v>
      </c>
      <c r="AO38" s="161">
        <v>0</v>
      </c>
      <c r="AP38" s="161">
        <v>0</v>
      </c>
      <c r="AQ38" s="161">
        <v>0</v>
      </c>
      <c r="AR38" s="161">
        <v>0</v>
      </c>
      <c r="AS38" s="161">
        <v>0</v>
      </c>
      <c r="AT38" s="161">
        <v>0</v>
      </c>
      <c r="AU38" s="161">
        <v>0</v>
      </c>
      <c r="AV38" s="161">
        <v>0</v>
      </c>
      <c r="AW38" s="161">
        <v>0</v>
      </c>
      <c r="AX38" s="161">
        <v>0</v>
      </c>
      <c r="AY38" s="161">
        <v>0</v>
      </c>
      <c r="AZ38" s="161">
        <v>0</v>
      </c>
      <c r="BA38" s="161">
        <v>0</v>
      </c>
      <c r="BB38" s="161">
        <v>0</v>
      </c>
      <c r="BC38" s="161">
        <v>0</v>
      </c>
      <c r="BD38" s="161">
        <v>0</v>
      </c>
      <c r="BE38" s="161">
        <v>0</v>
      </c>
      <c r="BF38" s="161">
        <v>0</v>
      </c>
      <c r="BG38" s="161">
        <v>0</v>
      </c>
      <c r="BH38" s="161">
        <v>0</v>
      </c>
      <c r="BI38" s="161">
        <v>0</v>
      </c>
      <c r="BJ38" s="161">
        <v>0</v>
      </c>
      <c r="BK38" s="161">
        <v>0</v>
      </c>
      <c r="BL38" s="161">
        <v>98.322125952719873</v>
      </c>
      <c r="BM38" s="161">
        <v>875.47264543654376</v>
      </c>
      <c r="BN38" s="161">
        <v>1412.1558679868858</v>
      </c>
      <c r="BO38" s="161">
        <v>2032.3912417964084</v>
      </c>
      <c r="BP38" s="161">
        <v>3288.6766487058876</v>
      </c>
      <c r="BQ38" s="161">
        <v>4954.9209216776508</v>
      </c>
      <c r="BR38" s="161">
        <v>5672.5433556131093</v>
      </c>
      <c r="BS38" s="161">
        <v>6120.6818026904693</v>
      </c>
      <c r="BT38" s="161">
        <v>6294.8656195290168</v>
      </c>
      <c r="BU38" s="161">
        <v>6229.5170674053606</v>
      </c>
      <c r="BV38" s="161">
        <v>5908.7672611291191</v>
      </c>
      <c r="BW38" s="161">
        <v>5707.6522053229128</v>
      </c>
      <c r="BX38" s="161">
        <v>5483.60682013119</v>
      </c>
      <c r="BY38" s="161">
        <v>5442.5159372352155</v>
      </c>
      <c r="BZ38" s="161">
        <v>5106.7464818939961</v>
      </c>
      <c r="CA38" s="161">
        <v>5232.9911034075076</v>
      </c>
      <c r="CB38" s="161">
        <v>5289.4279829479256</v>
      </c>
      <c r="CC38" s="161">
        <v>4973.9249143116285</v>
      </c>
      <c r="CD38" s="161">
        <v>4825.9997144920226</v>
      </c>
      <c r="CE38" s="161">
        <v>4929.5955702090241</v>
      </c>
      <c r="CF38" s="161">
        <v>4944.516567668622</v>
      </c>
      <c r="CG38" s="162">
        <v>4917.8693983537432</v>
      </c>
    </row>
    <row r="39" spans="1:85" x14ac:dyDescent="0.35">
      <c r="A39" s="163"/>
      <c r="B39" s="56" t="s">
        <v>495</v>
      </c>
      <c r="C39" s="232" t="s">
        <v>386</v>
      </c>
      <c r="D39" s="161"/>
      <c r="E39" s="161"/>
      <c r="F39" s="161"/>
      <c r="G39" s="161"/>
      <c r="H39" s="161"/>
      <c r="I39" s="161"/>
      <c r="J39" s="161"/>
      <c r="K39" s="161"/>
      <c r="L39" s="161"/>
      <c r="M39" s="161"/>
      <c r="N39" s="161"/>
      <c r="O39" s="161"/>
      <c r="P39" s="161"/>
      <c r="Q39" s="161"/>
      <c r="R39" s="161"/>
      <c r="S39" s="161"/>
      <c r="T39" s="161"/>
      <c r="U39" s="161"/>
      <c r="V39" s="161"/>
      <c r="W39" s="161"/>
      <c r="X39" s="161"/>
      <c r="Y39" s="161"/>
      <c r="Z39" s="161"/>
      <c r="AA39" s="161"/>
      <c r="AB39" s="161"/>
      <c r="AC39" s="161"/>
      <c r="AD39" s="161"/>
      <c r="AE39" s="161"/>
      <c r="AF39" s="161"/>
      <c r="AG39" s="161"/>
      <c r="AH39" s="161">
        <v>0</v>
      </c>
      <c r="AI39" s="161">
        <v>0</v>
      </c>
      <c r="AJ39" s="161">
        <v>0</v>
      </c>
      <c r="AK39" s="161">
        <v>0</v>
      </c>
      <c r="AL39" s="161">
        <v>0</v>
      </c>
      <c r="AM39" s="161">
        <v>0</v>
      </c>
      <c r="AN39" s="161">
        <v>0</v>
      </c>
      <c r="AO39" s="161">
        <v>0</v>
      </c>
      <c r="AP39" s="161">
        <v>0</v>
      </c>
      <c r="AQ39" s="161">
        <v>0</v>
      </c>
      <c r="AR39" s="161">
        <v>0</v>
      </c>
      <c r="AS39" s="161">
        <v>0</v>
      </c>
      <c r="AT39" s="161">
        <v>0</v>
      </c>
      <c r="AU39" s="161">
        <v>0</v>
      </c>
      <c r="AV39" s="161">
        <v>0</v>
      </c>
      <c r="AW39" s="161">
        <v>0</v>
      </c>
      <c r="AX39" s="161">
        <v>0</v>
      </c>
      <c r="AY39" s="161">
        <v>0</v>
      </c>
      <c r="AZ39" s="161">
        <v>0</v>
      </c>
      <c r="BA39" s="161">
        <v>0</v>
      </c>
      <c r="BB39" s="161">
        <v>0</v>
      </c>
      <c r="BC39" s="161">
        <v>0</v>
      </c>
      <c r="BD39" s="161">
        <v>0</v>
      </c>
      <c r="BE39" s="161">
        <v>0</v>
      </c>
      <c r="BF39" s="161">
        <v>0</v>
      </c>
      <c r="BG39" s="161">
        <v>0</v>
      </c>
      <c r="BH39" s="161">
        <v>0</v>
      </c>
      <c r="BI39" s="161">
        <v>0</v>
      </c>
      <c r="BJ39" s="161">
        <v>0</v>
      </c>
      <c r="BK39" s="161">
        <v>0</v>
      </c>
      <c r="BL39" s="161">
        <v>95.921946677741474</v>
      </c>
      <c r="BM39" s="161">
        <v>1034.4173739072487</v>
      </c>
      <c r="BN39" s="161">
        <v>1888.4674763066032</v>
      </c>
      <c r="BO39" s="161">
        <v>3132.5989968273961</v>
      </c>
      <c r="BP39" s="161">
        <v>6385.2612808040831</v>
      </c>
      <c r="BQ39" s="161">
        <v>9657.9124044232758</v>
      </c>
      <c r="BR39" s="161">
        <v>12070.766847398221</v>
      </c>
      <c r="BS39" s="161">
        <v>13479.537387980892</v>
      </c>
      <c r="BT39" s="161">
        <v>13623.094333600162</v>
      </c>
      <c r="BU39" s="161">
        <v>14070.738675060131</v>
      </c>
      <c r="BV39" s="161">
        <v>13642.517359295021</v>
      </c>
      <c r="BW39" s="161">
        <v>11813.80288636932</v>
      </c>
      <c r="BX39" s="161">
        <v>10585.136512467299</v>
      </c>
      <c r="BY39" s="161">
        <v>9880.5774684930675</v>
      </c>
      <c r="BZ39" s="161">
        <v>8529.2785959842895</v>
      </c>
      <c r="CA39" s="161">
        <v>7933.1082842531705</v>
      </c>
      <c r="CB39" s="161">
        <v>7325.6755939995819</v>
      </c>
      <c r="CC39" s="161">
        <v>2901.4210752859799</v>
      </c>
      <c r="CD39" s="161">
        <v>36.557957326023136</v>
      </c>
      <c r="CE39" s="161">
        <v>-2.9395504359601539</v>
      </c>
      <c r="CF39" s="161">
        <v>-2.9465761876126941</v>
      </c>
      <c r="CG39" s="162">
        <v>-2.9554171932364</v>
      </c>
    </row>
    <row r="40" spans="1:85" ht="25.5" customHeight="1" x14ac:dyDescent="0.35">
      <c r="A40" s="163"/>
      <c r="B40" s="36" t="s">
        <v>395</v>
      </c>
      <c r="C40" s="232" t="s">
        <v>386</v>
      </c>
      <c r="D40" s="161"/>
      <c r="E40" s="161"/>
      <c r="F40" s="161"/>
      <c r="G40" s="161"/>
      <c r="H40" s="161"/>
      <c r="I40" s="161"/>
      <c r="J40" s="161"/>
      <c r="K40" s="161"/>
      <c r="L40" s="161"/>
      <c r="M40" s="161"/>
      <c r="N40" s="161"/>
      <c r="O40" s="161"/>
      <c r="P40" s="161"/>
      <c r="Q40" s="161"/>
      <c r="R40" s="161"/>
      <c r="S40" s="161"/>
      <c r="T40" s="161"/>
      <c r="U40" s="161"/>
      <c r="V40" s="161"/>
      <c r="W40" s="161"/>
      <c r="X40" s="161"/>
      <c r="Y40" s="161"/>
      <c r="Z40" s="161"/>
      <c r="AA40" s="161"/>
      <c r="AB40" s="161"/>
      <c r="AC40" s="161"/>
      <c r="AD40" s="161"/>
      <c r="AE40" s="161"/>
      <c r="AF40" s="161"/>
      <c r="AG40" s="161"/>
      <c r="AH40" s="161">
        <v>59.610366581867588</v>
      </c>
      <c r="AI40" s="161">
        <v>58.414778518473184</v>
      </c>
      <c r="AJ40" s="161">
        <v>78.013032054781064</v>
      </c>
      <c r="AK40" s="161">
        <v>113.29620543222161</v>
      </c>
      <c r="AL40" s="161">
        <v>153.31839861986359</v>
      </c>
      <c r="AM40" s="161">
        <v>194.47151196218465</v>
      </c>
      <c r="AN40" s="161">
        <v>189.36160173750321</v>
      </c>
      <c r="AO40" s="161">
        <v>185.67467162661276</v>
      </c>
      <c r="AP40" s="161">
        <v>220.9989420593387</v>
      </c>
      <c r="AQ40" s="161">
        <v>232.11052371385054</v>
      </c>
      <c r="AR40" s="161">
        <v>496.61275580112806</v>
      </c>
      <c r="AS40" s="161">
        <v>457.96609349996072</v>
      </c>
      <c r="AT40" s="161">
        <v>480.64096197625491</v>
      </c>
      <c r="AU40" s="161">
        <v>559.73626866519817</v>
      </c>
      <c r="AV40" s="161">
        <v>894.46642722845411</v>
      </c>
      <c r="AW40" s="161">
        <v>1197.3822014115076</v>
      </c>
      <c r="AX40" s="161">
        <v>1439.6854058359504</v>
      </c>
      <c r="AY40" s="161">
        <v>1750.4206979178723</v>
      </c>
      <c r="AZ40" s="161">
        <v>2077.7546204716969</v>
      </c>
      <c r="BA40" s="161">
        <v>2345.7088878401437</v>
      </c>
      <c r="BB40" s="161">
        <v>2429.8304557353999</v>
      </c>
      <c r="BC40" s="161">
        <v>1783.4623936939427</v>
      </c>
      <c r="BD40" s="161">
        <v>1.593053622837094</v>
      </c>
      <c r="BE40" s="161">
        <v>0</v>
      </c>
      <c r="BF40" s="161">
        <v>0</v>
      </c>
      <c r="BG40" s="161">
        <v>7.4622857746778321E-2</v>
      </c>
      <c r="BH40" s="161">
        <v>0</v>
      </c>
      <c r="BI40" s="161">
        <v>0</v>
      </c>
      <c r="BJ40" s="161">
        <v>0</v>
      </c>
      <c r="BK40" s="161">
        <v>0</v>
      </c>
      <c r="BL40" s="161">
        <v>0</v>
      </c>
      <c r="BM40" s="161">
        <v>0</v>
      </c>
      <c r="BN40" s="161">
        <v>0</v>
      </c>
      <c r="BO40" s="161">
        <v>0</v>
      </c>
      <c r="BP40" s="161">
        <v>0</v>
      </c>
      <c r="BQ40" s="161">
        <v>0</v>
      </c>
      <c r="BR40" s="161">
        <v>0</v>
      </c>
      <c r="BS40" s="161">
        <v>0</v>
      </c>
      <c r="BT40" s="161">
        <v>0</v>
      </c>
      <c r="BU40" s="161">
        <v>0</v>
      </c>
      <c r="BV40" s="161">
        <v>0</v>
      </c>
      <c r="BW40" s="161">
        <v>0</v>
      </c>
      <c r="BX40" s="161">
        <v>0</v>
      </c>
      <c r="BY40" s="161">
        <v>0</v>
      </c>
      <c r="BZ40" s="161">
        <v>0</v>
      </c>
      <c r="CA40" s="161">
        <v>0</v>
      </c>
      <c r="CB40" s="161">
        <v>0</v>
      </c>
      <c r="CC40" s="161">
        <v>0</v>
      </c>
      <c r="CD40" s="161">
        <v>0</v>
      </c>
      <c r="CE40" s="161">
        <v>0</v>
      </c>
      <c r="CF40" s="161">
        <v>0</v>
      </c>
      <c r="CG40" s="162">
        <v>0</v>
      </c>
    </row>
    <row r="41" spans="1:85" x14ac:dyDescent="0.35">
      <c r="A41" s="163"/>
      <c r="B41" s="36" t="s">
        <v>397</v>
      </c>
      <c r="C41" s="232" t="s">
        <v>386</v>
      </c>
      <c r="D41" s="161"/>
      <c r="E41" s="161"/>
      <c r="F41" s="161"/>
      <c r="G41" s="161"/>
      <c r="H41" s="161"/>
      <c r="I41" s="161"/>
      <c r="J41" s="161"/>
      <c r="K41" s="161"/>
      <c r="L41" s="161"/>
      <c r="M41" s="161"/>
      <c r="N41" s="161"/>
      <c r="O41" s="161"/>
      <c r="P41" s="161"/>
      <c r="Q41" s="161"/>
      <c r="R41" s="161"/>
      <c r="S41" s="161"/>
      <c r="T41" s="161"/>
      <c r="U41" s="161"/>
      <c r="V41" s="161"/>
      <c r="W41" s="161"/>
      <c r="X41" s="161"/>
      <c r="Y41" s="161"/>
      <c r="Z41" s="161"/>
      <c r="AA41" s="161"/>
      <c r="AB41" s="161"/>
      <c r="AC41" s="161"/>
      <c r="AD41" s="161"/>
      <c r="AE41" s="161"/>
      <c r="AF41" s="161"/>
      <c r="AG41" s="161"/>
      <c r="AH41" s="161">
        <v>0</v>
      </c>
      <c r="AI41" s="161">
        <v>0</v>
      </c>
      <c r="AJ41" s="161">
        <v>0</v>
      </c>
      <c r="AK41" s="161">
        <v>0</v>
      </c>
      <c r="AL41" s="161">
        <v>0</v>
      </c>
      <c r="AM41" s="161">
        <v>0</v>
      </c>
      <c r="AN41" s="161">
        <v>0</v>
      </c>
      <c r="AO41" s="161">
        <v>0</v>
      </c>
      <c r="AP41" s="161">
        <v>0</v>
      </c>
      <c r="AQ41" s="161">
        <v>0</v>
      </c>
      <c r="AR41" s="161">
        <v>0</v>
      </c>
      <c r="AS41" s="161">
        <v>0</v>
      </c>
      <c r="AT41" s="161">
        <v>0</v>
      </c>
      <c r="AU41" s="161">
        <v>0</v>
      </c>
      <c r="AV41" s="161">
        <v>0</v>
      </c>
      <c r="AW41" s="161">
        <v>0</v>
      </c>
      <c r="AX41" s="161">
        <v>0</v>
      </c>
      <c r="AY41" s="161">
        <v>0</v>
      </c>
      <c r="AZ41" s="161">
        <v>0</v>
      </c>
      <c r="BA41" s="161">
        <v>0</v>
      </c>
      <c r="BB41" s="161">
        <v>0</v>
      </c>
      <c r="BC41" s="161">
        <v>0</v>
      </c>
      <c r="BD41" s="161">
        <v>0</v>
      </c>
      <c r="BE41" s="161">
        <v>0</v>
      </c>
      <c r="BF41" s="161">
        <v>0</v>
      </c>
      <c r="BG41" s="161">
        <v>0</v>
      </c>
      <c r="BH41" s="161">
        <v>0</v>
      </c>
      <c r="BI41" s="161">
        <v>0</v>
      </c>
      <c r="BJ41" s="161">
        <v>38.325045925655516</v>
      </c>
      <c r="BK41" s="161">
        <v>38.394550631150352</v>
      </c>
      <c r="BL41" s="161">
        <v>40.35008222679128</v>
      </c>
      <c r="BM41" s="161">
        <v>38.344197735107038</v>
      </c>
      <c r="BN41" s="161">
        <v>35.884258402056069</v>
      </c>
      <c r="BO41" s="161">
        <v>36.672241859855497</v>
      </c>
      <c r="BP41" s="161">
        <v>36.244567758102917</v>
      </c>
      <c r="BQ41" s="161">
        <v>36.676348514924229</v>
      </c>
      <c r="BR41" s="161">
        <v>37.937302446598316</v>
      </c>
      <c r="BS41" s="161">
        <v>35.081597708874391</v>
      </c>
      <c r="BT41" s="161">
        <v>34.138739079671915</v>
      </c>
      <c r="BU41" s="161">
        <v>33.748883431447169</v>
      </c>
      <c r="BV41" s="161">
        <v>41.239660771173384</v>
      </c>
      <c r="BW41" s="161">
        <v>30.796945483508335</v>
      </c>
      <c r="BX41" s="161">
        <v>56.711381975012699</v>
      </c>
      <c r="BY41" s="161">
        <v>44.627435280558423</v>
      </c>
      <c r="BZ41" s="161">
        <v>39.610689460601257</v>
      </c>
      <c r="CA41" s="161">
        <v>41.79715463552683</v>
      </c>
      <c r="CB41" s="161">
        <v>41.830468385115893</v>
      </c>
      <c r="CC41" s="161">
        <v>40.145342844974621</v>
      </c>
      <c r="CD41" s="161">
        <v>40.45554579444206</v>
      </c>
      <c r="CE41" s="161">
        <v>40.725495845888751</v>
      </c>
      <c r="CF41" s="161">
        <v>41.132048304203934</v>
      </c>
      <c r="CG41" s="162">
        <v>41.602750805986844</v>
      </c>
    </row>
    <row r="42" spans="1:85" x14ac:dyDescent="0.35">
      <c r="A42" s="163"/>
      <c r="B42" s="36" t="s">
        <v>496</v>
      </c>
      <c r="C42" s="232" t="s">
        <v>386</v>
      </c>
      <c r="D42" s="161"/>
      <c r="E42" s="161"/>
      <c r="F42" s="161"/>
      <c r="G42" s="161"/>
      <c r="H42" s="161"/>
      <c r="I42" s="161"/>
      <c r="J42" s="161"/>
      <c r="K42" s="161"/>
      <c r="L42" s="161"/>
      <c r="M42" s="161"/>
      <c r="N42" s="161"/>
      <c r="O42" s="161"/>
      <c r="P42" s="161"/>
      <c r="Q42" s="161"/>
      <c r="R42" s="161"/>
      <c r="S42" s="161"/>
      <c r="T42" s="161"/>
      <c r="U42" s="161"/>
      <c r="V42" s="161"/>
      <c r="W42" s="161"/>
      <c r="X42" s="161"/>
      <c r="Y42" s="161"/>
      <c r="Z42" s="161"/>
      <c r="AA42" s="161"/>
      <c r="AB42" s="161"/>
      <c r="AC42" s="161"/>
      <c r="AD42" s="161"/>
      <c r="AE42" s="161"/>
      <c r="AF42" s="161"/>
      <c r="AG42" s="161"/>
      <c r="AH42" s="161">
        <v>2513.4553831349867</v>
      </c>
      <c r="AI42" s="161">
        <v>2366.5596514131958</v>
      </c>
      <c r="AJ42" s="161">
        <v>2566.8552051506008</v>
      </c>
      <c r="AK42" s="161">
        <v>3753.7245050371253</v>
      </c>
      <c r="AL42" s="161">
        <v>4494.1378785497682</v>
      </c>
      <c r="AM42" s="161">
        <v>5071.4791932044873</v>
      </c>
      <c r="AN42" s="161">
        <v>5394.1543924398384</v>
      </c>
      <c r="AO42" s="161">
        <v>5736.8651244985267</v>
      </c>
      <c r="AP42" s="161">
        <v>5929.4929094784457</v>
      </c>
      <c r="AQ42" s="161">
        <v>5799.8338561336341</v>
      </c>
      <c r="AR42" s="161">
        <v>5265.1298070715739</v>
      </c>
      <c r="AS42" s="161">
        <v>5598.7222361641616</v>
      </c>
      <c r="AT42" s="161">
        <v>6544.5100663025696</v>
      </c>
      <c r="AU42" s="161">
        <v>8429.5394080858296</v>
      </c>
      <c r="AV42" s="161">
        <v>10844.28111300489</v>
      </c>
      <c r="AW42" s="161">
        <v>12700.243918455022</v>
      </c>
      <c r="AX42" s="161">
        <v>13888.739196153969</v>
      </c>
      <c r="AY42" s="161">
        <v>14584.889557847164</v>
      </c>
      <c r="AZ42" s="161">
        <v>14821.3745943509</v>
      </c>
      <c r="BA42" s="161">
        <v>14357.45072852345</v>
      </c>
      <c r="BB42" s="161">
        <v>13825.875667353557</v>
      </c>
      <c r="BC42" s="161">
        <v>13369.118662917408</v>
      </c>
      <c r="BD42" s="161">
        <v>13029.303585319154</v>
      </c>
      <c r="BE42" s="161">
        <v>13128.469603849897</v>
      </c>
      <c r="BF42" s="161">
        <v>14143.267940787886</v>
      </c>
      <c r="BG42" s="161">
        <v>13925.542203337209</v>
      </c>
      <c r="BH42" s="161">
        <v>14720.51840580761</v>
      </c>
      <c r="BI42" s="161">
        <v>15586.101273509339</v>
      </c>
      <c r="BJ42" s="161">
        <v>16174.274818890201</v>
      </c>
      <c r="BK42" s="161">
        <v>17103.465115364772</v>
      </c>
      <c r="BL42" s="161">
        <v>17714.995006533161</v>
      </c>
      <c r="BM42" s="161">
        <v>21438.868535240726</v>
      </c>
      <c r="BN42" s="161">
        <v>22891.058768034742</v>
      </c>
      <c r="BO42" s="161">
        <v>24092.906995978985</v>
      </c>
      <c r="BP42" s="161">
        <v>24931.624463138145</v>
      </c>
      <c r="BQ42" s="161">
        <v>24678.485218615493</v>
      </c>
      <c r="BR42" s="161">
        <v>24536.565033745508</v>
      </c>
      <c r="BS42" s="161">
        <v>24331.060080879175</v>
      </c>
      <c r="BT42" s="161">
        <v>22981.266680590234</v>
      </c>
      <c r="BU42" s="161">
        <v>21437.628641229265</v>
      </c>
      <c r="BV42" s="161">
        <v>19289.023363077875</v>
      </c>
      <c r="BW42" s="161">
        <v>15957.196081660884</v>
      </c>
      <c r="BX42" s="161">
        <v>13884.692665728429</v>
      </c>
      <c r="BY42" s="161">
        <v>12602.095891978051</v>
      </c>
      <c r="BZ42" s="161">
        <v>10929.832796254219</v>
      </c>
      <c r="CA42" s="161">
        <v>10148.055168795347</v>
      </c>
      <c r="CB42" s="161">
        <v>8794.12313675121</v>
      </c>
      <c r="CC42" s="161">
        <v>5313.4985840212039</v>
      </c>
      <c r="CD42" s="161">
        <v>4371.1967417800797</v>
      </c>
      <c r="CE42" s="161">
        <v>4489.7146676044358</v>
      </c>
      <c r="CF42" s="161">
        <v>4625.0009771554878</v>
      </c>
      <c r="CG42" s="162">
        <v>4818.3244584619397</v>
      </c>
    </row>
    <row r="43" spans="1:85" x14ac:dyDescent="0.35">
      <c r="A43" s="163"/>
      <c r="B43" s="36" t="s">
        <v>497</v>
      </c>
      <c r="C43" s="232"/>
      <c r="D43" s="161"/>
      <c r="E43" s="161"/>
      <c r="F43" s="161"/>
      <c r="G43" s="161"/>
      <c r="H43" s="161"/>
      <c r="I43" s="161"/>
      <c r="J43" s="161"/>
      <c r="K43" s="161"/>
      <c r="L43" s="161"/>
      <c r="M43" s="161"/>
      <c r="N43" s="161"/>
      <c r="O43" s="161"/>
      <c r="P43" s="161"/>
      <c r="Q43" s="161"/>
      <c r="R43" s="161"/>
      <c r="S43" s="161"/>
      <c r="T43" s="161"/>
      <c r="U43" s="161"/>
      <c r="V43" s="161"/>
      <c r="W43" s="161"/>
      <c r="X43" s="161"/>
      <c r="Y43" s="161"/>
      <c r="Z43" s="161"/>
      <c r="AA43" s="161"/>
      <c r="AB43" s="161"/>
      <c r="AC43" s="161"/>
      <c r="AD43" s="161"/>
      <c r="AE43" s="161"/>
      <c r="AF43" s="161"/>
      <c r="AG43" s="161"/>
      <c r="AH43" s="161">
        <v>9203.3857361156424</v>
      </c>
      <c r="AI43" s="161">
        <v>8421.6922653308247</v>
      </c>
      <c r="AJ43" s="161">
        <v>7717.2203414357537</v>
      </c>
      <c r="AK43" s="161">
        <v>7919.6921447867371</v>
      </c>
      <c r="AL43" s="161">
        <v>7676.5333628104099</v>
      </c>
      <c r="AM43" s="161">
        <v>7201.1233457182261</v>
      </c>
      <c r="AN43" s="161">
        <v>7648.0508659236557</v>
      </c>
      <c r="AO43" s="161">
        <v>7759.6469590556071</v>
      </c>
      <c r="AP43" s="161">
        <v>7943.7377245907555</v>
      </c>
      <c r="AQ43" s="161">
        <v>8185.7665912331922</v>
      </c>
      <c r="AR43" s="161">
        <v>8494.1850481148158</v>
      </c>
      <c r="AS43" s="161">
        <v>8818.8528665741342</v>
      </c>
      <c r="AT43" s="161">
        <v>9230.2183170491317</v>
      </c>
      <c r="AU43" s="161">
        <v>10738.789940737775</v>
      </c>
      <c r="AV43" s="161">
        <v>11956.124257685169</v>
      </c>
      <c r="AW43" s="161">
        <v>13188.495955793629</v>
      </c>
      <c r="AX43" s="161">
        <v>14091.443470829094</v>
      </c>
      <c r="AY43" s="161">
        <v>13729.117881745968</v>
      </c>
      <c r="AZ43" s="161">
        <v>13198.699228163687</v>
      </c>
      <c r="BA43" s="161">
        <v>13105.926952250631</v>
      </c>
      <c r="BB43" s="161">
        <v>13072.156932597314</v>
      </c>
      <c r="BC43" s="161">
        <v>12541.406340914884</v>
      </c>
      <c r="BD43" s="161">
        <v>12669.751960527758</v>
      </c>
      <c r="BE43" s="161">
        <v>12426.869277516844</v>
      </c>
      <c r="BF43" s="161">
        <v>12170.447111300629</v>
      </c>
      <c r="BG43" s="161">
        <v>11841.655420456125</v>
      </c>
      <c r="BH43" s="161">
        <v>11391.246215669333</v>
      </c>
      <c r="BI43" s="161">
        <v>11068.297803790188</v>
      </c>
      <c r="BJ43" s="161">
        <v>10642.579037362702</v>
      </c>
      <c r="BK43" s="161">
        <v>10534.389874876528</v>
      </c>
      <c r="BL43" s="161">
        <v>9951.1330074701891</v>
      </c>
      <c r="BM43" s="161">
        <v>9204.8828648311974</v>
      </c>
      <c r="BN43" s="161">
        <v>8217.0489215330108</v>
      </c>
      <c r="BO43" s="161">
        <v>7172.1830338806612</v>
      </c>
      <c r="BP43" s="161">
        <v>4674.3275144301324</v>
      </c>
      <c r="BQ43" s="161">
        <v>1661.68152203674</v>
      </c>
      <c r="BR43" s="161">
        <v>338.24035179241059</v>
      </c>
      <c r="BS43" s="161">
        <v>85.04943344344106</v>
      </c>
      <c r="BT43" s="161">
        <v>20.005155162425289</v>
      </c>
      <c r="BU43" s="161">
        <v>11.805599183458888</v>
      </c>
      <c r="BV43" s="161">
        <v>0</v>
      </c>
      <c r="BW43" s="161">
        <v>6.1024707846107633</v>
      </c>
      <c r="BX43" s="161">
        <v>5.5550440602385098</v>
      </c>
      <c r="BY43" s="161">
        <v>0</v>
      </c>
      <c r="BZ43" s="161">
        <v>13.265286394471287</v>
      </c>
      <c r="CA43" s="161">
        <v>-0.96786141776404988</v>
      </c>
      <c r="CB43" s="161">
        <v>-0.29779044416947492</v>
      </c>
      <c r="CC43" s="161">
        <v>1.6159446241153261</v>
      </c>
      <c r="CD43" s="161">
        <v>1.1203622607212385</v>
      </c>
      <c r="CE43" s="161">
        <v>1.1335659790741883</v>
      </c>
      <c r="CF43" s="161">
        <v>1.1394169192147194</v>
      </c>
      <c r="CG43" s="162">
        <v>0.653289840658971</v>
      </c>
    </row>
    <row r="44" spans="1:85" x14ac:dyDescent="0.35">
      <c r="A44" s="163"/>
      <c r="B44" s="56" t="s">
        <v>491</v>
      </c>
      <c r="C44" s="232" t="s">
        <v>380</v>
      </c>
      <c r="D44" s="161"/>
      <c r="E44" s="161"/>
      <c r="F44" s="161"/>
      <c r="G44" s="161"/>
      <c r="H44" s="161"/>
      <c r="I44" s="161"/>
      <c r="J44" s="161"/>
      <c r="K44" s="161"/>
      <c r="L44" s="161"/>
      <c r="M44" s="161"/>
      <c r="N44" s="161"/>
      <c r="O44" s="161"/>
      <c r="P44" s="161"/>
      <c r="Q44" s="161"/>
      <c r="R44" s="161"/>
      <c r="S44" s="161"/>
      <c r="T44" s="161"/>
      <c r="U44" s="161"/>
      <c r="V44" s="161"/>
      <c r="W44" s="161"/>
      <c r="X44" s="161"/>
      <c r="Y44" s="161"/>
      <c r="Z44" s="161"/>
      <c r="AA44" s="161"/>
      <c r="AB44" s="161"/>
      <c r="AC44" s="161"/>
      <c r="AD44" s="161"/>
      <c r="AE44" s="161"/>
      <c r="AF44" s="161"/>
      <c r="AG44" s="161"/>
      <c r="AH44" s="161">
        <v>9203.3857361156424</v>
      </c>
      <c r="AI44" s="161">
        <v>8406.1168334310096</v>
      </c>
      <c r="AJ44" s="161">
        <v>7673.6109116806465</v>
      </c>
      <c r="AK44" s="161">
        <v>7817.1187646830667</v>
      </c>
      <c r="AL44" s="161">
        <v>7481.9466738452138</v>
      </c>
      <c r="AM44" s="161">
        <v>6966.504746180075</v>
      </c>
      <c r="AN44" s="161">
        <v>7318.3330577327351</v>
      </c>
      <c r="AO44" s="161">
        <v>7365.010317918568</v>
      </c>
      <c r="AP44" s="161">
        <v>7370.0835462929354</v>
      </c>
      <c r="AQ44" s="161">
        <v>7459.054055653256</v>
      </c>
      <c r="AR44" s="161">
        <v>7632.1834289719127</v>
      </c>
      <c r="AS44" s="161">
        <v>7783.4480327438896</v>
      </c>
      <c r="AT44" s="161">
        <v>7986.5326057080256</v>
      </c>
      <c r="AU44" s="161">
        <v>9119.2972735456333</v>
      </c>
      <c r="AV44" s="161">
        <v>9981.3298961116761</v>
      </c>
      <c r="AW44" s="161">
        <v>10792.717990159541</v>
      </c>
      <c r="AX44" s="161">
        <v>11341.621619471998</v>
      </c>
      <c r="AY44" s="161">
        <v>11087.106532638645</v>
      </c>
      <c r="AZ44" s="161">
        <v>10947.35190354736</v>
      </c>
      <c r="BA44" s="161">
        <v>11195.661610447807</v>
      </c>
      <c r="BB44" s="161">
        <v>11412.977954213298</v>
      </c>
      <c r="BC44" s="161">
        <v>11156.02317264908</v>
      </c>
      <c r="BD44" s="161">
        <v>11367.203251954514</v>
      </c>
      <c r="BE44" s="161">
        <v>11476.052598951586</v>
      </c>
      <c r="BF44" s="161">
        <v>11319.202393387865</v>
      </c>
      <c r="BG44" s="161">
        <v>11053.169327564343</v>
      </c>
      <c r="BH44" s="161">
        <v>10738.851225772481</v>
      </c>
      <c r="BI44" s="161">
        <v>10547.833572516851</v>
      </c>
      <c r="BJ44" s="161">
        <v>10183.09870175194</v>
      </c>
      <c r="BK44" s="161">
        <v>10142.333307284054</v>
      </c>
      <c r="BL44" s="161">
        <v>9622.8709004280463</v>
      </c>
      <c r="BM44" s="161">
        <v>8935.9295375894544</v>
      </c>
      <c r="BN44" s="161">
        <v>7984.2672721149984</v>
      </c>
      <c r="BO44" s="161">
        <v>6988.7715297902023</v>
      </c>
      <c r="BP44" s="161">
        <v>4554.9674378030477</v>
      </c>
      <c r="BQ44" s="161">
        <v>1622.2710742288245</v>
      </c>
      <c r="BR44" s="161">
        <v>331.10379278781721</v>
      </c>
      <c r="BS44" s="161">
        <v>83.594637144336403</v>
      </c>
      <c r="BT44" s="161">
        <v>19.771575135041495</v>
      </c>
      <c r="BU44" s="161">
        <v>11.685268914033255</v>
      </c>
      <c r="BV44" s="161">
        <v>0</v>
      </c>
      <c r="BW44" s="161">
        <v>6.0835584742694095</v>
      </c>
      <c r="BX44" s="161">
        <v>5.5367619485610433</v>
      </c>
      <c r="BY44" s="161">
        <v>0</v>
      </c>
      <c r="BZ44" s="161">
        <v>13.265286394471287</v>
      </c>
      <c r="CA44" s="161">
        <v>-0.96786141776404988</v>
      </c>
      <c r="CB44" s="161">
        <v>-0.29779044416947492</v>
      </c>
      <c r="CC44" s="161">
        <v>1.6159446241153261</v>
      </c>
      <c r="CD44" s="161">
        <v>1.1203622607212385</v>
      </c>
      <c r="CE44" s="161">
        <v>1.1335659790741883</v>
      </c>
      <c r="CF44" s="161">
        <v>1.1394169192147194</v>
      </c>
      <c r="CG44" s="162">
        <v>0.653289840658971</v>
      </c>
    </row>
    <row r="45" spans="1:85" x14ac:dyDescent="0.35">
      <c r="A45" s="163"/>
      <c r="B45" s="56" t="s">
        <v>492</v>
      </c>
      <c r="C45" s="232" t="s">
        <v>380</v>
      </c>
      <c r="D45" s="161"/>
      <c r="E45" s="161"/>
      <c r="F45" s="161"/>
      <c r="G45" s="161"/>
      <c r="H45" s="161"/>
      <c r="I45" s="161"/>
      <c r="J45" s="161"/>
      <c r="K45" s="161"/>
      <c r="L45" s="161"/>
      <c r="M45" s="161"/>
      <c r="N45" s="161"/>
      <c r="O45" s="161"/>
      <c r="P45" s="161"/>
      <c r="Q45" s="161"/>
      <c r="R45" s="161"/>
      <c r="S45" s="161"/>
      <c r="T45" s="161"/>
      <c r="U45" s="161"/>
      <c r="V45" s="161"/>
      <c r="W45" s="161"/>
      <c r="X45" s="161"/>
      <c r="Y45" s="161"/>
      <c r="Z45" s="161"/>
      <c r="AA45" s="161"/>
      <c r="AB45" s="161"/>
      <c r="AC45" s="161"/>
      <c r="AD45" s="161"/>
      <c r="AE45" s="161"/>
      <c r="AF45" s="161"/>
      <c r="AG45" s="161"/>
      <c r="AH45" s="161">
        <v>0</v>
      </c>
      <c r="AI45" s="161">
        <v>15.575431899814234</v>
      </c>
      <c r="AJ45" s="161">
        <v>43.609429755106767</v>
      </c>
      <c r="AK45" s="161">
        <v>102.5733801036705</v>
      </c>
      <c r="AL45" s="161">
        <v>194.58668896519595</v>
      </c>
      <c r="AM45" s="161">
        <v>234.61859953815113</v>
      </c>
      <c r="AN45" s="161">
        <v>329.7178081909201</v>
      </c>
      <c r="AO45" s="161">
        <v>394.63664113703862</v>
      </c>
      <c r="AP45" s="161">
        <v>573.65417829782041</v>
      </c>
      <c r="AQ45" s="161">
        <v>726.71253557993566</v>
      </c>
      <c r="AR45" s="161">
        <v>862.00161914290209</v>
      </c>
      <c r="AS45" s="161">
        <v>1035.404833830245</v>
      </c>
      <c r="AT45" s="161">
        <v>1243.6857113411058</v>
      </c>
      <c r="AU45" s="161">
        <v>1619.4926671921414</v>
      </c>
      <c r="AV45" s="161">
        <v>1974.7943615734926</v>
      </c>
      <c r="AW45" s="161">
        <v>2395.7779656340881</v>
      </c>
      <c r="AX45" s="161">
        <v>2749.8218513570941</v>
      </c>
      <c r="AY45" s="161">
        <v>2642.0113491073216</v>
      </c>
      <c r="AZ45" s="161">
        <v>2251.3473246163271</v>
      </c>
      <c r="BA45" s="161">
        <v>1910.2653418028231</v>
      </c>
      <c r="BB45" s="161">
        <v>1659.1789783840163</v>
      </c>
      <c r="BC45" s="161">
        <v>1385.3831682658049</v>
      </c>
      <c r="BD45" s="161">
        <v>1302.5487085732425</v>
      </c>
      <c r="BE45" s="161">
        <v>950.81667856525883</v>
      </c>
      <c r="BF45" s="161">
        <v>851.2447179127654</v>
      </c>
      <c r="BG45" s="161">
        <v>788.48609289178285</v>
      </c>
      <c r="BH45" s="161">
        <v>652.39498989685217</v>
      </c>
      <c r="BI45" s="161">
        <v>520.46423127333765</v>
      </c>
      <c r="BJ45" s="161">
        <v>459.48033561076409</v>
      </c>
      <c r="BK45" s="161">
        <v>392.05656759247307</v>
      </c>
      <c r="BL45" s="161">
        <v>328.26210704214259</v>
      </c>
      <c r="BM45" s="161">
        <v>268.95332724174392</v>
      </c>
      <c r="BN45" s="161">
        <v>232.78164941801364</v>
      </c>
      <c r="BO45" s="161">
        <v>183.41150409046</v>
      </c>
      <c r="BP45" s="161">
        <v>119.36007662708555</v>
      </c>
      <c r="BQ45" s="161">
        <v>39.410447807915467</v>
      </c>
      <c r="BR45" s="161">
        <v>7.1365590045934235</v>
      </c>
      <c r="BS45" s="161">
        <v>1.4547962991046526</v>
      </c>
      <c r="BT45" s="161">
        <v>0.23358002738379471</v>
      </c>
      <c r="BU45" s="161">
        <v>0.12033026942563323</v>
      </c>
      <c r="BV45" s="161">
        <v>0</v>
      </c>
      <c r="BW45" s="161">
        <v>1.8912310341354623E-2</v>
      </c>
      <c r="BX45" s="161">
        <v>1.8282111677466621E-2</v>
      </c>
      <c r="BY45" s="161">
        <v>0</v>
      </c>
      <c r="BZ45" s="161">
        <v>0</v>
      </c>
      <c r="CA45" s="161">
        <v>0</v>
      </c>
      <c r="CB45" s="161">
        <v>0</v>
      </c>
      <c r="CC45" s="161">
        <v>0</v>
      </c>
      <c r="CD45" s="161">
        <v>0</v>
      </c>
      <c r="CE45" s="161">
        <v>0</v>
      </c>
      <c r="CF45" s="161">
        <v>0</v>
      </c>
      <c r="CG45" s="162">
        <v>0</v>
      </c>
    </row>
    <row r="46" spans="1:85" ht="25.5" customHeight="1" x14ac:dyDescent="0.35">
      <c r="A46" s="163"/>
      <c r="B46" s="36" t="s">
        <v>484</v>
      </c>
      <c r="C46" s="232"/>
      <c r="D46" s="161"/>
      <c r="E46" s="161"/>
      <c r="F46" s="161"/>
      <c r="G46" s="161"/>
      <c r="H46" s="161"/>
      <c r="I46" s="161"/>
      <c r="J46" s="161"/>
      <c r="K46" s="161"/>
      <c r="L46" s="161"/>
      <c r="M46" s="161"/>
      <c r="N46" s="161"/>
      <c r="O46" s="161"/>
      <c r="P46" s="161"/>
      <c r="Q46" s="161"/>
      <c r="R46" s="161"/>
      <c r="S46" s="161"/>
      <c r="T46" s="161"/>
      <c r="U46" s="161"/>
      <c r="V46" s="161"/>
      <c r="W46" s="161"/>
      <c r="X46" s="161"/>
      <c r="Y46" s="161"/>
      <c r="Z46" s="161"/>
      <c r="AA46" s="161"/>
      <c r="AB46" s="161"/>
      <c r="AC46" s="161"/>
      <c r="AD46" s="161"/>
      <c r="AE46" s="161"/>
      <c r="AF46" s="161"/>
      <c r="AG46" s="161"/>
      <c r="AH46" s="161">
        <v>4493.9872608184778</v>
      </c>
      <c r="AI46" s="161">
        <v>4042.6439961106976</v>
      </c>
      <c r="AJ46" s="161">
        <v>4714.9856645873642</v>
      </c>
      <c r="AK46" s="161">
        <v>7185.7304118607635</v>
      </c>
      <c r="AL46" s="161">
        <v>11108.274878886657</v>
      </c>
      <c r="AM46" s="161">
        <v>13537.580198861928</v>
      </c>
      <c r="AN46" s="161">
        <v>14633.479402533647</v>
      </c>
      <c r="AO46" s="161">
        <v>15968.777596343671</v>
      </c>
      <c r="AP46" s="161">
        <v>16468.580243393884</v>
      </c>
      <c r="AQ46" s="161">
        <v>15072.490763320176</v>
      </c>
      <c r="AR46" s="161">
        <v>12242.033070793987</v>
      </c>
      <c r="AS46" s="161">
        <v>10828.54780807926</v>
      </c>
      <c r="AT46" s="161">
        <v>11843.469961485571</v>
      </c>
      <c r="AU46" s="161">
        <v>15224.825567557133</v>
      </c>
      <c r="AV46" s="161">
        <v>18445.158092848</v>
      </c>
      <c r="AW46" s="161">
        <v>19683.141427824685</v>
      </c>
      <c r="AX46" s="161">
        <v>20053.931341101867</v>
      </c>
      <c r="AY46" s="161">
        <v>20304.929570393098</v>
      </c>
      <c r="AZ46" s="161">
        <v>16015.027655254071</v>
      </c>
      <c r="BA46" s="161">
        <v>11833.340856013821</v>
      </c>
      <c r="BB46" s="161">
        <v>11623.941589289876</v>
      </c>
      <c r="BC46" s="161">
        <v>11298.569811649826</v>
      </c>
      <c r="BD46" s="161">
        <v>11511.649048905952</v>
      </c>
      <c r="BE46" s="161">
        <v>11710.119840429179</v>
      </c>
      <c r="BF46" s="161">
        <v>11124.581580627844</v>
      </c>
      <c r="BG46" s="161">
        <v>11685.419759887847</v>
      </c>
      <c r="BH46" s="161">
        <v>11543.230335686558</v>
      </c>
      <c r="BI46" s="161">
        <v>11025.131652828906</v>
      </c>
      <c r="BJ46" s="161">
        <v>11003.376062168838</v>
      </c>
      <c r="BK46" s="161">
        <v>11536.832239788162</v>
      </c>
      <c r="BL46" s="161">
        <v>11040.34658905703</v>
      </c>
      <c r="BM46" s="161">
        <v>11297.18133236257</v>
      </c>
      <c r="BN46" s="161">
        <v>10682.648947432868</v>
      </c>
      <c r="BO46" s="161">
        <v>9513.1874982832687</v>
      </c>
      <c r="BP46" s="161">
        <v>7158.2850304318999</v>
      </c>
      <c r="BQ46" s="161">
        <v>4775.3832076598956</v>
      </c>
      <c r="BR46" s="161">
        <v>3837.0788949760081</v>
      </c>
      <c r="BS46" s="161">
        <v>3376.9793669637079</v>
      </c>
      <c r="BT46" s="161">
        <v>2918.0377342051538</v>
      </c>
      <c r="BU46" s="161">
        <v>2771.5434721851789</v>
      </c>
      <c r="BV46" s="161">
        <v>2339.5910145383159</v>
      </c>
      <c r="BW46" s="161">
        <v>1717.7553611756368</v>
      </c>
      <c r="BX46" s="161">
        <v>1276.1940934612444</v>
      </c>
      <c r="BY46" s="161">
        <v>919.14589847088803</v>
      </c>
      <c r="BZ46" s="161">
        <v>971.97773664939302</v>
      </c>
      <c r="CA46" s="161">
        <v>687.25250793344776</v>
      </c>
      <c r="CB46" s="161">
        <v>277.84663426430518</v>
      </c>
      <c r="CC46" s="161">
        <v>4.5384021222374976E-2</v>
      </c>
      <c r="CD46" s="161">
        <v>-0.18139976845451</v>
      </c>
      <c r="CE46" s="161">
        <v>-2.2396055144826792</v>
      </c>
      <c r="CF46" s="161">
        <v>-2.6786673780795907</v>
      </c>
      <c r="CG46" s="162">
        <v>-2.7241221343473012</v>
      </c>
    </row>
    <row r="47" spans="1:85" x14ac:dyDescent="0.35">
      <c r="A47" s="163"/>
      <c r="B47" s="56" t="s">
        <v>498</v>
      </c>
      <c r="C47" s="232" t="s">
        <v>386</v>
      </c>
      <c r="D47" s="161"/>
      <c r="E47" s="161"/>
      <c r="F47" s="161"/>
      <c r="G47" s="161"/>
      <c r="H47" s="161"/>
      <c r="I47" s="161"/>
      <c r="J47" s="161"/>
      <c r="K47" s="161"/>
      <c r="L47" s="161"/>
      <c r="M47" s="161"/>
      <c r="N47" s="161"/>
      <c r="O47" s="161"/>
      <c r="P47" s="161"/>
      <c r="Q47" s="161"/>
      <c r="R47" s="161"/>
      <c r="S47" s="161"/>
      <c r="T47" s="161"/>
      <c r="U47" s="161"/>
      <c r="V47" s="161"/>
      <c r="W47" s="161"/>
      <c r="X47" s="161"/>
      <c r="Y47" s="161"/>
      <c r="Z47" s="161"/>
      <c r="AA47" s="161"/>
      <c r="AB47" s="161"/>
      <c r="AC47" s="161"/>
      <c r="AD47" s="161"/>
      <c r="AE47" s="161"/>
      <c r="AF47" s="161"/>
      <c r="AG47" s="161"/>
      <c r="AH47" s="161">
        <v>0</v>
      </c>
      <c r="AI47" s="161">
        <v>11.1766348773219</v>
      </c>
      <c r="AJ47" s="161">
        <v>16.893368222689805</v>
      </c>
      <c r="AK47" s="161">
        <v>19.528450008919076</v>
      </c>
      <c r="AL47" s="161">
        <v>30.839725325467313</v>
      </c>
      <c r="AM47" s="161">
        <v>78.502494650160173</v>
      </c>
      <c r="AN47" s="161">
        <v>142.63321030310522</v>
      </c>
      <c r="AO47" s="161">
        <v>235.37075596482066</v>
      </c>
      <c r="AP47" s="161">
        <v>325.00857037678708</v>
      </c>
      <c r="AQ47" s="161">
        <v>412.155451819566</v>
      </c>
      <c r="AR47" s="161">
        <v>504.91744704856484</v>
      </c>
      <c r="AS47" s="161">
        <v>588.00005093029233</v>
      </c>
      <c r="AT47" s="161">
        <v>594.79055121156</v>
      </c>
      <c r="AU47" s="161">
        <v>718.06955444399011</v>
      </c>
      <c r="AV47" s="161">
        <v>844.55533514755007</v>
      </c>
      <c r="AW47" s="161">
        <v>974.93313323848145</v>
      </c>
      <c r="AX47" s="161">
        <v>992.37640591965464</v>
      </c>
      <c r="AY47" s="161">
        <v>965.84948391216403</v>
      </c>
      <c r="AZ47" s="161">
        <v>946.62324904218065</v>
      </c>
      <c r="BA47" s="161">
        <v>959.83434141578152</v>
      </c>
      <c r="BB47" s="161">
        <v>951.21621486201695</v>
      </c>
      <c r="BC47" s="161">
        <v>939.30904731831242</v>
      </c>
      <c r="BD47" s="161">
        <v>909.05912907077777</v>
      </c>
      <c r="BE47" s="161">
        <v>900.47453287157896</v>
      </c>
      <c r="BF47" s="161">
        <v>264.9571388739023</v>
      </c>
      <c r="BG47" s="161">
        <v>114.42687020677445</v>
      </c>
      <c r="BH47" s="161">
        <v>0</v>
      </c>
      <c r="BI47" s="161">
        <v>0</v>
      </c>
      <c r="BJ47" s="161">
        <v>0</v>
      </c>
      <c r="BK47" s="161">
        <v>0</v>
      </c>
      <c r="BL47" s="161">
        <v>0</v>
      </c>
      <c r="BM47" s="161">
        <v>0</v>
      </c>
      <c r="BN47" s="161">
        <v>0</v>
      </c>
      <c r="BO47" s="161">
        <v>0</v>
      </c>
      <c r="BP47" s="161">
        <v>0</v>
      </c>
      <c r="BQ47" s="161">
        <v>0</v>
      </c>
      <c r="BR47" s="161">
        <v>0</v>
      </c>
      <c r="BS47" s="161">
        <v>0</v>
      </c>
      <c r="BT47" s="161">
        <v>0</v>
      </c>
      <c r="BU47" s="161">
        <v>0</v>
      </c>
      <c r="BV47" s="161">
        <v>0</v>
      </c>
      <c r="BW47" s="161">
        <v>0</v>
      </c>
      <c r="BX47" s="161">
        <v>0</v>
      </c>
      <c r="BY47" s="161">
        <v>0</v>
      </c>
      <c r="BZ47" s="161">
        <v>0</v>
      </c>
      <c r="CA47" s="161">
        <v>0</v>
      </c>
      <c r="CB47" s="161">
        <v>0</v>
      </c>
      <c r="CC47" s="161">
        <v>0</v>
      </c>
      <c r="CD47" s="161">
        <v>0</v>
      </c>
      <c r="CE47" s="161">
        <v>0</v>
      </c>
      <c r="CF47" s="161">
        <v>0</v>
      </c>
      <c r="CG47" s="162">
        <v>0</v>
      </c>
    </row>
    <row r="48" spans="1:85" x14ac:dyDescent="0.35">
      <c r="A48" s="163"/>
      <c r="B48" s="56" t="s">
        <v>499</v>
      </c>
      <c r="C48" s="232" t="s">
        <v>386</v>
      </c>
      <c r="D48" s="161"/>
      <c r="E48" s="161"/>
      <c r="F48" s="161"/>
      <c r="G48" s="161"/>
      <c r="H48" s="161"/>
      <c r="I48" s="161"/>
      <c r="J48" s="161"/>
      <c r="K48" s="161"/>
      <c r="L48" s="161"/>
      <c r="M48" s="161"/>
      <c r="N48" s="161"/>
      <c r="O48" s="161"/>
      <c r="P48" s="161"/>
      <c r="Q48" s="161"/>
      <c r="R48" s="161"/>
      <c r="S48" s="161"/>
      <c r="T48" s="161"/>
      <c r="U48" s="161"/>
      <c r="V48" s="161"/>
      <c r="W48" s="161"/>
      <c r="X48" s="161"/>
      <c r="Y48" s="161"/>
      <c r="Z48" s="161"/>
      <c r="AA48" s="161"/>
      <c r="AB48" s="161"/>
      <c r="AC48" s="161"/>
      <c r="AD48" s="161"/>
      <c r="AE48" s="161"/>
      <c r="AF48" s="161"/>
      <c r="AG48" s="161"/>
      <c r="AH48" s="161">
        <v>4493.9872608184778</v>
      </c>
      <c r="AI48" s="161">
        <v>4031.4673612333754</v>
      </c>
      <c r="AJ48" s="161">
        <v>4698.0922963646744</v>
      </c>
      <c r="AK48" s="161">
        <v>7166.2019618518443</v>
      </c>
      <c r="AL48" s="161">
        <v>11077.43515356119</v>
      </c>
      <c r="AM48" s="161">
        <v>13459.07770421177</v>
      </c>
      <c r="AN48" s="161">
        <v>14490.846192230541</v>
      </c>
      <c r="AO48" s="161">
        <v>15733.406840378851</v>
      </c>
      <c r="AP48" s="161">
        <v>16143.571673017097</v>
      </c>
      <c r="AQ48" s="161">
        <v>14660.33531150061</v>
      </c>
      <c r="AR48" s="161">
        <v>11737.11562374542</v>
      </c>
      <c r="AS48" s="161">
        <v>10240.547757148966</v>
      </c>
      <c r="AT48" s="161">
        <v>11248.679410274011</v>
      </c>
      <c r="AU48" s="161">
        <v>14506.756013113143</v>
      </c>
      <c r="AV48" s="161">
        <v>17600.60275770045</v>
      </c>
      <c r="AW48" s="161">
        <v>18708.208294586202</v>
      </c>
      <c r="AX48" s="161">
        <v>19061.554935182212</v>
      </c>
      <c r="AY48" s="161">
        <v>19339.080086480935</v>
      </c>
      <c r="AZ48" s="161">
        <v>15068.40440621189</v>
      </c>
      <c r="BA48" s="161">
        <v>10873.506514598039</v>
      </c>
      <c r="BB48" s="161">
        <v>10672.725374427861</v>
      </c>
      <c r="BC48" s="161">
        <v>10359.260764331513</v>
      </c>
      <c r="BD48" s="161">
        <v>10602.589919835174</v>
      </c>
      <c r="BE48" s="161">
        <v>10809.645307557599</v>
      </c>
      <c r="BF48" s="161">
        <v>10859.624441753944</v>
      </c>
      <c r="BG48" s="161">
        <v>11570.992889681072</v>
      </c>
      <c r="BH48" s="161">
        <v>11543.230335686558</v>
      </c>
      <c r="BI48" s="161">
        <v>11025.131652828906</v>
      </c>
      <c r="BJ48" s="161">
        <v>11003.376062168838</v>
      </c>
      <c r="BK48" s="161">
        <v>11536.832239788162</v>
      </c>
      <c r="BL48" s="161">
        <v>11040.34658905703</v>
      </c>
      <c r="BM48" s="161">
        <v>11297.18133236257</v>
      </c>
      <c r="BN48" s="161">
        <v>10682.648947432868</v>
      </c>
      <c r="BO48" s="161">
        <v>9513.1874982832687</v>
      </c>
      <c r="BP48" s="161">
        <v>7158.2850304318999</v>
      </c>
      <c r="BQ48" s="161">
        <v>4775.3832076598956</v>
      </c>
      <c r="BR48" s="161">
        <v>3837.0788949760081</v>
      </c>
      <c r="BS48" s="161">
        <v>3376.9793669637079</v>
      </c>
      <c r="BT48" s="161">
        <v>2918.0377342051538</v>
      </c>
      <c r="BU48" s="161">
        <v>2771.5434721851789</v>
      </c>
      <c r="BV48" s="161">
        <v>2339.5910145383159</v>
      </c>
      <c r="BW48" s="161">
        <v>1717.7553611756368</v>
      </c>
      <c r="BX48" s="161">
        <v>1276.1940934612444</v>
      </c>
      <c r="BY48" s="161">
        <v>919.14589847088803</v>
      </c>
      <c r="BZ48" s="161">
        <v>971.97773664939302</v>
      </c>
      <c r="CA48" s="161">
        <v>687.25250793344776</v>
      </c>
      <c r="CB48" s="161">
        <v>277.84663426430518</v>
      </c>
      <c r="CC48" s="161">
        <v>4.5384021222374976E-2</v>
      </c>
      <c r="CD48" s="161">
        <v>-0.18139976845451</v>
      </c>
      <c r="CE48" s="161">
        <v>-2.2396055144826792</v>
      </c>
      <c r="CF48" s="161">
        <v>-2.6786673780795907</v>
      </c>
      <c r="CG48" s="162">
        <v>-2.7241221343473012</v>
      </c>
    </row>
    <row r="49" spans="1:85" x14ac:dyDescent="0.35">
      <c r="A49" s="163"/>
      <c r="B49" s="36" t="s">
        <v>404</v>
      </c>
      <c r="C49" s="232" t="s">
        <v>386</v>
      </c>
      <c r="D49" s="161"/>
      <c r="E49" s="161"/>
      <c r="F49" s="161"/>
      <c r="G49" s="161"/>
      <c r="H49" s="161"/>
      <c r="I49" s="161"/>
      <c r="J49" s="161"/>
      <c r="K49" s="161"/>
      <c r="L49" s="161"/>
      <c r="M49" s="161"/>
      <c r="N49" s="161"/>
      <c r="O49" s="161"/>
      <c r="P49" s="161"/>
      <c r="Q49" s="161"/>
      <c r="R49" s="161"/>
      <c r="S49" s="161"/>
      <c r="T49" s="161"/>
      <c r="U49" s="161"/>
      <c r="V49" s="161"/>
      <c r="W49" s="161"/>
      <c r="X49" s="161"/>
      <c r="Y49" s="161"/>
      <c r="Z49" s="161"/>
      <c r="AA49" s="161"/>
      <c r="AB49" s="161"/>
      <c r="AC49" s="161"/>
      <c r="AD49" s="161"/>
      <c r="AE49" s="161"/>
      <c r="AF49" s="161"/>
      <c r="AG49" s="161"/>
      <c r="AH49" s="161">
        <v>0</v>
      </c>
      <c r="AI49" s="161">
        <v>0</v>
      </c>
      <c r="AJ49" s="161">
        <v>0</v>
      </c>
      <c r="AK49" s="161">
        <v>0</v>
      </c>
      <c r="AL49" s="161">
        <v>0</v>
      </c>
      <c r="AM49" s="161">
        <v>0</v>
      </c>
      <c r="AN49" s="161">
        <v>0</v>
      </c>
      <c r="AO49" s="161">
        <v>0</v>
      </c>
      <c r="AP49" s="161">
        <v>0</v>
      </c>
      <c r="AQ49" s="161">
        <v>0</v>
      </c>
      <c r="AR49" s="161">
        <v>3.5265585629590439</v>
      </c>
      <c r="AS49" s="161">
        <v>27.464413823054251</v>
      </c>
      <c r="AT49" s="161">
        <v>57.65065719933208</v>
      </c>
      <c r="AU49" s="161">
        <v>102.20932659022621</v>
      </c>
      <c r="AV49" s="161">
        <v>187.36143372561475</v>
      </c>
      <c r="AW49" s="161">
        <v>237.75453972470044</v>
      </c>
      <c r="AX49" s="161">
        <v>209.98439330718716</v>
      </c>
      <c r="AY49" s="161">
        <v>209.98544712837878</v>
      </c>
      <c r="AZ49" s="161">
        <v>212.60410145569597</v>
      </c>
      <c r="BA49" s="161">
        <v>208.88157092767077</v>
      </c>
      <c r="BB49" s="161">
        <v>214.78320584336285</v>
      </c>
      <c r="BC49" s="161">
        <v>237.01572158716505</v>
      </c>
      <c r="BD49" s="161">
        <v>247.95107841650872</v>
      </c>
      <c r="BE49" s="161">
        <v>273.86625912657144</v>
      </c>
      <c r="BF49" s="161">
        <v>303.1664735904202</v>
      </c>
      <c r="BG49" s="161">
        <v>332.98496528808437</v>
      </c>
      <c r="BH49" s="161">
        <v>358.07387545177966</v>
      </c>
      <c r="BI49" s="161">
        <v>384.67051051783955</v>
      </c>
      <c r="BJ49" s="161">
        <v>420.30427532623946</v>
      </c>
      <c r="BK49" s="161">
        <v>468.78271031356462</v>
      </c>
      <c r="BL49" s="161">
        <v>496.28725467242822</v>
      </c>
      <c r="BM49" s="161">
        <v>514.01597387653908</v>
      </c>
      <c r="BN49" s="161">
        <v>517.38667673591237</v>
      </c>
      <c r="BO49" s="161">
        <v>473.72672080483125</v>
      </c>
      <c r="BP49" s="161">
        <v>433.80262500310687</v>
      </c>
      <c r="BQ49" s="161">
        <v>399.85146707679615</v>
      </c>
      <c r="BR49" s="161">
        <v>375.71346337351855</v>
      </c>
      <c r="BS49" s="161">
        <v>0</v>
      </c>
      <c r="BT49" s="161">
        <v>0</v>
      </c>
      <c r="BU49" s="161">
        <v>0</v>
      </c>
      <c r="BV49" s="161">
        <v>0</v>
      </c>
      <c r="BW49" s="161">
        <v>0</v>
      </c>
      <c r="BX49" s="161">
        <v>0</v>
      </c>
      <c r="BY49" s="161">
        <v>0</v>
      </c>
      <c r="BZ49" s="161">
        <v>0</v>
      </c>
      <c r="CA49" s="161">
        <v>0</v>
      </c>
      <c r="CB49" s="161">
        <v>0</v>
      </c>
      <c r="CC49" s="161">
        <v>0</v>
      </c>
      <c r="CD49" s="161">
        <v>0</v>
      </c>
      <c r="CE49" s="161">
        <v>0</v>
      </c>
      <c r="CF49" s="161">
        <v>0</v>
      </c>
      <c r="CG49" s="162">
        <v>0</v>
      </c>
    </row>
    <row r="50" spans="1:85" x14ac:dyDescent="0.35">
      <c r="A50" s="163"/>
      <c r="B50" s="36" t="s">
        <v>461</v>
      </c>
      <c r="C50" s="232" t="s">
        <v>376</v>
      </c>
      <c r="D50" s="161"/>
      <c r="E50" s="161"/>
      <c r="F50" s="161"/>
      <c r="G50" s="161"/>
      <c r="H50" s="161"/>
      <c r="I50" s="161"/>
      <c r="J50" s="161"/>
      <c r="K50" s="161"/>
      <c r="L50" s="161"/>
      <c r="M50" s="161"/>
      <c r="N50" s="161"/>
      <c r="O50" s="161"/>
      <c r="P50" s="161"/>
      <c r="Q50" s="161"/>
      <c r="R50" s="161"/>
      <c r="S50" s="161"/>
      <c r="T50" s="161"/>
      <c r="U50" s="161"/>
      <c r="V50" s="161"/>
      <c r="W50" s="161"/>
      <c r="X50" s="161"/>
      <c r="Y50" s="161"/>
      <c r="Z50" s="161"/>
      <c r="AA50" s="161"/>
      <c r="AB50" s="161"/>
      <c r="AC50" s="161"/>
      <c r="AD50" s="161"/>
      <c r="AE50" s="161"/>
      <c r="AF50" s="161"/>
      <c r="AG50" s="161"/>
      <c r="AH50" s="161">
        <v>1016.1465143357575</v>
      </c>
      <c r="AI50" s="161">
        <v>974.05311614637299</v>
      </c>
      <c r="AJ50" s="161">
        <v>935.46968359995788</v>
      </c>
      <c r="AK50" s="161">
        <v>936.0804915637475</v>
      </c>
      <c r="AL50" s="161">
        <v>904.52067369991892</v>
      </c>
      <c r="AM50" s="161">
        <v>955.89873620242759</v>
      </c>
      <c r="AN50" s="161">
        <v>960.55115378407447</v>
      </c>
      <c r="AO50" s="161">
        <v>986.30449470062774</v>
      </c>
      <c r="AP50" s="161">
        <v>934.20483665528445</v>
      </c>
      <c r="AQ50" s="161">
        <v>906.49384064856361</v>
      </c>
      <c r="AR50" s="161">
        <v>835.85227354724827</v>
      </c>
      <c r="AS50" s="161">
        <v>813.51129983244755</v>
      </c>
      <c r="AT50" s="161">
        <v>823.23977657469663</v>
      </c>
      <c r="AU50" s="161">
        <v>883.28038090240159</v>
      </c>
      <c r="AV50" s="161">
        <v>865.75179675862933</v>
      </c>
      <c r="AW50" s="161">
        <v>847.5156205043379</v>
      </c>
      <c r="AX50" s="161">
        <v>872.9950869278457</v>
      </c>
      <c r="AY50" s="161">
        <v>876.65655147577559</v>
      </c>
      <c r="AZ50" s="161">
        <v>891.85296975175265</v>
      </c>
      <c r="BA50" s="161">
        <v>896.38918904152138</v>
      </c>
      <c r="BB50" s="161">
        <v>905.71296062409363</v>
      </c>
      <c r="BC50" s="161">
        <v>880.53662127696873</v>
      </c>
      <c r="BD50" s="161">
        <v>855.15920796037324</v>
      </c>
      <c r="BE50" s="161">
        <v>857.69552020966114</v>
      </c>
      <c r="BF50" s="161">
        <v>828.16683311760846</v>
      </c>
      <c r="BG50" s="161">
        <v>834.90463835926744</v>
      </c>
      <c r="BH50" s="161">
        <v>794.01212614087831</v>
      </c>
      <c r="BI50" s="161">
        <v>760.72636578478591</v>
      </c>
      <c r="BJ50" s="161">
        <v>729.08486320834595</v>
      </c>
      <c r="BK50" s="161">
        <v>669.49720950011977</v>
      </c>
      <c r="BL50" s="161">
        <v>537.31246670505266</v>
      </c>
      <c r="BM50" s="161">
        <v>537.58859052570926</v>
      </c>
      <c r="BN50" s="161">
        <v>596.87838908194215</v>
      </c>
      <c r="BO50" s="161">
        <v>570.93240232451308</v>
      </c>
      <c r="BP50" s="161">
        <v>555.34573610243513</v>
      </c>
      <c r="BQ50" s="161">
        <v>524.65718912322086</v>
      </c>
      <c r="BR50" s="161">
        <v>508.98302477429354</v>
      </c>
      <c r="BS50" s="161">
        <v>476.65541892608451</v>
      </c>
      <c r="BT50" s="161">
        <v>477.27481462360896</v>
      </c>
      <c r="BU50" s="161">
        <v>449.10395256091476</v>
      </c>
      <c r="BV50" s="161">
        <v>429.28506021566244</v>
      </c>
      <c r="BW50" s="161">
        <v>415.97932136085382</v>
      </c>
      <c r="BX50" s="161">
        <v>345.2429822122964</v>
      </c>
      <c r="BY50" s="161">
        <v>329.6460487020347</v>
      </c>
      <c r="BZ50" s="161">
        <v>294.20319277114288</v>
      </c>
      <c r="CA50" s="161">
        <v>283.19402459397526</v>
      </c>
      <c r="CB50" s="161">
        <v>269.71794815006029</v>
      </c>
      <c r="CC50" s="161">
        <v>247.14176349646127</v>
      </c>
      <c r="CD50" s="161">
        <v>238.7019514620778</v>
      </c>
      <c r="CE50" s="161">
        <v>231.6198957379749</v>
      </c>
      <c r="CF50" s="161">
        <v>217.46169926344575</v>
      </c>
      <c r="CG50" s="162">
        <v>199.53061235928951</v>
      </c>
    </row>
    <row r="51" spans="1:85" ht="25.5" customHeight="1" x14ac:dyDescent="0.35">
      <c r="A51" s="163"/>
      <c r="B51" s="58" t="s">
        <v>500</v>
      </c>
      <c r="C51" s="232" t="s">
        <v>386</v>
      </c>
      <c r="D51" s="161"/>
      <c r="E51" s="161"/>
      <c r="F51" s="161"/>
      <c r="G51" s="161"/>
      <c r="H51" s="161"/>
      <c r="I51" s="161"/>
      <c r="J51" s="161"/>
      <c r="K51" s="161"/>
      <c r="L51" s="161"/>
      <c r="M51" s="161"/>
      <c r="N51" s="161"/>
      <c r="O51" s="161"/>
      <c r="P51" s="161"/>
      <c r="Q51" s="161"/>
      <c r="R51" s="161"/>
      <c r="S51" s="161"/>
      <c r="T51" s="161"/>
      <c r="U51" s="161"/>
      <c r="V51" s="161"/>
      <c r="W51" s="161"/>
      <c r="X51" s="161"/>
      <c r="Y51" s="161"/>
      <c r="Z51" s="161"/>
      <c r="AA51" s="161"/>
      <c r="AB51" s="161"/>
      <c r="AC51" s="161"/>
      <c r="AD51" s="161"/>
      <c r="AE51" s="161"/>
      <c r="AF51" s="161"/>
      <c r="AG51" s="161"/>
      <c r="AH51" s="161">
        <v>0</v>
      </c>
      <c r="AI51" s="161">
        <v>0</v>
      </c>
      <c r="AJ51" s="161">
        <v>0</v>
      </c>
      <c r="AK51" s="161">
        <v>0</v>
      </c>
      <c r="AL51" s="161">
        <v>0</v>
      </c>
      <c r="AM51" s="161">
        <v>0</v>
      </c>
      <c r="AN51" s="161">
        <v>0</v>
      </c>
      <c r="AO51" s="161">
        <v>0</v>
      </c>
      <c r="AP51" s="161">
        <v>0</v>
      </c>
      <c r="AQ51" s="161">
        <v>0</v>
      </c>
      <c r="AR51" s="161">
        <v>0</v>
      </c>
      <c r="AS51" s="161">
        <v>0</v>
      </c>
      <c r="AT51" s="161">
        <v>0</v>
      </c>
      <c r="AU51" s="161">
        <v>0</v>
      </c>
      <c r="AV51" s="161">
        <v>0</v>
      </c>
      <c r="AW51" s="161">
        <v>0</v>
      </c>
      <c r="AX51" s="161">
        <v>0</v>
      </c>
      <c r="AY51" s="161">
        <v>0</v>
      </c>
      <c r="AZ51" s="161">
        <v>0</v>
      </c>
      <c r="BA51" s="161">
        <v>0</v>
      </c>
      <c r="BB51" s="161">
        <v>0</v>
      </c>
      <c r="BC51" s="161">
        <v>0</v>
      </c>
      <c r="BD51" s="161">
        <v>0</v>
      </c>
      <c r="BE51" s="161">
        <v>0</v>
      </c>
      <c r="BF51" s="161">
        <v>0</v>
      </c>
      <c r="BG51" s="161">
        <v>0</v>
      </c>
      <c r="BH51" s="161">
        <v>0</v>
      </c>
      <c r="BI51" s="161">
        <v>0</v>
      </c>
      <c r="BJ51" s="161">
        <v>0</v>
      </c>
      <c r="BK51" s="161">
        <v>0</v>
      </c>
      <c r="BL51" s="161">
        <v>138.74759878614822</v>
      </c>
      <c r="BM51" s="161">
        <v>161.19516832801244</v>
      </c>
      <c r="BN51" s="161">
        <v>162.5656148001973</v>
      </c>
      <c r="BO51" s="161">
        <v>168.51890152148545</v>
      </c>
      <c r="BP51" s="161">
        <v>156.99907171968817</v>
      </c>
      <c r="BQ51" s="161">
        <v>141.95034713990955</v>
      </c>
      <c r="BR51" s="161">
        <v>21.715387630529385</v>
      </c>
      <c r="BS51" s="161">
        <v>0</v>
      </c>
      <c r="BT51" s="161">
        <v>0</v>
      </c>
      <c r="BU51" s="161">
        <v>0</v>
      </c>
      <c r="BV51" s="161">
        <v>0</v>
      </c>
      <c r="BW51" s="161">
        <v>0</v>
      </c>
      <c r="BX51" s="161">
        <v>0</v>
      </c>
      <c r="BY51" s="161">
        <v>0</v>
      </c>
      <c r="BZ51" s="161">
        <v>0</v>
      </c>
      <c r="CA51" s="161">
        <v>0</v>
      </c>
      <c r="CB51" s="161">
        <v>0</v>
      </c>
      <c r="CC51" s="161">
        <v>0</v>
      </c>
      <c r="CD51" s="161">
        <v>0</v>
      </c>
      <c r="CE51" s="161">
        <v>0</v>
      </c>
      <c r="CF51" s="161">
        <v>0</v>
      </c>
      <c r="CG51" s="162">
        <v>0</v>
      </c>
    </row>
    <row r="52" spans="1:85" x14ac:dyDescent="0.35">
      <c r="A52" s="163"/>
      <c r="B52" s="58" t="s">
        <v>408</v>
      </c>
      <c r="C52" s="232" t="s">
        <v>376</v>
      </c>
      <c r="D52" s="161"/>
      <c r="E52" s="161"/>
      <c r="F52" s="161"/>
      <c r="G52" s="161"/>
      <c r="H52" s="161"/>
      <c r="I52" s="161"/>
      <c r="J52" s="161"/>
      <c r="K52" s="161"/>
      <c r="L52" s="161"/>
      <c r="M52" s="161"/>
      <c r="N52" s="161"/>
      <c r="O52" s="161"/>
      <c r="P52" s="161"/>
      <c r="Q52" s="161"/>
      <c r="R52" s="161"/>
      <c r="S52" s="161"/>
      <c r="T52" s="161"/>
      <c r="U52" s="161"/>
      <c r="V52" s="161"/>
      <c r="W52" s="161"/>
      <c r="X52" s="161"/>
      <c r="Y52" s="161"/>
      <c r="Z52" s="161"/>
      <c r="AA52" s="161"/>
      <c r="AB52" s="161"/>
      <c r="AC52" s="161"/>
      <c r="AD52" s="161"/>
      <c r="AE52" s="161"/>
      <c r="AF52" s="161"/>
      <c r="AG52" s="161"/>
      <c r="AH52" s="161">
        <v>0</v>
      </c>
      <c r="AI52" s="161">
        <v>0</v>
      </c>
      <c r="AJ52" s="161">
        <v>0</v>
      </c>
      <c r="AK52" s="161">
        <v>0</v>
      </c>
      <c r="AL52" s="161">
        <v>0</v>
      </c>
      <c r="AM52" s="161">
        <v>0</v>
      </c>
      <c r="AN52" s="161">
        <v>0</v>
      </c>
      <c r="AO52" s="161">
        <v>0</v>
      </c>
      <c r="AP52" s="161">
        <v>0</v>
      </c>
      <c r="AQ52" s="161">
        <v>0</v>
      </c>
      <c r="AR52" s="161">
        <v>0</v>
      </c>
      <c r="AS52" s="161">
        <v>0</v>
      </c>
      <c r="AT52" s="161">
        <v>0</v>
      </c>
      <c r="AU52" s="161">
        <v>0</v>
      </c>
      <c r="AV52" s="161">
        <v>0</v>
      </c>
      <c r="AW52" s="161">
        <v>0</v>
      </c>
      <c r="AX52" s="161">
        <v>0</v>
      </c>
      <c r="AY52" s="161">
        <v>0</v>
      </c>
      <c r="AZ52" s="161">
        <v>0</v>
      </c>
      <c r="BA52" s="161">
        <v>0</v>
      </c>
      <c r="BB52" s="161">
        <v>0</v>
      </c>
      <c r="BC52" s="161">
        <v>0</v>
      </c>
      <c r="BD52" s="161">
        <v>0</v>
      </c>
      <c r="BE52" s="161">
        <v>9.6796017415194999</v>
      </c>
      <c r="BF52" s="161">
        <v>10.198535947526446</v>
      </c>
      <c r="BG52" s="161">
        <v>8.7939806534948826</v>
      </c>
      <c r="BH52" s="161">
        <v>31.265099504026892</v>
      </c>
      <c r="BI52" s="161">
        <v>63.471353605069112</v>
      </c>
      <c r="BJ52" s="161">
        <v>65.28243284535634</v>
      </c>
      <c r="BK52" s="161">
        <v>74.266229367498084</v>
      </c>
      <c r="BL52" s="161">
        <v>58.996646472091093</v>
      </c>
      <c r="BM52" s="161">
        <v>73.032829988515857</v>
      </c>
      <c r="BN52" s="161">
        <v>89.802861266693128</v>
      </c>
      <c r="BO52" s="161">
        <v>76.094188963623353</v>
      </c>
      <c r="BP52" s="161">
        <v>81.091109171980847</v>
      </c>
      <c r="BQ52" s="161">
        <v>0.87220133406060374</v>
      </c>
      <c r="BR52" s="161">
        <v>0.29009132533629717</v>
      </c>
      <c r="BS52" s="161">
        <v>0.20842528715137684</v>
      </c>
      <c r="BT52" s="161">
        <v>0</v>
      </c>
      <c r="BU52" s="161">
        <v>0</v>
      </c>
      <c r="BV52" s="161">
        <v>0</v>
      </c>
      <c r="BW52" s="161">
        <v>0</v>
      </c>
      <c r="BX52" s="161">
        <v>0</v>
      </c>
      <c r="BY52" s="161">
        <v>0</v>
      </c>
      <c r="BZ52" s="161">
        <v>0</v>
      </c>
      <c r="CA52" s="161">
        <v>0</v>
      </c>
      <c r="CB52" s="161">
        <v>0</v>
      </c>
      <c r="CC52" s="161">
        <v>0</v>
      </c>
      <c r="CD52" s="161">
        <v>0</v>
      </c>
      <c r="CE52" s="161">
        <v>0</v>
      </c>
      <c r="CF52" s="161">
        <v>0</v>
      </c>
      <c r="CG52" s="162">
        <v>0</v>
      </c>
    </row>
    <row r="53" spans="1:85" x14ac:dyDescent="0.35">
      <c r="A53" s="163"/>
      <c r="B53" s="58" t="s">
        <v>409</v>
      </c>
      <c r="C53" s="232"/>
      <c r="D53" s="161"/>
      <c r="E53" s="161"/>
      <c r="F53" s="161"/>
      <c r="G53" s="161"/>
      <c r="H53" s="161"/>
      <c r="I53" s="161"/>
      <c r="J53" s="161"/>
      <c r="K53" s="161"/>
      <c r="L53" s="161"/>
      <c r="M53" s="161"/>
      <c r="N53" s="161"/>
      <c r="O53" s="161"/>
      <c r="P53" s="161"/>
      <c r="Q53" s="161"/>
      <c r="R53" s="161"/>
      <c r="S53" s="161"/>
      <c r="T53" s="161"/>
      <c r="U53" s="161"/>
      <c r="V53" s="161"/>
      <c r="W53" s="161"/>
      <c r="X53" s="161"/>
      <c r="Y53" s="161"/>
      <c r="Z53" s="161"/>
      <c r="AA53" s="161"/>
      <c r="AB53" s="161"/>
      <c r="AC53" s="161"/>
      <c r="AD53" s="161"/>
      <c r="AE53" s="161"/>
      <c r="AF53" s="161"/>
      <c r="AG53" s="161"/>
      <c r="AH53" s="161">
        <v>0</v>
      </c>
      <c r="AI53" s="161">
        <v>0</v>
      </c>
      <c r="AJ53" s="161">
        <v>0</v>
      </c>
      <c r="AK53" s="161">
        <v>0</v>
      </c>
      <c r="AL53" s="161">
        <v>0</v>
      </c>
      <c r="AM53" s="161">
        <v>0</v>
      </c>
      <c r="AN53" s="161">
        <v>0</v>
      </c>
      <c r="AO53" s="161">
        <v>0</v>
      </c>
      <c r="AP53" s="161">
        <v>0</v>
      </c>
      <c r="AQ53" s="161">
        <v>0</v>
      </c>
      <c r="AR53" s="161">
        <v>0</v>
      </c>
      <c r="AS53" s="161">
        <v>0</v>
      </c>
      <c r="AT53" s="161">
        <v>0</v>
      </c>
      <c r="AU53" s="161">
        <v>0</v>
      </c>
      <c r="AV53" s="161">
        <v>0</v>
      </c>
      <c r="AW53" s="161">
        <v>0</v>
      </c>
      <c r="AX53" s="161">
        <v>0</v>
      </c>
      <c r="AY53" s="161">
        <v>0</v>
      </c>
      <c r="AZ53" s="161">
        <v>3792.1561132514275</v>
      </c>
      <c r="BA53" s="161">
        <v>6924.694867731655</v>
      </c>
      <c r="BB53" s="161">
        <v>6234.7067499979066</v>
      </c>
      <c r="BC53" s="161">
        <v>5618.845643659949</v>
      </c>
      <c r="BD53" s="161">
        <v>4828.0733651409437</v>
      </c>
      <c r="BE53" s="161">
        <v>4274.6588815528376</v>
      </c>
      <c r="BF53" s="161">
        <v>4203.8622141531114</v>
      </c>
      <c r="BG53" s="161">
        <v>4056.2755671089185</v>
      </c>
      <c r="BH53" s="161">
        <v>3525.085680486784</v>
      </c>
      <c r="BI53" s="161">
        <v>3806.6699185224466</v>
      </c>
      <c r="BJ53" s="161">
        <v>3934.6602725172838</v>
      </c>
      <c r="BK53" s="161">
        <v>3547.0496192181904</v>
      </c>
      <c r="BL53" s="161">
        <v>4363.0072047128915</v>
      </c>
      <c r="BM53" s="161">
        <v>7058.5161323638386</v>
      </c>
      <c r="BN53" s="161">
        <v>6616.019090133922</v>
      </c>
      <c r="BO53" s="161">
        <v>7170.301467838759</v>
      </c>
      <c r="BP53" s="161">
        <v>7376.8349419739525</v>
      </c>
      <c r="BQ53" s="161">
        <v>6073.8408825571605</v>
      </c>
      <c r="BR53" s="161">
        <v>4239.6783819776547</v>
      </c>
      <c r="BS53" s="161">
        <v>3177.3301117818437</v>
      </c>
      <c r="BT53" s="161">
        <v>2518.852574777613</v>
      </c>
      <c r="BU53" s="161">
        <v>2204.1586851860675</v>
      </c>
      <c r="BV53" s="161">
        <v>1681.8990384922122</v>
      </c>
      <c r="BW53" s="161">
        <v>902.8812321406707</v>
      </c>
      <c r="BX53" s="161">
        <v>1255.8916088326607</v>
      </c>
      <c r="BY53" s="161">
        <v>591.93640083002515</v>
      </c>
      <c r="BZ53" s="161">
        <v>376.20796164266363</v>
      </c>
      <c r="CA53" s="161">
        <v>333.80427343357877</v>
      </c>
      <c r="CB53" s="161">
        <v>320.40937055463581</v>
      </c>
      <c r="CC53" s="161">
        <v>249.45378165668956</v>
      </c>
      <c r="CD53" s="161">
        <v>248.18597897088966</v>
      </c>
      <c r="CE53" s="161">
        <v>235.46576094958107</v>
      </c>
      <c r="CF53" s="161">
        <v>233.76893744011579</v>
      </c>
      <c r="CG53" s="162">
        <v>234.90053030966106</v>
      </c>
    </row>
    <row r="54" spans="1:85" x14ac:dyDescent="0.35">
      <c r="A54" s="163"/>
      <c r="B54" s="56" t="s">
        <v>383</v>
      </c>
      <c r="C54" s="232" t="s">
        <v>380</v>
      </c>
      <c r="D54" s="161"/>
      <c r="E54" s="161"/>
      <c r="F54" s="161"/>
      <c r="G54" s="161"/>
      <c r="H54" s="161"/>
      <c r="I54" s="161"/>
      <c r="J54" s="161"/>
      <c r="K54" s="161"/>
      <c r="L54" s="161"/>
      <c r="M54" s="161"/>
      <c r="N54" s="161"/>
      <c r="O54" s="161"/>
      <c r="P54" s="161"/>
      <c r="Q54" s="161"/>
      <c r="R54" s="161"/>
      <c r="S54" s="161"/>
      <c r="T54" s="161"/>
      <c r="U54" s="161"/>
      <c r="V54" s="161"/>
      <c r="W54" s="161"/>
      <c r="X54" s="161"/>
      <c r="Y54" s="161"/>
      <c r="Z54" s="161"/>
      <c r="AA54" s="161"/>
      <c r="AB54" s="161"/>
      <c r="AC54" s="161"/>
      <c r="AD54" s="161"/>
      <c r="AE54" s="161"/>
      <c r="AF54" s="161"/>
      <c r="AG54" s="161"/>
      <c r="AH54" s="161">
        <v>0</v>
      </c>
      <c r="AI54" s="161">
        <v>0</v>
      </c>
      <c r="AJ54" s="161">
        <v>0</v>
      </c>
      <c r="AK54" s="161">
        <v>0</v>
      </c>
      <c r="AL54" s="161">
        <v>0</v>
      </c>
      <c r="AM54" s="161">
        <v>0</v>
      </c>
      <c r="AN54" s="161">
        <v>0</v>
      </c>
      <c r="AO54" s="161">
        <v>0</v>
      </c>
      <c r="AP54" s="161">
        <v>0</v>
      </c>
      <c r="AQ54" s="161">
        <v>0</v>
      </c>
      <c r="AR54" s="161">
        <v>0</v>
      </c>
      <c r="AS54" s="161">
        <v>0</v>
      </c>
      <c r="AT54" s="161">
        <v>0</v>
      </c>
      <c r="AU54" s="161">
        <v>0</v>
      </c>
      <c r="AV54" s="161">
        <v>0</v>
      </c>
      <c r="AW54" s="161">
        <v>0</v>
      </c>
      <c r="AX54" s="161">
        <v>0</v>
      </c>
      <c r="AY54" s="161">
        <v>0</v>
      </c>
      <c r="AZ54" s="161">
        <v>646.47253522872779</v>
      </c>
      <c r="BA54" s="161">
        <v>923.05790478468941</v>
      </c>
      <c r="BB54" s="161">
        <v>909.0228521246878</v>
      </c>
      <c r="BC54" s="161">
        <v>868.37785454937875</v>
      </c>
      <c r="BD54" s="161">
        <v>837.30791428097132</v>
      </c>
      <c r="BE54" s="161">
        <v>864.96254878481602</v>
      </c>
      <c r="BF54" s="161">
        <v>934.03629280538428</v>
      </c>
      <c r="BG54" s="161">
        <v>893.23063985226202</v>
      </c>
      <c r="BH54" s="161">
        <v>761.29876088460037</v>
      </c>
      <c r="BI54" s="161">
        <v>809.31523121331827</v>
      </c>
      <c r="BJ54" s="161">
        <v>774.63120797484441</v>
      </c>
      <c r="BK54" s="161">
        <v>671.00816809175467</v>
      </c>
      <c r="BL54" s="161">
        <v>1111.3590022363301</v>
      </c>
      <c r="BM54" s="161">
        <v>1640.5896760904659</v>
      </c>
      <c r="BN54" s="161">
        <v>1184.868626568787</v>
      </c>
      <c r="BO54" s="161">
        <v>1089.756678607564</v>
      </c>
      <c r="BP54" s="161">
        <v>945.09121039764705</v>
      </c>
      <c r="BQ54" s="161">
        <v>737.46580535261523</v>
      </c>
      <c r="BR54" s="161">
        <v>510.70597180399488</v>
      </c>
      <c r="BS54" s="161">
        <v>425.60766055832477</v>
      </c>
      <c r="BT54" s="161">
        <v>354.92470740930884</v>
      </c>
      <c r="BU54" s="161">
        <v>296.53288342065525</v>
      </c>
      <c r="BV54" s="161">
        <v>200.57233644281763</v>
      </c>
      <c r="BW54" s="161">
        <v>140.11300557494911</v>
      </c>
      <c r="BX54" s="161">
        <v>733.39410055776079</v>
      </c>
      <c r="BY54" s="161">
        <v>229.61875628239591</v>
      </c>
      <c r="BZ54" s="161">
        <v>122.22838136432694</v>
      </c>
      <c r="CA54" s="161">
        <v>179.61282959417122</v>
      </c>
      <c r="CB54" s="161">
        <v>232.74708520000246</v>
      </c>
      <c r="CC54" s="161">
        <v>249.20409286572655</v>
      </c>
      <c r="CD54" s="161">
        <v>248.32132405764105</v>
      </c>
      <c r="CE54" s="161">
        <v>235.60153056725335</v>
      </c>
      <c r="CF54" s="161">
        <v>233.9050957394924</v>
      </c>
      <c r="CG54" s="162">
        <v>235.03716002211067</v>
      </c>
    </row>
    <row r="55" spans="1:85" x14ac:dyDescent="0.35">
      <c r="A55" s="163"/>
      <c r="B55" s="56" t="s">
        <v>495</v>
      </c>
      <c r="C55" s="232" t="s">
        <v>386</v>
      </c>
      <c r="D55" s="161"/>
      <c r="E55" s="161"/>
      <c r="F55" s="161"/>
      <c r="G55" s="161"/>
      <c r="H55" s="161"/>
      <c r="I55" s="161"/>
      <c r="J55" s="161"/>
      <c r="K55" s="161"/>
      <c r="L55" s="161"/>
      <c r="M55" s="161"/>
      <c r="N55" s="161"/>
      <c r="O55" s="161"/>
      <c r="P55" s="161"/>
      <c r="Q55" s="161"/>
      <c r="R55" s="161"/>
      <c r="S55" s="161"/>
      <c r="T55" s="161"/>
      <c r="U55" s="161"/>
      <c r="V55" s="161"/>
      <c r="W55" s="161"/>
      <c r="X55" s="161"/>
      <c r="Y55" s="161"/>
      <c r="Z55" s="161"/>
      <c r="AA55" s="161"/>
      <c r="AB55" s="161"/>
      <c r="AC55" s="161"/>
      <c r="AD55" s="161"/>
      <c r="AE55" s="161"/>
      <c r="AF55" s="161"/>
      <c r="AG55" s="161"/>
      <c r="AH55" s="161">
        <v>0</v>
      </c>
      <c r="AI55" s="161">
        <v>0</v>
      </c>
      <c r="AJ55" s="161">
        <v>0</v>
      </c>
      <c r="AK55" s="161">
        <v>0</v>
      </c>
      <c r="AL55" s="161">
        <v>0</v>
      </c>
      <c r="AM55" s="161">
        <v>0</v>
      </c>
      <c r="AN55" s="161">
        <v>0</v>
      </c>
      <c r="AO55" s="161">
        <v>0</v>
      </c>
      <c r="AP55" s="161">
        <v>0</v>
      </c>
      <c r="AQ55" s="161">
        <v>0</v>
      </c>
      <c r="AR55" s="161">
        <v>0</v>
      </c>
      <c r="AS55" s="161">
        <v>0</v>
      </c>
      <c r="AT55" s="161">
        <v>0</v>
      </c>
      <c r="AU55" s="161">
        <v>0</v>
      </c>
      <c r="AV55" s="161">
        <v>0</v>
      </c>
      <c r="AW55" s="161">
        <v>0</v>
      </c>
      <c r="AX55" s="161">
        <v>0</v>
      </c>
      <c r="AY55" s="161">
        <v>0</v>
      </c>
      <c r="AZ55" s="161">
        <v>3145.6835780226997</v>
      </c>
      <c r="BA55" s="161">
        <v>6001.6369629469655</v>
      </c>
      <c r="BB55" s="161">
        <v>5325.6838978732185</v>
      </c>
      <c r="BC55" s="161">
        <v>4750.4677891105703</v>
      </c>
      <c r="BD55" s="161">
        <v>3990.7654508599717</v>
      </c>
      <c r="BE55" s="161">
        <v>3409.696332768021</v>
      </c>
      <c r="BF55" s="161">
        <v>3269.8259213477272</v>
      </c>
      <c r="BG55" s="161">
        <v>3163.0449272566561</v>
      </c>
      <c r="BH55" s="161">
        <v>2763.7869196021838</v>
      </c>
      <c r="BI55" s="161">
        <v>2997.3546873091282</v>
      </c>
      <c r="BJ55" s="161">
        <v>3160.0290645424393</v>
      </c>
      <c r="BK55" s="161">
        <v>2876.0414511264357</v>
      </c>
      <c r="BL55" s="161">
        <v>3251.6482024765619</v>
      </c>
      <c r="BM55" s="161">
        <v>5417.9264562733724</v>
      </c>
      <c r="BN55" s="161">
        <v>5431.1504635651363</v>
      </c>
      <c r="BO55" s="161">
        <v>6080.5447892311959</v>
      </c>
      <c r="BP55" s="161">
        <v>6431.7437315763063</v>
      </c>
      <c r="BQ55" s="161">
        <v>5336.375077204546</v>
      </c>
      <c r="BR55" s="161">
        <v>3728.9724101736601</v>
      </c>
      <c r="BS55" s="161">
        <v>2751.7224512235193</v>
      </c>
      <c r="BT55" s="161">
        <v>2163.9278673683043</v>
      </c>
      <c r="BU55" s="161">
        <v>1907.6258017654125</v>
      </c>
      <c r="BV55" s="161">
        <v>1481.3267020493945</v>
      </c>
      <c r="BW55" s="161">
        <v>762.76822656572153</v>
      </c>
      <c r="BX55" s="161">
        <v>522.49750827489981</v>
      </c>
      <c r="BY55" s="161">
        <v>362.3176445476293</v>
      </c>
      <c r="BZ55" s="161">
        <v>253.9795802783367</v>
      </c>
      <c r="CA55" s="161">
        <v>154.19144383940758</v>
      </c>
      <c r="CB55" s="161">
        <v>87.662285354633369</v>
      </c>
      <c r="CC55" s="161">
        <v>0.24968879096302019</v>
      </c>
      <c r="CD55" s="161">
        <v>-0.13534508675139525</v>
      </c>
      <c r="CE55" s="161">
        <v>-0.13576961767228665</v>
      </c>
      <c r="CF55" s="161">
        <v>-0.13615829937660096</v>
      </c>
      <c r="CG55" s="162">
        <v>-0.13662971244960237</v>
      </c>
    </row>
    <row r="56" spans="1:85" ht="26.25" customHeight="1" x14ac:dyDescent="0.35">
      <c r="A56" s="163"/>
      <c r="B56" s="36" t="s">
        <v>410</v>
      </c>
      <c r="C56" s="232" t="s">
        <v>380</v>
      </c>
      <c r="D56" s="161"/>
      <c r="E56" s="161"/>
      <c r="F56" s="161"/>
      <c r="G56" s="161"/>
      <c r="H56" s="161"/>
      <c r="I56" s="161"/>
      <c r="J56" s="161"/>
      <c r="K56" s="161"/>
      <c r="L56" s="161"/>
      <c r="M56" s="161"/>
      <c r="N56" s="161"/>
      <c r="O56" s="161"/>
      <c r="P56" s="161"/>
      <c r="Q56" s="161"/>
      <c r="R56" s="161"/>
      <c r="S56" s="161"/>
      <c r="T56" s="161"/>
      <c r="U56" s="161"/>
      <c r="V56" s="161"/>
      <c r="W56" s="161"/>
      <c r="X56" s="161"/>
      <c r="Y56" s="161"/>
      <c r="Z56" s="161"/>
      <c r="AA56" s="161"/>
      <c r="AB56" s="161"/>
      <c r="AC56" s="161"/>
      <c r="AD56" s="161"/>
      <c r="AE56" s="161"/>
      <c r="AF56" s="161"/>
      <c r="AG56" s="161"/>
      <c r="AH56" s="161">
        <v>659.68240955464762</v>
      </c>
      <c r="AI56" s="161">
        <v>671.94871874810713</v>
      </c>
      <c r="AJ56" s="161">
        <v>672.58172918329467</v>
      </c>
      <c r="AK56" s="161">
        <v>645.22632620254831</v>
      </c>
      <c r="AL56" s="161">
        <v>578.1020853355385</v>
      </c>
      <c r="AM56" s="161">
        <v>511.89900456525032</v>
      </c>
      <c r="AN56" s="161">
        <v>552.2447440948398</v>
      </c>
      <c r="AO56" s="161">
        <v>533.49721916063743</v>
      </c>
      <c r="AP56" s="161">
        <v>526.18933531817459</v>
      </c>
      <c r="AQ56" s="161">
        <v>149.91855843881939</v>
      </c>
      <c r="AR56" s="161">
        <v>74.320493009183934</v>
      </c>
      <c r="AS56" s="161">
        <v>77.571420982476127</v>
      </c>
      <c r="AT56" s="161">
        <v>79.485988230147612</v>
      </c>
      <c r="AU56" s="161">
        <v>68.921151792899607</v>
      </c>
      <c r="AV56" s="161">
        <v>68.2606627538065</v>
      </c>
      <c r="AW56" s="161">
        <v>69.528728252411426</v>
      </c>
      <c r="AX56" s="161">
        <v>55.961018026255793</v>
      </c>
      <c r="AY56" s="161">
        <v>57.370668787205808</v>
      </c>
      <c r="AZ56" s="161">
        <v>63.586729851281341</v>
      </c>
      <c r="BA56" s="161">
        <v>69.496345006431142</v>
      </c>
      <c r="BB56" s="161">
        <v>73.343785928127829</v>
      </c>
      <c r="BC56" s="161">
        <v>72.395878466677033</v>
      </c>
      <c r="BD56" s="161">
        <v>83.763762649501004</v>
      </c>
      <c r="BE56" s="161">
        <v>102.73360057161298</v>
      </c>
      <c r="BF56" s="161">
        <v>123.7869517159189</v>
      </c>
      <c r="BG56" s="161">
        <v>224.74752680485119</v>
      </c>
      <c r="BH56" s="161">
        <v>256.07971710257516</v>
      </c>
      <c r="BI56" s="161">
        <v>272.34185968227212</v>
      </c>
      <c r="BJ56" s="161">
        <v>284.27522989155977</v>
      </c>
      <c r="BK56" s="161">
        <v>390.36996842246214</v>
      </c>
      <c r="BL56" s="161">
        <v>490.07989712903691</v>
      </c>
      <c r="BM56" s="161">
        <v>519.16598522647234</v>
      </c>
      <c r="BN56" s="161">
        <v>507.65359940062359</v>
      </c>
      <c r="BO56" s="161">
        <v>531.21518577716495</v>
      </c>
      <c r="BP56" s="161">
        <v>564.73075807564214</v>
      </c>
      <c r="BQ56" s="161">
        <v>560.04413337485323</v>
      </c>
      <c r="BR56" s="161">
        <v>576.19574891220816</v>
      </c>
      <c r="BS56" s="161">
        <v>605.57826898220014</v>
      </c>
      <c r="BT56" s="161">
        <v>586.18258373593028</v>
      </c>
      <c r="BU56" s="161">
        <v>565.15698659132079</v>
      </c>
      <c r="BV56" s="161">
        <v>553.78673763618042</v>
      </c>
      <c r="BW56" s="161">
        <v>530.44379756677336</v>
      </c>
      <c r="BX56" s="161">
        <v>460.71631021746975</v>
      </c>
      <c r="BY56" s="161">
        <v>437.64094426692014</v>
      </c>
      <c r="BZ56" s="161">
        <v>439.49498368440538</v>
      </c>
      <c r="CA56" s="161">
        <v>439.18345474614586</v>
      </c>
      <c r="CB56" s="161">
        <v>415.93727965789714</v>
      </c>
      <c r="CC56" s="161">
        <v>423.70558956827801</v>
      </c>
      <c r="CD56" s="161">
        <v>430.44226963755739</v>
      </c>
      <c r="CE56" s="161">
        <v>441.53429831554274</v>
      </c>
      <c r="CF56" s="161">
        <v>444.92578839848522</v>
      </c>
      <c r="CG56" s="162">
        <v>451.72314445853129</v>
      </c>
    </row>
    <row r="57" spans="1:85" x14ac:dyDescent="0.35">
      <c r="A57" s="163"/>
      <c r="B57" s="36" t="s">
        <v>411</v>
      </c>
      <c r="C57" s="232" t="s">
        <v>380</v>
      </c>
      <c r="D57" s="161"/>
      <c r="E57" s="161"/>
      <c r="F57" s="161"/>
      <c r="G57" s="161"/>
      <c r="H57" s="161"/>
      <c r="I57" s="161"/>
      <c r="J57" s="161"/>
      <c r="K57" s="161"/>
      <c r="L57" s="161"/>
      <c r="M57" s="161"/>
      <c r="N57" s="161"/>
      <c r="O57" s="161"/>
      <c r="P57" s="161"/>
      <c r="Q57" s="161"/>
      <c r="R57" s="161"/>
      <c r="S57" s="161"/>
      <c r="T57" s="161"/>
      <c r="U57" s="161"/>
      <c r="V57" s="161"/>
      <c r="W57" s="161"/>
      <c r="X57" s="161"/>
      <c r="Y57" s="161"/>
      <c r="Z57" s="161"/>
      <c r="AA57" s="161"/>
      <c r="AB57" s="161"/>
      <c r="AC57" s="161"/>
      <c r="AD57" s="161"/>
      <c r="AE57" s="161"/>
      <c r="AF57" s="161"/>
      <c r="AG57" s="161"/>
      <c r="AH57" s="161">
        <v>100.52303383689869</v>
      </c>
      <c r="AI57" s="161">
        <v>86.009435999757713</v>
      </c>
      <c r="AJ57" s="161">
        <v>72.223541388810176</v>
      </c>
      <c r="AK57" s="161">
        <v>65.339374805321341</v>
      </c>
      <c r="AL57" s="161">
        <v>60.852851087951422</v>
      </c>
      <c r="AM57" s="161">
        <v>61.718319699356421</v>
      </c>
      <c r="AN57" s="161">
        <v>61.741648408118735</v>
      </c>
      <c r="AO57" s="161">
        <v>55.301541010553876</v>
      </c>
      <c r="AP57" s="161">
        <v>43.769128404965002</v>
      </c>
      <c r="AQ57" s="161">
        <v>1.2821632121240611</v>
      </c>
      <c r="AR57" s="161">
        <v>0</v>
      </c>
      <c r="AS57" s="161">
        <v>0</v>
      </c>
      <c r="AT57" s="161">
        <v>0</v>
      </c>
      <c r="AU57" s="161">
        <v>0</v>
      </c>
      <c r="AV57" s="161">
        <v>0</v>
      </c>
      <c r="AW57" s="161">
        <v>0</v>
      </c>
      <c r="AX57" s="161">
        <v>0</v>
      </c>
      <c r="AY57" s="161">
        <v>0</v>
      </c>
      <c r="AZ57" s="161">
        <v>0</v>
      </c>
      <c r="BA57" s="161">
        <v>0</v>
      </c>
      <c r="BB57" s="161">
        <v>0</v>
      </c>
      <c r="BC57" s="161">
        <v>0</v>
      </c>
      <c r="BD57" s="161">
        <v>0</v>
      </c>
      <c r="BE57" s="161">
        <v>0</v>
      </c>
      <c r="BF57" s="161">
        <v>0</v>
      </c>
      <c r="BG57" s="161">
        <v>0</v>
      </c>
      <c r="BH57" s="161">
        <v>0</v>
      </c>
      <c r="BI57" s="161">
        <v>0</v>
      </c>
      <c r="BJ57" s="161">
        <v>0</v>
      </c>
      <c r="BK57" s="161">
        <v>0</v>
      </c>
      <c r="BL57" s="161">
        <v>0</v>
      </c>
      <c r="BM57" s="161">
        <v>0</v>
      </c>
      <c r="BN57" s="161">
        <v>0</v>
      </c>
      <c r="BO57" s="161">
        <v>0</v>
      </c>
      <c r="BP57" s="161">
        <v>0</v>
      </c>
      <c r="BQ57" s="161">
        <v>0</v>
      </c>
      <c r="BR57" s="161">
        <v>0</v>
      </c>
      <c r="BS57" s="161">
        <v>0</v>
      </c>
      <c r="BT57" s="161">
        <v>0</v>
      </c>
      <c r="BU57" s="161">
        <v>0</v>
      </c>
      <c r="BV57" s="161">
        <v>0</v>
      </c>
      <c r="BW57" s="161">
        <v>0</v>
      </c>
      <c r="BX57" s="161">
        <v>0</v>
      </c>
      <c r="BY57" s="161">
        <v>0</v>
      </c>
      <c r="BZ57" s="161">
        <v>0</v>
      </c>
      <c r="CA57" s="161">
        <v>0</v>
      </c>
      <c r="CB57" s="161">
        <v>0</v>
      </c>
      <c r="CC57" s="161">
        <v>0</v>
      </c>
      <c r="CD57" s="161">
        <v>0</v>
      </c>
      <c r="CE57" s="161">
        <v>0</v>
      </c>
      <c r="CF57" s="161">
        <v>0</v>
      </c>
      <c r="CG57" s="162">
        <v>0</v>
      </c>
    </row>
    <row r="58" spans="1:85" x14ac:dyDescent="0.35">
      <c r="A58" s="163"/>
      <c r="B58" s="36" t="s">
        <v>486</v>
      </c>
      <c r="C58" s="232" t="s">
        <v>376</v>
      </c>
      <c r="D58" s="161"/>
      <c r="E58" s="161"/>
      <c r="F58" s="161"/>
      <c r="G58" s="161"/>
      <c r="H58" s="161"/>
      <c r="I58" s="161"/>
      <c r="J58" s="161"/>
      <c r="K58" s="161"/>
      <c r="L58" s="161"/>
      <c r="M58" s="161"/>
      <c r="N58" s="161"/>
      <c r="O58" s="161"/>
      <c r="P58" s="161"/>
      <c r="Q58" s="161"/>
      <c r="R58" s="161"/>
      <c r="S58" s="161"/>
      <c r="T58" s="161"/>
      <c r="U58" s="161"/>
      <c r="V58" s="161"/>
      <c r="W58" s="161"/>
      <c r="X58" s="161"/>
      <c r="Y58" s="161"/>
      <c r="Z58" s="161"/>
      <c r="AA58" s="161"/>
      <c r="AB58" s="161"/>
      <c r="AC58" s="161"/>
      <c r="AD58" s="161"/>
      <c r="AE58" s="161"/>
      <c r="AF58" s="161"/>
      <c r="AG58" s="161"/>
      <c r="AH58" s="161">
        <v>238.10453166546662</v>
      </c>
      <c r="AI58" s="161">
        <v>348.63765559834229</v>
      </c>
      <c r="AJ58" s="161">
        <v>435.91064264111867</v>
      </c>
      <c r="AK58" s="161">
        <v>522.08531762464384</v>
      </c>
      <c r="AL58" s="161">
        <v>645.36702180319071</v>
      </c>
      <c r="AM58" s="161">
        <v>778.51476823093401</v>
      </c>
      <c r="AN58" s="161">
        <v>841.36273394634088</v>
      </c>
      <c r="AO58" s="161">
        <v>918.96012616739847</v>
      </c>
      <c r="AP58" s="161">
        <v>1048.1744384645124</v>
      </c>
      <c r="AQ58" s="161">
        <v>1124.2835364401926</v>
      </c>
      <c r="AR58" s="161">
        <v>1165.7534194189534</v>
      </c>
      <c r="AS58" s="161">
        <v>1203.2171385661347</v>
      </c>
      <c r="AT58" s="161">
        <v>1249.0749674273006</v>
      </c>
      <c r="AU58" s="161">
        <v>1400.0521066273557</v>
      </c>
      <c r="AV58" s="161">
        <v>87.636515714024299</v>
      </c>
      <c r="AW58" s="161">
        <v>0</v>
      </c>
      <c r="AX58" s="161">
        <v>0</v>
      </c>
      <c r="AY58" s="161">
        <v>0</v>
      </c>
      <c r="AZ58" s="161">
        <v>0</v>
      </c>
      <c r="BA58" s="161">
        <v>0</v>
      </c>
      <c r="BB58" s="161">
        <v>0</v>
      </c>
      <c r="BC58" s="161">
        <v>0</v>
      </c>
      <c r="BD58" s="161">
        <v>0</v>
      </c>
      <c r="BE58" s="161">
        <v>0</v>
      </c>
      <c r="BF58" s="161">
        <v>0</v>
      </c>
      <c r="BG58" s="161">
        <v>0</v>
      </c>
      <c r="BH58" s="161">
        <v>0</v>
      </c>
      <c r="BI58" s="161">
        <v>0</v>
      </c>
      <c r="BJ58" s="161">
        <v>0</v>
      </c>
      <c r="BK58" s="161">
        <v>0</v>
      </c>
      <c r="BL58" s="161">
        <v>0</v>
      </c>
      <c r="BM58" s="161">
        <v>0</v>
      </c>
      <c r="BN58" s="161">
        <v>0</v>
      </c>
      <c r="BO58" s="161">
        <v>0</v>
      </c>
      <c r="BP58" s="161">
        <v>0</v>
      </c>
      <c r="BQ58" s="161">
        <v>0</v>
      </c>
      <c r="BR58" s="161">
        <v>0</v>
      </c>
      <c r="BS58" s="161">
        <v>0</v>
      </c>
      <c r="BT58" s="161">
        <v>0</v>
      </c>
      <c r="BU58" s="161">
        <v>0</v>
      </c>
      <c r="BV58" s="161">
        <v>0</v>
      </c>
      <c r="BW58" s="161">
        <v>0</v>
      </c>
      <c r="BX58" s="161">
        <v>0</v>
      </c>
      <c r="BY58" s="161">
        <v>0</v>
      </c>
      <c r="BZ58" s="161">
        <v>0</v>
      </c>
      <c r="CA58" s="161">
        <v>0</v>
      </c>
      <c r="CB58" s="161">
        <v>0</v>
      </c>
      <c r="CC58" s="161">
        <v>0</v>
      </c>
      <c r="CD58" s="161">
        <v>0</v>
      </c>
      <c r="CE58" s="161">
        <v>0</v>
      </c>
      <c r="CF58" s="161">
        <v>0</v>
      </c>
      <c r="CG58" s="162">
        <v>0</v>
      </c>
    </row>
    <row r="59" spans="1:85" x14ac:dyDescent="0.35">
      <c r="A59" s="163"/>
      <c r="B59" s="36" t="s">
        <v>501</v>
      </c>
      <c r="C59" s="232" t="s">
        <v>376</v>
      </c>
      <c r="D59" s="161"/>
      <c r="E59" s="161"/>
      <c r="F59" s="161"/>
      <c r="G59" s="161"/>
      <c r="H59" s="161"/>
      <c r="I59" s="161"/>
      <c r="J59" s="161"/>
      <c r="K59" s="161"/>
      <c r="L59" s="161"/>
      <c r="M59" s="161"/>
      <c r="N59" s="161"/>
      <c r="O59" s="161"/>
      <c r="P59" s="161"/>
      <c r="Q59" s="161"/>
      <c r="R59" s="161"/>
      <c r="S59" s="161"/>
      <c r="T59" s="161"/>
      <c r="U59" s="161"/>
      <c r="V59" s="161"/>
      <c r="W59" s="161"/>
      <c r="X59" s="161"/>
      <c r="Y59" s="161"/>
      <c r="Z59" s="161"/>
      <c r="AA59" s="161"/>
      <c r="AB59" s="161"/>
      <c r="AC59" s="161"/>
      <c r="AD59" s="161"/>
      <c r="AE59" s="161"/>
      <c r="AF59" s="161"/>
      <c r="AG59" s="161"/>
      <c r="AH59" s="161">
        <v>0</v>
      </c>
      <c r="AI59" s="161">
        <v>0</v>
      </c>
      <c r="AJ59" s="161">
        <v>0</v>
      </c>
      <c r="AK59" s="161">
        <v>0</v>
      </c>
      <c r="AL59" s="161">
        <v>0</v>
      </c>
      <c r="AM59" s="161">
        <v>0</v>
      </c>
      <c r="AN59" s="161">
        <v>0</v>
      </c>
      <c r="AO59" s="161">
        <v>0</v>
      </c>
      <c r="AP59" s="161">
        <v>0</v>
      </c>
      <c r="AQ59" s="161">
        <v>0</v>
      </c>
      <c r="AR59" s="161">
        <v>0</v>
      </c>
      <c r="AS59" s="161">
        <v>0</v>
      </c>
      <c r="AT59" s="161">
        <v>0</v>
      </c>
      <c r="AU59" s="161">
        <v>0</v>
      </c>
      <c r="AV59" s="161">
        <v>0</v>
      </c>
      <c r="AW59" s="161">
        <v>0</v>
      </c>
      <c r="AX59" s="161">
        <v>0</v>
      </c>
      <c r="AY59" s="161">
        <v>0</v>
      </c>
      <c r="AZ59" s="161">
        <v>0</v>
      </c>
      <c r="BA59" s="161">
        <v>0</v>
      </c>
      <c r="BB59" s="161">
        <v>0</v>
      </c>
      <c r="BC59" s="161">
        <v>1.0726576536690151</v>
      </c>
      <c r="BD59" s="161">
        <v>80.088220808910549</v>
      </c>
      <c r="BE59" s="161">
        <v>150.9848474043369</v>
      </c>
      <c r="BF59" s="161">
        <v>324.39771318544956</v>
      </c>
      <c r="BG59" s="161">
        <v>245.40055827113488</v>
      </c>
      <c r="BH59" s="161">
        <v>149.26199595868326</v>
      </c>
      <c r="BI59" s="161">
        <v>119.41994826004597</v>
      </c>
      <c r="BJ59" s="161">
        <v>140.06451670955767</v>
      </c>
      <c r="BK59" s="161">
        <v>174.02773475315627</v>
      </c>
      <c r="BL59" s="161">
        <v>171.40627142835842</v>
      </c>
      <c r="BM59" s="161">
        <v>173.45433494357167</v>
      </c>
      <c r="BN59" s="161">
        <v>204.3005638269463</v>
      </c>
      <c r="BO59" s="161">
        <v>68.3312576821655</v>
      </c>
      <c r="BP59" s="161">
        <v>1.9884931664518837</v>
      </c>
      <c r="BQ59" s="161">
        <v>1.2171401370189052</v>
      </c>
      <c r="BR59" s="161">
        <v>0.57044325096240389</v>
      </c>
      <c r="BS59" s="161">
        <v>0.12851348161907444</v>
      </c>
      <c r="BT59" s="161">
        <v>3.7602019637230075E-2</v>
      </c>
      <c r="BU59" s="161">
        <v>4.277949574760255E-2</v>
      </c>
      <c r="BV59" s="161">
        <v>0</v>
      </c>
      <c r="BW59" s="161">
        <v>0</v>
      </c>
      <c r="BX59" s="161">
        <v>0</v>
      </c>
      <c r="BY59" s="161">
        <v>0</v>
      </c>
      <c r="BZ59" s="161">
        <v>0</v>
      </c>
      <c r="CA59" s="161">
        <v>0</v>
      </c>
      <c r="CB59" s="161">
        <v>0</v>
      </c>
      <c r="CC59" s="161">
        <v>0</v>
      </c>
      <c r="CD59" s="161">
        <v>0</v>
      </c>
      <c r="CE59" s="161">
        <v>0</v>
      </c>
      <c r="CF59" s="161">
        <v>0</v>
      </c>
      <c r="CG59" s="162">
        <v>0</v>
      </c>
    </row>
    <row r="60" spans="1:85" x14ac:dyDescent="0.35">
      <c r="A60" s="163"/>
      <c r="B60" s="36" t="s">
        <v>415</v>
      </c>
      <c r="C60" s="232" t="s">
        <v>376</v>
      </c>
      <c r="D60" s="161"/>
      <c r="E60" s="161"/>
      <c r="F60" s="161"/>
      <c r="G60" s="161"/>
      <c r="H60" s="161"/>
      <c r="I60" s="161"/>
      <c r="J60" s="161"/>
      <c r="K60" s="161"/>
      <c r="L60" s="161"/>
      <c r="M60" s="161"/>
      <c r="N60" s="161"/>
      <c r="O60" s="161"/>
      <c r="P60" s="161"/>
      <c r="Q60" s="161"/>
      <c r="R60" s="161"/>
      <c r="S60" s="161"/>
      <c r="T60" s="161"/>
      <c r="U60" s="161"/>
      <c r="V60" s="161"/>
      <c r="W60" s="161"/>
      <c r="X60" s="161"/>
      <c r="Y60" s="161"/>
      <c r="Z60" s="161"/>
      <c r="AA60" s="161"/>
      <c r="AB60" s="161"/>
      <c r="AC60" s="161"/>
      <c r="AD60" s="161"/>
      <c r="AE60" s="161"/>
      <c r="AF60" s="161"/>
      <c r="AG60" s="161"/>
      <c r="AH60" s="161">
        <v>0</v>
      </c>
      <c r="AI60" s="161">
        <v>0</v>
      </c>
      <c r="AJ60" s="161">
        <v>0</v>
      </c>
      <c r="AK60" s="161">
        <v>0</v>
      </c>
      <c r="AL60" s="161">
        <v>0</v>
      </c>
      <c r="AM60" s="161">
        <v>0</v>
      </c>
      <c r="AN60" s="161">
        <v>0</v>
      </c>
      <c r="AO60" s="161">
        <v>0</v>
      </c>
      <c r="AP60" s="161">
        <v>0</v>
      </c>
      <c r="AQ60" s="161">
        <v>0</v>
      </c>
      <c r="AR60" s="161">
        <v>0</v>
      </c>
      <c r="AS60" s="161">
        <v>0</v>
      </c>
      <c r="AT60" s="161">
        <v>0</v>
      </c>
      <c r="AU60" s="161">
        <v>0</v>
      </c>
      <c r="AV60" s="161">
        <v>0</v>
      </c>
      <c r="AW60" s="161">
        <v>0</v>
      </c>
      <c r="AX60" s="161">
        <v>0</v>
      </c>
      <c r="AY60" s="161">
        <v>0</v>
      </c>
      <c r="AZ60" s="161">
        <v>0</v>
      </c>
      <c r="BA60" s="161">
        <v>0</v>
      </c>
      <c r="BB60" s="161">
        <v>0</v>
      </c>
      <c r="BC60" s="161">
        <v>0</v>
      </c>
      <c r="BD60" s="161">
        <v>0</v>
      </c>
      <c r="BE60" s="161">
        <v>0</v>
      </c>
      <c r="BF60" s="161">
        <v>0</v>
      </c>
      <c r="BG60" s="161">
        <v>0</v>
      </c>
      <c r="BH60" s="161">
        <v>0</v>
      </c>
      <c r="BI60" s="161">
        <v>0</v>
      </c>
      <c r="BJ60" s="161">
        <v>0</v>
      </c>
      <c r="BK60" s="161">
        <v>0</v>
      </c>
      <c r="BL60" s="161">
        <v>0</v>
      </c>
      <c r="BM60" s="161">
        <v>0</v>
      </c>
      <c r="BN60" s="161">
        <v>0</v>
      </c>
      <c r="BO60" s="161">
        <v>7.4202741027494081</v>
      </c>
      <c r="BP60" s="161">
        <v>26.085904863399733</v>
      </c>
      <c r="BQ60" s="161">
        <v>45.915072791144262</v>
      </c>
      <c r="BR60" s="161">
        <v>43.055657765366796</v>
      </c>
      <c r="BS60" s="161">
        <v>30.428761094141809</v>
      </c>
      <c r="BT60" s="161">
        <v>27.308980818861382</v>
      </c>
      <c r="BU60" s="161">
        <v>18.899790812997676</v>
      </c>
      <c r="BV60" s="161">
        <v>16.466741277102962</v>
      </c>
      <c r="BW60" s="161">
        <v>17.537093198239596</v>
      </c>
      <c r="BX60" s="161">
        <v>13.483281740130311</v>
      </c>
      <c r="BY60" s="161">
        <v>21.828563440837023</v>
      </c>
      <c r="BZ60" s="161">
        <v>5.8709912168265914</v>
      </c>
      <c r="CA60" s="161">
        <v>1.7690936850358368E-2</v>
      </c>
      <c r="CB60" s="161">
        <v>0</v>
      </c>
      <c r="CC60" s="161">
        <v>0</v>
      </c>
      <c r="CD60" s="161">
        <v>0</v>
      </c>
      <c r="CE60" s="161">
        <v>0</v>
      </c>
      <c r="CF60" s="161">
        <v>0</v>
      </c>
      <c r="CG60" s="162">
        <v>0</v>
      </c>
    </row>
    <row r="61" spans="1:85" ht="25.5" customHeight="1" x14ac:dyDescent="0.35">
      <c r="A61" s="163"/>
      <c r="B61" s="10" t="s">
        <v>420</v>
      </c>
      <c r="C61" s="232" t="s">
        <v>376</v>
      </c>
      <c r="D61" s="161"/>
      <c r="E61" s="161"/>
      <c r="F61" s="161"/>
      <c r="G61" s="161"/>
      <c r="H61" s="161"/>
      <c r="I61" s="161"/>
      <c r="J61" s="161"/>
      <c r="K61" s="161"/>
      <c r="L61" s="161"/>
      <c r="M61" s="161"/>
      <c r="N61" s="161"/>
      <c r="O61" s="161"/>
      <c r="P61" s="161"/>
      <c r="Q61" s="161"/>
      <c r="R61" s="161"/>
      <c r="S61" s="161"/>
      <c r="T61" s="161"/>
      <c r="U61" s="161"/>
      <c r="V61" s="161"/>
      <c r="W61" s="161"/>
      <c r="X61" s="161"/>
      <c r="Y61" s="161"/>
      <c r="Z61" s="161"/>
      <c r="AA61" s="161"/>
      <c r="AB61" s="161"/>
      <c r="AC61" s="161"/>
      <c r="AD61" s="161"/>
      <c r="AE61" s="161"/>
      <c r="AF61" s="161"/>
      <c r="AG61" s="161"/>
      <c r="AH61" s="161">
        <v>0</v>
      </c>
      <c r="AI61" s="161">
        <v>0</v>
      </c>
      <c r="AJ61" s="161">
        <v>0</v>
      </c>
      <c r="AK61" s="161">
        <v>0</v>
      </c>
      <c r="AL61" s="161">
        <v>0</v>
      </c>
      <c r="AM61" s="161">
        <v>0</v>
      </c>
      <c r="AN61" s="161">
        <v>0</v>
      </c>
      <c r="AO61" s="161">
        <v>0</v>
      </c>
      <c r="AP61" s="161">
        <v>0</v>
      </c>
      <c r="AQ61" s="161">
        <v>0</v>
      </c>
      <c r="AR61" s="161">
        <v>0</v>
      </c>
      <c r="AS61" s="161">
        <v>0</v>
      </c>
      <c r="AT61" s="161">
        <v>0</v>
      </c>
      <c r="AU61" s="161">
        <v>0</v>
      </c>
      <c r="AV61" s="161">
        <v>0</v>
      </c>
      <c r="AW61" s="161">
        <v>0</v>
      </c>
      <c r="AX61" s="161">
        <v>0</v>
      </c>
      <c r="AY61" s="161">
        <v>0</v>
      </c>
      <c r="AZ61" s="161">
        <v>0</v>
      </c>
      <c r="BA61" s="161">
        <v>0</v>
      </c>
      <c r="BB61" s="161">
        <v>0</v>
      </c>
      <c r="BC61" s="161">
        <v>0</v>
      </c>
      <c r="BD61" s="161">
        <v>0</v>
      </c>
      <c r="BE61" s="161">
        <v>0</v>
      </c>
      <c r="BF61" s="161">
        <v>0</v>
      </c>
      <c r="BG61" s="161">
        <v>0</v>
      </c>
      <c r="BH61" s="161">
        <v>0</v>
      </c>
      <c r="BI61" s="161">
        <v>0</v>
      </c>
      <c r="BJ61" s="161">
        <v>0</v>
      </c>
      <c r="BK61" s="161">
        <v>0</v>
      </c>
      <c r="BL61" s="161">
        <v>0</v>
      </c>
      <c r="BM61" s="161">
        <v>0</v>
      </c>
      <c r="BN61" s="161">
        <v>0</v>
      </c>
      <c r="BO61" s="161">
        <v>0</v>
      </c>
      <c r="BP61" s="161">
        <v>0</v>
      </c>
      <c r="BQ61" s="161">
        <v>203.95566565033931</v>
      </c>
      <c r="BR61" s="161">
        <v>1986.6163748924598</v>
      </c>
      <c r="BS61" s="161">
        <v>3954.5123734701228</v>
      </c>
      <c r="BT61" s="161">
        <v>6354.8124130564875</v>
      </c>
      <c r="BU61" s="161">
        <v>10217.323377424935</v>
      </c>
      <c r="BV61" s="161">
        <v>12312.2974789126</v>
      </c>
      <c r="BW61" s="161">
        <v>13671.666037052142</v>
      </c>
      <c r="BX61" s="161">
        <v>14187.553340036993</v>
      </c>
      <c r="BY61" s="161">
        <v>15670.213196705781</v>
      </c>
      <c r="BZ61" s="161">
        <v>16883.018737834554</v>
      </c>
      <c r="CA61" s="161">
        <v>19515.20435470442</v>
      </c>
      <c r="CB61" s="161">
        <v>22327.631419613324</v>
      </c>
      <c r="CC61" s="161">
        <v>23946.187288695921</v>
      </c>
      <c r="CD61" s="161">
        <v>26118.704093756431</v>
      </c>
      <c r="CE61" s="161">
        <v>26942.060595861753</v>
      </c>
      <c r="CF61" s="161">
        <v>27516.611770145926</v>
      </c>
      <c r="CG61" s="162">
        <v>28456.473571261544</v>
      </c>
    </row>
    <row r="62" spans="1:85" x14ac:dyDescent="0.35">
      <c r="A62" s="163"/>
      <c r="B62" s="36" t="s">
        <v>422</v>
      </c>
      <c r="C62" s="232" t="s">
        <v>376</v>
      </c>
      <c r="D62" s="161"/>
      <c r="E62" s="161"/>
      <c r="F62" s="161"/>
      <c r="G62" s="161"/>
      <c r="H62" s="161"/>
      <c r="I62" s="161"/>
      <c r="J62" s="161"/>
      <c r="K62" s="161"/>
      <c r="L62" s="161"/>
      <c r="M62" s="161"/>
      <c r="N62" s="161"/>
      <c r="O62" s="161"/>
      <c r="P62" s="161"/>
      <c r="Q62" s="161"/>
      <c r="R62" s="161"/>
      <c r="S62" s="161"/>
      <c r="T62" s="161"/>
      <c r="U62" s="161"/>
      <c r="V62" s="161"/>
      <c r="W62" s="161"/>
      <c r="X62" s="161"/>
      <c r="Y62" s="161"/>
      <c r="Z62" s="161"/>
      <c r="AA62" s="161"/>
      <c r="AB62" s="161"/>
      <c r="AC62" s="161"/>
      <c r="AD62" s="161"/>
      <c r="AE62" s="161"/>
      <c r="AF62" s="161"/>
      <c r="AG62" s="161"/>
      <c r="AH62" s="161">
        <v>0</v>
      </c>
      <c r="AI62" s="161">
        <v>0</v>
      </c>
      <c r="AJ62" s="161">
        <v>0</v>
      </c>
      <c r="AK62" s="161">
        <v>0</v>
      </c>
      <c r="AL62" s="161">
        <v>0</v>
      </c>
      <c r="AM62" s="161">
        <v>0</v>
      </c>
      <c r="AN62" s="161">
        <v>0</v>
      </c>
      <c r="AO62" s="161">
        <v>0</v>
      </c>
      <c r="AP62" s="161">
        <v>0</v>
      </c>
      <c r="AQ62" s="161">
        <v>0</v>
      </c>
      <c r="AR62" s="161">
        <v>0</v>
      </c>
      <c r="AS62" s="161">
        <v>0</v>
      </c>
      <c r="AT62" s="161">
        <v>0</v>
      </c>
      <c r="AU62" s="161">
        <v>0</v>
      </c>
      <c r="AV62" s="161">
        <v>0</v>
      </c>
      <c r="AW62" s="161">
        <v>0</v>
      </c>
      <c r="AX62" s="161">
        <v>0</v>
      </c>
      <c r="AY62" s="161">
        <v>0</v>
      </c>
      <c r="AZ62" s="161">
        <v>0</v>
      </c>
      <c r="BA62" s="161">
        <v>0</v>
      </c>
      <c r="BB62" s="161">
        <v>0</v>
      </c>
      <c r="BC62" s="161">
        <v>0</v>
      </c>
      <c r="BD62" s="161">
        <v>0</v>
      </c>
      <c r="BE62" s="161">
        <v>0</v>
      </c>
      <c r="BF62" s="161">
        <v>0</v>
      </c>
      <c r="BG62" s="161">
        <v>0</v>
      </c>
      <c r="BH62" s="161">
        <v>0</v>
      </c>
      <c r="BI62" s="161">
        <v>0</v>
      </c>
      <c r="BJ62" s="161">
        <v>0</v>
      </c>
      <c r="BK62" s="161">
        <v>0</v>
      </c>
      <c r="BL62" s="161">
        <v>84.125769295566712</v>
      </c>
      <c r="BM62" s="161">
        <v>95.051358661816238</v>
      </c>
      <c r="BN62" s="161">
        <v>91.541793929557386</v>
      </c>
      <c r="BO62" s="161">
        <v>56.728265743771502</v>
      </c>
      <c r="BP62" s="161">
        <v>39.780891152939319</v>
      </c>
      <c r="BQ62" s="161">
        <v>35.304610018375655</v>
      </c>
      <c r="BR62" s="161">
        <v>5.6702897929542138</v>
      </c>
      <c r="BS62" s="161">
        <v>0</v>
      </c>
      <c r="BT62" s="161">
        <v>0</v>
      </c>
      <c r="BU62" s="161">
        <v>0</v>
      </c>
      <c r="BV62" s="161">
        <v>0</v>
      </c>
      <c r="BW62" s="161">
        <v>0</v>
      </c>
      <c r="BX62" s="161">
        <v>0</v>
      </c>
      <c r="BY62" s="161">
        <v>0</v>
      </c>
      <c r="BZ62" s="161">
        <v>0</v>
      </c>
      <c r="CA62" s="161">
        <v>0</v>
      </c>
      <c r="CB62" s="161">
        <v>0</v>
      </c>
      <c r="CC62" s="161">
        <v>0</v>
      </c>
      <c r="CD62" s="161">
        <v>0</v>
      </c>
      <c r="CE62" s="161">
        <v>0</v>
      </c>
      <c r="CF62" s="161">
        <v>0</v>
      </c>
      <c r="CG62" s="162">
        <v>0</v>
      </c>
    </row>
    <row r="63" spans="1:85" x14ac:dyDescent="0.35">
      <c r="A63" s="163"/>
      <c r="B63" s="36" t="s">
        <v>424</v>
      </c>
      <c r="C63" s="232" t="s">
        <v>376</v>
      </c>
      <c r="D63" s="161"/>
      <c r="E63" s="161"/>
      <c r="F63" s="161"/>
      <c r="G63" s="161"/>
      <c r="H63" s="161"/>
      <c r="I63" s="161"/>
      <c r="J63" s="161"/>
      <c r="K63" s="161"/>
      <c r="L63" s="161"/>
      <c r="M63" s="161"/>
      <c r="N63" s="161"/>
      <c r="O63" s="161"/>
      <c r="P63" s="161"/>
      <c r="Q63" s="161"/>
      <c r="R63" s="161"/>
      <c r="S63" s="161"/>
      <c r="T63" s="161"/>
      <c r="U63" s="161"/>
      <c r="V63" s="161"/>
      <c r="W63" s="161"/>
      <c r="X63" s="161"/>
      <c r="Y63" s="161"/>
      <c r="Z63" s="161"/>
      <c r="AA63" s="161"/>
      <c r="AB63" s="161"/>
      <c r="AC63" s="161"/>
      <c r="AD63" s="161"/>
      <c r="AE63" s="161"/>
      <c r="AF63" s="161"/>
      <c r="AG63" s="161"/>
      <c r="AH63" s="161">
        <v>408.77449874887816</v>
      </c>
      <c r="AI63" s="161">
        <v>427.25047406301292</v>
      </c>
      <c r="AJ63" s="161">
        <v>449.50503416357265</v>
      </c>
      <c r="AK63" s="161">
        <v>484.29189262071509</v>
      </c>
      <c r="AL63" s="161">
        <v>531.47054876900938</v>
      </c>
      <c r="AM63" s="161">
        <v>597.226891051954</v>
      </c>
      <c r="AN63" s="161">
        <v>729.624525171909</v>
      </c>
      <c r="AO63" s="161">
        <v>777.20838325258399</v>
      </c>
      <c r="AP63" s="161">
        <v>794.88109358735403</v>
      </c>
      <c r="AQ63" s="161">
        <v>771.74627829845997</v>
      </c>
      <c r="AR63" s="161">
        <v>767.29198443399264</v>
      </c>
      <c r="AS63" s="161">
        <v>771.52964161029752</v>
      </c>
      <c r="AT63" s="161">
        <v>877.5950228839522</v>
      </c>
      <c r="AU63" s="161">
        <v>1154.3087623773054</v>
      </c>
      <c r="AV63" s="161">
        <v>1186.7609346923423</v>
      </c>
      <c r="AW63" s="161">
        <v>1262.8724642203322</v>
      </c>
      <c r="AX63" s="161">
        <v>1384.931016062988</v>
      </c>
      <c r="AY63" s="161">
        <v>1425.1147355180658</v>
      </c>
      <c r="AZ63" s="161">
        <v>1556.5261945318355</v>
      </c>
      <c r="BA63" s="161">
        <v>1675.9399005652742</v>
      </c>
      <c r="BB63" s="161">
        <v>1610.1750539344637</v>
      </c>
      <c r="BC63" s="161">
        <v>1630.7307694289548</v>
      </c>
      <c r="BD63" s="161">
        <v>1594.5257343881794</v>
      </c>
      <c r="BE63" s="161">
        <v>1609.5978766628514</v>
      </c>
      <c r="BF63" s="161">
        <v>1431.7087474198411</v>
      </c>
      <c r="BG63" s="161">
        <v>1349.2320399028922</v>
      </c>
      <c r="BH63" s="161">
        <v>1357.849170535266</v>
      </c>
      <c r="BI63" s="161">
        <v>1284.8532388454391</v>
      </c>
      <c r="BJ63" s="161">
        <v>1245.3331784739744</v>
      </c>
      <c r="BK63" s="161">
        <v>1103.8835135206302</v>
      </c>
      <c r="BL63" s="161">
        <v>1087.2218981337658</v>
      </c>
      <c r="BM63" s="161">
        <v>1089.9833644915088</v>
      </c>
      <c r="BN63" s="161">
        <v>1062.2925797411951</v>
      </c>
      <c r="BO63" s="161">
        <v>1033.787874506186</v>
      </c>
      <c r="BP63" s="161">
        <v>1037.9297277917638</v>
      </c>
      <c r="BQ63" s="161">
        <v>1001.1733184358289</v>
      </c>
      <c r="BR63" s="161">
        <v>825.596133430289</v>
      </c>
      <c r="BS63" s="161">
        <v>468.86423730398263</v>
      </c>
      <c r="BT63" s="161">
        <v>153.08235755116152</v>
      </c>
      <c r="BU63" s="161">
        <v>19.309720121659012</v>
      </c>
      <c r="BV63" s="161">
        <v>1.5588907498380149</v>
      </c>
      <c r="BW63" s="161">
        <v>0.34300563711592519</v>
      </c>
      <c r="BX63" s="161">
        <v>0.18847849756337198</v>
      </c>
      <c r="BY63" s="161">
        <v>0.16060866245338715</v>
      </c>
      <c r="BZ63" s="161">
        <v>0.12660573907924008</v>
      </c>
      <c r="CA63" s="161">
        <v>0.1278981793306338</v>
      </c>
      <c r="CB63" s="161">
        <v>0.11117061081284073</v>
      </c>
      <c r="CC63" s="161">
        <v>0.11529149679484146</v>
      </c>
      <c r="CD63" s="161">
        <v>0.11755335874042272</v>
      </c>
      <c r="CE63" s="161">
        <v>0.11765498430054719</v>
      </c>
      <c r="CF63" s="161">
        <v>0.11738845528487481</v>
      </c>
      <c r="CG63" s="162">
        <v>0.11752544596727646</v>
      </c>
    </row>
    <row r="64" spans="1:85" x14ac:dyDescent="0.35">
      <c r="A64" s="163"/>
      <c r="B64" s="36" t="s">
        <v>525</v>
      </c>
      <c r="C64" s="232" t="s">
        <v>386</v>
      </c>
      <c r="D64" s="161"/>
      <c r="E64" s="161"/>
      <c r="F64" s="161"/>
      <c r="G64" s="161"/>
      <c r="H64" s="161"/>
      <c r="I64" s="161"/>
      <c r="J64" s="161"/>
      <c r="K64" s="161"/>
      <c r="L64" s="161"/>
      <c r="M64" s="161"/>
      <c r="N64" s="161"/>
      <c r="O64" s="161"/>
      <c r="P64" s="161"/>
      <c r="Q64" s="161"/>
      <c r="R64" s="161"/>
      <c r="S64" s="161"/>
      <c r="T64" s="161"/>
      <c r="U64" s="161"/>
      <c r="V64" s="161"/>
      <c r="W64" s="161"/>
      <c r="X64" s="161"/>
      <c r="Y64" s="161"/>
      <c r="Z64" s="161"/>
      <c r="AA64" s="161"/>
      <c r="AB64" s="161"/>
      <c r="AC64" s="161"/>
      <c r="AD64" s="161"/>
      <c r="AE64" s="161"/>
      <c r="AF64" s="161"/>
      <c r="AG64" s="161"/>
      <c r="AH64" s="161">
        <v>0</v>
      </c>
      <c r="AI64" s="161">
        <v>0</v>
      </c>
      <c r="AJ64" s="161">
        <v>0</v>
      </c>
      <c r="AK64" s="161">
        <v>0</v>
      </c>
      <c r="AL64" s="161">
        <v>0</v>
      </c>
      <c r="AM64" s="161">
        <v>0</v>
      </c>
      <c r="AN64" s="161">
        <v>0</v>
      </c>
      <c r="AO64" s="161">
        <v>0</v>
      </c>
      <c r="AP64" s="161">
        <v>0</v>
      </c>
      <c r="AQ64" s="161">
        <v>70.141209471633061</v>
      </c>
      <c r="AR64" s="161">
        <v>344.50864005804158</v>
      </c>
      <c r="AS64" s="161">
        <v>275.72021706960749</v>
      </c>
      <c r="AT64" s="161">
        <v>299.8023089171333</v>
      </c>
      <c r="AU64" s="161">
        <v>383.40744776263944</v>
      </c>
      <c r="AV64" s="161">
        <v>373.54401664049703</v>
      </c>
      <c r="AW64" s="161">
        <v>409.28401925455864</v>
      </c>
      <c r="AX64" s="161">
        <v>388.18085574516374</v>
      </c>
      <c r="AY64" s="161">
        <v>430.70290786677447</v>
      </c>
      <c r="AZ64" s="161">
        <v>384.56321543915044</v>
      </c>
      <c r="BA64" s="161">
        <v>319.09477181643149</v>
      </c>
      <c r="BB64" s="161">
        <v>338.73964772570912</v>
      </c>
      <c r="BC64" s="161">
        <v>308.42479842042667</v>
      </c>
      <c r="BD64" s="161">
        <v>373.38534845888819</v>
      </c>
      <c r="BE64" s="161">
        <v>410.62347842014367</v>
      </c>
      <c r="BF64" s="161">
        <v>489.06804243443844</v>
      </c>
      <c r="BG64" s="161">
        <v>524.2560171166416</v>
      </c>
      <c r="BH64" s="161">
        <v>506.18518791160699</v>
      </c>
      <c r="BI64" s="161">
        <v>538.58283271483833</v>
      </c>
      <c r="BJ64" s="161">
        <v>0</v>
      </c>
      <c r="BK64" s="161">
        <v>0</v>
      </c>
      <c r="BL64" s="161">
        <v>0</v>
      </c>
      <c r="BM64" s="161">
        <v>0</v>
      </c>
      <c r="BN64" s="161">
        <v>0</v>
      </c>
      <c r="BO64" s="161">
        <v>0</v>
      </c>
      <c r="BP64" s="161">
        <v>0</v>
      </c>
      <c r="BQ64" s="161">
        <v>0</v>
      </c>
      <c r="BR64" s="161">
        <v>0</v>
      </c>
      <c r="BS64" s="161">
        <v>0</v>
      </c>
      <c r="BT64" s="161">
        <v>0</v>
      </c>
      <c r="BU64" s="161">
        <v>0</v>
      </c>
      <c r="BV64" s="161">
        <v>0</v>
      </c>
      <c r="BW64" s="161">
        <v>0</v>
      </c>
      <c r="BX64" s="161">
        <v>0</v>
      </c>
      <c r="BY64" s="161">
        <v>0</v>
      </c>
      <c r="BZ64" s="161">
        <v>0</v>
      </c>
      <c r="CA64" s="161">
        <v>0</v>
      </c>
      <c r="CB64" s="161">
        <v>0</v>
      </c>
      <c r="CC64" s="161">
        <v>0</v>
      </c>
      <c r="CD64" s="161">
        <v>0</v>
      </c>
      <c r="CE64" s="161">
        <v>0</v>
      </c>
      <c r="CF64" s="161">
        <v>0</v>
      </c>
      <c r="CG64" s="162">
        <v>0</v>
      </c>
    </row>
    <row r="65" spans="1:85" x14ac:dyDescent="0.35">
      <c r="A65" s="163"/>
      <c r="B65" s="58" t="s">
        <v>426</v>
      </c>
      <c r="C65" s="232" t="s">
        <v>386</v>
      </c>
      <c r="D65" s="161"/>
      <c r="E65" s="161"/>
      <c r="F65" s="161"/>
      <c r="G65" s="161"/>
      <c r="H65" s="161"/>
      <c r="I65" s="161"/>
      <c r="J65" s="161"/>
      <c r="K65" s="161"/>
      <c r="L65" s="161"/>
      <c r="M65" s="161"/>
      <c r="N65" s="161"/>
      <c r="O65" s="161"/>
      <c r="P65" s="161"/>
      <c r="Q65" s="161"/>
      <c r="R65" s="161"/>
      <c r="S65" s="161"/>
      <c r="T65" s="161"/>
      <c r="U65" s="161"/>
      <c r="V65" s="161"/>
      <c r="W65" s="161"/>
      <c r="X65" s="161"/>
      <c r="Y65" s="161"/>
      <c r="Z65" s="161"/>
      <c r="AA65" s="161"/>
      <c r="AB65" s="161"/>
      <c r="AC65" s="161"/>
      <c r="AD65" s="161"/>
      <c r="AE65" s="161"/>
      <c r="AF65" s="161"/>
      <c r="AG65" s="161"/>
      <c r="AH65" s="161">
        <v>0</v>
      </c>
      <c r="AI65" s="161">
        <v>0</v>
      </c>
      <c r="AJ65" s="161">
        <v>0</v>
      </c>
      <c r="AK65" s="161">
        <v>0</v>
      </c>
      <c r="AL65" s="161">
        <v>0</v>
      </c>
      <c r="AM65" s="161">
        <v>0</v>
      </c>
      <c r="AN65" s="161">
        <v>0</v>
      </c>
      <c r="AO65" s="161">
        <v>0</v>
      </c>
      <c r="AP65" s="161">
        <v>0</v>
      </c>
      <c r="AQ65" s="161">
        <v>0</v>
      </c>
      <c r="AR65" s="161">
        <v>0</v>
      </c>
      <c r="AS65" s="161">
        <v>0</v>
      </c>
      <c r="AT65" s="161">
        <v>0</v>
      </c>
      <c r="AU65" s="161">
        <v>0</v>
      </c>
      <c r="AV65" s="161">
        <v>0</v>
      </c>
      <c r="AW65" s="161">
        <v>0</v>
      </c>
      <c r="AX65" s="161">
        <v>0</v>
      </c>
      <c r="AY65" s="161">
        <v>0</v>
      </c>
      <c r="AZ65" s="161">
        <v>0</v>
      </c>
      <c r="BA65" s="161">
        <v>0</v>
      </c>
      <c r="BB65" s="161">
        <v>0</v>
      </c>
      <c r="BC65" s="161">
        <v>0</v>
      </c>
      <c r="BD65" s="161">
        <v>0</v>
      </c>
      <c r="BE65" s="161">
        <v>0</v>
      </c>
      <c r="BF65" s="161">
        <v>0</v>
      </c>
      <c r="BG65" s="161">
        <v>0</v>
      </c>
      <c r="BH65" s="161">
        <v>0</v>
      </c>
      <c r="BI65" s="161">
        <v>0</v>
      </c>
      <c r="BJ65" s="161">
        <v>409.29697785756667</v>
      </c>
      <c r="BK65" s="161">
        <v>343.4434558588697</v>
      </c>
      <c r="BL65" s="161">
        <v>309.5862576932501</v>
      </c>
      <c r="BM65" s="161">
        <v>383.75216059942807</v>
      </c>
      <c r="BN65" s="161">
        <v>381.31807379654265</v>
      </c>
      <c r="BO65" s="161">
        <v>169.75831146208031</v>
      </c>
      <c r="BP65" s="161">
        <v>126.7594154997052</v>
      </c>
      <c r="BQ65" s="161">
        <v>11.510379324441585</v>
      </c>
      <c r="BR65" s="161">
        <v>0</v>
      </c>
      <c r="BS65" s="161">
        <v>0</v>
      </c>
      <c r="BT65" s="161">
        <v>0</v>
      </c>
      <c r="BU65" s="161">
        <v>0</v>
      </c>
      <c r="BV65" s="161">
        <v>0</v>
      </c>
      <c r="BW65" s="161">
        <v>0</v>
      </c>
      <c r="BX65" s="161">
        <v>0</v>
      </c>
      <c r="BY65" s="161">
        <v>0</v>
      </c>
      <c r="BZ65" s="161">
        <v>0</v>
      </c>
      <c r="CA65" s="161">
        <v>0</v>
      </c>
      <c r="CB65" s="161">
        <v>0</v>
      </c>
      <c r="CC65" s="161">
        <v>0</v>
      </c>
      <c r="CD65" s="161">
        <v>0</v>
      </c>
      <c r="CE65" s="161">
        <v>0</v>
      </c>
      <c r="CF65" s="161">
        <v>0</v>
      </c>
      <c r="CG65" s="162">
        <v>0</v>
      </c>
    </row>
    <row r="66" spans="1:85" ht="25.5" customHeight="1" x14ac:dyDescent="0.35">
      <c r="A66" s="163"/>
      <c r="B66" s="36" t="s">
        <v>427</v>
      </c>
      <c r="C66" s="232" t="s">
        <v>376</v>
      </c>
      <c r="D66" s="161"/>
      <c r="E66" s="161"/>
      <c r="F66" s="161"/>
      <c r="G66" s="161"/>
      <c r="H66" s="161"/>
      <c r="I66" s="161"/>
      <c r="J66" s="161"/>
      <c r="K66" s="161"/>
      <c r="L66" s="161"/>
      <c r="M66" s="161"/>
      <c r="N66" s="161"/>
      <c r="O66" s="161"/>
      <c r="P66" s="161"/>
      <c r="Q66" s="161"/>
      <c r="R66" s="161"/>
      <c r="S66" s="161"/>
      <c r="T66" s="161"/>
      <c r="U66" s="161"/>
      <c r="V66" s="161"/>
      <c r="W66" s="161"/>
      <c r="X66" s="161"/>
      <c r="Y66" s="161"/>
      <c r="Z66" s="161"/>
      <c r="AA66" s="161"/>
      <c r="AB66" s="161"/>
      <c r="AC66" s="161"/>
      <c r="AD66" s="161"/>
      <c r="AE66" s="161"/>
      <c r="AF66" s="161"/>
      <c r="AG66" s="161"/>
      <c r="AH66" s="161">
        <v>0</v>
      </c>
      <c r="AI66" s="161">
        <v>0</v>
      </c>
      <c r="AJ66" s="161">
        <v>0</v>
      </c>
      <c r="AK66" s="161">
        <v>0</v>
      </c>
      <c r="AL66" s="161">
        <v>0</v>
      </c>
      <c r="AM66" s="161">
        <v>0</v>
      </c>
      <c r="AN66" s="161">
        <v>0</v>
      </c>
      <c r="AO66" s="161">
        <v>0</v>
      </c>
      <c r="AP66" s="161">
        <v>3.1263663146403573</v>
      </c>
      <c r="AQ66" s="161">
        <v>2.0148279047663822</v>
      </c>
      <c r="AR66" s="161">
        <v>1.9665750104030433</v>
      </c>
      <c r="AS66" s="161">
        <v>0.12796763499699121</v>
      </c>
      <c r="AT66" s="161">
        <v>0.10388782064834383</v>
      </c>
      <c r="AU66" s="161">
        <v>2.344802198246366</v>
      </c>
      <c r="AV66" s="161">
        <v>2.3143615181290587</v>
      </c>
      <c r="AW66" s="161">
        <v>4.2602148038295722</v>
      </c>
      <c r="AX66" s="161">
        <v>3.9400701951078614</v>
      </c>
      <c r="AY66" s="161">
        <v>5.9807571166268056</v>
      </c>
      <c r="AZ66" s="161">
        <v>5.0403048811069144</v>
      </c>
      <c r="BA66" s="161">
        <v>6.1562067214823664</v>
      </c>
      <c r="BB66" s="161">
        <v>8.3840089810169118</v>
      </c>
      <c r="BC66" s="161">
        <v>12.62784803922518</v>
      </c>
      <c r="BD66" s="161">
        <v>3.6830353000004243</v>
      </c>
      <c r="BE66" s="161">
        <v>16.01175893936724</v>
      </c>
      <c r="BF66" s="161">
        <v>12.901697250234761</v>
      </c>
      <c r="BG66" s="161">
        <v>10.402643258480305</v>
      </c>
      <c r="BH66" s="161">
        <v>13.19512020085182</v>
      </c>
      <c r="BI66" s="161">
        <v>13.531759420625445</v>
      </c>
      <c r="BJ66" s="161">
        <v>15.566355980042669</v>
      </c>
      <c r="BK66" s="161">
        <v>18.991809618712811</v>
      </c>
      <c r="BL66" s="161">
        <v>24.586760991985237</v>
      </c>
      <c r="BM66" s="161">
        <v>24.260197724297505</v>
      </c>
      <c r="BN66" s="161">
        <v>23.809494896194177</v>
      </c>
      <c r="BO66" s="161">
        <v>23.395737399456788</v>
      </c>
      <c r="BP66" s="161">
        <v>22.971779313999978</v>
      </c>
      <c r="BQ66" s="161">
        <v>22.540852880099035</v>
      </c>
      <c r="BR66" s="161">
        <v>22.268760878729239</v>
      </c>
      <c r="BS66" s="161">
        <v>18.088016138664795</v>
      </c>
      <c r="BT66" s="161">
        <v>0</v>
      </c>
      <c r="BU66" s="161">
        <v>0</v>
      </c>
      <c r="BV66" s="161">
        <v>0</v>
      </c>
      <c r="BW66" s="161">
        <v>0</v>
      </c>
      <c r="BX66" s="161">
        <v>0</v>
      </c>
      <c r="BY66" s="161">
        <v>0</v>
      </c>
      <c r="BZ66" s="161">
        <v>0</v>
      </c>
      <c r="CA66" s="161">
        <v>0</v>
      </c>
      <c r="CB66" s="161">
        <v>0</v>
      </c>
      <c r="CC66" s="161">
        <v>0</v>
      </c>
      <c r="CD66" s="161">
        <v>0</v>
      </c>
      <c r="CE66" s="161">
        <v>0</v>
      </c>
      <c r="CF66" s="161">
        <v>0</v>
      </c>
      <c r="CG66" s="162">
        <v>0</v>
      </c>
    </row>
    <row r="67" spans="1:85" x14ac:dyDescent="0.35">
      <c r="A67" s="163"/>
      <c r="B67" s="36" t="s">
        <v>179</v>
      </c>
      <c r="C67" s="232" t="s">
        <v>380</v>
      </c>
      <c r="D67" s="161"/>
      <c r="E67" s="161"/>
      <c r="F67" s="161"/>
      <c r="G67" s="161"/>
      <c r="H67" s="161"/>
      <c r="I67" s="161"/>
      <c r="J67" s="161"/>
      <c r="K67" s="161"/>
      <c r="L67" s="161"/>
      <c r="M67" s="161"/>
      <c r="N67" s="161"/>
      <c r="O67" s="161"/>
      <c r="P67" s="161"/>
      <c r="Q67" s="161"/>
      <c r="R67" s="161"/>
      <c r="S67" s="161"/>
      <c r="T67" s="161"/>
      <c r="U67" s="161"/>
      <c r="V67" s="161"/>
      <c r="W67" s="161"/>
      <c r="X67" s="161"/>
      <c r="Y67" s="161"/>
      <c r="Z67" s="161"/>
      <c r="AA67" s="161"/>
      <c r="AB67" s="161"/>
      <c r="AC67" s="161"/>
      <c r="AD67" s="161"/>
      <c r="AE67" s="161"/>
      <c r="AF67" s="161"/>
      <c r="AG67" s="161"/>
      <c r="AH67" s="161">
        <v>0</v>
      </c>
      <c r="AI67" s="161">
        <v>0</v>
      </c>
      <c r="AJ67" s="161">
        <v>0</v>
      </c>
      <c r="AK67" s="161">
        <v>0</v>
      </c>
      <c r="AL67" s="161">
        <v>0</v>
      </c>
      <c r="AM67" s="161">
        <v>0</v>
      </c>
      <c r="AN67" s="161">
        <v>0</v>
      </c>
      <c r="AO67" s="161">
        <v>0</v>
      </c>
      <c r="AP67" s="161">
        <v>0</v>
      </c>
      <c r="AQ67" s="161">
        <v>570.17857129019308</v>
      </c>
      <c r="AR67" s="161">
        <v>691.48207116844003</v>
      </c>
      <c r="AS67" s="161">
        <v>731.97487218278957</v>
      </c>
      <c r="AT67" s="161">
        <v>741.38126553590826</v>
      </c>
      <c r="AU67" s="161">
        <v>908.52734746867748</v>
      </c>
      <c r="AV67" s="161">
        <v>940.48024238577852</v>
      </c>
      <c r="AW67" s="161">
        <v>876.48336221221678</v>
      </c>
      <c r="AX67" s="161">
        <v>994.86254268899188</v>
      </c>
      <c r="AY67" s="161">
        <v>1053.3123803316876</v>
      </c>
      <c r="AZ67" s="161">
        <v>662.19579933740818</v>
      </c>
      <c r="BA67" s="161">
        <v>975.51002972984463</v>
      </c>
      <c r="BB67" s="161">
        <v>1059.9810165757549</v>
      </c>
      <c r="BC67" s="161">
        <v>1201.3008996116837</v>
      </c>
      <c r="BD67" s="161">
        <v>1213.9404244151958</v>
      </c>
      <c r="BE67" s="161">
        <v>1170.9447157735344</v>
      </c>
      <c r="BF67" s="161">
        <v>1303.4175918554843</v>
      </c>
      <c r="BG67" s="161">
        <v>1822.7079350816177</v>
      </c>
      <c r="BH67" s="161">
        <v>2207.7417843376761</v>
      </c>
      <c r="BI67" s="161">
        <v>1970.1025760562827</v>
      </c>
      <c r="BJ67" s="161">
        <v>2128.0625415881241</v>
      </c>
      <c r="BK67" s="161">
        <v>2568.6191535755806</v>
      </c>
      <c r="BL67" s="161">
        <v>2977.1980361163191</v>
      </c>
      <c r="BM67" s="161">
        <v>3053.3579121428334</v>
      </c>
      <c r="BN67" s="161">
        <v>3156.7613500658217</v>
      </c>
      <c r="BO67" s="161">
        <v>3189.685769883276</v>
      </c>
      <c r="BP67" s="161">
        <v>3202.7501520614519</v>
      </c>
      <c r="BQ67" s="161">
        <v>3130.7090145798593</v>
      </c>
      <c r="BR67" s="161">
        <v>3126.1157254247746</v>
      </c>
      <c r="BS67" s="161">
        <v>3228.809760475488</v>
      </c>
      <c r="BT67" s="161">
        <v>3078.2599427711734</v>
      </c>
      <c r="BU67" s="161">
        <v>3049.0925526661522</v>
      </c>
      <c r="BV67" s="161">
        <v>3115.6973072202859</v>
      </c>
      <c r="BW67" s="161">
        <v>3177.6716981325703</v>
      </c>
      <c r="BX67" s="161">
        <v>2984.637504053499</v>
      </c>
      <c r="BY67" s="161">
        <v>3143.4708775784202</v>
      </c>
      <c r="BZ67" s="161">
        <v>2999.5060431441025</v>
      </c>
      <c r="CA67" s="161">
        <v>3051.5025469574234</v>
      </c>
      <c r="CB67" s="161">
        <v>3093.0222204155384</v>
      </c>
      <c r="CC67" s="161">
        <v>3174.485602471671</v>
      </c>
      <c r="CD67" s="161">
        <v>3194.8152998412161</v>
      </c>
      <c r="CE67" s="161">
        <v>3210.9635289059297</v>
      </c>
      <c r="CF67" s="161">
        <v>3226.3645347570427</v>
      </c>
      <c r="CG67" s="162">
        <v>3256.4722714657423</v>
      </c>
    </row>
    <row r="68" spans="1:85" x14ac:dyDescent="0.35">
      <c r="A68" s="163"/>
      <c r="B68" s="36" t="s">
        <v>429</v>
      </c>
      <c r="C68" s="232" t="s">
        <v>380</v>
      </c>
      <c r="D68" s="161"/>
      <c r="E68" s="161"/>
      <c r="F68" s="161"/>
      <c r="G68" s="161"/>
      <c r="H68" s="161"/>
      <c r="I68" s="161"/>
      <c r="J68" s="161"/>
      <c r="K68" s="161"/>
      <c r="L68" s="161"/>
      <c r="M68" s="161"/>
      <c r="N68" s="161"/>
      <c r="O68" s="161"/>
      <c r="P68" s="161"/>
      <c r="Q68" s="161"/>
      <c r="R68" s="161"/>
      <c r="S68" s="161"/>
      <c r="T68" s="161"/>
      <c r="U68" s="161"/>
      <c r="V68" s="161"/>
      <c r="W68" s="161"/>
      <c r="X68" s="161"/>
      <c r="Y68" s="161"/>
      <c r="Z68" s="161"/>
      <c r="AA68" s="161"/>
      <c r="AB68" s="161"/>
      <c r="AC68" s="161"/>
      <c r="AD68" s="161"/>
      <c r="AE68" s="161"/>
      <c r="AF68" s="161"/>
      <c r="AG68" s="161"/>
      <c r="AH68" s="161">
        <v>0</v>
      </c>
      <c r="AI68" s="161">
        <v>0</v>
      </c>
      <c r="AJ68" s="161">
        <v>0</v>
      </c>
      <c r="AK68" s="161">
        <v>0</v>
      </c>
      <c r="AL68" s="161">
        <v>0</v>
      </c>
      <c r="AM68" s="161">
        <v>1815.2446970398948</v>
      </c>
      <c r="AN68" s="161">
        <v>1742.4865217402398</v>
      </c>
      <c r="AO68" s="161">
        <v>1772.9023441618745</v>
      </c>
      <c r="AP68" s="161">
        <v>2366.6593001827505</v>
      </c>
      <c r="AQ68" s="161">
        <v>2481.6062170143118</v>
      </c>
      <c r="AR68" s="161">
        <v>2483.8035996370363</v>
      </c>
      <c r="AS68" s="161">
        <v>2428.8257122428927</v>
      </c>
      <c r="AT68" s="161">
        <v>2221.7827097748077</v>
      </c>
      <c r="AU68" s="161">
        <v>1739.1172999339144</v>
      </c>
      <c r="AV68" s="161">
        <v>1490.8995547498057</v>
      </c>
      <c r="AW68" s="161">
        <v>1388.4676338890645</v>
      </c>
      <c r="AX68" s="161">
        <v>165.81042378149866</v>
      </c>
      <c r="AY68" s="161">
        <v>72.926262456685606</v>
      </c>
      <c r="AZ68" s="161">
        <v>189.64292844874129</v>
      </c>
      <c r="BA68" s="161">
        <v>50.524423850549724</v>
      </c>
      <c r="BB68" s="161">
        <v>51.753141858129084</v>
      </c>
      <c r="BC68" s="161">
        <v>124.85962106200178</v>
      </c>
      <c r="BD68" s="161">
        <v>125.51544511700327</v>
      </c>
      <c r="BE68" s="161">
        <v>127.04822525486885</v>
      </c>
      <c r="BF68" s="161">
        <v>126.06348513629722</v>
      </c>
      <c r="BG68" s="161">
        <v>140.40769372302512</v>
      </c>
      <c r="BH68" s="161">
        <v>73.524707611329305</v>
      </c>
      <c r="BI68" s="161">
        <v>68.241345171665827</v>
      </c>
      <c r="BJ68" s="161">
        <v>72.9369032800833</v>
      </c>
      <c r="BK68" s="161">
        <v>68.795934534011039</v>
      </c>
      <c r="BL68" s="161">
        <v>70.562744190800927</v>
      </c>
      <c r="BM68" s="161">
        <v>70.553879388514488</v>
      </c>
      <c r="BN68" s="161">
        <v>65.687595235386041</v>
      </c>
      <c r="BO68" s="161">
        <v>68.854066090401446</v>
      </c>
      <c r="BP68" s="161">
        <v>79.906804247717176</v>
      </c>
      <c r="BQ68" s="161">
        <v>70.006909986132811</v>
      </c>
      <c r="BR68" s="161">
        <v>6.9161852332406513</v>
      </c>
      <c r="BS68" s="161">
        <v>0</v>
      </c>
      <c r="BT68" s="161">
        <v>0</v>
      </c>
      <c r="BU68" s="161">
        <v>0</v>
      </c>
      <c r="BV68" s="161">
        <v>0</v>
      </c>
      <c r="BW68" s="161">
        <v>0</v>
      </c>
      <c r="BX68" s="161">
        <v>60.028911988203923</v>
      </c>
      <c r="BY68" s="161">
        <v>79.703833238638381</v>
      </c>
      <c r="BZ68" s="161">
        <v>0</v>
      </c>
      <c r="CA68" s="161">
        <v>0</v>
      </c>
      <c r="CB68" s="161">
        <v>0</v>
      </c>
      <c r="CC68" s="161">
        <v>0</v>
      </c>
      <c r="CD68" s="161">
        <v>0</v>
      </c>
      <c r="CE68" s="161">
        <v>0</v>
      </c>
      <c r="CF68" s="161">
        <v>0</v>
      </c>
      <c r="CG68" s="162">
        <v>0</v>
      </c>
    </row>
    <row r="69" spans="1:85" x14ac:dyDescent="0.35">
      <c r="A69" s="163"/>
      <c r="B69" s="36" t="s">
        <v>431</v>
      </c>
      <c r="C69" s="232" t="s">
        <v>386</v>
      </c>
      <c r="D69" s="161"/>
      <c r="E69" s="161"/>
      <c r="F69" s="161"/>
      <c r="G69" s="161"/>
      <c r="H69" s="161"/>
      <c r="I69" s="161"/>
      <c r="J69" s="161"/>
      <c r="K69" s="161"/>
      <c r="L69" s="161"/>
      <c r="M69" s="161"/>
      <c r="N69" s="161"/>
      <c r="O69" s="161"/>
      <c r="P69" s="161"/>
      <c r="Q69" s="161"/>
      <c r="R69" s="161"/>
      <c r="S69" s="161"/>
      <c r="T69" s="161"/>
      <c r="U69" s="161"/>
      <c r="V69" s="161"/>
      <c r="W69" s="161"/>
      <c r="X69" s="161"/>
      <c r="Y69" s="161"/>
      <c r="Z69" s="161"/>
      <c r="AA69" s="161"/>
      <c r="AB69" s="161"/>
      <c r="AC69" s="161"/>
      <c r="AD69" s="161"/>
      <c r="AE69" s="161"/>
      <c r="AF69" s="161"/>
      <c r="AG69" s="161"/>
      <c r="AH69" s="161">
        <v>0</v>
      </c>
      <c r="AI69" s="161">
        <v>0</v>
      </c>
      <c r="AJ69" s="161">
        <v>0</v>
      </c>
      <c r="AK69" s="161">
        <v>0</v>
      </c>
      <c r="AL69" s="161">
        <v>0</v>
      </c>
      <c r="AM69" s="161">
        <v>0</v>
      </c>
      <c r="AN69" s="161">
        <v>0</v>
      </c>
      <c r="AO69" s="161">
        <v>0</v>
      </c>
      <c r="AP69" s="161">
        <v>0</v>
      </c>
      <c r="AQ69" s="161">
        <v>0</v>
      </c>
      <c r="AR69" s="161">
        <v>0</v>
      </c>
      <c r="AS69" s="161">
        <v>0</v>
      </c>
      <c r="AT69" s="161">
        <v>0</v>
      </c>
      <c r="AU69" s="161">
        <v>0</v>
      </c>
      <c r="AV69" s="161">
        <v>0</v>
      </c>
      <c r="AW69" s="161">
        <v>0</v>
      </c>
      <c r="AX69" s="161">
        <v>0</v>
      </c>
      <c r="AY69" s="161">
        <v>0</v>
      </c>
      <c r="AZ69" s="161">
        <v>0</v>
      </c>
      <c r="BA69" s="161">
        <v>0</v>
      </c>
      <c r="BB69" s="161">
        <v>0</v>
      </c>
      <c r="BC69" s="161">
        <v>0</v>
      </c>
      <c r="BD69" s="161">
        <v>0</v>
      </c>
      <c r="BE69" s="161">
        <v>0</v>
      </c>
      <c r="BF69" s="161">
        <v>0</v>
      </c>
      <c r="BG69" s="161">
        <v>0</v>
      </c>
      <c r="BH69" s="161">
        <v>0</v>
      </c>
      <c r="BI69" s="161">
        <v>0</v>
      </c>
      <c r="BJ69" s="161">
        <v>194.28896313542973</v>
      </c>
      <c r="BK69" s="161">
        <v>194.75407253964957</v>
      </c>
      <c r="BL69" s="161">
        <v>203.56481073895827</v>
      </c>
      <c r="BM69" s="161">
        <v>209.18385634036321</v>
      </c>
      <c r="BN69" s="161">
        <v>193.59140175092463</v>
      </c>
      <c r="BO69" s="161">
        <v>66.907515923940977</v>
      </c>
      <c r="BP69" s="161">
        <v>55.703604003971122</v>
      </c>
      <c r="BQ69" s="161">
        <v>51.968929559105824</v>
      </c>
      <c r="BR69" s="161">
        <v>46.825340503132502</v>
      </c>
      <c r="BS69" s="161">
        <v>41.351013644473191</v>
      </c>
      <c r="BT69" s="161">
        <v>37.444775887622903</v>
      </c>
      <c r="BU69" s="161">
        <v>33.863306513467691</v>
      </c>
      <c r="BV69" s="161">
        <v>32.150214898735676</v>
      </c>
      <c r="BW69" s="161">
        <v>32.782104577606837</v>
      </c>
      <c r="BX69" s="161">
        <v>33.499894466042882</v>
      </c>
      <c r="BY69" s="161">
        <v>30.978467154174197</v>
      </c>
      <c r="BZ69" s="161">
        <v>28.597371778288888</v>
      </c>
      <c r="CA69" s="161">
        <v>25.22147857024742</v>
      </c>
      <c r="CB69" s="161">
        <v>26.158430413192907</v>
      </c>
      <c r="CC69" s="161">
        <v>25.445938913018633</v>
      </c>
      <c r="CD69" s="161">
        <v>24.940664760409632</v>
      </c>
      <c r="CE69" s="161">
        <v>24.380710732644197</v>
      </c>
      <c r="CF69" s="161">
        <v>23.902215764121436</v>
      </c>
      <c r="CG69" s="162">
        <v>23.468782672913548</v>
      </c>
    </row>
    <row r="70" spans="1:85" x14ac:dyDescent="0.35">
      <c r="A70" s="163"/>
      <c r="C70" s="232"/>
      <c r="D70" s="161"/>
      <c r="E70" s="161"/>
      <c r="F70" s="161"/>
      <c r="G70" s="161"/>
      <c r="H70" s="161"/>
      <c r="I70" s="161"/>
      <c r="J70" s="161"/>
      <c r="K70" s="161"/>
      <c r="L70" s="161"/>
      <c r="M70" s="161"/>
      <c r="N70" s="161"/>
      <c r="O70" s="161"/>
      <c r="P70" s="161"/>
      <c r="Q70" s="161"/>
      <c r="R70" s="161"/>
      <c r="S70" s="161"/>
      <c r="T70" s="161"/>
      <c r="U70" s="161"/>
      <c r="V70" s="161"/>
      <c r="W70" s="161"/>
      <c r="X70" s="161"/>
      <c r="Y70" s="161"/>
      <c r="Z70" s="161"/>
      <c r="AA70" s="161"/>
      <c r="AB70" s="161"/>
      <c r="AC70" s="161"/>
      <c r="AD70" s="161"/>
      <c r="AE70" s="161"/>
      <c r="AF70" s="161"/>
      <c r="AG70" s="161"/>
      <c r="AH70" s="161"/>
      <c r="AI70" s="161"/>
      <c r="AJ70" s="161"/>
      <c r="AK70" s="161"/>
      <c r="AL70" s="161"/>
      <c r="AM70" s="161"/>
      <c r="AN70" s="161"/>
      <c r="AO70" s="161"/>
      <c r="AP70" s="161"/>
      <c r="AQ70" s="161"/>
      <c r="AR70" s="161"/>
      <c r="AS70" s="161"/>
      <c r="AT70" s="161"/>
      <c r="AU70" s="161"/>
      <c r="AV70" s="161"/>
      <c r="AW70" s="161"/>
      <c r="AX70" s="161"/>
      <c r="AY70" s="161"/>
      <c r="AZ70" s="161"/>
      <c r="BA70" s="161"/>
      <c r="BB70" s="161"/>
      <c r="BC70" s="161"/>
      <c r="BD70" s="161"/>
      <c r="BE70" s="161"/>
      <c r="BF70" s="161"/>
      <c r="BG70" s="161"/>
      <c r="BH70" s="161"/>
      <c r="BI70" s="161"/>
      <c r="BJ70" s="161"/>
      <c r="BK70" s="161"/>
      <c r="BL70" s="161"/>
      <c r="BM70" s="161"/>
      <c r="BN70" s="161"/>
      <c r="BO70" s="161"/>
      <c r="BP70" s="161"/>
      <c r="BQ70" s="161"/>
      <c r="BR70" s="161"/>
      <c r="BS70" s="161"/>
      <c r="BT70" s="161"/>
      <c r="BU70" s="161"/>
      <c r="BV70" s="161"/>
      <c r="BW70" s="161"/>
      <c r="BX70" s="161"/>
      <c r="BY70" s="161"/>
      <c r="BZ70" s="161"/>
      <c r="CA70" s="161"/>
      <c r="CB70" s="161"/>
      <c r="CC70" s="161"/>
      <c r="CD70" s="161"/>
      <c r="CE70" s="161"/>
      <c r="CF70" s="161"/>
      <c r="CG70" s="162"/>
    </row>
    <row r="71" spans="1:85" s="235" customFormat="1" x14ac:dyDescent="0.35">
      <c r="A71" s="234"/>
      <c r="B71" s="36" t="s">
        <v>432</v>
      </c>
      <c r="C71" s="232" t="s">
        <v>380</v>
      </c>
      <c r="D71" s="161"/>
      <c r="E71" s="161"/>
      <c r="F71" s="161"/>
      <c r="G71" s="161"/>
      <c r="H71" s="161"/>
      <c r="I71" s="161"/>
      <c r="J71" s="161"/>
      <c r="K71" s="161"/>
      <c r="L71" s="161"/>
      <c r="M71" s="161"/>
      <c r="N71" s="161"/>
      <c r="O71" s="161"/>
      <c r="P71" s="161"/>
      <c r="Q71" s="161"/>
      <c r="R71" s="161"/>
      <c r="S71" s="161"/>
      <c r="T71" s="161"/>
      <c r="U71" s="161"/>
      <c r="V71" s="161"/>
      <c r="W71" s="161"/>
      <c r="X71" s="161"/>
      <c r="Y71" s="161"/>
      <c r="Z71" s="161"/>
      <c r="AA71" s="161"/>
      <c r="AB71" s="161"/>
      <c r="AC71" s="161"/>
      <c r="AD71" s="161"/>
      <c r="AE71" s="161"/>
      <c r="AF71" s="161"/>
      <c r="AG71" s="161"/>
      <c r="AH71" s="161">
        <v>3970.6598365574982</v>
      </c>
      <c r="AI71" s="161">
        <v>3510.2601067401115</v>
      </c>
      <c r="AJ71" s="161">
        <v>5777.8833111048134</v>
      </c>
      <c r="AK71" s="161">
        <v>6950.4759949160589</v>
      </c>
      <c r="AL71" s="161">
        <v>5704.9547894954458</v>
      </c>
      <c r="AM71" s="161">
        <v>5434.8426229374454</v>
      </c>
      <c r="AN71" s="161">
        <v>5412.6845104450758</v>
      </c>
      <c r="AO71" s="161">
        <v>5169.0675685747128</v>
      </c>
      <c r="AP71" s="161">
        <v>5421.1191895863794</v>
      </c>
      <c r="AQ71" s="161">
        <v>4336.6895844397441</v>
      </c>
      <c r="AR71" s="161">
        <v>3061.1772994212602</v>
      </c>
      <c r="AS71" s="161">
        <v>1877.0548636628662</v>
      </c>
      <c r="AT71" s="161">
        <v>2053.7677707444409</v>
      </c>
      <c r="AU71" s="161">
        <v>3571.3475190697968</v>
      </c>
      <c r="AV71" s="161">
        <v>3814.2714803623667</v>
      </c>
      <c r="AW71" s="161">
        <v>3480.1530391853362</v>
      </c>
      <c r="AX71" s="161">
        <v>2693.3478365856649</v>
      </c>
      <c r="AY71" s="161">
        <v>2213.5571620898768</v>
      </c>
      <c r="AZ71" s="161">
        <v>1141.1568913123858</v>
      </c>
      <c r="BA71" s="161">
        <v>0</v>
      </c>
      <c r="BB71" s="161">
        <v>0</v>
      </c>
      <c r="BC71" s="161">
        <v>0</v>
      </c>
      <c r="BD71" s="161">
        <v>0</v>
      </c>
      <c r="BE71" s="161">
        <v>0</v>
      </c>
      <c r="BF71" s="161">
        <v>0</v>
      </c>
      <c r="BG71" s="161">
        <v>0</v>
      </c>
      <c r="BH71" s="161">
        <v>0</v>
      </c>
      <c r="BI71" s="161">
        <v>0</v>
      </c>
      <c r="BJ71" s="161">
        <v>0</v>
      </c>
      <c r="BK71" s="161">
        <v>0</v>
      </c>
      <c r="BL71" s="161">
        <v>0</v>
      </c>
      <c r="BM71" s="161">
        <v>0</v>
      </c>
      <c r="BN71" s="161">
        <v>0</v>
      </c>
      <c r="BO71" s="161">
        <v>0</v>
      </c>
      <c r="BP71" s="161">
        <v>0</v>
      </c>
      <c r="BQ71" s="161">
        <v>0</v>
      </c>
      <c r="BR71" s="161">
        <v>0</v>
      </c>
      <c r="BS71" s="161">
        <v>0</v>
      </c>
      <c r="BT71" s="161">
        <v>0</v>
      </c>
      <c r="BU71" s="161">
        <v>0</v>
      </c>
      <c r="BV71" s="161">
        <v>0</v>
      </c>
      <c r="BW71" s="161">
        <v>0</v>
      </c>
      <c r="BX71" s="161">
        <v>0</v>
      </c>
      <c r="BY71" s="161">
        <v>0</v>
      </c>
      <c r="BZ71" s="161">
        <v>0</v>
      </c>
      <c r="CA71" s="161">
        <v>0</v>
      </c>
      <c r="CB71" s="161">
        <v>0</v>
      </c>
      <c r="CC71" s="161">
        <v>0</v>
      </c>
      <c r="CD71" s="161">
        <v>0</v>
      </c>
      <c r="CE71" s="161">
        <v>0</v>
      </c>
      <c r="CF71" s="161">
        <v>0</v>
      </c>
      <c r="CG71" s="162">
        <v>0</v>
      </c>
    </row>
    <row r="72" spans="1:85" s="235" customFormat="1" ht="25.5" customHeight="1" x14ac:dyDescent="0.35">
      <c r="A72" s="234"/>
      <c r="B72" s="10" t="s">
        <v>433</v>
      </c>
      <c r="C72" s="232"/>
      <c r="D72" s="161"/>
      <c r="E72" s="161"/>
      <c r="F72" s="161"/>
      <c r="G72" s="161"/>
      <c r="H72" s="161"/>
      <c r="I72" s="161"/>
      <c r="J72" s="161"/>
      <c r="K72" s="161"/>
      <c r="L72" s="161"/>
      <c r="M72" s="161"/>
      <c r="N72" s="161"/>
      <c r="O72" s="161"/>
      <c r="P72" s="161"/>
      <c r="Q72" s="161"/>
      <c r="R72" s="161"/>
      <c r="S72" s="161"/>
      <c r="T72" s="161"/>
      <c r="U72" s="161"/>
      <c r="V72" s="161"/>
      <c r="W72" s="161"/>
      <c r="X72" s="161"/>
      <c r="Y72" s="161"/>
      <c r="Z72" s="161"/>
      <c r="AA72" s="161"/>
      <c r="AB72" s="161"/>
      <c r="AC72" s="161"/>
      <c r="AD72" s="161"/>
      <c r="AE72" s="161"/>
      <c r="AF72" s="161"/>
      <c r="AG72" s="161"/>
      <c r="AH72" s="161"/>
      <c r="AI72" s="161"/>
      <c r="AJ72" s="161"/>
      <c r="AK72" s="161"/>
      <c r="AL72" s="161"/>
      <c r="AM72" s="161"/>
      <c r="AN72" s="161"/>
      <c r="AO72" s="161"/>
      <c r="AP72" s="161"/>
      <c r="AQ72" s="161"/>
      <c r="AR72" s="161"/>
      <c r="AS72" s="161"/>
      <c r="AT72" s="161"/>
      <c r="AU72" s="161"/>
      <c r="AV72" s="161"/>
      <c r="AW72" s="161"/>
      <c r="AX72" s="161"/>
      <c r="AY72" s="161"/>
      <c r="AZ72" s="161"/>
      <c r="BA72" s="161"/>
      <c r="BB72" s="161"/>
      <c r="BC72" s="161"/>
      <c r="BD72" s="161"/>
      <c r="BE72" s="161"/>
      <c r="BF72" s="161"/>
      <c r="BG72" s="161"/>
      <c r="BH72" s="161"/>
      <c r="BI72" s="161"/>
      <c r="BJ72" s="161"/>
      <c r="BK72" s="161"/>
      <c r="BL72" s="161"/>
      <c r="BM72" s="161"/>
      <c r="BN72" s="161"/>
      <c r="BO72" s="161"/>
      <c r="BP72" s="161"/>
      <c r="BQ72" s="161">
        <v>8.2012670246824833</v>
      </c>
      <c r="BR72" s="161">
        <v>77.669216125720212</v>
      </c>
      <c r="BS72" s="161">
        <v>674.16723288988794</v>
      </c>
      <c r="BT72" s="161">
        <v>2129.7513179626608</v>
      </c>
      <c r="BU72" s="161">
        <v>4393.2090263851387</v>
      </c>
      <c r="BV72" s="161">
        <v>10534.404027130779</v>
      </c>
      <c r="BW72" s="161">
        <v>23246.750911764801</v>
      </c>
      <c r="BX72" s="161">
        <v>45900.55376175182</v>
      </c>
      <c r="BY72" s="161">
        <v>49020.411587327748</v>
      </c>
      <c r="BZ72" s="161">
        <v>47308.034254099097</v>
      </c>
      <c r="CA72" s="161">
        <v>55530.68088749329</v>
      </c>
      <c r="CB72" s="161">
        <v>67012.975570051363</v>
      </c>
      <c r="CC72" s="161">
        <v>75821.684773644709</v>
      </c>
      <c r="CD72" s="161">
        <v>81749.528041684171</v>
      </c>
      <c r="CE72" s="161">
        <v>80934.921593489154</v>
      </c>
      <c r="CF72" s="161">
        <v>81268.900029370125</v>
      </c>
      <c r="CG72" s="162">
        <v>82534.210708239945</v>
      </c>
    </row>
    <row r="73" spans="1:85" s="235" customFormat="1" x14ac:dyDescent="0.35">
      <c r="A73" s="234"/>
      <c r="B73" s="170" t="s">
        <v>434</v>
      </c>
      <c r="C73" s="232" t="s">
        <v>386</v>
      </c>
      <c r="D73" s="161"/>
      <c r="E73" s="161"/>
      <c r="F73" s="161"/>
      <c r="G73" s="161"/>
      <c r="H73" s="161"/>
      <c r="I73" s="161"/>
      <c r="J73" s="161"/>
      <c r="K73" s="161"/>
      <c r="L73" s="161"/>
      <c r="M73" s="161"/>
      <c r="N73" s="161"/>
      <c r="O73" s="161"/>
      <c r="P73" s="161"/>
      <c r="Q73" s="161"/>
      <c r="R73" s="161"/>
      <c r="S73" s="161"/>
      <c r="T73" s="161"/>
      <c r="U73" s="161"/>
      <c r="V73" s="161"/>
      <c r="W73" s="161"/>
      <c r="X73" s="161"/>
      <c r="Y73" s="161"/>
      <c r="Z73" s="161"/>
      <c r="AA73" s="161"/>
      <c r="AB73" s="161"/>
      <c r="AC73" s="161"/>
      <c r="AD73" s="161"/>
      <c r="AE73" s="161"/>
      <c r="AF73" s="161"/>
      <c r="AG73" s="161"/>
      <c r="AH73" s="161"/>
      <c r="AI73" s="161"/>
      <c r="AJ73" s="161"/>
      <c r="AK73" s="161"/>
      <c r="AL73" s="161"/>
      <c r="AM73" s="161"/>
      <c r="AN73" s="161"/>
      <c r="AO73" s="161"/>
      <c r="AP73" s="161"/>
      <c r="AQ73" s="161"/>
      <c r="AR73" s="161"/>
      <c r="AS73" s="161"/>
      <c r="AT73" s="161"/>
      <c r="AU73" s="161"/>
      <c r="AV73" s="161"/>
      <c r="AW73" s="161"/>
      <c r="AX73" s="161"/>
      <c r="AY73" s="161"/>
      <c r="AZ73" s="161"/>
      <c r="BA73" s="161"/>
      <c r="BB73" s="161"/>
      <c r="BC73" s="161"/>
      <c r="BD73" s="161"/>
      <c r="BE73" s="161"/>
      <c r="BF73" s="161"/>
      <c r="BG73" s="161"/>
      <c r="BH73" s="161"/>
      <c r="BI73" s="161"/>
      <c r="BJ73" s="161"/>
      <c r="BK73" s="161"/>
      <c r="BL73" s="161"/>
      <c r="BM73" s="161"/>
      <c r="BN73" s="161"/>
      <c r="BO73" s="161"/>
      <c r="BP73" s="161"/>
      <c r="BQ73" s="161">
        <v>1.0973206301458147</v>
      </c>
      <c r="BR73" s="161">
        <v>7.6207467657734673</v>
      </c>
      <c r="BS73" s="161">
        <v>46.383700276452956</v>
      </c>
      <c r="BT73" s="161">
        <v>929.91865856253435</v>
      </c>
      <c r="BU73" s="161">
        <v>2640.3219933384603</v>
      </c>
      <c r="BV73" s="161">
        <v>7990.0784363741423</v>
      </c>
      <c r="BW73" s="161">
        <v>19416.870404177425</v>
      </c>
      <c r="BX73" s="161">
        <v>26027.051108474945</v>
      </c>
      <c r="BY73" s="161">
        <v>33365.790580245048</v>
      </c>
      <c r="BZ73" s="161">
        <v>36216.696006359794</v>
      </c>
      <c r="CA73" s="161">
        <v>43672.503463866407</v>
      </c>
      <c r="CB73" s="161">
        <v>53580.959797107724</v>
      </c>
      <c r="CC73" s="161">
        <v>60558.312143685362</v>
      </c>
      <c r="CD73" s="161">
        <v>66040.427974423132</v>
      </c>
      <c r="CE73" s="161">
        <v>66122.641490708789</v>
      </c>
      <c r="CF73" s="161">
        <v>67000.965528414177</v>
      </c>
      <c r="CG73" s="162">
        <v>68170.677077387692</v>
      </c>
    </row>
    <row r="74" spans="1:85" s="235" customFormat="1" x14ac:dyDescent="0.35">
      <c r="A74" s="234"/>
      <c r="B74" s="170" t="s">
        <v>435</v>
      </c>
      <c r="C74" s="232" t="s">
        <v>386</v>
      </c>
      <c r="D74" s="161"/>
      <c r="E74" s="161"/>
      <c r="F74" s="161"/>
      <c r="G74" s="161"/>
      <c r="H74" s="161"/>
      <c r="I74" s="161"/>
      <c r="J74" s="161"/>
      <c r="K74" s="161"/>
      <c r="L74" s="161"/>
      <c r="M74" s="161"/>
      <c r="N74" s="161"/>
      <c r="O74" s="161"/>
      <c r="P74" s="161"/>
      <c r="Q74" s="161"/>
      <c r="R74" s="161"/>
      <c r="S74" s="161"/>
      <c r="T74" s="161"/>
      <c r="U74" s="161"/>
      <c r="V74" s="161"/>
      <c r="W74" s="161"/>
      <c r="X74" s="161"/>
      <c r="Y74" s="161"/>
      <c r="Z74" s="161"/>
      <c r="AA74" s="161"/>
      <c r="AB74" s="161"/>
      <c r="AC74" s="161"/>
      <c r="AD74" s="161"/>
      <c r="AE74" s="161"/>
      <c r="AF74" s="161"/>
      <c r="AG74" s="161"/>
      <c r="AH74" s="161"/>
      <c r="AI74" s="161"/>
      <c r="AJ74" s="161"/>
      <c r="AK74" s="161"/>
      <c r="AL74" s="161"/>
      <c r="AM74" s="161"/>
      <c r="AN74" s="161"/>
      <c r="AO74" s="161"/>
      <c r="AP74" s="161"/>
      <c r="AQ74" s="161"/>
      <c r="AR74" s="161"/>
      <c r="AS74" s="161"/>
      <c r="AT74" s="161"/>
      <c r="AU74" s="161"/>
      <c r="AV74" s="161"/>
      <c r="AW74" s="161"/>
      <c r="AX74" s="161"/>
      <c r="AY74" s="161"/>
      <c r="AZ74" s="161"/>
      <c r="BA74" s="161"/>
      <c r="BB74" s="161"/>
      <c r="BC74" s="161"/>
      <c r="BD74" s="161"/>
      <c r="BE74" s="161"/>
      <c r="BF74" s="161"/>
      <c r="BG74" s="161"/>
      <c r="BH74" s="161"/>
      <c r="BI74" s="161"/>
      <c r="BJ74" s="161"/>
      <c r="BK74" s="161"/>
      <c r="BL74" s="161"/>
      <c r="BM74" s="161"/>
      <c r="BN74" s="161"/>
      <c r="BO74" s="161"/>
      <c r="BP74" s="161"/>
      <c r="BQ74" s="161">
        <v>7.1039463945366688</v>
      </c>
      <c r="BR74" s="161">
        <v>70.048469359946736</v>
      </c>
      <c r="BS74" s="161">
        <v>627.783532613435</v>
      </c>
      <c r="BT74" s="161">
        <v>1199.8326594001262</v>
      </c>
      <c r="BU74" s="161">
        <v>1752.8870330466791</v>
      </c>
      <c r="BV74" s="161">
        <v>2544.3255907566349</v>
      </c>
      <c r="BW74" s="161">
        <v>3829.8805075873752</v>
      </c>
      <c r="BX74" s="161">
        <v>19873.502653276882</v>
      </c>
      <c r="BY74" s="161">
        <v>15654.621007082702</v>
      </c>
      <c r="BZ74" s="161">
        <v>11091.338247739297</v>
      </c>
      <c r="CA74" s="161">
        <v>11858.177423626885</v>
      </c>
      <c r="CB74" s="161">
        <v>13432.015772943631</v>
      </c>
      <c r="CC74" s="161">
        <v>15263.372629959353</v>
      </c>
      <c r="CD74" s="161">
        <v>15709.100067261026</v>
      </c>
      <c r="CE74" s="161">
        <v>14812.280102780365</v>
      </c>
      <c r="CF74" s="161">
        <v>14267.934500955947</v>
      </c>
      <c r="CG74" s="162">
        <v>14363.53363085226</v>
      </c>
    </row>
    <row r="75" spans="1:85" ht="25.5" customHeight="1" x14ac:dyDescent="0.35">
      <c r="A75" s="163"/>
      <c r="B75" s="36" t="s">
        <v>503</v>
      </c>
      <c r="C75" s="232" t="s">
        <v>376</v>
      </c>
      <c r="D75" s="161"/>
      <c r="E75" s="161"/>
      <c r="F75" s="161"/>
      <c r="G75" s="161"/>
      <c r="H75" s="161"/>
      <c r="I75" s="161"/>
      <c r="J75" s="161"/>
      <c r="K75" s="161"/>
      <c r="L75" s="161"/>
      <c r="M75" s="161"/>
      <c r="N75" s="161"/>
      <c r="O75" s="161"/>
      <c r="P75" s="161"/>
      <c r="Q75" s="161"/>
      <c r="R75" s="161"/>
      <c r="S75" s="161"/>
      <c r="T75" s="161"/>
      <c r="U75" s="161"/>
      <c r="V75" s="161"/>
      <c r="W75" s="161"/>
      <c r="X75" s="161"/>
      <c r="Y75" s="161"/>
      <c r="Z75" s="161"/>
      <c r="AA75" s="161"/>
      <c r="AB75" s="161"/>
      <c r="AC75" s="161"/>
      <c r="AD75" s="161"/>
      <c r="AE75" s="161"/>
      <c r="AF75" s="161"/>
      <c r="AG75" s="161"/>
      <c r="AH75" s="161">
        <v>606.32980934571367</v>
      </c>
      <c r="AI75" s="161">
        <v>742.76673811440764</v>
      </c>
      <c r="AJ75" s="161">
        <v>674.8026030810006</v>
      </c>
      <c r="AK75" s="161">
        <v>656.51370320016747</v>
      </c>
      <c r="AL75" s="161">
        <v>614.9180602437491</v>
      </c>
      <c r="AM75" s="161">
        <v>621.07871211341171</v>
      </c>
      <c r="AN75" s="161">
        <v>538.74733373450943</v>
      </c>
      <c r="AO75" s="161">
        <v>481.21123865107086</v>
      </c>
      <c r="AP75" s="161">
        <v>431.76369351709184</v>
      </c>
      <c r="AQ75" s="161">
        <v>381.42582984821524</v>
      </c>
      <c r="AR75" s="161">
        <v>332.871171275633</v>
      </c>
      <c r="AS75" s="161">
        <v>298.89656441517229</v>
      </c>
      <c r="AT75" s="161">
        <v>333.60268079649541</v>
      </c>
      <c r="AU75" s="161">
        <v>356.88646563432587</v>
      </c>
      <c r="AV75" s="161">
        <v>434.45958254806567</v>
      </c>
      <c r="AW75" s="161">
        <v>504.21626148500542</v>
      </c>
      <c r="AX75" s="161">
        <v>456.71420478339394</v>
      </c>
      <c r="AY75" s="161">
        <v>491.39069477969798</v>
      </c>
      <c r="AZ75" s="161">
        <v>455.41906508291748</v>
      </c>
      <c r="BA75" s="161">
        <v>417.20866869103293</v>
      </c>
      <c r="BB75" s="161">
        <v>411.63792933518909</v>
      </c>
      <c r="BC75" s="161">
        <v>406.90917654406542</v>
      </c>
      <c r="BD75" s="161">
        <v>393.65366145947502</v>
      </c>
      <c r="BE75" s="161">
        <v>343.15098022711345</v>
      </c>
      <c r="BF75" s="161">
        <v>0</v>
      </c>
      <c r="BG75" s="161">
        <v>0</v>
      </c>
      <c r="BH75" s="161">
        <v>0</v>
      </c>
      <c r="BI75" s="161">
        <v>0</v>
      </c>
      <c r="BJ75" s="161">
        <v>0</v>
      </c>
      <c r="BK75" s="161">
        <v>0</v>
      </c>
      <c r="BL75" s="161">
        <v>0</v>
      </c>
      <c r="BM75" s="161">
        <v>0</v>
      </c>
      <c r="BN75" s="161">
        <v>0</v>
      </c>
      <c r="BO75" s="161">
        <v>0</v>
      </c>
      <c r="BP75" s="161">
        <v>0</v>
      </c>
      <c r="BQ75" s="161">
        <v>0</v>
      </c>
      <c r="BR75" s="161">
        <v>0</v>
      </c>
      <c r="BS75" s="161">
        <v>0</v>
      </c>
      <c r="BT75" s="161">
        <v>0</v>
      </c>
      <c r="BU75" s="161">
        <v>0</v>
      </c>
      <c r="BV75" s="161">
        <v>0</v>
      </c>
      <c r="BW75" s="161">
        <v>0</v>
      </c>
      <c r="BX75" s="161">
        <v>0</v>
      </c>
      <c r="BY75" s="161">
        <v>0</v>
      </c>
      <c r="BZ75" s="161">
        <v>0</v>
      </c>
      <c r="CA75" s="161">
        <v>0</v>
      </c>
      <c r="CB75" s="161">
        <v>0</v>
      </c>
      <c r="CC75" s="161">
        <v>0</v>
      </c>
      <c r="CD75" s="161">
        <v>0</v>
      </c>
      <c r="CE75" s="161">
        <v>0</v>
      </c>
      <c r="CF75" s="161">
        <v>0</v>
      </c>
      <c r="CG75" s="162">
        <v>0</v>
      </c>
    </row>
    <row r="76" spans="1:85" x14ac:dyDescent="0.35">
      <c r="A76" s="163"/>
      <c r="B76" s="36" t="s">
        <v>504</v>
      </c>
      <c r="C76" s="232" t="s">
        <v>386</v>
      </c>
      <c r="D76" s="161"/>
      <c r="E76" s="161"/>
      <c r="F76" s="161"/>
      <c r="G76" s="161"/>
      <c r="H76" s="161"/>
      <c r="I76" s="161"/>
      <c r="J76" s="161"/>
      <c r="K76" s="161"/>
      <c r="L76" s="161"/>
      <c r="M76" s="161"/>
      <c r="N76" s="161"/>
      <c r="O76" s="161"/>
      <c r="P76" s="161"/>
      <c r="Q76" s="161"/>
      <c r="R76" s="161"/>
      <c r="S76" s="161"/>
      <c r="T76" s="161"/>
      <c r="U76" s="161"/>
      <c r="V76" s="161"/>
      <c r="W76" s="161"/>
      <c r="X76" s="161"/>
      <c r="Y76" s="161"/>
      <c r="Z76" s="161"/>
      <c r="AA76" s="161"/>
      <c r="AB76" s="161"/>
      <c r="AC76" s="161"/>
      <c r="AD76" s="161"/>
      <c r="AE76" s="161"/>
      <c r="AF76" s="161"/>
      <c r="AG76" s="161"/>
      <c r="AH76" s="161">
        <v>0</v>
      </c>
      <c r="AI76" s="161">
        <v>0</v>
      </c>
      <c r="AJ76" s="161">
        <v>0</v>
      </c>
      <c r="AK76" s="161">
        <v>0</v>
      </c>
      <c r="AL76" s="161">
        <v>0</v>
      </c>
      <c r="AM76" s="161">
        <v>0</v>
      </c>
      <c r="AN76" s="161">
        <v>0</v>
      </c>
      <c r="AO76" s="161">
        <v>0</v>
      </c>
      <c r="AP76" s="161">
        <v>0</v>
      </c>
      <c r="AQ76" s="161">
        <v>0</v>
      </c>
      <c r="AR76" s="161">
        <v>93.681991001900244</v>
      </c>
      <c r="AS76" s="161">
        <v>65.552700703558713</v>
      </c>
      <c r="AT76" s="161">
        <v>25.336822804031311</v>
      </c>
      <c r="AU76" s="161">
        <v>9.4883211459902821</v>
      </c>
      <c r="AV76" s="161">
        <v>4.8129184754350556</v>
      </c>
      <c r="AW76" s="161">
        <v>2.7411174380723411</v>
      </c>
      <c r="AX76" s="161">
        <v>1.7451547103002731</v>
      </c>
      <c r="AY76" s="161">
        <v>3.1862548830937567</v>
      </c>
      <c r="AZ76" s="161">
        <v>0</v>
      </c>
      <c r="BA76" s="161">
        <v>0.43723059101437262</v>
      </c>
      <c r="BB76" s="161">
        <v>1.0273957050354516</v>
      </c>
      <c r="BC76" s="161">
        <v>0.41052329955233924</v>
      </c>
      <c r="BD76" s="161">
        <v>8.242805350967379E-2</v>
      </c>
      <c r="BE76" s="161">
        <v>0.62971729039369773</v>
      </c>
      <c r="BF76" s="161">
        <v>0.61591017023733785</v>
      </c>
      <c r="BG76" s="161">
        <v>0.22365594952209222</v>
      </c>
      <c r="BH76" s="161">
        <v>0.14875929214385231</v>
      </c>
      <c r="BI76" s="161">
        <v>0</v>
      </c>
      <c r="BJ76" s="161">
        <v>0</v>
      </c>
      <c r="BK76" s="161">
        <v>0</v>
      </c>
      <c r="BL76" s="161">
        <v>0</v>
      </c>
      <c r="BM76" s="161">
        <v>0</v>
      </c>
      <c r="BN76" s="161">
        <v>0</v>
      </c>
      <c r="BO76" s="161">
        <v>0</v>
      </c>
      <c r="BP76" s="161">
        <v>0</v>
      </c>
      <c r="BQ76" s="161">
        <v>0</v>
      </c>
      <c r="BR76" s="161">
        <v>0</v>
      </c>
      <c r="BS76" s="161">
        <v>0</v>
      </c>
      <c r="BT76" s="161">
        <v>0</v>
      </c>
      <c r="BU76" s="161">
        <v>0</v>
      </c>
      <c r="BV76" s="161">
        <v>0</v>
      </c>
      <c r="BW76" s="161">
        <v>0</v>
      </c>
      <c r="BX76" s="161">
        <v>0</v>
      </c>
      <c r="BY76" s="161">
        <v>0</v>
      </c>
      <c r="BZ76" s="161">
        <v>0</v>
      </c>
      <c r="CA76" s="161">
        <v>0</v>
      </c>
      <c r="CB76" s="161">
        <v>0</v>
      </c>
      <c r="CC76" s="161">
        <v>0</v>
      </c>
      <c r="CD76" s="161">
        <v>0</v>
      </c>
      <c r="CE76" s="161">
        <v>0</v>
      </c>
      <c r="CF76" s="161">
        <v>0</v>
      </c>
      <c r="CG76" s="162">
        <v>0</v>
      </c>
    </row>
    <row r="77" spans="1:85" x14ac:dyDescent="0.35">
      <c r="A77" s="163"/>
      <c r="B77" s="36" t="s">
        <v>505</v>
      </c>
      <c r="C77" s="232" t="s">
        <v>376</v>
      </c>
      <c r="D77" s="161"/>
      <c r="E77" s="161"/>
      <c r="F77" s="161"/>
      <c r="G77" s="161"/>
      <c r="H77" s="161"/>
      <c r="I77" s="161"/>
      <c r="J77" s="161"/>
      <c r="K77" s="161"/>
      <c r="L77" s="161"/>
      <c r="M77" s="161"/>
      <c r="N77" s="161"/>
      <c r="O77" s="161"/>
      <c r="P77" s="161"/>
      <c r="Q77" s="161"/>
      <c r="R77" s="161"/>
      <c r="S77" s="161"/>
      <c r="T77" s="161"/>
      <c r="U77" s="161"/>
      <c r="V77" s="161"/>
      <c r="W77" s="161"/>
      <c r="X77" s="161"/>
      <c r="Y77" s="161"/>
      <c r="Z77" s="161"/>
      <c r="AA77" s="161"/>
      <c r="AB77" s="161"/>
      <c r="AC77" s="161"/>
      <c r="AD77" s="161"/>
      <c r="AE77" s="161"/>
      <c r="AF77" s="161"/>
      <c r="AG77" s="161"/>
      <c r="AH77" s="161">
        <v>0</v>
      </c>
      <c r="AI77" s="161">
        <v>0.3225353849990914</v>
      </c>
      <c r="AJ77" s="161">
        <v>0.27083828020803813</v>
      </c>
      <c r="AK77" s="161">
        <v>0.24502265551995506</v>
      </c>
      <c r="AL77" s="161">
        <v>0.22819819157981783</v>
      </c>
      <c r="AM77" s="161">
        <v>0.21782936364478736</v>
      </c>
      <c r="AN77" s="161">
        <v>0.20580549469372911</v>
      </c>
      <c r="AO77" s="161">
        <v>0.19518190944901367</v>
      </c>
      <c r="AP77" s="161">
        <v>0.18758197887842143</v>
      </c>
      <c r="AQ77" s="161">
        <v>0.1772575869295937</v>
      </c>
      <c r="AR77" s="161">
        <v>0.1659556970804256</v>
      </c>
      <c r="AS77" s="161">
        <v>0.15356116199638942</v>
      </c>
      <c r="AT77" s="161">
        <v>2.3610868329169053E-2</v>
      </c>
      <c r="AU77" s="161">
        <v>0</v>
      </c>
      <c r="AV77" s="161">
        <v>5.415345911806523</v>
      </c>
      <c r="AW77" s="161">
        <v>0</v>
      </c>
      <c r="AX77" s="161">
        <v>0</v>
      </c>
      <c r="AY77" s="161">
        <v>-1.3661119713891833E-4</v>
      </c>
      <c r="AZ77" s="161">
        <v>0</v>
      </c>
      <c r="BA77" s="161">
        <v>1.2534118501447815</v>
      </c>
      <c r="BB77" s="161">
        <v>0.16484334079176349</v>
      </c>
      <c r="BC77" s="161">
        <v>1.7709256254270678</v>
      </c>
      <c r="BD77" s="161">
        <v>0.44709337245691283</v>
      </c>
      <c r="BE77" s="161">
        <v>0.32596155531694876</v>
      </c>
      <c r="BF77" s="161">
        <v>0.3565795722426694</v>
      </c>
      <c r="BG77" s="161">
        <v>0.2672283550581207</v>
      </c>
      <c r="BH77" s="161">
        <v>0</v>
      </c>
      <c r="BI77" s="161">
        <v>0</v>
      </c>
      <c r="BJ77" s="161">
        <v>-0.24090070453167059</v>
      </c>
      <c r="BK77" s="161">
        <v>0</v>
      </c>
      <c r="BL77" s="161">
        <v>0</v>
      </c>
      <c r="BM77" s="161">
        <v>0</v>
      </c>
      <c r="BN77" s="161">
        <v>0</v>
      </c>
      <c r="BO77" s="161">
        <v>0</v>
      </c>
      <c r="BP77" s="161">
        <v>0</v>
      </c>
      <c r="BQ77" s="161">
        <v>0</v>
      </c>
      <c r="BR77" s="161">
        <v>0</v>
      </c>
      <c r="BS77" s="161">
        <v>0</v>
      </c>
      <c r="BT77" s="161">
        <v>0</v>
      </c>
      <c r="BU77" s="161">
        <v>0</v>
      </c>
      <c r="BV77" s="161">
        <v>0</v>
      </c>
      <c r="BW77" s="161">
        <v>0</v>
      </c>
      <c r="BX77" s="161">
        <v>0</v>
      </c>
      <c r="BY77" s="161">
        <v>0</v>
      </c>
      <c r="BZ77" s="161">
        <v>0</v>
      </c>
      <c r="CA77" s="161">
        <v>0</v>
      </c>
      <c r="CB77" s="161">
        <v>0</v>
      </c>
      <c r="CC77" s="161">
        <v>0</v>
      </c>
      <c r="CD77" s="161">
        <v>0</v>
      </c>
      <c r="CE77" s="161">
        <v>0</v>
      </c>
      <c r="CF77" s="161">
        <v>0</v>
      </c>
      <c r="CG77" s="162">
        <v>0</v>
      </c>
    </row>
    <row r="78" spans="1:85" ht="24.75" customHeight="1" x14ac:dyDescent="0.35">
      <c r="A78" s="163"/>
      <c r="B78" s="63" t="s">
        <v>506</v>
      </c>
      <c r="C78" s="232"/>
      <c r="D78" s="40"/>
      <c r="E78" s="40"/>
      <c r="F78" s="40"/>
      <c r="G78" s="40"/>
      <c r="H78" s="40"/>
      <c r="I78" s="40"/>
      <c r="J78" s="40"/>
      <c r="K78" s="40"/>
      <c r="L78" s="40"/>
      <c r="M78" s="40"/>
      <c r="N78" s="40"/>
      <c r="O78" s="40"/>
      <c r="P78" s="40"/>
      <c r="Q78" s="40"/>
      <c r="R78" s="40"/>
      <c r="S78" s="40"/>
      <c r="T78" s="40"/>
      <c r="U78" s="40"/>
      <c r="V78" s="40"/>
      <c r="W78" s="40"/>
      <c r="X78" s="40"/>
      <c r="Y78" s="40"/>
      <c r="Z78" s="40"/>
      <c r="AA78" s="40"/>
      <c r="AB78" s="40"/>
      <c r="AC78" s="40"/>
      <c r="AD78" s="40"/>
      <c r="AE78" s="40"/>
      <c r="AF78" s="40"/>
      <c r="AG78" s="40"/>
      <c r="AH78" s="236">
        <v>27582.031410445787</v>
      </c>
      <c r="AI78" s="236">
        <v>25871.911756659098</v>
      </c>
      <c r="AJ78" s="236">
        <v>28358.145026900907</v>
      </c>
      <c r="AK78" s="236">
        <v>33967.733069206311</v>
      </c>
      <c r="AL78" s="236">
        <v>37462.060366016638</v>
      </c>
      <c r="AM78" s="236">
        <v>42015.279610087222</v>
      </c>
      <c r="AN78" s="236">
        <v>43996.310126053198</v>
      </c>
      <c r="AO78" s="236">
        <v>45681.786136717994</v>
      </c>
      <c r="AP78" s="236">
        <v>47948.568406070546</v>
      </c>
      <c r="AQ78" s="236">
        <v>46020.531247289386</v>
      </c>
      <c r="AR78" s="236">
        <v>41237.759161450842</v>
      </c>
      <c r="AS78" s="236">
        <v>39275.247693547826</v>
      </c>
      <c r="AT78" s="236">
        <v>42208.738411477738</v>
      </c>
      <c r="AU78" s="236">
        <v>50528.013541611974</v>
      </c>
      <c r="AV78" s="236">
        <v>58969.161954571879</v>
      </c>
      <c r="AW78" s="236">
        <v>64380.737941917811</v>
      </c>
      <c r="AX78" s="236">
        <v>65869.77363086454</v>
      </c>
      <c r="AY78" s="236">
        <v>67297.389925887328</v>
      </c>
      <c r="AZ78" s="236">
        <v>66528.548412237898</v>
      </c>
      <c r="BA78" s="236">
        <v>64916.415893157842</v>
      </c>
      <c r="BB78" s="236">
        <v>63854.251420756897</v>
      </c>
      <c r="BC78" s="236">
        <v>61782.401303369639</v>
      </c>
      <c r="BD78" s="236">
        <v>59434.330097372898</v>
      </c>
      <c r="BE78" s="236">
        <v>59625.417641949491</v>
      </c>
      <c r="BF78" s="236">
        <v>60002.037555258932</v>
      </c>
      <c r="BG78" s="236">
        <v>60982.456822519031</v>
      </c>
      <c r="BH78" s="236">
        <v>61041.451701296988</v>
      </c>
      <c r="BI78" s="236">
        <v>61468.012188717068</v>
      </c>
      <c r="BJ78" s="236">
        <v>61987.549100435135</v>
      </c>
      <c r="BK78" s="236">
        <v>63683.294079403742</v>
      </c>
      <c r="BL78" s="236">
        <v>65386.665896782113</v>
      </c>
      <c r="BM78" s="236">
        <v>74476.940268278675</v>
      </c>
      <c r="BN78" s="236">
        <v>75837.07779981714</v>
      </c>
      <c r="BO78" s="236">
        <v>77144.318541172674</v>
      </c>
      <c r="BP78" s="236">
        <v>78616.476210893947</v>
      </c>
      <c r="BQ78" s="236">
        <v>72687.505693548053</v>
      </c>
      <c r="BR78" s="236">
        <v>72522.287281401295</v>
      </c>
      <c r="BS78" s="236">
        <v>73833.865077339127</v>
      </c>
      <c r="BT78" s="236">
        <v>72841.479947138316</v>
      </c>
      <c r="BU78" s="236">
        <v>75070.161117317679</v>
      </c>
      <c r="BV78" s="236">
        <v>77832.399644741221</v>
      </c>
      <c r="BW78" s="236">
        <v>84013.793256510748</v>
      </c>
      <c r="BX78" s="236">
        <v>102259.99798612947</v>
      </c>
      <c r="BY78" s="236">
        <v>103679.90404260371</v>
      </c>
      <c r="BZ78" s="236">
        <v>104158.67277416661</v>
      </c>
      <c r="CA78" s="236">
        <v>115216.14712182185</v>
      </c>
      <c r="CB78" s="236">
        <v>121046.0665492437</v>
      </c>
      <c r="CC78" s="236">
        <v>123089.71033700793</v>
      </c>
      <c r="CD78" s="236">
        <v>127502.17205965793</v>
      </c>
      <c r="CE78" s="236">
        <v>127714.85642417213</v>
      </c>
      <c r="CF78" s="236">
        <v>128694.94621427367</v>
      </c>
      <c r="CG78" s="41">
        <v>130954.22197074491</v>
      </c>
    </row>
    <row r="79" spans="1:85" x14ac:dyDescent="0.35">
      <c r="A79" s="163"/>
      <c r="B79" s="233" t="s">
        <v>488</v>
      </c>
      <c r="C79" s="232"/>
      <c r="D79" s="40"/>
      <c r="E79" s="40"/>
      <c r="F79" s="40"/>
      <c r="G79" s="40"/>
      <c r="H79" s="40"/>
      <c r="I79" s="40"/>
      <c r="J79" s="40"/>
      <c r="K79" s="40"/>
      <c r="L79" s="40"/>
      <c r="M79" s="40"/>
      <c r="N79" s="40"/>
      <c r="O79" s="40"/>
      <c r="P79" s="40"/>
      <c r="Q79" s="40"/>
      <c r="R79" s="40"/>
      <c r="S79" s="40"/>
      <c r="T79" s="40"/>
      <c r="U79" s="40"/>
      <c r="V79" s="40"/>
      <c r="W79" s="40"/>
      <c r="X79" s="40"/>
      <c r="Y79" s="40"/>
      <c r="Z79" s="40"/>
      <c r="AA79" s="40"/>
      <c r="AB79" s="40"/>
      <c r="AC79" s="40"/>
      <c r="AD79" s="40"/>
      <c r="AE79" s="40"/>
      <c r="AF79" s="40"/>
      <c r="AG79" s="40"/>
      <c r="AH79" s="244">
        <v>25678.780917613909</v>
      </c>
      <c r="AI79" s="244">
        <v>23835.219303572201</v>
      </c>
      <c r="AJ79" s="244">
        <v>26201.052337655674</v>
      </c>
      <c r="AK79" s="244">
        <v>31321.100404195153</v>
      </c>
      <c r="AL79" s="244">
        <v>34565.997626913588</v>
      </c>
      <c r="AM79" s="244">
        <v>38877.269955495176</v>
      </c>
      <c r="AN79" s="244">
        <v>40771.145497499019</v>
      </c>
      <c r="AO79" s="244">
        <v>42344.77865270865</v>
      </c>
      <c r="AP79" s="244">
        <v>44377.815535886162</v>
      </c>
      <c r="AQ79" s="244">
        <v>42445.84095365752</v>
      </c>
      <c r="AR79" s="244">
        <v>38230.344575416326</v>
      </c>
      <c r="AS79" s="244">
        <v>35976.655015885015</v>
      </c>
      <c r="AT79" s="244">
        <v>38531.424624717998</v>
      </c>
      <c r="AU79" s="244">
        <v>47259.219025744889</v>
      </c>
      <c r="AV79" s="244">
        <v>54692.388755266853</v>
      </c>
      <c r="AW79" s="244">
        <v>59588.838558886258</v>
      </c>
      <c r="AX79" s="244">
        <v>60674.666123635019</v>
      </c>
      <c r="AY79" s="244">
        <v>61654.310275184005</v>
      </c>
      <c r="AZ79" s="244">
        <v>60512.391030202663</v>
      </c>
      <c r="BA79" s="244">
        <v>58528.603842833232</v>
      </c>
      <c r="BB79" s="244">
        <v>57381.708037742792</v>
      </c>
      <c r="BC79" s="244">
        <v>55995.605993577214</v>
      </c>
      <c r="BD79" s="244">
        <v>55602.359646505247</v>
      </c>
      <c r="BE79" s="244">
        <v>55921.297587295172</v>
      </c>
      <c r="BF79" s="244">
        <v>57210.427454886201</v>
      </c>
      <c r="BG79" s="244">
        <v>58026.117500308945</v>
      </c>
      <c r="BH79" s="244">
        <v>58086.051503477946</v>
      </c>
      <c r="BI79" s="244">
        <v>58254.35474230667</v>
      </c>
      <c r="BJ79" s="244">
        <v>58847.967594175789</v>
      </c>
      <c r="BK79" s="244">
        <v>60549.920106613754</v>
      </c>
      <c r="BL79" s="244">
        <v>62222.846749697725</v>
      </c>
      <c r="BM79" s="244">
        <v>70772.992939410135</v>
      </c>
      <c r="BN79" s="244">
        <v>71915.283998810395</v>
      </c>
      <c r="BO79" s="244">
        <v>73233.267028186601</v>
      </c>
      <c r="BP79" s="244">
        <v>74656.291525780107</v>
      </c>
      <c r="BQ79" s="244">
        <v>72687.505693548053</v>
      </c>
      <c r="BR79" s="244">
        <v>72522.287281401295</v>
      </c>
      <c r="BS79" s="244">
        <v>73833.865077339127</v>
      </c>
      <c r="BT79" s="244">
        <v>72841.479947138316</v>
      </c>
      <c r="BU79" s="244">
        <v>75070.161117317679</v>
      </c>
      <c r="BV79" s="244">
        <v>77832.399644741221</v>
      </c>
      <c r="BW79" s="244">
        <v>84013.793256510748</v>
      </c>
      <c r="BX79" s="244">
        <v>102259.99798612947</v>
      </c>
      <c r="BY79" s="244">
        <v>103679.90404260371</v>
      </c>
      <c r="BZ79" s="244">
        <v>104158.67277416661</v>
      </c>
      <c r="CA79" s="244">
        <v>115216.14712182185</v>
      </c>
      <c r="CB79" s="244">
        <v>121046.0665492437</v>
      </c>
      <c r="CC79" s="244">
        <v>123089.71033700793</v>
      </c>
      <c r="CD79" s="244">
        <v>127502.17205965793</v>
      </c>
      <c r="CE79" s="244">
        <v>127714.85642417213</v>
      </c>
      <c r="CF79" s="244">
        <v>128694.94621427367</v>
      </c>
      <c r="CG79" s="41">
        <v>130954.22197074491</v>
      </c>
    </row>
    <row r="80" spans="1:85" x14ac:dyDescent="0.35">
      <c r="A80" s="163"/>
      <c r="B80" s="1167" t="s">
        <v>1770</v>
      </c>
      <c r="C80" s="232"/>
      <c r="D80" s="40"/>
      <c r="E80" s="40"/>
      <c r="F80" s="40"/>
      <c r="G80" s="40"/>
      <c r="H80" s="40"/>
      <c r="I80" s="40"/>
      <c r="J80" s="40"/>
      <c r="K80" s="40"/>
      <c r="L80" s="40"/>
      <c r="M80" s="40"/>
      <c r="N80" s="40"/>
      <c r="O80" s="40"/>
      <c r="P80" s="40"/>
      <c r="Q80" s="40"/>
      <c r="R80" s="40"/>
      <c r="S80" s="40"/>
      <c r="T80" s="40"/>
      <c r="U80" s="40"/>
      <c r="V80" s="40"/>
      <c r="W80" s="40"/>
      <c r="X80" s="40"/>
      <c r="Y80" s="40"/>
      <c r="Z80" s="40"/>
      <c r="AA80" s="40"/>
      <c r="AB80" s="40"/>
      <c r="AC80" s="40"/>
      <c r="AD80" s="40"/>
      <c r="AE80" s="40"/>
      <c r="AF80" s="40"/>
      <c r="AG80" s="40"/>
      <c r="AH80" s="40"/>
      <c r="AI80" s="40"/>
      <c r="AJ80" s="40"/>
      <c r="AK80" s="40"/>
      <c r="AL80" s="40"/>
      <c r="AM80" s="40"/>
      <c r="AN80" s="40"/>
      <c r="AO80" s="40"/>
      <c r="AP80" s="40"/>
      <c r="AQ80" s="40"/>
      <c r="AR80" s="40"/>
      <c r="AS80" s="40"/>
      <c r="AT80" s="40"/>
      <c r="AU80" s="40"/>
      <c r="AV80" s="40"/>
      <c r="AW80" s="40"/>
      <c r="AX80" s="40"/>
      <c r="AY80" s="40"/>
      <c r="AZ80" s="40"/>
      <c r="BA80" s="40"/>
      <c r="BB80" s="40"/>
      <c r="BC80" s="1166">
        <f t="shared" ref="BC80:BZ80" si="1">SUM(BC75:BC77,BC56:BC72,BC49:BC53,BC46,BC40:BC43,BC28:BC37,BC21:BC24)</f>
        <v>61782.401303369639</v>
      </c>
      <c r="BD80" s="1166">
        <f t="shared" si="1"/>
        <v>59434.330097372898</v>
      </c>
      <c r="BE80" s="1166">
        <f t="shared" si="1"/>
        <v>59625.417641949498</v>
      </c>
      <c r="BF80" s="1166">
        <f t="shared" si="1"/>
        <v>60002.037555258968</v>
      </c>
      <c r="BG80" s="1166">
        <f t="shared" si="1"/>
        <v>60982.45682251906</v>
      </c>
      <c r="BH80" s="1166">
        <f t="shared" si="1"/>
        <v>61041.451701296995</v>
      </c>
      <c r="BI80" s="1166">
        <f t="shared" si="1"/>
        <v>61468.012188717075</v>
      </c>
      <c r="BJ80" s="1166">
        <f t="shared" si="1"/>
        <v>61987.549100435135</v>
      </c>
      <c r="BK80" s="1166">
        <f t="shared" si="1"/>
        <v>63683.294079403728</v>
      </c>
      <c r="BL80" s="1166">
        <f t="shared" si="1"/>
        <v>65386.66589678212</v>
      </c>
      <c r="BM80" s="1166">
        <f t="shared" si="1"/>
        <v>74476.940268278704</v>
      </c>
      <c r="BN80" s="1166">
        <f t="shared" si="1"/>
        <v>75837.077799817169</v>
      </c>
      <c r="BO80" s="1166">
        <f t="shared" si="1"/>
        <v>77144.31854117263</v>
      </c>
      <c r="BP80" s="1166">
        <f t="shared" si="1"/>
        <v>78616.476210893918</v>
      </c>
      <c r="BQ80" s="1166">
        <f t="shared" si="1"/>
        <v>72687.505693548082</v>
      </c>
      <c r="BR80" s="1166">
        <f t="shared" si="1"/>
        <v>72522.287281401295</v>
      </c>
      <c r="BS80" s="1166">
        <f t="shared" si="1"/>
        <v>73833.865077339127</v>
      </c>
      <c r="BT80" s="1166">
        <f t="shared" si="1"/>
        <v>72841.479947138345</v>
      </c>
      <c r="BU80" s="1166">
        <f t="shared" si="1"/>
        <v>75070.161117317679</v>
      </c>
      <c r="BV80" s="1166">
        <f t="shared" si="1"/>
        <v>77832.399644741206</v>
      </c>
      <c r="BW80" s="1166">
        <f t="shared" si="1"/>
        <v>84013.793256510777</v>
      </c>
      <c r="BX80" s="1166">
        <f t="shared" si="1"/>
        <v>102259.99798612947</v>
      </c>
      <c r="BY80" s="1166">
        <f t="shared" si="1"/>
        <v>103679.90404260371</v>
      </c>
      <c r="BZ80" s="1166">
        <f t="shared" si="1"/>
        <v>104158.67277416661</v>
      </c>
      <c r="CA80" s="1166">
        <f t="shared" ref="CA80:CG80" si="2">SUM(CA75:CA77,CA56:CA72,CA49:CA53,CA46,CA40:CA43,CA28:CA37,CA21:CA24)</f>
        <v>115216.14712182185</v>
      </c>
      <c r="CB80" s="1166">
        <f t="shared" si="2"/>
        <v>121046.06654924373</v>
      </c>
      <c r="CC80" s="1166">
        <f t="shared" si="2"/>
        <v>123089.71033700794</v>
      </c>
      <c r="CD80" s="1166">
        <f t="shared" si="2"/>
        <v>127502.17205965798</v>
      </c>
      <c r="CE80" s="1166">
        <f t="shared" si="2"/>
        <v>127714.85642417221</v>
      </c>
      <c r="CF80" s="1166">
        <f t="shared" si="2"/>
        <v>128694.94621427369</v>
      </c>
      <c r="CG80" s="1166">
        <f t="shared" si="2"/>
        <v>130954.22197074495</v>
      </c>
    </row>
    <row r="81" spans="1:85" ht="26.25" customHeight="1" x14ac:dyDescent="0.35">
      <c r="A81" s="163"/>
      <c r="B81" s="101" t="s">
        <v>507</v>
      </c>
      <c r="C81" s="232"/>
      <c r="D81" s="161"/>
      <c r="E81" s="161"/>
      <c r="F81" s="161"/>
      <c r="G81" s="161"/>
      <c r="H81" s="161"/>
      <c r="I81" s="161"/>
      <c r="J81" s="161"/>
      <c r="K81" s="161"/>
      <c r="L81" s="161"/>
      <c r="M81" s="161"/>
      <c r="N81" s="161"/>
      <c r="O81" s="161"/>
      <c r="P81" s="161"/>
      <c r="Q81" s="161"/>
      <c r="R81" s="161"/>
      <c r="S81" s="161"/>
      <c r="T81" s="161"/>
      <c r="U81" s="161"/>
      <c r="V81" s="161"/>
      <c r="W81" s="161"/>
      <c r="X81" s="161"/>
      <c r="Y81" s="161"/>
      <c r="Z81" s="161"/>
      <c r="AA81" s="161"/>
      <c r="AB81" s="161"/>
      <c r="AC81" s="161"/>
      <c r="AD81" s="161"/>
      <c r="AE81" s="161"/>
      <c r="AF81" s="161"/>
      <c r="AG81" s="161"/>
      <c r="AH81" s="161"/>
      <c r="AI81" s="161"/>
      <c r="AJ81" s="161"/>
      <c r="AK81" s="161"/>
      <c r="AL81" s="161"/>
      <c r="AM81" s="161"/>
      <c r="AN81" s="161"/>
      <c r="AO81" s="161"/>
      <c r="AP81" s="161"/>
      <c r="AQ81" s="161"/>
      <c r="AR81" s="161"/>
      <c r="AS81" s="161"/>
      <c r="AT81" s="161"/>
      <c r="AU81" s="161"/>
      <c r="AV81" s="161"/>
      <c r="AW81" s="161"/>
      <c r="AX81" s="161"/>
      <c r="AY81" s="161"/>
      <c r="AZ81" s="161"/>
      <c r="BA81" s="161"/>
      <c r="BB81" s="161"/>
      <c r="BC81" s="161"/>
      <c r="BD81" s="161"/>
      <c r="BE81" s="161"/>
      <c r="BF81" s="161"/>
      <c r="BG81" s="161"/>
      <c r="BH81" s="161"/>
      <c r="BI81" s="161"/>
      <c r="BJ81" s="161"/>
      <c r="BK81" s="161"/>
      <c r="BL81" s="161"/>
      <c r="BM81" s="161"/>
      <c r="BN81" s="161"/>
      <c r="BO81" s="161"/>
      <c r="BP81" s="161"/>
      <c r="BQ81" s="161"/>
      <c r="BR81" s="161"/>
      <c r="BS81" s="161"/>
      <c r="BT81" s="161"/>
      <c r="BU81" s="161"/>
      <c r="BV81" s="161"/>
      <c r="BW81" s="161"/>
      <c r="BX81" s="161"/>
      <c r="BY81" s="161"/>
      <c r="BZ81" s="161"/>
      <c r="CA81" s="161"/>
      <c r="CB81" s="161"/>
      <c r="CC81" s="161"/>
      <c r="CD81" s="161"/>
      <c r="CE81" s="161"/>
      <c r="CF81" s="161"/>
      <c r="CG81" s="162"/>
    </row>
    <row r="82" spans="1:85" x14ac:dyDescent="0.35">
      <c r="A82" s="163"/>
      <c r="B82" s="36" t="s">
        <v>378</v>
      </c>
      <c r="C82" s="232" t="s">
        <v>376</v>
      </c>
      <c r="D82" s="161"/>
      <c r="E82" s="161"/>
      <c r="F82" s="161"/>
      <c r="G82" s="161"/>
      <c r="H82" s="161"/>
      <c r="I82" s="161"/>
      <c r="J82" s="161"/>
      <c r="K82" s="161"/>
      <c r="L82" s="161"/>
      <c r="M82" s="161"/>
      <c r="N82" s="161"/>
      <c r="O82" s="161"/>
      <c r="P82" s="161"/>
      <c r="Q82" s="161"/>
      <c r="R82" s="161"/>
      <c r="S82" s="161"/>
      <c r="T82" s="161"/>
      <c r="U82" s="161"/>
      <c r="V82" s="161"/>
      <c r="W82" s="161"/>
      <c r="X82" s="161"/>
      <c r="Y82" s="161"/>
      <c r="Z82" s="161"/>
      <c r="AA82" s="161"/>
      <c r="AB82" s="161"/>
      <c r="AC82" s="161"/>
      <c r="AD82" s="161"/>
      <c r="AE82" s="161"/>
      <c r="AF82" s="161"/>
      <c r="AG82" s="161"/>
      <c r="AH82" s="161">
        <v>576.72042458716669</v>
      </c>
      <c r="AI82" s="161">
        <v>594.6313447830214</v>
      </c>
      <c r="AJ82" s="161">
        <v>674.82214023529161</v>
      </c>
      <c r="AK82" s="161">
        <v>789.183653075797</v>
      </c>
      <c r="AL82" s="161">
        <v>917.02563812010806</v>
      </c>
      <c r="AM82" s="161">
        <v>1103.6822861689745</v>
      </c>
      <c r="AN82" s="161">
        <v>1241.8889142824305</v>
      </c>
      <c r="AO82" s="161">
        <v>1431.1814258467502</v>
      </c>
      <c r="AP82" s="161">
        <v>1576.3002098004918</v>
      </c>
      <c r="AQ82" s="161">
        <v>1739.9393844374783</v>
      </c>
      <c r="AR82" s="161">
        <v>1852.6654560006298</v>
      </c>
      <c r="AS82" s="161">
        <v>2008.5971225609869</v>
      </c>
      <c r="AT82" s="161">
        <v>2233.1226208595344</v>
      </c>
      <c r="AU82" s="161">
        <v>2646.6322733971651</v>
      </c>
      <c r="AV82" s="161">
        <v>3366.3861844700573</v>
      </c>
      <c r="AW82" s="161">
        <v>3782.9127259637235</v>
      </c>
      <c r="AX82" s="161">
        <v>4067.9141771039917</v>
      </c>
      <c r="AY82" s="161">
        <v>4408.0450105919062</v>
      </c>
      <c r="AZ82" s="161">
        <v>4649.5413523001425</v>
      </c>
      <c r="BA82" s="161">
        <v>4899.4116781999419</v>
      </c>
      <c r="BB82" s="161">
        <v>5136.930605601463</v>
      </c>
      <c r="BC82" s="161">
        <v>5340.215723822771</v>
      </c>
      <c r="BD82" s="161">
        <v>5536.0198162627439</v>
      </c>
      <c r="BE82" s="161">
        <v>5753.0009761713463</v>
      </c>
      <c r="BF82" s="161">
        <v>5854.1699592410032</v>
      </c>
      <c r="BG82" s="161">
        <v>6088.0990648884163</v>
      </c>
      <c r="BH82" s="161">
        <v>6281.3799194202966</v>
      </c>
      <c r="BI82" s="161">
        <v>6531.429708440015</v>
      </c>
      <c r="BJ82" s="161">
        <v>6725.4401835418612</v>
      </c>
      <c r="BK82" s="161">
        <v>7033.1096304127959</v>
      </c>
      <c r="BL82" s="161">
        <v>7231.0918536125091</v>
      </c>
      <c r="BM82" s="161">
        <v>7694.7991814652169</v>
      </c>
      <c r="BN82" s="161">
        <v>7731.5278309263194</v>
      </c>
      <c r="BO82" s="161">
        <v>7759.5071600931387</v>
      </c>
      <c r="BP82" s="161">
        <v>7813.2087192563631</v>
      </c>
      <c r="BQ82" s="161">
        <v>7504.8460079049128</v>
      </c>
      <c r="BR82" s="161">
        <v>7499.5982082914061</v>
      </c>
      <c r="BS82" s="161">
        <v>7539.2136468890267</v>
      </c>
      <c r="BT82" s="161">
        <v>7363.6055315963995</v>
      </c>
      <c r="BU82" s="161">
        <v>7311.1032422428925</v>
      </c>
      <c r="BV82" s="161">
        <v>7349.6666769433132</v>
      </c>
      <c r="BW82" s="161">
        <v>7474.2115978013544</v>
      </c>
      <c r="BX82" s="161">
        <v>6418.1362178124027</v>
      </c>
      <c r="BY82" s="161">
        <v>6409.2200918305753</v>
      </c>
      <c r="BZ82" s="161">
        <v>6393.8925026049565</v>
      </c>
      <c r="CA82" s="161">
        <v>7134.319229771605</v>
      </c>
      <c r="CB82" s="161">
        <v>7946.6635978933909</v>
      </c>
      <c r="CC82" s="161">
        <v>8303.0586658226166</v>
      </c>
      <c r="CD82" s="161">
        <v>8755.0835513443781</v>
      </c>
      <c r="CE82" s="161">
        <v>8917.841059120703</v>
      </c>
      <c r="CF82" s="161">
        <v>9060.1658783358653</v>
      </c>
      <c r="CG82" s="162">
        <v>9248.2554544708582</v>
      </c>
    </row>
    <row r="83" spans="1:85" x14ac:dyDescent="0.35">
      <c r="A83" s="163"/>
      <c r="B83" s="36" t="s">
        <v>379</v>
      </c>
      <c r="C83" s="232"/>
      <c r="D83" s="161"/>
      <c r="E83" s="161"/>
      <c r="F83" s="161"/>
      <c r="G83" s="161"/>
      <c r="H83" s="161"/>
      <c r="I83" s="161"/>
      <c r="J83" s="161"/>
      <c r="K83" s="161"/>
      <c r="L83" s="161"/>
      <c r="M83" s="161"/>
      <c r="N83" s="161"/>
      <c r="O83" s="161"/>
      <c r="P83" s="161"/>
      <c r="Q83" s="161"/>
      <c r="R83" s="161"/>
      <c r="S83" s="161"/>
      <c r="T83" s="161"/>
      <c r="U83" s="161"/>
      <c r="V83" s="161"/>
      <c r="W83" s="161"/>
      <c r="X83" s="161"/>
      <c r="Y83" s="161"/>
      <c r="Z83" s="161"/>
      <c r="AA83" s="161"/>
      <c r="AB83" s="161"/>
      <c r="AC83" s="161"/>
      <c r="AD83" s="161"/>
      <c r="AE83" s="161"/>
      <c r="AF83" s="161"/>
      <c r="AG83" s="161"/>
      <c r="AH83" s="161">
        <v>451.11986762804167</v>
      </c>
      <c r="AI83" s="161">
        <v>383.3327013631984</v>
      </c>
      <c r="AJ83" s="161">
        <v>366.59957850837549</v>
      </c>
      <c r="AK83" s="161">
        <v>360.62978815929705</v>
      </c>
      <c r="AL83" s="161">
        <v>327.35538577312207</v>
      </c>
      <c r="AM83" s="161">
        <v>343.20235187686507</v>
      </c>
      <c r="AN83" s="161">
        <v>324.27907399725484</v>
      </c>
      <c r="AO83" s="161">
        <v>325.0248581269102</v>
      </c>
      <c r="AP83" s="161">
        <v>314.32655049970515</v>
      </c>
      <c r="AQ83" s="161">
        <v>308.25774695288254</v>
      </c>
      <c r="AR83" s="161">
        <v>298.17757268442045</v>
      </c>
      <c r="AS83" s="161">
        <v>312.68095404036069</v>
      </c>
      <c r="AT83" s="161">
        <v>269.45688569037458</v>
      </c>
      <c r="AU83" s="161">
        <v>327.32086264387249</v>
      </c>
      <c r="AV83" s="161">
        <v>341.8390941054667</v>
      </c>
      <c r="AW83" s="161">
        <v>351.4285468338515</v>
      </c>
      <c r="AX83" s="161">
        <v>337.70778515251459</v>
      </c>
      <c r="AY83" s="161">
        <v>330.78724917030888</v>
      </c>
      <c r="AZ83" s="161">
        <v>294.10147616308677</v>
      </c>
      <c r="BA83" s="161">
        <v>271.06723561626791</v>
      </c>
      <c r="BB83" s="161">
        <v>257.82536121395219</v>
      </c>
      <c r="BC83" s="161">
        <v>244.28627092192258</v>
      </c>
      <c r="BD83" s="161">
        <v>224.75865642076536</v>
      </c>
      <c r="BE83" s="161">
        <v>228.75765740921307</v>
      </c>
      <c r="BF83" s="161">
        <v>232.67247695271087</v>
      </c>
      <c r="BG83" s="161">
        <v>215.07235165641302</v>
      </c>
      <c r="BH83" s="161">
        <v>202.6798297518319</v>
      </c>
      <c r="BI83" s="161">
        <v>183.25438549586454</v>
      </c>
      <c r="BJ83" s="161">
        <v>159.48613215953742</v>
      </c>
      <c r="BK83" s="161">
        <v>124.91449775817975</v>
      </c>
      <c r="BL83" s="161">
        <v>99.874770330171387</v>
      </c>
      <c r="BM83" s="161">
        <v>77.582472134757651</v>
      </c>
      <c r="BN83" s="161">
        <v>74.292551692719414</v>
      </c>
      <c r="BO83" s="161">
        <v>54.272577400426378</v>
      </c>
      <c r="BP83" s="161">
        <v>40.350394450565297</v>
      </c>
      <c r="BQ83" s="161">
        <v>25.914499924751052</v>
      </c>
      <c r="BR83" s="161">
        <v>16.997554357141489</v>
      </c>
      <c r="BS83" s="161">
        <v>9.3628849426599583</v>
      </c>
      <c r="BT83" s="161">
        <v>6.5255607432983673</v>
      </c>
      <c r="BU83" s="161">
        <v>4.2982880848988501</v>
      </c>
      <c r="BV83" s="161">
        <v>2.0345369760480922</v>
      </c>
      <c r="BW83" s="161">
        <v>0.72823881623505438</v>
      </c>
      <c r="BX83" s="161">
        <v>0</v>
      </c>
      <c r="BY83" s="161">
        <v>0</v>
      </c>
      <c r="BZ83" s="161">
        <v>0</v>
      </c>
      <c r="CA83" s="161">
        <v>0</v>
      </c>
      <c r="CB83" s="161">
        <v>0</v>
      </c>
      <c r="CC83" s="161">
        <v>0</v>
      </c>
      <c r="CD83" s="161">
        <v>0</v>
      </c>
      <c r="CE83" s="161">
        <v>0</v>
      </c>
      <c r="CF83" s="161">
        <v>0</v>
      </c>
      <c r="CG83" s="162">
        <v>0</v>
      </c>
    </row>
    <row r="84" spans="1:85" x14ac:dyDescent="0.35">
      <c r="A84" s="163"/>
      <c r="B84" s="56" t="s">
        <v>491</v>
      </c>
      <c r="C84" s="232" t="s">
        <v>380</v>
      </c>
      <c r="D84" s="161"/>
      <c r="E84" s="161"/>
      <c r="F84" s="161"/>
      <c r="G84" s="161"/>
      <c r="H84" s="161"/>
      <c r="I84" s="161"/>
      <c r="J84" s="161"/>
      <c r="K84" s="161"/>
      <c r="L84" s="161"/>
      <c r="M84" s="161"/>
      <c r="N84" s="161"/>
      <c r="O84" s="161"/>
      <c r="P84" s="161"/>
      <c r="Q84" s="161"/>
      <c r="R84" s="161"/>
      <c r="S84" s="161"/>
      <c r="T84" s="161"/>
      <c r="U84" s="161"/>
      <c r="V84" s="161"/>
      <c r="W84" s="161"/>
      <c r="X84" s="161"/>
      <c r="Y84" s="161"/>
      <c r="Z84" s="161"/>
      <c r="AA84" s="161"/>
      <c r="AB84" s="161"/>
      <c r="AC84" s="161"/>
      <c r="AD84" s="161"/>
      <c r="AE84" s="161"/>
      <c r="AF84" s="161"/>
      <c r="AG84" s="161"/>
      <c r="AH84" s="161">
        <v>451.11986762804167</v>
      </c>
      <c r="AI84" s="161">
        <v>383.32904362953082</v>
      </c>
      <c r="AJ84" s="161">
        <v>366.49171394785628</v>
      </c>
      <c r="AK84" s="161">
        <v>360.24889313273457</v>
      </c>
      <c r="AL84" s="161">
        <v>326.52909643864115</v>
      </c>
      <c r="AM84" s="161">
        <v>341.55913406447451</v>
      </c>
      <c r="AN84" s="161">
        <v>321.53824132266845</v>
      </c>
      <c r="AO84" s="161">
        <v>320.16074263675546</v>
      </c>
      <c r="AP84" s="161">
        <v>307.79631828685723</v>
      </c>
      <c r="AQ84" s="161">
        <v>299.60141136077084</v>
      </c>
      <c r="AR84" s="161">
        <v>286.82698244379253</v>
      </c>
      <c r="AS84" s="161">
        <v>294.96235842539267</v>
      </c>
      <c r="AT84" s="161">
        <v>248.40423804219026</v>
      </c>
      <c r="AU84" s="161">
        <v>294.9821228053134</v>
      </c>
      <c r="AV84" s="161">
        <v>301.72843719667759</v>
      </c>
      <c r="AW84" s="161">
        <v>305.53924671656188</v>
      </c>
      <c r="AX84" s="161">
        <v>290.41786612921675</v>
      </c>
      <c r="AY84" s="161">
        <v>276.70932847218819</v>
      </c>
      <c r="AZ84" s="161">
        <v>239.28860631669014</v>
      </c>
      <c r="BA84" s="161">
        <v>218.56984681140781</v>
      </c>
      <c r="BB84" s="161">
        <v>203.57178706849061</v>
      </c>
      <c r="BC84" s="161">
        <v>189.35368678496442</v>
      </c>
      <c r="BD84" s="161">
        <v>171.35119249658385</v>
      </c>
      <c r="BE84" s="161">
        <v>173.58693608234827</v>
      </c>
      <c r="BF84" s="161">
        <v>176.74340679493676</v>
      </c>
      <c r="BG84" s="161">
        <v>155.71322542850064</v>
      </c>
      <c r="BH84" s="161">
        <v>144.76116880023756</v>
      </c>
      <c r="BI84" s="161">
        <v>130.55079914962454</v>
      </c>
      <c r="BJ84" s="161">
        <v>112.13512651812938</v>
      </c>
      <c r="BK84" s="161">
        <v>83.889040647123849</v>
      </c>
      <c r="BL84" s="161">
        <v>67.765067322428493</v>
      </c>
      <c r="BM84" s="161">
        <v>52.978633710979153</v>
      </c>
      <c r="BN84" s="161">
        <v>54.764493354029469</v>
      </c>
      <c r="BO84" s="161">
        <v>41.96012529591038</v>
      </c>
      <c r="BP84" s="161">
        <v>30.114563326491261</v>
      </c>
      <c r="BQ84" s="161">
        <v>19.968303141513815</v>
      </c>
      <c r="BR84" s="161">
        <v>12.606416948115756</v>
      </c>
      <c r="BS84" s="161">
        <v>7.5604878813525724</v>
      </c>
      <c r="BT84" s="161">
        <v>4.465753136090866</v>
      </c>
      <c r="BU84" s="161">
        <v>3.8795833112233669</v>
      </c>
      <c r="BV84" s="161">
        <v>1.791935161289697</v>
      </c>
      <c r="BW84" s="161">
        <v>0.62884515046649581</v>
      </c>
      <c r="BX84" s="161">
        <v>0</v>
      </c>
      <c r="BY84" s="161">
        <v>0</v>
      </c>
      <c r="BZ84" s="161">
        <v>0</v>
      </c>
      <c r="CA84" s="161">
        <v>0</v>
      </c>
      <c r="CB84" s="161">
        <v>0</v>
      </c>
      <c r="CC84" s="161">
        <v>0</v>
      </c>
      <c r="CD84" s="161">
        <v>0</v>
      </c>
      <c r="CE84" s="161">
        <v>0</v>
      </c>
      <c r="CF84" s="161">
        <v>0</v>
      </c>
      <c r="CG84" s="162">
        <v>0</v>
      </c>
    </row>
    <row r="85" spans="1:85" x14ac:dyDescent="0.35">
      <c r="A85" s="163"/>
      <c r="B85" s="56" t="s">
        <v>492</v>
      </c>
      <c r="C85" s="232" t="s">
        <v>380</v>
      </c>
      <c r="D85" s="161"/>
      <c r="E85" s="161"/>
      <c r="F85" s="161"/>
      <c r="G85" s="161"/>
      <c r="H85" s="161"/>
      <c r="I85" s="161"/>
      <c r="J85" s="161"/>
      <c r="K85" s="161"/>
      <c r="L85" s="161"/>
      <c r="M85" s="161"/>
      <c r="N85" s="161"/>
      <c r="O85" s="161"/>
      <c r="P85" s="161"/>
      <c r="Q85" s="161"/>
      <c r="R85" s="161"/>
      <c r="S85" s="161"/>
      <c r="T85" s="161"/>
      <c r="U85" s="161"/>
      <c r="V85" s="161"/>
      <c r="W85" s="161"/>
      <c r="X85" s="161"/>
      <c r="Y85" s="161"/>
      <c r="Z85" s="161"/>
      <c r="AA85" s="161"/>
      <c r="AB85" s="161"/>
      <c r="AC85" s="161"/>
      <c r="AD85" s="161"/>
      <c r="AE85" s="161"/>
      <c r="AF85" s="161"/>
      <c r="AG85" s="161"/>
      <c r="AH85" s="161">
        <v>0</v>
      </c>
      <c r="AI85" s="161">
        <v>3.6577336676342611E-3</v>
      </c>
      <c r="AJ85" s="161">
        <v>0.10786456051924238</v>
      </c>
      <c r="AK85" s="161">
        <v>0.38089502656252272</v>
      </c>
      <c r="AL85" s="161">
        <v>0.82628933448089792</v>
      </c>
      <c r="AM85" s="161">
        <v>1.6432178123905521</v>
      </c>
      <c r="AN85" s="161">
        <v>2.7408326745863305</v>
      </c>
      <c r="AO85" s="161">
        <v>4.8641154901547274</v>
      </c>
      <c r="AP85" s="161">
        <v>6.5302322128479213</v>
      </c>
      <c r="AQ85" s="161">
        <v>8.6563355921117449</v>
      </c>
      <c r="AR85" s="161">
        <v>11.350590240627932</v>
      </c>
      <c r="AS85" s="161">
        <v>17.718595614968013</v>
      </c>
      <c r="AT85" s="161">
        <v>21.052647648184294</v>
      </c>
      <c r="AU85" s="161">
        <v>32.338739838559079</v>
      </c>
      <c r="AV85" s="161">
        <v>40.110656908789089</v>
      </c>
      <c r="AW85" s="161">
        <v>45.889300117289608</v>
      </c>
      <c r="AX85" s="161">
        <v>47.289919023297841</v>
      </c>
      <c r="AY85" s="161">
        <v>54.077920698120749</v>
      </c>
      <c r="AZ85" s="161">
        <v>54.812869846396602</v>
      </c>
      <c r="BA85" s="161">
        <v>52.497388804860094</v>
      </c>
      <c r="BB85" s="161">
        <v>54.253574145461585</v>
      </c>
      <c r="BC85" s="161">
        <v>54.932584136958184</v>
      </c>
      <c r="BD85" s="161">
        <v>53.407463924181535</v>
      </c>
      <c r="BE85" s="161">
        <v>55.1707213268648</v>
      </c>
      <c r="BF85" s="161">
        <v>55.929070157774078</v>
      </c>
      <c r="BG85" s="161">
        <v>59.359126227912377</v>
      </c>
      <c r="BH85" s="161">
        <v>57.918660951594362</v>
      </c>
      <c r="BI85" s="161">
        <v>52.70358634623998</v>
      </c>
      <c r="BJ85" s="161">
        <v>47.35100564140803</v>
      </c>
      <c r="BK85" s="161">
        <v>41.0254571110559</v>
      </c>
      <c r="BL85" s="161">
        <v>32.109703007742894</v>
      </c>
      <c r="BM85" s="161">
        <v>24.603838423778498</v>
      </c>
      <c r="BN85" s="161">
        <v>19.528058338689938</v>
      </c>
      <c r="BO85" s="161">
        <v>12.312452104516</v>
      </c>
      <c r="BP85" s="161">
        <v>10.235831124074032</v>
      </c>
      <c r="BQ85" s="161">
        <v>5.9461967832372382</v>
      </c>
      <c r="BR85" s="161">
        <v>4.3911374090257302</v>
      </c>
      <c r="BS85" s="161">
        <v>1.8023970613073861</v>
      </c>
      <c r="BT85" s="161">
        <v>2.0598076072075013</v>
      </c>
      <c r="BU85" s="161">
        <v>0.41870477367548309</v>
      </c>
      <c r="BV85" s="161">
        <v>0.24260181475839512</v>
      </c>
      <c r="BW85" s="161">
        <v>9.9393665768558612E-2</v>
      </c>
      <c r="BX85" s="161">
        <v>0</v>
      </c>
      <c r="BY85" s="161">
        <v>0</v>
      </c>
      <c r="BZ85" s="161">
        <v>0</v>
      </c>
      <c r="CA85" s="161">
        <v>0</v>
      </c>
      <c r="CB85" s="161">
        <v>0</v>
      </c>
      <c r="CC85" s="161">
        <v>0</v>
      </c>
      <c r="CD85" s="161">
        <v>0</v>
      </c>
      <c r="CE85" s="161">
        <v>0</v>
      </c>
      <c r="CF85" s="161">
        <v>0</v>
      </c>
      <c r="CG85" s="162">
        <v>0</v>
      </c>
    </row>
    <row r="86" spans="1:85" x14ac:dyDescent="0.35">
      <c r="A86" s="163"/>
      <c r="B86" s="36" t="s">
        <v>381</v>
      </c>
      <c r="C86" s="232" t="s">
        <v>376</v>
      </c>
      <c r="D86" s="161"/>
      <c r="E86" s="161"/>
      <c r="F86" s="161"/>
      <c r="G86" s="161"/>
      <c r="H86" s="161"/>
      <c r="I86" s="161"/>
      <c r="J86" s="161"/>
      <c r="K86" s="161"/>
      <c r="L86" s="161"/>
      <c r="M86" s="161"/>
      <c r="N86" s="161"/>
      <c r="O86" s="161"/>
      <c r="P86" s="161"/>
      <c r="Q86" s="161"/>
      <c r="R86" s="161"/>
      <c r="S86" s="161"/>
      <c r="T86" s="161"/>
      <c r="U86" s="161"/>
      <c r="V86" s="161"/>
      <c r="W86" s="161"/>
      <c r="X86" s="161"/>
      <c r="Y86" s="161"/>
      <c r="Z86" s="161"/>
      <c r="AA86" s="161"/>
      <c r="AB86" s="161"/>
      <c r="AC86" s="161"/>
      <c r="AD86" s="161"/>
      <c r="AE86" s="161"/>
      <c r="AF86" s="161"/>
      <c r="AG86" s="161"/>
      <c r="AH86" s="161">
        <v>0</v>
      </c>
      <c r="AI86" s="161">
        <v>0</v>
      </c>
      <c r="AJ86" s="161">
        <v>0</v>
      </c>
      <c r="AK86" s="161">
        <v>0</v>
      </c>
      <c r="AL86" s="161">
        <v>0</v>
      </c>
      <c r="AM86" s="161">
        <v>0</v>
      </c>
      <c r="AN86" s="161">
        <v>0</v>
      </c>
      <c r="AO86" s="161">
        <v>0</v>
      </c>
      <c r="AP86" s="161">
        <v>0</v>
      </c>
      <c r="AQ86" s="161">
        <v>0</v>
      </c>
      <c r="AR86" s="161">
        <v>0</v>
      </c>
      <c r="AS86" s="161">
        <v>0</v>
      </c>
      <c r="AT86" s="161">
        <v>0</v>
      </c>
      <c r="AU86" s="161">
        <v>32.686228282761988</v>
      </c>
      <c r="AV86" s="161">
        <v>37.540382703532806</v>
      </c>
      <c r="AW86" s="161">
        <v>46.388516132145128</v>
      </c>
      <c r="AX86" s="161">
        <v>54.457091471834438</v>
      </c>
      <c r="AY86" s="161">
        <v>62.598943769173829</v>
      </c>
      <c r="AZ86" s="161">
        <v>71.031140868671329</v>
      </c>
      <c r="BA86" s="161">
        <v>71.308745244182745</v>
      </c>
      <c r="BB86" s="161">
        <v>73.629754570069068</v>
      </c>
      <c r="BC86" s="161">
        <v>72.584395609949894</v>
      </c>
      <c r="BD86" s="161">
        <v>107.3179938778903</v>
      </c>
      <c r="BE86" s="161">
        <v>112.77849692054996</v>
      </c>
      <c r="BF86" s="161">
        <v>82.499546487053948</v>
      </c>
      <c r="BG86" s="161">
        <v>63.738985088429075</v>
      </c>
      <c r="BH86" s="161">
        <v>65.679792296892586</v>
      </c>
      <c r="BI86" s="161">
        <v>59.291817360250974</v>
      </c>
      <c r="BJ86" s="161">
        <v>63.581346442242342</v>
      </c>
      <c r="BK86" s="161">
        <v>70.084241211980725</v>
      </c>
      <c r="BL86" s="161">
        <v>71.347362160834109</v>
      </c>
      <c r="BM86" s="161">
        <v>73.400400238321481</v>
      </c>
      <c r="BN86" s="161">
        <v>67.563462550188092</v>
      </c>
      <c r="BO86" s="161">
        <v>60.393487087122068</v>
      </c>
      <c r="BP86" s="161">
        <v>64.205784213396541</v>
      </c>
      <c r="BQ86" s="161">
        <v>65.052531060201829</v>
      </c>
      <c r="BR86" s="161">
        <v>61.902899291673492</v>
      </c>
      <c r="BS86" s="161">
        <v>57.522111390443271</v>
      </c>
      <c r="BT86" s="161">
        <v>54.064762361266844</v>
      </c>
      <c r="BU86" s="161">
        <v>51.282518798297609</v>
      </c>
      <c r="BV86" s="161">
        <v>38.326816379817572</v>
      </c>
      <c r="BW86" s="161">
        <v>34.573833947023374</v>
      </c>
      <c r="BX86" s="161">
        <v>32.938666419213149</v>
      </c>
      <c r="BY86" s="161">
        <v>36.698997639621375</v>
      </c>
      <c r="BZ86" s="161">
        <v>34.508971589685963</v>
      </c>
      <c r="CA86" s="161">
        <v>34.96301861081848</v>
      </c>
      <c r="CB86" s="161">
        <v>39.595778594112438</v>
      </c>
      <c r="CC86" s="161">
        <v>41.804384333354932</v>
      </c>
      <c r="CD86" s="161">
        <v>41.400733233416169</v>
      </c>
      <c r="CE86" s="161">
        <v>37.645641956795281</v>
      </c>
      <c r="CF86" s="161">
        <v>37.019338203425633</v>
      </c>
      <c r="CG86" s="162">
        <v>38.794437777669458</v>
      </c>
    </row>
    <row r="87" spans="1:85" x14ac:dyDescent="0.35">
      <c r="A87" s="163"/>
      <c r="B87" s="36" t="s">
        <v>508</v>
      </c>
      <c r="C87" s="232" t="s">
        <v>380</v>
      </c>
      <c r="D87" s="161"/>
      <c r="E87" s="161"/>
      <c r="F87" s="161"/>
      <c r="G87" s="161"/>
      <c r="H87" s="161"/>
      <c r="I87" s="161"/>
      <c r="J87" s="161"/>
      <c r="K87" s="161"/>
      <c r="L87" s="161"/>
      <c r="M87" s="161"/>
      <c r="N87" s="161"/>
      <c r="O87" s="161"/>
      <c r="P87" s="161"/>
      <c r="Q87" s="161"/>
      <c r="R87" s="161"/>
      <c r="S87" s="161"/>
      <c r="T87" s="161"/>
      <c r="U87" s="161"/>
      <c r="V87" s="161"/>
      <c r="W87" s="161"/>
      <c r="X87" s="161"/>
      <c r="Y87" s="161"/>
      <c r="Z87" s="161"/>
      <c r="AA87" s="161"/>
      <c r="AB87" s="161"/>
      <c r="AC87" s="161"/>
      <c r="AD87" s="161"/>
      <c r="AE87" s="161"/>
      <c r="AF87" s="161"/>
      <c r="AG87" s="161"/>
      <c r="AH87" s="161">
        <v>603.13820302139209</v>
      </c>
      <c r="AI87" s="161">
        <v>516.05661599854625</v>
      </c>
      <c r="AJ87" s="161">
        <v>442.3691910064623</v>
      </c>
      <c r="AK87" s="161">
        <v>412.45480345859102</v>
      </c>
      <c r="AL87" s="161">
        <v>387.93692568569031</v>
      </c>
      <c r="AM87" s="161">
        <v>373.94040759021834</v>
      </c>
      <c r="AN87" s="161">
        <v>360.15961571402596</v>
      </c>
      <c r="AO87" s="161">
        <v>341.56834153577398</v>
      </c>
      <c r="AP87" s="161">
        <v>334.52119566651822</v>
      </c>
      <c r="AQ87" s="161">
        <v>316.10936335777546</v>
      </c>
      <c r="AR87" s="161">
        <v>301.48618302943987</v>
      </c>
      <c r="AS87" s="161">
        <v>286.64750239326025</v>
      </c>
      <c r="AT87" s="161">
        <v>265.28935545971058</v>
      </c>
      <c r="AU87" s="161">
        <v>254.57470703923795</v>
      </c>
      <c r="AV87" s="161">
        <v>249.44396474891005</v>
      </c>
      <c r="AW87" s="161">
        <v>257.23311829117148</v>
      </c>
      <c r="AX87" s="161">
        <v>255.56567880472113</v>
      </c>
      <c r="AY87" s="161">
        <v>249.47411420409813</v>
      </c>
      <c r="AZ87" s="161">
        <v>249.90507786379521</v>
      </c>
      <c r="BA87" s="161">
        <v>239.53046373424272</v>
      </c>
      <c r="BB87" s="161">
        <v>238.48039446529063</v>
      </c>
      <c r="BC87" s="161">
        <v>223.57628601103684</v>
      </c>
      <c r="BD87" s="161">
        <v>222.85922958222304</v>
      </c>
      <c r="BE87" s="161">
        <v>221.21305551224927</v>
      </c>
      <c r="BF87" s="161">
        <v>216.14124798697316</v>
      </c>
      <c r="BG87" s="161">
        <v>215.42118401055438</v>
      </c>
      <c r="BH87" s="161">
        <v>210.3405094606436</v>
      </c>
      <c r="BI87" s="161">
        <v>206.17743785359824</v>
      </c>
      <c r="BJ87" s="161">
        <v>203.99965601417432</v>
      </c>
      <c r="BK87" s="161">
        <v>201.41198802880265</v>
      </c>
      <c r="BL87" s="161">
        <v>1256.6189333269649</v>
      </c>
      <c r="BM87" s="161">
        <v>182.68924516199334</v>
      </c>
      <c r="BN87" s="161">
        <v>181.00554515768866</v>
      </c>
      <c r="BO87" s="161">
        <v>179.26192678343398</v>
      </c>
      <c r="BP87" s="161">
        <v>176.16714601610383</v>
      </c>
      <c r="BQ87" s="161">
        <v>171.55232780199492</v>
      </c>
      <c r="BR87" s="161">
        <v>172.34295937778521</v>
      </c>
      <c r="BS87" s="161">
        <v>175.20118378736353</v>
      </c>
      <c r="BT87" s="161">
        <v>169.78801060411593</v>
      </c>
      <c r="BU87" s="161">
        <v>166.66895072024664</v>
      </c>
      <c r="BV87" s="161">
        <v>162.78085370040927</v>
      </c>
      <c r="BW87" s="161">
        <v>156.92546101380049</v>
      </c>
      <c r="BX87" s="161">
        <v>147.36819283316012</v>
      </c>
      <c r="BY87" s="161">
        <v>149.87144849130684</v>
      </c>
      <c r="BZ87" s="161">
        <v>141.99512687676187</v>
      </c>
      <c r="CA87" s="161">
        <v>136.35639723479881</v>
      </c>
      <c r="CB87" s="161">
        <v>133.36863660073848</v>
      </c>
      <c r="CC87" s="161">
        <v>132.16504937364684</v>
      </c>
      <c r="CD87" s="161">
        <v>129.52873229781937</v>
      </c>
      <c r="CE87" s="161">
        <v>125.80302301026799</v>
      </c>
      <c r="CF87" s="161">
        <v>125.07592133093172</v>
      </c>
      <c r="CG87" s="162">
        <v>124.97657918929565</v>
      </c>
    </row>
    <row r="88" spans="1:85" x14ac:dyDescent="0.35">
      <c r="A88" s="163"/>
      <c r="B88" s="36" t="s">
        <v>385</v>
      </c>
      <c r="C88" s="232" t="s">
        <v>386</v>
      </c>
      <c r="D88" s="161"/>
      <c r="E88" s="161"/>
      <c r="F88" s="161"/>
      <c r="G88" s="161"/>
      <c r="H88" s="161"/>
      <c r="I88" s="161"/>
      <c r="J88" s="161"/>
      <c r="K88" s="161"/>
      <c r="L88" s="161"/>
      <c r="M88" s="161"/>
      <c r="N88" s="161"/>
      <c r="O88" s="161"/>
      <c r="P88" s="161"/>
      <c r="Q88" s="161"/>
      <c r="R88" s="161"/>
      <c r="S88" s="161"/>
      <c r="T88" s="161"/>
      <c r="U88" s="161"/>
      <c r="V88" s="161"/>
      <c r="W88" s="161"/>
      <c r="X88" s="161"/>
      <c r="Y88" s="161"/>
      <c r="Z88" s="161"/>
      <c r="AA88" s="161"/>
      <c r="AB88" s="161"/>
      <c r="AC88" s="161"/>
      <c r="AD88" s="161"/>
      <c r="AE88" s="161"/>
      <c r="AF88" s="161"/>
      <c r="AG88" s="161"/>
      <c r="AH88" s="161">
        <v>0</v>
      </c>
      <c r="AI88" s="161">
        <v>0</v>
      </c>
      <c r="AJ88" s="161">
        <v>0</v>
      </c>
      <c r="AK88" s="161">
        <v>0</v>
      </c>
      <c r="AL88" s="161">
        <v>0</v>
      </c>
      <c r="AM88" s="161">
        <v>0</v>
      </c>
      <c r="AN88" s="161">
        <v>0</v>
      </c>
      <c r="AO88" s="161">
        <v>0</v>
      </c>
      <c r="AP88" s="161">
        <v>0</v>
      </c>
      <c r="AQ88" s="161">
        <v>0</v>
      </c>
      <c r="AR88" s="161">
        <v>0</v>
      </c>
      <c r="AS88" s="161">
        <v>0</v>
      </c>
      <c r="AT88" s="161">
        <v>0</v>
      </c>
      <c r="AU88" s="161">
        <v>0</v>
      </c>
      <c r="AV88" s="161">
        <v>0</v>
      </c>
      <c r="AW88" s="161">
        <v>0</v>
      </c>
      <c r="AX88" s="161">
        <v>0</v>
      </c>
      <c r="AY88" s="161">
        <v>0</v>
      </c>
      <c r="AZ88" s="161">
        <v>0</v>
      </c>
      <c r="BA88" s="161">
        <v>0</v>
      </c>
      <c r="BB88" s="161">
        <v>0</v>
      </c>
      <c r="BC88" s="161">
        <v>0</v>
      </c>
      <c r="BD88" s="161">
        <v>0</v>
      </c>
      <c r="BE88" s="161">
        <v>0</v>
      </c>
      <c r="BF88" s="161">
        <v>0</v>
      </c>
      <c r="BG88" s="161">
        <v>0</v>
      </c>
      <c r="BH88" s="161">
        <v>0</v>
      </c>
      <c r="BI88" s="161">
        <v>0</v>
      </c>
      <c r="BJ88" s="161">
        <v>3.866426997315886</v>
      </c>
      <c r="BK88" s="161">
        <v>4.3991874114880964</v>
      </c>
      <c r="BL88" s="161">
        <v>222.1136746089233</v>
      </c>
      <c r="BM88" s="161">
        <v>292.22984198714869</v>
      </c>
      <c r="BN88" s="161">
        <v>394.59714326065563</v>
      </c>
      <c r="BO88" s="161">
        <v>113.19891706942823</v>
      </c>
      <c r="BP88" s="161">
        <v>119.51943959069405</v>
      </c>
      <c r="BQ88" s="161">
        <v>6.7972509444220899</v>
      </c>
      <c r="BR88" s="161">
        <v>8.4988627126274832</v>
      </c>
      <c r="BS88" s="161">
        <v>2.5734371397584721</v>
      </c>
      <c r="BT88" s="161">
        <v>2.0934673124661005</v>
      </c>
      <c r="BU88" s="161">
        <v>71.52610467071716</v>
      </c>
      <c r="BV88" s="161">
        <v>26.016507954751614</v>
      </c>
      <c r="BW88" s="161">
        <v>0.12314782403283914</v>
      </c>
      <c r="BX88" s="161">
        <v>41.647044495567982</v>
      </c>
      <c r="BY88" s="161">
        <v>0.18486609681093163</v>
      </c>
      <c r="BZ88" s="161">
        <v>51.173265924887339</v>
      </c>
      <c r="CA88" s="161">
        <v>9.7605564947741179</v>
      </c>
      <c r="CB88" s="161">
        <v>8.8623759113881633</v>
      </c>
      <c r="CC88" s="161">
        <v>12.831304545151687</v>
      </c>
      <c r="CD88" s="161">
        <v>12.622237075584486</v>
      </c>
      <c r="CE88" s="161">
        <v>12.370267672686847</v>
      </c>
      <c r="CF88" s="161">
        <v>12.133991629521047</v>
      </c>
      <c r="CG88" s="162">
        <v>11.90995277227853</v>
      </c>
    </row>
    <row r="89" spans="1:85" x14ac:dyDescent="0.35">
      <c r="A89" s="163"/>
      <c r="B89" s="36" t="s">
        <v>387</v>
      </c>
      <c r="C89" s="232" t="s">
        <v>376</v>
      </c>
      <c r="D89" s="161"/>
      <c r="E89" s="161"/>
      <c r="F89" s="161"/>
      <c r="G89" s="161"/>
      <c r="H89" s="161"/>
      <c r="I89" s="161"/>
      <c r="J89" s="161"/>
      <c r="K89" s="161"/>
      <c r="L89" s="161"/>
      <c r="M89" s="161"/>
      <c r="N89" s="161"/>
      <c r="O89" s="161"/>
      <c r="P89" s="161"/>
      <c r="Q89" s="161"/>
      <c r="R89" s="161"/>
      <c r="S89" s="161"/>
      <c r="T89" s="161"/>
      <c r="U89" s="161"/>
      <c r="V89" s="161"/>
      <c r="W89" s="161"/>
      <c r="X89" s="161"/>
      <c r="Y89" s="161"/>
      <c r="Z89" s="161"/>
      <c r="AA89" s="161"/>
      <c r="AB89" s="161"/>
      <c r="AC89" s="161"/>
      <c r="AD89" s="161"/>
      <c r="AE89" s="161"/>
      <c r="AF89" s="161"/>
      <c r="AG89" s="161"/>
      <c r="AH89" s="161"/>
      <c r="AI89" s="161"/>
      <c r="AJ89" s="161"/>
      <c r="AK89" s="161"/>
      <c r="AL89" s="161"/>
      <c r="AM89" s="161"/>
      <c r="AN89" s="161"/>
      <c r="AO89" s="161"/>
      <c r="AP89" s="161"/>
      <c r="AQ89" s="161"/>
      <c r="AR89" s="161"/>
      <c r="AS89" s="161"/>
      <c r="AT89" s="161"/>
      <c r="AU89" s="161"/>
      <c r="AV89" s="161"/>
      <c r="AW89" s="161"/>
      <c r="AX89" s="161"/>
      <c r="AY89" s="161"/>
      <c r="AZ89" s="161"/>
      <c r="BA89" s="161"/>
      <c r="BB89" s="161"/>
      <c r="BC89" s="161"/>
      <c r="BD89" s="161"/>
      <c r="BE89" s="161"/>
      <c r="BF89" s="161"/>
      <c r="BG89" s="161"/>
      <c r="BH89" s="161"/>
      <c r="BI89" s="161"/>
      <c r="BJ89" s="161"/>
      <c r="BK89" s="161"/>
      <c r="BL89" s="161"/>
      <c r="BM89" s="161"/>
      <c r="BN89" s="161"/>
      <c r="BO89" s="161"/>
      <c r="BP89" s="161"/>
      <c r="BQ89" s="161"/>
      <c r="BR89" s="161"/>
      <c r="BS89" s="161"/>
      <c r="BT89" s="161"/>
      <c r="BU89" s="161"/>
      <c r="BV89" s="161"/>
      <c r="BW89" s="161"/>
      <c r="BX89" s="161"/>
      <c r="BY89" s="161"/>
      <c r="BZ89" s="161">
        <v>4342.7244987566828</v>
      </c>
      <c r="CA89" s="161">
        <v>4587.9332177816923</v>
      </c>
      <c r="CB89" s="161">
        <v>14.70588335920888</v>
      </c>
      <c r="CC89" s="161"/>
      <c r="CD89" s="161"/>
      <c r="CE89" s="161"/>
      <c r="CF89" s="161"/>
      <c r="CG89" s="162"/>
    </row>
    <row r="90" spans="1:85" x14ac:dyDescent="0.35">
      <c r="A90" s="163"/>
      <c r="B90" s="36" t="s">
        <v>26</v>
      </c>
      <c r="C90" s="232" t="s">
        <v>386</v>
      </c>
      <c r="D90" s="161"/>
      <c r="E90" s="161"/>
      <c r="F90" s="161"/>
      <c r="G90" s="161"/>
      <c r="H90" s="161"/>
      <c r="I90" s="161"/>
      <c r="J90" s="161"/>
      <c r="K90" s="161"/>
      <c r="L90" s="161"/>
      <c r="M90" s="161"/>
      <c r="N90" s="161"/>
      <c r="O90" s="161"/>
      <c r="P90" s="161"/>
      <c r="Q90" s="161"/>
      <c r="R90" s="161"/>
      <c r="S90" s="161"/>
      <c r="T90" s="161"/>
      <c r="U90" s="161"/>
      <c r="V90" s="161"/>
      <c r="W90" s="161"/>
      <c r="X90" s="161"/>
      <c r="Y90" s="161"/>
      <c r="Z90" s="161"/>
      <c r="AA90" s="161"/>
      <c r="AB90" s="161"/>
      <c r="AC90" s="161"/>
      <c r="AD90" s="161"/>
      <c r="AE90" s="161"/>
      <c r="AF90" s="161"/>
      <c r="AG90" s="161"/>
      <c r="AH90" s="161">
        <v>1187.8078744108857</v>
      </c>
      <c r="AI90" s="161">
        <v>1167.8031371665729</v>
      </c>
      <c r="AJ90" s="161">
        <v>1316.4851448568245</v>
      </c>
      <c r="AK90" s="161">
        <v>1779.6586437313542</v>
      </c>
      <c r="AL90" s="161">
        <v>2021.9908031017417</v>
      </c>
      <c r="AM90" s="161">
        <v>2177.9791461228951</v>
      </c>
      <c r="AN90" s="161">
        <v>2289.9215141427576</v>
      </c>
      <c r="AO90" s="161">
        <v>2376.483250151342</v>
      </c>
      <c r="AP90" s="161">
        <v>2518.6272602058143</v>
      </c>
      <c r="AQ90" s="161">
        <v>2476.2541012037509</v>
      </c>
      <c r="AR90" s="161">
        <v>2102.8495310606349</v>
      </c>
      <c r="AS90" s="161">
        <v>2396.3045598677304</v>
      </c>
      <c r="AT90" s="161">
        <v>2743.859147008895</v>
      </c>
      <c r="AU90" s="161">
        <v>1492.6725765848926</v>
      </c>
      <c r="AV90" s="161">
        <v>1569.3473087926802</v>
      </c>
      <c r="AW90" s="161">
        <v>1983.6293338673879</v>
      </c>
      <c r="AX90" s="161">
        <v>2017.1857020252351</v>
      </c>
      <c r="AY90" s="161">
        <v>1991.9173850301988</v>
      </c>
      <c r="AZ90" s="161">
        <v>2011.2740535253977</v>
      </c>
      <c r="BA90" s="161">
        <v>2097.8207686722035</v>
      </c>
      <c r="BB90" s="161">
        <v>2155.8492737304655</v>
      </c>
      <c r="BC90" s="161">
        <v>2201.5693168700509</v>
      </c>
      <c r="BD90" s="161">
        <v>2303.0436067847777</v>
      </c>
      <c r="BE90" s="161">
        <v>2484.7055693150801</v>
      </c>
      <c r="BF90" s="161">
        <v>2576.819994834068</v>
      </c>
      <c r="BG90" s="161">
        <v>2839.7562529719262</v>
      </c>
      <c r="BH90" s="161">
        <v>3126.556712877376</v>
      </c>
      <c r="BI90" s="161">
        <v>3068.0242461837647</v>
      </c>
      <c r="BJ90" s="161">
        <v>3248.1136850031121</v>
      </c>
      <c r="BK90" s="161">
        <v>3238.6698462662689</v>
      </c>
      <c r="BL90" s="161">
        <v>3303.1120233608058</v>
      </c>
      <c r="BM90" s="161">
        <v>3375.1545409115356</v>
      </c>
      <c r="BN90" s="161">
        <v>3361.6535980585791</v>
      </c>
      <c r="BO90" s="161">
        <v>3236.5704296114172</v>
      </c>
      <c r="BP90" s="161">
        <v>3048.7095024322039</v>
      </c>
      <c r="BQ90" s="161">
        <v>0</v>
      </c>
      <c r="BR90" s="161">
        <v>0</v>
      </c>
      <c r="BS90" s="161">
        <v>0</v>
      </c>
      <c r="BT90" s="161">
        <v>0</v>
      </c>
      <c r="BU90" s="161">
        <v>0</v>
      </c>
      <c r="BV90" s="161">
        <v>0</v>
      </c>
      <c r="BW90" s="161">
        <v>0</v>
      </c>
      <c r="BX90" s="161">
        <v>0</v>
      </c>
      <c r="BY90" s="161">
        <v>0</v>
      </c>
      <c r="BZ90" s="161">
        <v>0</v>
      </c>
      <c r="CA90" s="161">
        <v>0</v>
      </c>
      <c r="CB90" s="161">
        <v>0</v>
      </c>
      <c r="CC90" s="161">
        <v>0</v>
      </c>
      <c r="CD90" s="161">
        <v>0</v>
      </c>
      <c r="CE90" s="161">
        <v>0</v>
      </c>
      <c r="CF90" s="161">
        <v>0</v>
      </c>
      <c r="CG90" s="162">
        <v>0</v>
      </c>
    </row>
    <row r="91" spans="1:85" x14ac:dyDescent="0.35">
      <c r="A91" s="163"/>
      <c r="B91" s="36" t="s">
        <v>388</v>
      </c>
      <c r="C91" s="232" t="s">
        <v>380</v>
      </c>
      <c r="D91" s="161"/>
      <c r="E91" s="161"/>
      <c r="F91" s="161"/>
      <c r="G91" s="161"/>
      <c r="H91" s="161"/>
      <c r="I91" s="161"/>
      <c r="J91" s="161"/>
      <c r="K91" s="161"/>
      <c r="L91" s="161"/>
      <c r="M91" s="161"/>
      <c r="N91" s="161"/>
      <c r="O91" s="161"/>
      <c r="P91" s="161"/>
      <c r="Q91" s="161"/>
      <c r="R91" s="161"/>
      <c r="S91" s="161"/>
      <c r="T91" s="161"/>
      <c r="U91" s="161"/>
      <c r="V91" s="161"/>
      <c r="W91" s="161"/>
      <c r="X91" s="161"/>
      <c r="Y91" s="161"/>
      <c r="Z91" s="161"/>
      <c r="AA91" s="161"/>
      <c r="AB91" s="161"/>
      <c r="AC91" s="161"/>
      <c r="AD91" s="161"/>
      <c r="AE91" s="161"/>
      <c r="AF91" s="161"/>
      <c r="AG91" s="161"/>
      <c r="AH91" s="161">
        <v>100.52303383689869</v>
      </c>
      <c r="AI91" s="161">
        <v>86.009435999757713</v>
      </c>
      <c r="AJ91" s="161">
        <v>72.223541388810176</v>
      </c>
      <c r="AK91" s="161">
        <v>69.423085730653938</v>
      </c>
      <c r="AL91" s="161">
        <v>64.656154280948385</v>
      </c>
      <c r="AM91" s="161">
        <v>61.718319699356421</v>
      </c>
      <c r="AN91" s="161">
        <v>58.311556829889916</v>
      </c>
      <c r="AO91" s="161">
        <v>58.554572834704111</v>
      </c>
      <c r="AP91" s="161">
        <v>56.274593663526431</v>
      </c>
      <c r="AQ91" s="161">
        <v>7.7047964452063402</v>
      </c>
      <c r="AR91" s="161">
        <v>0</v>
      </c>
      <c r="AS91" s="161">
        <v>0</v>
      </c>
      <c r="AT91" s="161">
        <v>0</v>
      </c>
      <c r="AU91" s="161">
        <v>0</v>
      </c>
      <c r="AV91" s="161">
        <v>0</v>
      </c>
      <c r="AW91" s="161">
        <v>0</v>
      </c>
      <c r="AX91" s="161">
        <v>0</v>
      </c>
      <c r="AY91" s="161">
        <v>0</v>
      </c>
      <c r="AZ91" s="161">
        <v>0</v>
      </c>
      <c r="BA91" s="161">
        <v>0</v>
      </c>
      <c r="BB91" s="161">
        <v>0</v>
      </c>
      <c r="BC91" s="161">
        <v>0</v>
      </c>
      <c r="BD91" s="161">
        <v>0</v>
      </c>
      <c r="BE91" s="161">
        <v>0</v>
      </c>
      <c r="BF91" s="161">
        <v>0</v>
      </c>
      <c r="BG91" s="161">
        <v>0</v>
      </c>
      <c r="BH91" s="161">
        <v>0</v>
      </c>
      <c r="BI91" s="161">
        <v>0</v>
      </c>
      <c r="BJ91" s="161">
        <v>0</v>
      </c>
      <c r="BK91" s="161">
        <v>0</v>
      </c>
      <c r="BL91" s="161">
        <v>0</v>
      </c>
      <c r="BM91" s="161">
        <v>0</v>
      </c>
      <c r="BN91" s="161">
        <v>0</v>
      </c>
      <c r="BO91" s="161">
        <v>0</v>
      </c>
      <c r="BP91" s="161">
        <v>0</v>
      </c>
      <c r="BQ91" s="161">
        <v>0</v>
      </c>
      <c r="BR91" s="161">
        <v>0</v>
      </c>
      <c r="BS91" s="161">
        <v>0</v>
      </c>
      <c r="BT91" s="161">
        <v>0</v>
      </c>
      <c r="BU91" s="161">
        <v>0</v>
      </c>
      <c r="BV91" s="161">
        <v>0</v>
      </c>
      <c r="BW91" s="161">
        <v>0</v>
      </c>
      <c r="BX91" s="161">
        <v>0</v>
      </c>
      <c r="BY91" s="161">
        <v>0</v>
      </c>
      <c r="BZ91" s="161">
        <v>0</v>
      </c>
      <c r="CA91" s="161">
        <v>0</v>
      </c>
      <c r="CB91" s="161">
        <v>0</v>
      </c>
      <c r="CC91" s="161">
        <v>0</v>
      </c>
      <c r="CD91" s="161">
        <v>0</v>
      </c>
      <c r="CE91" s="161">
        <v>0</v>
      </c>
      <c r="CF91" s="161">
        <v>0</v>
      </c>
      <c r="CG91" s="162">
        <v>0</v>
      </c>
    </row>
    <row r="92" spans="1:85" x14ac:dyDescent="0.35">
      <c r="A92" s="163"/>
      <c r="B92" s="36" t="s">
        <v>389</v>
      </c>
      <c r="C92" s="232" t="s">
        <v>376</v>
      </c>
      <c r="D92" s="161"/>
      <c r="E92" s="161"/>
      <c r="F92" s="161"/>
      <c r="G92" s="161"/>
      <c r="H92" s="161"/>
      <c r="I92" s="161"/>
      <c r="J92" s="161"/>
      <c r="K92" s="161"/>
      <c r="L92" s="161"/>
      <c r="M92" s="161"/>
      <c r="N92" s="161"/>
      <c r="O92" s="161"/>
      <c r="P92" s="161"/>
      <c r="Q92" s="161"/>
      <c r="R92" s="161"/>
      <c r="S92" s="161"/>
      <c r="T92" s="161"/>
      <c r="U92" s="161"/>
      <c r="V92" s="161"/>
      <c r="W92" s="161"/>
      <c r="X92" s="161"/>
      <c r="Y92" s="161"/>
      <c r="Z92" s="161"/>
      <c r="AA92" s="161"/>
      <c r="AB92" s="161"/>
      <c r="AC92" s="161"/>
      <c r="AD92" s="161"/>
      <c r="AE92" s="161"/>
      <c r="AF92" s="161"/>
      <c r="AG92" s="161"/>
      <c r="AH92" s="161">
        <v>0</v>
      </c>
      <c r="AI92" s="161">
        <v>0</v>
      </c>
      <c r="AJ92" s="161">
        <v>0</v>
      </c>
      <c r="AK92" s="161">
        <v>0</v>
      </c>
      <c r="AL92" s="161">
        <v>0</v>
      </c>
      <c r="AM92" s="161">
        <v>0</v>
      </c>
      <c r="AN92" s="161">
        <v>0</v>
      </c>
      <c r="AO92" s="161">
        <v>0</v>
      </c>
      <c r="AP92" s="161">
        <v>0</v>
      </c>
      <c r="AQ92" s="161">
        <v>0</v>
      </c>
      <c r="AR92" s="161">
        <v>0</v>
      </c>
      <c r="AS92" s="161">
        <v>0</v>
      </c>
      <c r="AT92" s="161">
        <v>0</v>
      </c>
      <c r="AU92" s="161">
        <v>0</v>
      </c>
      <c r="AV92" s="161">
        <v>1095.4393672438864</v>
      </c>
      <c r="AW92" s="161">
        <v>1496.3696755525509</v>
      </c>
      <c r="AX92" s="161">
        <v>1701.1440768742418</v>
      </c>
      <c r="AY92" s="161">
        <v>2025.0224382359079</v>
      </c>
      <c r="AZ92" s="161">
        <v>2356.0234080636023</v>
      </c>
      <c r="BA92" s="161">
        <v>2668.7456265645665</v>
      </c>
      <c r="BB92" s="161">
        <v>2931.2186613628105</v>
      </c>
      <c r="BC92" s="161">
        <v>3187.7630566392577</v>
      </c>
      <c r="BD92" s="161">
        <v>3460.0472093619678</v>
      </c>
      <c r="BE92" s="161">
        <v>3764.852645119523</v>
      </c>
      <c r="BF92" s="161">
        <v>3934.0721851830799</v>
      </c>
      <c r="BG92" s="161">
        <v>4226.4149817572597</v>
      </c>
      <c r="BH92" s="161">
        <v>4460.6944243486341</v>
      </c>
      <c r="BI92" s="161">
        <v>4701.7306416570545</v>
      </c>
      <c r="BJ92" s="161">
        <v>4959.3190450723287</v>
      </c>
      <c r="BK92" s="161">
        <v>5315.6638956121624</v>
      </c>
      <c r="BL92" s="161">
        <v>5527.9190573916485</v>
      </c>
      <c r="BM92" s="161">
        <v>6011.4689782903333</v>
      </c>
      <c r="BN92" s="161">
        <v>6211.9820478435604</v>
      </c>
      <c r="BO92" s="161">
        <v>6323.4339138860951</v>
      </c>
      <c r="BP92" s="161">
        <v>6592.4350335170875</v>
      </c>
      <c r="BQ92" s="161">
        <v>6679.772808282838</v>
      </c>
      <c r="BR92" s="161">
        <v>6930.0045444317475</v>
      </c>
      <c r="BS92" s="161">
        <v>6545.965960978102</v>
      </c>
      <c r="BT92" s="161">
        <v>6014.6135100296078</v>
      </c>
      <c r="BU92" s="161">
        <v>5080.7877444996348</v>
      </c>
      <c r="BV92" s="161">
        <v>4565.4348864236872</v>
      </c>
      <c r="BW92" s="161">
        <v>4189.7125697089905</v>
      </c>
      <c r="BX92" s="161">
        <v>3232.7105417023377</v>
      </c>
      <c r="BY92" s="161">
        <v>2956.2336500404372</v>
      </c>
      <c r="BZ92" s="161">
        <v>2665.3038707074697</v>
      </c>
      <c r="CA92" s="161">
        <v>2591.7355908263385</v>
      </c>
      <c r="CB92" s="161">
        <v>2396.3410986780605</v>
      </c>
      <c r="CC92" s="161">
        <v>2185.4971120168148</v>
      </c>
      <c r="CD92" s="161">
        <v>2019.5643878801025</v>
      </c>
      <c r="CE92" s="161">
        <v>1822.2062449825492</v>
      </c>
      <c r="CF92" s="161">
        <v>1593.0360618220896</v>
      </c>
      <c r="CG92" s="162">
        <v>1309.0661956645681</v>
      </c>
    </row>
    <row r="93" spans="1:85" ht="25.5" customHeight="1" x14ac:dyDescent="0.35">
      <c r="A93" s="163"/>
      <c r="B93" s="36" t="s">
        <v>396</v>
      </c>
      <c r="C93" s="232" t="s">
        <v>376</v>
      </c>
      <c r="D93" s="161"/>
      <c r="E93" s="161"/>
      <c r="F93" s="161"/>
      <c r="G93" s="161"/>
      <c r="H93" s="161"/>
      <c r="I93" s="161"/>
      <c r="J93" s="161"/>
      <c r="K93" s="161"/>
      <c r="L93" s="161"/>
      <c r="M93" s="161"/>
      <c r="N93" s="161"/>
      <c r="O93" s="161"/>
      <c r="P93" s="161"/>
      <c r="Q93" s="161"/>
      <c r="R93" s="161"/>
      <c r="S93" s="161"/>
      <c r="T93" s="161"/>
      <c r="U93" s="161"/>
      <c r="V93" s="161"/>
      <c r="W93" s="161"/>
      <c r="X93" s="161"/>
      <c r="Y93" s="161"/>
      <c r="Z93" s="161"/>
      <c r="AA93" s="161"/>
      <c r="AB93" s="161"/>
      <c r="AC93" s="161"/>
      <c r="AD93" s="161"/>
      <c r="AE93" s="161"/>
      <c r="AF93" s="161"/>
      <c r="AG93" s="161"/>
      <c r="AH93" s="161"/>
      <c r="AI93" s="161"/>
      <c r="AJ93" s="161"/>
      <c r="AK93" s="161"/>
      <c r="AL93" s="161"/>
      <c r="AM93" s="161"/>
      <c r="AN93" s="161"/>
      <c r="AO93" s="161"/>
      <c r="AP93" s="161"/>
      <c r="AQ93" s="161"/>
      <c r="AR93" s="161"/>
      <c r="AS93" s="161"/>
      <c r="AT93" s="161"/>
      <c r="AU93" s="161"/>
      <c r="AV93" s="161"/>
      <c r="AW93" s="161"/>
      <c r="AX93" s="161"/>
      <c r="AY93" s="161"/>
      <c r="AZ93" s="161">
        <v>0</v>
      </c>
      <c r="BA93" s="161">
        <v>0</v>
      </c>
      <c r="BB93" s="161">
        <v>0</v>
      </c>
      <c r="BC93" s="161">
        <v>0</v>
      </c>
      <c r="BD93" s="161">
        <v>0</v>
      </c>
      <c r="BE93" s="161">
        <v>0</v>
      </c>
      <c r="BF93" s="161">
        <v>0</v>
      </c>
      <c r="BG93" s="161">
        <v>0</v>
      </c>
      <c r="BH93" s="161">
        <v>0</v>
      </c>
      <c r="BI93" s="161">
        <v>4.9932691589023781</v>
      </c>
      <c r="BJ93" s="161">
        <v>11.345740510235181</v>
      </c>
      <c r="BK93" s="161">
        <v>21.358407871330975</v>
      </c>
      <c r="BL93" s="161">
        <v>58.850762155417193</v>
      </c>
      <c r="BM93" s="161">
        <v>51.46863149019606</v>
      </c>
      <c r="BN93" s="161">
        <v>67.689007261191634</v>
      </c>
      <c r="BO93" s="161">
        <v>107.73929971439586</v>
      </c>
      <c r="BP93" s="161">
        <v>158.26240326048168</v>
      </c>
      <c r="BQ93" s="161">
        <v>223.67539860351101</v>
      </c>
      <c r="BR93" s="161">
        <v>259.90276565104483</v>
      </c>
      <c r="BS93" s="161">
        <v>286.78637131721496</v>
      </c>
      <c r="BT93" s="161">
        <v>261.53742350606387</v>
      </c>
      <c r="BU93" s="161">
        <v>287.92870349047746</v>
      </c>
      <c r="BV93" s="161">
        <v>274.25190634617911</v>
      </c>
      <c r="BW93" s="161">
        <v>268.51705162274237</v>
      </c>
      <c r="BX93" s="161">
        <v>262.84698761965291</v>
      </c>
      <c r="BY93" s="161">
        <v>293.05437319994468</v>
      </c>
      <c r="BZ93" s="161">
        <v>271.66772327618628</v>
      </c>
      <c r="CA93" s="161">
        <v>279.85916788664002</v>
      </c>
      <c r="CB93" s="161">
        <v>265.71338806163584</v>
      </c>
      <c r="CC93" s="161">
        <v>265.33154588409224</v>
      </c>
      <c r="CD93" s="161">
        <v>264.88909497328262</v>
      </c>
      <c r="CE93" s="161">
        <v>262.96372520834342</v>
      </c>
      <c r="CF93" s="161">
        <v>258.9194205066691</v>
      </c>
      <c r="CG93" s="162">
        <v>256.40571730796745</v>
      </c>
    </row>
    <row r="94" spans="1:85" x14ac:dyDescent="0.35">
      <c r="A94" s="163"/>
      <c r="B94" s="36" t="s">
        <v>397</v>
      </c>
      <c r="C94" s="232" t="s">
        <v>386</v>
      </c>
      <c r="D94" s="161"/>
      <c r="E94" s="161"/>
      <c r="F94" s="161"/>
      <c r="G94" s="161"/>
      <c r="H94" s="161"/>
      <c r="I94" s="161"/>
      <c r="J94" s="161"/>
      <c r="K94" s="161"/>
      <c r="L94" s="161"/>
      <c r="M94" s="161"/>
      <c r="N94" s="161"/>
      <c r="O94" s="161"/>
      <c r="P94" s="161"/>
      <c r="Q94" s="161"/>
      <c r="R94" s="161"/>
      <c r="S94" s="161"/>
      <c r="T94" s="161"/>
      <c r="U94" s="161"/>
      <c r="V94" s="161"/>
      <c r="W94" s="161"/>
      <c r="X94" s="161"/>
      <c r="Y94" s="161"/>
      <c r="Z94" s="161"/>
      <c r="AA94" s="161"/>
      <c r="AB94" s="161"/>
      <c r="AC94" s="161"/>
      <c r="AD94" s="161"/>
      <c r="AE94" s="161"/>
      <c r="AF94" s="161"/>
      <c r="AG94" s="161"/>
      <c r="AH94" s="161"/>
      <c r="AI94" s="161"/>
      <c r="AJ94" s="161"/>
      <c r="AK94" s="161"/>
      <c r="AL94" s="161"/>
      <c r="AM94" s="161"/>
      <c r="AN94" s="161"/>
      <c r="AO94" s="161"/>
      <c r="AP94" s="161"/>
      <c r="AQ94" s="161"/>
      <c r="AR94" s="161"/>
      <c r="AS94" s="161"/>
      <c r="AT94" s="161"/>
      <c r="AU94" s="161"/>
      <c r="AV94" s="161"/>
      <c r="AW94" s="161"/>
      <c r="AX94" s="161"/>
      <c r="AY94" s="161"/>
      <c r="AZ94" s="161">
        <v>0</v>
      </c>
      <c r="BA94" s="161">
        <v>0</v>
      </c>
      <c r="BB94" s="161">
        <v>0</v>
      </c>
      <c r="BC94" s="161">
        <v>0</v>
      </c>
      <c r="BD94" s="161">
        <v>0</v>
      </c>
      <c r="BE94" s="161">
        <v>0</v>
      </c>
      <c r="BF94" s="161">
        <v>0</v>
      </c>
      <c r="BG94" s="161">
        <v>0</v>
      </c>
      <c r="BH94" s="161">
        <v>0</v>
      </c>
      <c r="BI94" s="161">
        <v>0</v>
      </c>
      <c r="BJ94" s="161">
        <v>37.26676063382282</v>
      </c>
      <c r="BK94" s="161">
        <v>35.441123659523399</v>
      </c>
      <c r="BL94" s="161">
        <v>36.070528051222496</v>
      </c>
      <c r="BM94" s="161">
        <v>33.327199900607049</v>
      </c>
      <c r="BN94" s="161">
        <v>30.079451895841114</v>
      </c>
      <c r="BO94" s="161">
        <v>30.98872098120631</v>
      </c>
      <c r="BP94" s="161">
        <v>26.462296875293131</v>
      </c>
      <c r="BQ94" s="161">
        <v>25.068345954645181</v>
      </c>
      <c r="BR94" s="161">
        <v>23.15336171861636</v>
      </c>
      <c r="BS94" s="161">
        <v>19.636496071161503</v>
      </c>
      <c r="BT94" s="161">
        <v>17.567163859572151</v>
      </c>
      <c r="BU94" s="161">
        <v>15.166177233484158</v>
      </c>
      <c r="BV94" s="161">
        <v>16.155990122682613</v>
      </c>
      <c r="BW94" s="161">
        <v>12.19776219011028</v>
      </c>
      <c r="BX94" s="161">
        <v>17.749385727165578</v>
      </c>
      <c r="BY94" s="161">
        <v>13.967382476374098</v>
      </c>
      <c r="BZ94" s="161">
        <v>11.821587626515781</v>
      </c>
      <c r="CA94" s="161">
        <v>12.789420580167421</v>
      </c>
      <c r="CB94" s="161">
        <v>10.106784069986112</v>
      </c>
      <c r="CC94" s="161">
        <v>11.598989329340727</v>
      </c>
      <c r="CD94" s="161">
        <v>11.688614686750105</v>
      </c>
      <c r="CE94" s="161">
        <v>11.766609979461302</v>
      </c>
      <c r="CF94" s="161">
        <v>11.884073109469304</v>
      </c>
      <c r="CG94" s="162">
        <v>12.020070784630702</v>
      </c>
    </row>
    <row r="95" spans="1:85" x14ac:dyDescent="0.35">
      <c r="A95" s="163"/>
      <c r="B95" s="36" t="s">
        <v>28</v>
      </c>
      <c r="C95" s="232" t="s">
        <v>386</v>
      </c>
      <c r="D95" s="161"/>
      <c r="E95" s="161"/>
      <c r="F95" s="161"/>
      <c r="G95" s="161"/>
      <c r="H95" s="161"/>
      <c r="I95" s="161"/>
      <c r="J95" s="161"/>
      <c r="K95" s="161"/>
      <c r="L95" s="161"/>
      <c r="M95" s="161"/>
      <c r="N95" s="161"/>
      <c r="O95" s="161"/>
      <c r="P95" s="161"/>
      <c r="Q95" s="161"/>
      <c r="R95" s="161"/>
      <c r="S95" s="161"/>
      <c r="T95" s="161"/>
      <c r="U95" s="161"/>
      <c r="V95" s="161"/>
      <c r="W95" s="161"/>
      <c r="X95" s="161"/>
      <c r="Y95" s="161"/>
      <c r="Z95" s="161"/>
      <c r="AA95" s="161"/>
      <c r="AB95" s="161"/>
      <c r="AC95" s="161"/>
      <c r="AD95" s="161"/>
      <c r="AE95" s="161"/>
      <c r="AF95" s="161"/>
      <c r="AG95" s="161"/>
      <c r="AH95" s="161">
        <v>2016.3638291402599</v>
      </c>
      <c r="AI95" s="161">
        <v>1896.2830203247956</v>
      </c>
      <c r="AJ95" s="161">
        <v>2055.4514437332505</v>
      </c>
      <c r="AK95" s="161">
        <v>3007.2673029435014</v>
      </c>
      <c r="AL95" s="161">
        <v>3599.2913161477709</v>
      </c>
      <c r="AM95" s="161">
        <v>4062.8321223002631</v>
      </c>
      <c r="AN95" s="161">
        <v>4323.2950486824047</v>
      </c>
      <c r="AO95" s="161">
        <v>4598.0169808267474</v>
      </c>
      <c r="AP95" s="161">
        <v>4747.0480550183756</v>
      </c>
      <c r="AQ95" s="161">
        <v>4646.5466002504236</v>
      </c>
      <c r="AR95" s="161">
        <v>5033.6630985686515</v>
      </c>
      <c r="AS95" s="161">
        <v>5233.832762381041</v>
      </c>
      <c r="AT95" s="161">
        <v>5486.0324780190876</v>
      </c>
      <c r="AU95" s="161">
        <v>5729.7969522975081</v>
      </c>
      <c r="AV95" s="161">
        <v>6084.5712824351349</v>
      </c>
      <c r="AW95" s="161">
        <v>6719.0140012297361</v>
      </c>
      <c r="AX95" s="161">
        <v>7051.5336720917721</v>
      </c>
      <c r="AY95" s="161">
        <v>7262.1847522250546</v>
      </c>
      <c r="AZ95" s="161">
        <v>7290.21745577412</v>
      </c>
      <c r="BA95" s="161">
        <v>7361.0483037878084</v>
      </c>
      <c r="BB95" s="161">
        <v>7382.9533115384911</v>
      </c>
      <c r="BC95" s="161">
        <v>7562.090578607409</v>
      </c>
      <c r="BD95" s="161">
        <v>7881.8861226248682</v>
      </c>
      <c r="BE95" s="161">
        <v>8209.5470543137217</v>
      </c>
      <c r="BF95" s="161">
        <v>8613.3889819462802</v>
      </c>
      <c r="BG95" s="161">
        <v>7819.0519652923531</v>
      </c>
      <c r="BH95" s="161">
        <v>7777.3069812378781</v>
      </c>
      <c r="BI95" s="161">
        <v>7596.3244396444052</v>
      </c>
      <c r="BJ95" s="161">
        <v>7879.5826011888221</v>
      </c>
      <c r="BK95" s="161">
        <v>7791.3698519137288</v>
      </c>
      <c r="BL95" s="161">
        <v>8405.7390499855774</v>
      </c>
      <c r="BM95" s="161">
        <v>8683.6296500508179</v>
      </c>
      <c r="BN95" s="161">
        <v>8798.1879198047372</v>
      </c>
      <c r="BO95" s="161">
        <v>9070.6230820743585</v>
      </c>
      <c r="BP95" s="161">
        <v>9170.9324085160952</v>
      </c>
      <c r="BQ95" s="161">
        <v>9162.5857843015692</v>
      </c>
      <c r="BR95" s="161">
        <v>9099.0092891783424</v>
      </c>
      <c r="BS95" s="161">
        <v>8964.7031065331594</v>
      </c>
      <c r="BT95" s="161">
        <v>8500.5220476745726</v>
      </c>
      <c r="BU95" s="161">
        <v>8050.0055607981622</v>
      </c>
      <c r="BV95" s="161">
        <v>7555.4697507569845</v>
      </c>
      <c r="BW95" s="161">
        <v>7292.183825272984</v>
      </c>
      <c r="BX95" s="161">
        <v>6926.4855569293441</v>
      </c>
      <c r="BY95" s="161">
        <v>6871.9144959939631</v>
      </c>
      <c r="BZ95" s="161">
        <v>6644.353930318226</v>
      </c>
      <c r="CA95" s="161">
        <v>6657.1516865495769</v>
      </c>
      <c r="CB95" s="161">
        <v>6963.6010414152097</v>
      </c>
      <c r="CC95" s="161">
        <v>6886.4881658858267</v>
      </c>
      <c r="CD95" s="161">
        <v>6938.0437012633774</v>
      </c>
      <c r="CE95" s="161">
        <v>6797.188203899379</v>
      </c>
      <c r="CF95" s="161">
        <v>6759.9453658166285</v>
      </c>
      <c r="CG95" s="162">
        <v>6847.4180381214892</v>
      </c>
    </row>
    <row r="96" spans="1:85" x14ac:dyDescent="0.35">
      <c r="A96" s="163"/>
      <c r="B96" s="36" t="s">
        <v>497</v>
      </c>
      <c r="C96" s="232"/>
      <c r="D96" s="161"/>
      <c r="E96" s="161"/>
      <c r="F96" s="161"/>
      <c r="G96" s="161"/>
      <c r="H96" s="161"/>
      <c r="I96" s="161"/>
      <c r="J96" s="161"/>
      <c r="K96" s="161"/>
      <c r="L96" s="161"/>
      <c r="M96" s="161"/>
      <c r="N96" s="161"/>
      <c r="O96" s="161"/>
      <c r="P96" s="161"/>
      <c r="Q96" s="161"/>
      <c r="R96" s="161"/>
      <c r="S96" s="161"/>
      <c r="T96" s="161"/>
      <c r="U96" s="161"/>
      <c r="V96" s="161"/>
      <c r="W96" s="161"/>
      <c r="X96" s="161"/>
      <c r="Y96" s="161"/>
      <c r="Z96" s="161"/>
      <c r="AA96" s="161"/>
      <c r="AB96" s="161"/>
      <c r="AC96" s="161"/>
      <c r="AD96" s="161"/>
      <c r="AE96" s="161"/>
      <c r="AF96" s="161"/>
      <c r="AG96" s="161"/>
      <c r="AH96" s="161">
        <v>446.82551222663091</v>
      </c>
      <c r="AI96" s="161">
        <v>448.03082214418913</v>
      </c>
      <c r="AJ96" s="161">
        <v>425.98395015259359</v>
      </c>
      <c r="AK96" s="161">
        <v>451.91525214505987</v>
      </c>
      <c r="AL96" s="161">
        <v>489.15859255407292</v>
      </c>
      <c r="AM96" s="161">
        <v>557.23248943028466</v>
      </c>
      <c r="AN96" s="161">
        <v>656.20084496831464</v>
      </c>
      <c r="AO96" s="161">
        <v>779.56157933874272</v>
      </c>
      <c r="AP96" s="161">
        <v>975.27889973521087</v>
      </c>
      <c r="AQ96" s="161">
        <v>1153.9533898457948</v>
      </c>
      <c r="AR96" s="161">
        <v>1328.5058559562322</v>
      </c>
      <c r="AS96" s="161">
        <v>1521.771508868336</v>
      </c>
      <c r="AT96" s="161">
        <v>1742.4864935207656</v>
      </c>
      <c r="AU96" s="161">
        <v>2085.0958366097498</v>
      </c>
      <c r="AV96" s="161">
        <v>2288.9052407195272</v>
      </c>
      <c r="AW96" s="161">
        <v>2471.9609581128766</v>
      </c>
      <c r="AX96" s="161">
        <v>2586.9586429046722</v>
      </c>
      <c r="AY96" s="161">
        <v>2153.820283730865</v>
      </c>
      <c r="AZ96" s="161">
        <v>1688.3172885694994</v>
      </c>
      <c r="BA96" s="161">
        <v>1297.9489025017529</v>
      </c>
      <c r="BB96" s="161">
        <v>825.65094981498692</v>
      </c>
      <c r="BC96" s="161">
        <v>304.07580144624689</v>
      </c>
      <c r="BD96" s="161">
        <v>5.7774572050871358</v>
      </c>
      <c r="BE96" s="161">
        <v>0</v>
      </c>
      <c r="BF96" s="161">
        <v>0</v>
      </c>
      <c r="BG96" s="161">
        <v>0</v>
      </c>
      <c r="BH96" s="161">
        <v>0</v>
      </c>
      <c r="BI96" s="161">
        <v>0</v>
      </c>
      <c r="BJ96" s="161">
        <v>0</v>
      </c>
      <c r="BK96" s="161">
        <v>0</v>
      </c>
      <c r="BL96" s="161">
        <v>0</v>
      </c>
      <c r="BM96" s="161">
        <v>0</v>
      </c>
      <c r="BN96" s="161">
        <v>0</v>
      </c>
      <c r="BO96" s="161">
        <v>0</v>
      </c>
      <c r="BP96" s="161">
        <v>0</v>
      </c>
      <c r="BQ96" s="161">
        <v>0</v>
      </c>
      <c r="BR96" s="161">
        <v>0</v>
      </c>
      <c r="BS96" s="161">
        <v>0</v>
      </c>
      <c r="BT96" s="161">
        <v>0</v>
      </c>
      <c r="BU96" s="161">
        <v>0</v>
      </c>
      <c r="BV96" s="161">
        <v>0</v>
      </c>
      <c r="BW96" s="161">
        <v>0</v>
      </c>
      <c r="BX96" s="161">
        <v>0</v>
      </c>
      <c r="BY96" s="161">
        <v>0</v>
      </c>
      <c r="BZ96" s="161">
        <v>0</v>
      </c>
      <c r="CA96" s="161">
        <v>0</v>
      </c>
      <c r="CB96" s="161">
        <v>0</v>
      </c>
      <c r="CC96" s="161">
        <v>0</v>
      </c>
      <c r="CD96" s="161">
        <v>0</v>
      </c>
      <c r="CE96" s="161">
        <v>0</v>
      </c>
      <c r="CF96" s="161">
        <v>0</v>
      </c>
      <c r="CG96" s="162">
        <v>0</v>
      </c>
    </row>
    <row r="97" spans="1:85" x14ac:dyDescent="0.35">
      <c r="A97" s="163"/>
      <c r="B97" s="56" t="s">
        <v>491</v>
      </c>
      <c r="C97" s="232" t="s">
        <v>386</v>
      </c>
      <c r="D97" s="161"/>
      <c r="E97" s="161"/>
      <c r="F97" s="161"/>
      <c r="G97" s="161"/>
      <c r="H97" s="161"/>
      <c r="I97" s="161"/>
      <c r="J97" s="161"/>
      <c r="K97" s="161"/>
      <c r="L97" s="161"/>
      <c r="M97" s="161"/>
      <c r="N97" s="161"/>
      <c r="O97" s="161"/>
      <c r="P97" s="161"/>
      <c r="Q97" s="161"/>
      <c r="R97" s="161"/>
      <c r="S97" s="161"/>
      <c r="T97" s="161"/>
      <c r="U97" s="161"/>
      <c r="V97" s="161"/>
      <c r="W97" s="161"/>
      <c r="X97" s="161"/>
      <c r="Y97" s="161"/>
      <c r="Z97" s="161"/>
      <c r="AA97" s="161"/>
      <c r="AB97" s="161"/>
      <c r="AC97" s="161"/>
      <c r="AD97" s="161"/>
      <c r="AE97" s="161"/>
      <c r="AF97" s="161"/>
      <c r="AG97" s="161"/>
      <c r="AH97" s="161">
        <v>446.82551222663091</v>
      </c>
      <c r="AI97" s="161">
        <v>447.4794847940488</v>
      </c>
      <c r="AJ97" s="161">
        <v>424.45366653969404</v>
      </c>
      <c r="AK97" s="161">
        <v>448.31214819008318</v>
      </c>
      <c r="AL97" s="161">
        <v>482.17021229042979</v>
      </c>
      <c r="AM97" s="161">
        <v>548.60829956508985</v>
      </c>
      <c r="AN97" s="161">
        <v>642.90949533635296</v>
      </c>
      <c r="AO97" s="161">
        <v>761.06317880870233</v>
      </c>
      <c r="AP97" s="161">
        <v>944.15001993111275</v>
      </c>
      <c r="AQ97" s="161">
        <v>1108.9750207277445</v>
      </c>
      <c r="AR97" s="161">
        <v>1268.8752772912753</v>
      </c>
      <c r="AS97" s="161">
        <v>1442.1124396833986</v>
      </c>
      <c r="AT97" s="161">
        <v>1637.8334304485131</v>
      </c>
      <c r="AU97" s="161">
        <v>1943.2946748154266</v>
      </c>
      <c r="AV97" s="161">
        <v>2118.8477293255805</v>
      </c>
      <c r="AW97" s="161">
        <v>2265.898063019999</v>
      </c>
      <c r="AX97" s="161">
        <v>2346.4185181866001</v>
      </c>
      <c r="AY97" s="161">
        <v>1921.488200336719</v>
      </c>
      <c r="AZ97" s="161">
        <v>1491.5376241870608</v>
      </c>
      <c r="BA97" s="161">
        <v>1145.0804883205167</v>
      </c>
      <c r="BB97" s="161">
        <v>722.23100671000168</v>
      </c>
      <c r="BC97" s="161">
        <v>265.75849142721853</v>
      </c>
      <c r="BD97" s="161">
        <v>5.7774572050871358</v>
      </c>
      <c r="BE97" s="161">
        <v>0</v>
      </c>
      <c r="BF97" s="161">
        <v>0</v>
      </c>
      <c r="BG97" s="161">
        <v>0</v>
      </c>
      <c r="BH97" s="161">
        <v>0</v>
      </c>
      <c r="BI97" s="161">
        <v>0</v>
      </c>
      <c r="BJ97" s="161">
        <v>0</v>
      </c>
      <c r="BK97" s="161">
        <v>0</v>
      </c>
      <c r="BL97" s="161">
        <v>0</v>
      </c>
      <c r="BM97" s="161">
        <v>0</v>
      </c>
      <c r="BN97" s="161">
        <v>0</v>
      </c>
      <c r="BO97" s="161">
        <v>0</v>
      </c>
      <c r="BP97" s="161">
        <v>0</v>
      </c>
      <c r="BQ97" s="161">
        <v>0</v>
      </c>
      <c r="BR97" s="161">
        <v>0</v>
      </c>
      <c r="BS97" s="161">
        <v>0</v>
      </c>
      <c r="BT97" s="161">
        <v>0</v>
      </c>
      <c r="BU97" s="161">
        <v>0</v>
      </c>
      <c r="BV97" s="161">
        <v>0</v>
      </c>
      <c r="BW97" s="161">
        <v>0</v>
      </c>
      <c r="BX97" s="161">
        <v>0</v>
      </c>
      <c r="BY97" s="161">
        <v>0</v>
      </c>
      <c r="BZ97" s="161">
        <v>0</v>
      </c>
      <c r="CA97" s="161">
        <v>0</v>
      </c>
      <c r="CB97" s="161">
        <v>0</v>
      </c>
      <c r="CC97" s="161">
        <v>0</v>
      </c>
      <c r="CD97" s="161">
        <v>0</v>
      </c>
      <c r="CE97" s="161">
        <v>0</v>
      </c>
      <c r="CF97" s="161">
        <v>0</v>
      </c>
      <c r="CG97" s="162">
        <v>0</v>
      </c>
    </row>
    <row r="98" spans="1:85" s="101" customFormat="1" x14ac:dyDescent="0.35">
      <c r="A98" s="174"/>
      <c r="B98" s="56" t="s">
        <v>492</v>
      </c>
      <c r="C98" s="232" t="s">
        <v>386</v>
      </c>
      <c r="D98" s="40"/>
      <c r="E98" s="40"/>
      <c r="F98" s="40"/>
      <c r="G98" s="40"/>
      <c r="H98" s="40"/>
      <c r="I98" s="40"/>
      <c r="J98" s="40"/>
      <c r="K98" s="40"/>
      <c r="L98" s="40"/>
      <c r="M98" s="40"/>
      <c r="N98" s="40"/>
      <c r="O98" s="40"/>
      <c r="P98" s="40"/>
      <c r="Q98" s="40"/>
      <c r="R98" s="40"/>
      <c r="S98" s="40"/>
      <c r="T98" s="40"/>
      <c r="U98" s="40"/>
      <c r="V98" s="40"/>
      <c r="W98" s="40"/>
      <c r="X98" s="40"/>
      <c r="Y98" s="40"/>
      <c r="Z98" s="40"/>
      <c r="AA98" s="40"/>
      <c r="AB98" s="40"/>
      <c r="AC98" s="40"/>
      <c r="AD98" s="40"/>
      <c r="AE98" s="40"/>
      <c r="AF98" s="40"/>
      <c r="AG98" s="40"/>
      <c r="AH98" s="161">
        <v>0</v>
      </c>
      <c r="AI98" s="161">
        <v>0.55133735014033747</v>
      </c>
      <c r="AJ98" s="161">
        <v>1.5302836128995894</v>
      </c>
      <c r="AK98" s="161">
        <v>3.6031039549766879</v>
      </c>
      <c r="AL98" s="161">
        <v>6.9883802636431369</v>
      </c>
      <c r="AM98" s="161">
        <v>8.624189865194781</v>
      </c>
      <c r="AN98" s="161">
        <v>13.291349631961715</v>
      </c>
      <c r="AO98" s="161">
        <v>18.498400530040332</v>
      </c>
      <c r="AP98" s="161">
        <v>31.128879804098109</v>
      </c>
      <c r="AQ98" s="161">
        <v>44.978369118050495</v>
      </c>
      <c r="AR98" s="161">
        <v>59.630578664956765</v>
      </c>
      <c r="AS98" s="161">
        <v>79.659069184937351</v>
      </c>
      <c r="AT98" s="161">
        <v>104.65306307225269</v>
      </c>
      <c r="AU98" s="161">
        <v>141.80116179432332</v>
      </c>
      <c r="AV98" s="161">
        <v>170.05751139394707</v>
      </c>
      <c r="AW98" s="161">
        <v>206.0628950928774</v>
      </c>
      <c r="AX98" s="161">
        <v>240.54012471807209</v>
      </c>
      <c r="AY98" s="161">
        <v>232.3320833941456</v>
      </c>
      <c r="AZ98" s="161">
        <v>196.77966438243848</v>
      </c>
      <c r="BA98" s="161">
        <v>152.86841418123603</v>
      </c>
      <c r="BB98" s="161">
        <v>103.41994310498521</v>
      </c>
      <c r="BC98" s="161">
        <v>38.317310019028362</v>
      </c>
      <c r="BD98" s="161">
        <v>0</v>
      </c>
      <c r="BE98" s="161">
        <v>0</v>
      </c>
      <c r="BF98" s="161">
        <v>0</v>
      </c>
      <c r="BG98" s="161">
        <v>0</v>
      </c>
      <c r="BH98" s="161">
        <v>0</v>
      </c>
      <c r="BI98" s="161">
        <v>0</v>
      </c>
      <c r="BJ98" s="161">
        <v>0</v>
      </c>
      <c r="BK98" s="161">
        <v>0</v>
      </c>
      <c r="BL98" s="161">
        <v>0</v>
      </c>
      <c r="BM98" s="161">
        <v>0</v>
      </c>
      <c r="BN98" s="161">
        <v>0</v>
      </c>
      <c r="BO98" s="161">
        <v>0</v>
      </c>
      <c r="BP98" s="161">
        <v>0</v>
      </c>
      <c r="BQ98" s="161">
        <v>0</v>
      </c>
      <c r="BR98" s="161">
        <v>0</v>
      </c>
      <c r="BS98" s="161">
        <v>0</v>
      </c>
      <c r="BT98" s="161">
        <v>0</v>
      </c>
      <c r="BU98" s="161">
        <v>0</v>
      </c>
      <c r="BV98" s="161">
        <v>0</v>
      </c>
      <c r="BW98" s="161">
        <v>0</v>
      </c>
      <c r="BX98" s="161">
        <v>0</v>
      </c>
      <c r="BY98" s="161">
        <v>0</v>
      </c>
      <c r="BZ98" s="161">
        <v>0</v>
      </c>
      <c r="CA98" s="161">
        <v>0</v>
      </c>
      <c r="CB98" s="161">
        <v>0</v>
      </c>
      <c r="CC98" s="161">
        <v>0</v>
      </c>
      <c r="CD98" s="161">
        <v>0</v>
      </c>
      <c r="CE98" s="161">
        <v>0</v>
      </c>
      <c r="CF98" s="161">
        <v>0</v>
      </c>
      <c r="CG98" s="162">
        <v>0</v>
      </c>
    </row>
    <row r="99" spans="1:85" ht="25.5" customHeight="1" x14ac:dyDescent="0.35">
      <c r="A99" s="163"/>
      <c r="B99" s="36" t="s">
        <v>484</v>
      </c>
      <c r="C99" s="232"/>
      <c r="D99" s="161"/>
      <c r="E99" s="161"/>
      <c r="F99" s="161"/>
      <c r="G99" s="161"/>
      <c r="H99" s="161"/>
      <c r="I99" s="161"/>
      <c r="J99" s="161"/>
      <c r="K99" s="161"/>
      <c r="L99" s="161"/>
      <c r="M99" s="161"/>
      <c r="N99" s="161"/>
      <c r="O99" s="161"/>
      <c r="P99" s="161"/>
      <c r="Q99" s="161"/>
      <c r="R99" s="161"/>
      <c r="S99" s="161"/>
      <c r="T99" s="161"/>
      <c r="U99" s="161"/>
      <c r="V99" s="161"/>
      <c r="W99" s="161"/>
      <c r="X99" s="161"/>
      <c r="Y99" s="161"/>
      <c r="Z99" s="161"/>
      <c r="AA99" s="161"/>
      <c r="AB99" s="161"/>
      <c r="AC99" s="161"/>
      <c r="AD99" s="161"/>
      <c r="AE99" s="161"/>
      <c r="AF99" s="161"/>
      <c r="AG99" s="161"/>
      <c r="AH99" s="161">
        <v>3506.9786101489435</v>
      </c>
      <c r="AI99" s="161">
        <v>3337.6082321695867</v>
      </c>
      <c r="AJ99" s="161">
        <v>3270.7458201967511</v>
      </c>
      <c r="AK99" s="161">
        <v>3761.4141273166956</v>
      </c>
      <c r="AL99" s="161">
        <v>3559.2908933637868</v>
      </c>
      <c r="AM99" s="161">
        <v>3558.530263415023</v>
      </c>
      <c r="AN99" s="161">
        <v>4057.8764779609355</v>
      </c>
      <c r="AO99" s="161">
        <v>4440.3546391055334</v>
      </c>
      <c r="AP99" s="161">
        <v>4538.8019762584699</v>
      </c>
      <c r="AQ99" s="161">
        <v>4617.0142363711566</v>
      </c>
      <c r="AR99" s="161">
        <v>5071.6104720225203</v>
      </c>
      <c r="AS99" s="161">
        <v>5187.384148570437</v>
      </c>
      <c r="AT99" s="161">
        <v>5377.9913435036806</v>
      </c>
      <c r="AU99" s="161">
        <v>6067.5966946363669</v>
      </c>
      <c r="AV99" s="161">
        <v>7994.5282668683403</v>
      </c>
      <c r="AW99" s="161">
        <v>8207.8767861625092</v>
      </c>
      <c r="AX99" s="161">
        <v>8136.1848466191132</v>
      </c>
      <c r="AY99" s="161">
        <v>7716.8019516972699</v>
      </c>
      <c r="AZ99" s="161">
        <v>7314.2634937283101</v>
      </c>
      <c r="BA99" s="161">
        <v>7231.5374667643273</v>
      </c>
      <c r="BB99" s="161">
        <v>6834.9914424103454</v>
      </c>
      <c r="BC99" s="161">
        <v>7048.8250474342485</v>
      </c>
      <c r="BD99" s="161">
        <v>7553.1410674410536</v>
      </c>
      <c r="BE99" s="161">
        <v>8131.2042581437272</v>
      </c>
      <c r="BF99" s="161">
        <v>7933.1697169063918</v>
      </c>
      <c r="BG99" s="161">
        <v>4351.2916575596446</v>
      </c>
      <c r="BH99" s="161">
        <v>0</v>
      </c>
      <c r="BI99" s="161">
        <v>0</v>
      </c>
      <c r="BJ99" s="161">
        <v>0</v>
      </c>
      <c r="BK99" s="161">
        <v>0</v>
      </c>
      <c r="BL99" s="161">
        <v>0</v>
      </c>
      <c r="BM99" s="161">
        <v>0</v>
      </c>
      <c r="BN99" s="161">
        <v>0</v>
      </c>
      <c r="BO99" s="161">
        <v>0</v>
      </c>
      <c r="BP99" s="161">
        <v>0</v>
      </c>
      <c r="BQ99" s="161">
        <v>0</v>
      </c>
      <c r="BR99" s="161">
        <v>0</v>
      </c>
      <c r="BS99" s="161">
        <v>0</v>
      </c>
      <c r="BT99" s="161">
        <v>0</v>
      </c>
      <c r="BU99" s="161">
        <v>0</v>
      </c>
      <c r="BV99" s="161">
        <v>0</v>
      </c>
      <c r="BW99" s="161">
        <v>0</v>
      </c>
      <c r="BX99" s="161">
        <v>0</v>
      </c>
      <c r="BY99" s="161">
        <v>0</v>
      </c>
      <c r="BZ99" s="161">
        <v>0</v>
      </c>
      <c r="CA99" s="161">
        <v>0</v>
      </c>
      <c r="CB99" s="161">
        <v>0</v>
      </c>
      <c r="CC99" s="161">
        <v>0</v>
      </c>
      <c r="CD99" s="161">
        <v>0</v>
      </c>
      <c r="CE99" s="161">
        <v>0</v>
      </c>
      <c r="CF99" s="161">
        <v>0</v>
      </c>
      <c r="CG99" s="162">
        <v>0</v>
      </c>
    </row>
    <row r="100" spans="1:85" x14ac:dyDescent="0.35">
      <c r="A100" s="163"/>
      <c r="B100" s="56" t="s">
        <v>498</v>
      </c>
      <c r="C100" s="232" t="s">
        <v>386</v>
      </c>
      <c r="D100" s="161"/>
      <c r="E100" s="161"/>
      <c r="F100" s="161"/>
      <c r="G100" s="161"/>
      <c r="H100" s="161"/>
      <c r="I100" s="161"/>
      <c r="J100" s="161"/>
      <c r="K100" s="161"/>
      <c r="L100" s="161"/>
      <c r="M100" s="161"/>
      <c r="N100" s="161"/>
      <c r="O100" s="161"/>
      <c r="P100" s="161"/>
      <c r="Q100" s="161"/>
      <c r="R100" s="161"/>
      <c r="S100" s="161"/>
      <c r="T100" s="161"/>
      <c r="U100" s="161"/>
      <c r="V100" s="161"/>
      <c r="W100" s="161"/>
      <c r="X100" s="161"/>
      <c r="Y100" s="161"/>
      <c r="Z100" s="161"/>
      <c r="AA100" s="161"/>
      <c r="AB100" s="161"/>
      <c r="AC100" s="161"/>
      <c r="AD100" s="161"/>
      <c r="AE100" s="161"/>
      <c r="AF100" s="161"/>
      <c r="AG100" s="161"/>
      <c r="AH100" s="161">
        <v>0</v>
      </c>
      <c r="AI100" s="161">
        <v>42.57926262252667</v>
      </c>
      <c r="AJ100" s="161">
        <v>64.358115839721634</v>
      </c>
      <c r="AK100" s="161">
        <v>74.396901273730364</v>
      </c>
      <c r="AL100" s="161">
        <v>117.48909920141428</v>
      </c>
      <c r="AM100" s="161">
        <v>299.06840233413794</v>
      </c>
      <c r="AN100" s="161">
        <v>543.38510534265845</v>
      </c>
      <c r="AO100" s="161">
        <v>896.6843188394588</v>
      </c>
      <c r="AP100" s="161">
        <v>1238.1745869433914</v>
      </c>
      <c r="AQ100" s="161">
        <v>1570.1752286763904</v>
      </c>
      <c r="AR100" s="161">
        <v>1923.5675868949966</v>
      </c>
      <c r="AS100" s="161">
        <v>2240.0846825032131</v>
      </c>
      <c r="AT100" s="161">
        <v>2391.2333893215173</v>
      </c>
      <c r="AU100" s="161">
        <v>2861.2656930361031</v>
      </c>
      <c r="AV100" s="161">
        <v>3357.5398333020817</v>
      </c>
      <c r="AW100" s="161">
        <v>3570.1217332030105</v>
      </c>
      <c r="AX100" s="161">
        <v>3530.5604326014573</v>
      </c>
      <c r="AY100" s="161">
        <v>3013.7460495048635</v>
      </c>
      <c r="AZ100" s="161">
        <v>2762.1022911626469</v>
      </c>
      <c r="BA100" s="161">
        <v>2526.1155684925293</v>
      </c>
      <c r="BB100" s="161">
        <v>2265.2809189536497</v>
      </c>
      <c r="BC100" s="161">
        <v>2105.0432442061838</v>
      </c>
      <c r="BD100" s="161">
        <v>2019.1443957370964</v>
      </c>
      <c r="BE100" s="161">
        <v>1946.220235841869</v>
      </c>
      <c r="BF100" s="161">
        <v>1094.8087371054521</v>
      </c>
      <c r="BG100" s="161">
        <v>421.3595812053839</v>
      </c>
      <c r="BH100" s="161">
        <v>0</v>
      </c>
      <c r="BI100" s="161">
        <v>0</v>
      </c>
      <c r="BJ100" s="161">
        <v>0</v>
      </c>
      <c r="BK100" s="161">
        <v>0</v>
      </c>
      <c r="BL100" s="161">
        <v>0</v>
      </c>
      <c r="BM100" s="161">
        <v>0</v>
      </c>
      <c r="BN100" s="161">
        <v>0</v>
      </c>
      <c r="BO100" s="161">
        <v>0</v>
      </c>
      <c r="BP100" s="161">
        <v>0</v>
      </c>
      <c r="BQ100" s="161">
        <v>0</v>
      </c>
      <c r="BR100" s="161">
        <v>0</v>
      </c>
      <c r="BS100" s="161">
        <v>0</v>
      </c>
      <c r="BT100" s="161">
        <v>0</v>
      </c>
      <c r="BU100" s="161">
        <v>0</v>
      </c>
      <c r="BV100" s="161">
        <v>0</v>
      </c>
      <c r="BW100" s="161">
        <v>0</v>
      </c>
      <c r="BX100" s="161">
        <v>0</v>
      </c>
      <c r="BY100" s="161">
        <v>0</v>
      </c>
      <c r="BZ100" s="161">
        <v>0</v>
      </c>
      <c r="CA100" s="161">
        <v>0</v>
      </c>
      <c r="CB100" s="161">
        <v>0</v>
      </c>
      <c r="CC100" s="161">
        <v>0</v>
      </c>
      <c r="CD100" s="161">
        <v>0</v>
      </c>
      <c r="CE100" s="161">
        <v>0</v>
      </c>
      <c r="CF100" s="161">
        <v>0</v>
      </c>
      <c r="CG100" s="162">
        <v>0</v>
      </c>
    </row>
    <row r="101" spans="1:85" x14ac:dyDescent="0.35">
      <c r="A101" s="163"/>
      <c r="B101" s="56" t="s">
        <v>499</v>
      </c>
      <c r="C101" s="232" t="s">
        <v>386</v>
      </c>
      <c r="D101" s="161"/>
      <c r="E101" s="161"/>
      <c r="F101" s="161"/>
      <c r="G101" s="161"/>
      <c r="H101" s="161"/>
      <c r="I101" s="161"/>
      <c r="J101" s="161"/>
      <c r="K101" s="161"/>
      <c r="L101" s="161"/>
      <c r="M101" s="161"/>
      <c r="N101" s="161"/>
      <c r="O101" s="161"/>
      <c r="P101" s="161"/>
      <c r="Q101" s="161"/>
      <c r="R101" s="161"/>
      <c r="S101" s="161"/>
      <c r="T101" s="161"/>
      <c r="U101" s="161"/>
      <c r="V101" s="161"/>
      <c r="W101" s="161"/>
      <c r="X101" s="161"/>
      <c r="Y101" s="161"/>
      <c r="Z101" s="161"/>
      <c r="AA101" s="161"/>
      <c r="AB101" s="161"/>
      <c r="AC101" s="161"/>
      <c r="AD101" s="161"/>
      <c r="AE101" s="161"/>
      <c r="AF101" s="161"/>
      <c r="AG101" s="161"/>
      <c r="AH101" s="161">
        <v>3506.9786101489435</v>
      </c>
      <c r="AI101" s="161">
        <v>3295.0289695470601</v>
      </c>
      <c r="AJ101" s="161">
        <v>3206.3877043570296</v>
      </c>
      <c r="AK101" s="161">
        <v>3687.0172260429649</v>
      </c>
      <c r="AL101" s="161">
        <v>3441.8017941623725</v>
      </c>
      <c r="AM101" s="161">
        <v>3259.4618610808848</v>
      </c>
      <c r="AN101" s="161">
        <v>3514.4913726182772</v>
      </c>
      <c r="AO101" s="161">
        <v>3543.6703202660742</v>
      </c>
      <c r="AP101" s="161">
        <v>3300.6273893150787</v>
      </c>
      <c r="AQ101" s="161">
        <v>3046.8390076947662</v>
      </c>
      <c r="AR101" s="161">
        <v>3148.0428851275242</v>
      </c>
      <c r="AS101" s="161">
        <v>2947.2994660672243</v>
      </c>
      <c r="AT101" s="161">
        <v>2986.7579541821633</v>
      </c>
      <c r="AU101" s="161">
        <v>3206.3310016002638</v>
      </c>
      <c r="AV101" s="161">
        <v>4636.9884335662591</v>
      </c>
      <c r="AW101" s="161">
        <v>4637.7550529594982</v>
      </c>
      <c r="AX101" s="161">
        <v>4605.6244140176559</v>
      </c>
      <c r="AY101" s="161">
        <v>4703.0559021924055</v>
      </c>
      <c r="AZ101" s="161">
        <v>4552.1612025656632</v>
      </c>
      <c r="BA101" s="161">
        <v>4705.4218982717985</v>
      </c>
      <c r="BB101" s="161">
        <v>4569.7105234566961</v>
      </c>
      <c r="BC101" s="161">
        <v>4943.7818032280647</v>
      </c>
      <c r="BD101" s="161">
        <v>5533.996671703957</v>
      </c>
      <c r="BE101" s="161">
        <v>6184.9840223018582</v>
      </c>
      <c r="BF101" s="161">
        <v>6838.3609798009402</v>
      </c>
      <c r="BG101" s="161">
        <v>3929.932076354261</v>
      </c>
      <c r="BH101" s="161">
        <v>0</v>
      </c>
      <c r="BI101" s="161">
        <v>0</v>
      </c>
      <c r="BJ101" s="161">
        <v>0</v>
      </c>
      <c r="BK101" s="161">
        <v>0</v>
      </c>
      <c r="BL101" s="161">
        <v>0</v>
      </c>
      <c r="BM101" s="161">
        <v>0</v>
      </c>
      <c r="BN101" s="161">
        <v>0</v>
      </c>
      <c r="BO101" s="161">
        <v>0</v>
      </c>
      <c r="BP101" s="161">
        <v>0</v>
      </c>
      <c r="BQ101" s="161">
        <v>0</v>
      </c>
      <c r="BR101" s="161">
        <v>0</v>
      </c>
      <c r="BS101" s="161">
        <v>0</v>
      </c>
      <c r="BT101" s="161">
        <v>0</v>
      </c>
      <c r="BU101" s="161">
        <v>0</v>
      </c>
      <c r="BV101" s="161">
        <v>0</v>
      </c>
      <c r="BW101" s="161">
        <v>0</v>
      </c>
      <c r="BX101" s="161">
        <v>0</v>
      </c>
      <c r="BY101" s="161">
        <v>0</v>
      </c>
      <c r="BZ101" s="161">
        <v>0</v>
      </c>
      <c r="CA101" s="161">
        <v>0</v>
      </c>
      <c r="CB101" s="161">
        <v>0</v>
      </c>
      <c r="CC101" s="161">
        <v>0</v>
      </c>
      <c r="CD101" s="161">
        <v>0</v>
      </c>
      <c r="CE101" s="161">
        <v>0</v>
      </c>
      <c r="CF101" s="161">
        <v>0</v>
      </c>
      <c r="CG101" s="162">
        <v>0</v>
      </c>
    </row>
    <row r="102" spans="1:85" x14ac:dyDescent="0.35">
      <c r="A102" s="163"/>
      <c r="B102" s="36" t="s">
        <v>461</v>
      </c>
      <c r="C102" s="232" t="s">
        <v>376</v>
      </c>
      <c r="D102" s="161"/>
      <c r="E102" s="161"/>
      <c r="F102" s="161"/>
      <c r="G102" s="161"/>
      <c r="H102" s="161"/>
      <c r="I102" s="161"/>
      <c r="J102" s="161"/>
      <c r="K102" s="161"/>
      <c r="L102" s="161"/>
      <c r="M102" s="161"/>
      <c r="N102" s="161"/>
      <c r="O102" s="161"/>
      <c r="P102" s="161"/>
      <c r="Q102" s="161"/>
      <c r="R102" s="161"/>
      <c r="S102" s="161"/>
      <c r="T102" s="161"/>
      <c r="U102" s="161"/>
      <c r="V102" s="161"/>
      <c r="W102" s="161"/>
      <c r="X102" s="161"/>
      <c r="Y102" s="161"/>
      <c r="Z102" s="161"/>
      <c r="AA102" s="161"/>
      <c r="AB102" s="161"/>
      <c r="AC102" s="161"/>
      <c r="AD102" s="161"/>
      <c r="AE102" s="161"/>
      <c r="AF102" s="161"/>
      <c r="AG102" s="161"/>
      <c r="AH102" s="161">
        <v>573.37395821020289</v>
      </c>
      <c r="AI102" s="161">
        <v>557.98996259931118</v>
      </c>
      <c r="AJ102" s="161">
        <v>549.62688620745121</v>
      </c>
      <c r="AK102" s="161">
        <v>562.64141803331074</v>
      </c>
      <c r="AL102" s="161">
        <v>612.99730030586966</v>
      </c>
      <c r="AM102" s="161">
        <v>597.95072446372228</v>
      </c>
      <c r="AN102" s="161">
        <v>552.11923221483448</v>
      </c>
      <c r="AO102" s="161">
        <v>542.62046264997946</v>
      </c>
      <c r="AP102" s="161">
        <v>644.61015223809579</v>
      </c>
      <c r="AQ102" s="161">
        <v>612.31415861273626</v>
      </c>
      <c r="AR102" s="161">
        <v>584.68147268035545</v>
      </c>
      <c r="AS102" s="161">
        <v>550.97687990807037</v>
      </c>
      <c r="AT102" s="161">
        <v>556.51089706378809</v>
      </c>
      <c r="AU102" s="161">
        <v>574.49404392144811</v>
      </c>
      <c r="AV102" s="161">
        <v>580.7328200926994</v>
      </c>
      <c r="AW102" s="161">
        <v>598.43752313135667</v>
      </c>
      <c r="AX102" s="161">
        <v>591.45293906183656</v>
      </c>
      <c r="AY102" s="161">
        <v>591.6062622344532</v>
      </c>
      <c r="AZ102" s="161">
        <v>551.72415748983974</v>
      </c>
      <c r="BA102" s="161">
        <v>555.17556493770098</v>
      </c>
      <c r="BB102" s="161">
        <v>552.79216643866835</v>
      </c>
      <c r="BC102" s="161">
        <v>544.32921347110982</v>
      </c>
      <c r="BD102" s="161">
        <v>566.72471508149965</v>
      </c>
      <c r="BE102" s="161">
        <v>575.66255711576935</v>
      </c>
      <c r="BF102" s="161">
        <v>581.05649559270307</v>
      </c>
      <c r="BG102" s="161">
        <v>544.87110528261769</v>
      </c>
      <c r="BH102" s="161">
        <v>564.57400134742215</v>
      </c>
      <c r="BI102" s="161">
        <v>550.15549094364906</v>
      </c>
      <c r="BJ102" s="161">
        <v>552.10921757050016</v>
      </c>
      <c r="BK102" s="161">
        <v>588.24502515082509</v>
      </c>
      <c r="BL102" s="161">
        <v>709.24101458790608</v>
      </c>
      <c r="BM102" s="161">
        <v>734.00492739883714</v>
      </c>
      <c r="BN102" s="161">
        <v>717.08108370462662</v>
      </c>
      <c r="BO102" s="161">
        <v>719.02553494052449</v>
      </c>
      <c r="BP102" s="161">
        <v>736.35908850022054</v>
      </c>
      <c r="BQ102" s="161">
        <v>736.43948568491555</v>
      </c>
      <c r="BR102" s="161">
        <v>746.92820310188085</v>
      </c>
      <c r="BS102" s="161">
        <v>748.46218390122783</v>
      </c>
      <c r="BT102" s="161">
        <v>679.23926823367299</v>
      </c>
      <c r="BU102" s="161">
        <v>662.12837522511586</v>
      </c>
      <c r="BV102" s="161">
        <v>655.89786701917842</v>
      </c>
      <c r="BW102" s="161">
        <v>634.95735037109785</v>
      </c>
      <c r="BX102" s="161">
        <v>523.36992085846998</v>
      </c>
      <c r="BY102" s="161">
        <v>521.58554642236106</v>
      </c>
      <c r="BZ102" s="161">
        <v>490.24395235611752</v>
      </c>
      <c r="CA102" s="161">
        <v>500.7080994319906</v>
      </c>
      <c r="CB102" s="161">
        <v>504.46557214067087</v>
      </c>
      <c r="CC102" s="161">
        <v>490.00355929039205</v>
      </c>
      <c r="CD102" s="161">
        <v>483.20387453514098</v>
      </c>
      <c r="CE102" s="161">
        <v>460.84049106195022</v>
      </c>
      <c r="CF102" s="161">
        <v>442.18227572925304</v>
      </c>
      <c r="CG102" s="162">
        <v>428.50054001379357</v>
      </c>
    </row>
    <row r="103" spans="1:85" x14ac:dyDescent="0.35">
      <c r="A103" s="163"/>
      <c r="B103" s="36" t="s">
        <v>412</v>
      </c>
      <c r="C103" s="232" t="s">
        <v>376</v>
      </c>
      <c r="D103" s="161"/>
      <c r="E103" s="161"/>
      <c r="F103" s="161"/>
      <c r="G103" s="161"/>
      <c r="H103" s="161"/>
      <c r="I103" s="161"/>
      <c r="J103" s="161"/>
      <c r="K103" s="161"/>
      <c r="L103" s="161"/>
      <c r="M103" s="161"/>
      <c r="N103" s="161"/>
      <c r="O103" s="161"/>
      <c r="P103" s="161"/>
      <c r="Q103" s="161"/>
      <c r="R103" s="161"/>
      <c r="S103" s="161"/>
      <c r="T103" s="161"/>
      <c r="U103" s="161"/>
      <c r="V103" s="161"/>
      <c r="W103" s="161"/>
      <c r="X103" s="161"/>
      <c r="Y103" s="161"/>
      <c r="Z103" s="161"/>
      <c r="AA103" s="161"/>
      <c r="AB103" s="161"/>
      <c r="AC103" s="161"/>
      <c r="AD103" s="161"/>
      <c r="AE103" s="161"/>
      <c r="AF103" s="161"/>
      <c r="AG103" s="161"/>
      <c r="AH103" s="161"/>
      <c r="AI103" s="161"/>
      <c r="AJ103" s="161"/>
      <c r="AK103" s="161"/>
      <c r="AL103" s="161"/>
      <c r="AM103" s="161"/>
      <c r="AN103" s="161"/>
      <c r="AO103" s="161"/>
      <c r="AP103" s="161"/>
      <c r="AQ103" s="161"/>
      <c r="AR103" s="161"/>
      <c r="AS103" s="161"/>
      <c r="AT103" s="161"/>
      <c r="AU103" s="161"/>
      <c r="AV103" s="161"/>
      <c r="AW103" s="161"/>
      <c r="AX103" s="161"/>
      <c r="AY103" s="161"/>
      <c r="AZ103" s="161"/>
      <c r="BA103" s="161"/>
      <c r="BB103" s="161"/>
      <c r="BC103" s="161"/>
      <c r="BD103" s="161"/>
      <c r="BE103" s="161"/>
      <c r="BF103" s="161"/>
      <c r="BG103" s="161"/>
      <c r="BH103" s="161"/>
      <c r="BI103" s="161"/>
      <c r="BJ103" s="161"/>
      <c r="BK103" s="161"/>
      <c r="BL103" s="161">
        <v>8.4164124595064891</v>
      </c>
      <c r="BM103" s="161">
        <v>10.610044675900925</v>
      </c>
      <c r="BN103" s="161">
        <v>13.677559505604165</v>
      </c>
      <c r="BO103" s="161">
        <v>13.825210171526109</v>
      </c>
      <c r="BP103" s="161">
        <v>13.423678672031404</v>
      </c>
      <c r="BQ103" s="161">
        <v>12.904805917476407</v>
      </c>
      <c r="BR103" s="161">
        <v>51.915912648212107</v>
      </c>
      <c r="BS103" s="161">
        <v>60.146389707083117</v>
      </c>
      <c r="BT103" s="161">
        <v>55.441607487169456</v>
      </c>
      <c r="BU103" s="161">
        <v>64.299685678392052</v>
      </c>
      <c r="BV103" s="161">
        <v>53.13565312159799</v>
      </c>
      <c r="BW103" s="161">
        <v>55.514702539343496</v>
      </c>
      <c r="BX103" s="161">
        <v>50.288219495750219</v>
      </c>
      <c r="BY103" s="161">
        <v>50.643722893552159</v>
      </c>
      <c r="BZ103" s="161">
        <v>47.746904725385257</v>
      </c>
      <c r="CA103" s="161">
        <v>45.70767140039441</v>
      </c>
      <c r="CB103" s="161">
        <v>49.377382337188095</v>
      </c>
      <c r="CC103" s="161">
        <v>46.450894252533985</v>
      </c>
      <c r="CD103" s="161">
        <v>45.687289363051221</v>
      </c>
      <c r="CE103" s="161">
        <v>44.504052983955432</v>
      </c>
      <c r="CF103" s="161">
        <v>43.380752753920106</v>
      </c>
      <c r="CG103" s="162">
        <v>42.557152903174924</v>
      </c>
    </row>
    <row r="104" spans="1:85" ht="25.5" customHeight="1" x14ac:dyDescent="0.35">
      <c r="A104" s="163"/>
      <c r="B104" s="36" t="s">
        <v>413</v>
      </c>
      <c r="C104" s="232" t="s">
        <v>376</v>
      </c>
      <c r="D104" s="161"/>
      <c r="E104" s="161"/>
      <c r="F104" s="161"/>
      <c r="G104" s="161"/>
      <c r="H104" s="161"/>
      <c r="I104" s="161"/>
      <c r="J104" s="161"/>
      <c r="K104" s="161"/>
      <c r="L104" s="161"/>
      <c r="M104" s="161"/>
      <c r="N104" s="161"/>
      <c r="O104" s="161"/>
      <c r="P104" s="161"/>
      <c r="Q104" s="161"/>
      <c r="R104" s="161"/>
      <c r="S104" s="161"/>
      <c r="T104" s="161"/>
      <c r="U104" s="161"/>
      <c r="V104" s="161"/>
      <c r="W104" s="161"/>
      <c r="X104" s="161"/>
      <c r="Y104" s="161"/>
      <c r="Z104" s="161"/>
      <c r="AA104" s="161"/>
      <c r="AB104" s="161"/>
      <c r="AC104" s="161"/>
      <c r="AD104" s="161"/>
      <c r="AE104" s="161"/>
      <c r="AF104" s="161"/>
      <c r="AG104" s="161"/>
      <c r="AH104" s="161">
        <v>0</v>
      </c>
      <c r="AI104" s="161">
        <v>13.460800012200293</v>
      </c>
      <c r="AJ104" s="161">
        <v>66.809287273481672</v>
      </c>
      <c r="AK104" s="161">
        <v>120.7308455959267</v>
      </c>
      <c r="AL104" s="161">
        <v>185.50506681438102</v>
      </c>
      <c r="AM104" s="161">
        <v>257.00183926636015</v>
      </c>
      <c r="AN104" s="161">
        <v>314.80831507425279</v>
      </c>
      <c r="AO104" s="161">
        <v>390.52527169319598</v>
      </c>
      <c r="AP104" s="161">
        <v>494.54940266279999</v>
      </c>
      <c r="AQ104" s="161">
        <v>573.9873566427824</v>
      </c>
      <c r="AR104" s="161">
        <v>640.24865026379643</v>
      </c>
      <c r="AS104" s="161">
        <v>705.0158937148226</v>
      </c>
      <c r="AT104" s="161">
        <v>773.97206878309476</v>
      </c>
      <c r="AU104" s="161">
        <v>896.40043644671391</v>
      </c>
      <c r="AV104" s="161">
        <v>56.110348009804383</v>
      </c>
      <c r="AW104" s="161">
        <v>0</v>
      </c>
      <c r="AX104" s="161">
        <v>0</v>
      </c>
      <c r="AY104" s="161">
        <v>0</v>
      </c>
      <c r="AZ104" s="161">
        <v>0</v>
      </c>
      <c r="BA104" s="161">
        <v>0</v>
      </c>
      <c r="BB104" s="161">
        <v>0</v>
      </c>
      <c r="BC104" s="161">
        <v>0</v>
      </c>
      <c r="BD104" s="161">
        <v>0</v>
      </c>
      <c r="BE104" s="161">
        <v>0</v>
      </c>
      <c r="BF104" s="161">
        <v>0</v>
      </c>
      <c r="BG104" s="161">
        <v>0</v>
      </c>
      <c r="BH104" s="161">
        <v>0</v>
      </c>
      <c r="BI104" s="161">
        <v>0</v>
      </c>
      <c r="BJ104" s="161">
        <v>0</v>
      </c>
      <c r="BK104" s="161">
        <v>0</v>
      </c>
      <c r="BL104" s="161">
        <v>0</v>
      </c>
      <c r="BM104" s="161">
        <v>0</v>
      </c>
      <c r="BN104" s="161">
        <v>0</v>
      </c>
      <c r="BO104" s="161">
        <v>0</v>
      </c>
      <c r="BP104" s="161">
        <v>0</v>
      </c>
      <c r="BQ104" s="161">
        <v>0</v>
      </c>
      <c r="BR104" s="161">
        <v>0</v>
      </c>
      <c r="BS104" s="161">
        <v>0</v>
      </c>
      <c r="BT104" s="161">
        <v>0</v>
      </c>
      <c r="BU104" s="161">
        <v>0</v>
      </c>
      <c r="BV104" s="161">
        <v>0</v>
      </c>
      <c r="BW104" s="161">
        <v>0</v>
      </c>
      <c r="BX104" s="161">
        <v>0</v>
      </c>
      <c r="BY104" s="161">
        <v>0</v>
      </c>
      <c r="BZ104" s="161">
        <v>0</v>
      </c>
      <c r="CA104" s="161">
        <v>0</v>
      </c>
      <c r="CB104" s="161">
        <v>0</v>
      </c>
      <c r="CC104" s="161">
        <v>0</v>
      </c>
      <c r="CD104" s="161">
        <v>0</v>
      </c>
      <c r="CE104" s="161">
        <v>0</v>
      </c>
      <c r="CF104" s="161">
        <v>0</v>
      </c>
      <c r="CG104" s="162">
        <v>0</v>
      </c>
    </row>
    <row r="105" spans="1:85" x14ac:dyDescent="0.35">
      <c r="A105" s="163"/>
      <c r="B105" s="36" t="s">
        <v>509</v>
      </c>
      <c r="C105" s="160" t="s">
        <v>376</v>
      </c>
      <c r="D105" s="161"/>
      <c r="E105" s="161"/>
      <c r="F105" s="161"/>
      <c r="G105" s="161"/>
      <c r="H105" s="161"/>
      <c r="I105" s="161"/>
      <c r="J105" s="161"/>
      <c r="K105" s="161"/>
      <c r="L105" s="161"/>
      <c r="M105" s="161"/>
      <c r="N105" s="161"/>
      <c r="O105" s="161"/>
      <c r="P105" s="161"/>
      <c r="Q105" s="161"/>
      <c r="R105" s="161"/>
      <c r="S105" s="161"/>
      <c r="T105" s="161"/>
      <c r="U105" s="161"/>
      <c r="V105" s="161"/>
      <c r="W105" s="161"/>
      <c r="X105" s="161"/>
      <c r="Y105" s="161"/>
      <c r="Z105" s="161"/>
      <c r="AA105" s="161"/>
      <c r="AB105" s="161"/>
      <c r="AC105" s="161"/>
      <c r="AD105" s="161"/>
      <c r="AE105" s="161"/>
      <c r="AF105" s="161"/>
      <c r="AG105" s="161"/>
      <c r="AH105" s="161">
        <v>0</v>
      </c>
      <c r="AI105" s="161">
        <v>0</v>
      </c>
      <c r="AJ105" s="161">
        <v>0</v>
      </c>
      <c r="AK105" s="161">
        <v>0</v>
      </c>
      <c r="AL105" s="161">
        <v>0</v>
      </c>
      <c r="AM105" s="161">
        <v>0</v>
      </c>
      <c r="AN105" s="161">
        <v>0</v>
      </c>
      <c r="AO105" s="161">
        <v>0</v>
      </c>
      <c r="AP105" s="161">
        <v>0</v>
      </c>
      <c r="AQ105" s="161">
        <v>0</v>
      </c>
      <c r="AR105" s="161">
        <v>0</v>
      </c>
      <c r="AS105" s="161">
        <v>0</v>
      </c>
      <c r="AT105" s="161">
        <v>0</v>
      </c>
      <c r="AU105" s="161">
        <v>0</v>
      </c>
      <c r="AV105" s="161">
        <v>0</v>
      </c>
      <c r="AW105" s="161">
        <v>0</v>
      </c>
      <c r="AX105" s="161">
        <v>0</v>
      </c>
      <c r="AY105" s="161">
        <v>0</v>
      </c>
      <c r="AZ105" s="161">
        <v>0</v>
      </c>
      <c r="BA105" s="161">
        <v>0</v>
      </c>
      <c r="BB105" s="161">
        <v>0</v>
      </c>
      <c r="BC105" s="161">
        <v>0</v>
      </c>
      <c r="BD105" s="161">
        <v>0</v>
      </c>
      <c r="BE105" s="161">
        <v>0</v>
      </c>
      <c r="BF105" s="161">
        <v>0</v>
      </c>
      <c r="BG105" s="161">
        <v>0</v>
      </c>
      <c r="BH105" s="161">
        <v>0</v>
      </c>
      <c r="BI105" s="161">
        <v>1461.4607325574134</v>
      </c>
      <c r="BJ105" s="161">
        <v>0</v>
      </c>
      <c r="BK105" s="161">
        <v>0</v>
      </c>
      <c r="BL105" s="161">
        <v>0</v>
      </c>
      <c r="BM105" s="161">
        <v>0</v>
      </c>
      <c r="BN105" s="161">
        <v>0</v>
      </c>
      <c r="BO105" s="161">
        <v>0</v>
      </c>
      <c r="BP105" s="161">
        <v>0</v>
      </c>
      <c r="BQ105" s="161">
        <v>0</v>
      </c>
      <c r="BR105" s="161">
        <v>0</v>
      </c>
      <c r="BS105" s="161">
        <v>0</v>
      </c>
      <c r="BT105" s="161">
        <v>0</v>
      </c>
      <c r="BU105" s="161">
        <v>0</v>
      </c>
      <c r="BV105" s="161">
        <v>0</v>
      </c>
      <c r="BW105" s="161">
        <v>0</v>
      </c>
      <c r="BX105" s="161">
        <v>0</v>
      </c>
      <c r="BY105" s="161">
        <v>0</v>
      </c>
      <c r="BZ105" s="161">
        <v>0</v>
      </c>
      <c r="CA105" s="161">
        <v>0</v>
      </c>
      <c r="CB105" s="161">
        <v>0</v>
      </c>
      <c r="CC105" s="161">
        <v>0</v>
      </c>
      <c r="CD105" s="161">
        <v>0</v>
      </c>
      <c r="CE105" s="161">
        <v>0</v>
      </c>
      <c r="CF105" s="161">
        <v>0</v>
      </c>
      <c r="CG105" s="162">
        <v>0</v>
      </c>
    </row>
    <row r="106" spans="1:85" x14ac:dyDescent="0.35">
      <c r="A106" s="163"/>
      <c r="B106" s="58" t="s">
        <v>510</v>
      </c>
      <c r="C106" s="160" t="s">
        <v>376</v>
      </c>
      <c r="D106" s="161"/>
      <c r="E106" s="161"/>
      <c r="F106" s="161"/>
      <c r="G106" s="161"/>
      <c r="H106" s="161"/>
      <c r="I106" s="161"/>
      <c r="J106" s="161"/>
      <c r="K106" s="161"/>
      <c r="L106" s="161"/>
      <c r="M106" s="161"/>
      <c r="N106" s="161"/>
      <c r="O106" s="161"/>
      <c r="P106" s="161"/>
      <c r="Q106" s="161"/>
      <c r="R106" s="161"/>
      <c r="S106" s="161"/>
      <c r="T106" s="161"/>
      <c r="U106" s="161"/>
      <c r="V106" s="161"/>
      <c r="W106" s="161"/>
      <c r="X106" s="161"/>
      <c r="Y106" s="161"/>
      <c r="Z106" s="161"/>
      <c r="AA106" s="161"/>
      <c r="AB106" s="161"/>
      <c r="AC106" s="161"/>
      <c r="AD106" s="161"/>
      <c r="AE106" s="161"/>
      <c r="AF106" s="161"/>
      <c r="AG106" s="161"/>
      <c r="AH106" s="161">
        <v>0</v>
      </c>
      <c r="AI106" s="161">
        <v>0</v>
      </c>
      <c r="AJ106" s="161">
        <v>0</v>
      </c>
      <c r="AK106" s="161">
        <v>0</v>
      </c>
      <c r="AL106" s="161">
        <v>0</v>
      </c>
      <c r="AM106" s="161">
        <v>0</v>
      </c>
      <c r="AN106" s="161">
        <v>0</v>
      </c>
      <c r="AO106" s="161">
        <v>0</v>
      </c>
      <c r="AP106" s="161">
        <v>0</v>
      </c>
      <c r="AQ106" s="161">
        <v>0</v>
      </c>
      <c r="AR106" s="161">
        <v>0</v>
      </c>
      <c r="AS106" s="161">
        <v>0</v>
      </c>
      <c r="AT106" s="161">
        <v>0</v>
      </c>
      <c r="AU106" s="161">
        <v>0</v>
      </c>
      <c r="AV106" s="161">
        <v>0</v>
      </c>
      <c r="AW106" s="161">
        <v>0</v>
      </c>
      <c r="AX106" s="161">
        <v>0</v>
      </c>
      <c r="AY106" s="161">
        <v>0</v>
      </c>
      <c r="AZ106" s="161">
        <v>0</v>
      </c>
      <c r="BA106" s="161">
        <v>0</v>
      </c>
      <c r="BB106" s="161">
        <v>0</v>
      </c>
      <c r="BC106" s="161">
        <v>0</v>
      </c>
      <c r="BD106" s="161">
        <v>0</v>
      </c>
      <c r="BE106" s="161">
        <v>0</v>
      </c>
      <c r="BF106" s="161">
        <v>0</v>
      </c>
      <c r="BG106" s="161">
        <v>0</v>
      </c>
      <c r="BH106" s="161">
        <v>876.39228632706988</v>
      </c>
      <c r="BI106" s="161">
        <v>422.69737249908962</v>
      </c>
      <c r="BJ106" s="161">
        <v>0</v>
      </c>
      <c r="BK106" s="161">
        <v>0</v>
      </c>
      <c r="BL106" s="161">
        <v>0</v>
      </c>
      <c r="BM106" s="161">
        <v>0</v>
      </c>
      <c r="BN106" s="161">
        <v>0</v>
      </c>
      <c r="BO106" s="161">
        <v>0</v>
      </c>
      <c r="BP106" s="161">
        <v>0</v>
      </c>
      <c r="BQ106" s="161">
        <v>0</v>
      </c>
      <c r="BR106" s="161">
        <v>0</v>
      </c>
      <c r="BS106" s="161">
        <v>0</v>
      </c>
      <c r="BT106" s="161">
        <v>0</v>
      </c>
      <c r="BU106" s="161">
        <v>0</v>
      </c>
      <c r="BV106" s="161">
        <v>0</v>
      </c>
      <c r="BW106" s="161">
        <v>0</v>
      </c>
      <c r="BX106" s="161">
        <v>0</v>
      </c>
      <c r="BY106" s="161">
        <v>0</v>
      </c>
      <c r="BZ106" s="161">
        <v>0</v>
      </c>
      <c r="CA106" s="161">
        <v>0</v>
      </c>
      <c r="CB106" s="161">
        <v>0</v>
      </c>
      <c r="CC106" s="161">
        <v>0</v>
      </c>
      <c r="CD106" s="161">
        <v>0</v>
      </c>
      <c r="CE106" s="161">
        <v>0</v>
      </c>
      <c r="CF106" s="161">
        <v>0</v>
      </c>
      <c r="CG106" s="162">
        <v>0</v>
      </c>
    </row>
    <row r="107" spans="1:85" x14ac:dyDescent="0.35">
      <c r="A107" s="163"/>
      <c r="B107" s="36" t="s">
        <v>511</v>
      </c>
      <c r="C107" s="160" t="s">
        <v>376</v>
      </c>
      <c r="D107" s="161"/>
      <c r="E107" s="161"/>
      <c r="F107" s="161"/>
      <c r="G107" s="161"/>
      <c r="H107" s="161"/>
      <c r="I107" s="161"/>
      <c r="J107" s="161"/>
      <c r="K107" s="161"/>
      <c r="L107" s="161"/>
      <c r="M107" s="161"/>
      <c r="N107" s="161"/>
      <c r="O107" s="161"/>
      <c r="P107" s="161"/>
      <c r="Q107" s="161"/>
      <c r="R107" s="161"/>
      <c r="S107" s="161"/>
      <c r="T107" s="161"/>
      <c r="U107" s="161"/>
      <c r="V107" s="161"/>
      <c r="W107" s="161"/>
      <c r="X107" s="161"/>
      <c r="Y107" s="161"/>
      <c r="Z107" s="161"/>
      <c r="AA107" s="161"/>
      <c r="AB107" s="161"/>
      <c r="AC107" s="161"/>
      <c r="AD107" s="161"/>
      <c r="AE107" s="161"/>
      <c r="AF107" s="161"/>
      <c r="AG107" s="161"/>
      <c r="AH107" s="161">
        <v>0</v>
      </c>
      <c r="AI107" s="161">
        <v>0</v>
      </c>
      <c r="AJ107" s="161">
        <v>0</v>
      </c>
      <c r="AK107" s="161">
        <v>0</v>
      </c>
      <c r="AL107" s="161">
        <v>0</v>
      </c>
      <c r="AM107" s="161">
        <v>0</v>
      </c>
      <c r="AN107" s="161">
        <v>0</v>
      </c>
      <c r="AO107" s="161">
        <v>0</v>
      </c>
      <c r="AP107" s="161">
        <v>0</v>
      </c>
      <c r="AQ107" s="161">
        <v>0</v>
      </c>
      <c r="AR107" s="161">
        <v>0</v>
      </c>
      <c r="AS107" s="161">
        <v>0</v>
      </c>
      <c r="AT107" s="161">
        <v>0</v>
      </c>
      <c r="AU107" s="161">
        <v>0</v>
      </c>
      <c r="AV107" s="161">
        <v>0</v>
      </c>
      <c r="AW107" s="161">
        <v>0</v>
      </c>
      <c r="AX107" s="161">
        <v>0</v>
      </c>
      <c r="AY107" s="161">
        <v>0</v>
      </c>
      <c r="AZ107" s="161">
        <v>0</v>
      </c>
      <c r="BA107" s="161">
        <v>0</v>
      </c>
      <c r="BB107" s="161">
        <v>0</v>
      </c>
      <c r="BC107" s="161">
        <v>0</v>
      </c>
      <c r="BD107" s="161">
        <v>572.31858253104247</v>
      </c>
      <c r="BE107" s="161">
        <v>671.9995031897779</v>
      </c>
      <c r="BF107" s="161">
        <v>674.43604366532907</v>
      </c>
      <c r="BG107" s="161">
        <v>725.30567787733298</v>
      </c>
      <c r="BH107" s="161">
        <v>744.63943004141004</v>
      </c>
      <c r="BI107" s="161">
        <v>766.58831877438161</v>
      </c>
      <c r="BJ107" s="161">
        <v>790.70410599916443</v>
      </c>
      <c r="BK107" s="161">
        <v>806.63422986989053</v>
      </c>
      <c r="BL107" s="161">
        <v>805.85115214660243</v>
      </c>
      <c r="BM107" s="161">
        <v>827.08088336664252</v>
      </c>
      <c r="BN107" s="161">
        <v>855.02428974746397</v>
      </c>
      <c r="BO107" s="161">
        <v>853.3257109768814</v>
      </c>
      <c r="BP107" s="161">
        <v>850.43384853626662</v>
      </c>
      <c r="BQ107" s="161">
        <v>849.03726121398643</v>
      </c>
      <c r="BR107" s="161">
        <v>846.45710591021304</v>
      </c>
      <c r="BS107" s="161">
        <v>853.89696375549829</v>
      </c>
      <c r="BT107" s="161">
        <v>842.82945259423764</v>
      </c>
      <c r="BU107" s="161">
        <v>865.74249349823458</v>
      </c>
      <c r="BV107" s="161">
        <v>606.04586025731248</v>
      </c>
      <c r="BW107" s="161">
        <v>320.10394254829095</v>
      </c>
      <c r="BX107" s="161">
        <v>3.5095147029612375</v>
      </c>
      <c r="BY107" s="161">
        <v>0.3614544684695512</v>
      </c>
      <c r="BZ107" s="161">
        <v>0</v>
      </c>
      <c r="CA107" s="161">
        <v>0</v>
      </c>
      <c r="CB107" s="161">
        <v>0</v>
      </c>
      <c r="CC107" s="161">
        <v>0</v>
      </c>
      <c r="CD107" s="161">
        <v>0</v>
      </c>
      <c r="CE107" s="161">
        <v>0</v>
      </c>
      <c r="CF107" s="161">
        <v>0</v>
      </c>
      <c r="CG107" s="162">
        <v>0</v>
      </c>
    </row>
    <row r="108" spans="1:85" x14ac:dyDescent="0.35">
      <c r="A108" s="163"/>
      <c r="B108" s="58" t="s">
        <v>34</v>
      </c>
      <c r="C108" s="232" t="s">
        <v>386</v>
      </c>
      <c r="D108" s="161"/>
      <c r="E108" s="161"/>
      <c r="F108" s="161"/>
      <c r="G108" s="161"/>
      <c r="H108" s="161"/>
      <c r="I108" s="161"/>
      <c r="J108" s="161"/>
      <c r="K108" s="161"/>
      <c r="L108" s="161"/>
      <c r="M108" s="161"/>
      <c r="N108" s="161"/>
      <c r="O108" s="161"/>
      <c r="P108" s="161"/>
      <c r="Q108" s="161"/>
      <c r="R108" s="161"/>
      <c r="S108" s="161"/>
      <c r="T108" s="161"/>
      <c r="U108" s="161"/>
      <c r="V108" s="161"/>
      <c r="W108" s="161"/>
      <c r="X108" s="161"/>
      <c r="Y108" s="161"/>
      <c r="Z108" s="161"/>
      <c r="AA108" s="161"/>
      <c r="AB108" s="161"/>
      <c r="AC108" s="161"/>
      <c r="AD108" s="161"/>
      <c r="AE108" s="161"/>
      <c r="AF108" s="161"/>
      <c r="AG108" s="161"/>
      <c r="AH108" s="161">
        <v>0</v>
      </c>
      <c r="AI108" s="161">
        <v>0</v>
      </c>
      <c r="AJ108" s="161">
        <v>0</v>
      </c>
      <c r="AK108" s="161">
        <v>0</v>
      </c>
      <c r="AL108" s="161">
        <v>0</v>
      </c>
      <c r="AM108" s="161">
        <v>0</v>
      </c>
      <c r="AN108" s="161">
        <v>0</v>
      </c>
      <c r="AO108" s="161">
        <v>0</v>
      </c>
      <c r="AP108" s="161">
        <v>0</v>
      </c>
      <c r="AQ108" s="161">
        <v>0</v>
      </c>
      <c r="AR108" s="161">
        <v>0</v>
      </c>
      <c r="AS108" s="161">
        <v>0</v>
      </c>
      <c r="AT108" s="161">
        <v>0</v>
      </c>
      <c r="AU108" s="161">
        <v>0</v>
      </c>
      <c r="AV108" s="161">
        <v>0</v>
      </c>
      <c r="AW108" s="161">
        <v>0</v>
      </c>
      <c r="AX108" s="161">
        <v>0</v>
      </c>
      <c r="AY108" s="161">
        <v>0</v>
      </c>
      <c r="AZ108" s="161">
        <v>0</v>
      </c>
      <c r="BA108" s="161">
        <v>0</v>
      </c>
      <c r="BB108" s="161">
        <v>0</v>
      </c>
      <c r="BC108" s="161">
        <v>0</v>
      </c>
      <c r="BD108" s="161">
        <v>0</v>
      </c>
      <c r="BE108" s="161">
        <v>0</v>
      </c>
      <c r="BF108" s="161">
        <v>0</v>
      </c>
      <c r="BG108" s="161">
        <v>4114.0422224676695</v>
      </c>
      <c r="BH108" s="161">
        <v>10209.018503709873</v>
      </c>
      <c r="BI108" s="161">
        <v>10696.040620215761</v>
      </c>
      <c r="BJ108" s="161">
        <v>11132.6734350061</v>
      </c>
      <c r="BK108" s="161">
        <v>11658.128736599147</v>
      </c>
      <c r="BL108" s="161">
        <v>11764.669549416829</v>
      </c>
      <c r="BM108" s="161">
        <v>12249.712154983288</v>
      </c>
      <c r="BN108" s="161">
        <v>12189.660693063923</v>
      </c>
      <c r="BO108" s="161">
        <v>11701.77155480386</v>
      </c>
      <c r="BP108" s="161">
        <v>10717.321922300574</v>
      </c>
      <c r="BQ108" s="161">
        <v>9859.1060032714486</v>
      </c>
      <c r="BR108" s="161">
        <v>9096.2773916015012</v>
      </c>
      <c r="BS108" s="161">
        <v>8348.3562008126137</v>
      </c>
      <c r="BT108" s="161">
        <v>7609.1383362295364</v>
      </c>
      <c r="BU108" s="161">
        <v>7097.3354717037364</v>
      </c>
      <c r="BV108" s="161">
        <v>6655.9857168472054</v>
      </c>
      <c r="BW108" s="161">
        <v>6402.0050772946597</v>
      </c>
      <c r="BX108" s="161">
        <v>6088.0564063528818</v>
      </c>
      <c r="BY108" s="161">
        <v>5838.183953605032</v>
      </c>
      <c r="BZ108" s="161">
        <v>5567.3158374252771</v>
      </c>
      <c r="CA108" s="161">
        <v>5825.0646900211268</v>
      </c>
      <c r="CB108" s="161">
        <v>6044.1227408724344</v>
      </c>
      <c r="CC108" s="161">
        <v>5945.6625462601423</v>
      </c>
      <c r="CD108" s="161">
        <v>5805.7325768311812</v>
      </c>
      <c r="CE108" s="161">
        <v>5524.5808275754107</v>
      </c>
      <c r="CF108" s="161">
        <v>5375.3783224374729</v>
      </c>
      <c r="CG108" s="162">
        <v>5276.6245838014738</v>
      </c>
    </row>
    <row r="109" spans="1:85" ht="25.5" customHeight="1" x14ac:dyDescent="0.35">
      <c r="A109" s="163"/>
      <c r="B109" s="10" t="s">
        <v>420</v>
      </c>
      <c r="C109" s="232" t="s">
        <v>376</v>
      </c>
      <c r="D109" s="161"/>
      <c r="E109" s="161"/>
      <c r="F109" s="161"/>
      <c r="G109" s="161"/>
      <c r="H109" s="161"/>
      <c r="I109" s="161"/>
      <c r="J109" s="161"/>
      <c r="K109" s="161"/>
      <c r="L109" s="161"/>
      <c r="M109" s="161"/>
      <c r="N109" s="161"/>
      <c r="O109" s="161"/>
      <c r="P109" s="161"/>
      <c r="Q109" s="161"/>
      <c r="R109" s="161"/>
      <c r="S109" s="161"/>
      <c r="T109" s="161"/>
      <c r="U109" s="161"/>
      <c r="V109" s="161"/>
      <c r="W109" s="161"/>
      <c r="X109" s="161"/>
      <c r="Y109" s="161"/>
      <c r="Z109" s="161"/>
      <c r="AA109" s="161"/>
      <c r="AB109" s="161"/>
      <c r="AC109" s="161"/>
      <c r="AD109" s="161"/>
      <c r="AE109" s="161"/>
      <c r="AF109" s="161"/>
      <c r="AG109" s="161"/>
      <c r="AH109" s="161">
        <v>0</v>
      </c>
      <c r="AI109" s="161">
        <v>0</v>
      </c>
      <c r="AJ109" s="161">
        <v>0</v>
      </c>
      <c r="AK109" s="161">
        <v>0</v>
      </c>
      <c r="AL109" s="161">
        <v>0</v>
      </c>
      <c r="AM109" s="161">
        <v>0</v>
      </c>
      <c r="AN109" s="161">
        <v>0</v>
      </c>
      <c r="AO109" s="161">
        <v>0</v>
      </c>
      <c r="AP109" s="161">
        <v>0</v>
      </c>
      <c r="AQ109" s="161">
        <v>0</v>
      </c>
      <c r="AR109" s="161">
        <v>0</v>
      </c>
      <c r="AS109" s="161">
        <v>0</v>
      </c>
      <c r="AT109" s="161">
        <v>0</v>
      </c>
      <c r="AU109" s="161">
        <v>0</v>
      </c>
      <c r="AV109" s="161">
        <v>0</v>
      </c>
      <c r="AW109" s="161">
        <v>0</v>
      </c>
      <c r="AX109" s="161">
        <v>0</v>
      </c>
      <c r="AY109" s="161">
        <v>0</v>
      </c>
      <c r="AZ109" s="161">
        <v>0</v>
      </c>
      <c r="BA109" s="161">
        <v>0</v>
      </c>
      <c r="BB109" s="161">
        <v>0</v>
      </c>
      <c r="BC109" s="161">
        <v>0</v>
      </c>
      <c r="BD109" s="161">
        <v>0</v>
      </c>
      <c r="BE109" s="161">
        <v>0</v>
      </c>
      <c r="BF109" s="161">
        <v>0</v>
      </c>
      <c r="BG109" s="161">
        <v>0</v>
      </c>
      <c r="BH109" s="161">
        <v>0</v>
      </c>
      <c r="BI109" s="161">
        <v>0</v>
      </c>
      <c r="BJ109" s="161">
        <v>0</v>
      </c>
      <c r="BK109" s="161">
        <v>0</v>
      </c>
      <c r="BL109" s="161">
        <v>0</v>
      </c>
      <c r="BM109" s="161">
        <v>0</v>
      </c>
      <c r="BN109" s="161">
        <v>0</v>
      </c>
      <c r="BO109" s="161">
        <v>0</v>
      </c>
      <c r="BP109" s="161">
        <v>0</v>
      </c>
      <c r="BQ109" s="161">
        <v>20.815614667457567</v>
      </c>
      <c r="BR109" s="161">
        <v>177.58314192371196</v>
      </c>
      <c r="BS109" s="161">
        <v>171.91512742367124</v>
      </c>
      <c r="BT109" s="161">
        <v>575.81061327897032</v>
      </c>
      <c r="BU109" s="161">
        <v>1203.5009193342905</v>
      </c>
      <c r="BV109" s="161">
        <v>1447.2876337873658</v>
      </c>
      <c r="BW109" s="161">
        <v>2144.3725733735578</v>
      </c>
      <c r="BX109" s="161">
        <v>2239.2036832338026</v>
      </c>
      <c r="BY109" s="161">
        <v>2681.1205760540543</v>
      </c>
      <c r="BZ109" s="161">
        <v>2993.5611010531538</v>
      </c>
      <c r="CA109" s="161">
        <v>3572.2143583990614</v>
      </c>
      <c r="CB109" s="161">
        <v>4181.4063757872627</v>
      </c>
      <c r="CC109" s="161">
        <v>4592.4633502281258</v>
      </c>
      <c r="CD109" s="161">
        <v>4917.3890888501828</v>
      </c>
      <c r="CE109" s="161">
        <v>5055.7683828642703</v>
      </c>
      <c r="CF109" s="161">
        <v>5553.7836069345158</v>
      </c>
      <c r="CG109" s="162">
        <v>6429.9017838767622</v>
      </c>
    </row>
    <row r="110" spans="1:85" x14ac:dyDescent="0.35">
      <c r="A110" s="163"/>
      <c r="B110" s="36" t="s">
        <v>421</v>
      </c>
      <c r="C110" s="232" t="s">
        <v>376</v>
      </c>
      <c r="D110" s="161"/>
      <c r="E110" s="161"/>
      <c r="F110" s="161"/>
      <c r="G110" s="161"/>
      <c r="H110" s="161"/>
      <c r="I110" s="161"/>
      <c r="J110" s="161"/>
      <c r="K110" s="161"/>
      <c r="L110" s="161"/>
      <c r="M110" s="161"/>
      <c r="N110" s="161"/>
      <c r="O110" s="161"/>
      <c r="P110" s="161"/>
      <c r="Q110" s="161"/>
      <c r="R110" s="161"/>
      <c r="S110" s="161"/>
      <c r="T110" s="161"/>
      <c r="U110" s="161"/>
      <c r="V110" s="161"/>
      <c r="W110" s="161"/>
      <c r="X110" s="161"/>
      <c r="Y110" s="161"/>
      <c r="Z110" s="161"/>
      <c r="AA110" s="161"/>
      <c r="AB110" s="161"/>
      <c r="AC110" s="161"/>
      <c r="AD110" s="161"/>
      <c r="AE110" s="161"/>
      <c r="AF110" s="161"/>
      <c r="AG110" s="161"/>
      <c r="AH110" s="161"/>
      <c r="AI110" s="161"/>
      <c r="AJ110" s="161"/>
      <c r="AK110" s="161"/>
      <c r="AL110" s="161"/>
      <c r="AM110" s="161"/>
      <c r="AN110" s="161"/>
      <c r="AO110" s="161"/>
      <c r="AP110" s="161"/>
      <c r="AQ110" s="161"/>
      <c r="AR110" s="161"/>
      <c r="AS110" s="161"/>
      <c r="AT110" s="161"/>
      <c r="AU110" s="161"/>
      <c r="AV110" s="161"/>
      <c r="AW110" s="161"/>
      <c r="AX110" s="161">
        <v>7.1650829376580099</v>
      </c>
      <c r="AY110" s="161">
        <v>8.2942976738523928</v>
      </c>
      <c r="AZ110" s="161">
        <v>10.605236715914241</v>
      </c>
      <c r="BA110" s="161">
        <v>9.652108202526172</v>
      </c>
      <c r="BB110" s="161">
        <v>15.903021772975331</v>
      </c>
      <c r="BC110" s="161">
        <v>19.983214807241286</v>
      </c>
      <c r="BD110" s="161">
        <v>22.241848995755969</v>
      </c>
      <c r="BE110" s="161">
        <v>26.512749552502989</v>
      </c>
      <c r="BF110" s="161">
        <v>35.495326323906454</v>
      </c>
      <c r="BG110" s="161">
        <v>34.059984812100765</v>
      </c>
      <c r="BH110" s="161">
        <v>35.297141463247634</v>
      </c>
      <c r="BI110" s="161">
        <v>41.101422604658829</v>
      </c>
      <c r="BJ110" s="161">
        <v>42.053781403022413</v>
      </c>
      <c r="BK110" s="161">
        <v>43.422510181017337</v>
      </c>
      <c r="BL110" s="161">
        <v>48.188507218442965</v>
      </c>
      <c r="BM110" s="161">
        <v>53.055563961772052</v>
      </c>
      <c r="BN110" s="161">
        <v>56.523500585290257</v>
      </c>
      <c r="BO110" s="161">
        <v>54.777113531049409</v>
      </c>
      <c r="BP110" s="161">
        <v>59.958512069212539</v>
      </c>
      <c r="BQ110" s="161">
        <v>63.648450669503909</v>
      </c>
      <c r="BR110" s="161">
        <v>61.954809695656031</v>
      </c>
      <c r="BS110" s="161">
        <v>63.249074742077646</v>
      </c>
      <c r="BT110" s="161">
        <v>56.612642572794563</v>
      </c>
      <c r="BU110" s="161">
        <v>54.328893474856272</v>
      </c>
      <c r="BV110" s="161">
        <v>58.005454972024012</v>
      </c>
      <c r="BW110" s="161">
        <v>52.852915468429849</v>
      </c>
      <c r="BX110" s="161">
        <v>40.824177207547955</v>
      </c>
      <c r="BY110" s="161">
        <v>44.067107700613711</v>
      </c>
      <c r="BZ110" s="161">
        <v>40.10357290193209</v>
      </c>
      <c r="CA110" s="161">
        <v>30.645491054550629</v>
      </c>
      <c r="CB110" s="161">
        <v>39.923534085970296</v>
      </c>
      <c r="CC110" s="161">
        <v>35.457181618969365</v>
      </c>
      <c r="CD110" s="161">
        <v>34.862261725295745</v>
      </c>
      <c r="CE110" s="161">
        <v>33.424942299083433</v>
      </c>
      <c r="CF110" s="161">
        <v>32.039600332064069</v>
      </c>
      <c r="CG110" s="162">
        <v>31.382582020695459</v>
      </c>
    </row>
    <row r="111" spans="1:85" x14ac:dyDescent="0.35">
      <c r="A111" s="163"/>
      <c r="B111" s="58" t="s">
        <v>423</v>
      </c>
      <c r="C111" s="232" t="s">
        <v>380</v>
      </c>
      <c r="D111" s="161"/>
      <c r="E111" s="161"/>
      <c r="F111" s="161"/>
      <c r="G111" s="161"/>
      <c r="H111" s="161"/>
      <c r="I111" s="161"/>
      <c r="J111" s="161"/>
      <c r="K111" s="161"/>
      <c r="L111" s="161"/>
      <c r="M111" s="161"/>
      <c r="N111" s="161"/>
      <c r="O111" s="161"/>
      <c r="P111" s="161"/>
      <c r="Q111" s="161"/>
      <c r="R111" s="161"/>
      <c r="S111" s="161"/>
      <c r="T111" s="161"/>
      <c r="U111" s="161"/>
      <c r="V111" s="161"/>
      <c r="W111" s="161"/>
      <c r="X111" s="161"/>
      <c r="Y111" s="161"/>
      <c r="Z111" s="161"/>
      <c r="AA111" s="161"/>
      <c r="AB111" s="161"/>
      <c r="AC111" s="161"/>
      <c r="AD111" s="161"/>
      <c r="AE111" s="161"/>
      <c r="AF111" s="161"/>
      <c r="AG111" s="161"/>
      <c r="AH111" s="161">
        <v>0</v>
      </c>
      <c r="AI111" s="161">
        <v>0</v>
      </c>
      <c r="AJ111" s="161">
        <v>0</v>
      </c>
      <c r="AK111" s="161">
        <v>0</v>
      </c>
      <c r="AL111" s="161">
        <v>0</v>
      </c>
      <c r="AM111" s="161">
        <v>0</v>
      </c>
      <c r="AN111" s="161">
        <v>0</v>
      </c>
      <c r="AO111" s="161">
        <v>0</v>
      </c>
      <c r="AP111" s="161">
        <v>0</v>
      </c>
      <c r="AQ111" s="161">
        <v>278.55734356674105</v>
      </c>
      <c r="AR111" s="161">
        <v>8.7513970927077764</v>
      </c>
      <c r="AS111" s="161">
        <v>0</v>
      </c>
      <c r="AT111" s="161">
        <v>0</v>
      </c>
      <c r="AU111" s="161">
        <v>0</v>
      </c>
      <c r="AV111" s="161">
        <v>0</v>
      </c>
      <c r="AW111" s="161">
        <v>0</v>
      </c>
      <c r="AX111" s="161">
        <v>0</v>
      </c>
      <c r="AY111" s="161">
        <v>0</v>
      </c>
      <c r="AZ111" s="161">
        <v>0</v>
      </c>
      <c r="BA111" s="161">
        <v>0</v>
      </c>
      <c r="BB111" s="161">
        <v>0</v>
      </c>
      <c r="BC111" s="161">
        <v>0</v>
      </c>
      <c r="BD111" s="161">
        <v>0</v>
      </c>
      <c r="BE111" s="161">
        <v>0</v>
      </c>
      <c r="BF111" s="161">
        <v>0</v>
      </c>
      <c r="BG111" s="161">
        <v>0</v>
      </c>
      <c r="BH111" s="161">
        <v>0</v>
      </c>
      <c r="BI111" s="161">
        <v>0</v>
      </c>
      <c r="BJ111" s="161">
        <v>0</v>
      </c>
      <c r="BK111" s="161">
        <v>0</v>
      </c>
      <c r="BL111" s="161">
        <v>0</v>
      </c>
      <c r="BM111" s="161">
        <v>0</v>
      </c>
      <c r="BN111" s="161">
        <v>0</v>
      </c>
      <c r="BO111" s="161">
        <v>0</v>
      </c>
      <c r="BP111" s="161">
        <v>0</v>
      </c>
      <c r="BQ111" s="161">
        <v>0</v>
      </c>
      <c r="BR111" s="161">
        <v>0</v>
      </c>
      <c r="BS111" s="161">
        <v>0</v>
      </c>
      <c r="BT111" s="161">
        <v>0</v>
      </c>
      <c r="BU111" s="161">
        <v>0</v>
      </c>
      <c r="BV111" s="161">
        <v>0</v>
      </c>
      <c r="BW111" s="161">
        <v>0</v>
      </c>
      <c r="BX111" s="161">
        <v>0</v>
      </c>
      <c r="BY111" s="161">
        <v>0</v>
      </c>
      <c r="BZ111" s="161">
        <v>0</v>
      </c>
      <c r="CA111" s="161">
        <v>0</v>
      </c>
      <c r="CB111" s="161">
        <v>0</v>
      </c>
      <c r="CC111" s="161">
        <v>0</v>
      </c>
      <c r="CD111" s="161">
        <v>0</v>
      </c>
      <c r="CE111" s="161">
        <v>0</v>
      </c>
      <c r="CF111" s="161">
        <v>0</v>
      </c>
      <c r="CG111" s="162">
        <v>0</v>
      </c>
    </row>
    <row r="112" spans="1:85" s="101" customFormat="1" x14ac:dyDescent="0.35">
      <c r="A112" s="174"/>
      <c r="B112" s="58" t="s">
        <v>424</v>
      </c>
      <c r="C112" s="232" t="s">
        <v>376</v>
      </c>
      <c r="D112" s="161"/>
      <c r="E112" s="161"/>
      <c r="F112" s="161"/>
      <c r="G112" s="161"/>
      <c r="H112" s="161"/>
      <c r="I112" s="161"/>
      <c r="J112" s="161"/>
      <c r="K112" s="161"/>
      <c r="L112" s="161"/>
      <c r="M112" s="161"/>
      <c r="N112" s="161"/>
      <c r="O112" s="161"/>
      <c r="P112" s="161"/>
      <c r="Q112" s="161"/>
      <c r="R112" s="161"/>
      <c r="S112" s="161"/>
      <c r="T112" s="161"/>
      <c r="U112" s="161"/>
      <c r="V112" s="161"/>
      <c r="W112" s="161"/>
      <c r="X112" s="161"/>
      <c r="Y112" s="161"/>
      <c r="Z112" s="161"/>
      <c r="AA112" s="161"/>
      <c r="AB112" s="161"/>
      <c r="AC112" s="161"/>
      <c r="AD112" s="161"/>
      <c r="AE112" s="161"/>
      <c r="AF112" s="161"/>
      <c r="AG112" s="161"/>
      <c r="AH112" s="161">
        <v>24.731084672747414</v>
      </c>
      <c r="AI112" s="161">
        <v>29.674654685699974</v>
      </c>
      <c r="AJ112" s="161">
        <v>38.003870210895997</v>
      </c>
      <c r="AK112" s="161">
        <v>46.590527672520899</v>
      </c>
      <c r="AL112" s="161">
        <v>54.238142952523098</v>
      </c>
      <c r="AM112" s="161">
        <v>63.522178670567676</v>
      </c>
      <c r="AN112" s="161">
        <v>79.87708729009212</v>
      </c>
      <c r="AO112" s="161">
        <v>88.098081971376729</v>
      </c>
      <c r="AP112" s="161">
        <v>96.133306085147822</v>
      </c>
      <c r="AQ112" s="161">
        <v>100.27242060167637</v>
      </c>
      <c r="AR112" s="161">
        <v>107.36092145868241</v>
      </c>
      <c r="AS112" s="161">
        <v>113.99103645268204</v>
      </c>
      <c r="AT112" s="161">
        <v>134.69262368717597</v>
      </c>
      <c r="AU112" s="161">
        <v>173.31913298287265</v>
      </c>
      <c r="AV112" s="161">
        <v>200.37157764584339</v>
      </c>
      <c r="AW112" s="161">
        <v>218.80369721898785</v>
      </c>
      <c r="AX112" s="161">
        <v>222.497410983778</v>
      </c>
      <c r="AY112" s="161">
        <v>223.08308361731585</v>
      </c>
      <c r="AZ112" s="161">
        <v>203.46316380043223</v>
      </c>
      <c r="BA112" s="161">
        <v>265.02579854815571</v>
      </c>
      <c r="BB112" s="161">
        <v>276.3649751726299</v>
      </c>
      <c r="BC112" s="161">
        <v>272.88468871964562</v>
      </c>
      <c r="BD112" s="161">
        <v>305.45588592862111</v>
      </c>
      <c r="BE112" s="161">
        <v>304.70767612684756</v>
      </c>
      <c r="BF112" s="161">
        <v>292.9197614403945</v>
      </c>
      <c r="BG112" s="161">
        <v>299.21113594212011</v>
      </c>
      <c r="BH112" s="161">
        <v>212.50863339671722</v>
      </c>
      <c r="BI112" s="161">
        <v>213.47982725607829</v>
      </c>
      <c r="BJ112" s="161">
        <v>219.0798859409785</v>
      </c>
      <c r="BK112" s="161">
        <v>317.68443343888543</v>
      </c>
      <c r="BL112" s="161">
        <v>268.08082980905544</v>
      </c>
      <c r="BM112" s="161">
        <v>276.12862189444184</v>
      </c>
      <c r="BN112" s="161">
        <v>251.39762627976742</v>
      </c>
      <c r="BO112" s="161">
        <v>246.06729247617793</v>
      </c>
      <c r="BP112" s="161">
        <v>227.54421707535241</v>
      </c>
      <c r="BQ112" s="161">
        <v>202.56432327056683</v>
      </c>
      <c r="BR112" s="161">
        <v>191.31417963075293</v>
      </c>
      <c r="BS112" s="161">
        <v>176.06367060035626</v>
      </c>
      <c r="BT112" s="161">
        <v>161.57890230539047</v>
      </c>
      <c r="BU112" s="161">
        <v>138.81201049708486</v>
      </c>
      <c r="BV112" s="161">
        <v>124.25933872534615</v>
      </c>
      <c r="BW112" s="161">
        <v>112.25708373920945</v>
      </c>
      <c r="BX112" s="161">
        <v>86.313677535297444</v>
      </c>
      <c r="BY112" s="161">
        <v>75.187508862064945</v>
      </c>
      <c r="BZ112" s="161">
        <v>65.741119286964988</v>
      </c>
      <c r="CA112" s="161">
        <v>60.021295859386385</v>
      </c>
      <c r="CB112" s="161">
        <v>55.446860291314714</v>
      </c>
      <c r="CC112" s="161">
        <v>48.489198869056509</v>
      </c>
      <c r="CD112" s="161">
        <v>42.761087702054411</v>
      </c>
      <c r="CE112" s="161">
        <v>36.07132284915928</v>
      </c>
      <c r="CF112" s="161">
        <v>29.277925992668788</v>
      </c>
      <c r="CG112" s="162">
        <v>22.586264664564233</v>
      </c>
    </row>
    <row r="113" spans="1:85" s="101" customFormat="1" x14ac:dyDescent="0.35">
      <c r="A113" s="174"/>
      <c r="B113" s="36" t="s">
        <v>525</v>
      </c>
      <c r="C113" s="232" t="s">
        <v>386</v>
      </c>
      <c r="D113" s="161"/>
      <c r="E113" s="161"/>
      <c r="F113" s="161"/>
      <c r="G113" s="161"/>
      <c r="H113" s="161"/>
      <c r="I113" s="161"/>
      <c r="J113" s="161"/>
      <c r="K113" s="161"/>
      <c r="L113" s="161"/>
      <c r="M113" s="161"/>
      <c r="N113" s="161"/>
      <c r="O113" s="161"/>
      <c r="P113" s="161"/>
      <c r="Q113" s="161"/>
      <c r="R113" s="161"/>
      <c r="S113" s="161"/>
      <c r="T113" s="161"/>
      <c r="U113" s="161"/>
      <c r="V113" s="161"/>
      <c r="W113" s="161"/>
      <c r="X113" s="161"/>
      <c r="Y113" s="161"/>
      <c r="Z113" s="161"/>
      <c r="AA113" s="161"/>
      <c r="AB113" s="161"/>
      <c r="AC113" s="161"/>
      <c r="AD113" s="161"/>
      <c r="AE113" s="161"/>
      <c r="AF113" s="161"/>
      <c r="AG113" s="161"/>
      <c r="AH113" s="161">
        <v>0</v>
      </c>
      <c r="AI113" s="161">
        <v>0</v>
      </c>
      <c r="AJ113" s="161">
        <v>0</v>
      </c>
      <c r="AK113" s="161">
        <v>0</v>
      </c>
      <c r="AL113" s="161">
        <v>0</v>
      </c>
      <c r="AM113" s="161">
        <v>0</v>
      </c>
      <c r="AN113" s="161">
        <v>0</v>
      </c>
      <c r="AO113" s="161">
        <v>0</v>
      </c>
      <c r="AP113" s="161">
        <v>0</v>
      </c>
      <c r="AQ113" s="161">
        <v>15.480113601591688</v>
      </c>
      <c r="AR113" s="161">
        <v>76.032804752036114</v>
      </c>
      <c r="AS113" s="161">
        <v>60.851250137327696</v>
      </c>
      <c r="AT113" s="161">
        <v>66.166150184987018</v>
      </c>
      <c r="AU113" s="161">
        <v>84.617743146592517</v>
      </c>
      <c r="AV113" s="161">
        <v>84.946602538070323</v>
      </c>
      <c r="AW113" s="161">
        <v>84.698632598392109</v>
      </c>
      <c r="AX113" s="161">
        <v>62.386171947788867</v>
      </c>
      <c r="AY113" s="161">
        <v>103.66377803760268</v>
      </c>
      <c r="AZ113" s="161">
        <v>79.471268171654899</v>
      </c>
      <c r="BA113" s="161">
        <v>42.168461444497268</v>
      </c>
      <c r="BB113" s="161">
        <v>42.360905002394553</v>
      </c>
      <c r="BC113" s="161">
        <v>42.023997089126702</v>
      </c>
      <c r="BD113" s="161">
        <v>66.80481102585226</v>
      </c>
      <c r="BE113" s="161">
        <v>51.537456927277816</v>
      </c>
      <c r="BF113" s="161">
        <v>52.509694245747781</v>
      </c>
      <c r="BG113" s="161">
        <v>53.514221176732406</v>
      </c>
      <c r="BH113" s="161">
        <v>55.675238761880713</v>
      </c>
      <c r="BI113" s="161">
        <v>68.012820093046258</v>
      </c>
      <c r="BJ113" s="161">
        <v>0</v>
      </c>
      <c r="BK113" s="161">
        <v>0</v>
      </c>
      <c r="BL113" s="161">
        <v>0</v>
      </c>
      <c r="BM113" s="161">
        <v>0</v>
      </c>
      <c r="BN113" s="161">
        <v>0</v>
      </c>
      <c r="BO113" s="161">
        <v>0</v>
      </c>
      <c r="BP113" s="161">
        <v>0</v>
      </c>
      <c r="BQ113" s="161">
        <v>0</v>
      </c>
      <c r="BR113" s="161">
        <v>0</v>
      </c>
      <c r="BS113" s="161">
        <v>0</v>
      </c>
      <c r="BT113" s="161">
        <v>0</v>
      </c>
      <c r="BU113" s="161">
        <v>0</v>
      </c>
      <c r="BV113" s="161">
        <v>0</v>
      </c>
      <c r="BW113" s="161">
        <v>0</v>
      </c>
      <c r="BX113" s="161">
        <v>0</v>
      </c>
      <c r="BY113" s="161">
        <v>0</v>
      </c>
      <c r="BZ113" s="161">
        <v>0</v>
      </c>
      <c r="CA113" s="161">
        <v>0</v>
      </c>
      <c r="CB113" s="161">
        <v>0</v>
      </c>
      <c r="CC113" s="161">
        <v>0</v>
      </c>
      <c r="CD113" s="161">
        <v>0</v>
      </c>
      <c r="CE113" s="161">
        <v>0</v>
      </c>
      <c r="CF113" s="161">
        <v>0</v>
      </c>
      <c r="CG113" s="162">
        <v>0</v>
      </c>
    </row>
    <row r="114" spans="1:85" x14ac:dyDescent="0.35">
      <c r="A114" s="163"/>
      <c r="B114" s="58" t="s">
        <v>426</v>
      </c>
      <c r="C114" s="232" t="s">
        <v>386</v>
      </c>
      <c r="D114" s="161"/>
      <c r="E114" s="161"/>
      <c r="F114" s="161"/>
      <c r="G114" s="161"/>
      <c r="H114" s="161"/>
      <c r="I114" s="161"/>
      <c r="J114" s="161"/>
      <c r="K114" s="161"/>
      <c r="L114" s="161"/>
      <c r="M114" s="161"/>
      <c r="N114" s="161"/>
      <c r="O114" s="161"/>
      <c r="P114" s="161"/>
      <c r="Q114" s="161"/>
      <c r="R114" s="161"/>
      <c r="S114" s="161"/>
      <c r="T114" s="161"/>
      <c r="U114" s="161"/>
      <c r="V114" s="161"/>
      <c r="W114" s="161"/>
      <c r="X114" s="161"/>
      <c r="Y114" s="161"/>
      <c r="Z114" s="161"/>
      <c r="AA114" s="161"/>
      <c r="AB114" s="161"/>
      <c r="AC114" s="161"/>
      <c r="AD114" s="161"/>
      <c r="AE114" s="161"/>
      <c r="AF114" s="161"/>
      <c r="AG114" s="161"/>
      <c r="AH114" s="161">
        <v>0</v>
      </c>
      <c r="AI114" s="161">
        <v>0</v>
      </c>
      <c r="AJ114" s="161">
        <v>0</v>
      </c>
      <c r="AK114" s="161">
        <v>0</v>
      </c>
      <c r="AL114" s="161">
        <v>0</v>
      </c>
      <c r="AM114" s="161">
        <v>0</v>
      </c>
      <c r="AN114" s="161">
        <v>0</v>
      </c>
      <c r="AO114" s="161">
        <v>0</v>
      </c>
      <c r="AP114" s="161">
        <v>0</v>
      </c>
      <c r="AQ114" s="161">
        <v>0</v>
      </c>
      <c r="AR114" s="161">
        <v>0</v>
      </c>
      <c r="AS114" s="161">
        <v>0</v>
      </c>
      <c r="AT114" s="161">
        <v>0</v>
      </c>
      <c r="AU114" s="161">
        <v>0</v>
      </c>
      <c r="AV114" s="161">
        <v>0</v>
      </c>
      <c r="AW114" s="161">
        <v>0</v>
      </c>
      <c r="AX114" s="161">
        <v>0</v>
      </c>
      <c r="AY114" s="161">
        <v>0</v>
      </c>
      <c r="AZ114" s="161">
        <v>0</v>
      </c>
      <c r="BA114" s="161">
        <v>0</v>
      </c>
      <c r="BB114" s="161">
        <v>0</v>
      </c>
      <c r="BC114" s="161">
        <v>0</v>
      </c>
      <c r="BD114" s="161">
        <v>0</v>
      </c>
      <c r="BE114" s="161">
        <v>0</v>
      </c>
      <c r="BF114" s="161">
        <v>0</v>
      </c>
      <c r="BG114" s="161">
        <v>0</v>
      </c>
      <c r="BH114" s="161">
        <v>0</v>
      </c>
      <c r="BI114" s="161">
        <v>0</v>
      </c>
      <c r="BJ114" s="161">
        <v>32.337592323410632</v>
      </c>
      <c r="BK114" s="161">
        <v>27.73671863309194</v>
      </c>
      <c r="BL114" s="161">
        <v>22.668301131532299</v>
      </c>
      <c r="BM114" s="161">
        <v>23.123655813979404</v>
      </c>
      <c r="BN114" s="161">
        <v>22.856414185995472</v>
      </c>
      <c r="BO114" s="161">
        <v>14.341991150358618</v>
      </c>
      <c r="BP114" s="161">
        <v>11.477928941626809</v>
      </c>
      <c r="BQ114" s="161">
        <v>0.78703448372250162</v>
      </c>
      <c r="BR114" s="161">
        <v>0</v>
      </c>
      <c r="BS114" s="161">
        <v>0</v>
      </c>
      <c r="BT114" s="161">
        <v>0</v>
      </c>
      <c r="BU114" s="161">
        <v>0</v>
      </c>
      <c r="BV114" s="161">
        <v>0</v>
      </c>
      <c r="BW114" s="161">
        <v>0</v>
      </c>
      <c r="BX114" s="161">
        <v>0</v>
      </c>
      <c r="BY114" s="161">
        <v>0</v>
      </c>
      <c r="BZ114" s="161">
        <v>0</v>
      </c>
      <c r="CA114" s="161">
        <v>0</v>
      </c>
      <c r="CB114" s="161">
        <v>0</v>
      </c>
      <c r="CC114" s="161">
        <v>0</v>
      </c>
      <c r="CD114" s="161">
        <v>0</v>
      </c>
      <c r="CE114" s="161">
        <v>0</v>
      </c>
      <c r="CF114" s="161">
        <v>0</v>
      </c>
      <c r="CG114" s="162">
        <v>0</v>
      </c>
    </row>
    <row r="115" spans="1:85" ht="25.5" customHeight="1" x14ac:dyDescent="0.35">
      <c r="A115" s="163"/>
      <c r="B115" s="58" t="s">
        <v>36</v>
      </c>
      <c r="C115" s="232"/>
      <c r="D115" s="161"/>
      <c r="E115" s="161"/>
      <c r="F115" s="161"/>
      <c r="G115" s="161"/>
      <c r="H115" s="161"/>
      <c r="I115" s="161"/>
      <c r="J115" s="161"/>
      <c r="K115" s="161"/>
      <c r="L115" s="161"/>
      <c r="M115" s="161"/>
      <c r="N115" s="161"/>
      <c r="O115" s="161"/>
      <c r="P115" s="161"/>
      <c r="Q115" s="161"/>
      <c r="R115" s="161"/>
      <c r="S115" s="161"/>
      <c r="T115" s="161"/>
      <c r="U115" s="161"/>
      <c r="V115" s="161"/>
      <c r="W115" s="161"/>
      <c r="X115" s="161"/>
      <c r="Y115" s="161"/>
      <c r="Z115" s="161"/>
      <c r="AA115" s="161"/>
      <c r="AB115" s="161"/>
      <c r="AC115" s="161"/>
      <c r="AD115" s="161"/>
      <c r="AE115" s="161"/>
      <c r="AF115" s="161"/>
      <c r="AG115" s="161"/>
      <c r="AH115" s="161">
        <v>47679.331486764007</v>
      </c>
      <c r="AI115" s="161">
        <v>47584.720466865954</v>
      </c>
      <c r="AJ115" s="161">
        <v>47685.593201961914</v>
      </c>
      <c r="AK115" s="161">
        <v>49678.343406670887</v>
      </c>
      <c r="AL115" s="161">
        <v>51683.087089635745</v>
      </c>
      <c r="AM115" s="161">
        <v>53201.19158084524</v>
      </c>
      <c r="AN115" s="161">
        <v>52504.411787948527</v>
      </c>
      <c r="AO115" s="161">
        <v>54081.654076497543</v>
      </c>
      <c r="AP115" s="161">
        <v>55700.75850557314</v>
      </c>
      <c r="AQ115" s="161">
        <v>55202.576952738913</v>
      </c>
      <c r="AR115" s="161">
        <v>53309.727298882346</v>
      </c>
      <c r="AS115" s="161">
        <v>53060.336376579638</v>
      </c>
      <c r="AT115" s="161">
        <v>53678.985677469733</v>
      </c>
      <c r="AU115" s="161">
        <v>56958.572208779529</v>
      </c>
      <c r="AV115" s="161">
        <v>57948.944830591317</v>
      </c>
      <c r="AW115" s="161">
        <v>59456.080321172994</v>
      </c>
      <c r="AX115" s="161">
        <v>59649.276076027287</v>
      </c>
      <c r="AY115" s="161">
        <v>60266.311509915708</v>
      </c>
      <c r="AZ115" s="161">
        <v>62225.19855041011</v>
      </c>
      <c r="BA115" s="161">
        <v>65265.896132483191</v>
      </c>
      <c r="BB115" s="161">
        <v>68243.784064416686</v>
      </c>
      <c r="BC115" s="161">
        <v>71515.12248333056</v>
      </c>
      <c r="BD115" s="161">
        <v>72583.895882795739</v>
      </c>
      <c r="BE115" s="161">
        <v>77189.351857940128</v>
      </c>
      <c r="BF115" s="161">
        <v>79901.303438767558</v>
      </c>
      <c r="BG115" s="161">
        <v>81900.96378720089</v>
      </c>
      <c r="BH115" s="161">
        <v>83445.080082095534</v>
      </c>
      <c r="BI115" s="161">
        <v>85588.732334454689</v>
      </c>
      <c r="BJ115" s="161">
        <v>86978.80787611194</v>
      </c>
      <c r="BK115" s="161">
        <v>91139.390074806724</v>
      </c>
      <c r="BL115" s="161">
        <v>94052.910420530912</v>
      </c>
      <c r="BM115" s="161">
        <v>100807.77299602878</v>
      </c>
      <c r="BN115" s="161">
        <v>103282.02841817262</v>
      </c>
      <c r="BO115" s="161">
        <v>107759.05931495795</v>
      </c>
      <c r="BP115" s="161">
        <v>113880.04740554986</v>
      </c>
      <c r="BQ115" s="161">
        <v>116365.96249380377</v>
      </c>
      <c r="BR115" s="161">
        <v>119671.90238767819</v>
      </c>
      <c r="BS115" s="161">
        <v>122735.78196501471</v>
      </c>
      <c r="BT115" s="161">
        <v>122996.48301293309</v>
      </c>
      <c r="BU115" s="161">
        <v>124026.99232832312</v>
      </c>
      <c r="BV115" s="161">
        <v>125279.74069243531</v>
      </c>
      <c r="BW115" s="161">
        <v>124991.05853916993</v>
      </c>
      <c r="BX115" s="161">
        <v>122499.98591222176</v>
      </c>
      <c r="BY115" s="161">
        <v>126429.20365036787</v>
      </c>
      <c r="BZ115" s="161">
        <v>124688.02970272295</v>
      </c>
      <c r="CA115" s="161">
        <v>132231.15097953813</v>
      </c>
      <c r="CB115" s="161">
        <v>140027.64877477032</v>
      </c>
      <c r="CC115" s="161">
        <v>145574.3831711394</v>
      </c>
      <c r="CD115" s="161">
        <v>150664.84384698453</v>
      </c>
      <c r="CE115" s="161">
        <v>150533.58089449484</v>
      </c>
      <c r="CF115" s="161">
        <v>152113.79887701731</v>
      </c>
      <c r="CG115" s="162">
        <v>156550.94497074772</v>
      </c>
    </row>
    <row r="116" spans="1:85" x14ac:dyDescent="0.35">
      <c r="A116" s="163"/>
      <c r="B116" s="56" t="s">
        <v>383</v>
      </c>
      <c r="C116" s="232" t="s">
        <v>380</v>
      </c>
      <c r="D116" s="161"/>
      <c r="E116" s="161"/>
      <c r="F116" s="161"/>
      <c r="G116" s="161"/>
      <c r="H116" s="161"/>
      <c r="I116" s="161"/>
      <c r="J116" s="161"/>
      <c r="K116" s="161"/>
      <c r="L116" s="161"/>
      <c r="M116" s="161"/>
      <c r="N116" s="161"/>
      <c r="O116" s="161"/>
      <c r="P116" s="161"/>
      <c r="Q116" s="161"/>
      <c r="R116" s="161"/>
      <c r="S116" s="161"/>
      <c r="T116" s="161"/>
      <c r="U116" s="161"/>
      <c r="V116" s="161"/>
      <c r="W116" s="161"/>
      <c r="X116" s="161"/>
      <c r="Y116" s="161"/>
      <c r="Z116" s="161"/>
      <c r="AA116" s="161"/>
      <c r="AB116" s="161"/>
      <c r="AC116" s="161"/>
      <c r="AD116" s="161"/>
      <c r="AE116" s="161"/>
      <c r="AF116" s="161"/>
      <c r="AG116" s="161"/>
      <c r="AH116" s="161">
        <v>47446.871971016182</v>
      </c>
      <c r="AI116" s="161">
        <v>47391.199235866501</v>
      </c>
      <c r="AJ116" s="161">
        <v>47514.062291163493</v>
      </c>
      <c r="AK116" s="161">
        <v>49519.078680582919</v>
      </c>
      <c r="AL116" s="161">
        <v>51530.954961915864</v>
      </c>
      <c r="AM116" s="161">
        <v>53052.341515687964</v>
      </c>
      <c r="AN116" s="161">
        <v>52370.638216397601</v>
      </c>
      <c r="AO116" s="161">
        <v>53948.279771707384</v>
      </c>
      <c r="AP116" s="161">
        <v>55585.08295193145</v>
      </c>
      <c r="AQ116" s="161">
        <v>55092.813146325883</v>
      </c>
      <c r="AR116" s="161">
        <v>53209.802607741934</v>
      </c>
      <c r="AS116" s="161">
        <v>52971.851875684617</v>
      </c>
      <c r="AT116" s="161">
        <v>53594.39029733315</v>
      </c>
      <c r="AU116" s="161">
        <v>56878.764316296001</v>
      </c>
      <c r="AV116" s="161">
        <v>57871.881792850014</v>
      </c>
      <c r="AW116" s="161">
        <v>59379.881048870666</v>
      </c>
      <c r="AX116" s="161">
        <v>59577.36409523325</v>
      </c>
      <c r="AY116" s="161">
        <v>60194.439966130914</v>
      </c>
      <c r="AZ116" s="161">
        <v>62167.441008933281</v>
      </c>
      <c r="BA116" s="161">
        <v>65209.069758380814</v>
      </c>
      <c r="BB116" s="161">
        <v>68188.61904876199</v>
      </c>
      <c r="BC116" s="161">
        <v>71462.762790419438</v>
      </c>
      <c r="BD116" s="161">
        <v>72532.297794663536</v>
      </c>
      <c r="BE116" s="161">
        <v>77136.688929336538</v>
      </c>
      <c r="BF116" s="161">
        <v>79849.333598131081</v>
      </c>
      <c r="BG116" s="161">
        <v>81848.663828272445</v>
      </c>
      <c r="BH116" s="161">
        <v>83393.293039783355</v>
      </c>
      <c r="BI116" s="161">
        <v>85537.929551716938</v>
      </c>
      <c r="BJ116" s="161">
        <v>86923.555417747397</v>
      </c>
      <c r="BK116" s="161">
        <v>91076.734100081827</v>
      </c>
      <c r="BL116" s="161">
        <v>93984.162894025765</v>
      </c>
      <c r="BM116" s="161">
        <v>100735.91993990375</v>
      </c>
      <c r="BN116" s="161">
        <v>103196.10405845055</v>
      </c>
      <c r="BO116" s="161">
        <v>107668.13489628221</v>
      </c>
      <c r="BP116" s="161">
        <v>113772.99462656131</v>
      </c>
      <c r="BQ116" s="161">
        <v>116232.03504070235</v>
      </c>
      <c r="BR116" s="161">
        <v>119550.02101391401</v>
      </c>
      <c r="BS116" s="161">
        <v>122608.20167318232</v>
      </c>
      <c r="BT116" s="161">
        <v>122863.1491163644</v>
      </c>
      <c r="BU116" s="161">
        <v>123888.65686957438</v>
      </c>
      <c r="BV116" s="161">
        <v>125133.24845265735</v>
      </c>
      <c r="BW116" s="161">
        <v>124840.94971637308</v>
      </c>
      <c r="BX116" s="161">
        <v>122340.18325164536</v>
      </c>
      <c r="BY116" s="161">
        <v>126237.89728573459</v>
      </c>
      <c r="BZ116" s="161">
        <v>124487.35140607355</v>
      </c>
      <c r="CA116" s="161">
        <v>131994.36400134047</v>
      </c>
      <c r="CB116" s="161">
        <v>139808.92633570073</v>
      </c>
      <c r="CC116" s="161">
        <v>145360.1122913505</v>
      </c>
      <c r="CD116" s="161">
        <v>150443.79779873081</v>
      </c>
      <c r="CE116" s="161">
        <v>150309.77664393984</v>
      </c>
      <c r="CF116" s="161">
        <v>151895.05241164818</v>
      </c>
      <c r="CG116" s="162">
        <v>156333.05149870052</v>
      </c>
    </row>
    <row r="117" spans="1:85" x14ac:dyDescent="0.35">
      <c r="A117" s="163"/>
      <c r="B117" s="200" t="s">
        <v>491</v>
      </c>
      <c r="C117" s="232"/>
      <c r="D117" s="161"/>
      <c r="E117" s="161"/>
      <c r="F117" s="161"/>
      <c r="G117" s="161"/>
      <c r="H117" s="161"/>
      <c r="I117" s="161"/>
      <c r="J117" s="161"/>
      <c r="K117" s="161"/>
      <c r="L117" s="161"/>
      <c r="M117" s="161"/>
      <c r="N117" s="161"/>
      <c r="O117" s="161"/>
      <c r="P117" s="161"/>
      <c r="Q117" s="161"/>
      <c r="R117" s="161"/>
      <c r="S117" s="161"/>
      <c r="T117" s="161"/>
      <c r="U117" s="161"/>
      <c r="V117" s="161"/>
      <c r="W117" s="161"/>
      <c r="X117" s="161"/>
      <c r="Y117" s="161"/>
      <c r="Z117" s="161"/>
      <c r="AA117" s="161"/>
      <c r="AB117" s="161"/>
      <c r="AC117" s="161"/>
      <c r="AD117" s="161"/>
      <c r="AE117" s="161"/>
      <c r="AF117" s="161"/>
      <c r="AG117" s="161"/>
      <c r="AH117" s="161">
        <v>47446.871971016182</v>
      </c>
      <c r="AI117" s="161">
        <v>47385.823646116514</v>
      </c>
      <c r="AJ117" s="161">
        <v>47477.950520469087</v>
      </c>
      <c r="AK117" s="161">
        <v>49441.488173001599</v>
      </c>
      <c r="AL117" s="161">
        <v>51378.822834195984</v>
      </c>
      <c r="AM117" s="161">
        <v>52834.512152043179</v>
      </c>
      <c r="AN117" s="161">
        <v>52072.220249091697</v>
      </c>
      <c r="AO117" s="161">
        <v>53489.602284502202</v>
      </c>
      <c r="AP117" s="161">
        <v>54900.117976957947</v>
      </c>
      <c r="AQ117" s="161">
        <v>54228.918753493359</v>
      </c>
      <c r="AR117" s="161">
        <v>52157.380725064999</v>
      </c>
      <c r="AS117" s="161">
        <v>51625.361064130077</v>
      </c>
      <c r="AT117" s="161">
        <v>51879.171684300163</v>
      </c>
      <c r="AU117" s="161">
        <v>54447.04188157637</v>
      </c>
      <c r="AV117" s="161">
        <v>54964.629828093064</v>
      </c>
      <c r="AW117" s="161">
        <v>55930.725180898953</v>
      </c>
      <c r="AX117" s="161">
        <v>55669.088048885496</v>
      </c>
      <c r="AY117" s="161">
        <v>55730.197535712534</v>
      </c>
      <c r="AZ117" s="161">
        <v>56813.059458211057</v>
      </c>
      <c r="BA117" s="161">
        <v>59057.458816221784</v>
      </c>
      <c r="BB117" s="161">
        <v>61172.472442017868</v>
      </c>
      <c r="BC117" s="161">
        <v>63144.282813326252</v>
      </c>
      <c r="BD117" s="161">
        <v>61608.770444748734</v>
      </c>
      <c r="BE117" s="161">
        <v>65219.414075650871</v>
      </c>
      <c r="BF117" s="161">
        <v>67145.089772630294</v>
      </c>
      <c r="BG117" s="161">
        <v>67810.516984997899</v>
      </c>
      <c r="BH117" s="161">
        <v>68440.03861923833</v>
      </c>
      <c r="BI117" s="161">
        <v>69540.18102964542</v>
      </c>
      <c r="BJ117" s="161">
        <v>69904.527737583499</v>
      </c>
      <c r="BK117" s="161">
        <v>72436.496769193051</v>
      </c>
      <c r="BL117" s="161">
        <v>73800.237157296171</v>
      </c>
      <c r="BM117" s="161">
        <v>78132.840726366732</v>
      </c>
      <c r="BN117" s="161">
        <v>80006.955754769544</v>
      </c>
      <c r="BO117" s="161">
        <v>83359.305818747118</v>
      </c>
      <c r="BP117" s="161">
        <v>87263.659415377042</v>
      </c>
      <c r="BQ117" s="161">
        <v>88896.839145209218</v>
      </c>
      <c r="BR117" s="161">
        <v>91106.252711225257</v>
      </c>
      <c r="BS117" s="161">
        <v>93516.71057566833</v>
      </c>
      <c r="BT117" s="161">
        <v>92584.708410682637</v>
      </c>
      <c r="BU117" s="161">
        <v>90222.465633696091</v>
      </c>
      <c r="BV117" s="161">
        <v>87506.017468080434</v>
      </c>
      <c r="BW117" s="161">
        <v>84477.907677161071</v>
      </c>
      <c r="BX117" s="161">
        <v>80670.441721247349</v>
      </c>
      <c r="BY117" s="161">
        <v>78385.650940922409</v>
      </c>
      <c r="BZ117" s="161">
        <v>72179.145575323084</v>
      </c>
      <c r="CA117" s="161">
        <v>70127.220218456248</v>
      </c>
      <c r="CB117" s="161">
        <v>68735.981738639792</v>
      </c>
      <c r="CC117" s="161">
        <v>66684.548364467715</v>
      </c>
      <c r="CD117" s="161">
        <v>64869.784596733698</v>
      </c>
      <c r="CE117" s="161">
        <v>61631.971499992847</v>
      </c>
      <c r="CF117" s="161">
        <v>58198.516526600797</v>
      </c>
      <c r="CG117" s="162">
        <v>54918.429170060466</v>
      </c>
    </row>
    <row r="118" spans="1:85" x14ac:dyDescent="0.35">
      <c r="A118" s="163"/>
      <c r="B118" s="200" t="s">
        <v>512</v>
      </c>
      <c r="C118" s="232"/>
      <c r="D118" s="161"/>
      <c r="E118" s="161"/>
      <c r="F118" s="161"/>
      <c r="G118" s="161"/>
      <c r="H118" s="161"/>
      <c r="I118" s="161"/>
      <c r="J118" s="161"/>
      <c r="K118" s="161"/>
      <c r="L118" s="161"/>
      <c r="M118" s="161"/>
      <c r="N118" s="161"/>
      <c r="O118" s="161"/>
      <c r="P118" s="161"/>
      <c r="Q118" s="161"/>
      <c r="R118" s="161"/>
      <c r="S118" s="161"/>
      <c r="T118" s="161"/>
      <c r="U118" s="161"/>
      <c r="V118" s="161"/>
      <c r="W118" s="161"/>
      <c r="X118" s="161"/>
      <c r="Y118" s="161"/>
      <c r="Z118" s="161"/>
      <c r="AA118" s="161"/>
      <c r="AB118" s="161"/>
      <c r="AC118" s="161"/>
      <c r="AD118" s="161"/>
      <c r="AE118" s="161"/>
      <c r="AF118" s="161"/>
      <c r="AG118" s="161"/>
      <c r="AH118" s="161">
        <v>0</v>
      </c>
      <c r="AI118" s="161">
        <v>5.3755897499848571</v>
      </c>
      <c r="AJ118" s="161">
        <v>36.111770694405088</v>
      </c>
      <c r="AK118" s="161">
        <v>77.590507581319102</v>
      </c>
      <c r="AL118" s="161">
        <v>152.13212771987855</v>
      </c>
      <c r="AM118" s="161">
        <v>217.82936364478738</v>
      </c>
      <c r="AN118" s="161">
        <v>298.41796730590721</v>
      </c>
      <c r="AO118" s="161">
        <v>458.67748720518216</v>
      </c>
      <c r="AP118" s="161">
        <v>684.96497497349969</v>
      </c>
      <c r="AQ118" s="161">
        <v>863.89439283252989</v>
      </c>
      <c r="AR118" s="161">
        <v>1052.4218826769422</v>
      </c>
      <c r="AS118" s="161">
        <v>1346.4908115545409</v>
      </c>
      <c r="AT118" s="161">
        <v>1715.2186130329846</v>
      </c>
      <c r="AU118" s="161">
        <v>2431.722434719632</v>
      </c>
      <c r="AV118" s="161">
        <v>2907.2519647569538</v>
      </c>
      <c r="AW118" s="161">
        <v>3449.1558679717159</v>
      </c>
      <c r="AX118" s="161">
        <v>3908.2760463477593</v>
      </c>
      <c r="AY118" s="161">
        <v>4464.2424304183769</v>
      </c>
      <c r="AZ118" s="161">
        <v>5354.381550722228</v>
      </c>
      <c r="BA118" s="161">
        <v>6151.6109421590381</v>
      </c>
      <c r="BB118" s="161">
        <v>7016.1466067441161</v>
      </c>
      <c r="BC118" s="161">
        <v>8318.4799770931932</v>
      </c>
      <c r="BD118" s="161">
        <v>8863.4473798684667</v>
      </c>
      <c r="BE118" s="161">
        <v>9809.9335853409066</v>
      </c>
      <c r="BF118" s="161">
        <v>10569.417801748659</v>
      </c>
      <c r="BG118" s="161">
        <v>11708.338738166138</v>
      </c>
      <c r="BH118" s="161">
        <v>12589.382622503581</v>
      </c>
      <c r="BI118" s="161">
        <v>13583.925488827803</v>
      </c>
      <c r="BJ118" s="161">
        <v>14509.550111440674</v>
      </c>
      <c r="BK118" s="161">
        <v>15864.957583526682</v>
      </c>
      <c r="BL118" s="161">
        <v>17062.112112253006</v>
      </c>
      <c r="BM118" s="161">
        <v>19132.393917500762</v>
      </c>
      <c r="BN118" s="161">
        <v>19336.188860770144</v>
      </c>
      <c r="BO118" s="161">
        <v>20587.433459706357</v>
      </c>
      <c r="BP118" s="161">
        <v>22497.877580347067</v>
      </c>
      <c r="BQ118" s="161">
        <v>23331.470404366039</v>
      </c>
      <c r="BR118" s="161">
        <v>24390.817656494241</v>
      </c>
      <c r="BS118" s="161">
        <v>25029.500064933607</v>
      </c>
      <c r="BT118" s="161">
        <v>24355.848103761222</v>
      </c>
      <c r="BU118" s="161">
        <v>23779.574156480969</v>
      </c>
      <c r="BV118" s="161">
        <v>23586.831406728303</v>
      </c>
      <c r="BW118" s="161">
        <v>23211.07491211193</v>
      </c>
      <c r="BX118" s="161">
        <v>21440.523092991931</v>
      </c>
      <c r="BY118" s="161">
        <v>20991.165216120735</v>
      </c>
      <c r="BZ118" s="161">
        <v>19456.226526142225</v>
      </c>
      <c r="CA118" s="161">
        <v>20445.149401633349</v>
      </c>
      <c r="CB118" s="161">
        <v>20328.843114363845</v>
      </c>
      <c r="CC118" s="161">
        <v>19529.158225342697</v>
      </c>
      <c r="CD118" s="161">
        <v>19122.172694124376</v>
      </c>
      <c r="CE118" s="161">
        <v>18195.664188473442</v>
      </c>
      <c r="CF118" s="161">
        <v>17207.263521752331</v>
      </c>
      <c r="CG118" s="162">
        <v>16252.001412377653</v>
      </c>
    </row>
    <row r="119" spans="1:85" x14ac:dyDescent="0.35">
      <c r="A119" s="163"/>
      <c r="B119" s="200" t="s">
        <v>513</v>
      </c>
      <c r="C119" s="232"/>
      <c r="D119" s="161"/>
      <c r="E119" s="161"/>
      <c r="F119" s="161"/>
      <c r="G119" s="161"/>
      <c r="H119" s="161"/>
      <c r="I119" s="161"/>
      <c r="J119" s="161"/>
      <c r="K119" s="161"/>
      <c r="L119" s="161"/>
      <c r="M119" s="161"/>
      <c r="N119" s="161"/>
      <c r="O119" s="161"/>
      <c r="P119" s="161"/>
      <c r="Q119" s="161"/>
      <c r="R119" s="161"/>
      <c r="S119" s="161"/>
      <c r="T119" s="161"/>
      <c r="U119" s="161"/>
      <c r="V119" s="161"/>
      <c r="W119" s="161"/>
      <c r="X119" s="161"/>
      <c r="Y119" s="161"/>
      <c r="Z119" s="161"/>
      <c r="AA119" s="161"/>
      <c r="AB119" s="161"/>
      <c r="AC119" s="161"/>
      <c r="AD119" s="161"/>
      <c r="AE119" s="161"/>
      <c r="AF119" s="161"/>
      <c r="AG119" s="161"/>
      <c r="AH119" s="161">
        <v>0</v>
      </c>
      <c r="AI119" s="161">
        <v>0</v>
      </c>
      <c r="AJ119" s="161">
        <v>0</v>
      </c>
      <c r="AK119" s="161">
        <v>0</v>
      </c>
      <c r="AL119" s="161">
        <v>0</v>
      </c>
      <c r="AM119" s="161">
        <v>0</v>
      </c>
      <c r="AN119" s="161">
        <v>0</v>
      </c>
      <c r="AO119" s="161">
        <v>0</v>
      </c>
      <c r="AP119" s="161">
        <v>0</v>
      </c>
      <c r="AQ119" s="161">
        <v>0</v>
      </c>
      <c r="AR119" s="161">
        <v>0</v>
      </c>
      <c r="AS119" s="161">
        <v>0</v>
      </c>
      <c r="AT119" s="161">
        <v>0</v>
      </c>
      <c r="AU119" s="161">
        <v>0</v>
      </c>
      <c r="AV119" s="161">
        <v>0</v>
      </c>
      <c r="AW119" s="161">
        <v>0</v>
      </c>
      <c r="AX119" s="161">
        <v>0</v>
      </c>
      <c r="AY119" s="161">
        <v>0</v>
      </c>
      <c r="AZ119" s="161">
        <v>0</v>
      </c>
      <c r="BA119" s="161">
        <v>0</v>
      </c>
      <c r="BB119" s="161">
        <v>0</v>
      </c>
      <c r="BC119" s="161">
        <v>0</v>
      </c>
      <c r="BD119" s="161">
        <v>2060.0799700463344</v>
      </c>
      <c r="BE119" s="161">
        <v>2107.3412683447677</v>
      </c>
      <c r="BF119" s="161">
        <v>2134.8260237521322</v>
      </c>
      <c r="BG119" s="161">
        <v>2329.8081051083982</v>
      </c>
      <c r="BH119" s="161">
        <v>2363.8717980414485</v>
      </c>
      <c r="BI119" s="161">
        <v>2413.8230332436992</v>
      </c>
      <c r="BJ119" s="161">
        <v>2443.0155906665614</v>
      </c>
      <c r="BK119" s="161">
        <v>2524.2230762582221</v>
      </c>
      <c r="BL119" s="161">
        <v>2590.346221354524</v>
      </c>
      <c r="BM119" s="161">
        <v>2717.9957503636942</v>
      </c>
      <c r="BN119" s="161">
        <v>2723.4530695429735</v>
      </c>
      <c r="BO119" s="161">
        <v>2802.6133393108362</v>
      </c>
      <c r="BP119" s="161">
        <v>2936.3541965513077</v>
      </c>
      <c r="BQ119" s="161">
        <v>2969.0253577650915</v>
      </c>
      <c r="BR119" s="161">
        <v>3022.1630169617392</v>
      </c>
      <c r="BS119" s="161">
        <v>3031.4649782159331</v>
      </c>
      <c r="BT119" s="161">
        <v>2897.5643427398709</v>
      </c>
      <c r="BU119" s="161">
        <v>2773.9021131535305</v>
      </c>
      <c r="BV119" s="161">
        <v>2682.6142853412694</v>
      </c>
      <c r="BW119" s="161">
        <v>2583.3697248219828</v>
      </c>
      <c r="BX119" s="161">
        <v>2338.8643140448194</v>
      </c>
      <c r="BY119" s="161">
        <v>2258.675652290096</v>
      </c>
      <c r="BZ119" s="161">
        <v>2047.5153514006356</v>
      </c>
      <c r="CA119" s="161">
        <v>2027.9799430264422</v>
      </c>
      <c r="CB119" s="161">
        <v>1944.3986289260574</v>
      </c>
      <c r="CC119" s="161">
        <v>1848.7913666209506</v>
      </c>
      <c r="CD119" s="161">
        <v>1775.2636765846139</v>
      </c>
      <c r="CE119" s="161">
        <v>1668.4354440765605</v>
      </c>
      <c r="CF119" s="161">
        <v>1560.798685529297</v>
      </c>
      <c r="CG119" s="162">
        <v>1457.757035316562</v>
      </c>
    </row>
    <row r="120" spans="1:85" x14ac:dyDescent="0.35">
      <c r="A120" s="163"/>
      <c r="B120" s="200" t="s">
        <v>514</v>
      </c>
      <c r="C120" s="232"/>
      <c r="D120" s="161"/>
      <c r="E120" s="161"/>
      <c r="F120" s="161"/>
      <c r="G120" s="161"/>
      <c r="H120" s="161"/>
      <c r="I120" s="161"/>
      <c r="J120" s="161"/>
      <c r="K120" s="161"/>
      <c r="L120" s="161"/>
      <c r="M120" s="161"/>
      <c r="N120" s="161"/>
      <c r="O120" s="161"/>
      <c r="P120" s="161"/>
      <c r="Q120" s="161"/>
      <c r="R120" s="161"/>
      <c r="S120" s="161"/>
      <c r="T120" s="161"/>
      <c r="U120" s="161"/>
      <c r="V120" s="161"/>
      <c r="W120" s="161"/>
      <c r="X120" s="161"/>
      <c r="Y120" s="161"/>
      <c r="Z120" s="161"/>
      <c r="AA120" s="161"/>
      <c r="AB120" s="161"/>
      <c r="AC120" s="161"/>
      <c r="AD120" s="161"/>
      <c r="AE120" s="161"/>
      <c r="AF120" s="161"/>
      <c r="AG120" s="161"/>
      <c r="AH120" s="161">
        <v>0</v>
      </c>
      <c r="AI120" s="161">
        <v>0</v>
      </c>
      <c r="AJ120" s="161">
        <v>0</v>
      </c>
      <c r="AK120" s="161">
        <v>0</v>
      </c>
      <c r="AL120" s="161">
        <v>0</v>
      </c>
      <c r="AM120" s="161">
        <v>0</v>
      </c>
      <c r="AN120" s="161">
        <v>0</v>
      </c>
      <c r="AO120" s="161">
        <v>0</v>
      </c>
      <c r="AP120" s="161">
        <v>0</v>
      </c>
      <c r="AQ120" s="161">
        <v>0</v>
      </c>
      <c r="AR120" s="161">
        <v>0</v>
      </c>
      <c r="AS120" s="161">
        <v>0</v>
      </c>
      <c r="AT120" s="161">
        <v>0</v>
      </c>
      <c r="AU120" s="161">
        <v>0</v>
      </c>
      <c r="AV120" s="161">
        <v>0</v>
      </c>
      <c r="AW120" s="161">
        <v>0</v>
      </c>
      <c r="AX120" s="161">
        <v>0</v>
      </c>
      <c r="AY120" s="161">
        <v>0</v>
      </c>
      <c r="AZ120" s="161">
        <v>0</v>
      </c>
      <c r="BA120" s="161">
        <v>0</v>
      </c>
      <c r="BB120" s="161">
        <v>0</v>
      </c>
      <c r="BC120" s="161">
        <v>0</v>
      </c>
      <c r="BD120" s="161">
        <v>0</v>
      </c>
      <c r="BE120" s="161">
        <v>0</v>
      </c>
      <c r="BF120" s="161">
        <v>0</v>
      </c>
      <c r="BG120" s="161">
        <v>0</v>
      </c>
      <c r="BH120" s="161">
        <v>0</v>
      </c>
      <c r="BI120" s="161">
        <v>0</v>
      </c>
      <c r="BJ120" s="161">
        <v>66.461978056664876</v>
      </c>
      <c r="BK120" s="161">
        <v>251.05667110386349</v>
      </c>
      <c r="BL120" s="161">
        <v>531.46740312206009</v>
      </c>
      <c r="BM120" s="161">
        <v>752.68954567256435</v>
      </c>
      <c r="BN120" s="161">
        <v>1129.5063733678996</v>
      </c>
      <c r="BO120" s="161">
        <v>918.78227851790757</v>
      </c>
      <c r="BP120" s="161">
        <v>1075.1034342858961</v>
      </c>
      <c r="BQ120" s="161">
        <v>1034.7001333620062</v>
      </c>
      <c r="BR120" s="161">
        <v>1030.7876292327619</v>
      </c>
      <c r="BS120" s="161">
        <v>1030.5260543644508</v>
      </c>
      <c r="BT120" s="161">
        <v>1132.547617032521</v>
      </c>
      <c r="BU120" s="161">
        <v>1023.1467668876872</v>
      </c>
      <c r="BV120" s="161">
        <v>978.66480478370408</v>
      </c>
      <c r="BW120" s="161">
        <v>823.79089323661799</v>
      </c>
      <c r="BX120" s="161">
        <v>627.07113704583742</v>
      </c>
      <c r="BY120" s="161">
        <v>398.10886515761155</v>
      </c>
      <c r="BZ120" s="161">
        <v>476.62506518258471</v>
      </c>
      <c r="CA120" s="161">
        <v>414.20857964443223</v>
      </c>
      <c r="CB120" s="161">
        <v>382.48233770687671</v>
      </c>
      <c r="CC120" s="161">
        <v>362.29160436549984</v>
      </c>
      <c r="CD120" s="161">
        <v>281.53169930845758</v>
      </c>
      <c r="CE120" s="161">
        <v>196.73198980728</v>
      </c>
      <c r="CF120" s="161">
        <v>130.67230599981443</v>
      </c>
      <c r="CG120" s="162">
        <v>81.985309526083711</v>
      </c>
    </row>
    <row r="121" spans="1:85" x14ac:dyDescent="0.35">
      <c r="A121" s="163"/>
      <c r="B121" s="245" t="s">
        <v>515</v>
      </c>
      <c r="C121" s="232"/>
      <c r="D121" s="161"/>
      <c r="E121" s="161"/>
      <c r="F121" s="161"/>
      <c r="G121" s="161"/>
      <c r="H121" s="161"/>
      <c r="I121" s="161"/>
      <c r="J121" s="161"/>
      <c r="K121" s="161"/>
      <c r="L121" s="161"/>
      <c r="M121" s="161"/>
      <c r="N121" s="161"/>
      <c r="O121" s="161"/>
      <c r="P121" s="161"/>
      <c r="Q121" s="161"/>
      <c r="R121" s="161"/>
      <c r="S121" s="161"/>
      <c r="T121" s="161"/>
      <c r="U121" s="161"/>
      <c r="V121" s="161"/>
      <c r="W121" s="161"/>
      <c r="X121" s="161"/>
      <c r="Y121" s="161"/>
      <c r="Z121" s="161"/>
      <c r="AA121" s="161"/>
      <c r="AB121" s="161"/>
      <c r="AC121" s="161"/>
      <c r="AD121" s="161"/>
      <c r="AE121" s="161"/>
      <c r="AF121" s="161"/>
      <c r="AG121" s="161"/>
      <c r="AH121" s="161"/>
      <c r="AI121" s="161"/>
      <c r="AJ121" s="161"/>
      <c r="AK121" s="161"/>
      <c r="AL121" s="161"/>
      <c r="AM121" s="161"/>
      <c r="AN121" s="161"/>
      <c r="AO121" s="161"/>
      <c r="AP121" s="161"/>
      <c r="AQ121" s="161"/>
      <c r="AR121" s="161"/>
      <c r="AS121" s="161"/>
      <c r="AT121" s="161"/>
      <c r="AU121" s="161"/>
      <c r="AV121" s="161"/>
      <c r="AW121" s="161"/>
      <c r="AX121" s="161"/>
      <c r="AY121" s="161"/>
      <c r="AZ121" s="161"/>
      <c r="BA121" s="161"/>
      <c r="BB121" s="161"/>
      <c r="BC121" s="161"/>
      <c r="BD121" s="161"/>
      <c r="BE121" s="161"/>
      <c r="BF121" s="161"/>
      <c r="BG121" s="161"/>
      <c r="BH121" s="161"/>
      <c r="BI121" s="161"/>
      <c r="BJ121" s="161"/>
      <c r="BK121" s="161"/>
      <c r="BL121" s="161"/>
      <c r="BM121" s="161"/>
      <c r="BN121" s="161"/>
      <c r="BO121" s="161"/>
      <c r="BP121" s="161"/>
      <c r="BQ121" s="161"/>
      <c r="BR121" s="161"/>
      <c r="BS121" s="161"/>
      <c r="BT121" s="161">
        <v>1808.4159924178082</v>
      </c>
      <c r="BU121" s="161">
        <v>5833.1058480796792</v>
      </c>
      <c r="BV121" s="161">
        <v>9956.4772581507714</v>
      </c>
      <c r="BW121" s="161">
        <v>13215.583397169858</v>
      </c>
      <c r="BX121" s="161">
        <v>16651.921021510487</v>
      </c>
      <c r="BY121" s="161">
        <v>23438.051904692293</v>
      </c>
      <c r="BZ121" s="161">
        <v>29441.871021498671</v>
      </c>
      <c r="CA121" s="161">
        <v>37916.847267512516</v>
      </c>
      <c r="CB121" s="161">
        <v>47203.249207399567</v>
      </c>
      <c r="CC121" s="161">
        <v>55633.446286570455</v>
      </c>
      <c r="CD121" s="161">
        <v>63001.74186458905</v>
      </c>
      <c r="CE121" s="161">
        <v>67188.73694178529</v>
      </c>
      <c r="CF121" s="161">
        <v>73332.297354090944</v>
      </c>
      <c r="CG121" s="162">
        <v>82110.57285184291</v>
      </c>
    </row>
    <row r="122" spans="1:85" x14ac:dyDescent="0.35">
      <c r="A122" s="163"/>
      <c r="B122" s="245" t="s">
        <v>516</v>
      </c>
      <c r="C122" s="232"/>
      <c r="D122" s="161"/>
      <c r="E122" s="161"/>
      <c r="F122" s="161"/>
      <c r="G122" s="161"/>
      <c r="H122" s="161"/>
      <c r="I122" s="161"/>
      <c r="J122" s="161"/>
      <c r="K122" s="161"/>
      <c r="L122" s="161"/>
      <c r="M122" s="161"/>
      <c r="N122" s="161"/>
      <c r="O122" s="161"/>
      <c r="P122" s="161"/>
      <c r="Q122" s="161"/>
      <c r="R122" s="161"/>
      <c r="S122" s="161"/>
      <c r="T122" s="161"/>
      <c r="U122" s="161"/>
      <c r="V122" s="161"/>
      <c r="W122" s="161"/>
      <c r="X122" s="161"/>
      <c r="Y122" s="161"/>
      <c r="Z122" s="161"/>
      <c r="AA122" s="161"/>
      <c r="AB122" s="161"/>
      <c r="AC122" s="161"/>
      <c r="AD122" s="161"/>
      <c r="AE122" s="161"/>
      <c r="AF122" s="161"/>
      <c r="AG122" s="161"/>
      <c r="AH122" s="161"/>
      <c r="AI122" s="161"/>
      <c r="AJ122" s="161"/>
      <c r="AK122" s="161"/>
      <c r="AL122" s="161"/>
      <c r="AM122" s="161"/>
      <c r="AN122" s="161"/>
      <c r="AO122" s="161"/>
      <c r="AP122" s="161"/>
      <c r="AQ122" s="161"/>
      <c r="AR122" s="161"/>
      <c r="AS122" s="161"/>
      <c r="AT122" s="161"/>
      <c r="AU122" s="161"/>
      <c r="AV122" s="161"/>
      <c r="AW122" s="161"/>
      <c r="AX122" s="161"/>
      <c r="AY122" s="161"/>
      <c r="AZ122" s="161"/>
      <c r="BA122" s="161"/>
      <c r="BB122" s="161"/>
      <c r="BC122" s="161"/>
      <c r="BD122" s="161"/>
      <c r="BE122" s="161"/>
      <c r="BF122" s="161"/>
      <c r="BG122" s="161"/>
      <c r="BH122" s="161"/>
      <c r="BI122" s="161"/>
      <c r="BJ122" s="161"/>
      <c r="BK122" s="161"/>
      <c r="BL122" s="161"/>
      <c r="BM122" s="161"/>
      <c r="BN122" s="161"/>
      <c r="BO122" s="161"/>
      <c r="BP122" s="161"/>
      <c r="BQ122" s="161"/>
      <c r="BR122" s="161"/>
      <c r="BS122" s="161"/>
      <c r="BT122" s="161">
        <v>84.064649730337578</v>
      </c>
      <c r="BU122" s="161">
        <v>256.46235127642029</v>
      </c>
      <c r="BV122" s="161">
        <v>422.64322957287806</v>
      </c>
      <c r="BW122" s="161">
        <v>529.22311187164212</v>
      </c>
      <c r="BX122" s="161">
        <v>611.36196480491083</v>
      </c>
      <c r="BY122" s="161">
        <v>766.24470655143546</v>
      </c>
      <c r="BZ122" s="161">
        <v>885.96786652634955</v>
      </c>
      <c r="CA122" s="161">
        <v>1062.9585910674746</v>
      </c>
      <c r="CB122" s="161">
        <v>1213.9713086646011</v>
      </c>
      <c r="CC122" s="161">
        <v>1301.8764439831623</v>
      </c>
      <c r="CD122" s="161">
        <v>1393.3032673906366</v>
      </c>
      <c r="CE122" s="161">
        <v>1428.2365798043948</v>
      </c>
      <c r="CF122" s="161">
        <v>1465.5040176749533</v>
      </c>
      <c r="CG122" s="162">
        <v>1512.3057195768722</v>
      </c>
    </row>
    <row r="123" spans="1:85" x14ac:dyDescent="0.35">
      <c r="A123" s="163"/>
      <c r="B123" s="56" t="s">
        <v>517</v>
      </c>
      <c r="C123" s="232" t="s">
        <v>376</v>
      </c>
      <c r="D123" s="161"/>
      <c r="E123" s="161"/>
      <c r="F123" s="161"/>
      <c r="G123" s="161"/>
      <c r="H123" s="161"/>
      <c r="I123" s="161"/>
      <c r="J123" s="161"/>
      <c r="K123" s="161"/>
      <c r="L123" s="161"/>
      <c r="M123" s="161"/>
      <c r="N123" s="161"/>
      <c r="O123" s="161"/>
      <c r="P123" s="161"/>
      <c r="Q123" s="161"/>
      <c r="R123" s="161"/>
      <c r="S123" s="161"/>
      <c r="T123" s="161"/>
      <c r="U123" s="161"/>
      <c r="V123" s="161"/>
      <c r="W123" s="161"/>
      <c r="X123" s="161"/>
      <c r="Y123" s="161"/>
      <c r="Z123" s="161"/>
      <c r="AA123" s="161"/>
      <c r="AB123" s="161"/>
      <c r="AC123" s="161"/>
      <c r="AD123" s="161"/>
      <c r="AE123" s="161"/>
      <c r="AF123" s="161"/>
      <c r="AG123" s="161"/>
      <c r="AH123" s="161">
        <v>232.45951574782822</v>
      </c>
      <c r="AI123" s="161">
        <v>193.52123099945484</v>
      </c>
      <c r="AJ123" s="161">
        <v>171.53091079842415</v>
      </c>
      <c r="AK123" s="161">
        <v>159.26472608797079</v>
      </c>
      <c r="AL123" s="161">
        <v>152.13212771987855</v>
      </c>
      <c r="AM123" s="161">
        <v>148.85006515727136</v>
      </c>
      <c r="AN123" s="161">
        <v>133.77357155092392</v>
      </c>
      <c r="AO123" s="161">
        <v>133.37430479015936</v>
      </c>
      <c r="AP123" s="161">
        <v>115.67555364169321</v>
      </c>
      <c r="AQ123" s="161">
        <v>109.76380641303543</v>
      </c>
      <c r="AR123" s="161">
        <v>99.924691140408939</v>
      </c>
      <c r="AS123" s="161">
        <v>88.484500895019536</v>
      </c>
      <c r="AT123" s="161">
        <v>84.595380136579806</v>
      </c>
      <c r="AU123" s="161">
        <v>79.807892483523048</v>
      </c>
      <c r="AV123" s="161">
        <v>77.063037741297364</v>
      </c>
      <c r="AW123" s="161">
        <v>76.199272302324587</v>
      </c>
      <c r="AX123" s="161">
        <v>71.911980794035955</v>
      </c>
      <c r="AY123" s="161">
        <v>71.871543784791385</v>
      </c>
      <c r="AZ123" s="161">
        <v>57.75754147683233</v>
      </c>
      <c r="BA123" s="161">
        <v>56.82637410237021</v>
      </c>
      <c r="BB123" s="161">
        <v>55.165015654702046</v>
      </c>
      <c r="BC123" s="161">
        <v>52.359692911106414</v>
      </c>
      <c r="BD123" s="161">
        <v>51.598088132203301</v>
      </c>
      <c r="BE123" s="161">
        <v>52.66292860358184</v>
      </c>
      <c r="BF123" s="161">
        <v>51.969840636490474</v>
      </c>
      <c r="BG123" s="161">
        <v>52.299958928437427</v>
      </c>
      <c r="BH123" s="161">
        <v>51.787042312193734</v>
      </c>
      <c r="BI123" s="161">
        <v>50.802782737760388</v>
      </c>
      <c r="BJ123" s="161">
        <v>55.252458364547365</v>
      </c>
      <c r="BK123" s="161">
        <v>62.655974724905398</v>
      </c>
      <c r="BL123" s="161">
        <v>68.747526505139561</v>
      </c>
      <c r="BM123" s="161">
        <v>71.85305612502043</v>
      </c>
      <c r="BN123" s="161">
        <v>85.924359722059094</v>
      </c>
      <c r="BO123" s="161">
        <v>90.924418675739986</v>
      </c>
      <c r="BP123" s="161">
        <v>107.05277898855267</v>
      </c>
      <c r="BQ123" s="161">
        <v>133.92745310141575</v>
      </c>
      <c r="BR123" s="161">
        <v>121.88137376417009</v>
      </c>
      <c r="BS123" s="161">
        <v>127.58029183239439</v>
      </c>
      <c r="BT123" s="161">
        <v>133.33389656869397</v>
      </c>
      <c r="BU123" s="161">
        <v>138.33545874873067</v>
      </c>
      <c r="BV123" s="161">
        <v>146.49223977794145</v>
      </c>
      <c r="BW123" s="161">
        <v>150.10882279684708</v>
      </c>
      <c r="BX123" s="161">
        <v>159.80266057640438</v>
      </c>
      <c r="BY123" s="161">
        <v>191.30636463326601</v>
      </c>
      <c r="BZ123" s="161">
        <v>200.67829664940083</v>
      </c>
      <c r="CA123" s="161">
        <v>236.78697819764957</v>
      </c>
      <c r="CB123" s="161">
        <v>218.72243906957135</v>
      </c>
      <c r="CC123" s="161">
        <v>214.27087978890927</v>
      </c>
      <c r="CD123" s="161">
        <v>221.04604825373298</v>
      </c>
      <c r="CE123" s="161">
        <v>223.80425055500521</v>
      </c>
      <c r="CF123" s="161">
        <v>218.74646536913394</v>
      </c>
      <c r="CG123" s="162">
        <v>217.89347204717515</v>
      </c>
    </row>
    <row r="124" spans="1:85" ht="26.25" customHeight="1" x14ac:dyDescent="0.35">
      <c r="A124" s="163"/>
      <c r="B124" s="58" t="s">
        <v>518</v>
      </c>
      <c r="C124" s="232" t="s">
        <v>380</v>
      </c>
      <c r="D124" s="161"/>
      <c r="E124" s="161"/>
      <c r="F124" s="161"/>
      <c r="G124" s="161"/>
      <c r="H124" s="161"/>
      <c r="I124" s="161"/>
      <c r="J124" s="161"/>
      <c r="K124" s="161"/>
      <c r="L124" s="161"/>
      <c r="M124" s="161"/>
      <c r="N124" s="161"/>
      <c r="O124" s="161"/>
      <c r="P124" s="161"/>
      <c r="Q124" s="161"/>
      <c r="R124" s="161"/>
      <c r="S124" s="161"/>
      <c r="T124" s="161"/>
      <c r="U124" s="161"/>
      <c r="V124" s="161"/>
      <c r="W124" s="161"/>
      <c r="X124" s="161"/>
      <c r="Y124" s="161"/>
      <c r="Z124" s="161"/>
      <c r="AA124" s="161"/>
      <c r="AB124" s="161"/>
      <c r="AC124" s="161"/>
      <c r="AD124" s="161"/>
      <c r="AE124" s="161"/>
      <c r="AF124" s="161"/>
      <c r="AG124" s="161"/>
      <c r="AH124" s="161">
        <v>0</v>
      </c>
      <c r="AI124" s="161">
        <v>0</v>
      </c>
      <c r="AJ124" s="161">
        <v>0</v>
      </c>
      <c r="AK124" s="161">
        <v>0</v>
      </c>
      <c r="AL124" s="161">
        <v>0</v>
      </c>
      <c r="AM124" s="161">
        <v>0</v>
      </c>
      <c r="AN124" s="161">
        <v>0</v>
      </c>
      <c r="AO124" s="161">
        <v>0</v>
      </c>
      <c r="AP124" s="161">
        <v>0</v>
      </c>
      <c r="AQ124" s="161">
        <v>0</v>
      </c>
      <c r="AR124" s="161">
        <v>0</v>
      </c>
      <c r="AS124" s="161">
        <v>0</v>
      </c>
      <c r="AT124" s="161">
        <v>0</v>
      </c>
      <c r="AU124" s="161">
        <v>0</v>
      </c>
      <c r="AV124" s="161">
        <v>0</v>
      </c>
      <c r="AW124" s="161">
        <v>0</v>
      </c>
      <c r="AX124" s="161">
        <v>0</v>
      </c>
      <c r="AY124" s="161">
        <v>0</v>
      </c>
      <c r="AZ124" s="161">
        <v>0</v>
      </c>
      <c r="BA124" s="161">
        <v>0</v>
      </c>
      <c r="BB124" s="161">
        <v>0</v>
      </c>
      <c r="BC124" s="161">
        <v>0</v>
      </c>
      <c r="BD124" s="161">
        <v>0</v>
      </c>
      <c r="BE124" s="161">
        <v>0</v>
      </c>
      <c r="BF124" s="161">
        <v>0</v>
      </c>
      <c r="BG124" s="161">
        <v>0</v>
      </c>
      <c r="BH124" s="161">
        <v>0</v>
      </c>
      <c r="BI124" s="161">
        <v>0</v>
      </c>
      <c r="BJ124" s="161">
        <v>0</v>
      </c>
      <c r="BK124" s="161">
        <v>0</v>
      </c>
      <c r="BL124" s="161">
        <v>15.028318284942415</v>
      </c>
      <c r="BM124" s="161">
        <v>0.37890213582840931</v>
      </c>
      <c r="BN124" s="161">
        <v>-2.6224956500839798</v>
      </c>
      <c r="BO124" s="161">
        <v>7.502458200224563</v>
      </c>
      <c r="BP124" s="161">
        <v>2.9126836350871477</v>
      </c>
      <c r="BQ124" s="161">
        <v>3.5642429062582828</v>
      </c>
      <c r="BR124" s="161">
        <v>2.4921248493254176</v>
      </c>
      <c r="BS124" s="161">
        <v>3.7768109203316733</v>
      </c>
      <c r="BT124" s="161">
        <v>2.6114939594704216</v>
      </c>
      <c r="BU124" s="161">
        <v>4.316248015139629</v>
      </c>
      <c r="BV124" s="161">
        <v>3.7157681639312607</v>
      </c>
      <c r="BW124" s="161">
        <v>4.1766466469476047</v>
      </c>
      <c r="BX124" s="161">
        <v>2.0801370215184107</v>
      </c>
      <c r="BY124" s="161">
        <v>1.5232505222360315</v>
      </c>
      <c r="BZ124" s="161">
        <v>1.4520984736569584</v>
      </c>
      <c r="CA124" s="161">
        <v>1.5041070852456444</v>
      </c>
      <c r="CB124" s="161">
        <v>1.4490308782637458</v>
      </c>
      <c r="CC124" s="161">
        <v>1.4116857599999999</v>
      </c>
      <c r="CD124" s="161">
        <v>1.3886843910722577</v>
      </c>
      <c r="CE124" s="161">
        <v>1.3609629994729364</v>
      </c>
      <c r="CF124" s="161">
        <v>1.3349681737408687</v>
      </c>
      <c r="CG124" s="162">
        <v>1.310319669503204</v>
      </c>
    </row>
    <row r="125" spans="1:85" x14ac:dyDescent="0.35">
      <c r="A125" s="163"/>
      <c r="B125" s="36" t="s">
        <v>430</v>
      </c>
      <c r="C125" s="232" t="s">
        <v>386</v>
      </c>
      <c r="D125" s="161"/>
      <c r="E125" s="161"/>
      <c r="F125" s="161"/>
      <c r="G125" s="161"/>
      <c r="H125" s="161"/>
      <c r="I125" s="161"/>
      <c r="J125" s="161"/>
      <c r="K125" s="161"/>
      <c r="L125" s="161"/>
      <c r="M125" s="161"/>
      <c r="N125" s="161"/>
      <c r="O125" s="161"/>
      <c r="P125" s="161"/>
      <c r="Q125" s="161"/>
      <c r="R125" s="161"/>
      <c r="S125" s="161"/>
      <c r="T125" s="161"/>
      <c r="U125" s="161"/>
      <c r="V125" s="161"/>
      <c r="W125" s="161"/>
      <c r="X125" s="161"/>
      <c r="Y125" s="161"/>
      <c r="Z125" s="161"/>
      <c r="AA125" s="161"/>
      <c r="AB125" s="161"/>
      <c r="AC125" s="161"/>
      <c r="AD125" s="161"/>
      <c r="AE125" s="161"/>
      <c r="AF125" s="161"/>
      <c r="AG125" s="161"/>
      <c r="AH125" s="161">
        <v>0</v>
      </c>
      <c r="AI125" s="161">
        <v>0</v>
      </c>
      <c r="AJ125" s="161">
        <v>0</v>
      </c>
      <c r="AK125" s="161">
        <v>0</v>
      </c>
      <c r="AL125" s="161">
        <v>0</v>
      </c>
      <c r="AM125" s="161">
        <v>0</v>
      </c>
      <c r="AN125" s="161">
        <v>0</v>
      </c>
      <c r="AO125" s="161">
        <v>0</v>
      </c>
      <c r="AP125" s="161">
        <v>0</v>
      </c>
      <c r="AQ125" s="161">
        <v>0</v>
      </c>
      <c r="AR125" s="161">
        <v>0</v>
      </c>
      <c r="AS125" s="161">
        <v>0</v>
      </c>
      <c r="AT125" s="161">
        <v>0</v>
      </c>
      <c r="AU125" s="161">
        <v>0</v>
      </c>
      <c r="AV125" s="161">
        <v>0</v>
      </c>
      <c r="AW125" s="161">
        <v>0</v>
      </c>
      <c r="AX125" s="161">
        <v>0</v>
      </c>
      <c r="AY125" s="161">
        <v>0</v>
      </c>
      <c r="AZ125" s="161">
        <v>0</v>
      </c>
      <c r="BA125" s="161">
        <v>0</v>
      </c>
      <c r="BB125" s="161">
        <v>0</v>
      </c>
      <c r="BC125" s="161">
        <v>0</v>
      </c>
      <c r="BD125" s="161">
        <v>0</v>
      </c>
      <c r="BE125" s="161">
        <v>0</v>
      </c>
      <c r="BF125" s="161">
        <v>0</v>
      </c>
      <c r="BG125" s="161">
        <v>0</v>
      </c>
      <c r="BH125" s="161">
        <v>0</v>
      </c>
      <c r="BI125" s="161">
        <v>0</v>
      </c>
      <c r="BJ125" s="161">
        <v>0</v>
      </c>
      <c r="BK125" s="161">
        <v>0</v>
      </c>
      <c r="BL125" s="161">
        <v>0</v>
      </c>
      <c r="BM125" s="161">
        <v>0</v>
      </c>
      <c r="BN125" s="161">
        <v>0</v>
      </c>
      <c r="BO125" s="161">
        <v>0</v>
      </c>
      <c r="BP125" s="161">
        <v>0</v>
      </c>
      <c r="BQ125" s="161">
        <v>0</v>
      </c>
      <c r="BR125" s="161">
        <v>0</v>
      </c>
      <c r="BS125" s="161">
        <v>0</v>
      </c>
      <c r="BT125" s="161">
        <v>0</v>
      </c>
      <c r="BU125" s="161">
        <v>0</v>
      </c>
      <c r="BV125" s="161">
        <v>8.190211857518257</v>
      </c>
      <c r="BW125" s="161">
        <v>9.1846828846074242</v>
      </c>
      <c r="BX125" s="161">
        <v>0.53195081846771997</v>
      </c>
      <c r="BY125" s="161">
        <v>4.8059696813599766</v>
      </c>
      <c r="BZ125" s="161">
        <v>4.1842445797686398</v>
      </c>
      <c r="CA125" s="161">
        <v>7.1273422535361881</v>
      </c>
      <c r="CB125" s="161">
        <v>6.9740127802854133</v>
      </c>
      <c r="CC125" s="161">
        <v>0.47231153684155885</v>
      </c>
      <c r="CD125" s="161">
        <v>0.65336943502694067</v>
      </c>
      <c r="CE125" s="161">
        <v>0.84425038515455797</v>
      </c>
      <c r="CF125" s="161">
        <v>1.0297159504327313</v>
      </c>
      <c r="CG125" s="162">
        <v>1.2078667634714768</v>
      </c>
    </row>
    <row r="126" spans="1:85" x14ac:dyDescent="0.35">
      <c r="A126" s="163"/>
      <c r="B126" s="58" t="s">
        <v>431</v>
      </c>
      <c r="C126" s="232" t="s">
        <v>386</v>
      </c>
      <c r="D126" s="161"/>
      <c r="E126" s="161"/>
      <c r="F126" s="161"/>
      <c r="G126" s="161"/>
      <c r="H126" s="161"/>
      <c r="I126" s="161"/>
      <c r="J126" s="161"/>
      <c r="K126" s="161"/>
      <c r="L126" s="161"/>
      <c r="M126" s="161"/>
      <c r="N126" s="161"/>
      <c r="O126" s="161"/>
      <c r="P126" s="161"/>
      <c r="Q126" s="161"/>
      <c r="R126" s="161"/>
      <c r="S126" s="161"/>
      <c r="T126" s="161"/>
      <c r="U126" s="161"/>
      <c r="V126" s="161"/>
      <c r="W126" s="161"/>
      <c r="X126" s="161"/>
      <c r="Y126" s="161"/>
      <c r="Z126" s="161"/>
      <c r="AA126" s="161"/>
      <c r="AB126" s="161"/>
      <c r="AC126" s="161"/>
      <c r="AD126" s="161"/>
      <c r="AE126" s="161"/>
      <c r="AF126" s="161"/>
      <c r="AG126" s="161"/>
      <c r="AH126" s="161">
        <v>0</v>
      </c>
      <c r="AI126" s="161">
        <v>0</v>
      </c>
      <c r="AJ126" s="161">
        <v>0</v>
      </c>
      <c r="AK126" s="161">
        <v>0</v>
      </c>
      <c r="AL126" s="161">
        <v>0</v>
      </c>
      <c r="AM126" s="161">
        <v>0</v>
      </c>
      <c r="AN126" s="161">
        <v>0</v>
      </c>
      <c r="AO126" s="161">
        <v>0</v>
      </c>
      <c r="AP126" s="161">
        <v>0</v>
      </c>
      <c r="AQ126" s="161">
        <v>0</v>
      </c>
      <c r="AR126" s="161">
        <v>0</v>
      </c>
      <c r="AS126" s="161">
        <v>0</v>
      </c>
      <c r="AT126" s="161">
        <v>0</v>
      </c>
      <c r="AU126" s="161">
        <v>0</v>
      </c>
      <c r="AV126" s="161">
        <v>0</v>
      </c>
      <c r="AW126" s="161">
        <v>0</v>
      </c>
      <c r="AX126" s="161">
        <v>0</v>
      </c>
      <c r="AY126" s="161">
        <v>0</v>
      </c>
      <c r="AZ126" s="161">
        <v>0</v>
      </c>
      <c r="BA126" s="161">
        <v>0</v>
      </c>
      <c r="BB126" s="161">
        <v>0</v>
      </c>
      <c r="BC126" s="161">
        <v>0</v>
      </c>
      <c r="BD126" s="161">
        <v>0</v>
      </c>
      <c r="BE126" s="161">
        <v>0</v>
      </c>
      <c r="BF126" s="161">
        <v>0</v>
      </c>
      <c r="BG126" s="161">
        <v>0</v>
      </c>
      <c r="BH126" s="161">
        <v>0</v>
      </c>
      <c r="BI126" s="161">
        <v>0</v>
      </c>
      <c r="BJ126" s="161">
        <v>0.38935663954995942</v>
      </c>
      <c r="BK126" s="161">
        <v>0</v>
      </c>
      <c r="BL126" s="161">
        <v>0</v>
      </c>
      <c r="BM126" s="161">
        <v>0</v>
      </c>
      <c r="BN126" s="161">
        <v>0</v>
      </c>
      <c r="BO126" s="161">
        <v>0</v>
      </c>
      <c r="BP126" s="161">
        <v>0</v>
      </c>
      <c r="BQ126" s="161">
        <v>0</v>
      </c>
      <c r="BR126" s="161">
        <v>0</v>
      </c>
      <c r="BS126" s="161">
        <v>6.8668859218946098E-3</v>
      </c>
      <c r="BT126" s="161">
        <v>1.0072840126869403E-2</v>
      </c>
      <c r="BU126" s="161">
        <v>4.6278507954589446E-3</v>
      </c>
      <c r="BV126" s="161">
        <v>5.1798791475001268E-3</v>
      </c>
      <c r="BW126" s="161">
        <v>5.3447631169169871E-3</v>
      </c>
      <c r="BX126" s="161">
        <v>2.6585635351889896E-3</v>
      </c>
      <c r="BY126" s="161">
        <v>2.4584621672655051E-3</v>
      </c>
      <c r="BZ126" s="161">
        <v>2.52070266886498E-3</v>
      </c>
      <c r="CA126" s="161">
        <v>2.6420991588358917E-3</v>
      </c>
      <c r="CB126" s="161">
        <v>4.5494405970964973E-3</v>
      </c>
      <c r="CC126" s="161">
        <v>2.7687342800881603E-3</v>
      </c>
      <c r="CD126" s="161">
        <v>2.713756160713076E-3</v>
      </c>
      <c r="CE126" s="161">
        <v>2.652828406494724E-3</v>
      </c>
      <c r="CF126" s="161">
        <v>2.6007640897985594E-3</v>
      </c>
      <c r="CG126" s="162">
        <v>2.5536028880895553E-3</v>
      </c>
    </row>
    <row r="127" spans="1:85" x14ac:dyDescent="0.35">
      <c r="A127" s="163"/>
      <c r="B127" s="36" t="s">
        <v>503</v>
      </c>
      <c r="C127" s="232" t="s">
        <v>376</v>
      </c>
      <c r="D127" s="161"/>
      <c r="E127" s="161"/>
      <c r="F127" s="161"/>
      <c r="G127" s="161"/>
      <c r="H127" s="161"/>
      <c r="I127" s="161"/>
      <c r="J127" s="161"/>
      <c r="K127" s="161"/>
      <c r="L127" s="161"/>
      <c r="M127" s="161"/>
      <c r="N127" s="161"/>
      <c r="O127" s="161"/>
      <c r="P127" s="161"/>
      <c r="Q127" s="161"/>
      <c r="R127" s="161"/>
      <c r="S127" s="161"/>
      <c r="T127" s="161"/>
      <c r="U127" s="161"/>
      <c r="V127" s="161"/>
      <c r="W127" s="161"/>
      <c r="X127" s="161"/>
      <c r="Y127" s="161"/>
      <c r="Z127" s="161"/>
      <c r="AA127" s="161"/>
      <c r="AB127" s="161"/>
      <c r="AC127" s="161"/>
      <c r="AD127" s="161"/>
      <c r="AE127" s="161"/>
      <c r="AF127" s="161"/>
      <c r="AG127" s="161"/>
      <c r="AH127" s="161">
        <v>1529.7846596883835</v>
      </c>
      <c r="AI127" s="161">
        <v>1273.0794181299136</v>
      </c>
      <c r="AJ127" s="161">
        <v>1239.121243722469</v>
      </c>
      <c r="AK127" s="161">
        <v>1299.5838300341402</v>
      </c>
      <c r="AL127" s="161">
        <v>1301.9467490267207</v>
      </c>
      <c r="AM127" s="161">
        <v>1281.2977303843979</v>
      </c>
      <c r="AN127" s="161">
        <v>1327.222484821968</v>
      </c>
      <c r="AO127" s="161">
        <v>1408.8002511802117</v>
      </c>
      <c r="AP127" s="161">
        <v>1412.792432120719</v>
      </c>
      <c r="AQ127" s="161">
        <v>1388.1957463322287</v>
      </c>
      <c r="AR127" s="161">
        <v>1355.2965617052887</v>
      </c>
      <c r="AS127" s="161">
        <v>1341.2697320466639</v>
      </c>
      <c r="AT127" s="161">
        <v>1606.1829517965734</v>
      </c>
      <c r="AU127" s="161">
        <v>1795.5885095706931</v>
      </c>
      <c r="AV127" s="161">
        <v>2074.5445066670136</v>
      </c>
      <c r="AW127" s="161">
        <v>2205.9461439968986</v>
      </c>
      <c r="AX127" s="161">
        <v>1920.2756337483606</v>
      </c>
      <c r="AY127" s="161">
        <v>2035.761449801606</v>
      </c>
      <c r="AZ127" s="161">
        <v>2170.5078846505003</v>
      </c>
      <c r="BA127" s="161">
        <v>2086.0433434551646</v>
      </c>
      <c r="BB127" s="161">
        <v>2010.3247711718536</v>
      </c>
      <c r="BC127" s="161">
        <v>1968.3048539805959</v>
      </c>
      <c r="BD127" s="161">
        <v>2221.3313753784664</v>
      </c>
      <c r="BE127" s="161">
        <v>1936.3519598529974</v>
      </c>
      <c r="BF127" s="161">
        <v>0</v>
      </c>
      <c r="BG127" s="161">
        <v>0</v>
      </c>
      <c r="BH127" s="161">
        <v>0</v>
      </c>
      <c r="BI127" s="161">
        <v>0</v>
      </c>
      <c r="BJ127" s="161">
        <v>0</v>
      </c>
      <c r="BK127" s="161">
        <v>0</v>
      </c>
      <c r="BL127" s="161">
        <v>0</v>
      </c>
      <c r="BM127" s="161">
        <v>0</v>
      </c>
      <c r="BN127" s="161">
        <v>0</v>
      </c>
      <c r="BO127" s="161">
        <v>0</v>
      </c>
      <c r="BP127" s="161">
        <v>0</v>
      </c>
      <c r="BQ127" s="161">
        <v>0</v>
      </c>
      <c r="BR127" s="161">
        <v>0</v>
      </c>
      <c r="BS127" s="161">
        <v>0</v>
      </c>
      <c r="BT127" s="161">
        <v>0</v>
      </c>
      <c r="BU127" s="161">
        <v>0</v>
      </c>
      <c r="BV127" s="161">
        <v>0</v>
      </c>
      <c r="BW127" s="161">
        <v>0</v>
      </c>
      <c r="BX127" s="161">
        <v>0</v>
      </c>
      <c r="BY127" s="161">
        <v>0</v>
      </c>
      <c r="BZ127" s="161">
        <v>0</v>
      </c>
      <c r="CA127" s="161">
        <v>0</v>
      </c>
      <c r="CB127" s="161">
        <v>0</v>
      </c>
      <c r="CC127" s="161">
        <v>0</v>
      </c>
      <c r="CD127" s="161">
        <v>0</v>
      </c>
      <c r="CE127" s="161">
        <v>0</v>
      </c>
      <c r="CF127" s="161">
        <v>0</v>
      </c>
      <c r="CG127" s="162">
        <v>0</v>
      </c>
    </row>
    <row r="128" spans="1:85" x14ac:dyDescent="0.35">
      <c r="A128" s="163"/>
      <c r="B128" s="36" t="s">
        <v>519</v>
      </c>
      <c r="C128" s="232" t="s">
        <v>376</v>
      </c>
      <c r="D128" s="161"/>
      <c r="E128" s="161"/>
      <c r="F128" s="161"/>
      <c r="G128" s="161"/>
      <c r="H128" s="161"/>
      <c r="I128" s="161"/>
      <c r="J128" s="161"/>
      <c r="K128" s="161"/>
      <c r="L128" s="161"/>
      <c r="M128" s="161"/>
      <c r="N128" s="161"/>
      <c r="O128" s="161"/>
      <c r="P128" s="161"/>
      <c r="Q128" s="161"/>
      <c r="R128" s="161"/>
      <c r="S128" s="161"/>
      <c r="T128" s="161"/>
      <c r="U128" s="161"/>
      <c r="V128" s="161"/>
      <c r="W128" s="161"/>
      <c r="X128" s="161"/>
      <c r="Y128" s="161"/>
      <c r="Z128" s="161"/>
      <c r="AA128" s="161"/>
      <c r="AB128" s="161"/>
      <c r="AC128" s="161"/>
      <c r="AD128" s="161"/>
      <c r="AE128" s="161"/>
      <c r="AF128" s="161"/>
      <c r="AG128" s="161"/>
      <c r="AH128" s="161">
        <v>0</v>
      </c>
      <c r="AI128" s="161">
        <v>0</v>
      </c>
      <c r="AJ128" s="161">
        <v>0</v>
      </c>
      <c r="AK128" s="161">
        <v>0</v>
      </c>
      <c r="AL128" s="161">
        <v>0</v>
      </c>
      <c r="AM128" s="161">
        <v>0</v>
      </c>
      <c r="AN128" s="161">
        <v>0</v>
      </c>
      <c r="AO128" s="161">
        <v>0</v>
      </c>
      <c r="AP128" s="161">
        <v>0</v>
      </c>
      <c r="AQ128" s="161">
        <v>0</v>
      </c>
      <c r="AR128" s="161">
        <v>0</v>
      </c>
      <c r="AS128" s="161">
        <v>0</v>
      </c>
      <c r="AT128" s="161">
        <v>0</v>
      </c>
      <c r="AU128" s="161">
        <v>0</v>
      </c>
      <c r="AV128" s="161">
        <v>0</v>
      </c>
      <c r="AW128" s="161">
        <v>0</v>
      </c>
      <c r="AX128" s="161">
        <v>0</v>
      </c>
      <c r="AY128" s="161">
        <v>0</v>
      </c>
      <c r="AZ128" s="161">
        <v>0</v>
      </c>
      <c r="BA128" s="161">
        <v>370.46062164879993</v>
      </c>
      <c r="BB128" s="161">
        <v>372.66479060522863</v>
      </c>
      <c r="BC128" s="161">
        <v>1436.7861449346192</v>
      </c>
      <c r="BD128" s="161">
        <v>3277.017188790001</v>
      </c>
      <c r="BE128" s="161">
        <v>3094.3847330289591</v>
      </c>
      <c r="BF128" s="161">
        <v>3071.3315119558024</v>
      </c>
      <c r="BG128" s="161">
        <v>3373.4995455174944</v>
      </c>
      <c r="BH128" s="161">
        <v>3355.3598775352543</v>
      </c>
      <c r="BI128" s="161">
        <v>3298.4653919491038</v>
      </c>
      <c r="BJ128" s="161">
        <v>3265.9897257365178</v>
      </c>
      <c r="BK128" s="161">
        <v>3276.0770129666184</v>
      </c>
      <c r="BL128" s="161">
        <v>4124.5577537109239</v>
      </c>
      <c r="BM128" s="161">
        <v>4121.1893782541165</v>
      </c>
      <c r="BN128" s="161">
        <v>4081.109923721453</v>
      </c>
      <c r="BO128" s="161">
        <v>3123.3762880594118</v>
      </c>
      <c r="BP128" s="161">
        <v>3059.4174985622835</v>
      </c>
      <c r="BQ128" s="161">
        <v>2996.4091572005245</v>
      </c>
      <c r="BR128" s="161">
        <v>2928.1828034717073</v>
      </c>
      <c r="BS128" s="161">
        <v>2847.2346099358165</v>
      </c>
      <c r="BT128" s="161">
        <v>2751.6562064794985</v>
      </c>
      <c r="BU128" s="161">
        <v>2674.2719351295532</v>
      </c>
      <c r="BV128" s="161">
        <v>2583.9604353125333</v>
      </c>
      <c r="BW128" s="161">
        <v>2496.5368649122174</v>
      </c>
      <c r="BX128" s="161">
        <v>2349.7803104504769</v>
      </c>
      <c r="BY128" s="161">
        <v>2384.0488766959647</v>
      </c>
      <c r="BZ128" s="161">
        <v>2217.561407071003</v>
      </c>
      <c r="CA128" s="161">
        <v>2164.9538704676584</v>
      </c>
      <c r="CB128" s="161">
        <v>319.42781292078575</v>
      </c>
      <c r="CC128" s="161">
        <v>315.63452340131363</v>
      </c>
      <c r="CD128" s="161">
        <v>300.15215336346068</v>
      </c>
      <c r="CE128" s="161">
        <v>284.30976847741999</v>
      </c>
      <c r="CF128" s="161">
        <v>275.57439145932017</v>
      </c>
      <c r="CG128" s="162">
        <v>272.61011170208747</v>
      </c>
    </row>
    <row r="129" spans="1:85" ht="24.75" customHeight="1" x14ac:dyDescent="0.35">
      <c r="A129" s="163"/>
      <c r="B129" s="101" t="s">
        <v>520</v>
      </c>
      <c r="C129" s="164"/>
      <c r="D129" s="125"/>
      <c r="E129" s="125"/>
      <c r="F129" s="125"/>
      <c r="G129" s="125"/>
      <c r="H129" s="125"/>
      <c r="I129" s="125"/>
      <c r="J129" s="125"/>
      <c r="K129" s="125"/>
      <c r="L129" s="125"/>
      <c r="M129" s="125"/>
      <c r="N129" s="125"/>
      <c r="O129" s="125"/>
      <c r="P129" s="125"/>
      <c r="Q129" s="125"/>
      <c r="R129" s="125"/>
      <c r="S129" s="125"/>
      <c r="T129" s="125"/>
      <c r="U129" s="125"/>
      <c r="V129" s="125"/>
      <c r="W129" s="125"/>
      <c r="X129" s="125"/>
      <c r="Y129" s="125"/>
      <c r="Z129" s="125"/>
      <c r="AA129" s="125"/>
      <c r="AB129" s="125"/>
      <c r="AC129" s="125"/>
      <c r="AD129" s="125"/>
      <c r="AE129" s="125"/>
      <c r="AF129" s="125"/>
      <c r="AG129" s="125"/>
      <c r="AH129" s="125">
        <v>58696.698544335559</v>
      </c>
      <c r="AI129" s="125">
        <v>57888.680612242744</v>
      </c>
      <c r="AJ129" s="125">
        <v>58203.835299454593</v>
      </c>
      <c r="AK129" s="125">
        <v>62339.836684567716</v>
      </c>
      <c r="AL129" s="125">
        <v>65204.480057762463</v>
      </c>
      <c r="AM129" s="125">
        <v>67640.081440234149</v>
      </c>
      <c r="AN129" s="125">
        <v>68090.371953927694</v>
      </c>
      <c r="AO129" s="125">
        <v>70862.443791758778</v>
      </c>
      <c r="AP129" s="125">
        <v>73410.022539528029</v>
      </c>
      <c r="AQ129" s="125">
        <v>73437.163710961191</v>
      </c>
      <c r="AR129" s="125">
        <v>72071.05727615772</v>
      </c>
      <c r="AS129" s="125">
        <v>72779.659727521386</v>
      </c>
      <c r="AT129" s="125">
        <v>74934.748693047397</v>
      </c>
      <c r="AU129" s="125">
        <v>79119.368206339394</v>
      </c>
      <c r="AV129" s="125">
        <v>83973.651777632302</v>
      </c>
      <c r="AW129" s="125">
        <v>87880.779980264546</v>
      </c>
      <c r="AX129" s="125">
        <v>88661.704987754754</v>
      </c>
      <c r="AY129" s="125">
        <v>89429.372509935303</v>
      </c>
      <c r="AZ129" s="125">
        <v>91165.645008095118</v>
      </c>
      <c r="BA129" s="125">
        <v>94732.841221805356</v>
      </c>
      <c r="BB129" s="125">
        <v>97351.724449288304</v>
      </c>
      <c r="BC129" s="125">
        <v>101984.42107369582</v>
      </c>
      <c r="BD129" s="125">
        <v>106910.64145008838</v>
      </c>
      <c r="BE129" s="125">
        <v>112756.56820663963</v>
      </c>
      <c r="BF129" s="125">
        <v>114051.986381529</v>
      </c>
      <c r="BG129" s="125">
        <v>116864.31412350193</v>
      </c>
      <c r="BH129" s="125">
        <v>121623.18336407197</v>
      </c>
      <c r="BI129" s="125">
        <v>125457.96027714177</v>
      </c>
      <c r="BJ129" s="125">
        <v>126306.14655429473</v>
      </c>
      <c r="BK129" s="125">
        <v>131693.74141179243</v>
      </c>
      <c r="BL129" s="125">
        <v>138032.35027428062</v>
      </c>
      <c r="BM129" s="125">
        <v>145578.80727014446</v>
      </c>
      <c r="BN129" s="125">
        <v>148385.31557176818</v>
      </c>
      <c r="BO129" s="125">
        <v>151429.06198396906</v>
      </c>
      <c r="BP129" s="125">
        <v>156769.14991197086</v>
      </c>
      <c r="BQ129" s="125">
        <v>154976.50382786841</v>
      </c>
      <c r="BR129" s="125">
        <v>157846.41850552152</v>
      </c>
      <c r="BS129" s="125">
        <v>159609.85506274816</v>
      </c>
      <c r="BT129" s="125">
        <v>158121.72908660132</v>
      </c>
      <c r="BU129" s="125">
        <v>157830.50027926912</v>
      </c>
      <c r="BV129" s="125">
        <v>157466.36773798231</v>
      </c>
      <c r="BW129" s="125">
        <v>156652.19921190859</v>
      </c>
      <c r="BX129" s="125">
        <v>150963.82916200141</v>
      </c>
      <c r="BY129" s="125">
        <v>154761.8793815047</v>
      </c>
      <c r="BZ129" s="125">
        <v>156673.38393898017</v>
      </c>
      <c r="CA129" s="125">
        <v>165883.96883334662</v>
      </c>
      <c r="CB129" s="125">
        <v>169009.20523088882</v>
      </c>
      <c r="CC129" s="125">
        <v>174889.20640828199</v>
      </c>
      <c r="CD129" s="125">
        <v>180469.49799969187</v>
      </c>
      <c r="CE129" s="125">
        <v>179963.07332464939</v>
      </c>
      <c r="CF129" s="125">
        <v>181725.96308829932</v>
      </c>
      <c r="CG129" s="41">
        <v>186906.47517585484</v>
      </c>
    </row>
    <row r="130" spans="1:85" x14ac:dyDescent="0.35">
      <c r="A130" s="163"/>
      <c r="B130" s="233" t="s">
        <v>488</v>
      </c>
      <c r="D130" s="125"/>
      <c r="E130" s="125"/>
      <c r="F130" s="125"/>
      <c r="G130" s="125"/>
      <c r="H130" s="125"/>
      <c r="I130" s="125"/>
      <c r="J130" s="125"/>
      <c r="K130" s="125"/>
      <c r="L130" s="125"/>
      <c r="M130" s="125"/>
      <c r="N130" s="125"/>
      <c r="O130" s="125"/>
      <c r="P130" s="125"/>
      <c r="Q130" s="125"/>
      <c r="R130" s="125"/>
      <c r="S130" s="125"/>
      <c r="T130" s="125"/>
      <c r="U130" s="125"/>
      <c r="V130" s="125"/>
      <c r="W130" s="125"/>
      <c r="X130" s="125"/>
      <c r="Y130" s="125"/>
      <c r="Z130" s="125"/>
      <c r="AA130" s="125"/>
      <c r="AB130" s="125"/>
      <c r="AC130" s="125"/>
      <c r="AD130" s="125"/>
      <c r="AE130" s="125"/>
      <c r="AF130" s="125"/>
      <c r="AG130" s="125"/>
      <c r="AH130" s="125">
        <v>55979.106010236283</v>
      </c>
      <c r="AI130" s="125">
        <v>55405.218794323737</v>
      </c>
      <c r="AJ130" s="125">
        <v>55583.870795035575</v>
      </c>
      <c r="AK130" s="125">
        <v>59186.197309528485</v>
      </c>
      <c r="AL130" s="125">
        <v>61763.053406432598</v>
      </c>
      <c r="AM130" s="125">
        <v>63881.736161392735</v>
      </c>
      <c r="AN130" s="125">
        <v>63929.842849620305</v>
      </c>
      <c r="AO130" s="125">
        <v>66180.475971587759</v>
      </c>
      <c r="AP130" s="125">
        <v>68240.428260258108</v>
      </c>
      <c r="AQ130" s="125">
        <v>68002.538634748809</v>
      </c>
      <c r="AR130" s="125">
        <v>66689.343596496808</v>
      </c>
      <c r="AS130" s="125">
        <v>66802.000753103785</v>
      </c>
      <c r="AT130" s="125">
        <v>68193.473204920418</v>
      </c>
      <c r="AU130" s="125">
        <v>72969.841427147723</v>
      </c>
      <c r="AV130" s="125">
        <v>76972.220128870526</v>
      </c>
      <c r="AW130" s="125">
        <v>80121.082769197252</v>
      </c>
      <c r="AX130" s="125">
        <v>81193.683219379702</v>
      </c>
      <c r="AY130" s="125">
        <v>82387.947625598623</v>
      </c>
      <c r="AZ130" s="125">
        <v>84221.760778756565</v>
      </c>
      <c r="BA130" s="125">
        <v>88022.861541185455</v>
      </c>
      <c r="BB130" s="125">
        <v>90920.269485432334</v>
      </c>
      <c r="BC130" s="125">
        <v>95709.503658638976</v>
      </c>
      <c r="BD130" s="125">
        <v>99794.803489657003</v>
      </c>
      <c r="BE130" s="125">
        <v>105717.29093843991</v>
      </c>
      <c r="BF130" s="125">
        <v>109705.92160592416</v>
      </c>
      <c r="BG130" s="125">
        <v>112877.89261144729</v>
      </c>
      <c r="BH130" s="125">
        <v>117751.98722115319</v>
      </c>
      <c r="BI130" s="125">
        <v>121623.34771218362</v>
      </c>
      <c r="BJ130" s="125">
        <v>122267.32876329243</v>
      </c>
      <c r="BK130" s="125">
        <v>127648.43733565629</v>
      </c>
      <c r="BL130" s="125">
        <v>133923.38709877321</v>
      </c>
      <c r="BM130" s="125">
        <v>141376.5718458663</v>
      </c>
      <c r="BN130" s="125">
        <v>144168.63768396212</v>
      </c>
      <c r="BO130" s="125">
        <v>147339.16584338076</v>
      </c>
      <c r="BP130" s="125">
        <v>152870.0065610024</v>
      </c>
      <c r="BQ130" s="125">
        <v>154127.46656665442</v>
      </c>
      <c r="BR130" s="125">
        <v>156999.96139961129</v>
      </c>
      <c r="BS130" s="125">
        <v>158755.95809899265</v>
      </c>
      <c r="BT130" s="125">
        <v>157278.89963400707</v>
      </c>
      <c r="BU130" s="125">
        <v>156964.75778577087</v>
      </c>
      <c r="BV130" s="125">
        <v>156860.32187772501</v>
      </c>
      <c r="BW130" s="125">
        <v>156332.09526936029</v>
      </c>
      <c r="BX130" s="125">
        <v>150960.31964729846</v>
      </c>
      <c r="BY130" s="125">
        <v>154761.51792703621</v>
      </c>
      <c r="BZ130" s="125">
        <v>156673.38393898017</v>
      </c>
      <c r="CA130" s="125">
        <v>165883.96883334662</v>
      </c>
      <c r="CB130" s="125">
        <v>169009.20523088882</v>
      </c>
      <c r="CC130" s="125">
        <v>174889.20640828199</v>
      </c>
      <c r="CD130" s="125">
        <v>180469.49799969187</v>
      </c>
      <c r="CE130" s="125">
        <v>179963.07332464939</v>
      </c>
      <c r="CF130" s="125">
        <v>181725.96308829932</v>
      </c>
      <c r="CG130" s="41">
        <v>186906.47517585484</v>
      </c>
    </row>
    <row r="131" spans="1:85" x14ac:dyDescent="0.35">
      <c r="A131" s="163"/>
      <c r="D131" s="125"/>
      <c r="E131" s="125"/>
      <c r="F131" s="125"/>
      <c r="G131" s="125"/>
      <c r="H131" s="125"/>
      <c r="I131" s="125"/>
      <c r="J131" s="125"/>
      <c r="K131" s="125"/>
      <c r="L131" s="125"/>
      <c r="M131" s="125"/>
      <c r="N131" s="125"/>
      <c r="O131" s="125"/>
      <c r="P131" s="125"/>
      <c r="Q131" s="125"/>
      <c r="R131" s="125"/>
      <c r="S131" s="125"/>
      <c r="T131" s="125"/>
      <c r="U131" s="125"/>
      <c r="V131" s="125"/>
      <c r="W131" s="125"/>
      <c r="X131" s="125"/>
      <c r="Y131" s="125"/>
      <c r="Z131" s="125"/>
      <c r="AA131" s="125"/>
      <c r="AB131" s="125"/>
      <c r="AC131" s="125"/>
      <c r="AD131" s="125"/>
      <c r="AE131" s="125"/>
      <c r="AF131" s="125"/>
      <c r="AG131" s="125"/>
      <c r="AH131" s="125"/>
      <c r="AI131" s="125"/>
      <c r="AJ131" s="125"/>
      <c r="AK131" s="125"/>
      <c r="AL131" s="125"/>
      <c r="AM131" s="125"/>
      <c r="AN131" s="125"/>
      <c r="AO131" s="125"/>
      <c r="AP131" s="125"/>
      <c r="AQ131" s="125"/>
      <c r="AR131" s="125"/>
      <c r="AS131" s="125"/>
      <c r="AT131" s="125"/>
      <c r="AU131" s="125"/>
      <c r="AV131" s="125"/>
      <c r="AW131" s="125"/>
      <c r="AX131" s="125"/>
      <c r="AY131" s="125"/>
      <c r="AZ131" s="125"/>
      <c r="BA131" s="125"/>
      <c r="BB131" s="125"/>
      <c r="BC131" s="125"/>
      <c r="BD131" s="125"/>
      <c r="BE131" s="125"/>
      <c r="BF131" s="125"/>
      <c r="BG131" s="125"/>
      <c r="BH131" s="125"/>
      <c r="BI131" s="125"/>
      <c r="BJ131" s="125"/>
      <c r="BK131" s="125"/>
      <c r="BL131" s="125"/>
      <c r="BM131" s="125"/>
      <c r="BN131" s="125"/>
      <c r="BO131" s="125"/>
      <c r="BP131" s="125"/>
      <c r="BQ131" s="125"/>
      <c r="BR131" s="125"/>
      <c r="BS131" s="125"/>
      <c r="BT131" s="125"/>
      <c r="BU131" s="125"/>
      <c r="BV131" s="125"/>
      <c r="BW131" s="125"/>
      <c r="BX131" s="125"/>
      <c r="BY131" s="125"/>
      <c r="BZ131" s="125"/>
      <c r="CA131" s="125"/>
      <c r="CB131" s="125"/>
      <c r="CC131" s="125"/>
      <c r="CD131" s="125"/>
      <c r="CE131" s="125"/>
      <c r="CF131" s="125"/>
      <c r="CG131" s="41"/>
    </row>
    <row r="132" spans="1:85" s="101" customFormat="1" ht="26.25" customHeight="1" x14ac:dyDescent="0.35">
      <c r="A132" s="174"/>
      <c r="B132" s="101" t="s">
        <v>440</v>
      </c>
      <c r="C132" s="246"/>
      <c r="D132" s="240"/>
      <c r="E132" s="240"/>
      <c r="F132" s="240"/>
      <c r="G132" s="240"/>
      <c r="H132" s="240"/>
      <c r="I132" s="240"/>
      <c r="J132" s="240"/>
      <c r="K132" s="240"/>
      <c r="L132" s="240"/>
      <c r="M132" s="240"/>
      <c r="N132" s="240"/>
      <c r="O132" s="240"/>
      <c r="P132" s="240"/>
      <c r="Q132" s="240"/>
      <c r="R132" s="240"/>
      <c r="S132" s="240"/>
      <c r="T132" s="240"/>
      <c r="U132" s="240"/>
      <c r="V132" s="240"/>
      <c r="W132" s="240"/>
      <c r="X132" s="240"/>
      <c r="Y132" s="240"/>
      <c r="Z132" s="240"/>
      <c r="AA132" s="240"/>
      <c r="AB132" s="240"/>
      <c r="AC132" s="240"/>
      <c r="AD132" s="240"/>
      <c r="AE132" s="240"/>
      <c r="AF132" s="240"/>
      <c r="AG132" s="240"/>
      <c r="AH132" s="240">
        <v>99725.132255818302</v>
      </c>
      <c r="AI132" s="240">
        <v>100937.77127085064</v>
      </c>
      <c r="AJ132" s="240">
        <v>102277.83338750903</v>
      </c>
      <c r="AK132" s="240">
        <v>113111.89116024875</v>
      </c>
      <c r="AL132" s="240">
        <v>120291.10158629954</v>
      </c>
      <c r="AM132" s="240">
        <v>128272.66910099077</v>
      </c>
      <c r="AN132" s="240">
        <v>131204.63876432521</v>
      </c>
      <c r="AO132" s="240">
        <v>135872.82841301616</v>
      </c>
      <c r="AP132" s="240">
        <v>140429.05290373598</v>
      </c>
      <c r="AQ132" s="240">
        <v>137967.68648761173</v>
      </c>
      <c r="AR132" s="240">
        <v>130877.50450274521</v>
      </c>
      <c r="AS132" s="240">
        <v>128771.91025464328</v>
      </c>
      <c r="AT132" s="240">
        <v>133351.35034765501</v>
      </c>
      <c r="AU132" s="240">
        <v>147642.12595526071</v>
      </c>
      <c r="AV132" s="240">
        <v>163083.28732326292</v>
      </c>
      <c r="AW132" s="240">
        <v>173690.27649103731</v>
      </c>
      <c r="AX132" s="240">
        <v>175888.9351747703</v>
      </c>
      <c r="AY132" s="240">
        <v>178218.96639951138</v>
      </c>
      <c r="AZ132" s="240">
        <v>179185.26687967591</v>
      </c>
      <c r="BA132" s="240">
        <v>181397.04952010876</v>
      </c>
      <c r="BB132" s="240">
        <v>183177.97912599344</v>
      </c>
      <c r="BC132" s="240">
        <v>187381.34575911972</v>
      </c>
      <c r="BD132" s="240">
        <v>189910.1902890137</v>
      </c>
      <c r="BE132" s="240">
        <v>196477.04573591406</v>
      </c>
      <c r="BF132" s="240">
        <v>198644.17468527667</v>
      </c>
      <c r="BG132" s="240">
        <v>186304.74217805709</v>
      </c>
      <c r="BH132" s="240">
        <v>189954.59272626304</v>
      </c>
      <c r="BI132" s="240">
        <v>192708.82455099604</v>
      </c>
      <c r="BJ132" s="240">
        <v>193213.37809095814</v>
      </c>
      <c r="BK132" s="240">
        <v>199772.3567548838</v>
      </c>
      <c r="BL132" s="240">
        <v>207331.19029856741</v>
      </c>
      <c r="BM132" s="240">
        <v>223174.14855757519</v>
      </c>
      <c r="BN132" s="240">
        <v>226963.63299739678</v>
      </c>
      <c r="BO132" s="240">
        <v>231139.48763478789</v>
      </c>
      <c r="BP132" s="240">
        <v>237786.98333062432</v>
      </c>
      <c r="BQ132" s="240">
        <v>229954.02844582475</v>
      </c>
      <c r="BR132" s="240">
        <v>232909.56806192693</v>
      </c>
      <c r="BS132" s="240">
        <v>236073.97626804214</v>
      </c>
      <c r="BT132" s="240">
        <v>233590.72465128804</v>
      </c>
      <c r="BU132" s="240">
        <v>235555.79139103828</v>
      </c>
      <c r="BV132" s="240">
        <v>238079.07367618024</v>
      </c>
      <c r="BW132" s="240">
        <v>243597.68246307006</v>
      </c>
      <c r="BX132" s="240">
        <v>255933.41359851061</v>
      </c>
      <c r="BY132" s="240">
        <v>261404.34164051604</v>
      </c>
      <c r="BZ132" s="240">
        <v>264162.72388831287</v>
      </c>
      <c r="CA132" s="240">
        <v>285113.3276356046</v>
      </c>
      <c r="CB132" s="240">
        <v>294699.60322052933</v>
      </c>
      <c r="CC132" s="240">
        <v>303057.26932717534</v>
      </c>
      <c r="CD132" s="240">
        <v>313524.68468563183</v>
      </c>
      <c r="CE132" s="240">
        <v>313600.02940731827</v>
      </c>
      <c r="CF132" s="240">
        <v>316660.64386473206</v>
      </c>
      <c r="CG132" s="41">
        <v>324396.15137271542</v>
      </c>
    </row>
    <row r="133" spans="1:85" x14ac:dyDescent="0.35">
      <c r="A133" s="163"/>
      <c r="B133" s="233" t="s">
        <v>488</v>
      </c>
      <c r="AH133" s="240">
        <v>81897.961120317559</v>
      </c>
      <c r="AI133" s="240">
        <v>79483.36008021218</v>
      </c>
      <c r="AJ133" s="240">
        <v>82028.67416060518</v>
      </c>
      <c r="AK133" s="240">
        <v>90761.886113088171</v>
      </c>
      <c r="AL133" s="240">
        <v>96602.354657175616</v>
      </c>
      <c r="AM133" s="240">
        <v>103044.53420708554</v>
      </c>
      <c r="AN133" s="240">
        <v>104989.23570264812</v>
      </c>
      <c r="AO133" s="240">
        <v>108829.98542958597</v>
      </c>
      <c r="AP133" s="240">
        <v>112933.98811805782</v>
      </c>
      <c r="AQ133" s="240">
        <v>110777.45500811792</v>
      </c>
      <c r="AR133" s="240">
        <v>105250.88311999303</v>
      </c>
      <c r="AS133" s="240">
        <v>103111.57574656859</v>
      </c>
      <c r="AT133" s="240">
        <v>107082.11710037802</v>
      </c>
      <c r="AU133" s="240">
        <v>120636.7944348281</v>
      </c>
      <c r="AV133" s="240">
        <v>132170.47841410208</v>
      </c>
      <c r="AW133" s="240">
        <v>140395.16913816539</v>
      </c>
      <c r="AX133" s="240">
        <v>142625.17537866937</v>
      </c>
      <c r="AY133" s="240">
        <v>144920.97236336433</v>
      </c>
      <c r="AZ133" s="240">
        <v>145595.45566566501</v>
      </c>
      <c r="BA133" s="240">
        <v>147500.98207296975</v>
      </c>
      <c r="BB133" s="240">
        <v>149315.15631947541</v>
      </c>
      <c r="BC133" s="240">
        <v>152776.68803764903</v>
      </c>
      <c r="BD133" s="240">
        <v>156648.13246305604</v>
      </c>
      <c r="BE133" s="240">
        <v>162890.9304009435</v>
      </c>
      <c r="BF133" s="240">
        <v>168290.07726559602</v>
      </c>
      <c r="BG133" s="240">
        <v>172302.34447497656</v>
      </c>
      <c r="BH133" s="240">
        <v>177278.7109134752</v>
      </c>
      <c r="BI133" s="240">
        <v>181416.0700896265</v>
      </c>
      <c r="BJ133" s="240">
        <v>182692.48374944017</v>
      </c>
      <c r="BK133" s="240">
        <v>189844.14766870611</v>
      </c>
      <c r="BL133" s="240">
        <v>197835.24755555124</v>
      </c>
      <c r="BM133" s="240">
        <v>213946.42421094078</v>
      </c>
      <c r="BN133" s="240">
        <v>217888.66694122064</v>
      </c>
      <c r="BO133" s="240">
        <v>222483.04147507341</v>
      </c>
      <c r="BP133" s="240">
        <v>229510.60565235923</v>
      </c>
      <c r="BQ133" s="240">
        <v>228863.92281957643</v>
      </c>
      <c r="BR133" s="240">
        <v>231897.82600156657</v>
      </c>
      <c r="BS133" s="240">
        <v>235109.90039007092</v>
      </c>
      <c r="BT133" s="240">
        <v>232668.42133738901</v>
      </c>
      <c r="BU133" s="240">
        <v>234633.7110259778</v>
      </c>
      <c r="BV133" s="240">
        <v>237430.70640778195</v>
      </c>
      <c r="BW133" s="240">
        <v>243255.242357885</v>
      </c>
      <c r="BX133" s="240">
        <v>255916.96463312514</v>
      </c>
      <c r="BY133" s="240">
        <v>261396.07013141844</v>
      </c>
      <c r="BZ133" s="240">
        <v>264158.3014910646</v>
      </c>
      <c r="CA133" s="240">
        <v>285110.9173238402</v>
      </c>
      <c r="CB133" s="240">
        <v>294698.24439615826</v>
      </c>
      <c r="CC133" s="240">
        <v>303057.26932717534</v>
      </c>
      <c r="CD133" s="240">
        <v>313524.68468563183</v>
      </c>
      <c r="CE133" s="240">
        <v>313600.02940731827</v>
      </c>
      <c r="CF133" s="240">
        <v>316660.64386473206</v>
      </c>
      <c r="CG133" s="41">
        <v>324396.15137271542</v>
      </c>
    </row>
    <row r="134" spans="1:85" x14ac:dyDescent="0.35">
      <c r="A134" s="163"/>
      <c r="B134" s="233"/>
      <c r="AH134" s="240"/>
      <c r="AI134" s="240"/>
      <c r="AJ134" s="240"/>
      <c r="AK134" s="240"/>
      <c r="AL134" s="240"/>
      <c r="AM134" s="240"/>
      <c r="AN134" s="240"/>
      <c r="AO134" s="240"/>
      <c r="AP134" s="240"/>
      <c r="AQ134" s="240"/>
      <c r="AR134" s="240"/>
      <c r="AS134" s="240"/>
      <c r="AT134" s="240"/>
      <c r="AU134" s="240"/>
      <c r="AV134" s="240"/>
      <c r="AW134" s="240"/>
      <c r="AX134" s="240"/>
      <c r="AY134" s="240"/>
      <c r="AZ134" s="240"/>
      <c r="BA134" s="240"/>
      <c r="BB134" s="240"/>
      <c r="BC134" s="240"/>
      <c r="BD134" s="240"/>
      <c r="BE134" s="240"/>
      <c r="BF134" s="240"/>
      <c r="BG134" s="240"/>
      <c r="BH134" s="240"/>
      <c r="BI134" s="240"/>
      <c r="BJ134" s="240"/>
      <c r="BK134" s="240"/>
      <c r="BL134" s="240"/>
      <c r="BM134" s="240"/>
      <c r="BN134" s="240"/>
      <c r="BO134" s="240"/>
      <c r="BP134" s="240"/>
      <c r="BQ134" s="240"/>
      <c r="BR134" s="240"/>
      <c r="BS134" s="240"/>
      <c r="BT134" s="240"/>
      <c r="BU134" s="240"/>
      <c r="BV134" s="240"/>
      <c r="BW134" s="240"/>
      <c r="BX134" s="240"/>
      <c r="BY134" s="240"/>
      <c r="BZ134" s="240"/>
      <c r="CA134" s="240"/>
      <c r="CB134" s="240"/>
      <c r="CC134" s="240"/>
      <c r="CD134" s="240"/>
      <c r="CE134" s="240"/>
      <c r="CF134" s="240"/>
      <c r="CG134" s="41"/>
    </row>
    <row r="135" spans="1:85" x14ac:dyDescent="0.35">
      <c r="A135" s="163"/>
      <c r="B135" s="233"/>
      <c r="AH135" s="240"/>
      <c r="AI135" s="240"/>
      <c r="AJ135" s="240"/>
      <c r="AK135" s="240"/>
      <c r="AL135" s="240"/>
      <c r="AM135" s="240"/>
      <c r="AN135" s="240"/>
      <c r="AO135" s="240"/>
      <c r="AP135" s="240"/>
      <c r="AQ135" s="240"/>
      <c r="AR135" s="240"/>
      <c r="AS135" s="240"/>
      <c r="AT135" s="240"/>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41"/>
    </row>
    <row r="136" spans="1:85" s="101" customFormat="1" x14ac:dyDescent="0.35">
      <c r="A136" s="174"/>
      <c r="B136" s="242" t="s">
        <v>441</v>
      </c>
      <c r="D136" s="125"/>
      <c r="E136" s="125"/>
      <c r="F136" s="125"/>
      <c r="G136" s="125"/>
      <c r="H136" s="125"/>
      <c r="I136" s="125"/>
      <c r="J136" s="125"/>
      <c r="K136" s="125"/>
      <c r="L136" s="125"/>
      <c r="M136" s="125"/>
      <c r="N136" s="125"/>
      <c r="O136" s="125"/>
      <c r="P136" s="125"/>
      <c r="Q136" s="125"/>
      <c r="R136" s="125"/>
      <c r="S136" s="125"/>
      <c r="T136" s="125"/>
      <c r="U136" s="125"/>
      <c r="V136" s="125"/>
      <c r="W136" s="125"/>
      <c r="X136" s="125"/>
      <c r="Y136" s="125"/>
      <c r="Z136" s="125"/>
      <c r="AA136" s="125"/>
      <c r="AB136" s="125"/>
      <c r="AC136" s="125"/>
      <c r="AD136" s="125"/>
      <c r="AE136" s="125"/>
      <c r="AF136" s="125"/>
      <c r="AG136" s="125"/>
      <c r="AH136" s="40">
        <v>65270.10785864589</v>
      </c>
      <c r="AI136" s="40">
        <v>63720.384023425038</v>
      </c>
      <c r="AJ136" s="40">
        <v>65157.505602223842</v>
      </c>
      <c r="AK136" s="40">
        <v>68411.702081738302</v>
      </c>
      <c r="AL136" s="40">
        <v>68768.99255192063</v>
      </c>
      <c r="AM136" s="40">
        <v>71319.196534561386</v>
      </c>
      <c r="AN136" s="40">
        <v>70905.799751619532</v>
      </c>
      <c r="AO136" s="40">
        <v>72244.496809185584</v>
      </c>
      <c r="AP136" s="40">
        <v>74862.858361552091</v>
      </c>
      <c r="AQ136" s="40">
        <v>73904.253288829306</v>
      </c>
      <c r="AR136" s="40">
        <v>70680.240888467073</v>
      </c>
      <c r="AS136" s="40">
        <v>69377.591020848267</v>
      </c>
      <c r="AT136" s="40">
        <v>70289.895323785793</v>
      </c>
      <c r="AU136" s="40">
        <v>76413.702264084932</v>
      </c>
      <c r="AV136" s="40">
        <v>78584.371184324817</v>
      </c>
      <c r="AW136" s="40">
        <v>80833.558223184213</v>
      </c>
      <c r="AX136" s="40">
        <v>79954.655860055398</v>
      </c>
      <c r="AY136" s="40">
        <v>79615.561117970312</v>
      </c>
      <c r="AZ136" s="40">
        <v>80228.619897652941</v>
      </c>
      <c r="BA136" s="40">
        <v>82494.297378418996</v>
      </c>
      <c r="BB136" s="40">
        <v>85464.488182625879</v>
      </c>
      <c r="BC136" s="40">
        <v>88392.260247499042</v>
      </c>
      <c r="BD136" s="40">
        <v>89535.013396831826</v>
      </c>
      <c r="BE136" s="40">
        <v>94077.546283380318</v>
      </c>
      <c r="BF136" s="40">
        <v>96684.441628627261</v>
      </c>
      <c r="BG136" s="40">
        <v>98759.665245480763</v>
      </c>
      <c r="BH136" s="40">
        <v>99871.412836742427</v>
      </c>
      <c r="BI136" s="40">
        <v>101388.01019078058</v>
      </c>
      <c r="BJ136" s="40">
        <v>102321.10055297815</v>
      </c>
      <c r="BK136" s="40">
        <v>106676.28705496679</v>
      </c>
      <c r="BL136" s="40">
        <v>110984.95759973259</v>
      </c>
      <c r="BM136" s="40">
        <v>117261.97792002725</v>
      </c>
      <c r="BN136" s="40">
        <v>118826.02899106777</v>
      </c>
      <c r="BO136" s="40">
        <v>122802.15326934533</v>
      </c>
      <c r="BP136" s="40">
        <v>127553.05706976703</v>
      </c>
      <c r="BQ136" s="40">
        <v>128337.18378526944</v>
      </c>
      <c r="BR136" s="40">
        <v>130744.93931948391</v>
      </c>
      <c r="BS136" s="40">
        <v>134034.24898087804</v>
      </c>
      <c r="BT136" s="40">
        <v>134118.31615870056</v>
      </c>
      <c r="BU136" s="40">
        <v>134876.24267292471</v>
      </c>
      <c r="BV136" s="40">
        <v>135678.47550361787</v>
      </c>
      <c r="BW136" s="40">
        <v>135204.49115553414</v>
      </c>
      <c r="BX136" s="40">
        <v>132815.14914420972</v>
      </c>
      <c r="BY136" s="40">
        <v>136134.67529559386</v>
      </c>
      <c r="BZ136" s="40">
        <v>133761.94501350986</v>
      </c>
      <c r="CA136" s="40">
        <v>141386.42754838918</v>
      </c>
      <c r="CB136" s="40">
        <v>149330.08454236391</v>
      </c>
      <c r="CC136" s="40">
        <v>154628.4367567389</v>
      </c>
      <c r="CD136" s="40">
        <v>159573.70340852923</v>
      </c>
      <c r="CE136" s="40">
        <v>159543.2468476778</v>
      </c>
      <c r="CF136" s="40">
        <v>161148.14403525286</v>
      </c>
      <c r="CG136" s="41">
        <v>165583.20850027908</v>
      </c>
    </row>
    <row r="137" spans="1:85" x14ac:dyDescent="0.35">
      <c r="A137" s="163"/>
      <c r="B137" s="10" t="s">
        <v>521</v>
      </c>
      <c r="AH137" s="161">
        <v>12.565379229612336</v>
      </c>
      <c r="AI137" s="161">
        <v>10.751179499969714</v>
      </c>
      <c r="AJ137" s="161">
        <v>9.027942673601272</v>
      </c>
      <c r="AK137" s="161">
        <v>8.1674218506651677</v>
      </c>
      <c r="AL137" s="161">
        <v>7.6066063859939277</v>
      </c>
      <c r="AM137" s="161">
        <v>7.2609787881595791</v>
      </c>
      <c r="AN137" s="161">
        <v>6.8601831564576372</v>
      </c>
      <c r="AO137" s="161">
        <v>3.2530318241502281</v>
      </c>
      <c r="AP137" s="161">
        <v>6.2527326292807146</v>
      </c>
      <c r="AQ137" s="161">
        <v>4.2364563276172893</v>
      </c>
      <c r="AR137" s="161">
        <v>3.7395350408789239</v>
      </c>
      <c r="AS137" s="161">
        <v>3.4679229084184611</v>
      </c>
      <c r="AT137" s="161">
        <v>3.6620456778541199</v>
      </c>
      <c r="AU137" s="161">
        <v>3.2755973728588841</v>
      </c>
      <c r="AV137" s="161">
        <v>4.3340103335750166</v>
      </c>
      <c r="AW137" s="161">
        <v>2.1069311591639828</v>
      </c>
      <c r="AX137" s="161">
        <v>2.0726302972687329</v>
      </c>
      <c r="AY137" s="161">
        <v>3.4574682558665546</v>
      </c>
      <c r="AZ137" s="161">
        <v>2.9068219360585754</v>
      </c>
      <c r="BA137" s="161">
        <v>3.0547843958870833</v>
      </c>
      <c r="BB137" s="161">
        <v>3.406123447477607</v>
      </c>
      <c r="BC137" s="161">
        <v>2.5709731064130366</v>
      </c>
      <c r="BD137" s="161">
        <v>2.720125765819235</v>
      </c>
      <c r="BE137" s="161">
        <v>2.9763186671620994</v>
      </c>
      <c r="BF137" s="161">
        <v>2.8828024173540352</v>
      </c>
      <c r="BG137" s="161">
        <v>0</v>
      </c>
      <c r="BH137" s="161">
        <v>0</v>
      </c>
      <c r="BI137" s="161">
        <v>0</v>
      </c>
      <c r="BJ137" s="161">
        <v>0</v>
      </c>
      <c r="BK137" s="161">
        <v>0</v>
      </c>
      <c r="BL137" s="161">
        <v>0</v>
      </c>
      <c r="BM137" s="161">
        <v>0</v>
      </c>
      <c r="BN137" s="161">
        <v>0</v>
      </c>
      <c r="BO137" s="161">
        <v>0</v>
      </c>
      <c r="BP137" s="161">
        <v>0</v>
      </c>
      <c r="BQ137" s="161">
        <v>0</v>
      </c>
      <c r="BR137" s="161">
        <v>0</v>
      </c>
      <c r="BS137" s="161">
        <v>0</v>
      </c>
      <c r="BT137" s="161">
        <v>0</v>
      </c>
      <c r="BU137" s="161">
        <v>0</v>
      </c>
      <c r="BV137" s="161">
        <v>0</v>
      </c>
      <c r="BW137" s="161">
        <v>0</v>
      </c>
      <c r="BX137" s="161">
        <v>0</v>
      </c>
      <c r="BY137" s="161">
        <v>0</v>
      </c>
      <c r="BZ137" s="161">
        <v>0</v>
      </c>
      <c r="CA137" s="161">
        <v>0</v>
      </c>
      <c r="CB137" s="161">
        <v>0</v>
      </c>
      <c r="CC137" s="161">
        <v>0</v>
      </c>
      <c r="CD137" s="161">
        <v>0</v>
      </c>
      <c r="CE137" s="161">
        <v>0</v>
      </c>
      <c r="CF137" s="161">
        <v>0</v>
      </c>
      <c r="CG137" s="162">
        <v>0</v>
      </c>
    </row>
    <row r="138" spans="1:85" x14ac:dyDescent="0.35">
      <c r="A138" s="163"/>
      <c r="B138" s="10" t="s">
        <v>522</v>
      </c>
      <c r="AH138" s="161">
        <v>16655.889403913759</v>
      </c>
      <c r="AI138" s="161">
        <v>15333.034854697076</v>
      </c>
      <c r="AJ138" s="161">
        <v>16753.223057483101</v>
      </c>
      <c r="AK138" s="161">
        <v>18041.948301956181</v>
      </c>
      <c r="AL138" s="161">
        <v>16450.482517879023</v>
      </c>
      <c r="AM138" s="161">
        <v>17480.732960918827</v>
      </c>
      <c r="AN138" s="161">
        <v>17785.551105524301</v>
      </c>
      <c r="AO138" s="161">
        <v>17567.81623315666</v>
      </c>
      <c r="AP138" s="161">
        <v>18566.400337161613</v>
      </c>
      <c r="AQ138" s="161">
        <v>17896.574435853196</v>
      </c>
      <c r="AR138" s="161">
        <v>16858.283592877699</v>
      </c>
      <c r="AS138" s="161">
        <v>15802.94276582161</v>
      </c>
      <c r="AT138" s="161">
        <v>16157.096739624698</v>
      </c>
      <c r="AU138" s="161">
        <v>18949.766780732964</v>
      </c>
      <c r="AV138" s="161">
        <v>20116.872322286843</v>
      </c>
      <c r="AW138" s="161">
        <v>20842.908578029346</v>
      </c>
      <c r="AX138" s="161">
        <v>19781.945670567635</v>
      </c>
      <c r="AY138" s="161">
        <v>18837.402320209112</v>
      </c>
      <c r="AZ138" s="161">
        <v>17514.265512756723</v>
      </c>
      <c r="BA138" s="161">
        <v>16771.575136291787</v>
      </c>
      <c r="BB138" s="161">
        <v>16776.157254737176</v>
      </c>
      <c r="BC138" s="161">
        <v>16459.063927040228</v>
      </c>
      <c r="BD138" s="161">
        <v>16552.377590399476</v>
      </c>
      <c r="BE138" s="161">
        <v>16487.910322455136</v>
      </c>
      <c r="BF138" s="161">
        <v>16383.411503139141</v>
      </c>
      <c r="BG138" s="161">
        <v>16480.507881541347</v>
      </c>
      <c r="BH138" s="161">
        <v>16065.099457746603</v>
      </c>
      <c r="BI138" s="161">
        <v>15460.648815714172</v>
      </c>
      <c r="BJ138" s="161">
        <v>15034.059347057046</v>
      </c>
      <c r="BK138" s="161">
        <v>15273.226469097983</v>
      </c>
      <c r="BL138" s="161">
        <v>15629.272683764735</v>
      </c>
      <c r="BM138" s="161">
        <v>16265.407360690906</v>
      </c>
      <c r="BN138" s="161">
        <v>15377.249331416886</v>
      </c>
      <c r="BO138" s="161">
        <v>14892.981410679027</v>
      </c>
      <c r="BP138" s="161">
        <v>13560.632219103978</v>
      </c>
      <c r="BQ138" s="161">
        <v>11904.117673934088</v>
      </c>
      <c r="BR138" s="161">
        <v>11003.08566698564</v>
      </c>
      <c r="BS138" s="161">
        <v>11237.706428045349</v>
      </c>
      <c r="BT138" s="161">
        <v>11076.241977029276</v>
      </c>
      <c r="BU138" s="161">
        <v>10812.30231653004</v>
      </c>
      <c r="BV138" s="161">
        <v>10376.695892120122</v>
      </c>
      <c r="BW138" s="161">
        <v>10201.711092684096</v>
      </c>
      <c r="BX138" s="161">
        <v>10325.517562709681</v>
      </c>
      <c r="BY138" s="161">
        <v>9745.3833108457347</v>
      </c>
      <c r="BZ138" s="161">
        <v>9131.1463820858808</v>
      </c>
      <c r="CA138" s="161">
        <v>9254.2030427286682</v>
      </c>
      <c r="CB138" s="161">
        <v>9386.3405391841825</v>
      </c>
      <c r="CC138" s="161">
        <v>9134.747730254785</v>
      </c>
      <c r="CD138" s="161">
        <v>8998.9881931095697</v>
      </c>
      <c r="CE138" s="161">
        <v>9106.3062177282573</v>
      </c>
      <c r="CF138" s="161">
        <v>9126.680734100044</v>
      </c>
      <c r="CG138" s="162">
        <v>9123.8701027197567</v>
      </c>
    </row>
    <row r="139" spans="1:85" x14ac:dyDescent="0.35">
      <c r="A139" s="163"/>
      <c r="B139" s="58" t="s">
        <v>523</v>
      </c>
      <c r="AH139" s="161">
        <v>48601.653075502509</v>
      </c>
      <c r="AI139" s="161">
        <v>48376.597989228001</v>
      </c>
      <c r="AJ139" s="161">
        <v>48395.254602067136</v>
      </c>
      <c r="AK139" s="161">
        <v>50361.586357931461</v>
      </c>
      <c r="AL139" s="161">
        <v>52310.903427655627</v>
      </c>
      <c r="AM139" s="161">
        <v>53831.202594854403</v>
      </c>
      <c r="AN139" s="161">
        <v>53113.388462938776</v>
      </c>
      <c r="AO139" s="161">
        <v>54673.427544204773</v>
      </c>
      <c r="AP139" s="161">
        <v>56290.205291761195</v>
      </c>
      <c r="AQ139" s="161">
        <v>56003.44239664849</v>
      </c>
      <c r="AR139" s="161">
        <v>53818.217760548498</v>
      </c>
      <c r="AS139" s="161">
        <v>53571.180332118238</v>
      </c>
      <c r="AT139" s="161">
        <v>54129.136538483239</v>
      </c>
      <c r="AU139" s="161">
        <v>57460.659885979119</v>
      </c>
      <c r="AV139" s="161">
        <v>58463.164851704394</v>
      </c>
      <c r="AW139" s="161">
        <v>59988.542713995688</v>
      </c>
      <c r="AX139" s="161">
        <v>60170.637559190487</v>
      </c>
      <c r="AY139" s="161">
        <v>60774.701329505326</v>
      </c>
      <c r="AZ139" s="161">
        <v>62711.447562960166</v>
      </c>
      <c r="BA139" s="161">
        <v>65719.667457731324</v>
      </c>
      <c r="BB139" s="161">
        <v>68684.924804441223</v>
      </c>
      <c r="BC139" s="161">
        <v>71930.625347352412</v>
      </c>
      <c r="BD139" s="161">
        <v>72979.915680666527</v>
      </c>
      <c r="BE139" s="161">
        <v>77586.659642258004</v>
      </c>
      <c r="BF139" s="161">
        <v>80298.147323070763</v>
      </c>
      <c r="BG139" s="161">
        <v>82279.157363939405</v>
      </c>
      <c r="BH139" s="161">
        <v>83806.313378995823</v>
      </c>
      <c r="BI139" s="161">
        <v>85927.361375066394</v>
      </c>
      <c r="BJ139" s="161">
        <v>87287.041205921108</v>
      </c>
      <c r="BK139" s="161">
        <v>91403.060585868807</v>
      </c>
      <c r="BL139" s="161">
        <v>95355.684915967853</v>
      </c>
      <c r="BM139" s="161">
        <v>100996.57055933635</v>
      </c>
      <c r="BN139" s="161">
        <v>103448.77965965089</v>
      </c>
      <c r="BO139" s="161">
        <v>107909.1718586663</v>
      </c>
      <c r="BP139" s="161">
        <v>113992.42485066305</v>
      </c>
      <c r="BQ139" s="161">
        <v>116433.06611133536</v>
      </c>
      <c r="BR139" s="161">
        <v>119741.85365249826</v>
      </c>
      <c r="BS139" s="161">
        <v>122796.54255283267</v>
      </c>
      <c r="BT139" s="161">
        <v>123042.07418167128</v>
      </c>
      <c r="BU139" s="161">
        <v>124063.94035639467</v>
      </c>
      <c r="BV139" s="161">
        <v>125301.77961149775</v>
      </c>
      <c r="BW139" s="161">
        <v>125002.78006285006</v>
      </c>
      <c r="BX139" s="161">
        <v>122489.63158150004</v>
      </c>
      <c r="BY139" s="161">
        <v>126389.29198474812</v>
      </c>
      <c r="BZ139" s="161">
        <v>124630.79863142397</v>
      </c>
      <c r="CA139" s="161">
        <v>132132.22450566053</v>
      </c>
      <c r="CB139" s="161">
        <v>139943.74400317972</v>
      </c>
      <c r="CC139" s="161">
        <v>145493.68902648412</v>
      </c>
      <c r="CD139" s="161">
        <v>150574.71521541965</v>
      </c>
      <c r="CE139" s="161">
        <v>150436.94062994956</v>
      </c>
      <c r="CF139" s="161">
        <v>152021.46330115283</v>
      </c>
      <c r="CG139" s="162">
        <v>156459.33839755933</v>
      </c>
    </row>
    <row r="140" spans="1:85" s="101" customFormat="1" ht="24.75" customHeight="1" x14ac:dyDescent="0.35">
      <c r="A140" s="174"/>
      <c r="B140" s="242" t="s">
        <v>442</v>
      </c>
      <c r="D140" s="125"/>
      <c r="E140" s="125"/>
      <c r="F140" s="125"/>
      <c r="G140" s="125"/>
      <c r="H140" s="125"/>
      <c r="I140" s="125"/>
      <c r="J140" s="125"/>
      <c r="K140" s="125"/>
      <c r="L140" s="125"/>
      <c r="M140" s="125"/>
      <c r="N140" s="125"/>
      <c r="O140" s="125"/>
      <c r="P140" s="125"/>
      <c r="Q140" s="125"/>
      <c r="R140" s="125"/>
      <c r="S140" s="125"/>
      <c r="T140" s="125"/>
      <c r="U140" s="125"/>
      <c r="V140" s="125"/>
      <c r="W140" s="125"/>
      <c r="X140" s="125"/>
      <c r="Y140" s="125"/>
      <c r="Z140" s="125"/>
      <c r="AA140" s="125"/>
      <c r="AB140" s="125"/>
      <c r="AC140" s="125"/>
      <c r="AD140" s="125"/>
      <c r="AE140" s="125"/>
      <c r="AF140" s="125"/>
      <c r="AG140" s="125"/>
      <c r="AH140" s="40">
        <v>17359.825955284836</v>
      </c>
      <c r="AI140" s="40">
        <v>16252.26468709967</v>
      </c>
      <c r="AJ140" s="40">
        <v>17714.494170099028</v>
      </c>
      <c r="AK140" s="40">
        <v>24371.23106954934</v>
      </c>
      <c r="AL140" s="40">
        <v>30599.909971511035</v>
      </c>
      <c r="AM140" s="40">
        <v>34861.72677409021</v>
      </c>
      <c r="AN140" s="40">
        <v>37642.878333009663</v>
      </c>
      <c r="AO140" s="40">
        <v>40570.646852344333</v>
      </c>
      <c r="AP140" s="40">
        <v>42168.281461436556</v>
      </c>
      <c r="AQ140" s="40">
        <v>40746.473892820242</v>
      </c>
      <c r="AR140" s="40">
        <v>37982.569533578324</v>
      </c>
      <c r="AS140" s="40">
        <v>37865.277222996861</v>
      </c>
      <c r="AT140" s="40">
        <v>41403.638255705169</v>
      </c>
      <c r="AU140" s="40">
        <v>47278.603864269513</v>
      </c>
      <c r="AV140" s="40">
        <v>57604.91062259685</v>
      </c>
      <c r="AW140" s="40">
        <v>63214.676716390226</v>
      </c>
      <c r="AX140" s="40">
        <v>65468.914564494589</v>
      </c>
      <c r="AY140" s="40">
        <v>66213.803430992557</v>
      </c>
      <c r="AZ140" s="40">
        <v>64716.25484092351</v>
      </c>
      <c r="BA140" s="40">
        <v>62783.090249067624</v>
      </c>
      <c r="BB140" s="40">
        <v>60654.130400385657</v>
      </c>
      <c r="BC140" s="40">
        <v>58433.009931116379</v>
      </c>
      <c r="BD140" s="40">
        <v>55582.089712747926</v>
      </c>
      <c r="BE140" s="40">
        <v>56928.812165934003</v>
      </c>
      <c r="BF140" s="40">
        <v>58160.926318927544</v>
      </c>
      <c r="BG140" s="40">
        <v>58737.069381646856</v>
      </c>
      <c r="BH140" s="40">
        <v>59893.608205637829</v>
      </c>
      <c r="BI140" s="40">
        <v>59447.834555738504</v>
      </c>
      <c r="BJ140" s="40">
        <v>60249.50712669464</v>
      </c>
      <c r="BK140" s="40">
        <v>61234.730713236073</v>
      </c>
      <c r="BL140" s="40">
        <v>62565.421225605278</v>
      </c>
      <c r="BM140" s="40">
        <v>70367.630733403232</v>
      </c>
      <c r="BN140" s="40">
        <v>72120.337626126726</v>
      </c>
      <c r="BO140" s="40">
        <v>72575.209511344467</v>
      </c>
      <c r="BP140" s="40">
        <v>73351.531536123337</v>
      </c>
      <c r="BQ140" s="40">
        <v>64645.676963620368</v>
      </c>
      <c r="BR140" s="40">
        <v>63407.51935099774</v>
      </c>
      <c r="BS140" s="40">
        <v>62359.523113506941</v>
      </c>
      <c r="BT140" s="40">
        <v>60344.493693989651</v>
      </c>
      <c r="BU140" s="40">
        <v>60234.801585317546</v>
      </c>
      <c r="BV140" s="40">
        <v>61869.386962769873</v>
      </c>
      <c r="BW140" s="40">
        <v>67467.07882054626</v>
      </c>
      <c r="BX140" s="40">
        <v>85629.417501570279</v>
      </c>
      <c r="BY140" s="40">
        <v>85768.364775602589</v>
      </c>
      <c r="BZ140" s="40">
        <v>80576.494839520863</v>
      </c>
      <c r="CA140" s="40">
        <v>87176.395835972537</v>
      </c>
      <c r="CB140" s="40">
        <v>96617.365604424689</v>
      </c>
      <c r="CC140" s="40">
        <v>96982.803758092981</v>
      </c>
      <c r="CD140" s="40">
        <v>99013.983366669563</v>
      </c>
      <c r="CE140" s="40">
        <v>97853.601604190044</v>
      </c>
      <c r="CF140" s="40">
        <v>98135.540935187586</v>
      </c>
      <c r="CG140" s="41">
        <v>99582.560520781233</v>
      </c>
    </row>
    <row r="141" spans="1:85" x14ac:dyDescent="0.35">
      <c r="A141" s="163"/>
      <c r="B141" s="10" t="s">
        <v>521</v>
      </c>
      <c r="AH141" s="161">
        <v>1897.4868019184871</v>
      </c>
      <c r="AI141" s="161">
        <v>1710.5867476754697</v>
      </c>
      <c r="AJ141" s="161">
        <v>1898.590223480106</v>
      </c>
      <c r="AK141" s="161">
        <v>2460.9303147127735</v>
      </c>
      <c r="AL141" s="161">
        <v>3077.4606553734047</v>
      </c>
      <c r="AM141" s="161">
        <v>3457.6649129268608</v>
      </c>
      <c r="AN141" s="161">
        <v>3744.166567765199</v>
      </c>
      <c r="AO141" s="161">
        <v>4050.1621926863108</v>
      </c>
      <c r="AP141" s="161">
        <v>4176.4715110558491</v>
      </c>
      <c r="AQ141" s="161">
        <v>4113.6506106579991</v>
      </c>
      <c r="AR141" s="161">
        <v>4251.401736019473</v>
      </c>
      <c r="AS141" s="161">
        <v>4257.4295550150009</v>
      </c>
      <c r="AT141" s="161">
        <v>4467.4122720074301</v>
      </c>
      <c r="AU141" s="161">
        <v>5475.5154940638276</v>
      </c>
      <c r="AV141" s="161">
        <v>6729.6960649392613</v>
      </c>
      <c r="AW141" s="161">
        <v>7401.5819934142091</v>
      </c>
      <c r="AX141" s="161">
        <v>7326.0676913610478</v>
      </c>
      <c r="AY141" s="161">
        <v>7265.8820701416216</v>
      </c>
      <c r="AZ141" s="161">
        <v>7139.343068721877</v>
      </c>
      <c r="BA141" s="161">
        <v>7020.9551848598785</v>
      </c>
      <c r="BB141" s="161">
        <v>6972.583875281307</v>
      </c>
      <c r="BC141" s="161">
        <v>6869.8407967543026</v>
      </c>
      <c r="BD141" s="161">
        <v>6089.0420473148934</v>
      </c>
      <c r="BE141" s="161">
        <v>6645.2979300857069</v>
      </c>
      <c r="BF141" s="161">
        <v>7104.2536776481138</v>
      </c>
      <c r="BG141" s="161">
        <v>7059.63686881579</v>
      </c>
      <c r="BH141" s="161">
        <v>5849.2854720500418</v>
      </c>
      <c r="BI141" s="161">
        <v>4244.4844500009995</v>
      </c>
      <c r="BJ141" s="161">
        <v>3342.4950442563381</v>
      </c>
      <c r="BK141" s="161">
        <v>2749.5310372515423</v>
      </c>
      <c r="BL141" s="161">
        <v>2223.160420424354</v>
      </c>
      <c r="BM141" s="161">
        <v>1321.541593487718</v>
      </c>
      <c r="BN141" s="161">
        <v>936.49436736336315</v>
      </c>
      <c r="BO141" s="161">
        <v>655.49850614011405</v>
      </c>
      <c r="BP141" s="161">
        <v>417.0496421827778</v>
      </c>
      <c r="BQ141" s="161">
        <v>241.06836503431049</v>
      </c>
      <c r="BR141" s="161">
        <v>165.28495445014113</v>
      </c>
      <c r="BS141" s="161">
        <v>110.17891421573843</v>
      </c>
      <c r="BT141" s="161">
        <v>79.473861304783497</v>
      </c>
      <c r="BU141" s="161">
        <v>56.337871562235421</v>
      </c>
      <c r="BV141" s="161">
        <v>42.321408141011744</v>
      </c>
      <c r="BW141" s="161">
        <v>22.336162636772446</v>
      </c>
      <c r="BX141" s="161">
        <v>12.9394506825387</v>
      </c>
      <c r="BY141" s="161">
        <v>7.9100546291395712</v>
      </c>
      <c r="BZ141" s="161">
        <v>4.422397248309041</v>
      </c>
      <c r="CA141" s="161">
        <v>2.4103117644079095</v>
      </c>
      <c r="CB141" s="161">
        <v>1.3588243710406236</v>
      </c>
      <c r="CC141" s="161">
        <v>0</v>
      </c>
      <c r="CD141" s="161">
        <v>0</v>
      </c>
      <c r="CE141" s="161">
        <v>0</v>
      </c>
      <c r="CF141" s="161">
        <v>0</v>
      </c>
      <c r="CG141" s="162">
        <v>0</v>
      </c>
    </row>
    <row r="142" spans="1:85" x14ac:dyDescent="0.35">
      <c r="A142" s="163"/>
      <c r="B142" s="10" t="s">
        <v>522</v>
      </c>
      <c r="AH142" s="161">
        <v>8304.3633274396288</v>
      </c>
      <c r="AI142" s="161">
        <v>7691.9527276190565</v>
      </c>
      <c r="AJ142" s="161">
        <v>8747.2375876795031</v>
      </c>
      <c r="AK142" s="161">
        <v>12910.045428699954</v>
      </c>
      <c r="AL142" s="161">
        <v>17852.717710970257</v>
      </c>
      <c r="AM142" s="161">
        <v>21047.487839894886</v>
      </c>
      <c r="AN142" s="161">
        <v>22571.417879490054</v>
      </c>
      <c r="AO142" s="161">
        <v>24326.068210235659</v>
      </c>
      <c r="AP142" s="161">
        <v>25212.053759162838</v>
      </c>
      <c r="AQ142" s="161">
        <v>23723.574840889527</v>
      </c>
      <c r="AR142" s="161">
        <v>20118.506035198778</v>
      </c>
      <c r="AS142" s="161">
        <v>19207.70343815699</v>
      </c>
      <c r="AT142" s="161">
        <v>21519.690371460332</v>
      </c>
      <c r="AU142" s="161">
        <v>26343.30856693058</v>
      </c>
      <c r="AV142" s="161">
        <v>32852.915856303836</v>
      </c>
      <c r="AW142" s="161">
        <v>36345.915011005112</v>
      </c>
      <c r="AX142" s="161">
        <v>38288.597837544956</v>
      </c>
      <c r="AY142" s="161">
        <v>39719.533210129957</v>
      </c>
      <c r="AZ142" s="161">
        <v>39193.368212432659</v>
      </c>
      <c r="BA142" s="161">
        <v>37731.611161037152</v>
      </c>
      <c r="BB142" s="161">
        <v>36439.740642607663</v>
      </c>
      <c r="BC142" s="161">
        <v>34404.584392914992</v>
      </c>
      <c r="BD142" s="161">
        <v>31682.394600351388</v>
      </c>
      <c r="BE142" s="161">
        <v>31406.51989714849</v>
      </c>
      <c r="BF142" s="161">
        <v>31880.784253346941</v>
      </c>
      <c r="BG142" s="161">
        <v>32499.776193362737</v>
      </c>
      <c r="BH142" s="161">
        <v>32875.765297000784</v>
      </c>
      <c r="BI142" s="161">
        <v>33774.947979600525</v>
      </c>
      <c r="BJ142" s="161">
        <v>34572.782224646166</v>
      </c>
      <c r="BK142" s="161">
        <v>35729.454211501281</v>
      </c>
      <c r="BL142" s="161">
        <v>36587.887678626037</v>
      </c>
      <c r="BM142" s="161">
        <v>44388.912096268141</v>
      </c>
      <c r="BN142" s="161">
        <v>46386.808038493626</v>
      </c>
      <c r="BO142" s="161">
        <v>47752.216309513715</v>
      </c>
      <c r="BP142" s="161">
        <v>49840.058395284075</v>
      </c>
      <c r="BQ142" s="161">
        <v>45350.264179630256</v>
      </c>
      <c r="BR142" s="161">
        <v>45015.29549133651</v>
      </c>
      <c r="BS142" s="161">
        <v>44914.068091848581</v>
      </c>
      <c r="BT142" s="161">
        <v>44135.688744768595</v>
      </c>
      <c r="BU142" s="161">
        <v>44944.425771498412</v>
      </c>
      <c r="BV142" s="161">
        <v>47565.242197210566</v>
      </c>
      <c r="BW142" s="161">
        <v>53729.042817679976</v>
      </c>
      <c r="BX142" s="161">
        <v>72542.005048000778</v>
      </c>
      <c r="BY142" s="161">
        <v>73031.395594657719</v>
      </c>
      <c r="BZ142" s="161">
        <v>68293.221055695205</v>
      </c>
      <c r="CA142" s="161">
        <v>74662.089186209792</v>
      </c>
      <c r="CB142" s="161">
        <v>83582.335275563761</v>
      </c>
      <c r="CC142" s="161">
        <v>84125.747671801393</v>
      </c>
      <c r="CD142" s="161">
        <v>86245.240153621489</v>
      </c>
      <c r="CE142" s="161">
        <v>85506.848791849538</v>
      </c>
      <c r="CF142" s="161">
        <v>85975.166865479972</v>
      </c>
      <c r="CG142" s="162">
        <v>87433.377454935006</v>
      </c>
    </row>
    <row r="143" spans="1:85" x14ac:dyDescent="0.35">
      <c r="A143" s="163"/>
      <c r="B143" s="58" t="s">
        <v>523</v>
      </c>
      <c r="AH143" s="161">
        <v>7157.9758259267201</v>
      </c>
      <c r="AI143" s="161">
        <v>6849.7252118051456</v>
      </c>
      <c r="AJ143" s="161">
        <v>7068.6663589394193</v>
      </c>
      <c r="AK143" s="161">
        <v>9000.255326136612</v>
      </c>
      <c r="AL143" s="161">
        <v>9669.7316051673715</v>
      </c>
      <c r="AM143" s="161">
        <v>10356.574021268465</v>
      </c>
      <c r="AN143" s="161">
        <v>11327.29388575441</v>
      </c>
      <c r="AO143" s="161">
        <v>12194.416449422364</v>
      </c>
      <c r="AP143" s="161">
        <v>12779.756191217872</v>
      </c>
      <c r="AQ143" s="161">
        <v>12909.248441272717</v>
      </c>
      <c r="AR143" s="161">
        <v>13612.661762360076</v>
      </c>
      <c r="AS143" s="161">
        <v>14400.144229824871</v>
      </c>
      <c r="AT143" s="161">
        <v>15416.535612237414</v>
      </c>
      <c r="AU143" s="161">
        <v>15459.779803275111</v>
      </c>
      <c r="AV143" s="161">
        <v>18022.298701353757</v>
      </c>
      <c r="AW143" s="161">
        <v>19467.179711970908</v>
      </c>
      <c r="AX143" s="161">
        <v>19854.249035588582</v>
      </c>
      <c r="AY143" s="161">
        <v>19228.388150720992</v>
      </c>
      <c r="AZ143" s="161">
        <v>18383.543559768983</v>
      </c>
      <c r="BA143" s="161">
        <v>18030.52390317059</v>
      </c>
      <c r="BB143" s="161">
        <v>17241.805882496683</v>
      </c>
      <c r="BC143" s="161">
        <v>17158.584741447081</v>
      </c>
      <c r="BD143" s="161">
        <v>17810.653065081638</v>
      </c>
      <c r="BE143" s="161">
        <v>18876.994338699806</v>
      </c>
      <c r="BF143" s="161">
        <v>19175.888387932489</v>
      </c>
      <c r="BG143" s="161">
        <v>19177.656319468326</v>
      </c>
      <c r="BH143" s="161">
        <v>21168.557436587009</v>
      </c>
      <c r="BI143" s="161">
        <v>21428.402126136978</v>
      </c>
      <c r="BJ143" s="161">
        <v>22334.229857792132</v>
      </c>
      <c r="BK143" s="161">
        <v>22755.745464483251</v>
      </c>
      <c r="BL143" s="161">
        <v>23754.373126554889</v>
      </c>
      <c r="BM143" s="161">
        <v>24657.177043647374</v>
      </c>
      <c r="BN143" s="161">
        <v>24797.035220269729</v>
      </c>
      <c r="BO143" s="161">
        <v>24167.494695690631</v>
      </c>
      <c r="BP143" s="161">
        <v>23094.423498656488</v>
      </c>
      <c r="BQ143" s="161">
        <v>19054.344418955807</v>
      </c>
      <c r="BR143" s="161">
        <v>18226.938905211086</v>
      </c>
      <c r="BS143" s="161">
        <v>17335.276107442613</v>
      </c>
      <c r="BT143" s="161">
        <v>16129.331087916275</v>
      </c>
      <c r="BU143" s="161">
        <v>15234.037942256895</v>
      </c>
      <c r="BV143" s="161">
        <v>14261.823357418292</v>
      </c>
      <c r="BW143" s="161">
        <v>13715.69984022951</v>
      </c>
      <c r="BX143" s="161">
        <v>13074.473002886962</v>
      </c>
      <c r="BY143" s="161">
        <v>12729.059126315709</v>
      </c>
      <c r="BZ143" s="161">
        <v>12278.851386577344</v>
      </c>
      <c r="CA143" s="161">
        <v>12511.896337998342</v>
      </c>
      <c r="CB143" s="161">
        <v>13033.671504489901</v>
      </c>
      <c r="CC143" s="161">
        <v>12857.056086291583</v>
      </c>
      <c r="CD143" s="161">
        <v>12768.743213048083</v>
      </c>
      <c r="CE143" s="161">
        <v>12346.752812340501</v>
      </c>
      <c r="CF143" s="161">
        <v>12160.374069707614</v>
      </c>
      <c r="CG143" s="162">
        <v>12149.18306584623</v>
      </c>
    </row>
    <row r="144" spans="1:85" s="101" customFormat="1" ht="24.75" customHeight="1" x14ac:dyDescent="0.35">
      <c r="A144" s="174"/>
      <c r="B144" s="242" t="s">
        <v>443</v>
      </c>
      <c r="D144" s="125"/>
      <c r="E144" s="125"/>
      <c r="F144" s="125"/>
      <c r="G144" s="125"/>
      <c r="H144" s="125"/>
      <c r="I144" s="125"/>
      <c r="J144" s="125"/>
      <c r="K144" s="125"/>
      <c r="L144" s="125"/>
      <c r="M144" s="125"/>
      <c r="N144" s="125"/>
      <c r="O144" s="125"/>
      <c r="P144" s="125"/>
      <c r="Q144" s="125"/>
      <c r="R144" s="125"/>
      <c r="S144" s="125"/>
      <c r="T144" s="125"/>
      <c r="U144" s="125"/>
      <c r="V144" s="125"/>
      <c r="W144" s="125"/>
      <c r="X144" s="125"/>
      <c r="Y144" s="125"/>
      <c r="Z144" s="125"/>
      <c r="AA144" s="125"/>
      <c r="AB144" s="125"/>
      <c r="AC144" s="125"/>
      <c r="AD144" s="125"/>
      <c r="AE144" s="125"/>
      <c r="AF144" s="125"/>
      <c r="AG144" s="125"/>
      <c r="AH144" s="40">
        <v>17095.198441887584</v>
      </c>
      <c r="AI144" s="40">
        <v>20965.122560325941</v>
      </c>
      <c r="AJ144" s="40">
        <v>19405.833615186144</v>
      </c>
      <c r="AK144" s="40">
        <v>20328.958008961123</v>
      </c>
      <c r="AL144" s="40">
        <v>20922.199062867876</v>
      </c>
      <c r="AM144" s="40">
        <v>22091.745792339163</v>
      </c>
      <c r="AN144" s="40">
        <v>22655.96067969604</v>
      </c>
      <c r="AO144" s="40">
        <v>23057.684751486264</v>
      </c>
      <c r="AP144" s="40">
        <v>23397.913080747312</v>
      </c>
      <c r="AQ144" s="40">
        <v>23316.959305962162</v>
      </c>
      <c r="AR144" s="40">
        <v>22214.694080699821</v>
      </c>
      <c r="AS144" s="40">
        <v>21529.042010798108</v>
      </c>
      <c r="AT144" s="40">
        <v>21657.816768164044</v>
      </c>
      <c r="AU144" s="40">
        <v>23949.819826906234</v>
      </c>
      <c r="AV144" s="40">
        <v>26894.005516341233</v>
      </c>
      <c r="AW144" s="40">
        <v>29642.041551462898</v>
      </c>
      <c r="AX144" s="40">
        <v>30465.364750220408</v>
      </c>
      <c r="AY144" s="40">
        <v>32389.601850548512</v>
      </c>
      <c r="AZ144" s="40">
        <v>34240.392141099459</v>
      </c>
      <c r="BA144" s="40">
        <v>36119.661892622127</v>
      </c>
      <c r="BB144" s="40">
        <v>37059.360542981929</v>
      </c>
      <c r="BC144" s="40">
        <v>40556.075580504265</v>
      </c>
      <c r="BD144" s="40">
        <v>44793.087179433955</v>
      </c>
      <c r="BE144" s="40">
        <v>45470.687286599823</v>
      </c>
      <c r="BF144" s="40">
        <v>43798.806737721912</v>
      </c>
      <c r="BG144" s="40">
        <v>28808.007550929509</v>
      </c>
      <c r="BH144" s="40">
        <v>30189.571683882812</v>
      </c>
      <c r="BI144" s="40">
        <v>31872.979804476934</v>
      </c>
      <c r="BJ144" s="40">
        <v>30642.77041128527</v>
      </c>
      <c r="BK144" s="40">
        <v>31861.338986680963</v>
      </c>
      <c r="BL144" s="40">
        <v>33780.811473229638</v>
      </c>
      <c r="BM144" s="40">
        <v>35544.539904144789</v>
      </c>
      <c r="BN144" s="40">
        <v>36017.266380202287</v>
      </c>
      <c r="BO144" s="40">
        <v>35762.12485409798</v>
      </c>
      <c r="BP144" s="40">
        <v>36882.394724733858</v>
      </c>
      <c r="BQ144" s="40">
        <v>36971.167696935037</v>
      </c>
      <c r="BR144" s="40">
        <v>38757.109391445301</v>
      </c>
      <c r="BS144" s="40">
        <v>39680.204173657243</v>
      </c>
      <c r="BT144" s="40">
        <v>39127.914798597849</v>
      </c>
      <c r="BU144" s="40">
        <v>40444.74713279603</v>
      </c>
      <c r="BV144" s="40">
        <v>40531.211209792535</v>
      </c>
      <c r="BW144" s="40">
        <v>40926.112486989739</v>
      </c>
      <c r="BX144" s="40">
        <v>37488.846952730557</v>
      </c>
      <c r="BY144" s="40">
        <v>39501.301569319672</v>
      </c>
      <c r="BZ144" s="40">
        <v>49824.284035282275</v>
      </c>
      <c r="CA144" s="40">
        <v>56550.504251242899</v>
      </c>
      <c r="CB144" s="40">
        <v>48752.153073740672</v>
      </c>
      <c r="CC144" s="40">
        <v>51446.028812343386</v>
      </c>
      <c r="CD144" s="40">
        <v>54936.997910433034</v>
      </c>
      <c r="CE144" s="40">
        <v>56203.180955450356</v>
      </c>
      <c r="CF144" s="40">
        <v>57376.958894291638</v>
      </c>
      <c r="CG144" s="41">
        <v>59230.382351655193</v>
      </c>
    </row>
    <row r="145" spans="1:85" x14ac:dyDescent="0.35">
      <c r="A145" s="163"/>
      <c r="B145" s="10" t="s">
        <v>521</v>
      </c>
      <c r="AH145" s="161">
        <v>11536.350119888859</v>
      </c>
      <c r="AI145" s="161">
        <v>15455.840974773377</v>
      </c>
      <c r="AJ145" s="161">
        <v>13808.234894999829</v>
      </c>
      <c r="AK145" s="161">
        <v>14335.223669911287</v>
      </c>
      <c r="AL145" s="161">
        <v>14539.493900761045</v>
      </c>
      <c r="AM145" s="161">
        <v>15152.38215895437</v>
      </c>
      <c r="AN145" s="161">
        <v>15366.929933422673</v>
      </c>
      <c r="AO145" s="161">
        <v>15275.18326002892</v>
      </c>
      <c r="AP145" s="161">
        <v>14887.737714452262</v>
      </c>
      <c r="AQ145" s="161">
        <v>14392.104462375553</v>
      </c>
      <c r="AR145" s="161">
        <v>13313.546794076292</v>
      </c>
      <c r="AS145" s="161">
        <v>12456.105355650647</v>
      </c>
      <c r="AT145" s="161">
        <v>11736.788925444585</v>
      </c>
      <c r="AU145" s="161">
        <v>12515.953115872642</v>
      </c>
      <c r="AV145" s="161">
        <v>13406.443515785924</v>
      </c>
      <c r="AW145" s="161">
        <v>14025.069644281555</v>
      </c>
      <c r="AX145" s="161">
        <v>14029.31623449268</v>
      </c>
      <c r="AY145" s="161">
        <v>14222.864425291291</v>
      </c>
      <c r="AZ145" s="161">
        <v>14348.823568684962</v>
      </c>
      <c r="BA145" s="161">
        <v>14723.782435889814</v>
      </c>
      <c r="BB145" s="161">
        <v>14996.013257219463</v>
      </c>
      <c r="BC145" s="161">
        <v>16742.111612193548</v>
      </c>
      <c r="BD145" s="161">
        <v>17473.456568471724</v>
      </c>
      <c r="BE145" s="161">
        <v>17446.785638572095</v>
      </c>
      <c r="BF145" s="161">
        <v>17483.014268423271</v>
      </c>
      <c r="BG145" s="161">
        <v>1398.3343632203337</v>
      </c>
      <c r="BH145" s="161">
        <v>1440.6721888440466</v>
      </c>
      <c r="BI145" s="161">
        <v>1538.3676351362028</v>
      </c>
      <c r="BJ145" s="161">
        <v>1577.1873919719455</v>
      </c>
      <c r="BK145" s="161">
        <v>1645.790226436078</v>
      </c>
      <c r="BL145" s="161">
        <v>1689.0137070803082</v>
      </c>
      <c r="BM145" s="161">
        <v>1796.8594256643369</v>
      </c>
      <c r="BN145" s="161">
        <v>1804.7452584481059</v>
      </c>
      <c r="BO145" s="161">
        <v>1910.6086035060316</v>
      </c>
      <c r="BP145" s="161">
        <v>1984.3075655767509</v>
      </c>
      <c r="BQ145" s="161">
        <v>2048.9505593739777</v>
      </c>
      <c r="BR145" s="161">
        <v>2375.5773205539872</v>
      </c>
      <c r="BS145" s="161">
        <v>2520.0772137391423</v>
      </c>
      <c r="BT145" s="161">
        <v>2548.0417562436287</v>
      </c>
      <c r="BU145" s="161">
        <v>2598.7921228892415</v>
      </c>
      <c r="BV145" s="161">
        <v>2737.9848853157146</v>
      </c>
      <c r="BW145" s="161">
        <v>2909.3538320139523</v>
      </c>
      <c r="BX145" s="161">
        <v>2696.6469996972387</v>
      </c>
      <c r="BY145" s="161">
        <v>2954.6481617785157</v>
      </c>
      <c r="BZ145" s="161">
        <v>3326.2447779177951</v>
      </c>
      <c r="CA145" s="161">
        <v>4010.8013686717245</v>
      </c>
      <c r="CB145" s="161">
        <v>4642.972616025746</v>
      </c>
      <c r="CC145" s="161">
        <v>5078.3525818854541</v>
      </c>
      <c r="CD145" s="161">
        <v>5553.0146262820072</v>
      </c>
      <c r="CE145" s="161">
        <v>5922.0996584967388</v>
      </c>
      <c r="CF145" s="161">
        <v>6239.7345621590503</v>
      </c>
      <c r="CG145" s="162">
        <v>6535.454226115713</v>
      </c>
    </row>
    <row r="146" spans="1:85" x14ac:dyDescent="0.35">
      <c r="A146" s="163"/>
      <c r="B146" s="10" t="s">
        <v>522</v>
      </c>
      <c r="AH146" s="161">
        <v>2621.778679092396</v>
      </c>
      <c r="AI146" s="161">
        <v>2846.9241743429625</v>
      </c>
      <c r="AJ146" s="161">
        <v>2857.6843817382983</v>
      </c>
      <c r="AK146" s="161">
        <v>3015.7393385501714</v>
      </c>
      <c r="AL146" s="161">
        <v>3158.8601371673521</v>
      </c>
      <c r="AM146" s="161">
        <v>3487.0588092734979</v>
      </c>
      <c r="AN146" s="161">
        <v>3639.3411410388649</v>
      </c>
      <c r="AO146" s="161">
        <v>3787.9016933256739</v>
      </c>
      <c r="AP146" s="161">
        <v>4170.1143097461054</v>
      </c>
      <c r="AQ146" s="161">
        <v>4400.3819705466703</v>
      </c>
      <c r="AR146" s="161">
        <v>4260.9695333743684</v>
      </c>
      <c r="AS146" s="161">
        <v>4264.6014895692142</v>
      </c>
      <c r="AT146" s="161">
        <v>4531.9513003927077</v>
      </c>
      <c r="AU146" s="161">
        <v>5234.9381939484156</v>
      </c>
      <c r="AV146" s="161">
        <v>5999.3737759811702</v>
      </c>
      <c r="AW146" s="161">
        <v>7191.9143528833574</v>
      </c>
      <c r="AX146" s="161">
        <v>7799.2301227519911</v>
      </c>
      <c r="AY146" s="161">
        <v>8740.4543955482131</v>
      </c>
      <c r="AZ146" s="161">
        <v>9820.914687048562</v>
      </c>
      <c r="BA146" s="161">
        <v>10413.229595828901</v>
      </c>
      <c r="BB146" s="161">
        <v>10638.353523412066</v>
      </c>
      <c r="BC146" s="161">
        <v>10918.752983414419</v>
      </c>
      <c r="BD146" s="161">
        <v>11199.55790662204</v>
      </c>
      <c r="BE146" s="161">
        <v>11730.987422345876</v>
      </c>
      <c r="BF146" s="161">
        <v>11737.841798772886</v>
      </c>
      <c r="BG146" s="161">
        <v>12002.172747614966</v>
      </c>
      <c r="BH146" s="161">
        <v>12100.586946549622</v>
      </c>
      <c r="BI146" s="161">
        <v>12232.415393402373</v>
      </c>
      <c r="BJ146" s="161">
        <v>12380.707528731926</v>
      </c>
      <c r="BK146" s="161">
        <v>12680.613398804475</v>
      </c>
      <c r="BL146" s="161">
        <v>13169.505534391348</v>
      </c>
      <c r="BM146" s="161">
        <v>13822.620811319652</v>
      </c>
      <c r="BN146" s="161">
        <v>14073.020429906657</v>
      </c>
      <c r="BO146" s="161">
        <v>14499.120820979882</v>
      </c>
      <c r="BP146" s="161">
        <v>15215.785596505857</v>
      </c>
      <c r="BQ146" s="161">
        <v>15433.123839983748</v>
      </c>
      <c r="BR146" s="161">
        <v>16503.906123079141</v>
      </c>
      <c r="BS146" s="161">
        <v>17682.090557445194</v>
      </c>
      <c r="BT146" s="161">
        <v>17629.549225340455</v>
      </c>
      <c r="BU146" s="161">
        <v>19313.43302928923</v>
      </c>
      <c r="BV146" s="161">
        <v>19890.461555410522</v>
      </c>
      <c r="BW146" s="161">
        <v>20083.039346146692</v>
      </c>
      <c r="BX146" s="161">
        <v>19392.475375419006</v>
      </c>
      <c r="BY146" s="161">
        <v>20903.125137100236</v>
      </c>
      <c r="BZ146" s="161">
        <v>26734.305336385536</v>
      </c>
      <c r="CA146" s="161">
        <v>31299.854892883395</v>
      </c>
      <c r="CB146" s="161">
        <v>28077.390734495759</v>
      </c>
      <c r="CC146" s="161">
        <v>29829.214934951757</v>
      </c>
      <c r="CD146" s="161">
        <v>32257.943712926917</v>
      </c>
      <c r="CE146" s="161">
        <v>33101.701414594383</v>
      </c>
      <c r="CF146" s="161">
        <v>33593.09861469367</v>
      </c>
      <c r="CG146" s="162">
        <v>34396.974413090167</v>
      </c>
    </row>
    <row r="147" spans="1:85" x14ac:dyDescent="0.35">
      <c r="A147" s="163"/>
      <c r="B147" s="10" t="s">
        <v>523</v>
      </c>
      <c r="AH147" s="161">
        <v>2937.0696429063287</v>
      </c>
      <c r="AI147" s="161">
        <v>2662.3574112096012</v>
      </c>
      <c r="AJ147" s="161">
        <v>2739.914338448014</v>
      </c>
      <c r="AK147" s="161">
        <v>2977.9950004996663</v>
      </c>
      <c r="AL147" s="161">
        <v>3223.8450249394814</v>
      </c>
      <c r="AM147" s="161">
        <v>3452.3048241112938</v>
      </c>
      <c r="AN147" s="161">
        <v>3649.6896052345019</v>
      </c>
      <c r="AO147" s="161">
        <v>3994.5997981316737</v>
      </c>
      <c r="AP147" s="161">
        <v>4340.0610565489478</v>
      </c>
      <c r="AQ147" s="161">
        <v>4524.4728730399374</v>
      </c>
      <c r="AR147" s="161">
        <v>4640.1777532491615</v>
      </c>
      <c r="AS147" s="161">
        <v>4808.3351655782453</v>
      </c>
      <c r="AT147" s="161">
        <v>5389.0765423267467</v>
      </c>
      <c r="AU147" s="161">
        <v>6198.9285170851772</v>
      </c>
      <c r="AV147" s="161">
        <v>7488.1882245741353</v>
      </c>
      <c r="AW147" s="161">
        <v>8425.0575542979859</v>
      </c>
      <c r="AX147" s="161">
        <v>8636.8183929757379</v>
      </c>
      <c r="AY147" s="161">
        <v>9426.2830297090077</v>
      </c>
      <c r="AZ147" s="161">
        <v>10070.653885365935</v>
      </c>
      <c r="BA147" s="161">
        <v>10982.64986090341</v>
      </c>
      <c r="BB147" s="161">
        <v>11424.993762350399</v>
      </c>
      <c r="BC147" s="161">
        <v>12895.210984896297</v>
      </c>
      <c r="BD147" s="161">
        <v>16120.072704340188</v>
      </c>
      <c r="BE147" s="161">
        <v>16292.914225681856</v>
      </c>
      <c r="BF147" s="161">
        <v>14577.950670525759</v>
      </c>
      <c r="BG147" s="161">
        <v>15407.500440094207</v>
      </c>
      <c r="BH147" s="161">
        <v>16648.312548489143</v>
      </c>
      <c r="BI147" s="161">
        <v>18102.196775938355</v>
      </c>
      <c r="BJ147" s="161">
        <v>16684.875490581395</v>
      </c>
      <c r="BK147" s="161">
        <v>17534.935361440414</v>
      </c>
      <c r="BL147" s="161">
        <v>18922.29223175798</v>
      </c>
      <c r="BM147" s="161">
        <v>19925.0596671608</v>
      </c>
      <c r="BN147" s="161">
        <v>20139.500691847523</v>
      </c>
      <c r="BO147" s="161">
        <v>19352.395429612061</v>
      </c>
      <c r="BP147" s="161">
        <v>19682.301562651246</v>
      </c>
      <c r="BQ147" s="161">
        <v>19489.093297577314</v>
      </c>
      <c r="BR147" s="161">
        <v>19877.625947812176</v>
      </c>
      <c r="BS147" s="161">
        <v>19478.036402472913</v>
      </c>
      <c r="BT147" s="161">
        <v>18950.323817013763</v>
      </c>
      <c r="BU147" s="161">
        <v>18532.521980617563</v>
      </c>
      <c r="BV147" s="161">
        <v>17902.7647690663</v>
      </c>
      <c r="BW147" s="161">
        <v>17933.719308829102</v>
      </c>
      <c r="BX147" s="161">
        <v>15399.724577614317</v>
      </c>
      <c r="BY147" s="161">
        <v>15643.528270440922</v>
      </c>
      <c r="BZ147" s="161">
        <v>19763.733920978939</v>
      </c>
      <c r="CA147" s="161">
        <v>21239.847989687787</v>
      </c>
      <c r="CB147" s="161">
        <v>16031.789723219172</v>
      </c>
      <c r="CC147" s="161">
        <v>16538.461295506178</v>
      </c>
      <c r="CD147" s="161">
        <v>17126.039571224104</v>
      </c>
      <c r="CE147" s="161">
        <v>17179.379882359233</v>
      </c>
      <c r="CF147" s="161">
        <v>17544.125717438917</v>
      </c>
      <c r="CG147" s="162">
        <v>18297.953712449314</v>
      </c>
    </row>
    <row r="148" spans="1:85" ht="27" customHeight="1" x14ac:dyDescent="0.35">
      <c r="A148" s="163"/>
      <c r="B148" s="101" t="s">
        <v>463</v>
      </c>
      <c r="AH148" s="161"/>
      <c r="AI148" s="161"/>
      <c r="AJ148" s="161"/>
      <c r="AK148" s="161"/>
      <c r="AL148" s="161"/>
      <c r="AM148" s="161"/>
      <c r="AN148" s="161"/>
      <c r="AO148" s="161"/>
      <c r="AP148" s="161"/>
      <c r="AQ148" s="161"/>
      <c r="AR148" s="161"/>
      <c r="AS148" s="161"/>
      <c r="AT148" s="161"/>
      <c r="AU148" s="161"/>
      <c r="AV148" s="161"/>
      <c r="AW148" s="161"/>
      <c r="AX148" s="161"/>
      <c r="AY148" s="161"/>
      <c r="AZ148" s="161"/>
      <c r="BA148" s="161"/>
      <c r="BB148" s="161"/>
      <c r="BC148" s="161"/>
      <c r="BD148" s="161"/>
      <c r="BE148" s="161"/>
      <c r="BF148" s="161"/>
      <c r="BG148" s="161"/>
      <c r="BH148" s="161"/>
      <c r="BI148" s="161"/>
      <c r="BJ148" s="161"/>
      <c r="BK148" s="161"/>
      <c r="BL148" s="161"/>
      <c r="BM148" s="161"/>
      <c r="BN148" s="161"/>
      <c r="BO148" s="161"/>
      <c r="BP148" s="161"/>
      <c r="BQ148" s="161"/>
      <c r="BR148" s="161"/>
      <c r="BS148" s="161"/>
      <c r="BT148" s="161"/>
      <c r="BU148" s="161"/>
      <c r="BV148" s="161"/>
      <c r="BW148" s="161"/>
      <c r="BX148" s="161"/>
      <c r="BY148" s="161"/>
      <c r="BZ148" s="161"/>
      <c r="CA148" s="161"/>
      <c r="CB148" s="161"/>
      <c r="CC148" s="161"/>
      <c r="CD148" s="161"/>
      <c r="CE148" s="161"/>
      <c r="CF148" s="161"/>
      <c r="CG148" s="162"/>
    </row>
    <row r="149" spans="1:85" x14ac:dyDescent="0.35">
      <c r="A149" s="163"/>
      <c r="B149" s="36" t="s">
        <v>464</v>
      </c>
      <c r="CG149" s="50"/>
    </row>
    <row r="150" spans="1:85" x14ac:dyDescent="0.35">
      <c r="A150" s="163"/>
      <c r="B150" s="36" t="s">
        <v>465</v>
      </c>
      <c r="CG150" s="50"/>
    </row>
    <row r="151" spans="1:85" ht="27" customHeight="1" thickBot="1" x14ac:dyDescent="0.4">
      <c r="A151" s="201"/>
      <c r="B151" s="202" t="s">
        <v>466</v>
      </c>
      <c r="C151" s="112"/>
      <c r="D151" s="128"/>
      <c r="E151" s="128"/>
      <c r="F151" s="128"/>
      <c r="G151" s="128"/>
      <c r="H151" s="128"/>
      <c r="I151" s="128"/>
      <c r="J151" s="128"/>
      <c r="K151" s="128"/>
      <c r="L151" s="128"/>
      <c r="M151" s="128"/>
      <c r="N151" s="128"/>
      <c r="O151" s="128"/>
      <c r="P151" s="128"/>
      <c r="Q151" s="128"/>
      <c r="R151" s="128"/>
      <c r="S151" s="128"/>
      <c r="T151" s="128"/>
      <c r="U151" s="128"/>
      <c r="V151" s="128"/>
      <c r="W151" s="128"/>
      <c r="X151" s="128"/>
      <c r="Y151" s="128"/>
      <c r="Z151" s="128"/>
      <c r="AA151" s="128"/>
      <c r="AB151" s="128"/>
      <c r="AC151" s="128"/>
      <c r="AD151" s="128"/>
      <c r="AE151" s="128"/>
      <c r="AF151" s="128"/>
      <c r="AG151" s="128"/>
      <c r="AH151" s="128"/>
      <c r="AI151" s="128"/>
      <c r="AJ151" s="128"/>
      <c r="AK151" s="128"/>
      <c r="AL151" s="128"/>
      <c r="AM151" s="128"/>
      <c r="AN151" s="128"/>
      <c r="AO151" s="128"/>
      <c r="AP151" s="128"/>
      <c r="AQ151" s="128"/>
      <c r="AR151" s="128"/>
      <c r="AS151" s="128"/>
      <c r="AT151" s="128"/>
      <c r="AU151" s="128"/>
      <c r="AV151" s="128"/>
      <c r="AW151" s="128"/>
      <c r="AX151" s="128"/>
      <c r="AY151" s="128"/>
      <c r="AZ151" s="128"/>
      <c r="BA151" s="128"/>
      <c r="BB151" s="128"/>
      <c r="BC151" s="128"/>
      <c r="BD151" s="128"/>
      <c r="BE151" s="128"/>
      <c r="BF151" s="128"/>
      <c r="BG151" s="128"/>
      <c r="BH151" s="128"/>
      <c r="BI151" s="128"/>
      <c r="BJ151" s="128"/>
      <c r="BK151" s="128"/>
      <c r="BL151" s="128"/>
      <c r="BM151" s="128"/>
      <c r="BN151" s="128"/>
      <c r="BO151" s="128"/>
      <c r="BP151" s="128"/>
      <c r="BQ151" s="128"/>
      <c r="BR151" s="128"/>
      <c r="BS151" s="128"/>
      <c r="BT151" s="128"/>
      <c r="BU151" s="128"/>
      <c r="BV151" s="128"/>
      <c r="BW151" s="128"/>
      <c r="BX151" s="112"/>
      <c r="BY151" s="112"/>
      <c r="BZ151" s="112"/>
      <c r="CA151" s="112"/>
      <c r="CB151" s="112"/>
      <c r="CC151" s="112"/>
      <c r="CD151" s="112"/>
      <c r="CE151" s="112"/>
      <c r="CF151" s="112"/>
      <c r="CG151" s="113"/>
    </row>
    <row r="156" spans="1:85" x14ac:dyDescent="0.35">
      <c r="BW156" s="36"/>
    </row>
    <row r="157" spans="1:85" x14ac:dyDescent="0.35">
      <c r="BW157" s="36"/>
    </row>
    <row r="158" spans="1:85" x14ac:dyDescent="0.35">
      <c r="BW158" s="36"/>
    </row>
  </sheetData>
  <hyperlinks>
    <hyperlink ref="B1" location="Notes!A1" display="Information relating to this table can be found in the 'Notes' tab" xr:uid="{348D7A41-F5EE-4F3B-AEC9-F035100C3F7D}"/>
    <hyperlink ref="A1" location="Contents!A1" display="Contents page" xr:uid="{05622FC3-7FD1-4330-A54C-423F3B5D9C28}"/>
  </hyperlinks>
  <pageMargins left="0.75" right="0.75" top="1" bottom="1" header="0.5" footer="0.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1917A-C39B-4808-8A3F-EDC3149E0382}">
  <sheetPr>
    <tabColor rgb="FFFFFF00"/>
  </sheetPr>
  <dimension ref="A1:CH215"/>
  <sheetViews>
    <sheetView zoomScale="70" zoomScaleNormal="70" workbookViewId="0">
      <pane xSplit="33" ySplit="3" topLeftCell="BA4" activePane="bottomRight" state="frozen"/>
      <selection pane="topRight" activeCell="AH1" sqref="AH1"/>
      <selection pane="bottomLeft" activeCell="A4" sqref="A4"/>
      <selection pane="bottomRight" activeCell="BA7" sqref="BA7"/>
    </sheetView>
  </sheetViews>
  <sheetFormatPr defaultColWidth="8.54296875" defaultRowHeight="14.5" x14ac:dyDescent="0.35"/>
  <cols>
    <col min="1" max="1" width="20.453125" style="296" bestFit="1" customWidth="1"/>
    <col min="2" max="2" width="70.54296875" style="296" customWidth="1"/>
    <col min="3" max="3" width="11.1796875" style="296" hidden="1" customWidth="1"/>
    <col min="4" max="33" width="9.54296875" style="296" hidden="1" customWidth="1"/>
    <col min="34" max="77" width="9.54296875" style="296" bestFit="1" customWidth="1"/>
    <col min="78" max="79" width="10.453125" style="296" bestFit="1" customWidth="1"/>
    <col min="80" max="85" width="10.54296875" style="296" bestFit="1" customWidth="1"/>
    <col min="86" max="16384" width="8.54296875" style="296"/>
  </cols>
  <sheetData>
    <row r="1" spans="1:86" ht="16" thickBot="1" x14ac:dyDescent="0.4">
      <c r="A1" s="26" t="s">
        <v>47</v>
      </c>
      <c r="B1" s="116" t="s">
        <v>224</v>
      </c>
      <c r="C1" s="294"/>
      <c r="D1" s="295"/>
      <c r="E1" s="295"/>
      <c r="F1" s="295"/>
      <c r="G1" s="295"/>
      <c r="H1" s="295"/>
      <c r="I1" s="295"/>
      <c r="J1" s="295"/>
      <c r="K1" s="295"/>
      <c r="L1" s="295"/>
      <c r="M1" s="295"/>
      <c r="N1" s="295"/>
      <c r="O1" s="295"/>
      <c r="P1" s="295"/>
      <c r="Q1" s="295"/>
      <c r="R1" s="295"/>
      <c r="S1" s="295"/>
      <c r="T1" s="295"/>
      <c r="U1" s="295"/>
      <c r="V1" s="295"/>
      <c r="W1" s="295"/>
      <c r="X1" s="295"/>
      <c r="Y1" s="295"/>
      <c r="Z1" s="295"/>
      <c r="AA1" s="295"/>
      <c r="AB1" s="295"/>
      <c r="AC1" s="295"/>
      <c r="AD1" s="295"/>
      <c r="AE1" s="295"/>
      <c r="AF1" s="295"/>
      <c r="AG1" s="295"/>
      <c r="AH1" s="295"/>
      <c r="AI1" s="295"/>
      <c r="AJ1" s="295"/>
      <c r="AK1" s="295"/>
      <c r="AL1" s="295"/>
      <c r="AM1" s="295"/>
      <c r="AN1" s="295"/>
      <c r="AO1" s="295"/>
      <c r="AP1" s="295"/>
      <c r="AQ1" s="295"/>
      <c r="AR1" s="295"/>
      <c r="AS1" s="295"/>
      <c r="AT1" s="295"/>
      <c r="AU1" s="295"/>
      <c r="AV1" s="295"/>
      <c r="AW1" s="295"/>
      <c r="AX1" s="295"/>
      <c r="AY1" s="295"/>
      <c r="AZ1" s="295"/>
      <c r="BA1" s="295"/>
      <c r="BB1" s="295"/>
      <c r="BC1" s="295"/>
      <c r="BD1" s="295"/>
      <c r="BE1" s="295"/>
      <c r="BF1" s="295"/>
      <c r="BG1" s="295"/>
      <c r="BH1" s="295"/>
      <c r="BI1" s="295"/>
      <c r="BJ1" s="295"/>
      <c r="BK1" s="295"/>
      <c r="BL1" s="295"/>
      <c r="BM1" s="295"/>
      <c r="BN1" s="295"/>
      <c r="BO1" s="295"/>
      <c r="BP1" s="295"/>
      <c r="BQ1" s="295"/>
      <c r="BR1" s="295"/>
      <c r="BS1" s="295"/>
      <c r="BT1" s="295"/>
      <c r="BU1" s="295"/>
      <c r="BV1" s="295"/>
      <c r="BW1" s="295"/>
      <c r="BX1" s="295"/>
      <c r="BY1" s="295"/>
      <c r="BZ1" s="295"/>
      <c r="CA1" s="295"/>
      <c r="CB1" s="295"/>
      <c r="CC1" s="295"/>
      <c r="CD1" s="295"/>
      <c r="CE1" s="295"/>
      <c r="CF1" s="295"/>
    </row>
    <row r="2" spans="1:86" ht="31" x14ac:dyDescent="0.35">
      <c r="A2" s="297" t="s">
        <v>225</v>
      </c>
      <c r="B2" s="298" t="s">
        <v>633</v>
      </c>
      <c r="C2" s="299"/>
      <c r="D2" s="300" t="s">
        <v>296</v>
      </c>
      <c r="E2" s="300" t="s">
        <v>297</v>
      </c>
      <c r="F2" s="300" t="s">
        <v>298</v>
      </c>
      <c r="G2" s="300" t="s">
        <v>299</v>
      </c>
      <c r="H2" s="300" t="s">
        <v>300</v>
      </c>
      <c r="I2" s="300" t="s">
        <v>301</v>
      </c>
      <c r="J2" s="300" t="s">
        <v>302</v>
      </c>
      <c r="K2" s="300" t="s">
        <v>303</v>
      </c>
      <c r="L2" s="300" t="s">
        <v>304</v>
      </c>
      <c r="M2" s="300" t="s">
        <v>305</v>
      </c>
      <c r="N2" s="300" t="s">
        <v>306</v>
      </c>
      <c r="O2" s="300" t="s">
        <v>307</v>
      </c>
      <c r="P2" s="300" t="s">
        <v>308</v>
      </c>
      <c r="Q2" s="300" t="s">
        <v>309</v>
      </c>
      <c r="R2" s="300" t="s">
        <v>310</v>
      </c>
      <c r="S2" s="300" t="s">
        <v>311</v>
      </c>
      <c r="T2" s="300" t="s">
        <v>312</v>
      </c>
      <c r="U2" s="300" t="s">
        <v>313</v>
      </c>
      <c r="V2" s="300" t="s">
        <v>314</v>
      </c>
      <c r="W2" s="300" t="s">
        <v>315</v>
      </c>
      <c r="X2" s="300" t="s">
        <v>316</v>
      </c>
      <c r="Y2" s="300" t="s">
        <v>317</v>
      </c>
      <c r="Z2" s="300" t="s">
        <v>318</v>
      </c>
      <c r="AA2" s="300" t="s">
        <v>319</v>
      </c>
      <c r="AB2" s="300" t="s">
        <v>320</v>
      </c>
      <c r="AC2" s="300" t="s">
        <v>321</v>
      </c>
      <c r="AD2" s="300" t="s">
        <v>322</v>
      </c>
      <c r="AE2" s="300" t="s">
        <v>323</v>
      </c>
      <c r="AF2" s="300" t="s">
        <v>324</v>
      </c>
      <c r="AG2" s="300" t="s">
        <v>325</v>
      </c>
      <c r="AH2" s="300" t="s">
        <v>326</v>
      </c>
      <c r="AI2" s="300" t="s">
        <v>327</v>
      </c>
      <c r="AJ2" s="300" t="s">
        <v>328</v>
      </c>
      <c r="AK2" s="300" t="s">
        <v>329</v>
      </c>
      <c r="AL2" s="300" t="s">
        <v>330</v>
      </c>
      <c r="AM2" s="300" t="s">
        <v>331</v>
      </c>
      <c r="AN2" s="300" t="s">
        <v>332</v>
      </c>
      <c r="AO2" s="300" t="s">
        <v>333</v>
      </c>
      <c r="AP2" s="300" t="s">
        <v>334</v>
      </c>
      <c r="AQ2" s="300" t="s">
        <v>335</v>
      </c>
      <c r="AR2" s="300" t="s">
        <v>336</v>
      </c>
      <c r="AS2" s="300" t="s">
        <v>337</v>
      </c>
      <c r="AT2" s="300" t="s">
        <v>338</v>
      </c>
      <c r="AU2" s="300" t="s">
        <v>339</v>
      </c>
      <c r="AV2" s="300" t="s">
        <v>340</v>
      </c>
      <c r="AW2" s="300" t="s">
        <v>341</v>
      </c>
      <c r="AX2" s="300" t="s">
        <v>342</v>
      </c>
      <c r="AY2" s="300" t="s">
        <v>227</v>
      </c>
      <c r="AZ2" s="300" t="s">
        <v>228</v>
      </c>
      <c r="BA2" s="300" t="s">
        <v>229</v>
      </c>
      <c r="BB2" s="300" t="s">
        <v>230</v>
      </c>
      <c r="BC2" s="300" t="s">
        <v>231</v>
      </c>
      <c r="BD2" s="300" t="s">
        <v>232</v>
      </c>
      <c r="BE2" s="300" t="s">
        <v>233</v>
      </c>
      <c r="BF2" s="300" t="s">
        <v>234</v>
      </c>
      <c r="BG2" s="300" t="s">
        <v>235</v>
      </c>
      <c r="BH2" s="300" t="s">
        <v>236</v>
      </c>
      <c r="BI2" s="300" t="s">
        <v>237</v>
      </c>
      <c r="BJ2" s="300" t="s">
        <v>238</v>
      </c>
      <c r="BK2" s="300" t="s">
        <v>239</v>
      </c>
      <c r="BL2" s="300" t="s">
        <v>240</v>
      </c>
      <c r="BM2" s="300" t="s">
        <v>241</v>
      </c>
      <c r="BN2" s="300" t="s">
        <v>242</v>
      </c>
      <c r="BO2" s="300" t="s">
        <v>243</v>
      </c>
      <c r="BP2" s="300" t="s">
        <v>244</v>
      </c>
      <c r="BQ2" s="300" t="s">
        <v>245</v>
      </c>
      <c r="BR2" s="300" t="s">
        <v>246</v>
      </c>
      <c r="BS2" s="300" t="s">
        <v>247</v>
      </c>
      <c r="BT2" s="300" t="s">
        <v>248</v>
      </c>
      <c r="BU2" s="300" t="s">
        <v>249</v>
      </c>
      <c r="BV2" s="300" t="s">
        <v>250</v>
      </c>
      <c r="BW2" s="300" t="s">
        <v>251</v>
      </c>
      <c r="BX2" s="300" t="s">
        <v>252</v>
      </c>
      <c r="BY2" s="300" t="s">
        <v>253</v>
      </c>
      <c r="BZ2" s="300" t="s">
        <v>254</v>
      </c>
      <c r="CA2" s="300" t="s">
        <v>255</v>
      </c>
      <c r="CB2" s="300" t="s">
        <v>256</v>
      </c>
      <c r="CC2" s="300" t="s">
        <v>257</v>
      </c>
      <c r="CD2" s="300" t="s">
        <v>258</v>
      </c>
      <c r="CE2" s="300" t="s">
        <v>259</v>
      </c>
      <c r="CF2" s="300" t="s">
        <v>260</v>
      </c>
      <c r="CG2" s="301" t="s">
        <v>261</v>
      </c>
    </row>
    <row r="3" spans="1:86" ht="15.5" x14ac:dyDescent="0.35">
      <c r="A3" s="302">
        <v>2025</v>
      </c>
      <c r="B3" s="303" t="s">
        <v>373</v>
      </c>
      <c r="C3" s="304"/>
      <c r="D3" s="305" t="s">
        <v>263</v>
      </c>
      <c r="E3" s="305" t="s">
        <v>263</v>
      </c>
      <c r="F3" s="305" t="s">
        <v>263</v>
      </c>
      <c r="G3" s="305" t="s">
        <v>263</v>
      </c>
      <c r="H3" s="305" t="s">
        <v>263</v>
      </c>
      <c r="I3" s="305" t="s">
        <v>263</v>
      </c>
      <c r="J3" s="305" t="s">
        <v>263</v>
      </c>
      <c r="K3" s="305" t="s">
        <v>263</v>
      </c>
      <c r="L3" s="305" t="s">
        <v>263</v>
      </c>
      <c r="M3" s="305" t="s">
        <v>263</v>
      </c>
      <c r="N3" s="305" t="s">
        <v>263</v>
      </c>
      <c r="O3" s="305" t="s">
        <v>263</v>
      </c>
      <c r="P3" s="305" t="s">
        <v>263</v>
      </c>
      <c r="Q3" s="305" t="s">
        <v>263</v>
      </c>
      <c r="R3" s="305" t="s">
        <v>263</v>
      </c>
      <c r="S3" s="305" t="s">
        <v>263</v>
      </c>
      <c r="T3" s="305" t="s">
        <v>263</v>
      </c>
      <c r="U3" s="305" t="s">
        <v>263</v>
      </c>
      <c r="V3" s="305" t="s">
        <v>263</v>
      </c>
      <c r="W3" s="305" t="s">
        <v>263</v>
      </c>
      <c r="X3" s="305" t="s">
        <v>263</v>
      </c>
      <c r="Y3" s="305" t="s">
        <v>263</v>
      </c>
      <c r="Z3" s="305" t="s">
        <v>263</v>
      </c>
      <c r="AA3" s="305" t="s">
        <v>263</v>
      </c>
      <c r="AB3" s="305" t="s">
        <v>263</v>
      </c>
      <c r="AC3" s="305" t="s">
        <v>263</v>
      </c>
      <c r="AD3" s="305" t="s">
        <v>263</v>
      </c>
      <c r="AE3" s="305" t="s">
        <v>263</v>
      </c>
      <c r="AF3" s="305" t="s">
        <v>263</v>
      </c>
      <c r="AG3" s="305" t="s">
        <v>263</v>
      </c>
      <c r="AH3" s="305" t="s">
        <v>263</v>
      </c>
      <c r="AI3" s="305" t="s">
        <v>263</v>
      </c>
      <c r="AJ3" s="305" t="s">
        <v>263</v>
      </c>
      <c r="AK3" s="305" t="s">
        <v>263</v>
      </c>
      <c r="AL3" s="305" t="s">
        <v>263</v>
      </c>
      <c r="AM3" s="305" t="s">
        <v>263</v>
      </c>
      <c r="AN3" s="305" t="s">
        <v>263</v>
      </c>
      <c r="AO3" s="305" t="s">
        <v>263</v>
      </c>
      <c r="AP3" s="305" t="s">
        <v>263</v>
      </c>
      <c r="AQ3" s="305" t="s">
        <v>263</v>
      </c>
      <c r="AR3" s="305" t="s">
        <v>263</v>
      </c>
      <c r="AS3" s="305" t="s">
        <v>263</v>
      </c>
      <c r="AT3" s="305" t="s">
        <v>263</v>
      </c>
      <c r="AU3" s="305" t="s">
        <v>263</v>
      </c>
      <c r="AV3" s="305" t="s">
        <v>263</v>
      </c>
      <c r="AW3" s="305" t="s">
        <v>263</v>
      </c>
      <c r="AX3" s="305" t="s">
        <v>263</v>
      </c>
      <c r="AY3" s="305" t="s">
        <v>263</v>
      </c>
      <c r="AZ3" s="305" t="s">
        <v>263</v>
      </c>
      <c r="BA3" s="305" t="s">
        <v>263</v>
      </c>
      <c r="BB3" s="305" t="s">
        <v>263</v>
      </c>
      <c r="BC3" s="305" t="s">
        <v>263</v>
      </c>
      <c r="BD3" s="305" t="s">
        <v>263</v>
      </c>
      <c r="BE3" s="305" t="s">
        <v>263</v>
      </c>
      <c r="BF3" s="305" t="s">
        <v>263</v>
      </c>
      <c r="BG3" s="305" t="s">
        <v>263</v>
      </c>
      <c r="BH3" s="305" t="s">
        <v>263</v>
      </c>
      <c r="BI3" s="305" t="s">
        <v>263</v>
      </c>
      <c r="BJ3" s="305" t="s">
        <v>263</v>
      </c>
      <c r="BK3" s="305" t="s">
        <v>263</v>
      </c>
      <c r="BL3" s="305" t="s">
        <v>263</v>
      </c>
      <c r="BM3" s="305" t="s">
        <v>263</v>
      </c>
      <c r="BN3" s="305" t="s">
        <v>263</v>
      </c>
      <c r="BO3" s="305" t="s">
        <v>263</v>
      </c>
      <c r="BP3" s="305" t="s">
        <v>263</v>
      </c>
      <c r="BQ3" s="305" t="s">
        <v>263</v>
      </c>
      <c r="BR3" s="305" t="s">
        <v>263</v>
      </c>
      <c r="BS3" s="305" t="s">
        <v>263</v>
      </c>
      <c r="BT3" s="305" t="s">
        <v>263</v>
      </c>
      <c r="BU3" s="305" t="s">
        <v>263</v>
      </c>
      <c r="BV3" s="305" t="s">
        <v>263</v>
      </c>
      <c r="BW3" s="305" t="s">
        <v>263</v>
      </c>
      <c r="BX3" s="305" t="s">
        <v>263</v>
      </c>
      <c r="BY3" s="305" t="s">
        <v>263</v>
      </c>
      <c r="BZ3" s="305" t="s">
        <v>263</v>
      </c>
      <c r="CA3" s="305" t="s">
        <v>263</v>
      </c>
      <c r="CB3" s="305" t="s">
        <v>264</v>
      </c>
      <c r="CC3" s="305" t="s">
        <v>264</v>
      </c>
      <c r="CD3" s="305" t="s">
        <v>264</v>
      </c>
      <c r="CE3" s="305" t="s">
        <v>264</v>
      </c>
      <c r="CF3" s="305" t="s">
        <v>264</v>
      </c>
      <c r="CG3" s="306" t="s">
        <v>264</v>
      </c>
    </row>
    <row r="4" spans="1:86" s="893" customFormat="1" ht="15.5" x14ac:dyDescent="0.35">
      <c r="A4" s="888"/>
      <c r="B4" s="889" t="s">
        <v>588</v>
      </c>
      <c r="C4" s="890"/>
      <c r="D4" s="891"/>
      <c r="E4" s="891"/>
      <c r="F4" s="891"/>
      <c r="G4" s="891"/>
      <c r="H4" s="891"/>
      <c r="I4" s="891"/>
      <c r="J4" s="891"/>
      <c r="K4" s="891"/>
      <c r="L4" s="891"/>
      <c r="M4" s="891"/>
      <c r="N4" s="891"/>
      <c r="O4" s="891"/>
      <c r="P4" s="891"/>
      <c r="Q4" s="891"/>
      <c r="R4" s="891"/>
      <c r="S4" s="891"/>
      <c r="T4" s="891"/>
      <c r="U4" s="891"/>
      <c r="V4" s="891"/>
      <c r="W4" s="891"/>
      <c r="X4" s="891"/>
      <c r="Y4" s="891"/>
      <c r="Z4" s="891"/>
      <c r="AA4" s="891"/>
      <c r="AB4" s="891"/>
      <c r="AC4" s="891"/>
      <c r="AD4" s="891"/>
      <c r="AE4" s="891"/>
      <c r="AF4" s="891"/>
      <c r="AG4" s="891"/>
      <c r="AH4" s="891">
        <f t="shared" ref="AH4:BM4" si="0">SUM(AH5+AH9+AH23)</f>
        <v>1743.7951482479784</v>
      </c>
      <c r="AI4" s="891">
        <f t="shared" si="0"/>
        <v>1924.6169504071058</v>
      </c>
      <c r="AJ4" s="891">
        <f t="shared" si="0"/>
        <v>2186.4963281520495</v>
      </c>
      <c r="AK4" s="891">
        <f t="shared" si="0"/>
        <v>2546.251595792502</v>
      </c>
      <c r="AL4" s="891">
        <f t="shared" si="0"/>
        <v>2778.1129461907299</v>
      </c>
      <c r="AM4" s="891">
        <f t="shared" si="0"/>
        <v>2927.0037213629494</v>
      </c>
      <c r="AN4" s="891">
        <f t="shared" si="0"/>
        <v>3375.0570722265375</v>
      </c>
      <c r="AO4" s="891">
        <f t="shared" si="0"/>
        <v>3752.9530970529649</v>
      </c>
      <c r="AP4" s="891">
        <f t="shared" si="0"/>
        <v>4156.033622380809</v>
      </c>
      <c r="AQ4" s="891">
        <f t="shared" si="0"/>
        <v>4641.7508616211771</v>
      </c>
      <c r="AR4" s="891">
        <f t="shared" si="0"/>
        <v>5925.5141256166953</v>
      </c>
      <c r="AS4" s="891">
        <f t="shared" si="0"/>
        <v>6754.2901249001507</v>
      </c>
      <c r="AT4" s="891">
        <f t="shared" si="0"/>
        <v>7881.59851907546</v>
      </c>
      <c r="AU4" s="891">
        <f t="shared" si="0"/>
        <v>9828.2701816731915</v>
      </c>
      <c r="AV4" s="891">
        <f t="shared" si="0"/>
        <v>12452.33357234174</v>
      </c>
      <c r="AW4" s="891">
        <f t="shared" si="0"/>
        <v>14735.506721178104</v>
      </c>
      <c r="AX4" s="891">
        <f t="shared" si="0"/>
        <v>16366.653000000002</v>
      </c>
      <c r="AY4" s="891">
        <f t="shared" si="0"/>
        <v>17594.747000000003</v>
      </c>
      <c r="AZ4" s="891">
        <f t="shared" si="0"/>
        <v>18581.281999999999</v>
      </c>
      <c r="BA4" s="891">
        <f t="shared" si="0"/>
        <v>19154.010999999999</v>
      </c>
      <c r="BB4" s="891">
        <f t="shared" si="0"/>
        <v>19648.106</v>
      </c>
      <c r="BC4" s="891">
        <f t="shared" si="0"/>
        <v>19825.398000000001</v>
      </c>
      <c r="BD4" s="891">
        <f t="shared" si="0"/>
        <v>20533.705000000002</v>
      </c>
      <c r="BE4" s="891">
        <f t="shared" si="0"/>
        <v>21499.714862983172</v>
      </c>
      <c r="BF4" s="891">
        <f t="shared" si="0"/>
        <v>21923.216626094632</v>
      </c>
      <c r="BG4" s="891">
        <f t="shared" si="0"/>
        <v>22781.678180228126</v>
      </c>
      <c r="BH4" s="891">
        <f t="shared" si="0"/>
        <v>23286.964253231738</v>
      </c>
      <c r="BI4" s="891">
        <f t="shared" si="0"/>
        <v>24042.926720113344</v>
      </c>
      <c r="BJ4" s="891">
        <f t="shared" si="0"/>
        <v>24875.156714485656</v>
      </c>
      <c r="BK4" s="891">
        <f t="shared" si="0"/>
        <v>26509.704535088189</v>
      </c>
      <c r="BL4" s="891">
        <f t="shared" si="0"/>
        <v>27527.230407384886</v>
      </c>
      <c r="BM4" s="891">
        <f t="shared" si="0"/>
        <v>29574.591752809567</v>
      </c>
      <c r="BN4" s="891">
        <f t="shared" ref="BN4:CG4" si="1">SUM(BN5+BN9+BN23)</f>
        <v>30209.819370562473</v>
      </c>
      <c r="BO4" s="891">
        <f t="shared" si="1"/>
        <v>31162.612591277255</v>
      </c>
      <c r="BP4" s="891">
        <f t="shared" si="1"/>
        <v>32261.283406865055</v>
      </c>
      <c r="BQ4" s="891">
        <f t="shared" si="1"/>
        <v>32737.446456008107</v>
      </c>
      <c r="BR4" s="891">
        <f t="shared" si="1"/>
        <v>35053.986714796665</v>
      </c>
      <c r="BS4" s="891">
        <f t="shared" si="1"/>
        <v>36777.373827006872</v>
      </c>
      <c r="BT4" s="891">
        <f t="shared" si="1"/>
        <v>37552.476545819613</v>
      </c>
      <c r="BU4" s="891">
        <f t="shared" si="1"/>
        <v>39470.407287269169</v>
      </c>
      <c r="BV4" s="891">
        <f t="shared" si="1"/>
        <v>40750.508392276584</v>
      </c>
      <c r="BW4" s="891">
        <f t="shared" si="1"/>
        <v>42802.126336694979</v>
      </c>
      <c r="BX4" s="891">
        <f t="shared" si="1"/>
        <v>44018.96476442225</v>
      </c>
      <c r="BY4" s="891">
        <f t="shared" si="1"/>
        <v>46906.919360350432</v>
      </c>
      <c r="BZ4" s="891">
        <f t="shared" si="1"/>
        <v>51144.427182912827</v>
      </c>
      <c r="CA4" s="891">
        <f t="shared" si="1"/>
        <v>60769.446289988278</v>
      </c>
      <c r="CB4" s="891">
        <f t="shared" si="1"/>
        <v>69794.454807321468</v>
      </c>
      <c r="CC4" s="891">
        <f t="shared" si="1"/>
        <v>75283.972559355723</v>
      </c>
      <c r="CD4" s="891">
        <f t="shared" si="1"/>
        <v>80543.570640777805</v>
      </c>
      <c r="CE4" s="891">
        <f t="shared" si="1"/>
        <v>83639.052429944364</v>
      </c>
      <c r="CF4" s="891">
        <f t="shared" si="1"/>
        <v>86795.126798221667</v>
      </c>
      <c r="CG4" s="892">
        <f t="shared" si="1"/>
        <v>90738.576351703072</v>
      </c>
    </row>
    <row r="5" spans="1:86" s="898" customFormat="1" ht="15.5" x14ac:dyDescent="0.35">
      <c r="A5" s="888"/>
      <c r="B5" s="894" t="s">
        <v>634</v>
      </c>
      <c r="C5" s="890"/>
      <c r="D5" s="895"/>
      <c r="E5" s="895"/>
      <c r="F5" s="895"/>
      <c r="G5" s="895"/>
      <c r="H5" s="895"/>
      <c r="I5" s="895"/>
      <c r="J5" s="895"/>
      <c r="K5" s="895"/>
      <c r="L5" s="895"/>
      <c r="M5" s="895"/>
      <c r="N5" s="895"/>
      <c r="O5" s="895"/>
      <c r="P5" s="895"/>
      <c r="Q5" s="895"/>
      <c r="R5" s="895"/>
      <c r="S5" s="895"/>
      <c r="T5" s="895"/>
      <c r="U5" s="895"/>
      <c r="V5" s="895"/>
      <c r="W5" s="895"/>
      <c r="X5" s="895"/>
      <c r="Y5" s="895"/>
      <c r="Z5" s="895"/>
      <c r="AA5" s="895"/>
      <c r="AB5" s="895"/>
      <c r="AC5" s="895"/>
      <c r="AD5" s="895"/>
      <c r="AE5" s="895"/>
      <c r="AF5" s="895"/>
      <c r="AG5" s="895"/>
      <c r="AH5" s="896">
        <f t="shared" ref="AH5:CE5" si="2">SUM(AH6)</f>
        <v>9.1014969282685811</v>
      </c>
      <c r="AI5" s="896">
        <f t="shared" si="2"/>
        <v>11.640236243555856</v>
      </c>
      <c r="AJ5" s="896">
        <f t="shared" si="2"/>
        <v>13.630234353478913</v>
      </c>
      <c r="AK5" s="896">
        <f t="shared" si="2"/>
        <v>15.590189419879557</v>
      </c>
      <c r="AL5" s="896">
        <f t="shared" si="2"/>
        <v>17.539349755901764</v>
      </c>
      <c r="AM5" s="896">
        <f t="shared" si="2"/>
        <v>18.772171160752329</v>
      </c>
      <c r="AN5" s="896">
        <f t="shared" si="2"/>
        <v>18.932891833284359</v>
      </c>
      <c r="AO5" s="896">
        <f t="shared" si="2"/>
        <v>19.456935976129234</v>
      </c>
      <c r="AP5" s="896">
        <f t="shared" si="2"/>
        <v>20.544119957107366</v>
      </c>
      <c r="AQ5" s="896">
        <f t="shared" si="2"/>
        <v>21.373524682261195</v>
      </c>
      <c r="AR5" s="896">
        <f t="shared" si="2"/>
        <v>22.393906028598739</v>
      </c>
      <c r="AS5" s="896">
        <f t="shared" si="2"/>
        <v>23.906947632296195</v>
      </c>
      <c r="AT5" s="896">
        <f t="shared" si="2"/>
        <v>26.429268414933048</v>
      </c>
      <c r="AU5" s="896">
        <f t="shared" si="2"/>
        <v>30.590785383135724</v>
      </c>
      <c r="AV5" s="896">
        <f t="shared" si="2"/>
        <v>233.44177379818109</v>
      </c>
      <c r="AW5" s="896">
        <f t="shared" si="2"/>
        <v>325.20902588180275</v>
      </c>
      <c r="AX5" s="896">
        <f t="shared" si="2"/>
        <v>365.13545224968743</v>
      </c>
      <c r="AY5" s="896">
        <f t="shared" si="2"/>
        <v>437.39160512525461</v>
      </c>
      <c r="AZ5" s="896">
        <f t="shared" si="2"/>
        <v>443.26224191823394</v>
      </c>
      <c r="BA5" s="896">
        <f t="shared" si="2"/>
        <v>488.61175918926864</v>
      </c>
      <c r="BB5" s="896">
        <f t="shared" si="2"/>
        <v>528.58293270578872</v>
      </c>
      <c r="BC5" s="896">
        <f t="shared" si="2"/>
        <v>566.36950568822147</v>
      </c>
      <c r="BD5" s="896">
        <f t="shared" si="2"/>
        <v>607.03198548293733</v>
      </c>
      <c r="BE5" s="896">
        <f t="shared" si="2"/>
        <v>673.62344552251193</v>
      </c>
      <c r="BF5" s="896">
        <f t="shared" si="2"/>
        <v>762.23</v>
      </c>
      <c r="BG5" s="896">
        <f t="shared" si="2"/>
        <v>793.54721823565706</v>
      </c>
      <c r="BH5" s="896">
        <f t="shared" si="2"/>
        <v>842.13</v>
      </c>
      <c r="BI5" s="896">
        <f t="shared" si="2"/>
        <v>923.7647969778385</v>
      </c>
      <c r="BJ5" s="896">
        <f t="shared" si="2"/>
        <v>972.69087379439623</v>
      </c>
      <c r="BK5" s="896">
        <f t="shared" si="2"/>
        <v>1039.8247158707195</v>
      </c>
      <c r="BL5" s="896">
        <f t="shared" si="2"/>
        <v>1105.9393085337213</v>
      </c>
      <c r="BM5" s="896">
        <f t="shared" si="2"/>
        <v>1192.1009182195146</v>
      </c>
      <c r="BN5" s="896">
        <f t="shared" si="2"/>
        <v>1220.2044423261623</v>
      </c>
      <c r="BO5" s="896">
        <f t="shared" si="2"/>
        <v>1314.7165739259212</v>
      </c>
      <c r="BP5" s="896">
        <f t="shared" si="2"/>
        <v>1390.6353122046253</v>
      </c>
      <c r="BQ5" s="896">
        <f t="shared" si="2"/>
        <v>1463.3914453663692</v>
      </c>
      <c r="BR5" s="896">
        <f t="shared" si="2"/>
        <v>1717.304349681425</v>
      </c>
      <c r="BS5" s="896">
        <f t="shared" si="2"/>
        <v>1834.7090892979174</v>
      </c>
      <c r="BT5" s="896">
        <f t="shared" si="2"/>
        <v>1896.9720008984343</v>
      </c>
      <c r="BU5" s="896">
        <f t="shared" si="2"/>
        <v>1965.0820231168198</v>
      </c>
      <c r="BV5" s="896">
        <f t="shared" si="2"/>
        <v>2114.1233711450695</v>
      </c>
      <c r="BW5" s="896">
        <f t="shared" si="2"/>
        <v>2299.5904607779121</v>
      </c>
      <c r="BX5" s="896">
        <f t="shared" si="2"/>
        <v>2245.8835014780443</v>
      </c>
      <c r="BY5" s="896">
        <f t="shared" si="2"/>
        <v>2446.6424104537009</v>
      </c>
      <c r="BZ5" s="896">
        <f t="shared" si="2"/>
        <v>2844.1948579833138</v>
      </c>
      <c r="CA5" s="896">
        <f t="shared" si="2"/>
        <v>3645.090537402672</v>
      </c>
      <c r="CB5" s="896">
        <f t="shared" si="2"/>
        <v>4523.2635771864479</v>
      </c>
      <c r="CC5" s="896">
        <f t="shared" si="2"/>
        <v>5078.3525818854541</v>
      </c>
      <c r="CD5" s="896">
        <f t="shared" si="2"/>
        <v>5644.9915642395499</v>
      </c>
      <c r="CE5" s="896">
        <f t="shared" si="2"/>
        <v>6142.8148747896621</v>
      </c>
      <c r="CF5" s="896">
        <f>SUM(CF6)</f>
        <v>6598.3179231129707</v>
      </c>
      <c r="CG5" s="897">
        <f>SUM(CG6)</f>
        <v>7041.0357723144989</v>
      </c>
      <c r="CH5" s="893"/>
    </row>
    <row r="6" spans="1:86" s="893" customFormat="1" ht="15.5" x14ac:dyDescent="0.35">
      <c r="A6" s="899"/>
      <c r="B6" s="900" t="s">
        <v>589</v>
      </c>
      <c r="C6" s="901"/>
      <c r="D6" s="896"/>
      <c r="E6" s="896"/>
      <c r="F6" s="896"/>
      <c r="G6" s="896"/>
      <c r="H6" s="896"/>
      <c r="I6" s="896"/>
      <c r="J6" s="896"/>
      <c r="K6" s="896"/>
      <c r="L6" s="896"/>
      <c r="M6" s="896"/>
      <c r="N6" s="896"/>
      <c r="O6" s="896"/>
      <c r="P6" s="896"/>
      <c r="Q6" s="896"/>
      <c r="R6" s="896"/>
      <c r="S6" s="896"/>
      <c r="T6" s="896"/>
      <c r="U6" s="896"/>
      <c r="V6" s="896"/>
      <c r="W6" s="896"/>
      <c r="X6" s="896"/>
      <c r="Y6" s="896"/>
      <c r="Z6" s="896"/>
      <c r="AA6" s="896"/>
      <c r="AB6" s="896"/>
      <c r="AC6" s="896"/>
      <c r="AD6" s="896"/>
      <c r="AE6" s="896"/>
      <c r="AF6" s="896"/>
      <c r="AG6" s="896"/>
      <c r="AH6" s="896">
        <f>SUM(AH7:AH8)</f>
        <v>9.1014969282685811</v>
      </c>
      <c r="AI6" s="896">
        <f t="shared" ref="AI6:CG6" si="3">SUM(AI7:AI8)</f>
        <v>11.640236243555856</v>
      </c>
      <c r="AJ6" s="896">
        <f t="shared" si="3"/>
        <v>13.630234353478913</v>
      </c>
      <c r="AK6" s="896">
        <f t="shared" si="3"/>
        <v>15.590189419879557</v>
      </c>
      <c r="AL6" s="896">
        <f t="shared" si="3"/>
        <v>17.539349755901764</v>
      </c>
      <c r="AM6" s="896">
        <f t="shared" si="3"/>
        <v>18.772171160752329</v>
      </c>
      <c r="AN6" s="896">
        <f t="shared" si="3"/>
        <v>18.932891833284359</v>
      </c>
      <c r="AO6" s="896">
        <f t="shared" si="3"/>
        <v>19.456935976129234</v>
      </c>
      <c r="AP6" s="896">
        <f t="shared" si="3"/>
        <v>20.544119957107366</v>
      </c>
      <c r="AQ6" s="896">
        <f t="shared" si="3"/>
        <v>21.373524682261195</v>
      </c>
      <c r="AR6" s="896">
        <f t="shared" si="3"/>
        <v>22.393906028598739</v>
      </c>
      <c r="AS6" s="896">
        <f t="shared" si="3"/>
        <v>23.906947632296195</v>
      </c>
      <c r="AT6" s="896">
        <f t="shared" si="3"/>
        <v>26.429268414933048</v>
      </c>
      <c r="AU6" s="896">
        <f t="shared" si="3"/>
        <v>30.590785383135724</v>
      </c>
      <c r="AV6" s="896">
        <f t="shared" si="3"/>
        <v>233.44177379818109</v>
      </c>
      <c r="AW6" s="896">
        <f t="shared" si="3"/>
        <v>325.20902588180275</v>
      </c>
      <c r="AX6" s="896">
        <f t="shared" si="3"/>
        <v>365.13545224968743</v>
      </c>
      <c r="AY6" s="896">
        <f t="shared" si="3"/>
        <v>437.39160512525461</v>
      </c>
      <c r="AZ6" s="896">
        <f t="shared" si="3"/>
        <v>443.26224191823394</v>
      </c>
      <c r="BA6" s="896">
        <f t="shared" si="3"/>
        <v>488.61175918926864</v>
      </c>
      <c r="BB6" s="896">
        <f t="shared" si="3"/>
        <v>528.58293270578872</v>
      </c>
      <c r="BC6" s="896">
        <f t="shared" si="3"/>
        <v>566.36950568822147</v>
      </c>
      <c r="BD6" s="896">
        <f t="shared" si="3"/>
        <v>607.03198548293733</v>
      </c>
      <c r="BE6" s="896">
        <f t="shared" si="3"/>
        <v>673.62344552251193</v>
      </c>
      <c r="BF6" s="896">
        <f t="shared" si="3"/>
        <v>762.23</v>
      </c>
      <c r="BG6" s="896">
        <f t="shared" si="3"/>
        <v>793.54721823565706</v>
      </c>
      <c r="BH6" s="896">
        <f t="shared" si="3"/>
        <v>842.13</v>
      </c>
      <c r="BI6" s="896">
        <f t="shared" si="3"/>
        <v>923.7647969778385</v>
      </c>
      <c r="BJ6" s="896">
        <f t="shared" si="3"/>
        <v>972.69087379439623</v>
      </c>
      <c r="BK6" s="896">
        <f t="shared" si="3"/>
        <v>1039.8247158707195</v>
      </c>
      <c r="BL6" s="896">
        <f t="shared" si="3"/>
        <v>1105.9393085337213</v>
      </c>
      <c r="BM6" s="896">
        <f t="shared" si="3"/>
        <v>1192.1009182195146</v>
      </c>
      <c r="BN6" s="896">
        <f t="shared" si="3"/>
        <v>1220.2044423261623</v>
      </c>
      <c r="BO6" s="896">
        <f t="shared" si="3"/>
        <v>1314.7165739259212</v>
      </c>
      <c r="BP6" s="896">
        <f t="shared" si="3"/>
        <v>1390.6353122046253</v>
      </c>
      <c r="BQ6" s="896">
        <f t="shared" si="3"/>
        <v>1463.3914453663692</v>
      </c>
      <c r="BR6" s="896">
        <f t="shared" si="3"/>
        <v>1717.304349681425</v>
      </c>
      <c r="BS6" s="896">
        <f t="shared" si="3"/>
        <v>1834.7090892979174</v>
      </c>
      <c r="BT6" s="896">
        <f t="shared" si="3"/>
        <v>1896.9720008984343</v>
      </c>
      <c r="BU6" s="896">
        <f t="shared" si="3"/>
        <v>1965.0820231168198</v>
      </c>
      <c r="BV6" s="896">
        <f t="shared" si="3"/>
        <v>2114.1233711450695</v>
      </c>
      <c r="BW6" s="896">
        <f t="shared" si="3"/>
        <v>2299.5904607779121</v>
      </c>
      <c r="BX6" s="896">
        <f t="shared" si="3"/>
        <v>2245.8835014780443</v>
      </c>
      <c r="BY6" s="896">
        <f t="shared" si="3"/>
        <v>2446.6424104537009</v>
      </c>
      <c r="BZ6" s="896">
        <f t="shared" si="3"/>
        <v>2844.1948579833138</v>
      </c>
      <c r="CA6" s="896">
        <f t="shared" si="3"/>
        <v>3645.090537402672</v>
      </c>
      <c r="CB6" s="896">
        <f t="shared" si="3"/>
        <v>4523.2635771864479</v>
      </c>
      <c r="CC6" s="896">
        <f t="shared" si="3"/>
        <v>5078.3525818854541</v>
      </c>
      <c r="CD6" s="896">
        <f t="shared" si="3"/>
        <v>5644.9915642395499</v>
      </c>
      <c r="CE6" s="896">
        <f t="shared" si="3"/>
        <v>6142.8148747896621</v>
      </c>
      <c r="CF6" s="896">
        <f t="shared" si="3"/>
        <v>6598.3179231129707</v>
      </c>
      <c r="CG6" s="897">
        <f t="shared" si="3"/>
        <v>7041.0357723144989</v>
      </c>
    </row>
    <row r="7" spans="1:86" s="893" customFormat="1" ht="15.5" x14ac:dyDescent="0.35">
      <c r="A7" s="899"/>
      <c r="B7" s="902" t="s">
        <v>635</v>
      </c>
      <c r="C7" s="901"/>
      <c r="D7" s="896"/>
      <c r="E7" s="896"/>
      <c r="F7" s="896"/>
      <c r="G7" s="896"/>
      <c r="H7" s="896"/>
      <c r="I7" s="896"/>
      <c r="J7" s="896"/>
      <c r="K7" s="896"/>
      <c r="L7" s="896"/>
      <c r="M7" s="896"/>
      <c r="N7" s="896"/>
      <c r="O7" s="896"/>
      <c r="P7" s="896"/>
      <c r="Q7" s="896"/>
      <c r="R7" s="896"/>
      <c r="S7" s="896"/>
      <c r="T7" s="896"/>
      <c r="U7" s="896"/>
      <c r="V7" s="896"/>
      <c r="W7" s="896"/>
      <c r="X7" s="896"/>
      <c r="Y7" s="896"/>
      <c r="Z7" s="896"/>
      <c r="AA7" s="896"/>
      <c r="AB7" s="896"/>
      <c r="AC7" s="896"/>
      <c r="AD7" s="896"/>
      <c r="AE7" s="896"/>
      <c r="AF7" s="896"/>
      <c r="AG7" s="896"/>
      <c r="AH7" s="896">
        <v>0</v>
      </c>
      <c r="AI7" s="896">
        <v>0</v>
      </c>
      <c r="AJ7" s="896">
        <v>0</v>
      </c>
      <c r="AK7" s="896">
        <v>0</v>
      </c>
      <c r="AL7" s="896">
        <v>0</v>
      </c>
      <c r="AM7" s="896">
        <v>0</v>
      </c>
      <c r="AN7" s="896">
        <v>0</v>
      </c>
      <c r="AO7" s="896">
        <v>0</v>
      </c>
      <c r="AP7" s="896">
        <v>0</v>
      </c>
      <c r="AQ7" s="896">
        <v>0</v>
      </c>
      <c r="AR7" s="896">
        <v>0</v>
      </c>
      <c r="AS7" s="896">
        <v>0</v>
      </c>
      <c r="AT7" s="896">
        <v>0</v>
      </c>
      <c r="AU7" s="896">
        <v>0</v>
      </c>
      <c r="AV7" s="896">
        <v>231.47411666314397</v>
      </c>
      <c r="AW7" s="896">
        <v>325.20902588180275</v>
      </c>
      <c r="AX7" s="896">
        <v>365.13545224968743</v>
      </c>
      <c r="AY7" s="896">
        <v>437.39160512525461</v>
      </c>
      <c r="AZ7" s="896">
        <v>443.26224191823394</v>
      </c>
      <c r="BA7" s="896">
        <v>488.61175918926864</v>
      </c>
      <c r="BB7" s="896">
        <v>528.58293270578872</v>
      </c>
      <c r="BC7" s="896">
        <v>566.36950568822147</v>
      </c>
      <c r="BD7" s="896">
        <v>607.03198548293733</v>
      </c>
      <c r="BE7" s="896">
        <v>673.62344552251193</v>
      </c>
      <c r="BF7" s="896">
        <v>762.23</v>
      </c>
      <c r="BG7" s="896">
        <v>793.54721823565706</v>
      </c>
      <c r="BH7" s="896">
        <v>842.13</v>
      </c>
      <c r="BI7" s="896">
        <v>923.7647969778385</v>
      </c>
      <c r="BJ7" s="896">
        <v>972.69087379439623</v>
      </c>
      <c r="BK7" s="896">
        <v>1039.8247158707195</v>
      </c>
      <c r="BL7" s="896">
        <v>1105.9393085337213</v>
      </c>
      <c r="BM7" s="896">
        <v>1192.1009182195146</v>
      </c>
      <c r="BN7" s="896">
        <v>1220.2044423261623</v>
      </c>
      <c r="BO7" s="896">
        <v>1314.7165739259212</v>
      </c>
      <c r="BP7" s="896">
        <v>1390.6353122046253</v>
      </c>
      <c r="BQ7" s="896">
        <v>1463.3914453663692</v>
      </c>
      <c r="BR7" s="896">
        <v>1717.304349681425</v>
      </c>
      <c r="BS7" s="896">
        <v>1834.7090892979174</v>
      </c>
      <c r="BT7" s="896">
        <v>1896.9720008984343</v>
      </c>
      <c r="BU7" s="896">
        <v>1965.0820231168198</v>
      </c>
      <c r="BV7" s="896">
        <v>2114.1233711450695</v>
      </c>
      <c r="BW7" s="896">
        <v>2299.5904607779121</v>
      </c>
      <c r="BX7" s="896">
        <v>2245.8835014780443</v>
      </c>
      <c r="BY7" s="896">
        <v>2446.6424104537009</v>
      </c>
      <c r="BZ7" s="896">
        <v>2844.1948579833138</v>
      </c>
      <c r="CA7" s="896">
        <v>3645.090537402672</v>
      </c>
      <c r="CB7" s="896">
        <v>4523.2635771864479</v>
      </c>
      <c r="CC7" s="896">
        <v>5078.3525818854541</v>
      </c>
      <c r="CD7" s="896">
        <v>5644.9915642395499</v>
      </c>
      <c r="CE7" s="896">
        <v>6142.8148747896621</v>
      </c>
      <c r="CF7" s="896">
        <v>6598.3179231129707</v>
      </c>
      <c r="CG7" s="897">
        <v>7041.0357723144989</v>
      </c>
    </row>
    <row r="8" spans="1:86" s="893" customFormat="1" ht="15.5" x14ac:dyDescent="0.35">
      <c r="A8" s="899"/>
      <c r="B8" s="902" t="s">
        <v>413</v>
      </c>
      <c r="C8" s="901"/>
      <c r="D8" s="896"/>
      <c r="E8" s="896"/>
      <c r="F8" s="896"/>
      <c r="G8" s="896"/>
      <c r="H8" s="896"/>
      <c r="I8" s="896"/>
      <c r="J8" s="896"/>
      <c r="K8" s="896"/>
      <c r="L8" s="896"/>
      <c r="M8" s="896"/>
      <c r="N8" s="896"/>
      <c r="O8" s="896"/>
      <c r="P8" s="896"/>
      <c r="Q8" s="896"/>
      <c r="R8" s="896"/>
      <c r="S8" s="896"/>
      <c r="T8" s="896"/>
      <c r="U8" s="896"/>
      <c r="V8" s="896"/>
      <c r="W8" s="896"/>
      <c r="X8" s="896"/>
      <c r="Y8" s="896"/>
      <c r="Z8" s="896"/>
      <c r="AA8" s="896"/>
      <c r="AB8" s="896"/>
      <c r="AC8" s="896"/>
      <c r="AD8" s="896"/>
      <c r="AE8" s="896"/>
      <c r="AF8" s="896"/>
      <c r="AG8" s="896"/>
      <c r="AH8" s="896">
        <v>9.1014969282685811</v>
      </c>
      <c r="AI8" s="896">
        <v>11.640236243555856</v>
      </c>
      <c r="AJ8" s="896">
        <v>13.630234353478913</v>
      </c>
      <c r="AK8" s="896">
        <v>15.590189419879557</v>
      </c>
      <c r="AL8" s="896">
        <v>17.539349755901764</v>
      </c>
      <c r="AM8" s="896">
        <v>18.772171160752329</v>
      </c>
      <c r="AN8" s="896">
        <v>18.932891833284359</v>
      </c>
      <c r="AO8" s="896">
        <v>19.456935976129234</v>
      </c>
      <c r="AP8" s="896">
        <v>20.544119957107366</v>
      </c>
      <c r="AQ8" s="896">
        <v>21.373524682261195</v>
      </c>
      <c r="AR8" s="896">
        <v>22.393906028598739</v>
      </c>
      <c r="AS8" s="896">
        <v>23.906947632296195</v>
      </c>
      <c r="AT8" s="896">
        <v>26.429268414933048</v>
      </c>
      <c r="AU8" s="896">
        <v>30.590785383135724</v>
      </c>
      <c r="AV8" s="896">
        <v>1.9676571350371104</v>
      </c>
      <c r="AW8" s="896">
        <v>0</v>
      </c>
      <c r="AX8" s="896">
        <v>0</v>
      </c>
      <c r="AY8" s="896">
        <v>0</v>
      </c>
      <c r="AZ8" s="896">
        <v>0</v>
      </c>
      <c r="BA8" s="896">
        <v>0</v>
      </c>
      <c r="BB8" s="896">
        <v>0</v>
      </c>
      <c r="BC8" s="896">
        <v>0</v>
      </c>
      <c r="BD8" s="896">
        <v>0</v>
      </c>
      <c r="BE8" s="896">
        <v>0</v>
      </c>
      <c r="BF8" s="896">
        <v>0</v>
      </c>
      <c r="BG8" s="896">
        <v>0</v>
      </c>
      <c r="BH8" s="896">
        <v>0</v>
      </c>
      <c r="BI8" s="896">
        <v>0</v>
      </c>
      <c r="BJ8" s="896">
        <v>0</v>
      </c>
      <c r="BK8" s="896">
        <v>0</v>
      </c>
      <c r="BL8" s="896">
        <v>0</v>
      </c>
      <c r="BM8" s="896">
        <v>0</v>
      </c>
      <c r="BN8" s="896">
        <v>0</v>
      </c>
      <c r="BO8" s="896">
        <v>0</v>
      </c>
      <c r="BP8" s="896">
        <v>0</v>
      </c>
      <c r="BQ8" s="896">
        <v>0</v>
      </c>
      <c r="BR8" s="896">
        <v>0</v>
      </c>
      <c r="BS8" s="896">
        <v>0</v>
      </c>
      <c r="BT8" s="896">
        <v>0</v>
      </c>
      <c r="BU8" s="896">
        <v>0</v>
      </c>
      <c r="BV8" s="896">
        <v>0</v>
      </c>
      <c r="BW8" s="896">
        <v>0</v>
      </c>
      <c r="BX8" s="896">
        <v>0</v>
      </c>
      <c r="BY8" s="896">
        <v>0</v>
      </c>
      <c r="BZ8" s="896">
        <v>0</v>
      </c>
      <c r="CA8" s="896">
        <v>0</v>
      </c>
      <c r="CB8" s="896">
        <v>0</v>
      </c>
      <c r="CC8" s="896">
        <v>0</v>
      </c>
      <c r="CD8" s="896">
        <v>0</v>
      </c>
      <c r="CE8" s="896">
        <v>0</v>
      </c>
      <c r="CF8" s="896">
        <v>0</v>
      </c>
      <c r="CG8" s="897">
        <v>0</v>
      </c>
    </row>
    <row r="9" spans="1:86" s="893" customFormat="1" ht="15.5" x14ac:dyDescent="0.35">
      <c r="A9" s="899"/>
      <c r="B9" s="894" t="s">
        <v>636</v>
      </c>
      <c r="C9" s="901"/>
      <c r="D9" s="896"/>
      <c r="E9" s="896"/>
      <c r="F9" s="896"/>
      <c r="G9" s="896"/>
      <c r="H9" s="896"/>
      <c r="I9" s="896"/>
      <c r="J9" s="896"/>
      <c r="K9" s="896"/>
      <c r="L9" s="896"/>
      <c r="M9" s="896"/>
      <c r="N9" s="896"/>
      <c r="O9" s="896"/>
      <c r="P9" s="896"/>
      <c r="Q9" s="896"/>
      <c r="R9" s="896"/>
      <c r="S9" s="896"/>
      <c r="T9" s="896"/>
      <c r="U9" s="896"/>
      <c r="V9" s="896"/>
      <c r="W9" s="896"/>
      <c r="X9" s="896"/>
      <c r="Y9" s="896"/>
      <c r="Z9" s="896"/>
      <c r="AA9" s="896"/>
      <c r="AB9" s="896"/>
      <c r="AC9" s="896"/>
      <c r="AD9" s="896"/>
      <c r="AE9" s="896"/>
      <c r="AF9" s="896"/>
      <c r="AG9" s="896"/>
      <c r="AH9" s="896">
        <f t="shared" ref="AH9:CG9" si="4">SUM(AH10+AH14)</f>
        <v>1567.8420183795577</v>
      </c>
      <c r="AI9" s="896">
        <f t="shared" si="4"/>
        <v>1710.9900164941139</v>
      </c>
      <c r="AJ9" s="896">
        <f t="shared" si="4"/>
        <v>1905.7799388548465</v>
      </c>
      <c r="AK9" s="896">
        <f t="shared" si="4"/>
        <v>2185.7740467526219</v>
      </c>
      <c r="AL9" s="896">
        <f t="shared" si="4"/>
        <v>2327.8109801196902</v>
      </c>
      <c r="AM9" s="896">
        <f t="shared" si="4"/>
        <v>2362.4542242121242</v>
      </c>
      <c r="AN9" s="896">
        <f t="shared" si="4"/>
        <v>2687.6944579428105</v>
      </c>
      <c r="AO9" s="896">
        <f t="shared" si="4"/>
        <v>2906.7700470301052</v>
      </c>
      <c r="AP9" s="896">
        <f t="shared" si="4"/>
        <v>3130.4051642356726</v>
      </c>
      <c r="AQ9" s="896">
        <f t="shared" si="4"/>
        <v>3412.5917814653462</v>
      </c>
      <c r="AR9" s="896">
        <f t="shared" si="4"/>
        <v>4482.699847357535</v>
      </c>
      <c r="AS9" s="896">
        <f t="shared" si="4"/>
        <v>5030.9786513894587</v>
      </c>
      <c r="AT9" s="896">
        <f t="shared" si="4"/>
        <v>5786.514367342872</v>
      </c>
      <c r="AU9" s="896">
        <f t="shared" si="4"/>
        <v>7192.3746029836575</v>
      </c>
      <c r="AV9" s="896">
        <f t="shared" si="4"/>
        <v>8985.2988078646267</v>
      </c>
      <c r="AW9" s="896">
        <f t="shared" si="4"/>
        <v>10627.522438410071</v>
      </c>
      <c r="AX9" s="896">
        <f t="shared" si="4"/>
        <v>11862.566998213688</v>
      </c>
      <c r="AY9" s="896">
        <f t="shared" si="4"/>
        <v>13800.298933502874</v>
      </c>
      <c r="AZ9" s="896">
        <f t="shared" si="4"/>
        <v>14427.883392050062</v>
      </c>
      <c r="BA9" s="896">
        <f t="shared" si="4"/>
        <v>14634.422830499556</v>
      </c>
      <c r="BB9" s="896">
        <f t="shared" si="4"/>
        <v>14766.127767056852</v>
      </c>
      <c r="BC9" s="896">
        <f t="shared" si="4"/>
        <v>14606.948149797892</v>
      </c>
      <c r="BD9" s="896">
        <f t="shared" si="4"/>
        <v>14961.530800400422</v>
      </c>
      <c r="BE9" s="896">
        <f t="shared" si="4"/>
        <v>15491.449960154281</v>
      </c>
      <c r="BF9" s="896">
        <f t="shared" si="4"/>
        <v>15563.161588594316</v>
      </c>
      <c r="BG9" s="896">
        <f t="shared" si="4"/>
        <v>15961.270951923729</v>
      </c>
      <c r="BH9" s="896">
        <f t="shared" si="4"/>
        <v>16038.184253231737</v>
      </c>
      <c r="BI9" s="896">
        <f t="shared" si="4"/>
        <v>16241.919892063412</v>
      </c>
      <c r="BJ9" s="896">
        <f t="shared" si="4"/>
        <v>16558.134835877991</v>
      </c>
      <c r="BK9" s="896">
        <f t="shared" si="4"/>
        <v>17465.56120753962</v>
      </c>
      <c r="BL9" s="896">
        <f t="shared" si="4"/>
        <v>17891.358646766399</v>
      </c>
      <c r="BM9" s="896">
        <f t="shared" si="4"/>
        <v>19103.799539742533</v>
      </c>
      <c r="BN9" s="896">
        <f t="shared" si="4"/>
        <v>19391.591080259903</v>
      </c>
      <c r="BO9" s="896">
        <f t="shared" si="4"/>
        <v>19987.904414292141</v>
      </c>
      <c r="BP9" s="896">
        <f t="shared" si="4"/>
        <v>20615.469777540537</v>
      </c>
      <c r="BQ9" s="896">
        <f t="shared" si="4"/>
        <v>20983.643137742511</v>
      </c>
      <c r="BR9" s="896">
        <f t="shared" si="4"/>
        <v>22638.226803837839</v>
      </c>
      <c r="BS9" s="896">
        <f t="shared" si="4"/>
        <v>24433.418938336406</v>
      </c>
      <c r="BT9" s="896">
        <f t="shared" si="4"/>
        <v>25145.354195499836</v>
      </c>
      <c r="BU9" s="896">
        <f t="shared" si="4"/>
        <v>27118.276106223064</v>
      </c>
      <c r="BV9" s="896">
        <f t="shared" si="4"/>
        <v>28221.74162745849</v>
      </c>
      <c r="BW9" s="896">
        <f t="shared" si="4"/>
        <v>29498.11675105806</v>
      </c>
      <c r="BX9" s="896">
        <f t="shared" si="4"/>
        <v>31797.584686696689</v>
      </c>
      <c r="BY9" s="896">
        <f t="shared" si="4"/>
        <v>34422.663348897258</v>
      </c>
      <c r="BZ9" s="896">
        <f t="shared" si="4"/>
        <v>37557.434245167802</v>
      </c>
      <c r="CA9" s="896">
        <f t="shared" si="4"/>
        <v>44586.878450416902</v>
      </c>
      <c r="CB9" s="896">
        <f t="shared" si="4"/>
        <v>51067.092383734314</v>
      </c>
      <c r="CC9" s="896">
        <f t="shared" si="4"/>
        <v>55076.111650533654</v>
      </c>
      <c r="CD9" s="896">
        <f t="shared" si="4"/>
        <v>58903.158821713034</v>
      </c>
      <c r="CE9" s="896">
        <f t="shared" si="4"/>
        <v>61074.299960714161</v>
      </c>
      <c r="CF9" s="896">
        <f t="shared" si="4"/>
        <v>63027.484248938592</v>
      </c>
      <c r="CG9" s="903">
        <f t="shared" si="4"/>
        <v>65371.85510674664</v>
      </c>
    </row>
    <row r="10" spans="1:86" s="893" customFormat="1" ht="15.5" x14ac:dyDescent="0.35">
      <c r="A10" s="899"/>
      <c r="B10" s="900" t="s">
        <v>589</v>
      </c>
      <c r="C10" s="901"/>
      <c r="D10" s="896"/>
      <c r="E10" s="896"/>
      <c r="F10" s="896"/>
      <c r="G10" s="896"/>
      <c r="H10" s="896"/>
      <c r="I10" s="896"/>
      <c r="J10" s="896"/>
      <c r="K10" s="896"/>
      <c r="L10" s="896"/>
      <c r="M10" s="896"/>
      <c r="N10" s="896"/>
      <c r="O10" s="896"/>
      <c r="P10" s="896"/>
      <c r="Q10" s="896"/>
      <c r="R10" s="896"/>
      <c r="S10" s="896"/>
      <c r="T10" s="896"/>
      <c r="U10" s="896"/>
      <c r="V10" s="896"/>
      <c r="W10" s="896"/>
      <c r="X10" s="896"/>
      <c r="Y10" s="896"/>
      <c r="Z10" s="896"/>
      <c r="AA10" s="896"/>
      <c r="AB10" s="896"/>
      <c r="AC10" s="896"/>
      <c r="AD10" s="896"/>
      <c r="AE10" s="896"/>
      <c r="AF10" s="896"/>
      <c r="AG10" s="896"/>
      <c r="AH10" s="896">
        <f t="shared" ref="AH10:BM10" si="5">SUM(AH11:AH13)</f>
        <v>37.898503071731419</v>
      </c>
      <c r="AI10" s="896">
        <f t="shared" si="5"/>
        <v>64.855703618254054</v>
      </c>
      <c r="AJ10" s="896">
        <f t="shared" si="5"/>
        <v>96.569209265311542</v>
      </c>
      <c r="AK10" s="896">
        <f t="shared" si="5"/>
        <v>127.84580671123882</v>
      </c>
      <c r="AL10" s="896">
        <f t="shared" si="5"/>
        <v>169.68592537968243</v>
      </c>
      <c r="AM10" s="896">
        <f t="shared" si="5"/>
        <v>214.43796792257592</v>
      </c>
      <c r="AN10" s="896">
        <f t="shared" si="5"/>
        <v>245.28870869995595</v>
      </c>
      <c r="AO10" s="896">
        <f t="shared" si="5"/>
        <v>282.49343254041281</v>
      </c>
      <c r="AP10" s="896">
        <f t="shared" si="5"/>
        <v>335.26923366467042</v>
      </c>
      <c r="AQ10" s="896">
        <f t="shared" si="5"/>
        <v>380.55923785764566</v>
      </c>
      <c r="AR10" s="896">
        <f t="shared" si="5"/>
        <v>421.4691414374301</v>
      </c>
      <c r="AS10" s="896">
        <f t="shared" si="5"/>
        <v>470.12556674757064</v>
      </c>
      <c r="AT10" s="896">
        <f t="shared" si="5"/>
        <v>529.02542592395196</v>
      </c>
      <c r="AU10" s="896">
        <f t="shared" si="5"/>
        <v>628.73314831467371</v>
      </c>
      <c r="AV10" s="896">
        <f t="shared" si="5"/>
        <v>1276.6617635274988</v>
      </c>
      <c r="AW10" s="896">
        <f t="shared" si="5"/>
        <v>1736.8250803346616</v>
      </c>
      <c r="AX10" s="896">
        <f t="shared" si="5"/>
        <v>1938.6567415590337</v>
      </c>
      <c r="AY10" s="896">
        <f t="shared" si="5"/>
        <v>2356.4150170875105</v>
      </c>
      <c r="AZ10" s="896">
        <f t="shared" si="5"/>
        <v>2842.0259956222508</v>
      </c>
      <c r="BA10" s="896">
        <f t="shared" si="5"/>
        <v>3091.4517961447359</v>
      </c>
      <c r="BB10" s="896">
        <f t="shared" si="5"/>
        <v>3258.3114352948169</v>
      </c>
      <c r="BC10" s="896">
        <f t="shared" si="5"/>
        <v>3408.5922572418208</v>
      </c>
      <c r="BD10" s="896">
        <f t="shared" si="5"/>
        <v>3589.6378004004227</v>
      </c>
      <c r="BE10" s="896">
        <f t="shared" si="5"/>
        <v>3861.7406212620726</v>
      </c>
      <c r="BF10" s="896">
        <f t="shared" si="5"/>
        <v>4105.2438886240434</v>
      </c>
      <c r="BG10" s="896">
        <f t="shared" si="5"/>
        <v>4388.6272675576192</v>
      </c>
      <c r="BH10" s="896">
        <f t="shared" si="5"/>
        <v>4628.2520000000004</v>
      </c>
      <c r="BI10" s="896">
        <f t="shared" si="5"/>
        <v>4869.6964021188787</v>
      </c>
      <c r="BJ10" s="896">
        <f t="shared" si="5"/>
        <v>5122.9964421995737</v>
      </c>
      <c r="BK10" s="896">
        <f t="shared" si="5"/>
        <v>5468.0760196496631</v>
      </c>
      <c r="BL10" s="896">
        <f t="shared" si="5"/>
        <v>5799.6705914329377</v>
      </c>
      <c r="BM10" s="896">
        <f t="shared" si="5"/>
        <v>6277.2924692415208</v>
      </c>
      <c r="BN10" s="896">
        <f t="shared" ref="BN10:CG10" si="6">SUM(BN11:BN13)</f>
        <v>6456.118999717567</v>
      </c>
      <c r="BO10" s="896">
        <f t="shared" si="6"/>
        <v>6899.7753096582774</v>
      </c>
      <c r="BP10" s="896">
        <f t="shared" si="6"/>
        <v>7419.4275888724915</v>
      </c>
      <c r="BQ10" s="896">
        <f t="shared" si="6"/>
        <v>7673.9960352080689</v>
      </c>
      <c r="BR10" s="896">
        <f t="shared" si="6"/>
        <v>8507.1745241803274</v>
      </c>
      <c r="BS10" s="896">
        <f t="shared" si="6"/>
        <v>9511.495361865509</v>
      </c>
      <c r="BT10" s="896">
        <f t="shared" si="6"/>
        <v>9869.9444999743155</v>
      </c>
      <c r="BU10" s="896">
        <f t="shared" si="6"/>
        <v>11299.224825035957</v>
      </c>
      <c r="BV10" s="896">
        <f t="shared" si="6"/>
        <v>11994.367946705614</v>
      </c>
      <c r="BW10" s="896">
        <f t="shared" si="6"/>
        <v>12429.185466323412</v>
      </c>
      <c r="BX10" s="896">
        <f t="shared" si="6"/>
        <v>12691.600892607907</v>
      </c>
      <c r="BY10" s="896">
        <f t="shared" si="6"/>
        <v>13777.150494733405</v>
      </c>
      <c r="BZ10" s="896">
        <f t="shared" si="6"/>
        <v>15734.335392809991</v>
      </c>
      <c r="CA10" s="896">
        <f t="shared" si="6"/>
        <v>19100.780402014971</v>
      </c>
      <c r="CB10" s="896">
        <f t="shared" si="6"/>
        <v>22540.697745722155</v>
      </c>
      <c r="CC10" s="896">
        <f t="shared" si="6"/>
        <v>24694.67630421299</v>
      </c>
      <c r="CD10" s="896">
        <f t="shared" si="6"/>
        <v>27261.340003965517</v>
      </c>
      <c r="CE10" s="896">
        <f t="shared" si="6"/>
        <v>28612.500112513786</v>
      </c>
      <c r="CF10" s="896">
        <f t="shared" si="6"/>
        <v>29649.497047242843</v>
      </c>
      <c r="CG10" s="903">
        <f t="shared" si="6"/>
        <v>30953.756203228113</v>
      </c>
    </row>
    <row r="11" spans="1:86" s="898" customFormat="1" ht="15.5" x14ac:dyDescent="0.35">
      <c r="A11" s="888"/>
      <c r="B11" s="902" t="s">
        <v>635</v>
      </c>
      <c r="C11" s="890"/>
      <c r="D11" s="895"/>
      <c r="E11" s="895"/>
      <c r="F11" s="895"/>
      <c r="G11" s="895"/>
      <c r="H11" s="895"/>
      <c r="I11" s="895"/>
      <c r="J11" s="895"/>
      <c r="K11" s="895"/>
      <c r="L11" s="895"/>
      <c r="M11" s="895"/>
      <c r="N11" s="895"/>
      <c r="O11" s="895"/>
      <c r="P11" s="895"/>
      <c r="Q11" s="895"/>
      <c r="R11" s="895"/>
      <c r="S11" s="895"/>
      <c r="T11" s="895"/>
      <c r="U11" s="895"/>
      <c r="V11" s="895"/>
      <c r="W11" s="895"/>
      <c r="X11" s="895"/>
      <c r="Y11" s="895"/>
      <c r="Z11" s="895"/>
      <c r="AA11" s="895"/>
      <c r="AB11" s="895"/>
      <c r="AC11" s="895"/>
      <c r="AD11" s="895"/>
      <c r="AE11" s="895"/>
      <c r="AF11" s="895"/>
      <c r="AG11" s="895"/>
      <c r="AH11" s="896">
        <v>0</v>
      </c>
      <c r="AI11" s="896">
        <v>0</v>
      </c>
      <c r="AJ11" s="896">
        <v>0</v>
      </c>
      <c r="AK11" s="896">
        <v>0</v>
      </c>
      <c r="AL11" s="896">
        <v>0</v>
      </c>
      <c r="AM11" s="896">
        <v>0</v>
      </c>
      <c r="AN11" s="896">
        <v>0</v>
      </c>
      <c r="AO11" s="896">
        <v>0</v>
      </c>
      <c r="AP11" s="896">
        <v>0</v>
      </c>
      <c r="AQ11" s="896">
        <v>0</v>
      </c>
      <c r="AR11" s="896">
        <v>0</v>
      </c>
      <c r="AS11" s="896">
        <v>0</v>
      </c>
      <c r="AT11" s="896">
        <v>0</v>
      </c>
      <c r="AU11" s="896">
        <v>0</v>
      </c>
      <c r="AV11" s="896">
        <v>1236.2204590686167</v>
      </c>
      <c r="AW11" s="896">
        <v>1736.8250803346616</v>
      </c>
      <c r="AX11" s="896">
        <v>1938.6567415590337</v>
      </c>
      <c r="AY11" s="896">
        <v>2356.4150170875105</v>
      </c>
      <c r="AZ11" s="896">
        <v>2842.0259956222508</v>
      </c>
      <c r="BA11" s="896">
        <v>3091.4517961447359</v>
      </c>
      <c r="BB11" s="896">
        <v>3258.3114352948169</v>
      </c>
      <c r="BC11" s="896">
        <v>3408.5922572418208</v>
      </c>
      <c r="BD11" s="896">
        <v>3589.6378004004227</v>
      </c>
      <c r="BE11" s="896">
        <v>3861.7406212620726</v>
      </c>
      <c r="BF11" s="896">
        <v>4105.2438886240434</v>
      </c>
      <c r="BG11" s="896">
        <v>4388.6272675576192</v>
      </c>
      <c r="BH11" s="896">
        <v>4628.2520000000004</v>
      </c>
      <c r="BI11" s="896">
        <v>4869.6964021188787</v>
      </c>
      <c r="BJ11" s="896">
        <v>5122.9964421995737</v>
      </c>
      <c r="BK11" s="896">
        <v>5468.0760196496631</v>
      </c>
      <c r="BL11" s="896">
        <v>5799.6705914329377</v>
      </c>
      <c r="BM11" s="896">
        <v>6277.2924692415208</v>
      </c>
      <c r="BN11" s="896">
        <v>6456.118999717567</v>
      </c>
      <c r="BO11" s="896">
        <v>6899.7753096582774</v>
      </c>
      <c r="BP11" s="896">
        <v>7419.4275888724915</v>
      </c>
      <c r="BQ11" s="896">
        <v>7528.3277963936862</v>
      </c>
      <c r="BR11" s="896">
        <v>7070.966334335757</v>
      </c>
      <c r="BS11" s="896">
        <v>6632.0880013466494</v>
      </c>
      <c r="BT11" s="896">
        <v>5138.3005447814785</v>
      </c>
      <c r="BU11" s="896">
        <v>3571.9593185363819</v>
      </c>
      <c r="BV11" s="896">
        <v>2486.5805035497042</v>
      </c>
      <c r="BW11" s="896">
        <v>1621.5160946707183</v>
      </c>
      <c r="BX11" s="896">
        <v>874.33412053569134</v>
      </c>
      <c r="BY11" s="896">
        <v>801.18649202329118</v>
      </c>
      <c r="BZ11" s="896">
        <v>767.88885855129126</v>
      </c>
      <c r="CA11" s="896">
        <v>784.70679178596833</v>
      </c>
      <c r="CB11" s="896">
        <v>788.50474389734052</v>
      </c>
      <c r="CC11" s="896">
        <v>748.48901551707002</v>
      </c>
      <c r="CD11" s="896">
        <v>710.02072951194782</v>
      </c>
      <c r="CE11" s="896">
        <v>666.31546020173403</v>
      </c>
      <c r="CF11" s="896">
        <v>551.56815017269082</v>
      </c>
      <c r="CG11" s="903">
        <v>295.89502985737431</v>
      </c>
      <c r="CH11" s="893"/>
    </row>
    <row r="12" spans="1:86" s="898" customFormat="1" ht="15.5" x14ac:dyDescent="0.35">
      <c r="A12" s="888"/>
      <c r="B12" s="902" t="s">
        <v>413</v>
      </c>
      <c r="C12" s="890"/>
      <c r="D12" s="895"/>
      <c r="E12" s="895"/>
      <c r="F12" s="895"/>
      <c r="G12" s="895"/>
      <c r="H12" s="895"/>
      <c r="I12" s="895"/>
      <c r="J12" s="895"/>
      <c r="K12" s="895"/>
      <c r="L12" s="895"/>
      <c r="M12" s="895"/>
      <c r="N12" s="895"/>
      <c r="O12" s="895"/>
      <c r="P12" s="895"/>
      <c r="Q12" s="895"/>
      <c r="R12" s="895"/>
      <c r="S12" s="895"/>
      <c r="T12" s="895"/>
      <c r="U12" s="895"/>
      <c r="V12" s="895"/>
      <c r="W12" s="895"/>
      <c r="X12" s="895"/>
      <c r="Y12" s="895"/>
      <c r="Z12" s="895"/>
      <c r="AA12" s="895"/>
      <c r="AB12" s="895"/>
      <c r="AC12" s="895"/>
      <c r="AD12" s="895"/>
      <c r="AE12" s="895"/>
      <c r="AF12" s="895"/>
      <c r="AG12" s="895"/>
      <c r="AH12" s="896">
        <v>37.898503071731419</v>
      </c>
      <c r="AI12" s="896">
        <v>64.855703618254054</v>
      </c>
      <c r="AJ12" s="896">
        <v>96.569209265311542</v>
      </c>
      <c r="AK12" s="896">
        <v>127.84580671123882</v>
      </c>
      <c r="AL12" s="896">
        <v>169.68592537968243</v>
      </c>
      <c r="AM12" s="896">
        <v>214.43796792257592</v>
      </c>
      <c r="AN12" s="896">
        <v>245.28870869995595</v>
      </c>
      <c r="AO12" s="896">
        <v>282.49343254041281</v>
      </c>
      <c r="AP12" s="896">
        <v>335.26923366467042</v>
      </c>
      <c r="AQ12" s="896">
        <v>380.55923785764566</v>
      </c>
      <c r="AR12" s="896">
        <v>421.4691414374301</v>
      </c>
      <c r="AS12" s="896">
        <v>470.12556674757064</v>
      </c>
      <c r="AT12" s="896">
        <v>529.02542592395196</v>
      </c>
      <c r="AU12" s="896">
        <v>628.73314831467371</v>
      </c>
      <c r="AV12" s="896">
        <v>40.441304458882144</v>
      </c>
      <c r="AW12" s="896">
        <v>0</v>
      </c>
      <c r="AX12" s="896">
        <v>0</v>
      </c>
      <c r="AY12" s="896">
        <v>0</v>
      </c>
      <c r="AZ12" s="896">
        <v>0</v>
      </c>
      <c r="BA12" s="896">
        <v>0</v>
      </c>
      <c r="BB12" s="896">
        <v>0</v>
      </c>
      <c r="BC12" s="896">
        <v>0</v>
      </c>
      <c r="BD12" s="896">
        <v>0</v>
      </c>
      <c r="BE12" s="896">
        <v>0</v>
      </c>
      <c r="BF12" s="896">
        <v>0</v>
      </c>
      <c r="BG12" s="896">
        <v>0</v>
      </c>
      <c r="BH12" s="896">
        <v>0</v>
      </c>
      <c r="BI12" s="896">
        <v>0</v>
      </c>
      <c r="BJ12" s="896">
        <v>0</v>
      </c>
      <c r="BK12" s="896">
        <v>0</v>
      </c>
      <c r="BL12" s="896">
        <v>0</v>
      </c>
      <c r="BM12" s="896">
        <v>0</v>
      </c>
      <c r="BN12" s="896">
        <v>0</v>
      </c>
      <c r="BO12" s="896">
        <v>0</v>
      </c>
      <c r="BP12" s="896">
        <v>0</v>
      </c>
      <c r="BQ12" s="896">
        <v>0</v>
      </c>
      <c r="BR12" s="896">
        <v>0</v>
      </c>
      <c r="BS12" s="896">
        <v>0</v>
      </c>
      <c r="BT12" s="896">
        <v>0</v>
      </c>
      <c r="BU12" s="896">
        <v>0</v>
      </c>
      <c r="BV12" s="896">
        <v>0</v>
      </c>
      <c r="BW12" s="896">
        <v>0</v>
      </c>
      <c r="BX12" s="896">
        <v>0</v>
      </c>
      <c r="BY12" s="896">
        <v>0</v>
      </c>
      <c r="BZ12" s="896">
        <v>0</v>
      </c>
      <c r="CA12" s="896">
        <v>0</v>
      </c>
      <c r="CB12" s="896">
        <v>0</v>
      </c>
      <c r="CC12" s="896">
        <v>0</v>
      </c>
      <c r="CD12" s="896">
        <v>0</v>
      </c>
      <c r="CE12" s="896">
        <v>0</v>
      </c>
      <c r="CF12" s="896">
        <v>0</v>
      </c>
      <c r="CG12" s="903">
        <v>0</v>
      </c>
      <c r="CH12" s="893"/>
    </row>
    <row r="13" spans="1:86" s="898" customFormat="1" ht="15.5" x14ac:dyDescent="0.35">
      <c r="A13" s="888"/>
      <c r="B13" s="902" t="s">
        <v>420</v>
      </c>
      <c r="C13" s="890"/>
      <c r="D13" s="895"/>
      <c r="E13" s="895"/>
      <c r="F13" s="895"/>
      <c r="G13" s="895"/>
      <c r="H13" s="895"/>
      <c r="I13" s="895"/>
      <c r="J13" s="895"/>
      <c r="K13" s="895"/>
      <c r="L13" s="895"/>
      <c r="M13" s="895"/>
      <c r="N13" s="895"/>
      <c r="O13" s="895"/>
      <c r="P13" s="895"/>
      <c r="Q13" s="895"/>
      <c r="R13" s="895"/>
      <c r="S13" s="895"/>
      <c r="T13" s="895"/>
      <c r="U13" s="895"/>
      <c r="V13" s="895"/>
      <c r="W13" s="895"/>
      <c r="X13" s="895"/>
      <c r="Y13" s="895"/>
      <c r="Z13" s="895"/>
      <c r="AA13" s="895"/>
      <c r="AB13" s="895"/>
      <c r="AC13" s="895"/>
      <c r="AD13" s="895"/>
      <c r="AE13" s="895"/>
      <c r="AF13" s="895"/>
      <c r="AG13" s="895"/>
      <c r="AH13" s="896">
        <v>0</v>
      </c>
      <c r="AI13" s="896">
        <v>0</v>
      </c>
      <c r="AJ13" s="896">
        <v>0</v>
      </c>
      <c r="AK13" s="896">
        <v>0</v>
      </c>
      <c r="AL13" s="896">
        <v>0</v>
      </c>
      <c r="AM13" s="896">
        <v>0</v>
      </c>
      <c r="AN13" s="896">
        <v>0</v>
      </c>
      <c r="AO13" s="896">
        <v>0</v>
      </c>
      <c r="AP13" s="896">
        <v>0</v>
      </c>
      <c r="AQ13" s="896">
        <v>0</v>
      </c>
      <c r="AR13" s="896">
        <v>0</v>
      </c>
      <c r="AS13" s="896">
        <v>0</v>
      </c>
      <c r="AT13" s="896">
        <v>0</v>
      </c>
      <c r="AU13" s="896">
        <v>0</v>
      </c>
      <c r="AV13" s="896">
        <v>0</v>
      </c>
      <c r="AW13" s="896">
        <v>0</v>
      </c>
      <c r="AX13" s="896">
        <v>0</v>
      </c>
      <c r="AY13" s="896">
        <v>0</v>
      </c>
      <c r="AZ13" s="896">
        <v>0</v>
      </c>
      <c r="BA13" s="896">
        <v>0</v>
      </c>
      <c r="BB13" s="896">
        <v>0</v>
      </c>
      <c r="BC13" s="896">
        <v>0</v>
      </c>
      <c r="BD13" s="896">
        <v>0</v>
      </c>
      <c r="BE13" s="896">
        <v>0</v>
      </c>
      <c r="BF13" s="896">
        <v>0</v>
      </c>
      <c r="BG13" s="896">
        <v>0</v>
      </c>
      <c r="BH13" s="896">
        <v>0</v>
      </c>
      <c r="BI13" s="896">
        <v>0</v>
      </c>
      <c r="BJ13" s="896">
        <v>0</v>
      </c>
      <c r="BK13" s="896">
        <v>0</v>
      </c>
      <c r="BL13" s="896">
        <v>0</v>
      </c>
      <c r="BM13" s="896">
        <v>0</v>
      </c>
      <c r="BN13" s="896">
        <v>0</v>
      </c>
      <c r="BO13" s="896">
        <v>0</v>
      </c>
      <c r="BP13" s="896">
        <v>0</v>
      </c>
      <c r="BQ13" s="896">
        <v>145.66823881438239</v>
      </c>
      <c r="BR13" s="896">
        <v>1436.2081898445697</v>
      </c>
      <c r="BS13" s="896">
        <v>2879.4073605188605</v>
      </c>
      <c r="BT13" s="896">
        <v>4731.643955192837</v>
      </c>
      <c r="BU13" s="896">
        <v>7727.2655064995752</v>
      </c>
      <c r="BV13" s="896">
        <v>9507.7874431559103</v>
      </c>
      <c r="BW13" s="896">
        <v>10807.669371652693</v>
      </c>
      <c r="BX13" s="896">
        <v>11817.266772072215</v>
      </c>
      <c r="BY13" s="896">
        <v>12975.964002710114</v>
      </c>
      <c r="BZ13" s="896">
        <v>14966.446534258701</v>
      </c>
      <c r="CA13" s="896">
        <v>18316.073610229003</v>
      </c>
      <c r="CB13" s="896">
        <v>21752.193001824813</v>
      </c>
      <c r="CC13" s="896">
        <v>23946.187288695921</v>
      </c>
      <c r="CD13" s="896">
        <v>26551.31927445357</v>
      </c>
      <c r="CE13" s="896">
        <v>27946.184652312051</v>
      </c>
      <c r="CF13" s="896">
        <v>29097.928897070153</v>
      </c>
      <c r="CG13" s="903">
        <v>30657.86117337074</v>
      </c>
      <c r="CH13" s="893"/>
    </row>
    <row r="14" spans="1:86" s="893" customFormat="1" ht="15.5" x14ac:dyDescent="0.35">
      <c r="A14" s="899"/>
      <c r="B14" s="900" t="s">
        <v>591</v>
      </c>
      <c r="C14" s="901"/>
      <c r="D14" s="896"/>
      <c r="E14" s="896"/>
      <c r="F14" s="896"/>
      <c r="G14" s="896"/>
      <c r="H14" s="896"/>
      <c r="I14" s="896"/>
      <c r="J14" s="896"/>
      <c r="K14" s="896"/>
      <c r="L14" s="896"/>
      <c r="M14" s="896"/>
      <c r="N14" s="896"/>
      <c r="O14" s="896"/>
      <c r="P14" s="896"/>
      <c r="Q14" s="896"/>
      <c r="R14" s="896"/>
      <c r="S14" s="896"/>
      <c r="T14" s="896"/>
      <c r="U14" s="896"/>
      <c r="V14" s="896"/>
      <c r="W14" s="896"/>
      <c r="X14" s="896"/>
      <c r="Y14" s="896"/>
      <c r="Z14" s="896"/>
      <c r="AA14" s="896"/>
      <c r="AB14" s="896"/>
      <c r="AC14" s="896"/>
      <c r="AD14" s="896"/>
      <c r="AE14" s="896"/>
      <c r="AF14" s="896"/>
      <c r="AG14" s="896"/>
      <c r="AH14" s="896">
        <f>SUM(AH15:AH22)</f>
        <v>1529.9435153078261</v>
      </c>
      <c r="AI14" s="896">
        <f t="shared" ref="AI14:CG14" si="7">SUM(AI15:AI22)</f>
        <v>1646.1343128758599</v>
      </c>
      <c r="AJ14" s="896">
        <f t="shared" si="7"/>
        <v>1809.2107295895348</v>
      </c>
      <c r="AK14" s="896">
        <f t="shared" si="7"/>
        <v>2057.9282400413831</v>
      </c>
      <c r="AL14" s="896">
        <f t="shared" si="7"/>
        <v>2158.1250547400077</v>
      </c>
      <c r="AM14" s="896">
        <f t="shared" si="7"/>
        <v>2148.0162562895484</v>
      </c>
      <c r="AN14" s="896">
        <f t="shared" si="7"/>
        <v>2442.4057492428547</v>
      </c>
      <c r="AO14" s="896">
        <f t="shared" si="7"/>
        <v>2624.2766144896923</v>
      </c>
      <c r="AP14" s="896">
        <f t="shared" si="7"/>
        <v>2795.1359305710021</v>
      </c>
      <c r="AQ14" s="896">
        <f t="shared" si="7"/>
        <v>3032.0325436077005</v>
      </c>
      <c r="AR14" s="896">
        <f t="shared" si="7"/>
        <v>4061.2307059201048</v>
      </c>
      <c r="AS14" s="896">
        <f t="shared" si="7"/>
        <v>4560.853084641888</v>
      </c>
      <c r="AT14" s="896">
        <f t="shared" si="7"/>
        <v>5257.4889414189201</v>
      </c>
      <c r="AU14" s="896">
        <f t="shared" si="7"/>
        <v>6563.6414546689839</v>
      </c>
      <c r="AV14" s="896">
        <f t="shared" si="7"/>
        <v>7708.637044337127</v>
      </c>
      <c r="AW14" s="896">
        <f t="shared" si="7"/>
        <v>8890.6973580754093</v>
      </c>
      <c r="AX14" s="896">
        <f t="shared" si="7"/>
        <v>9923.9102566546535</v>
      </c>
      <c r="AY14" s="896">
        <f t="shared" si="7"/>
        <v>11443.883916415363</v>
      </c>
      <c r="AZ14" s="896">
        <f t="shared" si="7"/>
        <v>11585.857396427811</v>
      </c>
      <c r="BA14" s="896">
        <f t="shared" si="7"/>
        <v>11542.971034354819</v>
      </c>
      <c r="BB14" s="896">
        <f t="shared" si="7"/>
        <v>11507.816331762036</v>
      </c>
      <c r="BC14" s="896">
        <f t="shared" si="7"/>
        <v>11198.355892556072</v>
      </c>
      <c r="BD14" s="896">
        <f t="shared" si="7"/>
        <v>11371.893</v>
      </c>
      <c r="BE14" s="896">
        <f t="shared" si="7"/>
        <v>11629.709338892208</v>
      </c>
      <c r="BF14" s="896">
        <f t="shared" si="7"/>
        <v>11457.917699970272</v>
      </c>
      <c r="BG14" s="896">
        <f t="shared" si="7"/>
        <v>11572.643684366109</v>
      </c>
      <c r="BH14" s="896">
        <f t="shared" si="7"/>
        <v>11409.932253231736</v>
      </c>
      <c r="BI14" s="896">
        <f t="shared" si="7"/>
        <v>11372.223489944532</v>
      </c>
      <c r="BJ14" s="896">
        <f t="shared" si="7"/>
        <v>11435.138393678417</v>
      </c>
      <c r="BK14" s="896">
        <f t="shared" si="7"/>
        <v>11997.485187889955</v>
      </c>
      <c r="BL14" s="896">
        <f t="shared" si="7"/>
        <v>12091.688055333463</v>
      </c>
      <c r="BM14" s="896">
        <f t="shared" si="7"/>
        <v>12826.507070501013</v>
      </c>
      <c r="BN14" s="896">
        <f t="shared" si="7"/>
        <v>12935.472080542335</v>
      </c>
      <c r="BO14" s="896">
        <f t="shared" si="7"/>
        <v>13088.129104633865</v>
      </c>
      <c r="BP14" s="896">
        <f t="shared" si="7"/>
        <v>13196.042188668043</v>
      </c>
      <c r="BQ14" s="896">
        <f t="shared" si="7"/>
        <v>13309.647102534442</v>
      </c>
      <c r="BR14" s="896">
        <f t="shared" si="7"/>
        <v>14131.052279657513</v>
      </c>
      <c r="BS14" s="896">
        <f t="shared" si="7"/>
        <v>14921.923576470896</v>
      </c>
      <c r="BT14" s="896">
        <f t="shared" si="7"/>
        <v>15275.409695525523</v>
      </c>
      <c r="BU14" s="896">
        <f t="shared" si="7"/>
        <v>15819.051281187107</v>
      </c>
      <c r="BV14" s="896">
        <f t="shared" si="7"/>
        <v>16227.373680752875</v>
      </c>
      <c r="BW14" s="896">
        <f t="shared" si="7"/>
        <v>17068.931284734648</v>
      </c>
      <c r="BX14" s="896">
        <f t="shared" si="7"/>
        <v>19105.983794088781</v>
      </c>
      <c r="BY14" s="896">
        <f t="shared" si="7"/>
        <v>20645.512854163855</v>
      </c>
      <c r="BZ14" s="896">
        <f t="shared" si="7"/>
        <v>21823.098852357809</v>
      </c>
      <c r="CA14" s="896">
        <f t="shared" si="7"/>
        <v>25486.098048401927</v>
      </c>
      <c r="CB14" s="896">
        <f t="shared" si="7"/>
        <v>28526.39463801216</v>
      </c>
      <c r="CC14" s="896">
        <f t="shared" si="7"/>
        <v>30381.435346320664</v>
      </c>
      <c r="CD14" s="896">
        <f t="shared" si="7"/>
        <v>31641.818817747517</v>
      </c>
      <c r="CE14" s="896">
        <f t="shared" si="7"/>
        <v>32461.799848200375</v>
      </c>
      <c r="CF14" s="896">
        <f t="shared" si="7"/>
        <v>33377.987201695752</v>
      </c>
      <c r="CG14" s="903">
        <f t="shared" si="7"/>
        <v>34418.098903518527</v>
      </c>
    </row>
    <row r="15" spans="1:86" s="893" customFormat="1" ht="15.5" x14ac:dyDescent="0.35">
      <c r="A15" s="899"/>
      <c r="B15" s="902" t="s">
        <v>637</v>
      </c>
      <c r="C15" s="901"/>
      <c r="D15" s="896"/>
      <c r="E15" s="896"/>
      <c r="F15" s="896"/>
      <c r="G15" s="896"/>
      <c r="H15" s="896"/>
      <c r="I15" s="896"/>
      <c r="J15" s="896"/>
      <c r="K15" s="896"/>
      <c r="L15" s="896"/>
      <c r="M15" s="896"/>
      <c r="N15" s="896"/>
      <c r="O15" s="896"/>
      <c r="P15" s="896"/>
      <c r="Q15" s="896"/>
      <c r="R15" s="896"/>
      <c r="S15" s="896"/>
      <c r="T15" s="896"/>
      <c r="U15" s="896"/>
      <c r="V15" s="896"/>
      <c r="W15" s="896"/>
      <c r="X15" s="896"/>
      <c r="Y15" s="896"/>
      <c r="Z15" s="896"/>
      <c r="AA15" s="896"/>
      <c r="AB15" s="896"/>
      <c r="AC15" s="896"/>
      <c r="AD15" s="896"/>
      <c r="AE15" s="896"/>
      <c r="AF15" s="896"/>
      <c r="AG15" s="896"/>
      <c r="AH15" s="896">
        <v>0</v>
      </c>
      <c r="AI15" s="896">
        <v>0</v>
      </c>
      <c r="AJ15" s="896">
        <v>0</v>
      </c>
      <c r="AK15" s="896">
        <v>0</v>
      </c>
      <c r="AL15" s="896">
        <v>0</v>
      </c>
      <c r="AM15" s="896">
        <v>0</v>
      </c>
      <c r="AN15" s="896">
        <v>0</v>
      </c>
      <c r="AO15" s="896">
        <v>0</v>
      </c>
      <c r="AP15" s="896">
        <v>0</v>
      </c>
      <c r="AQ15" s="896">
        <v>0</v>
      </c>
      <c r="AR15" s="896">
        <v>0</v>
      </c>
      <c r="AS15" s="896">
        <v>0</v>
      </c>
      <c r="AT15" s="896">
        <v>0</v>
      </c>
      <c r="AU15" s="896">
        <v>0</v>
      </c>
      <c r="AV15" s="896">
        <v>0</v>
      </c>
      <c r="AW15" s="896">
        <v>0</v>
      </c>
      <c r="AX15" s="896">
        <v>0</v>
      </c>
      <c r="AY15" s="896">
        <v>0</v>
      </c>
      <c r="AZ15" s="896">
        <v>0</v>
      </c>
      <c r="BA15" s="896">
        <v>0</v>
      </c>
      <c r="BB15" s="896">
        <v>0</v>
      </c>
      <c r="BC15" s="896">
        <v>0</v>
      </c>
      <c r="BD15" s="896">
        <v>0</v>
      </c>
      <c r="BE15" s="896">
        <v>0</v>
      </c>
      <c r="BF15" s="896">
        <v>0</v>
      </c>
      <c r="BG15" s="896">
        <v>0</v>
      </c>
      <c r="BH15" s="896">
        <v>0</v>
      </c>
      <c r="BI15" s="896">
        <v>0</v>
      </c>
      <c r="BJ15" s="896">
        <v>0</v>
      </c>
      <c r="BK15" s="896">
        <v>0</v>
      </c>
      <c r="BL15" s="896">
        <v>127.18792895000001</v>
      </c>
      <c r="BM15" s="896">
        <v>1267.3993002300003</v>
      </c>
      <c r="BN15" s="896">
        <v>2231.7483618999995</v>
      </c>
      <c r="BO15" s="896">
        <v>3554.1022156099993</v>
      </c>
      <c r="BP15" s="896">
        <v>6779.6544881600003</v>
      </c>
      <c r="BQ15" s="896">
        <v>10436.707839979998</v>
      </c>
      <c r="BR15" s="896">
        <v>12827.382151169997</v>
      </c>
      <c r="BS15" s="896">
        <v>14271.548569180002</v>
      </c>
      <c r="BT15" s="896">
        <v>14830.444816650004</v>
      </c>
      <c r="BU15" s="896">
        <v>15352.892355200001</v>
      </c>
      <c r="BV15" s="896">
        <v>15097.869323739997</v>
      </c>
      <c r="BW15" s="896">
        <v>13850.988828139998</v>
      </c>
      <c r="BX15" s="896">
        <v>13384.170061050001</v>
      </c>
      <c r="BY15" s="896">
        <v>12688.526055580001</v>
      </c>
      <c r="BZ15" s="896">
        <v>12088.05388639</v>
      </c>
      <c r="CA15" s="896">
        <v>12357.095583569999</v>
      </c>
      <c r="CB15" s="896">
        <v>12289.981081590471</v>
      </c>
      <c r="CC15" s="896">
        <v>7875.3459895976084</v>
      </c>
      <c r="CD15" s="896">
        <v>4943.0982782084939</v>
      </c>
      <c r="CE15" s="896">
        <v>5110.2712933601797</v>
      </c>
      <c r="CF15" s="896">
        <v>5225.5507855808737</v>
      </c>
      <c r="CG15" s="903">
        <v>5295.1308297614078</v>
      </c>
    </row>
    <row r="16" spans="1:86" s="893" customFormat="1" ht="15.5" x14ac:dyDescent="0.35">
      <c r="A16" s="899"/>
      <c r="B16" s="902" t="s">
        <v>638</v>
      </c>
      <c r="C16" s="901"/>
      <c r="D16" s="896"/>
      <c r="E16" s="896"/>
      <c r="F16" s="896"/>
      <c r="G16" s="896"/>
      <c r="H16" s="896"/>
      <c r="I16" s="896"/>
      <c r="J16" s="896"/>
      <c r="K16" s="896"/>
      <c r="L16" s="896"/>
      <c r="M16" s="896"/>
      <c r="N16" s="896"/>
      <c r="O16" s="896"/>
      <c r="P16" s="896"/>
      <c r="Q16" s="896"/>
      <c r="R16" s="896"/>
      <c r="S16" s="896"/>
      <c r="T16" s="896"/>
      <c r="U16" s="896"/>
      <c r="V16" s="896"/>
      <c r="W16" s="896"/>
      <c r="X16" s="896"/>
      <c r="Y16" s="896"/>
      <c r="Z16" s="896"/>
      <c r="AA16" s="896"/>
      <c r="AB16" s="896"/>
      <c r="AC16" s="896"/>
      <c r="AD16" s="896"/>
      <c r="AE16" s="896"/>
      <c r="AF16" s="896"/>
      <c r="AG16" s="896"/>
      <c r="AH16" s="896">
        <v>0</v>
      </c>
      <c r="AI16" s="896">
        <v>0</v>
      </c>
      <c r="AJ16" s="896">
        <v>0</v>
      </c>
      <c r="AK16" s="896">
        <v>0</v>
      </c>
      <c r="AL16" s="896">
        <v>0</v>
      </c>
      <c r="AM16" s="896">
        <v>0</v>
      </c>
      <c r="AN16" s="896">
        <v>0</v>
      </c>
      <c r="AO16" s="896">
        <v>0</v>
      </c>
      <c r="AP16" s="896">
        <v>0</v>
      </c>
      <c r="AQ16" s="896">
        <v>0</v>
      </c>
      <c r="AR16" s="896">
        <v>0</v>
      </c>
      <c r="AS16" s="896">
        <v>0</v>
      </c>
      <c r="AT16" s="896">
        <v>0</v>
      </c>
      <c r="AU16" s="896">
        <v>0</v>
      </c>
      <c r="AV16" s="896">
        <v>0</v>
      </c>
      <c r="AW16" s="896">
        <v>0</v>
      </c>
      <c r="AX16" s="896">
        <v>0</v>
      </c>
      <c r="AY16" s="896">
        <v>7622.94</v>
      </c>
      <c r="AZ16" s="896">
        <v>7661.6239999999998</v>
      </c>
      <c r="BA16" s="896">
        <v>7412.2720000000008</v>
      </c>
      <c r="BB16" s="896">
        <v>7250.59</v>
      </c>
      <c r="BC16" s="896">
        <v>6790.04</v>
      </c>
      <c r="BD16" s="896">
        <v>6766.183</v>
      </c>
      <c r="BE16" s="896">
        <v>6749.0433528570848</v>
      </c>
      <c r="BF16" s="896">
        <v>6757.9545089520052</v>
      </c>
      <c r="BG16" s="896">
        <v>6724.1235550023994</v>
      </c>
      <c r="BH16" s="896">
        <v>6662.027000000001</v>
      </c>
      <c r="BI16" s="896">
        <v>6649.9306075200002</v>
      </c>
      <c r="BJ16" s="896">
        <v>6566.1693209299992</v>
      </c>
      <c r="BK16" s="896">
        <v>6657.0001817393668</v>
      </c>
      <c r="BL16" s="896">
        <v>6515.8436022599981</v>
      </c>
      <c r="BM16" s="896">
        <v>6108.3423565899993</v>
      </c>
      <c r="BN16" s="896">
        <v>5556.0370140352561</v>
      </c>
      <c r="BO16" s="896">
        <v>4935.2797263499997</v>
      </c>
      <c r="BP16" s="896">
        <v>3275.8454461099996</v>
      </c>
      <c r="BQ16" s="896">
        <v>1186.7982191800004</v>
      </c>
      <c r="BR16" s="896">
        <v>244.52811802000028</v>
      </c>
      <c r="BS16" s="896">
        <v>61.927221750000008</v>
      </c>
      <c r="BT16" s="896">
        <v>14.895368320000006</v>
      </c>
      <c r="BU16" s="896">
        <v>8.9284635499999982</v>
      </c>
      <c r="BV16" s="896">
        <v>0</v>
      </c>
      <c r="BW16" s="896">
        <v>4.8241001800000003</v>
      </c>
      <c r="BX16" s="896">
        <v>4.6269737999999991</v>
      </c>
      <c r="BY16" s="896">
        <v>0</v>
      </c>
      <c r="BZ16" s="896">
        <v>11.75940172</v>
      </c>
      <c r="CA16" s="896">
        <v>-0.90839022999999974</v>
      </c>
      <c r="CB16" s="896">
        <v>-0.29011564612193586</v>
      </c>
      <c r="CC16" s="896">
        <v>1.6159446241153264</v>
      </c>
      <c r="CD16" s="896">
        <v>1.1389192963279184</v>
      </c>
      <c r="CE16" s="896">
        <v>1.1758137078665754</v>
      </c>
      <c r="CF16" s="896">
        <v>1.2048966194086332</v>
      </c>
      <c r="CG16" s="903">
        <v>0.70382822350564067</v>
      </c>
    </row>
    <row r="17" spans="1:85" s="893" customFormat="1" ht="15.5" x14ac:dyDescent="0.35">
      <c r="A17" s="899"/>
      <c r="B17" s="904" t="s">
        <v>592</v>
      </c>
      <c r="C17" s="901"/>
      <c r="D17" s="896"/>
      <c r="E17" s="896"/>
      <c r="F17" s="896"/>
      <c r="G17" s="896"/>
      <c r="H17" s="896"/>
      <c r="I17" s="896"/>
      <c r="J17" s="896"/>
      <c r="K17" s="896"/>
      <c r="L17" s="896"/>
      <c r="M17" s="896"/>
      <c r="N17" s="896"/>
      <c r="O17" s="896"/>
      <c r="P17" s="896"/>
      <c r="Q17" s="896"/>
      <c r="R17" s="896"/>
      <c r="S17" s="896"/>
      <c r="T17" s="896"/>
      <c r="U17" s="896"/>
      <c r="V17" s="896"/>
      <c r="W17" s="896"/>
      <c r="X17" s="896"/>
      <c r="Y17" s="896"/>
      <c r="Z17" s="896"/>
      <c r="AA17" s="896"/>
      <c r="AB17" s="896"/>
      <c r="AC17" s="896"/>
      <c r="AD17" s="896"/>
      <c r="AE17" s="896"/>
      <c r="AF17" s="896"/>
      <c r="AG17" s="896"/>
      <c r="AH17" s="896">
        <v>0</v>
      </c>
      <c r="AI17" s="896">
        <v>0</v>
      </c>
      <c r="AJ17" s="896">
        <v>0</v>
      </c>
      <c r="AK17" s="896">
        <v>0</v>
      </c>
      <c r="AL17" s="896">
        <v>0</v>
      </c>
      <c r="AM17" s="896">
        <v>0</v>
      </c>
      <c r="AN17" s="896">
        <v>0</v>
      </c>
      <c r="AO17" s="896">
        <v>0</v>
      </c>
      <c r="AP17" s="896">
        <v>0</v>
      </c>
      <c r="AQ17" s="896">
        <v>0</v>
      </c>
      <c r="AR17" s="896">
        <v>712.81524487311174</v>
      </c>
      <c r="AS17" s="896">
        <v>813.66243428333325</v>
      </c>
      <c r="AT17" s="896">
        <v>976.48868381898592</v>
      </c>
      <c r="AU17" s="896">
        <v>1222.7078169633298</v>
      </c>
      <c r="AV17" s="896">
        <v>1643.6375723417407</v>
      </c>
      <c r="AW17" s="896">
        <v>2031.7317211781042</v>
      </c>
      <c r="AX17" s="896">
        <v>2456.8890000000001</v>
      </c>
      <c r="AY17" s="896">
        <v>2872.4450000000002</v>
      </c>
      <c r="AZ17" s="896">
        <v>3123.165</v>
      </c>
      <c r="BA17" s="896">
        <v>3268.2559999999999</v>
      </c>
      <c r="BB17" s="896">
        <v>3417.1860000000001</v>
      </c>
      <c r="BC17" s="896">
        <v>3546.3220000000001</v>
      </c>
      <c r="BD17" s="896">
        <v>3754.5540000000001</v>
      </c>
      <c r="BE17" s="896">
        <v>4006.4919999999997</v>
      </c>
      <c r="BF17" s="896">
        <v>3904.9700000000003</v>
      </c>
      <c r="BG17" s="896">
        <v>4082.377</v>
      </c>
      <c r="BH17" s="896">
        <v>3953.7842532317363</v>
      </c>
      <c r="BI17" s="896">
        <v>3950.3417630533431</v>
      </c>
      <c r="BJ17" s="896">
        <v>4100.6338335056571</v>
      </c>
      <c r="BK17" s="896">
        <v>4642.9075633741932</v>
      </c>
      <c r="BL17" s="896">
        <v>4736.7609194848892</v>
      </c>
      <c r="BM17" s="896">
        <v>4727.4545740895683</v>
      </c>
      <c r="BN17" s="896">
        <v>4429.407313899017</v>
      </c>
      <c r="BO17" s="896">
        <v>3887.3832286672528</v>
      </c>
      <c r="BP17" s="896">
        <v>2413.1440646750539</v>
      </c>
      <c r="BQ17" s="896">
        <v>971.08783031723078</v>
      </c>
      <c r="BR17" s="896">
        <v>453.69977783281934</v>
      </c>
      <c r="BS17" s="896">
        <v>231.13959579658541</v>
      </c>
      <c r="BT17" s="896">
        <v>99.205461227343307</v>
      </c>
      <c r="BU17" s="896">
        <v>28.960770188816397</v>
      </c>
      <c r="BV17" s="896">
        <v>3.1480217970206676</v>
      </c>
      <c r="BW17" s="896">
        <v>1.4391787459022238</v>
      </c>
      <c r="BX17" s="896">
        <v>1.1234131015915783</v>
      </c>
      <c r="BY17" s="896">
        <v>0.84632984616621354</v>
      </c>
      <c r="BZ17" s="896">
        <v>0.93882609294924835</v>
      </c>
      <c r="CA17" s="896">
        <v>0.64068304963312983</v>
      </c>
      <c r="CB17" s="896">
        <v>0.23924303872867608</v>
      </c>
      <c r="CC17" s="896">
        <v>-3.1832211341465212E-5</v>
      </c>
      <c r="CD17" s="896">
        <v>-9.9804620189159938E-5</v>
      </c>
      <c r="CE17" s="896">
        <v>-1.2573109037309715E-3</v>
      </c>
      <c r="CF17" s="896">
        <v>-1.5330818728048975E-3</v>
      </c>
      <c r="CG17" s="903">
        <v>-1.5884252662833934E-3</v>
      </c>
    </row>
    <row r="18" spans="1:85" s="893" customFormat="1" ht="15.5" x14ac:dyDescent="0.35">
      <c r="A18" s="899"/>
      <c r="B18" s="902" t="s">
        <v>406</v>
      </c>
      <c r="C18" s="901"/>
      <c r="D18" s="896"/>
      <c r="E18" s="896"/>
      <c r="F18" s="896"/>
      <c r="G18" s="896"/>
      <c r="H18" s="896"/>
      <c r="I18" s="896"/>
      <c r="J18" s="896"/>
      <c r="K18" s="896"/>
      <c r="L18" s="896"/>
      <c r="M18" s="896"/>
      <c r="N18" s="896"/>
      <c r="O18" s="896"/>
      <c r="P18" s="896"/>
      <c r="Q18" s="896"/>
      <c r="R18" s="896"/>
      <c r="S18" s="896"/>
      <c r="T18" s="896"/>
      <c r="U18" s="896"/>
      <c r="V18" s="896"/>
      <c r="W18" s="896"/>
      <c r="X18" s="896"/>
      <c r="Y18" s="896"/>
      <c r="Z18" s="896"/>
      <c r="AA18" s="896"/>
      <c r="AB18" s="896"/>
      <c r="AC18" s="896"/>
      <c r="AD18" s="896"/>
      <c r="AE18" s="896"/>
      <c r="AF18" s="896"/>
      <c r="AG18" s="896"/>
      <c r="AH18" s="896">
        <v>772.81210362020079</v>
      </c>
      <c r="AI18" s="896">
        <v>915.551730661693</v>
      </c>
      <c r="AJ18" s="896">
        <v>1059.2419900730245</v>
      </c>
      <c r="AK18" s="896">
        <v>1262.4115423642295</v>
      </c>
      <c r="AL18" s="896">
        <v>1466.2511294259673</v>
      </c>
      <c r="AM18" s="896">
        <v>1719.8984990312515</v>
      </c>
      <c r="AN18" s="896">
        <v>1953.0018867231408</v>
      </c>
      <c r="AO18" s="896">
        <v>2110.5430021843372</v>
      </c>
      <c r="AP18" s="896">
        <v>2362.3371645279713</v>
      </c>
      <c r="AQ18" s="896">
        <v>2578.7432304261088</v>
      </c>
      <c r="AR18" s="896">
        <v>2880.370128444697</v>
      </c>
      <c r="AS18" s="896">
        <v>3243.8829504999271</v>
      </c>
      <c r="AT18" s="896">
        <v>3694.8882678145428</v>
      </c>
      <c r="AU18" s="896">
        <v>4550.7002688273406</v>
      </c>
      <c r="AV18" s="896">
        <v>5155.3106193436415</v>
      </c>
      <c r="AW18" s="896">
        <v>5897.1557472124659</v>
      </c>
      <c r="AX18" s="896">
        <v>6458.1980337844716</v>
      </c>
      <c r="AY18" s="896">
        <v>227.17214073915585</v>
      </c>
      <c r="AZ18" s="896">
        <v>0</v>
      </c>
      <c r="BA18" s="896">
        <v>0</v>
      </c>
      <c r="BB18" s="896">
        <v>0</v>
      </c>
      <c r="BC18" s="896">
        <v>0</v>
      </c>
      <c r="BD18" s="896">
        <v>0</v>
      </c>
      <c r="BE18" s="896">
        <v>0</v>
      </c>
      <c r="BF18" s="896">
        <v>0</v>
      </c>
      <c r="BG18" s="896">
        <v>0</v>
      </c>
      <c r="BH18" s="896">
        <v>0</v>
      </c>
      <c r="BI18" s="896">
        <v>0</v>
      </c>
      <c r="BJ18" s="896">
        <v>0</v>
      </c>
      <c r="BK18" s="896">
        <v>0</v>
      </c>
      <c r="BL18" s="896">
        <v>0</v>
      </c>
      <c r="BM18" s="896">
        <v>0</v>
      </c>
      <c r="BN18" s="896">
        <v>0</v>
      </c>
      <c r="BO18" s="896">
        <v>0</v>
      </c>
      <c r="BP18" s="896">
        <v>0</v>
      </c>
      <c r="BQ18" s="896">
        <v>0</v>
      </c>
      <c r="BR18" s="896">
        <v>0</v>
      </c>
      <c r="BS18" s="896">
        <v>0</v>
      </c>
      <c r="BT18" s="896">
        <v>0</v>
      </c>
      <c r="BU18" s="896">
        <v>0</v>
      </c>
      <c r="BV18" s="896">
        <v>0</v>
      </c>
      <c r="BW18" s="896">
        <v>0</v>
      </c>
      <c r="BX18" s="896">
        <v>0</v>
      </c>
      <c r="BY18" s="896">
        <v>0</v>
      </c>
      <c r="BZ18" s="896">
        <v>0</v>
      </c>
      <c r="CA18" s="896">
        <v>0</v>
      </c>
      <c r="CB18" s="896">
        <v>0</v>
      </c>
      <c r="CC18" s="896">
        <v>0</v>
      </c>
      <c r="CD18" s="896">
        <v>0</v>
      </c>
      <c r="CE18" s="896">
        <v>0</v>
      </c>
      <c r="CF18" s="896">
        <v>0</v>
      </c>
      <c r="CG18" s="903">
        <v>0</v>
      </c>
    </row>
    <row r="19" spans="1:85" s="893" customFormat="1" ht="15.5" x14ac:dyDescent="0.35">
      <c r="A19" s="899"/>
      <c r="B19" s="905" t="s">
        <v>424</v>
      </c>
      <c r="C19" s="901"/>
      <c r="D19" s="896"/>
      <c r="E19" s="896"/>
      <c r="F19" s="896"/>
      <c r="G19" s="896"/>
      <c r="H19" s="896"/>
      <c r="I19" s="896"/>
      <c r="J19" s="896"/>
      <c r="K19" s="896"/>
      <c r="L19" s="896"/>
      <c r="M19" s="896"/>
      <c r="N19" s="896"/>
      <c r="O19" s="896"/>
      <c r="P19" s="896"/>
      <c r="Q19" s="896"/>
      <c r="R19" s="896"/>
      <c r="S19" s="896"/>
      <c r="T19" s="896"/>
      <c r="U19" s="896"/>
      <c r="V19" s="896"/>
      <c r="W19" s="896"/>
      <c r="X19" s="896"/>
      <c r="Y19" s="896"/>
      <c r="Z19" s="896"/>
      <c r="AA19" s="896"/>
      <c r="AB19" s="896"/>
      <c r="AC19" s="896"/>
      <c r="AD19" s="896"/>
      <c r="AE19" s="896"/>
      <c r="AF19" s="896"/>
      <c r="AG19" s="896"/>
      <c r="AH19" s="896">
        <v>65.063615077455893</v>
      </c>
      <c r="AI19" s="896">
        <v>79.479739700042487</v>
      </c>
      <c r="AJ19" s="896">
        <v>99.580834840251342</v>
      </c>
      <c r="AK19" s="896">
        <v>118.59112985115947</v>
      </c>
      <c r="AL19" s="896">
        <v>139.73920084720251</v>
      </c>
      <c r="AM19" s="896">
        <v>164.50313614077683</v>
      </c>
      <c r="AN19" s="896">
        <v>212.71284119727849</v>
      </c>
      <c r="AO19" s="896">
        <v>238.91816166157855</v>
      </c>
      <c r="AP19" s="896">
        <v>254.25078624505122</v>
      </c>
      <c r="AQ19" s="896">
        <v>261.22874343482823</v>
      </c>
      <c r="AR19" s="896">
        <v>277.40848838548044</v>
      </c>
      <c r="AS19" s="896">
        <v>301.45498962625896</v>
      </c>
      <c r="AT19" s="896">
        <v>371.69112573456874</v>
      </c>
      <c r="AU19" s="896">
        <v>518.375122512399</v>
      </c>
      <c r="AV19" s="896">
        <v>547.65025616051685</v>
      </c>
      <c r="AW19" s="896">
        <v>599.38952382356536</v>
      </c>
      <c r="AX19" s="896">
        <v>668.19973532569691</v>
      </c>
      <c r="AY19" s="896">
        <v>709.36948030254121</v>
      </c>
      <c r="AZ19" s="896">
        <v>801.06839642781028</v>
      </c>
      <c r="BA19" s="896">
        <v>862.44303435481982</v>
      </c>
      <c r="BB19" s="896">
        <v>840.04033176203689</v>
      </c>
      <c r="BC19" s="896">
        <v>861.99389255607184</v>
      </c>
      <c r="BD19" s="896">
        <v>851.15599999999995</v>
      </c>
      <c r="BE19" s="896">
        <v>874.17398603512197</v>
      </c>
      <c r="BF19" s="896">
        <v>794.99319101826757</v>
      </c>
      <c r="BG19" s="896">
        <v>766.14312936370834</v>
      </c>
      <c r="BH19" s="896">
        <v>794.12099999999998</v>
      </c>
      <c r="BI19" s="896">
        <v>771.95111937118725</v>
      </c>
      <c r="BJ19" s="896">
        <v>768.33523924275994</v>
      </c>
      <c r="BK19" s="896">
        <v>697.57744277639608</v>
      </c>
      <c r="BL19" s="896">
        <v>711.89560463857492</v>
      </c>
      <c r="BM19" s="896">
        <v>723.31083959144485</v>
      </c>
      <c r="BN19" s="896">
        <v>718.27939070806326</v>
      </c>
      <c r="BO19" s="896">
        <v>711.3639340066137</v>
      </c>
      <c r="BP19" s="896">
        <v>727.39818972298963</v>
      </c>
      <c r="BQ19" s="896">
        <v>715.05321305721429</v>
      </c>
      <c r="BR19" s="896">
        <v>596.85802620084485</v>
      </c>
      <c r="BS19" s="896">
        <v>341.39509716401932</v>
      </c>
      <c r="BT19" s="896">
        <v>113.98152528710739</v>
      </c>
      <c r="BU19" s="896">
        <v>14.603759587950137</v>
      </c>
      <c r="BV19" s="896">
        <v>1.2038047262866163</v>
      </c>
      <c r="BW19" s="896">
        <v>0.2711514096756944</v>
      </c>
      <c r="BX19" s="896">
        <v>0.1569897665315084</v>
      </c>
      <c r="BY19" s="896">
        <v>0.13299450341598951</v>
      </c>
      <c r="BZ19" s="896">
        <v>0.11223336621746766</v>
      </c>
      <c r="CA19" s="896">
        <v>0.12003935109546741</v>
      </c>
      <c r="CB19" s="896">
        <v>0.10830546855083938</v>
      </c>
      <c r="CC19" s="896">
        <v>0.11529149679484146</v>
      </c>
      <c r="CD19" s="896">
        <v>0.11950044491094987</v>
      </c>
      <c r="CE19" s="896">
        <v>0.12203995699694174</v>
      </c>
      <c r="CF19" s="896">
        <v>0.12413450295948525</v>
      </c>
      <c r="CG19" s="903">
        <v>0.12661719301867497</v>
      </c>
    </row>
    <row r="20" spans="1:85" s="893" customFormat="1" ht="15.5" x14ac:dyDescent="0.35">
      <c r="A20" s="899"/>
      <c r="B20" s="902" t="s">
        <v>425</v>
      </c>
      <c r="C20" s="901"/>
      <c r="D20" s="896"/>
      <c r="E20" s="896"/>
      <c r="F20" s="896"/>
      <c r="G20" s="896"/>
      <c r="H20" s="896"/>
      <c r="I20" s="896"/>
      <c r="J20" s="896"/>
      <c r="K20" s="896"/>
      <c r="L20" s="896"/>
      <c r="M20" s="896"/>
      <c r="N20" s="896"/>
      <c r="O20" s="896"/>
      <c r="P20" s="896"/>
      <c r="Q20" s="896"/>
      <c r="R20" s="896"/>
      <c r="S20" s="896"/>
      <c r="T20" s="896"/>
      <c r="U20" s="896"/>
      <c r="V20" s="896"/>
      <c r="W20" s="896"/>
      <c r="X20" s="896"/>
      <c r="Y20" s="896"/>
      <c r="Z20" s="896"/>
      <c r="AA20" s="896"/>
      <c r="AB20" s="896"/>
      <c r="AC20" s="896"/>
      <c r="AD20" s="896"/>
      <c r="AE20" s="896"/>
      <c r="AF20" s="896"/>
      <c r="AG20" s="896"/>
      <c r="AH20" s="896">
        <v>692.06779661016947</v>
      </c>
      <c r="AI20" s="896">
        <v>651.10284251412429</v>
      </c>
      <c r="AJ20" s="896">
        <v>650.38790467625904</v>
      </c>
      <c r="AK20" s="896">
        <v>676.92556782599399</v>
      </c>
      <c r="AL20" s="896">
        <v>552.13472446683784</v>
      </c>
      <c r="AM20" s="896">
        <v>263.61462111751996</v>
      </c>
      <c r="AN20" s="896">
        <v>276.69102132243557</v>
      </c>
      <c r="AO20" s="896">
        <v>274.81545064377684</v>
      </c>
      <c r="AP20" s="896">
        <v>178.54797979797979</v>
      </c>
      <c r="AQ20" s="896">
        <v>192.06056974676341</v>
      </c>
      <c r="AR20" s="896">
        <v>190.63684421681606</v>
      </c>
      <c r="AS20" s="896">
        <v>201.85271023236854</v>
      </c>
      <c r="AT20" s="896">
        <v>214.42086405082213</v>
      </c>
      <c r="AU20" s="896">
        <v>271.85824636591479</v>
      </c>
      <c r="AV20" s="896">
        <v>362.03859649122808</v>
      </c>
      <c r="AW20" s="896">
        <v>362.42036586127239</v>
      </c>
      <c r="AX20" s="896">
        <v>340.62348754448396</v>
      </c>
      <c r="AY20" s="896">
        <v>11.957295373665481</v>
      </c>
      <c r="AZ20" s="896">
        <v>0</v>
      </c>
      <c r="BA20" s="896">
        <v>0</v>
      </c>
      <c r="BB20" s="896">
        <v>0</v>
      </c>
      <c r="BC20" s="896">
        <v>0</v>
      </c>
      <c r="BD20" s="896">
        <v>0</v>
      </c>
      <c r="BE20" s="896">
        <v>0</v>
      </c>
      <c r="BF20" s="896">
        <v>0</v>
      </c>
      <c r="BG20" s="896">
        <v>0</v>
      </c>
      <c r="BH20" s="896">
        <v>0</v>
      </c>
      <c r="BI20" s="896">
        <v>0</v>
      </c>
      <c r="BJ20" s="896">
        <v>0</v>
      </c>
      <c r="BK20" s="896">
        <v>0</v>
      </c>
      <c r="BL20" s="896">
        <v>0</v>
      </c>
      <c r="BM20" s="896">
        <v>0</v>
      </c>
      <c r="BN20" s="896">
        <v>0</v>
      </c>
      <c r="BO20" s="896">
        <v>0</v>
      </c>
      <c r="BP20" s="896">
        <v>0</v>
      </c>
      <c r="BQ20" s="896">
        <v>0</v>
      </c>
      <c r="BR20" s="896">
        <v>0</v>
      </c>
      <c r="BS20" s="896">
        <v>0</v>
      </c>
      <c r="BT20" s="896">
        <v>0</v>
      </c>
      <c r="BU20" s="896">
        <v>0</v>
      </c>
      <c r="BV20" s="896">
        <v>0</v>
      </c>
      <c r="BW20" s="896">
        <v>0</v>
      </c>
      <c r="BX20" s="896">
        <v>0</v>
      </c>
      <c r="BY20" s="896">
        <v>0</v>
      </c>
      <c r="BZ20" s="896">
        <v>0</v>
      </c>
      <c r="CA20" s="896">
        <v>0</v>
      </c>
      <c r="CB20" s="896">
        <v>0</v>
      </c>
      <c r="CC20" s="896">
        <v>0</v>
      </c>
      <c r="CD20" s="896">
        <v>0</v>
      </c>
      <c r="CE20" s="896">
        <v>0</v>
      </c>
      <c r="CF20" s="896">
        <v>0</v>
      </c>
      <c r="CG20" s="903">
        <v>0</v>
      </c>
    </row>
    <row r="21" spans="1:85" s="893" customFormat="1" ht="15.5" x14ac:dyDescent="0.35">
      <c r="A21" s="899"/>
      <c r="B21" s="905" t="s">
        <v>594</v>
      </c>
      <c r="C21" s="906" t="s">
        <v>639</v>
      </c>
      <c r="D21" s="896"/>
      <c r="E21" s="896"/>
      <c r="F21" s="896"/>
      <c r="G21" s="896"/>
      <c r="H21" s="896"/>
      <c r="I21" s="896"/>
      <c r="J21" s="896"/>
      <c r="K21" s="896"/>
      <c r="L21" s="896"/>
      <c r="M21" s="896"/>
      <c r="N21" s="896"/>
      <c r="O21" s="896"/>
      <c r="P21" s="896"/>
      <c r="Q21" s="896"/>
      <c r="R21" s="896"/>
      <c r="S21" s="896"/>
      <c r="T21" s="896"/>
      <c r="U21" s="896"/>
      <c r="V21" s="896"/>
      <c r="W21" s="896"/>
      <c r="X21" s="896"/>
      <c r="Y21" s="896"/>
      <c r="Z21" s="896"/>
      <c r="AA21" s="896"/>
      <c r="AB21" s="896"/>
      <c r="AC21" s="896"/>
      <c r="AD21" s="896"/>
      <c r="AE21" s="896"/>
      <c r="AF21" s="896"/>
      <c r="AG21" s="896"/>
      <c r="AH21" s="896">
        <v>0</v>
      </c>
      <c r="AI21" s="896">
        <v>0</v>
      </c>
      <c r="AJ21" s="896">
        <v>0</v>
      </c>
      <c r="AK21" s="896">
        <v>0</v>
      </c>
      <c r="AL21" s="896">
        <v>0</v>
      </c>
      <c r="AM21" s="896">
        <v>0</v>
      </c>
      <c r="AN21" s="896">
        <v>0</v>
      </c>
      <c r="AO21" s="896">
        <v>0</v>
      </c>
      <c r="AP21" s="896">
        <v>0</v>
      </c>
      <c r="AQ21" s="896">
        <v>0</v>
      </c>
      <c r="AR21" s="896">
        <v>0</v>
      </c>
      <c r="AS21" s="896">
        <v>0</v>
      </c>
      <c r="AT21" s="896">
        <v>0</v>
      </c>
      <c r="AU21" s="896">
        <v>0</v>
      </c>
      <c r="AV21" s="896">
        <v>0</v>
      </c>
      <c r="AW21" s="896">
        <v>0</v>
      </c>
      <c r="AX21" s="896">
        <v>0</v>
      </c>
      <c r="AY21" s="896">
        <v>0</v>
      </c>
      <c r="AZ21" s="896">
        <v>0</v>
      </c>
      <c r="BA21" s="896">
        <v>0</v>
      </c>
      <c r="BB21" s="896">
        <v>0</v>
      </c>
      <c r="BC21" s="896">
        <v>0</v>
      </c>
      <c r="BD21" s="896">
        <v>0</v>
      </c>
      <c r="BE21" s="896">
        <v>0</v>
      </c>
      <c r="BF21" s="896">
        <v>0</v>
      </c>
      <c r="BG21" s="896">
        <v>0</v>
      </c>
      <c r="BH21" s="896">
        <v>0</v>
      </c>
      <c r="BI21" s="896">
        <v>0</v>
      </c>
      <c r="BJ21" s="896">
        <v>0</v>
      </c>
      <c r="BK21" s="896">
        <v>0</v>
      </c>
      <c r="BL21" s="896">
        <v>0</v>
      </c>
      <c r="BM21" s="896">
        <v>0</v>
      </c>
      <c r="BN21" s="896">
        <v>0</v>
      </c>
      <c r="BO21" s="896">
        <v>0</v>
      </c>
      <c r="BP21" s="896">
        <v>0</v>
      </c>
      <c r="BQ21" s="896">
        <v>0</v>
      </c>
      <c r="BR21" s="896">
        <v>0</v>
      </c>
      <c r="BS21" s="896">
        <v>0</v>
      </c>
      <c r="BT21" s="896">
        <v>0</v>
      </c>
      <c r="BU21" s="896">
        <v>0</v>
      </c>
      <c r="BV21" s="896">
        <v>0</v>
      </c>
      <c r="BW21" s="896">
        <v>1189.1411657419751</v>
      </c>
      <c r="BX21" s="896">
        <v>2052.2193980698949</v>
      </c>
      <c r="BY21" s="896">
        <v>3095.1906255990998</v>
      </c>
      <c r="BZ21" s="896">
        <v>4149.610104184444</v>
      </c>
      <c r="CA21" s="896">
        <v>5681.8997929361267</v>
      </c>
      <c r="CB21" s="896">
        <v>7498.8365730173928</v>
      </c>
      <c r="CC21" s="896">
        <v>10357.816579319011</v>
      </c>
      <c r="CD21" s="896">
        <v>11709.732801037639</v>
      </c>
      <c r="CE21" s="896">
        <v>11608.480124241234</v>
      </c>
      <c r="CF21" s="896">
        <v>11532.922755033653</v>
      </c>
      <c r="CG21" s="903">
        <v>11539.814391129265</v>
      </c>
    </row>
    <row r="22" spans="1:85" s="893" customFormat="1" ht="15.5" x14ac:dyDescent="0.35">
      <c r="A22" s="899"/>
      <c r="B22" s="905" t="s">
        <v>595</v>
      </c>
      <c r="C22" s="906" t="s">
        <v>639</v>
      </c>
      <c r="D22" s="896"/>
      <c r="E22" s="896"/>
      <c r="F22" s="896"/>
      <c r="G22" s="896"/>
      <c r="H22" s="896"/>
      <c r="I22" s="896"/>
      <c r="J22" s="896"/>
      <c r="K22" s="896"/>
      <c r="L22" s="896"/>
      <c r="M22" s="896"/>
      <c r="N22" s="896"/>
      <c r="O22" s="896"/>
      <c r="P22" s="896"/>
      <c r="Q22" s="896"/>
      <c r="R22" s="896"/>
      <c r="S22" s="896"/>
      <c r="T22" s="896"/>
      <c r="U22" s="896"/>
      <c r="V22" s="896"/>
      <c r="W22" s="896"/>
      <c r="X22" s="896"/>
      <c r="Y22" s="896"/>
      <c r="Z22" s="896"/>
      <c r="AA22" s="896"/>
      <c r="AB22" s="896"/>
      <c r="AC22" s="896"/>
      <c r="AD22" s="896"/>
      <c r="AE22" s="896"/>
      <c r="AF22" s="896"/>
      <c r="AG22" s="896"/>
      <c r="AH22" s="896">
        <v>0</v>
      </c>
      <c r="AI22" s="896">
        <v>0</v>
      </c>
      <c r="AJ22" s="896">
        <v>0</v>
      </c>
      <c r="AK22" s="896">
        <v>0</v>
      </c>
      <c r="AL22" s="896">
        <v>0</v>
      </c>
      <c r="AM22" s="896">
        <v>0</v>
      </c>
      <c r="AN22" s="896">
        <v>0</v>
      </c>
      <c r="AO22" s="896">
        <v>0</v>
      </c>
      <c r="AP22" s="896">
        <v>0</v>
      </c>
      <c r="AQ22" s="896">
        <v>0</v>
      </c>
      <c r="AR22" s="896">
        <v>0</v>
      </c>
      <c r="AS22" s="896">
        <v>0</v>
      </c>
      <c r="AT22" s="896">
        <v>0</v>
      </c>
      <c r="AU22" s="896">
        <v>0</v>
      </c>
      <c r="AV22" s="896">
        <v>0</v>
      </c>
      <c r="AW22" s="896">
        <v>0</v>
      </c>
      <c r="AX22" s="896">
        <v>0</v>
      </c>
      <c r="AY22" s="896">
        <v>0</v>
      </c>
      <c r="AZ22" s="896">
        <v>0</v>
      </c>
      <c r="BA22" s="896">
        <v>0</v>
      </c>
      <c r="BB22" s="896">
        <v>0</v>
      </c>
      <c r="BC22" s="896">
        <v>0</v>
      </c>
      <c r="BD22" s="896">
        <v>0</v>
      </c>
      <c r="BE22" s="896">
        <v>0</v>
      </c>
      <c r="BF22" s="896">
        <v>0</v>
      </c>
      <c r="BG22" s="896">
        <v>0</v>
      </c>
      <c r="BH22" s="896">
        <v>0</v>
      </c>
      <c r="BI22" s="896">
        <v>0</v>
      </c>
      <c r="BJ22" s="896">
        <v>0</v>
      </c>
      <c r="BK22" s="896">
        <v>0</v>
      </c>
      <c r="BL22" s="896">
        <v>0</v>
      </c>
      <c r="BM22" s="896">
        <v>0</v>
      </c>
      <c r="BN22" s="896">
        <v>0</v>
      </c>
      <c r="BO22" s="896">
        <v>0</v>
      </c>
      <c r="BP22" s="896">
        <v>0</v>
      </c>
      <c r="BQ22" s="896">
        <v>0</v>
      </c>
      <c r="BR22" s="896">
        <v>8.5842064338530673</v>
      </c>
      <c r="BS22" s="896">
        <v>15.913092580289941</v>
      </c>
      <c r="BT22" s="896">
        <v>216.88252404106768</v>
      </c>
      <c r="BU22" s="896">
        <v>413.66593266033817</v>
      </c>
      <c r="BV22" s="896">
        <v>1125.1525304895706</v>
      </c>
      <c r="BW22" s="896">
        <v>2022.2668605170954</v>
      </c>
      <c r="BX22" s="896">
        <v>3663.6869583007592</v>
      </c>
      <c r="BY22" s="896">
        <v>4860.8168486351697</v>
      </c>
      <c r="BZ22" s="896">
        <v>5572.624400604197</v>
      </c>
      <c r="CA22" s="896">
        <v>7447.2503397250721</v>
      </c>
      <c r="CB22" s="896">
        <v>8737.5195505431366</v>
      </c>
      <c r="CC22" s="896">
        <v>12146.541573115346</v>
      </c>
      <c r="CD22" s="896">
        <v>14987.729418564764</v>
      </c>
      <c r="CE22" s="896">
        <v>15741.751834245002</v>
      </c>
      <c r="CF22" s="896">
        <v>16618.186163040733</v>
      </c>
      <c r="CG22" s="903">
        <v>17582.324825636599</v>
      </c>
    </row>
    <row r="23" spans="1:85" s="893" customFormat="1" ht="15.5" x14ac:dyDescent="0.35">
      <c r="A23" s="899"/>
      <c r="B23" s="894" t="s">
        <v>640</v>
      </c>
      <c r="C23" s="901"/>
      <c r="D23" s="896"/>
      <c r="E23" s="896"/>
      <c r="F23" s="896"/>
      <c r="G23" s="896"/>
      <c r="H23" s="896"/>
      <c r="I23" s="896"/>
      <c r="J23" s="896"/>
      <c r="K23" s="896"/>
      <c r="L23" s="896"/>
      <c r="M23" s="896"/>
      <c r="N23" s="896"/>
      <c r="O23" s="896"/>
      <c r="P23" s="896"/>
      <c r="Q23" s="896"/>
      <c r="R23" s="896"/>
      <c r="S23" s="896"/>
      <c r="T23" s="896"/>
      <c r="U23" s="896"/>
      <c r="V23" s="896"/>
      <c r="W23" s="896"/>
      <c r="X23" s="896"/>
      <c r="Y23" s="896"/>
      <c r="Z23" s="896"/>
      <c r="AA23" s="896"/>
      <c r="AB23" s="896"/>
      <c r="AC23" s="896"/>
      <c r="AD23" s="896"/>
      <c r="AE23" s="896"/>
      <c r="AF23" s="896"/>
      <c r="AG23" s="896"/>
      <c r="AH23" s="896">
        <f>SUM(AH24+AH29)</f>
        <v>166.85163294015223</v>
      </c>
      <c r="AI23" s="896">
        <f t="shared" ref="AI23:CG23" si="8">SUM(AI24+AI29)</f>
        <v>201.98669766943607</v>
      </c>
      <c r="AJ23" s="896">
        <f t="shared" si="8"/>
        <v>267.08615494372384</v>
      </c>
      <c r="AK23" s="896">
        <f t="shared" si="8"/>
        <v>344.88735962000061</v>
      </c>
      <c r="AL23" s="896">
        <f t="shared" si="8"/>
        <v>432.76261631513819</v>
      </c>
      <c r="AM23" s="896">
        <f t="shared" si="8"/>
        <v>545.77732599007277</v>
      </c>
      <c r="AN23" s="896">
        <f t="shared" si="8"/>
        <v>668.42972245044268</v>
      </c>
      <c r="AO23" s="896">
        <f t="shared" si="8"/>
        <v>826.72611404673057</v>
      </c>
      <c r="AP23" s="896">
        <f t="shared" si="8"/>
        <v>1005.0843381880291</v>
      </c>
      <c r="AQ23" s="896">
        <f t="shared" si="8"/>
        <v>1207.7855554735697</v>
      </c>
      <c r="AR23" s="896">
        <f t="shared" si="8"/>
        <v>1420.4203722305615</v>
      </c>
      <c r="AS23" s="896">
        <f t="shared" si="8"/>
        <v>1699.4045258783954</v>
      </c>
      <c r="AT23" s="896">
        <f t="shared" si="8"/>
        <v>2068.6548833176544</v>
      </c>
      <c r="AU23" s="896">
        <f t="shared" si="8"/>
        <v>2605.3047933063981</v>
      </c>
      <c r="AV23" s="896">
        <f t="shared" si="8"/>
        <v>3233.5929906789333</v>
      </c>
      <c r="AW23" s="896">
        <f t="shared" si="8"/>
        <v>3782.7752568862306</v>
      </c>
      <c r="AX23" s="896">
        <f t="shared" si="8"/>
        <v>4138.9505495366257</v>
      </c>
      <c r="AY23" s="896">
        <f t="shared" si="8"/>
        <v>3357.0564613718725</v>
      </c>
      <c r="AZ23" s="896">
        <f t="shared" si="8"/>
        <v>3710.1363660317052</v>
      </c>
      <c r="BA23" s="896">
        <f t="shared" si="8"/>
        <v>4030.9764103111756</v>
      </c>
      <c r="BB23" s="896">
        <f t="shared" si="8"/>
        <v>4353.3953002373564</v>
      </c>
      <c r="BC23" s="896">
        <f t="shared" si="8"/>
        <v>4652.0803445138863</v>
      </c>
      <c r="BD23" s="896">
        <f t="shared" si="8"/>
        <v>4965.1422141166404</v>
      </c>
      <c r="BE23" s="896">
        <f t="shared" si="8"/>
        <v>5334.6414573063776</v>
      </c>
      <c r="BF23" s="896">
        <f t="shared" si="8"/>
        <v>5597.8250375003154</v>
      </c>
      <c r="BG23" s="896">
        <f t="shared" si="8"/>
        <v>6026.860010068739</v>
      </c>
      <c r="BH23" s="896">
        <f t="shared" si="8"/>
        <v>6406.6500000000005</v>
      </c>
      <c r="BI23" s="896">
        <f t="shared" si="8"/>
        <v>6877.2420310720963</v>
      </c>
      <c r="BJ23" s="896">
        <f t="shared" si="8"/>
        <v>7344.3310048132707</v>
      </c>
      <c r="BK23" s="896">
        <f t="shared" si="8"/>
        <v>8004.3186116778479</v>
      </c>
      <c r="BL23" s="896">
        <f t="shared" si="8"/>
        <v>8529.9324520847658</v>
      </c>
      <c r="BM23" s="896">
        <f t="shared" si="8"/>
        <v>9278.6912948475183</v>
      </c>
      <c r="BN23" s="896">
        <f t="shared" si="8"/>
        <v>9598.0238479764103</v>
      </c>
      <c r="BO23" s="896">
        <f t="shared" si="8"/>
        <v>9859.9916030591903</v>
      </c>
      <c r="BP23" s="896">
        <f t="shared" si="8"/>
        <v>10255.178317119893</v>
      </c>
      <c r="BQ23" s="896">
        <f t="shared" si="8"/>
        <v>10290.411872899229</v>
      </c>
      <c r="BR23" s="896">
        <f t="shared" si="8"/>
        <v>10698.455561277402</v>
      </c>
      <c r="BS23" s="896">
        <f t="shared" si="8"/>
        <v>10509.245799372547</v>
      </c>
      <c r="BT23" s="896">
        <f t="shared" si="8"/>
        <v>10510.150349421341</v>
      </c>
      <c r="BU23" s="896">
        <f t="shared" si="8"/>
        <v>10387.049157929288</v>
      </c>
      <c r="BV23" s="896">
        <f t="shared" si="8"/>
        <v>10414.643393673026</v>
      </c>
      <c r="BW23" s="896">
        <f t="shared" si="8"/>
        <v>11004.419124859009</v>
      </c>
      <c r="BX23" s="896">
        <f t="shared" si="8"/>
        <v>9975.4965762475204</v>
      </c>
      <c r="BY23" s="896">
        <f t="shared" si="8"/>
        <v>10037.613600999473</v>
      </c>
      <c r="BZ23" s="896">
        <f t="shared" si="8"/>
        <v>10742.798079761711</v>
      </c>
      <c r="CA23" s="896">
        <f t="shared" si="8"/>
        <v>12537.477302168711</v>
      </c>
      <c r="CB23" s="896">
        <f t="shared" si="8"/>
        <v>14204.098846400713</v>
      </c>
      <c r="CC23" s="896">
        <f t="shared" si="8"/>
        <v>15129.508326936613</v>
      </c>
      <c r="CD23" s="896">
        <f t="shared" si="8"/>
        <v>15995.420254825225</v>
      </c>
      <c r="CE23" s="896">
        <f t="shared" si="8"/>
        <v>16421.937594440547</v>
      </c>
      <c r="CF23" s="896">
        <f t="shared" si="8"/>
        <v>17169.324626170106</v>
      </c>
      <c r="CG23" s="903">
        <f t="shared" si="8"/>
        <v>18325.685472641944</v>
      </c>
    </row>
    <row r="24" spans="1:85" s="893" customFormat="1" ht="15.5" x14ac:dyDescent="0.35">
      <c r="A24" s="899"/>
      <c r="B24" s="900" t="s">
        <v>589</v>
      </c>
      <c r="C24" s="901"/>
      <c r="D24" s="896"/>
      <c r="E24" s="896"/>
      <c r="F24" s="896"/>
      <c r="G24" s="896"/>
      <c r="H24" s="896"/>
      <c r="I24" s="896"/>
      <c r="J24" s="896"/>
      <c r="K24" s="896"/>
      <c r="L24" s="896"/>
      <c r="M24" s="896"/>
      <c r="N24" s="896"/>
      <c r="O24" s="896"/>
      <c r="P24" s="896"/>
      <c r="Q24" s="896"/>
      <c r="R24" s="896"/>
      <c r="S24" s="896"/>
      <c r="T24" s="896"/>
      <c r="U24" s="896"/>
      <c r="V24" s="896"/>
      <c r="W24" s="896"/>
      <c r="X24" s="896"/>
      <c r="Y24" s="896"/>
      <c r="Z24" s="896"/>
      <c r="AA24" s="896"/>
      <c r="AB24" s="896"/>
      <c r="AC24" s="896"/>
      <c r="AD24" s="896"/>
      <c r="AE24" s="896"/>
      <c r="AF24" s="896"/>
      <c r="AG24" s="896"/>
      <c r="AH24" s="907">
        <f t="shared" ref="AH24:BM24" si="9">SUM(AH25:AH28)</f>
        <v>91.795148247978432</v>
      </c>
      <c r="AI24" s="907">
        <f t="shared" si="9"/>
        <v>113.12101054529593</v>
      </c>
      <c r="AJ24" s="907">
        <f t="shared" si="9"/>
        <v>164.29688453325866</v>
      </c>
      <c r="AK24" s="907">
        <f t="shared" si="9"/>
        <v>222.81559966138366</v>
      </c>
      <c r="AL24" s="907">
        <f t="shared" si="9"/>
        <v>289.88767105514569</v>
      </c>
      <c r="AM24" s="907">
        <f t="shared" si="9"/>
        <v>374.79358227962092</v>
      </c>
      <c r="AN24" s="907">
        <f t="shared" si="9"/>
        <v>453.83547169329756</v>
      </c>
      <c r="AO24" s="907">
        <f t="shared" si="9"/>
        <v>560.00272853642332</v>
      </c>
      <c r="AP24" s="907">
        <f t="shared" si="9"/>
        <v>662.38226875903149</v>
      </c>
      <c r="AQ24" s="907">
        <f t="shared" si="9"/>
        <v>783.24209908126988</v>
      </c>
      <c r="AR24" s="907">
        <f t="shared" si="9"/>
        <v>901.29383327755522</v>
      </c>
      <c r="AS24" s="907">
        <f t="shared" si="9"/>
        <v>1060.2731762369494</v>
      </c>
      <c r="AT24" s="907">
        <f t="shared" si="9"/>
        <v>1273.6061409175879</v>
      </c>
      <c r="AU24" s="907">
        <f t="shared" si="9"/>
        <v>1591.0994310120532</v>
      </c>
      <c r="AV24" s="907">
        <f t="shared" si="9"/>
        <v>2084.8754626743203</v>
      </c>
      <c r="AW24" s="907">
        <f t="shared" si="9"/>
        <v>2505.6738937835353</v>
      </c>
      <c r="AX24" s="907">
        <f t="shared" si="9"/>
        <v>2783.4478061912787</v>
      </c>
      <c r="AY24" s="907">
        <f t="shared" si="9"/>
        <v>3202.1433777872348</v>
      </c>
      <c r="AZ24" s="907">
        <f t="shared" si="9"/>
        <v>3605.4237624595153</v>
      </c>
      <c r="BA24" s="907">
        <f t="shared" si="9"/>
        <v>3894.5934446659953</v>
      </c>
      <c r="BB24" s="907">
        <f t="shared" si="9"/>
        <v>4209.2136319993933</v>
      </c>
      <c r="BC24" s="907">
        <f t="shared" si="9"/>
        <v>4507.8352370699577</v>
      </c>
      <c r="BD24" s="907">
        <f t="shared" si="9"/>
        <v>4802.0902141166407</v>
      </c>
      <c r="BE24" s="907">
        <f t="shared" si="9"/>
        <v>5169.1544573063775</v>
      </c>
      <c r="BF24" s="907">
        <f t="shared" si="9"/>
        <v>5435.1737885787206</v>
      </c>
      <c r="BG24" s="907">
        <f t="shared" si="9"/>
        <v>5856.9570213673551</v>
      </c>
      <c r="BH24" s="907">
        <f t="shared" si="9"/>
        <v>6282.3670000000002</v>
      </c>
      <c r="BI24" s="907">
        <f t="shared" si="9"/>
        <v>6748.9814744332834</v>
      </c>
      <c r="BJ24" s="907">
        <f t="shared" si="9"/>
        <v>7209.1649307960306</v>
      </c>
      <c r="BK24" s="907">
        <f t="shared" si="9"/>
        <v>7803.564191511372</v>
      </c>
      <c r="BL24" s="907">
        <f t="shared" si="9"/>
        <v>8354.3973890433408</v>
      </c>
      <c r="BM24" s="907">
        <f t="shared" si="9"/>
        <v>9095.4528786989631</v>
      </c>
      <c r="BN24" s="907">
        <f t="shared" ref="BN24:CG24" si="10">SUM(BN25:BN28)</f>
        <v>9428.038914189452</v>
      </c>
      <c r="BO24" s="907">
        <f t="shared" si="10"/>
        <v>9690.6692483258048</v>
      </c>
      <c r="BP24" s="907">
        <f t="shared" si="10"/>
        <v>10095.711594902883</v>
      </c>
      <c r="BQ24" s="907">
        <f t="shared" si="10"/>
        <v>10145.737351976444</v>
      </c>
      <c r="BR24" s="907">
        <f t="shared" si="10"/>
        <v>10560.146527338247</v>
      </c>
      <c r="BS24" s="907">
        <f t="shared" si="10"/>
        <v>10381.048190876567</v>
      </c>
      <c r="BT24" s="907">
        <f t="shared" si="10"/>
        <v>10389.842496618448</v>
      </c>
      <c r="BU24" s="907">
        <f t="shared" si="10"/>
        <v>10282.066940867238</v>
      </c>
      <c r="BV24" s="907">
        <f t="shared" si="10"/>
        <v>10318.687997659314</v>
      </c>
      <c r="BW24" s="907">
        <f t="shared" si="10"/>
        <v>10915.678115358683</v>
      </c>
      <c r="BX24" s="907">
        <f t="shared" si="10"/>
        <v>9903.6031546640515</v>
      </c>
      <c r="BY24" s="907">
        <f t="shared" si="10"/>
        <v>9975.35341371289</v>
      </c>
      <c r="BZ24" s="907">
        <f t="shared" si="10"/>
        <v>10684.519938737929</v>
      </c>
      <c r="CA24" s="907">
        <f t="shared" si="10"/>
        <v>12481.144073309806</v>
      </c>
      <c r="CB24" s="907">
        <f t="shared" si="10"/>
        <v>14150.080989166541</v>
      </c>
      <c r="CC24" s="907">
        <f t="shared" si="10"/>
        <v>15081.019128067557</v>
      </c>
      <c r="CD24" s="907">
        <f t="shared" si="10"/>
        <v>15951.950897079732</v>
      </c>
      <c r="CE24" s="907">
        <f t="shared" si="10"/>
        <v>16384.521902147488</v>
      </c>
      <c r="CF24" s="907">
        <f t="shared" si="10"/>
        <v>17138.364164326013</v>
      </c>
      <c r="CG24" s="903">
        <f t="shared" si="10"/>
        <v>18301.351938664968</v>
      </c>
    </row>
    <row r="25" spans="1:85" s="893" customFormat="1" ht="15.5" x14ac:dyDescent="0.35">
      <c r="A25" s="899"/>
      <c r="B25" s="902" t="s">
        <v>641</v>
      </c>
      <c r="C25" s="901"/>
      <c r="D25" s="896"/>
      <c r="E25" s="896"/>
      <c r="F25" s="896"/>
      <c r="G25" s="896"/>
      <c r="H25" s="896"/>
      <c r="I25" s="896"/>
      <c r="J25" s="896"/>
      <c r="K25" s="896"/>
      <c r="L25" s="896"/>
      <c r="M25" s="896"/>
      <c r="N25" s="896"/>
      <c r="O25" s="896"/>
      <c r="P25" s="896"/>
      <c r="Q25" s="896"/>
      <c r="R25" s="896"/>
      <c r="S25" s="896"/>
      <c r="T25" s="896"/>
      <c r="U25" s="896"/>
      <c r="V25" s="896"/>
      <c r="W25" s="896"/>
      <c r="X25" s="896"/>
      <c r="Y25" s="896"/>
      <c r="Z25" s="896"/>
      <c r="AA25" s="896"/>
      <c r="AB25" s="896"/>
      <c r="AC25" s="896"/>
      <c r="AD25" s="896"/>
      <c r="AE25" s="896"/>
      <c r="AF25" s="896"/>
      <c r="AG25" s="896"/>
      <c r="AH25" s="896">
        <v>91.795148247978432</v>
      </c>
      <c r="AI25" s="896">
        <v>110.61695040710585</v>
      </c>
      <c r="AJ25" s="896">
        <v>149.4963281520491</v>
      </c>
      <c r="AK25" s="896">
        <v>193.25159579250203</v>
      </c>
      <c r="AL25" s="896">
        <v>241.11294619072987</v>
      </c>
      <c r="AM25" s="896">
        <v>304.00372136294919</v>
      </c>
      <c r="AN25" s="896">
        <v>362.05707222653785</v>
      </c>
      <c r="AO25" s="896">
        <v>439.95309705296535</v>
      </c>
      <c r="AP25" s="896">
        <v>504.19562238080925</v>
      </c>
      <c r="AQ25" s="896">
        <v>588.95286162117668</v>
      </c>
      <c r="AR25" s="896">
        <v>669.81688074358397</v>
      </c>
      <c r="AS25" s="896">
        <v>784.80669061681635</v>
      </c>
      <c r="AT25" s="896">
        <v>945.80283525647269</v>
      </c>
      <c r="AU25" s="896">
        <v>1188.5453647098627</v>
      </c>
      <c r="AV25" s="896">
        <v>1553.4739999999999</v>
      </c>
      <c r="AW25" s="896">
        <v>1795.461</v>
      </c>
      <c r="AX25" s="896">
        <v>1962.682</v>
      </c>
      <c r="AY25" s="896">
        <v>2194.1619999999998</v>
      </c>
      <c r="AZ25" s="896">
        <v>2392.893</v>
      </c>
      <c r="BA25" s="896">
        <v>2521.25</v>
      </c>
      <c r="BB25" s="896">
        <v>2679.9749999999999</v>
      </c>
      <c r="BC25" s="896">
        <v>2822.8040000000001</v>
      </c>
      <c r="BD25" s="896">
        <v>2955.1210000000001</v>
      </c>
      <c r="BE25" s="896">
        <v>3124.4597597447382</v>
      </c>
      <c r="BF25" s="896">
        <v>3250.6787885787207</v>
      </c>
      <c r="BG25" s="896">
        <v>3457.0445494205601</v>
      </c>
      <c r="BH25" s="896">
        <v>3673.5859999999998</v>
      </c>
      <c r="BI25" s="896">
        <v>3924.14037813</v>
      </c>
      <c r="BJ25" s="896">
        <v>4149.40578293</v>
      </c>
      <c r="BK25" s="896">
        <v>4444.4350972342991</v>
      </c>
      <c r="BL25" s="896">
        <v>4734.8039219600005</v>
      </c>
      <c r="BM25" s="896">
        <v>5106.2537628999999</v>
      </c>
      <c r="BN25" s="896">
        <v>5227.7472379531791</v>
      </c>
      <c r="BO25" s="896">
        <v>5339.4256940699997</v>
      </c>
      <c r="BP25" s="896">
        <v>5475.6249157700013</v>
      </c>
      <c r="BQ25" s="896">
        <v>5360.0751764300812</v>
      </c>
      <c r="BR25" s="896">
        <v>5421.7736767999995</v>
      </c>
      <c r="BS25" s="896">
        <v>5489.5433917499959</v>
      </c>
      <c r="BT25" s="896">
        <v>5482.7675999399999</v>
      </c>
      <c r="BU25" s="896">
        <v>5529.3185711499982</v>
      </c>
      <c r="BV25" s="896">
        <v>5675.5506973500005</v>
      </c>
      <c r="BW25" s="896">
        <v>5908.4831024900022</v>
      </c>
      <c r="BX25" s="896">
        <v>5345.8708522599982</v>
      </c>
      <c r="BY25" s="896">
        <v>5307.254480399999</v>
      </c>
      <c r="BZ25" s="896">
        <v>5668.0533127399995</v>
      </c>
      <c r="CA25" s="896">
        <v>6695.9440340099991</v>
      </c>
      <c r="CB25" s="896">
        <v>7741.8583750943253</v>
      </c>
      <c r="CC25" s="896">
        <v>8303.0586658226166</v>
      </c>
      <c r="CD25" s="896">
        <v>8900.0977158675269</v>
      </c>
      <c r="CE25" s="896">
        <v>9250.2068300015944</v>
      </c>
      <c r="CF25" s="896">
        <v>9580.8330155497206</v>
      </c>
      <c r="CG25" s="903">
        <v>9963.6988086035235</v>
      </c>
    </row>
    <row r="26" spans="1:85" s="893" customFormat="1" ht="15.5" x14ac:dyDescent="0.35">
      <c r="A26" s="899"/>
      <c r="B26" s="902" t="s">
        <v>635</v>
      </c>
      <c r="C26" s="901"/>
      <c r="D26" s="896"/>
      <c r="E26" s="896"/>
      <c r="F26" s="896"/>
      <c r="G26" s="896"/>
      <c r="H26" s="896"/>
      <c r="I26" s="896"/>
      <c r="J26" s="896"/>
      <c r="K26" s="896"/>
      <c r="L26" s="896"/>
      <c r="M26" s="896"/>
      <c r="N26" s="896"/>
      <c r="O26" s="896"/>
      <c r="P26" s="896"/>
      <c r="Q26" s="896"/>
      <c r="R26" s="896"/>
      <c r="S26" s="896"/>
      <c r="T26" s="896"/>
      <c r="U26" s="896"/>
      <c r="V26" s="896"/>
      <c r="W26" s="896"/>
      <c r="X26" s="896"/>
      <c r="Y26" s="896"/>
      <c r="Z26" s="896"/>
      <c r="AA26" s="896"/>
      <c r="AB26" s="896"/>
      <c r="AC26" s="896"/>
      <c r="AD26" s="896"/>
      <c r="AE26" s="896"/>
      <c r="AF26" s="896"/>
      <c r="AG26" s="896"/>
      <c r="AH26" s="896">
        <v>0</v>
      </c>
      <c r="AI26" s="896">
        <v>0</v>
      </c>
      <c r="AJ26" s="896">
        <v>0</v>
      </c>
      <c r="AK26" s="896">
        <v>0</v>
      </c>
      <c r="AL26" s="896">
        <v>0</v>
      </c>
      <c r="AM26" s="896">
        <v>0</v>
      </c>
      <c r="AN26" s="896">
        <v>0</v>
      </c>
      <c r="AO26" s="896">
        <v>0</v>
      </c>
      <c r="AP26" s="896">
        <v>0</v>
      </c>
      <c r="AQ26" s="896">
        <v>0</v>
      </c>
      <c r="AR26" s="896">
        <v>0</v>
      </c>
      <c r="AS26" s="896">
        <v>0</v>
      </c>
      <c r="AT26" s="896">
        <v>0</v>
      </c>
      <c r="AU26" s="896">
        <v>0</v>
      </c>
      <c r="AV26" s="896">
        <v>505.50842426823931</v>
      </c>
      <c r="AW26" s="896">
        <v>710.21289378353549</v>
      </c>
      <c r="AX26" s="896">
        <v>820.7658061912789</v>
      </c>
      <c r="AY26" s="896">
        <v>1007.9813777872349</v>
      </c>
      <c r="AZ26" s="896">
        <v>1212.5307624595152</v>
      </c>
      <c r="BA26" s="896">
        <v>1373.3434446659953</v>
      </c>
      <c r="BB26" s="896">
        <v>1529.2386319993936</v>
      </c>
      <c r="BC26" s="896">
        <v>1685.0312370699578</v>
      </c>
      <c r="BD26" s="896">
        <v>1846.9692141166404</v>
      </c>
      <c r="BE26" s="896">
        <v>2044.6946975616393</v>
      </c>
      <c r="BF26" s="896">
        <v>2184.4949999999999</v>
      </c>
      <c r="BG26" s="896">
        <v>2399.912471946795</v>
      </c>
      <c r="BH26" s="896">
        <v>2608.7809999999999</v>
      </c>
      <c r="BI26" s="896">
        <v>2824.8410963032829</v>
      </c>
      <c r="BJ26" s="896">
        <v>3059.7591478660306</v>
      </c>
      <c r="BK26" s="896">
        <v>3359.1290942770729</v>
      </c>
      <c r="BL26" s="896">
        <v>3619.5934670833412</v>
      </c>
      <c r="BM26" s="896">
        <v>3989.1991157989637</v>
      </c>
      <c r="BN26" s="896">
        <v>4200.2916762362729</v>
      </c>
      <c r="BO26" s="896">
        <v>4351.2435542558051</v>
      </c>
      <c r="BP26" s="896">
        <v>4620.0866791328817</v>
      </c>
      <c r="BQ26" s="896">
        <v>4770.7953469207459</v>
      </c>
      <c r="BR26" s="896">
        <v>5009.9905589028167</v>
      </c>
      <c r="BS26" s="896">
        <v>4766.3278780454339</v>
      </c>
      <c r="BT26" s="896">
        <v>4478.3398482512839</v>
      </c>
      <c r="BU26" s="896">
        <v>3842.5519515868186</v>
      </c>
      <c r="BV26" s="896">
        <v>3525.5145970952212</v>
      </c>
      <c r="BW26" s="896">
        <v>3312.0343996813695</v>
      </c>
      <c r="BX26" s="896">
        <v>2692.6279642862646</v>
      </c>
      <c r="BY26" s="896">
        <v>2447.9552986930094</v>
      </c>
      <c r="BZ26" s="896">
        <v>2362.7366940666257</v>
      </c>
      <c r="CA26" s="896">
        <v>2432.4838724213591</v>
      </c>
      <c r="CB26" s="896">
        <v>2334.5814474015901</v>
      </c>
      <c r="CC26" s="896">
        <v>2185.4971120168148</v>
      </c>
      <c r="CD26" s="896">
        <v>2053.0152899407876</v>
      </c>
      <c r="CE26" s="896">
        <v>1890.1194292726173</v>
      </c>
      <c r="CF26" s="896">
        <v>1684.5842229623458</v>
      </c>
      <c r="CG26" s="903">
        <v>1410.3353176539686</v>
      </c>
    </row>
    <row r="27" spans="1:85" s="893" customFormat="1" ht="15.5" x14ac:dyDescent="0.35">
      <c r="A27" s="899"/>
      <c r="B27" s="902" t="s">
        <v>413</v>
      </c>
      <c r="C27" s="901"/>
      <c r="D27" s="896"/>
      <c r="E27" s="896"/>
      <c r="F27" s="896"/>
      <c r="G27" s="896"/>
      <c r="H27" s="896"/>
      <c r="I27" s="896"/>
      <c r="J27" s="896"/>
      <c r="K27" s="896"/>
      <c r="L27" s="896"/>
      <c r="M27" s="896"/>
      <c r="N27" s="896"/>
      <c r="O27" s="896"/>
      <c r="P27" s="896"/>
      <c r="Q27" s="896"/>
      <c r="R27" s="896"/>
      <c r="S27" s="896"/>
      <c r="T27" s="896"/>
      <c r="U27" s="896"/>
      <c r="V27" s="896"/>
      <c r="W27" s="896"/>
      <c r="X27" s="896"/>
      <c r="Y27" s="896"/>
      <c r="Z27" s="896"/>
      <c r="AA27" s="896"/>
      <c r="AB27" s="896"/>
      <c r="AC27" s="896"/>
      <c r="AD27" s="896"/>
      <c r="AE27" s="896"/>
      <c r="AF27" s="896"/>
      <c r="AG27" s="896"/>
      <c r="AH27" s="896">
        <v>0</v>
      </c>
      <c r="AI27" s="896">
        <v>2.5040601381900864</v>
      </c>
      <c r="AJ27" s="896">
        <v>14.800556381209555</v>
      </c>
      <c r="AK27" s="896">
        <v>29.564003868881628</v>
      </c>
      <c r="AL27" s="896">
        <v>48.774724864415802</v>
      </c>
      <c r="AM27" s="896">
        <v>70.789860916671742</v>
      </c>
      <c r="AN27" s="896">
        <v>91.778399466759709</v>
      </c>
      <c r="AO27" s="896">
        <v>120.04963148345799</v>
      </c>
      <c r="AP27" s="896">
        <v>158.18664637822221</v>
      </c>
      <c r="AQ27" s="896">
        <v>194.28923746009318</v>
      </c>
      <c r="AR27" s="896">
        <v>231.47695253397123</v>
      </c>
      <c r="AS27" s="896">
        <v>275.4664856201332</v>
      </c>
      <c r="AT27" s="896">
        <v>327.80330566111519</v>
      </c>
      <c r="AU27" s="896">
        <v>402.55406630219051</v>
      </c>
      <c r="AV27" s="896">
        <v>25.893038406080755</v>
      </c>
      <c r="AW27" s="896">
        <v>0</v>
      </c>
      <c r="AX27" s="896">
        <v>0</v>
      </c>
      <c r="AY27" s="896">
        <v>0</v>
      </c>
      <c r="AZ27" s="896">
        <v>0</v>
      </c>
      <c r="BA27" s="896">
        <v>0</v>
      </c>
      <c r="BB27" s="896">
        <v>0</v>
      </c>
      <c r="BC27" s="896">
        <v>0</v>
      </c>
      <c r="BD27" s="896">
        <v>0</v>
      </c>
      <c r="BE27" s="896">
        <v>0</v>
      </c>
      <c r="BF27" s="896">
        <v>0</v>
      </c>
      <c r="BG27" s="896">
        <v>0</v>
      </c>
      <c r="BH27" s="896">
        <v>0</v>
      </c>
      <c r="BI27" s="896">
        <v>0</v>
      </c>
      <c r="BJ27" s="896">
        <v>0</v>
      </c>
      <c r="BK27" s="896">
        <v>0</v>
      </c>
      <c r="BL27" s="896">
        <v>0</v>
      </c>
      <c r="BM27" s="896">
        <v>0</v>
      </c>
      <c r="BN27" s="896">
        <v>0</v>
      </c>
      <c r="BO27" s="896">
        <v>0</v>
      </c>
      <c r="BP27" s="896">
        <v>0</v>
      </c>
      <c r="BQ27" s="896">
        <v>0</v>
      </c>
      <c r="BR27" s="896">
        <v>0</v>
      </c>
      <c r="BS27" s="896">
        <v>0</v>
      </c>
      <c r="BT27" s="896">
        <v>0</v>
      </c>
      <c r="BU27" s="896">
        <v>0</v>
      </c>
      <c r="BV27" s="896">
        <v>0</v>
      </c>
      <c r="BW27" s="896">
        <v>0</v>
      </c>
      <c r="BX27" s="896">
        <v>0</v>
      </c>
      <c r="BY27" s="896">
        <v>0</v>
      </c>
      <c r="BZ27" s="896">
        <v>0</v>
      </c>
      <c r="CA27" s="896">
        <v>0</v>
      </c>
      <c r="CB27" s="896">
        <v>0</v>
      </c>
      <c r="CC27" s="896">
        <v>0</v>
      </c>
      <c r="CD27" s="896">
        <v>0</v>
      </c>
      <c r="CE27" s="896">
        <v>0</v>
      </c>
      <c r="CF27" s="896">
        <v>0</v>
      </c>
      <c r="CG27" s="903">
        <v>0</v>
      </c>
    </row>
    <row r="28" spans="1:85" s="893" customFormat="1" ht="15.5" x14ac:dyDescent="0.35">
      <c r="A28" s="899"/>
      <c r="B28" s="902" t="s">
        <v>420</v>
      </c>
      <c r="C28" s="901"/>
      <c r="D28" s="896"/>
      <c r="E28" s="896"/>
      <c r="F28" s="896"/>
      <c r="G28" s="896"/>
      <c r="H28" s="896"/>
      <c r="I28" s="896"/>
      <c r="J28" s="896"/>
      <c r="K28" s="896"/>
      <c r="L28" s="896"/>
      <c r="M28" s="896"/>
      <c r="N28" s="896"/>
      <c r="O28" s="896"/>
      <c r="P28" s="896"/>
      <c r="Q28" s="896"/>
      <c r="R28" s="896"/>
      <c r="S28" s="896"/>
      <c r="T28" s="896"/>
      <c r="U28" s="896"/>
      <c r="V28" s="896"/>
      <c r="W28" s="896"/>
      <c r="X28" s="896"/>
      <c r="Y28" s="896"/>
      <c r="Z28" s="896"/>
      <c r="AA28" s="896"/>
      <c r="AB28" s="896"/>
      <c r="AC28" s="896"/>
      <c r="AD28" s="896"/>
      <c r="AE28" s="896"/>
      <c r="AF28" s="896"/>
      <c r="AG28" s="896"/>
      <c r="AH28" s="896">
        <v>0</v>
      </c>
      <c r="AI28" s="896">
        <v>0</v>
      </c>
      <c r="AJ28" s="896">
        <v>0</v>
      </c>
      <c r="AK28" s="896">
        <v>0</v>
      </c>
      <c r="AL28" s="896">
        <v>0</v>
      </c>
      <c r="AM28" s="896">
        <v>0</v>
      </c>
      <c r="AN28" s="896">
        <v>0</v>
      </c>
      <c r="AO28" s="896">
        <v>0</v>
      </c>
      <c r="AP28" s="896">
        <v>0</v>
      </c>
      <c r="AQ28" s="896">
        <v>0</v>
      </c>
      <c r="AR28" s="896">
        <v>0</v>
      </c>
      <c r="AS28" s="896">
        <v>0</v>
      </c>
      <c r="AT28" s="896">
        <v>0</v>
      </c>
      <c r="AU28" s="896">
        <v>0</v>
      </c>
      <c r="AV28" s="896">
        <v>0</v>
      </c>
      <c r="AW28" s="896">
        <v>0</v>
      </c>
      <c r="AX28" s="896">
        <v>0</v>
      </c>
      <c r="AY28" s="896">
        <v>0</v>
      </c>
      <c r="AZ28" s="896">
        <v>0</v>
      </c>
      <c r="BA28" s="896">
        <v>0</v>
      </c>
      <c r="BB28" s="896">
        <v>0</v>
      </c>
      <c r="BC28" s="896">
        <v>0</v>
      </c>
      <c r="BD28" s="896">
        <v>0</v>
      </c>
      <c r="BE28" s="896">
        <v>0</v>
      </c>
      <c r="BF28" s="896">
        <v>0</v>
      </c>
      <c r="BG28" s="896">
        <v>0</v>
      </c>
      <c r="BH28" s="896">
        <v>0</v>
      </c>
      <c r="BI28" s="896">
        <v>0</v>
      </c>
      <c r="BJ28" s="896">
        <v>0</v>
      </c>
      <c r="BK28" s="896">
        <v>0</v>
      </c>
      <c r="BL28" s="896">
        <v>0</v>
      </c>
      <c r="BM28" s="896">
        <v>0</v>
      </c>
      <c r="BN28" s="896">
        <v>0</v>
      </c>
      <c r="BO28" s="896">
        <v>0</v>
      </c>
      <c r="BP28" s="896">
        <v>0</v>
      </c>
      <c r="BQ28" s="896">
        <v>14.866828625617664</v>
      </c>
      <c r="BR28" s="896">
        <v>128.38229163543059</v>
      </c>
      <c r="BS28" s="896">
        <v>125.17692108113887</v>
      </c>
      <c r="BT28" s="896">
        <v>428.73504842716466</v>
      </c>
      <c r="BU28" s="896">
        <v>910.19641813042097</v>
      </c>
      <c r="BV28" s="896">
        <v>1117.6227032140916</v>
      </c>
      <c r="BW28" s="896">
        <v>1695.1606131873127</v>
      </c>
      <c r="BX28" s="896">
        <v>1865.1043381177897</v>
      </c>
      <c r="BY28" s="896">
        <v>2220.1436346198821</v>
      </c>
      <c r="BZ28" s="896">
        <v>2653.7299319313047</v>
      </c>
      <c r="CA28" s="896">
        <v>3352.7161668784474</v>
      </c>
      <c r="CB28" s="896">
        <v>4073.6411666706263</v>
      </c>
      <c r="CC28" s="896">
        <v>4592.4633502281258</v>
      </c>
      <c r="CD28" s="896">
        <v>4998.8378912714179</v>
      </c>
      <c r="CE28" s="896">
        <v>5244.1956428732756</v>
      </c>
      <c r="CF28" s="896">
        <v>5872.9469258139452</v>
      </c>
      <c r="CG28" s="903">
        <v>6927.3178124074757</v>
      </c>
    </row>
    <row r="29" spans="1:85" s="893" customFormat="1" ht="15.5" x14ac:dyDescent="0.35">
      <c r="A29" s="899"/>
      <c r="B29" s="900" t="s">
        <v>591</v>
      </c>
      <c r="C29" s="901"/>
      <c r="D29" s="896"/>
      <c r="E29" s="896"/>
      <c r="F29" s="896"/>
      <c r="G29" s="896"/>
      <c r="H29" s="896"/>
      <c r="I29" s="896"/>
      <c r="J29" s="896"/>
      <c r="K29" s="896"/>
      <c r="L29" s="896"/>
      <c r="M29" s="896"/>
      <c r="N29" s="896"/>
      <c r="O29" s="896"/>
      <c r="P29" s="896"/>
      <c r="Q29" s="896"/>
      <c r="R29" s="896"/>
      <c r="S29" s="896"/>
      <c r="T29" s="896"/>
      <c r="U29" s="896"/>
      <c r="V29" s="896"/>
      <c r="W29" s="896"/>
      <c r="X29" s="896"/>
      <c r="Y29" s="896"/>
      <c r="Z29" s="896"/>
      <c r="AA29" s="896"/>
      <c r="AB29" s="896"/>
      <c r="AC29" s="896"/>
      <c r="AD29" s="896"/>
      <c r="AE29" s="896"/>
      <c r="AF29" s="896"/>
      <c r="AG29" s="896"/>
      <c r="AH29" s="896">
        <f>SUM(AH30:AH32)</f>
        <v>75.056484692173782</v>
      </c>
      <c r="AI29" s="896">
        <f t="shared" ref="AI29:CG29" si="11">SUM(AI30:AI32)</f>
        <v>88.865687124140152</v>
      </c>
      <c r="AJ29" s="896">
        <f t="shared" si="11"/>
        <v>102.78927041046519</v>
      </c>
      <c r="AK29" s="896">
        <f t="shared" si="11"/>
        <v>122.07175995861695</v>
      </c>
      <c r="AL29" s="896">
        <f t="shared" si="11"/>
        <v>142.87494525999253</v>
      </c>
      <c r="AM29" s="896">
        <f t="shared" si="11"/>
        <v>170.98374371045185</v>
      </c>
      <c r="AN29" s="896">
        <f t="shared" si="11"/>
        <v>214.59425075714512</v>
      </c>
      <c r="AO29" s="896">
        <f t="shared" si="11"/>
        <v>266.72338551030725</v>
      </c>
      <c r="AP29" s="896">
        <f t="shared" si="11"/>
        <v>342.7020694289975</v>
      </c>
      <c r="AQ29" s="896">
        <f t="shared" si="11"/>
        <v>424.5434563922999</v>
      </c>
      <c r="AR29" s="896">
        <f t="shared" si="11"/>
        <v>519.12653895300639</v>
      </c>
      <c r="AS29" s="896">
        <f t="shared" si="11"/>
        <v>639.13134964144592</v>
      </c>
      <c r="AT29" s="896">
        <f t="shared" si="11"/>
        <v>795.04874240006654</v>
      </c>
      <c r="AU29" s="896">
        <f t="shared" si="11"/>
        <v>1014.2053622943447</v>
      </c>
      <c r="AV29" s="896">
        <f t="shared" si="11"/>
        <v>1148.7175280046133</v>
      </c>
      <c r="AW29" s="896">
        <f t="shared" si="11"/>
        <v>1277.1013631026954</v>
      </c>
      <c r="AX29" s="896">
        <f t="shared" si="11"/>
        <v>1355.5027433453472</v>
      </c>
      <c r="AY29" s="896">
        <f t="shared" si="11"/>
        <v>154.91308358463749</v>
      </c>
      <c r="AZ29" s="896">
        <f t="shared" si="11"/>
        <v>104.71260357218971</v>
      </c>
      <c r="BA29" s="896">
        <f t="shared" si="11"/>
        <v>136.38296564518024</v>
      </c>
      <c r="BB29" s="896">
        <f t="shared" si="11"/>
        <v>144.18166823796307</v>
      </c>
      <c r="BC29" s="896">
        <f t="shared" si="11"/>
        <v>144.24510744392822</v>
      </c>
      <c r="BD29" s="896">
        <f t="shared" si="11"/>
        <v>163.05199999999999</v>
      </c>
      <c r="BE29" s="896">
        <f t="shared" si="11"/>
        <v>165.48699999999999</v>
      </c>
      <c r="BF29" s="896">
        <f t="shared" si="11"/>
        <v>162.65124892159454</v>
      </c>
      <c r="BG29" s="896">
        <f t="shared" si="11"/>
        <v>169.90298870138361</v>
      </c>
      <c r="BH29" s="896">
        <f t="shared" si="11"/>
        <v>124.283</v>
      </c>
      <c r="BI29" s="896">
        <f t="shared" si="11"/>
        <v>128.26055663881266</v>
      </c>
      <c r="BJ29" s="896">
        <f t="shared" si="11"/>
        <v>135.16607401724025</v>
      </c>
      <c r="BK29" s="896">
        <f t="shared" si="11"/>
        <v>200.75442016647554</v>
      </c>
      <c r="BL29" s="896">
        <f t="shared" si="11"/>
        <v>175.53506304142508</v>
      </c>
      <c r="BM29" s="896">
        <f t="shared" si="11"/>
        <v>183.23841614855513</v>
      </c>
      <c r="BN29" s="896">
        <f t="shared" si="11"/>
        <v>169.98493378695881</v>
      </c>
      <c r="BO29" s="896">
        <f t="shared" si="11"/>
        <v>169.32235473338639</v>
      </c>
      <c r="BP29" s="896">
        <f t="shared" si="11"/>
        <v>159.46672221701033</v>
      </c>
      <c r="BQ29" s="896">
        <f t="shared" si="11"/>
        <v>144.67452092278563</v>
      </c>
      <c r="BR29" s="896">
        <f t="shared" si="11"/>
        <v>138.30903393915511</v>
      </c>
      <c r="BS29" s="896">
        <f t="shared" si="11"/>
        <v>128.19760849598063</v>
      </c>
      <c r="BT29" s="896">
        <f t="shared" si="11"/>
        <v>120.30785280289261</v>
      </c>
      <c r="BU29" s="896">
        <f t="shared" si="11"/>
        <v>104.98221706204986</v>
      </c>
      <c r="BV29" s="896">
        <f t="shared" si="11"/>
        <v>95.955396013713354</v>
      </c>
      <c r="BW29" s="896">
        <f t="shared" si="11"/>
        <v>88.741009500324324</v>
      </c>
      <c r="BX29" s="896">
        <f t="shared" si="11"/>
        <v>71.893421583468523</v>
      </c>
      <c r="BY29" s="896">
        <f t="shared" si="11"/>
        <v>62.260187286584021</v>
      </c>
      <c r="BZ29" s="896">
        <f t="shared" si="11"/>
        <v>58.278141023782517</v>
      </c>
      <c r="CA29" s="896">
        <f t="shared" si="11"/>
        <v>56.333228858904526</v>
      </c>
      <c r="CB29" s="896">
        <f t="shared" si="11"/>
        <v>54.017857234172375</v>
      </c>
      <c r="CC29" s="896">
        <f t="shared" si="11"/>
        <v>48.489198869056509</v>
      </c>
      <c r="CD29" s="896">
        <f t="shared" si="11"/>
        <v>43.469357745492466</v>
      </c>
      <c r="CE29" s="896">
        <f t="shared" si="11"/>
        <v>37.415692293061035</v>
      </c>
      <c r="CF29" s="896">
        <f t="shared" si="11"/>
        <v>30.960461844094279</v>
      </c>
      <c r="CG29" s="903">
        <f t="shared" si="11"/>
        <v>24.333533976976245</v>
      </c>
    </row>
    <row r="30" spans="1:85" s="893" customFormat="1" ht="15.5" x14ac:dyDescent="0.35">
      <c r="A30" s="908"/>
      <c r="B30" s="909" t="s">
        <v>406</v>
      </c>
      <c r="C30" s="901"/>
      <c r="D30" s="896"/>
      <c r="E30" s="896"/>
      <c r="F30" s="896"/>
      <c r="G30" s="896"/>
      <c r="H30" s="896"/>
      <c r="I30" s="896"/>
      <c r="J30" s="896"/>
      <c r="K30" s="896"/>
      <c r="L30" s="896"/>
      <c r="M30" s="896"/>
      <c r="N30" s="896"/>
      <c r="O30" s="896"/>
      <c r="P30" s="896"/>
      <c r="Q30" s="896"/>
      <c r="R30" s="896"/>
      <c r="S30" s="896"/>
      <c r="T30" s="896"/>
      <c r="U30" s="896"/>
      <c r="V30" s="896"/>
      <c r="W30" s="896"/>
      <c r="X30" s="896"/>
      <c r="Y30" s="896"/>
      <c r="Z30" s="896"/>
      <c r="AA30" s="896"/>
      <c r="AB30" s="896"/>
      <c r="AC30" s="896"/>
      <c r="AD30" s="896"/>
      <c r="AE30" s="896"/>
      <c r="AF30" s="896"/>
      <c r="AG30" s="896"/>
      <c r="AH30" s="896">
        <v>67.18789637979917</v>
      </c>
      <c r="AI30" s="896">
        <v>79.448269338306929</v>
      </c>
      <c r="AJ30" s="896">
        <v>90.758009926975532</v>
      </c>
      <c r="AK30" s="896">
        <v>107.5884576357704</v>
      </c>
      <c r="AL30" s="896">
        <v>126.74887057403282</v>
      </c>
      <c r="AM30" s="896">
        <v>152.10150096874864</v>
      </c>
      <c r="AN30" s="896">
        <v>188.99811327685919</v>
      </c>
      <c r="AO30" s="896">
        <v>238.45699781566265</v>
      </c>
      <c r="AP30" s="896">
        <v>311.50083547202848</v>
      </c>
      <c r="AQ30" s="896">
        <v>389.66176957389155</v>
      </c>
      <c r="AR30" s="896">
        <v>478.98787155530283</v>
      </c>
      <c r="AS30" s="896">
        <v>592.7530495000733</v>
      </c>
      <c r="AT30" s="896">
        <v>736.13073218545742</v>
      </c>
      <c r="AU30" s="896">
        <v>934.71773117265855</v>
      </c>
      <c r="AV30" s="896">
        <v>1054.2913806563581</v>
      </c>
      <c r="AW30" s="896">
        <v>1170.6722527875331</v>
      </c>
      <c r="AX30" s="896">
        <v>1246.935966215528</v>
      </c>
      <c r="AY30" s="896">
        <v>43.827859260844122</v>
      </c>
      <c r="AZ30" s="896">
        <v>0</v>
      </c>
      <c r="BA30" s="896">
        <v>0</v>
      </c>
      <c r="BB30" s="896">
        <v>0</v>
      </c>
      <c r="BC30" s="896">
        <v>0</v>
      </c>
      <c r="BD30" s="896">
        <v>0</v>
      </c>
      <c r="BE30" s="896">
        <v>0</v>
      </c>
      <c r="BF30" s="896">
        <v>0</v>
      </c>
      <c r="BG30" s="896">
        <v>0</v>
      </c>
      <c r="BH30" s="896">
        <v>0</v>
      </c>
      <c r="BI30" s="896">
        <v>0</v>
      </c>
      <c r="BJ30" s="896">
        <v>0</v>
      </c>
      <c r="BK30" s="896">
        <v>0</v>
      </c>
      <c r="BL30" s="896">
        <v>0</v>
      </c>
      <c r="BM30" s="896">
        <v>0</v>
      </c>
      <c r="BN30" s="896">
        <v>0</v>
      </c>
      <c r="BO30" s="896">
        <v>0</v>
      </c>
      <c r="BP30" s="896">
        <v>0</v>
      </c>
      <c r="BQ30" s="896">
        <v>0</v>
      </c>
      <c r="BR30" s="896">
        <v>0</v>
      </c>
      <c r="BS30" s="896">
        <v>0</v>
      </c>
      <c r="BT30" s="896">
        <v>0</v>
      </c>
      <c r="BU30" s="896">
        <v>0</v>
      </c>
      <c r="BV30" s="896">
        <v>0</v>
      </c>
      <c r="BW30" s="896">
        <v>0</v>
      </c>
      <c r="BX30" s="896">
        <v>0</v>
      </c>
      <c r="BY30" s="896">
        <v>0</v>
      </c>
      <c r="BZ30" s="896">
        <v>0</v>
      </c>
      <c r="CA30" s="896">
        <v>0</v>
      </c>
      <c r="CB30" s="896">
        <v>0</v>
      </c>
      <c r="CC30" s="896">
        <v>0</v>
      </c>
      <c r="CD30" s="896">
        <v>0</v>
      </c>
      <c r="CE30" s="896">
        <v>0</v>
      </c>
      <c r="CF30" s="896">
        <v>0</v>
      </c>
      <c r="CG30" s="903">
        <v>0</v>
      </c>
    </row>
    <row r="31" spans="1:85" s="893" customFormat="1" ht="15.5" x14ac:dyDescent="0.35">
      <c r="A31" s="908"/>
      <c r="B31" s="905" t="s">
        <v>424</v>
      </c>
      <c r="C31" s="901"/>
      <c r="D31" s="896"/>
      <c r="E31" s="896"/>
      <c r="F31" s="896"/>
      <c r="G31" s="896"/>
      <c r="H31" s="896"/>
      <c r="I31" s="896"/>
      <c r="J31" s="896"/>
      <c r="K31" s="896"/>
      <c r="L31" s="896"/>
      <c r="M31" s="896"/>
      <c r="N31" s="896"/>
      <c r="O31" s="896"/>
      <c r="P31" s="896"/>
      <c r="Q31" s="896"/>
      <c r="R31" s="896"/>
      <c r="S31" s="896"/>
      <c r="T31" s="896"/>
      <c r="U31" s="896"/>
      <c r="V31" s="896"/>
      <c r="W31" s="896"/>
      <c r="X31" s="896"/>
      <c r="Y31" s="896"/>
      <c r="Z31" s="896"/>
      <c r="AA31" s="896"/>
      <c r="AB31" s="896"/>
      <c r="AC31" s="896"/>
      <c r="AD31" s="896"/>
      <c r="AE31" s="896"/>
      <c r="AF31" s="896"/>
      <c r="AG31" s="896"/>
      <c r="AH31" s="896">
        <v>3.9363849225441023</v>
      </c>
      <c r="AI31" s="896">
        <v>5.5202602999575197</v>
      </c>
      <c r="AJ31" s="896">
        <v>8.4191651597486601</v>
      </c>
      <c r="AK31" s="896">
        <v>11.40887014884054</v>
      </c>
      <c r="AL31" s="896">
        <v>14.260799152797492</v>
      </c>
      <c r="AM31" s="896">
        <v>17.496863859223165</v>
      </c>
      <c r="AN31" s="896">
        <v>23.287158802721503</v>
      </c>
      <c r="AO31" s="896">
        <v>27.081838338421456</v>
      </c>
      <c r="AP31" s="896">
        <v>30.749213754948787</v>
      </c>
      <c r="AQ31" s="896">
        <v>33.941256565171791</v>
      </c>
      <c r="AR31" s="896">
        <v>38.815511614519529</v>
      </c>
      <c r="AS31" s="896">
        <v>44.539010373741071</v>
      </c>
      <c r="AT31" s="896">
        <v>57.046874265431249</v>
      </c>
      <c r="AU31" s="896">
        <v>77.833877487600887</v>
      </c>
      <c r="AV31" s="896">
        <v>92.464743839483148</v>
      </c>
      <c r="AW31" s="896">
        <v>103.84947617643465</v>
      </c>
      <c r="AX31" s="896">
        <v>107.35026467430309</v>
      </c>
      <c r="AY31" s="896">
        <v>111.04251969745886</v>
      </c>
      <c r="AZ31" s="896">
        <v>104.71260357218971</v>
      </c>
      <c r="BA31" s="896">
        <v>136.38296564518024</v>
      </c>
      <c r="BB31" s="896">
        <v>144.18166823796307</v>
      </c>
      <c r="BC31" s="896">
        <v>144.24510744392822</v>
      </c>
      <c r="BD31" s="896">
        <v>163.05199999999999</v>
      </c>
      <c r="BE31" s="896">
        <v>165.48699999999999</v>
      </c>
      <c r="BF31" s="896">
        <v>162.65124892159454</v>
      </c>
      <c r="BG31" s="896">
        <v>169.90298870138361</v>
      </c>
      <c r="BH31" s="896">
        <v>124.283</v>
      </c>
      <c r="BI31" s="896">
        <v>128.26055663881266</v>
      </c>
      <c r="BJ31" s="896">
        <v>135.16607401724025</v>
      </c>
      <c r="BK31" s="896">
        <v>200.75442016647554</v>
      </c>
      <c r="BL31" s="896">
        <v>175.53506304142508</v>
      </c>
      <c r="BM31" s="896">
        <v>183.23841614855513</v>
      </c>
      <c r="BN31" s="896">
        <v>169.98493378695881</v>
      </c>
      <c r="BO31" s="896">
        <v>169.32235473338639</v>
      </c>
      <c r="BP31" s="896">
        <v>159.46672221701033</v>
      </c>
      <c r="BQ31" s="896">
        <v>144.67452092278563</v>
      </c>
      <c r="BR31" s="896">
        <v>138.30903393915511</v>
      </c>
      <c r="BS31" s="896">
        <v>128.19760849598063</v>
      </c>
      <c r="BT31" s="896">
        <v>120.30785280289261</v>
      </c>
      <c r="BU31" s="896">
        <v>104.98221706204986</v>
      </c>
      <c r="BV31" s="896">
        <v>95.955396013713354</v>
      </c>
      <c r="BW31" s="896">
        <v>88.741009500324324</v>
      </c>
      <c r="BX31" s="896">
        <v>71.893421583468523</v>
      </c>
      <c r="BY31" s="896">
        <v>62.260187286584021</v>
      </c>
      <c r="BZ31" s="896">
        <v>58.278141023782517</v>
      </c>
      <c r="CA31" s="896">
        <v>56.333228858904526</v>
      </c>
      <c r="CB31" s="896">
        <v>54.017857234172375</v>
      </c>
      <c r="CC31" s="896">
        <v>48.489198869056509</v>
      </c>
      <c r="CD31" s="896">
        <v>43.469357745492466</v>
      </c>
      <c r="CE31" s="896">
        <v>37.415692293061035</v>
      </c>
      <c r="CF31" s="896">
        <v>30.960461844094279</v>
      </c>
      <c r="CG31" s="903">
        <v>24.333533976976245</v>
      </c>
    </row>
    <row r="32" spans="1:85" s="893" customFormat="1" ht="15.5" x14ac:dyDescent="0.35">
      <c r="B32" s="909" t="s">
        <v>425</v>
      </c>
      <c r="D32" s="896"/>
      <c r="E32" s="896"/>
      <c r="F32" s="896"/>
      <c r="G32" s="896"/>
      <c r="H32" s="896"/>
      <c r="I32" s="896"/>
      <c r="J32" s="896"/>
      <c r="K32" s="896"/>
      <c r="L32" s="896"/>
      <c r="M32" s="896"/>
      <c r="N32" s="896"/>
      <c r="O32" s="896"/>
      <c r="P32" s="896"/>
      <c r="Q32" s="896"/>
      <c r="R32" s="896"/>
      <c r="S32" s="896"/>
      <c r="T32" s="896"/>
      <c r="U32" s="896"/>
      <c r="V32" s="896"/>
      <c r="W32" s="896"/>
      <c r="X32" s="896"/>
      <c r="Y32" s="896"/>
      <c r="Z32" s="896"/>
      <c r="AA32" s="896"/>
      <c r="AB32" s="896"/>
      <c r="AC32" s="896"/>
      <c r="AD32" s="896"/>
      <c r="AE32" s="896"/>
      <c r="AF32" s="896"/>
      <c r="AG32" s="896"/>
      <c r="AH32" s="896">
        <v>3.9322033898305087</v>
      </c>
      <c r="AI32" s="896">
        <v>3.8971574858757063</v>
      </c>
      <c r="AJ32" s="896">
        <v>3.6120953237410074</v>
      </c>
      <c r="AK32" s="896">
        <v>3.0744321740060183</v>
      </c>
      <c r="AL32" s="896">
        <v>1.8652755331622144</v>
      </c>
      <c r="AM32" s="896">
        <v>1.3853788824800299</v>
      </c>
      <c r="AN32" s="896">
        <v>2.3089786775644203</v>
      </c>
      <c r="AO32" s="896">
        <v>1.1845493562231759</v>
      </c>
      <c r="AP32" s="896">
        <v>0.45202020202020204</v>
      </c>
      <c r="AQ32" s="896">
        <v>0.94043025323659124</v>
      </c>
      <c r="AR32" s="896">
        <v>1.3231557831839522</v>
      </c>
      <c r="AS32" s="896">
        <v>1.8392897676314719</v>
      </c>
      <c r="AT32" s="896">
        <v>1.8711359491778774</v>
      </c>
      <c r="AU32" s="896">
        <v>1.653753634085213</v>
      </c>
      <c r="AV32" s="896">
        <v>1.9614035087719299</v>
      </c>
      <c r="AW32" s="896">
        <v>2.5796341387276018</v>
      </c>
      <c r="AX32" s="896">
        <v>1.2165124555160141</v>
      </c>
      <c r="AY32" s="896">
        <v>4.2704626334519574E-2</v>
      </c>
      <c r="AZ32" s="896">
        <v>0</v>
      </c>
      <c r="BA32" s="896">
        <v>0</v>
      </c>
      <c r="BB32" s="896">
        <v>0</v>
      </c>
      <c r="BC32" s="896">
        <v>0</v>
      </c>
      <c r="BD32" s="896">
        <v>0</v>
      </c>
      <c r="BE32" s="896">
        <v>0</v>
      </c>
      <c r="BF32" s="896">
        <v>0</v>
      </c>
      <c r="BG32" s="896">
        <v>0</v>
      </c>
      <c r="BH32" s="896">
        <v>0</v>
      </c>
      <c r="BI32" s="896">
        <v>0</v>
      </c>
      <c r="BJ32" s="896">
        <v>0</v>
      </c>
      <c r="BK32" s="896">
        <v>0</v>
      </c>
      <c r="BL32" s="896">
        <v>0</v>
      </c>
      <c r="BM32" s="896">
        <v>0</v>
      </c>
      <c r="BN32" s="896">
        <v>0</v>
      </c>
      <c r="BO32" s="896">
        <v>0</v>
      </c>
      <c r="BP32" s="896">
        <v>0</v>
      </c>
      <c r="BQ32" s="896">
        <v>0</v>
      </c>
      <c r="BR32" s="896">
        <v>0</v>
      </c>
      <c r="BS32" s="896">
        <v>0</v>
      </c>
      <c r="BT32" s="896">
        <v>0</v>
      </c>
      <c r="BU32" s="896">
        <v>0</v>
      </c>
      <c r="BV32" s="896">
        <v>0</v>
      </c>
      <c r="BW32" s="896">
        <v>0</v>
      </c>
      <c r="BX32" s="896">
        <v>0</v>
      </c>
      <c r="BY32" s="896">
        <v>0</v>
      </c>
      <c r="BZ32" s="896">
        <v>0</v>
      </c>
      <c r="CA32" s="896">
        <v>0</v>
      </c>
      <c r="CB32" s="896">
        <v>0</v>
      </c>
      <c r="CC32" s="896">
        <v>0</v>
      </c>
      <c r="CD32" s="896">
        <v>0</v>
      </c>
      <c r="CE32" s="896">
        <v>0</v>
      </c>
      <c r="CF32" s="896">
        <v>0</v>
      </c>
      <c r="CG32" s="903">
        <v>0</v>
      </c>
    </row>
    <row r="33" spans="1:85" s="893" customFormat="1" ht="15.5" x14ac:dyDescent="0.35">
      <c r="A33" s="899"/>
      <c r="B33" s="910" t="s">
        <v>596</v>
      </c>
      <c r="C33" s="906"/>
      <c r="D33" s="896"/>
      <c r="E33" s="896"/>
      <c r="F33" s="896"/>
      <c r="G33" s="896"/>
      <c r="H33" s="896"/>
      <c r="I33" s="896"/>
      <c r="J33" s="896"/>
      <c r="K33" s="896"/>
      <c r="L33" s="896"/>
      <c r="M33" s="896"/>
      <c r="N33" s="896"/>
      <c r="O33" s="896"/>
      <c r="P33" s="896"/>
      <c r="Q33" s="896"/>
      <c r="R33" s="896"/>
      <c r="S33" s="896"/>
      <c r="T33" s="896"/>
      <c r="U33" s="896"/>
      <c r="V33" s="896"/>
      <c r="W33" s="896"/>
      <c r="X33" s="896"/>
      <c r="Y33" s="896"/>
      <c r="Z33" s="896"/>
      <c r="AA33" s="896"/>
      <c r="AB33" s="896"/>
      <c r="AC33" s="896"/>
      <c r="AD33" s="896"/>
      <c r="AE33" s="896"/>
      <c r="AF33" s="896"/>
      <c r="AG33" s="896"/>
      <c r="AH33" s="895">
        <f>SUM(AH34+AH36+AH42)</f>
        <v>1747.7951482479784</v>
      </c>
      <c r="AI33" s="895">
        <f t="shared" ref="AI33:CG33" si="12">SUM(AI34+AI36+AI42)</f>
        <v>1928.6169504071058</v>
      </c>
      <c r="AJ33" s="895">
        <f t="shared" si="12"/>
        <v>2191.4963281520495</v>
      </c>
      <c r="AK33" s="895">
        <f t="shared" si="12"/>
        <v>2552.251595792502</v>
      </c>
      <c r="AL33" s="895">
        <f t="shared" si="12"/>
        <v>2786.1129461907299</v>
      </c>
      <c r="AM33" s="895">
        <f t="shared" si="12"/>
        <v>2937.0037213629494</v>
      </c>
      <c r="AN33" s="895">
        <f t="shared" si="12"/>
        <v>3386.0570722265375</v>
      </c>
      <c r="AO33" s="895">
        <f t="shared" si="12"/>
        <v>3765.9530970529649</v>
      </c>
      <c r="AP33" s="895">
        <f t="shared" si="12"/>
        <v>4260.033622380809</v>
      </c>
      <c r="AQ33" s="895">
        <f t="shared" si="12"/>
        <v>4825.4738616211771</v>
      </c>
      <c r="AR33" s="895">
        <f t="shared" si="12"/>
        <v>6098.932125616695</v>
      </c>
      <c r="AS33" s="895">
        <f t="shared" si="12"/>
        <v>6937.9221249001503</v>
      </c>
      <c r="AT33" s="895">
        <f t="shared" si="12"/>
        <v>8089.6185190754604</v>
      </c>
      <c r="AU33" s="895">
        <f t="shared" si="12"/>
        <v>10112.91718167319</v>
      </c>
      <c r="AV33" s="895">
        <f t="shared" si="12"/>
        <v>12797.630572341741</v>
      </c>
      <c r="AW33" s="895">
        <f t="shared" si="12"/>
        <v>15177.256721178104</v>
      </c>
      <c r="AX33" s="895">
        <f t="shared" si="12"/>
        <v>16892.975000000002</v>
      </c>
      <c r="AY33" s="895">
        <f t="shared" si="12"/>
        <v>18212.097000000002</v>
      </c>
      <c r="AZ33" s="895">
        <f t="shared" si="12"/>
        <v>19317.683000000001</v>
      </c>
      <c r="BA33" s="895">
        <f t="shared" si="12"/>
        <v>19899.918000000001</v>
      </c>
      <c r="BB33" s="895">
        <f t="shared" si="12"/>
        <v>20430.477999999999</v>
      </c>
      <c r="BC33" s="895">
        <f t="shared" si="12"/>
        <v>20659.925999999999</v>
      </c>
      <c r="BD33" s="895">
        <f t="shared" si="12"/>
        <v>21653.566602417966</v>
      </c>
      <c r="BE33" s="895">
        <f t="shared" si="12"/>
        <v>22765.910794317362</v>
      </c>
      <c r="BF33" s="895">
        <f t="shared" si="12"/>
        <v>23292.640779261805</v>
      </c>
      <c r="BG33" s="895">
        <f t="shared" si="12"/>
        <v>24212.925791931448</v>
      </c>
      <c r="BH33" s="895">
        <f t="shared" si="12"/>
        <v>24711.275019965484</v>
      </c>
      <c r="BI33" s="895">
        <f t="shared" si="12"/>
        <v>25488.371033957697</v>
      </c>
      <c r="BJ33" s="895">
        <f t="shared" si="12"/>
        <v>26346.905757612949</v>
      </c>
      <c r="BK33" s="895">
        <f t="shared" si="12"/>
        <v>28073.311802553795</v>
      </c>
      <c r="BL33" s="895">
        <f t="shared" si="12"/>
        <v>29167.176786327323</v>
      </c>
      <c r="BM33" s="895">
        <f t="shared" si="12"/>
        <v>31373.774939067742</v>
      </c>
      <c r="BN33" s="895">
        <f t="shared" si="12"/>
        <v>32170.146543033756</v>
      </c>
      <c r="BO33" s="895">
        <f t="shared" si="12"/>
        <v>33326.275308315569</v>
      </c>
      <c r="BP33" s="895">
        <f t="shared" si="12"/>
        <v>34696.724492177615</v>
      </c>
      <c r="BQ33" s="895">
        <f t="shared" si="12"/>
        <v>35383.544815865098</v>
      </c>
      <c r="BR33" s="895">
        <f t="shared" si="12"/>
        <v>37958.900074781654</v>
      </c>
      <c r="BS33" s="895">
        <f t="shared" si="12"/>
        <v>39946.515116864546</v>
      </c>
      <c r="BT33" s="895">
        <f t="shared" si="12"/>
        <v>40867.286442075769</v>
      </c>
      <c r="BU33" s="895">
        <f t="shared" si="12"/>
        <v>43053.662957741282</v>
      </c>
      <c r="BV33" s="895">
        <f t="shared" si="12"/>
        <v>44547.722109381306</v>
      </c>
      <c r="BW33" s="895">
        <f t="shared" si="12"/>
        <v>46598.429141687659</v>
      </c>
      <c r="BX33" s="895">
        <f t="shared" si="12"/>
        <v>47923.895181027794</v>
      </c>
      <c r="BY33" s="895">
        <f t="shared" si="12"/>
        <v>50895.034104467893</v>
      </c>
      <c r="BZ33" s="895">
        <f t="shared" si="12"/>
        <v>55579.182468351588</v>
      </c>
      <c r="CA33" s="895">
        <f t="shared" si="12"/>
        <v>65847.835304685985</v>
      </c>
      <c r="CB33" s="895">
        <f t="shared" si="12"/>
        <v>75565.951822721385</v>
      </c>
      <c r="CC33" s="895">
        <f t="shared" si="12"/>
        <v>81160.985560771631</v>
      </c>
      <c r="CD33" s="895">
        <f t="shared" si="12"/>
        <v>86860.516901823023</v>
      </c>
      <c r="CE33" s="895">
        <f t="shared" si="12"/>
        <v>90124.910399746906</v>
      </c>
      <c r="CF33" s="895">
        <f t="shared" si="12"/>
        <v>93473.483018405561</v>
      </c>
      <c r="CG33" s="911">
        <f t="shared" si="12"/>
        <v>97722.325215612931</v>
      </c>
    </row>
    <row r="34" spans="1:85" s="893" customFormat="1" ht="15.5" x14ac:dyDescent="0.35">
      <c r="A34" s="899"/>
      <c r="B34" s="894" t="s">
        <v>634</v>
      </c>
      <c r="C34" s="901"/>
      <c r="D34" s="896"/>
      <c r="E34" s="896"/>
      <c r="F34" s="896"/>
      <c r="G34" s="896"/>
      <c r="H34" s="896"/>
      <c r="I34" s="896"/>
      <c r="J34" s="896"/>
      <c r="K34" s="896"/>
      <c r="L34" s="896"/>
      <c r="M34" s="896"/>
      <c r="N34" s="896"/>
      <c r="O34" s="896"/>
      <c r="P34" s="896"/>
      <c r="Q34" s="896"/>
      <c r="R34" s="896"/>
      <c r="S34" s="896"/>
      <c r="T34" s="896"/>
      <c r="U34" s="896"/>
      <c r="V34" s="896"/>
      <c r="W34" s="896"/>
      <c r="X34" s="896"/>
      <c r="Y34" s="896"/>
      <c r="Z34" s="896"/>
      <c r="AA34" s="896"/>
      <c r="AB34" s="896"/>
      <c r="AC34" s="896"/>
      <c r="AD34" s="896"/>
      <c r="AE34" s="896"/>
      <c r="AF34" s="896"/>
      <c r="AG34" s="896"/>
      <c r="AH34" s="896">
        <f>SUM(AH35)</f>
        <v>9.1014969282685811</v>
      </c>
      <c r="AI34" s="896">
        <f t="shared" ref="AI34:CG34" si="13">SUM(AI35)</f>
        <v>11.640236243555856</v>
      </c>
      <c r="AJ34" s="896">
        <f t="shared" si="13"/>
        <v>13.630234353478913</v>
      </c>
      <c r="AK34" s="896">
        <f t="shared" si="13"/>
        <v>15.590189419879557</v>
      </c>
      <c r="AL34" s="896">
        <f t="shared" si="13"/>
        <v>17.539349755901764</v>
      </c>
      <c r="AM34" s="896">
        <f t="shared" si="13"/>
        <v>18.772171160752329</v>
      </c>
      <c r="AN34" s="896">
        <f t="shared" si="13"/>
        <v>18.932891833284359</v>
      </c>
      <c r="AO34" s="896">
        <f t="shared" si="13"/>
        <v>19.456935976129234</v>
      </c>
      <c r="AP34" s="896">
        <f t="shared" si="13"/>
        <v>20.544119957107366</v>
      </c>
      <c r="AQ34" s="896">
        <f t="shared" si="13"/>
        <v>21.373524682261195</v>
      </c>
      <c r="AR34" s="896">
        <f t="shared" si="13"/>
        <v>22.393906028598739</v>
      </c>
      <c r="AS34" s="896">
        <f t="shared" si="13"/>
        <v>23.906947632296195</v>
      </c>
      <c r="AT34" s="896">
        <f t="shared" si="13"/>
        <v>26.429268414933048</v>
      </c>
      <c r="AU34" s="896">
        <f t="shared" si="13"/>
        <v>30.590785383135724</v>
      </c>
      <c r="AV34" s="896">
        <f t="shared" si="13"/>
        <v>233.44177379818109</v>
      </c>
      <c r="AW34" s="896">
        <f t="shared" si="13"/>
        <v>325.20902588180275</v>
      </c>
      <c r="AX34" s="896">
        <f t="shared" si="13"/>
        <v>365.13545224968743</v>
      </c>
      <c r="AY34" s="896">
        <f t="shared" si="13"/>
        <v>437.39160512525461</v>
      </c>
      <c r="AZ34" s="896">
        <f t="shared" si="13"/>
        <v>443.26224191823394</v>
      </c>
      <c r="BA34" s="896">
        <f t="shared" si="13"/>
        <v>488.61175918926864</v>
      </c>
      <c r="BB34" s="896">
        <f t="shared" si="13"/>
        <v>528.58293270578872</v>
      </c>
      <c r="BC34" s="896">
        <f t="shared" si="13"/>
        <v>566.36950568822147</v>
      </c>
      <c r="BD34" s="896">
        <f t="shared" si="13"/>
        <v>607.03198548293733</v>
      </c>
      <c r="BE34" s="896">
        <f t="shared" si="13"/>
        <v>673.62344552251193</v>
      </c>
      <c r="BF34" s="896">
        <f t="shared" si="13"/>
        <v>762.23</v>
      </c>
      <c r="BG34" s="896">
        <f t="shared" si="13"/>
        <v>793.54721823565706</v>
      </c>
      <c r="BH34" s="896">
        <f t="shared" si="13"/>
        <v>842.13</v>
      </c>
      <c r="BI34" s="896">
        <f t="shared" si="13"/>
        <v>923.7647969778385</v>
      </c>
      <c r="BJ34" s="896">
        <f t="shared" si="13"/>
        <v>972.69087379439623</v>
      </c>
      <c r="BK34" s="896">
        <f t="shared" si="13"/>
        <v>1039.8247158707195</v>
      </c>
      <c r="BL34" s="896">
        <f t="shared" si="13"/>
        <v>1105.9393085337213</v>
      </c>
      <c r="BM34" s="896">
        <f t="shared" si="13"/>
        <v>1192.1009182195146</v>
      </c>
      <c r="BN34" s="896">
        <f t="shared" si="13"/>
        <v>1220.2044423261623</v>
      </c>
      <c r="BO34" s="896">
        <f t="shared" si="13"/>
        <v>1314.7165739259212</v>
      </c>
      <c r="BP34" s="896">
        <f t="shared" si="13"/>
        <v>1390.6353122046253</v>
      </c>
      <c r="BQ34" s="896">
        <f t="shared" si="13"/>
        <v>1463.3914453663692</v>
      </c>
      <c r="BR34" s="896">
        <f t="shared" si="13"/>
        <v>1717.304349681425</v>
      </c>
      <c r="BS34" s="896">
        <f t="shared" si="13"/>
        <v>1834.7090892979174</v>
      </c>
      <c r="BT34" s="896">
        <f t="shared" si="13"/>
        <v>1896.9720008984343</v>
      </c>
      <c r="BU34" s="896">
        <f t="shared" si="13"/>
        <v>1965.0820231168198</v>
      </c>
      <c r="BV34" s="896">
        <f t="shared" si="13"/>
        <v>2114.1233711450695</v>
      </c>
      <c r="BW34" s="896">
        <f t="shared" si="13"/>
        <v>2299.5904607779121</v>
      </c>
      <c r="BX34" s="896">
        <f t="shared" si="13"/>
        <v>2245.8835014780443</v>
      </c>
      <c r="BY34" s="896">
        <f t="shared" si="13"/>
        <v>2446.6424104537009</v>
      </c>
      <c r="BZ34" s="896">
        <f t="shared" si="13"/>
        <v>2844.1948579833138</v>
      </c>
      <c r="CA34" s="896">
        <f t="shared" si="13"/>
        <v>3645.090537402672</v>
      </c>
      <c r="CB34" s="896">
        <f t="shared" si="13"/>
        <v>4523.2635771864479</v>
      </c>
      <c r="CC34" s="896">
        <f t="shared" si="13"/>
        <v>5078.3525818854541</v>
      </c>
      <c r="CD34" s="896">
        <f t="shared" si="13"/>
        <v>5644.9915642395499</v>
      </c>
      <c r="CE34" s="896">
        <f t="shared" si="13"/>
        <v>6142.8148747896621</v>
      </c>
      <c r="CF34" s="896">
        <f t="shared" si="13"/>
        <v>6598.3179231129707</v>
      </c>
      <c r="CG34" s="903">
        <f t="shared" si="13"/>
        <v>7041.0357723144989</v>
      </c>
    </row>
    <row r="35" spans="1:85" s="893" customFormat="1" ht="15.5" x14ac:dyDescent="0.35">
      <c r="A35" s="899"/>
      <c r="B35" s="912" t="s">
        <v>597</v>
      </c>
      <c r="C35" s="901"/>
      <c r="D35" s="896"/>
      <c r="E35" s="896"/>
      <c r="F35" s="896"/>
      <c r="G35" s="896"/>
      <c r="H35" s="896"/>
      <c r="I35" s="896"/>
      <c r="J35" s="896"/>
      <c r="K35" s="896"/>
      <c r="L35" s="896"/>
      <c r="M35" s="896"/>
      <c r="N35" s="896"/>
      <c r="O35" s="896"/>
      <c r="P35" s="896"/>
      <c r="Q35" s="896"/>
      <c r="R35" s="896"/>
      <c r="S35" s="896"/>
      <c r="T35" s="896"/>
      <c r="U35" s="896"/>
      <c r="V35" s="896"/>
      <c r="W35" s="896"/>
      <c r="X35" s="896"/>
      <c r="Y35" s="896"/>
      <c r="Z35" s="896"/>
      <c r="AA35" s="896"/>
      <c r="AB35" s="896"/>
      <c r="AC35" s="896"/>
      <c r="AD35" s="896"/>
      <c r="AE35" s="896"/>
      <c r="AF35" s="896"/>
      <c r="AG35" s="896"/>
      <c r="AH35" s="896">
        <f t="shared" ref="AH35:CG35" si="14">AH5</f>
        <v>9.1014969282685811</v>
      </c>
      <c r="AI35" s="896">
        <f t="shared" si="14"/>
        <v>11.640236243555856</v>
      </c>
      <c r="AJ35" s="896">
        <f t="shared" si="14"/>
        <v>13.630234353478913</v>
      </c>
      <c r="AK35" s="896">
        <f t="shared" si="14"/>
        <v>15.590189419879557</v>
      </c>
      <c r="AL35" s="896">
        <f t="shared" si="14"/>
        <v>17.539349755901764</v>
      </c>
      <c r="AM35" s="896">
        <f t="shared" si="14"/>
        <v>18.772171160752329</v>
      </c>
      <c r="AN35" s="896">
        <f t="shared" si="14"/>
        <v>18.932891833284359</v>
      </c>
      <c r="AO35" s="896">
        <f t="shared" si="14"/>
        <v>19.456935976129234</v>
      </c>
      <c r="AP35" s="896">
        <f t="shared" si="14"/>
        <v>20.544119957107366</v>
      </c>
      <c r="AQ35" s="896">
        <f t="shared" si="14"/>
        <v>21.373524682261195</v>
      </c>
      <c r="AR35" s="896">
        <f t="shared" si="14"/>
        <v>22.393906028598739</v>
      </c>
      <c r="AS35" s="896">
        <f t="shared" si="14"/>
        <v>23.906947632296195</v>
      </c>
      <c r="AT35" s="896">
        <f t="shared" si="14"/>
        <v>26.429268414933048</v>
      </c>
      <c r="AU35" s="896">
        <f t="shared" si="14"/>
        <v>30.590785383135724</v>
      </c>
      <c r="AV35" s="896">
        <f t="shared" si="14"/>
        <v>233.44177379818109</v>
      </c>
      <c r="AW35" s="896">
        <f t="shared" si="14"/>
        <v>325.20902588180275</v>
      </c>
      <c r="AX35" s="896">
        <f t="shared" si="14"/>
        <v>365.13545224968743</v>
      </c>
      <c r="AY35" s="896">
        <f t="shared" si="14"/>
        <v>437.39160512525461</v>
      </c>
      <c r="AZ35" s="896">
        <f t="shared" si="14"/>
        <v>443.26224191823394</v>
      </c>
      <c r="BA35" s="896">
        <f t="shared" si="14"/>
        <v>488.61175918926864</v>
      </c>
      <c r="BB35" s="896">
        <f t="shared" si="14"/>
        <v>528.58293270578872</v>
      </c>
      <c r="BC35" s="896">
        <f t="shared" si="14"/>
        <v>566.36950568822147</v>
      </c>
      <c r="BD35" s="896">
        <f t="shared" si="14"/>
        <v>607.03198548293733</v>
      </c>
      <c r="BE35" s="896">
        <f t="shared" si="14"/>
        <v>673.62344552251193</v>
      </c>
      <c r="BF35" s="896">
        <f t="shared" si="14"/>
        <v>762.23</v>
      </c>
      <c r="BG35" s="896">
        <f t="shared" si="14"/>
        <v>793.54721823565706</v>
      </c>
      <c r="BH35" s="896">
        <f t="shared" si="14"/>
        <v>842.13</v>
      </c>
      <c r="BI35" s="896">
        <f t="shared" si="14"/>
        <v>923.7647969778385</v>
      </c>
      <c r="BJ35" s="896">
        <f t="shared" si="14"/>
        <v>972.69087379439623</v>
      </c>
      <c r="BK35" s="896">
        <f t="shared" si="14"/>
        <v>1039.8247158707195</v>
      </c>
      <c r="BL35" s="896">
        <f t="shared" si="14"/>
        <v>1105.9393085337213</v>
      </c>
      <c r="BM35" s="896">
        <f t="shared" si="14"/>
        <v>1192.1009182195146</v>
      </c>
      <c r="BN35" s="896">
        <f t="shared" si="14"/>
        <v>1220.2044423261623</v>
      </c>
      <c r="BO35" s="896">
        <f t="shared" si="14"/>
        <v>1314.7165739259212</v>
      </c>
      <c r="BP35" s="896">
        <f t="shared" si="14"/>
        <v>1390.6353122046253</v>
      </c>
      <c r="BQ35" s="896">
        <f t="shared" si="14"/>
        <v>1463.3914453663692</v>
      </c>
      <c r="BR35" s="896">
        <f t="shared" si="14"/>
        <v>1717.304349681425</v>
      </c>
      <c r="BS35" s="896">
        <f t="shared" si="14"/>
        <v>1834.7090892979174</v>
      </c>
      <c r="BT35" s="896">
        <f t="shared" si="14"/>
        <v>1896.9720008984343</v>
      </c>
      <c r="BU35" s="896">
        <f t="shared" si="14"/>
        <v>1965.0820231168198</v>
      </c>
      <c r="BV35" s="896">
        <f t="shared" si="14"/>
        <v>2114.1233711450695</v>
      </c>
      <c r="BW35" s="896">
        <f t="shared" si="14"/>
        <v>2299.5904607779121</v>
      </c>
      <c r="BX35" s="896">
        <f t="shared" si="14"/>
        <v>2245.8835014780443</v>
      </c>
      <c r="BY35" s="896">
        <f t="shared" si="14"/>
        <v>2446.6424104537009</v>
      </c>
      <c r="BZ35" s="896">
        <f t="shared" si="14"/>
        <v>2844.1948579833138</v>
      </c>
      <c r="CA35" s="896">
        <f t="shared" si="14"/>
        <v>3645.090537402672</v>
      </c>
      <c r="CB35" s="896">
        <f t="shared" si="14"/>
        <v>4523.2635771864479</v>
      </c>
      <c r="CC35" s="896">
        <f t="shared" si="14"/>
        <v>5078.3525818854541</v>
      </c>
      <c r="CD35" s="896">
        <f t="shared" si="14"/>
        <v>5644.9915642395499</v>
      </c>
      <c r="CE35" s="896">
        <f t="shared" si="14"/>
        <v>6142.8148747896621</v>
      </c>
      <c r="CF35" s="896">
        <f t="shared" si="14"/>
        <v>6598.3179231129707</v>
      </c>
      <c r="CG35" s="903">
        <f t="shared" si="14"/>
        <v>7041.0357723144989</v>
      </c>
    </row>
    <row r="36" spans="1:85" s="893" customFormat="1" ht="15.5" x14ac:dyDescent="0.35">
      <c r="A36" s="899"/>
      <c r="B36" s="894" t="s">
        <v>636</v>
      </c>
      <c r="C36" s="901"/>
      <c r="D36" s="896"/>
      <c r="E36" s="896"/>
      <c r="F36" s="896"/>
      <c r="G36" s="896"/>
      <c r="H36" s="896"/>
      <c r="I36" s="896"/>
      <c r="J36" s="896"/>
      <c r="K36" s="896"/>
      <c r="L36" s="896"/>
      <c r="M36" s="896"/>
      <c r="N36" s="896"/>
      <c r="O36" s="896"/>
      <c r="P36" s="896"/>
      <c r="Q36" s="896"/>
      <c r="R36" s="896"/>
      <c r="S36" s="896"/>
      <c r="T36" s="896"/>
      <c r="U36" s="896"/>
      <c r="V36" s="896"/>
      <c r="W36" s="896"/>
      <c r="X36" s="896"/>
      <c r="Y36" s="896"/>
      <c r="Z36" s="896"/>
      <c r="AA36" s="896"/>
      <c r="AB36" s="896"/>
      <c r="AC36" s="896"/>
      <c r="AD36" s="896"/>
      <c r="AE36" s="896"/>
      <c r="AF36" s="896"/>
      <c r="AG36" s="896"/>
      <c r="AH36" s="896">
        <f>SUM(AH37:AH38)</f>
        <v>1571.8420183795577</v>
      </c>
      <c r="AI36" s="896">
        <f t="shared" ref="AI36:CG36" si="15">SUM(AI37:AI38)</f>
        <v>1714.9900164941139</v>
      </c>
      <c r="AJ36" s="896">
        <f t="shared" si="15"/>
        <v>1910.7799388548465</v>
      </c>
      <c r="AK36" s="896">
        <f t="shared" si="15"/>
        <v>2191.7740467526219</v>
      </c>
      <c r="AL36" s="896">
        <f t="shared" si="15"/>
        <v>2335.8109801196902</v>
      </c>
      <c r="AM36" s="896">
        <f t="shared" si="15"/>
        <v>2372.4542242121242</v>
      </c>
      <c r="AN36" s="896">
        <f t="shared" si="15"/>
        <v>2698.6944579428105</v>
      </c>
      <c r="AO36" s="896">
        <f t="shared" si="15"/>
        <v>2919.7700470301052</v>
      </c>
      <c r="AP36" s="896">
        <f t="shared" si="15"/>
        <v>3234.4051642356726</v>
      </c>
      <c r="AQ36" s="896">
        <f t="shared" si="15"/>
        <v>3596.3147814653462</v>
      </c>
      <c r="AR36" s="896">
        <f t="shared" si="15"/>
        <v>4656.1178473575346</v>
      </c>
      <c r="AS36" s="896">
        <f t="shared" si="15"/>
        <v>5214.6106513894583</v>
      </c>
      <c r="AT36" s="896">
        <f t="shared" si="15"/>
        <v>5994.5343673428724</v>
      </c>
      <c r="AU36" s="896">
        <f t="shared" si="15"/>
        <v>7462.3429241562962</v>
      </c>
      <c r="AV36" s="896">
        <f t="shared" si="15"/>
        <v>9313.2721838701418</v>
      </c>
      <c r="AW36" s="896">
        <f t="shared" si="15"/>
        <v>11047.255337409699</v>
      </c>
      <c r="AX36" s="896">
        <f t="shared" si="15"/>
        <v>12362.614610763309</v>
      </c>
      <c r="AY36" s="896">
        <f t="shared" si="15"/>
        <v>14386.48949131741</v>
      </c>
      <c r="AZ36" s="896">
        <f t="shared" si="15"/>
        <v>15127.728115443861</v>
      </c>
      <c r="BA36" s="896">
        <f t="shared" si="15"/>
        <v>15343.634164620556</v>
      </c>
      <c r="BB36" s="896">
        <f t="shared" si="15"/>
        <v>15510.086575084053</v>
      </c>
      <c r="BC36" s="896">
        <f t="shared" si="15"/>
        <v>15403.108500837323</v>
      </c>
      <c r="BD36" s="896">
        <f t="shared" si="15"/>
        <v>16024.106181324963</v>
      </c>
      <c r="BE36" s="896">
        <f t="shared" si="15"/>
        <v>16696.395793174172</v>
      </c>
      <c r="BF36" s="896">
        <f t="shared" si="15"/>
        <v>16886.775741761488</v>
      </c>
      <c r="BG36" s="896">
        <f t="shared" si="15"/>
        <v>17356.325244721262</v>
      </c>
      <c r="BH36" s="896">
        <f t="shared" si="15"/>
        <v>17424.083019965481</v>
      </c>
      <c r="BI36" s="896">
        <f t="shared" si="15"/>
        <v>17651.741160880516</v>
      </c>
      <c r="BJ36" s="896">
        <f t="shared" si="15"/>
        <v>17990.655992143762</v>
      </c>
      <c r="BK36" s="896">
        <f t="shared" si="15"/>
        <v>18984.880119245972</v>
      </c>
      <c r="BL36" s="896">
        <f t="shared" si="15"/>
        <v>19484.587907876645</v>
      </c>
      <c r="BM36" s="896">
        <f t="shared" si="15"/>
        <v>20854.274363238219</v>
      </c>
      <c r="BN36" s="896">
        <f t="shared" si="15"/>
        <v>21306.234564790429</v>
      </c>
      <c r="BO36" s="896">
        <f t="shared" si="15"/>
        <v>22110.009525924037</v>
      </c>
      <c r="BP36" s="896">
        <f t="shared" si="15"/>
        <v>23005.914395408301</v>
      </c>
      <c r="BQ36" s="896">
        <f t="shared" si="15"/>
        <v>23583.279990390361</v>
      </c>
      <c r="BR36" s="896">
        <f t="shared" si="15"/>
        <v>25498.387965028211</v>
      </c>
      <c r="BS36" s="896">
        <f t="shared" si="15"/>
        <v>27560.676532990245</v>
      </c>
      <c r="BT36" s="896">
        <f t="shared" si="15"/>
        <v>28419.908740474497</v>
      </c>
      <c r="BU36" s="896">
        <f t="shared" si="15"/>
        <v>30662.747290391053</v>
      </c>
      <c r="BV36" s="896">
        <f t="shared" si="15"/>
        <v>31989.358656850276</v>
      </c>
      <c r="BW36" s="896">
        <f t="shared" si="15"/>
        <v>33267.08839061726</v>
      </c>
      <c r="BX36" s="896">
        <f t="shared" si="15"/>
        <v>35675.079434948217</v>
      </c>
      <c r="BY36" s="896">
        <f t="shared" si="15"/>
        <v>38380.388916662778</v>
      </c>
      <c r="BZ36" s="896">
        <f t="shared" si="15"/>
        <v>41961.598041829035</v>
      </c>
      <c r="CA36" s="896">
        <f t="shared" si="15"/>
        <v>49632.452783245426</v>
      </c>
      <c r="CB36" s="896">
        <f t="shared" si="15"/>
        <v>56800.01410192289</v>
      </c>
      <c r="CC36" s="896">
        <f t="shared" si="15"/>
        <v>60911.320267616204</v>
      </c>
      <c r="CD36" s="896">
        <f t="shared" si="15"/>
        <v>65178.01861160979</v>
      </c>
      <c r="CE36" s="896">
        <f t="shared" si="15"/>
        <v>67521.109244625128</v>
      </c>
      <c r="CF36" s="896">
        <f t="shared" si="15"/>
        <v>69666.69371370587</v>
      </c>
      <c r="CG36" s="903">
        <f t="shared" si="15"/>
        <v>72313.808402252398</v>
      </c>
    </row>
    <row r="37" spans="1:85" s="893" customFormat="1" ht="15.5" x14ac:dyDescent="0.35">
      <c r="A37" s="899"/>
      <c r="B37" s="912" t="s">
        <v>597</v>
      </c>
      <c r="C37" s="901"/>
      <c r="D37" s="896"/>
      <c r="E37" s="896"/>
      <c r="F37" s="896"/>
      <c r="G37" s="896"/>
      <c r="H37" s="896"/>
      <c r="I37" s="896"/>
      <c r="J37" s="896"/>
      <c r="K37" s="896"/>
      <c r="L37" s="896"/>
      <c r="M37" s="896"/>
      <c r="N37" s="896"/>
      <c r="O37" s="896"/>
      <c r="P37" s="896"/>
      <c r="Q37" s="896"/>
      <c r="R37" s="896"/>
      <c r="S37" s="896"/>
      <c r="T37" s="896"/>
      <c r="U37" s="896"/>
      <c r="V37" s="896"/>
      <c r="W37" s="896"/>
      <c r="X37" s="896"/>
      <c r="Y37" s="896"/>
      <c r="Z37" s="896"/>
      <c r="AA37" s="896"/>
      <c r="AB37" s="896"/>
      <c r="AC37" s="896"/>
      <c r="AD37" s="896"/>
      <c r="AE37" s="896"/>
      <c r="AF37" s="896"/>
      <c r="AG37" s="896"/>
      <c r="AH37" s="896">
        <f t="shared" ref="AH37:CG37" si="16">AH9</f>
        <v>1567.8420183795577</v>
      </c>
      <c r="AI37" s="896">
        <f t="shared" si="16"/>
        <v>1710.9900164941139</v>
      </c>
      <c r="AJ37" s="896">
        <f t="shared" si="16"/>
        <v>1905.7799388548465</v>
      </c>
      <c r="AK37" s="896">
        <f t="shared" si="16"/>
        <v>2185.7740467526219</v>
      </c>
      <c r="AL37" s="896">
        <f t="shared" si="16"/>
        <v>2327.8109801196902</v>
      </c>
      <c r="AM37" s="896">
        <f t="shared" si="16"/>
        <v>2362.4542242121242</v>
      </c>
      <c r="AN37" s="896">
        <f t="shared" si="16"/>
        <v>2687.6944579428105</v>
      </c>
      <c r="AO37" s="896">
        <f t="shared" si="16"/>
        <v>2906.7700470301052</v>
      </c>
      <c r="AP37" s="896">
        <f t="shared" si="16"/>
        <v>3130.4051642356726</v>
      </c>
      <c r="AQ37" s="896">
        <f t="shared" si="16"/>
        <v>3412.5917814653462</v>
      </c>
      <c r="AR37" s="896">
        <f t="shared" si="16"/>
        <v>4482.699847357535</v>
      </c>
      <c r="AS37" s="896">
        <f t="shared" si="16"/>
        <v>5030.9786513894587</v>
      </c>
      <c r="AT37" s="896">
        <f t="shared" si="16"/>
        <v>5786.514367342872</v>
      </c>
      <c r="AU37" s="896">
        <f t="shared" si="16"/>
        <v>7192.3746029836575</v>
      </c>
      <c r="AV37" s="896">
        <f t="shared" si="16"/>
        <v>8985.2988078646267</v>
      </c>
      <c r="AW37" s="896">
        <f t="shared" si="16"/>
        <v>10627.522438410071</v>
      </c>
      <c r="AX37" s="896">
        <f t="shared" si="16"/>
        <v>11862.566998213688</v>
      </c>
      <c r="AY37" s="896">
        <f t="shared" si="16"/>
        <v>13800.298933502874</v>
      </c>
      <c r="AZ37" s="896">
        <f t="shared" si="16"/>
        <v>14427.883392050062</v>
      </c>
      <c r="BA37" s="896">
        <f t="shared" si="16"/>
        <v>14634.422830499556</v>
      </c>
      <c r="BB37" s="896">
        <f t="shared" si="16"/>
        <v>14766.127767056852</v>
      </c>
      <c r="BC37" s="896">
        <f t="shared" si="16"/>
        <v>14606.948149797892</v>
      </c>
      <c r="BD37" s="896">
        <f t="shared" si="16"/>
        <v>14961.530800400422</v>
      </c>
      <c r="BE37" s="896">
        <f t="shared" si="16"/>
        <v>15491.449960154281</v>
      </c>
      <c r="BF37" s="896">
        <f t="shared" si="16"/>
        <v>15563.161588594316</v>
      </c>
      <c r="BG37" s="896">
        <f t="shared" si="16"/>
        <v>15961.270951923729</v>
      </c>
      <c r="BH37" s="896">
        <f t="shared" si="16"/>
        <v>16038.184253231737</v>
      </c>
      <c r="BI37" s="896">
        <f t="shared" si="16"/>
        <v>16241.919892063412</v>
      </c>
      <c r="BJ37" s="896">
        <f t="shared" si="16"/>
        <v>16558.134835877991</v>
      </c>
      <c r="BK37" s="896">
        <f t="shared" si="16"/>
        <v>17465.56120753962</v>
      </c>
      <c r="BL37" s="896">
        <f t="shared" si="16"/>
        <v>17891.358646766399</v>
      </c>
      <c r="BM37" s="896">
        <f t="shared" si="16"/>
        <v>19103.799539742533</v>
      </c>
      <c r="BN37" s="896">
        <f t="shared" si="16"/>
        <v>19391.591080259903</v>
      </c>
      <c r="BO37" s="896">
        <f t="shared" si="16"/>
        <v>19987.904414292141</v>
      </c>
      <c r="BP37" s="896">
        <f t="shared" si="16"/>
        <v>20615.469777540537</v>
      </c>
      <c r="BQ37" s="896">
        <f t="shared" si="16"/>
        <v>20983.643137742511</v>
      </c>
      <c r="BR37" s="896">
        <f t="shared" si="16"/>
        <v>22638.226803837839</v>
      </c>
      <c r="BS37" s="896">
        <f t="shared" si="16"/>
        <v>24433.418938336406</v>
      </c>
      <c r="BT37" s="896">
        <f t="shared" si="16"/>
        <v>25145.354195499836</v>
      </c>
      <c r="BU37" s="896">
        <f t="shared" si="16"/>
        <v>27118.276106223064</v>
      </c>
      <c r="BV37" s="896">
        <f t="shared" si="16"/>
        <v>28221.74162745849</v>
      </c>
      <c r="BW37" s="896">
        <f t="shared" si="16"/>
        <v>29498.11675105806</v>
      </c>
      <c r="BX37" s="896">
        <f t="shared" si="16"/>
        <v>31797.584686696689</v>
      </c>
      <c r="BY37" s="896">
        <f t="shared" si="16"/>
        <v>34422.663348897258</v>
      </c>
      <c r="BZ37" s="896">
        <f t="shared" si="16"/>
        <v>37557.434245167802</v>
      </c>
      <c r="CA37" s="896">
        <f t="shared" si="16"/>
        <v>44586.878450416902</v>
      </c>
      <c r="CB37" s="896">
        <f t="shared" si="16"/>
        <v>51067.092383734314</v>
      </c>
      <c r="CC37" s="896">
        <f t="shared" si="16"/>
        <v>55076.111650533654</v>
      </c>
      <c r="CD37" s="896">
        <f t="shared" si="16"/>
        <v>58903.158821713034</v>
      </c>
      <c r="CE37" s="896">
        <f t="shared" si="16"/>
        <v>61074.299960714161</v>
      </c>
      <c r="CF37" s="896">
        <f t="shared" si="16"/>
        <v>63027.484248938592</v>
      </c>
      <c r="CG37" s="903">
        <f t="shared" si="16"/>
        <v>65371.85510674664</v>
      </c>
    </row>
    <row r="38" spans="1:85" s="893" customFormat="1" ht="15.5" x14ac:dyDescent="0.35">
      <c r="A38" s="899"/>
      <c r="B38" s="913" t="s">
        <v>642</v>
      </c>
      <c r="C38" s="901"/>
      <c r="D38" s="896"/>
      <c r="E38" s="896"/>
      <c r="F38" s="896"/>
      <c r="G38" s="896"/>
      <c r="H38" s="896"/>
      <c r="I38" s="896"/>
      <c r="J38" s="896"/>
      <c r="K38" s="896"/>
      <c r="L38" s="896"/>
      <c r="M38" s="896"/>
      <c r="N38" s="896"/>
      <c r="O38" s="896"/>
      <c r="P38" s="896"/>
      <c r="Q38" s="896"/>
      <c r="R38" s="896"/>
      <c r="S38" s="896"/>
      <c r="T38" s="896"/>
      <c r="U38" s="896"/>
      <c r="V38" s="896"/>
      <c r="W38" s="896"/>
      <c r="X38" s="896"/>
      <c r="Y38" s="896"/>
      <c r="Z38" s="896"/>
      <c r="AA38" s="896"/>
      <c r="AB38" s="896"/>
      <c r="AC38" s="896"/>
      <c r="AD38" s="896"/>
      <c r="AE38" s="896"/>
      <c r="AF38" s="896"/>
      <c r="AG38" s="896"/>
      <c r="AH38" s="896">
        <f>SUM(AH39:AH41)</f>
        <v>4</v>
      </c>
      <c r="AI38" s="896">
        <f t="shared" ref="AI38:CG38" si="17">SUM(AI39:AI41)</f>
        <v>4</v>
      </c>
      <c r="AJ38" s="896">
        <f t="shared" si="17"/>
        <v>5</v>
      </c>
      <c r="AK38" s="896">
        <f t="shared" si="17"/>
        <v>6</v>
      </c>
      <c r="AL38" s="896">
        <f t="shared" si="17"/>
        <v>8</v>
      </c>
      <c r="AM38" s="896">
        <f t="shared" si="17"/>
        <v>10</v>
      </c>
      <c r="AN38" s="896">
        <f t="shared" si="17"/>
        <v>11</v>
      </c>
      <c r="AO38" s="896">
        <f t="shared" si="17"/>
        <v>13</v>
      </c>
      <c r="AP38" s="896">
        <f t="shared" si="17"/>
        <v>104</v>
      </c>
      <c r="AQ38" s="896">
        <f t="shared" si="17"/>
        <v>183.72300000000001</v>
      </c>
      <c r="AR38" s="896">
        <f t="shared" si="17"/>
        <v>173.41800000000001</v>
      </c>
      <c r="AS38" s="896">
        <f t="shared" si="17"/>
        <v>183.63200000000001</v>
      </c>
      <c r="AT38" s="896">
        <f t="shared" si="17"/>
        <v>208.02</v>
      </c>
      <c r="AU38" s="896">
        <f t="shared" si="17"/>
        <v>269.96832117263904</v>
      </c>
      <c r="AV38" s="896">
        <f t="shared" si="17"/>
        <v>327.97337600551521</v>
      </c>
      <c r="AW38" s="896">
        <f t="shared" si="17"/>
        <v>419.73289899962754</v>
      </c>
      <c r="AX38" s="896">
        <f t="shared" si="17"/>
        <v>500.04761254962028</v>
      </c>
      <c r="AY38" s="896">
        <f t="shared" si="17"/>
        <v>586.19055781453687</v>
      </c>
      <c r="AZ38" s="896">
        <f t="shared" si="17"/>
        <v>699.84472339379818</v>
      </c>
      <c r="BA38" s="896">
        <f t="shared" si="17"/>
        <v>709.21133412100005</v>
      </c>
      <c r="BB38" s="896">
        <f t="shared" si="17"/>
        <v>743.95880802719989</v>
      </c>
      <c r="BC38" s="896">
        <f t="shared" si="17"/>
        <v>796.16035103942988</v>
      </c>
      <c r="BD38" s="896">
        <f t="shared" si="17"/>
        <v>1062.5753809245423</v>
      </c>
      <c r="BE38" s="896">
        <f t="shared" si="17"/>
        <v>1204.9458330198895</v>
      </c>
      <c r="BF38" s="896">
        <f t="shared" si="17"/>
        <v>1323.6141531671719</v>
      </c>
      <c r="BG38" s="896">
        <f t="shared" si="17"/>
        <v>1395.0542927975321</v>
      </c>
      <c r="BH38" s="896">
        <f t="shared" si="17"/>
        <v>1385.8987667337435</v>
      </c>
      <c r="BI38" s="896">
        <f t="shared" si="17"/>
        <v>1409.8212688171038</v>
      </c>
      <c r="BJ38" s="896">
        <f t="shared" si="17"/>
        <v>1432.5211562657728</v>
      </c>
      <c r="BK38" s="896">
        <f t="shared" si="17"/>
        <v>1519.3189117063534</v>
      </c>
      <c r="BL38" s="896">
        <f t="shared" si="17"/>
        <v>1593.2292611102469</v>
      </c>
      <c r="BM38" s="896">
        <f t="shared" si="17"/>
        <v>1750.4748234956869</v>
      </c>
      <c r="BN38" s="896">
        <f t="shared" si="17"/>
        <v>1914.6434845305282</v>
      </c>
      <c r="BO38" s="896">
        <f t="shared" si="17"/>
        <v>2122.1051116318954</v>
      </c>
      <c r="BP38" s="896">
        <f t="shared" si="17"/>
        <v>2390.4446178677631</v>
      </c>
      <c r="BQ38" s="896">
        <f t="shared" si="17"/>
        <v>2599.6368526478509</v>
      </c>
      <c r="BR38" s="896">
        <f t="shared" si="17"/>
        <v>2860.1611611903732</v>
      </c>
      <c r="BS38" s="896">
        <f t="shared" si="17"/>
        <v>3127.2575946538373</v>
      </c>
      <c r="BT38" s="896">
        <f t="shared" si="17"/>
        <v>3274.5545449746614</v>
      </c>
      <c r="BU38" s="896">
        <f t="shared" si="17"/>
        <v>3544.47118416799</v>
      </c>
      <c r="BV38" s="896">
        <f t="shared" si="17"/>
        <v>3767.6170293917871</v>
      </c>
      <c r="BW38" s="896">
        <f t="shared" si="17"/>
        <v>3768.9716395592</v>
      </c>
      <c r="BX38" s="896">
        <f t="shared" si="17"/>
        <v>3877.4947482515254</v>
      </c>
      <c r="BY38" s="896">
        <f t="shared" si="17"/>
        <v>3957.7255677655198</v>
      </c>
      <c r="BZ38" s="896">
        <f t="shared" si="17"/>
        <v>4404.1637966612298</v>
      </c>
      <c r="CA38" s="896">
        <f t="shared" si="17"/>
        <v>5045.5743328285216</v>
      </c>
      <c r="CB38" s="896">
        <f t="shared" si="17"/>
        <v>5732.9217181885788</v>
      </c>
      <c r="CC38" s="896">
        <f t="shared" si="17"/>
        <v>5835.2086170825478</v>
      </c>
      <c r="CD38" s="896">
        <f t="shared" si="17"/>
        <v>6274.8597898967573</v>
      </c>
      <c r="CE38" s="896">
        <f t="shared" si="17"/>
        <v>6446.809283910964</v>
      </c>
      <c r="CF38" s="896">
        <f t="shared" si="17"/>
        <v>6639.2094647672739</v>
      </c>
      <c r="CG38" s="903">
        <f t="shared" si="17"/>
        <v>6941.9532955057521</v>
      </c>
    </row>
    <row r="39" spans="1:85" s="893" customFormat="1" ht="15.5" x14ac:dyDescent="0.35">
      <c r="A39" s="899"/>
      <c r="B39" s="909" t="s">
        <v>381</v>
      </c>
      <c r="C39" s="901"/>
      <c r="D39" s="896"/>
      <c r="E39" s="896"/>
      <c r="F39" s="896"/>
      <c r="G39" s="896"/>
      <c r="H39" s="896"/>
      <c r="I39" s="896"/>
      <c r="J39" s="896"/>
      <c r="K39" s="896"/>
      <c r="L39" s="896"/>
      <c r="M39" s="896"/>
      <c r="N39" s="896"/>
      <c r="O39" s="896"/>
      <c r="P39" s="896"/>
      <c r="Q39" s="896"/>
      <c r="R39" s="896"/>
      <c r="S39" s="896"/>
      <c r="T39" s="896"/>
      <c r="U39" s="896"/>
      <c r="V39" s="896"/>
      <c r="W39" s="896"/>
      <c r="X39" s="896"/>
      <c r="Y39" s="896"/>
      <c r="Z39" s="896"/>
      <c r="AA39" s="896"/>
      <c r="AB39" s="896"/>
      <c r="AC39" s="896"/>
      <c r="AD39" s="896"/>
      <c r="AE39" s="896"/>
      <c r="AF39" s="896"/>
      <c r="AG39" s="896"/>
      <c r="AH39" s="896">
        <v>4</v>
      </c>
      <c r="AI39" s="896">
        <v>4</v>
      </c>
      <c r="AJ39" s="896">
        <v>5</v>
      </c>
      <c r="AK39" s="896">
        <v>6</v>
      </c>
      <c r="AL39" s="896">
        <v>8</v>
      </c>
      <c r="AM39" s="896">
        <v>10</v>
      </c>
      <c r="AN39" s="896">
        <v>11</v>
      </c>
      <c r="AO39" s="896">
        <v>13</v>
      </c>
      <c r="AP39" s="896">
        <v>104</v>
      </c>
      <c r="AQ39" s="896">
        <v>183.72300000000001</v>
      </c>
      <c r="AR39" s="896">
        <v>173.41800000000001</v>
      </c>
      <c r="AS39" s="896">
        <v>183.63200000000001</v>
      </c>
      <c r="AT39" s="896">
        <v>208.02</v>
      </c>
      <c r="AU39" s="896">
        <v>269.96832117263904</v>
      </c>
      <c r="AV39" s="896">
        <v>327.97337600551521</v>
      </c>
      <c r="AW39" s="896">
        <v>419.73289899962754</v>
      </c>
      <c r="AX39" s="896">
        <v>500.04761254962028</v>
      </c>
      <c r="AY39" s="896">
        <v>586.19055781453687</v>
      </c>
      <c r="AZ39" s="896">
        <v>699.84472339379818</v>
      </c>
      <c r="BA39" s="896">
        <v>709.21133412100005</v>
      </c>
      <c r="BB39" s="896">
        <v>743.95880802719989</v>
      </c>
      <c r="BC39" s="896">
        <v>796.16035103942988</v>
      </c>
      <c r="BD39" s="896">
        <v>809.72477850657356</v>
      </c>
      <c r="BE39" s="896">
        <v>870.53092037570082</v>
      </c>
      <c r="BF39" s="896">
        <v>947.298</v>
      </c>
      <c r="BG39" s="896">
        <v>1017.4757964240732</v>
      </c>
      <c r="BH39" s="896">
        <v>1057.6289999999999</v>
      </c>
      <c r="BI39" s="896">
        <v>1113.5155272727516</v>
      </c>
      <c r="BJ39" s="896">
        <v>1142.0356692484781</v>
      </c>
      <c r="BK39" s="896">
        <v>1235.597033053456</v>
      </c>
      <c r="BL39" s="896">
        <v>1316.2793594178083</v>
      </c>
      <c r="BM39" s="896">
        <v>1446.1896739375136</v>
      </c>
      <c r="BN39" s="896">
        <v>1526.3989427992453</v>
      </c>
      <c r="BO39" s="896">
        <v>1691.4195913635774</v>
      </c>
      <c r="BP39" s="896">
        <v>1882.2267307552024</v>
      </c>
      <c r="BQ39" s="896">
        <v>2041.8053091705644</v>
      </c>
      <c r="BR39" s="896">
        <v>2274.4593787053836</v>
      </c>
      <c r="BS39" s="896">
        <v>2503.5602726161615</v>
      </c>
      <c r="BT39" s="896">
        <v>2626.7182223174623</v>
      </c>
      <c r="BU39" s="896">
        <v>2791.2308667358793</v>
      </c>
      <c r="BV39" s="896">
        <v>2855.414544307062</v>
      </c>
      <c r="BW39" s="896">
        <v>2913.4681466665274</v>
      </c>
      <c r="BX39" s="896">
        <v>3011.1487865259865</v>
      </c>
      <c r="BY39" s="896">
        <v>3044.3763376680545</v>
      </c>
      <c r="BZ39" s="896">
        <v>3219.2238696424706</v>
      </c>
      <c r="CA39" s="896">
        <v>3705.0208703008252</v>
      </c>
      <c r="CB39" s="896">
        <v>4188.9213294144793</v>
      </c>
      <c r="CC39" s="896">
        <v>4423.3749140044247</v>
      </c>
      <c r="CD39" s="896">
        <v>4739.2945725266809</v>
      </c>
      <c r="CE39" s="896">
        <v>4846.1778752055043</v>
      </c>
      <c r="CF39" s="896">
        <v>4918.7850710293142</v>
      </c>
      <c r="CG39" s="903">
        <v>5075.9215647204719</v>
      </c>
    </row>
    <row r="40" spans="1:85" s="893" customFormat="1" ht="15.5" x14ac:dyDescent="0.35">
      <c r="A40" s="899"/>
      <c r="B40" s="909" t="s">
        <v>600</v>
      </c>
      <c r="C40" s="901"/>
      <c r="D40" s="896"/>
      <c r="E40" s="896"/>
      <c r="F40" s="896"/>
      <c r="G40" s="896"/>
      <c r="H40" s="896"/>
      <c r="I40" s="896"/>
      <c r="J40" s="896"/>
      <c r="K40" s="896"/>
      <c r="L40" s="896"/>
      <c r="M40" s="896"/>
      <c r="N40" s="896"/>
      <c r="O40" s="896"/>
      <c r="P40" s="896"/>
      <c r="Q40" s="896"/>
      <c r="R40" s="896"/>
      <c r="S40" s="896"/>
      <c r="T40" s="896"/>
      <c r="U40" s="896"/>
      <c r="V40" s="896"/>
      <c r="W40" s="896"/>
      <c r="X40" s="896"/>
      <c r="Y40" s="896"/>
      <c r="Z40" s="896"/>
      <c r="AA40" s="896"/>
      <c r="AB40" s="896"/>
      <c r="AC40" s="896"/>
      <c r="AD40" s="896"/>
      <c r="AE40" s="896"/>
      <c r="AF40" s="896"/>
      <c r="AG40" s="896"/>
      <c r="AH40" s="896">
        <v>0</v>
      </c>
      <c r="AI40" s="896">
        <v>0</v>
      </c>
      <c r="AJ40" s="896">
        <v>0</v>
      </c>
      <c r="AK40" s="896">
        <v>0</v>
      </c>
      <c r="AL40" s="896">
        <v>0</v>
      </c>
      <c r="AM40" s="896">
        <v>0</v>
      </c>
      <c r="AN40" s="896">
        <v>0</v>
      </c>
      <c r="AO40" s="896">
        <v>0</v>
      </c>
      <c r="AP40" s="896">
        <v>0</v>
      </c>
      <c r="AQ40" s="896">
        <v>0</v>
      </c>
      <c r="AR40" s="896">
        <v>0</v>
      </c>
      <c r="AS40" s="896">
        <v>0</v>
      </c>
      <c r="AT40" s="896">
        <v>0</v>
      </c>
      <c r="AU40" s="896">
        <v>0</v>
      </c>
      <c r="AV40" s="896">
        <v>0</v>
      </c>
      <c r="AW40" s="896">
        <v>0</v>
      </c>
      <c r="AX40" s="896">
        <v>0</v>
      </c>
      <c r="AY40" s="896">
        <v>0</v>
      </c>
      <c r="AZ40" s="896">
        <v>0</v>
      </c>
      <c r="BA40" s="896">
        <v>0</v>
      </c>
      <c r="BB40" s="896">
        <v>0</v>
      </c>
      <c r="BC40" s="896">
        <v>0</v>
      </c>
      <c r="BD40" s="896">
        <v>252.8506024179687</v>
      </c>
      <c r="BE40" s="896">
        <v>334.41491264418875</v>
      </c>
      <c r="BF40" s="896">
        <v>376.31615316717199</v>
      </c>
      <c r="BG40" s="896">
        <v>377.57849637345873</v>
      </c>
      <c r="BH40" s="896">
        <v>328.26976673374355</v>
      </c>
      <c r="BI40" s="896">
        <v>296.30574154435226</v>
      </c>
      <c r="BJ40" s="896">
        <v>290.48548701729464</v>
      </c>
      <c r="BK40" s="896">
        <v>283.72187865289749</v>
      </c>
      <c r="BL40" s="896">
        <v>276.94990169243857</v>
      </c>
      <c r="BM40" s="896">
        <v>304.28514955817326</v>
      </c>
      <c r="BN40" s="896">
        <v>388.24454173128282</v>
      </c>
      <c r="BO40" s="896">
        <v>430.68552026831782</v>
      </c>
      <c r="BP40" s="896">
        <v>508.21788711256067</v>
      </c>
      <c r="BQ40" s="896">
        <v>557.83154347728623</v>
      </c>
      <c r="BR40" s="896">
        <v>585.49981248498932</v>
      </c>
      <c r="BS40" s="896">
        <v>622.12849203767587</v>
      </c>
      <c r="BT40" s="896">
        <v>626.32200668966493</v>
      </c>
      <c r="BU40" s="896">
        <v>674.62025960591507</v>
      </c>
      <c r="BV40" s="896">
        <v>669.69538822580728</v>
      </c>
      <c r="BW40" s="896">
        <v>637.83416075420985</v>
      </c>
      <c r="BX40" s="896">
        <v>497.88901681450631</v>
      </c>
      <c r="BY40" s="896">
        <v>400.944705414856</v>
      </c>
      <c r="BZ40" s="896">
        <v>503.85543659439202</v>
      </c>
      <c r="CA40" s="896">
        <v>406.56406345530081</v>
      </c>
      <c r="CB40" s="896">
        <v>183.07548390632741</v>
      </c>
      <c r="CC40" s="896">
        <v>1.3673427134831773E-2</v>
      </c>
      <c r="CD40" s="896">
        <v>-0.11283305213248855</v>
      </c>
      <c r="CE40" s="896">
        <v>-1.4214394732282294</v>
      </c>
      <c r="CF40" s="896">
        <v>-1.7332094100424837</v>
      </c>
      <c r="CG40" s="903">
        <v>-1.7957772950733832</v>
      </c>
    </row>
    <row r="41" spans="1:85" s="893" customFormat="1" ht="15.5" x14ac:dyDescent="0.35">
      <c r="A41" s="899"/>
      <c r="B41" s="909" t="s">
        <v>643</v>
      </c>
      <c r="C41" s="906" t="s">
        <v>639</v>
      </c>
      <c r="D41" s="896"/>
      <c r="E41" s="896"/>
      <c r="F41" s="896"/>
      <c r="G41" s="896"/>
      <c r="H41" s="896"/>
      <c r="I41" s="896"/>
      <c r="J41" s="896"/>
      <c r="K41" s="896"/>
      <c r="L41" s="896"/>
      <c r="M41" s="896"/>
      <c r="N41" s="896"/>
      <c r="O41" s="896"/>
      <c r="P41" s="896"/>
      <c r="Q41" s="896"/>
      <c r="R41" s="896"/>
      <c r="S41" s="896"/>
      <c r="T41" s="896"/>
      <c r="U41" s="896"/>
      <c r="V41" s="896"/>
      <c r="W41" s="896"/>
      <c r="X41" s="896"/>
      <c r="Y41" s="896"/>
      <c r="Z41" s="896"/>
      <c r="AA41" s="896"/>
      <c r="AB41" s="896"/>
      <c r="AC41" s="896"/>
      <c r="AD41" s="896"/>
      <c r="AE41" s="896"/>
      <c r="AF41" s="896"/>
      <c r="AG41" s="896"/>
      <c r="AH41" s="896">
        <v>0</v>
      </c>
      <c r="AI41" s="896">
        <v>0</v>
      </c>
      <c r="AJ41" s="896">
        <v>0</v>
      </c>
      <c r="AK41" s="896">
        <v>0</v>
      </c>
      <c r="AL41" s="896">
        <v>0</v>
      </c>
      <c r="AM41" s="896">
        <v>0</v>
      </c>
      <c r="AN41" s="896">
        <v>0</v>
      </c>
      <c r="AO41" s="896">
        <v>0</v>
      </c>
      <c r="AP41" s="896">
        <v>0</v>
      </c>
      <c r="AQ41" s="896">
        <v>0</v>
      </c>
      <c r="AR41" s="896">
        <v>0</v>
      </c>
      <c r="AS41" s="896">
        <v>0</v>
      </c>
      <c r="AT41" s="896">
        <v>0</v>
      </c>
      <c r="AU41" s="896">
        <v>0</v>
      </c>
      <c r="AV41" s="896">
        <v>0</v>
      </c>
      <c r="AW41" s="896">
        <v>0</v>
      </c>
      <c r="AX41" s="896">
        <v>0</v>
      </c>
      <c r="AY41" s="896">
        <v>0</v>
      </c>
      <c r="AZ41" s="896">
        <v>0</v>
      </c>
      <c r="BA41" s="896">
        <v>0</v>
      </c>
      <c r="BB41" s="896">
        <v>0</v>
      </c>
      <c r="BC41" s="896">
        <v>0</v>
      </c>
      <c r="BD41" s="896">
        <v>0</v>
      </c>
      <c r="BE41" s="896">
        <v>0</v>
      </c>
      <c r="BF41" s="896">
        <v>0</v>
      </c>
      <c r="BG41" s="896">
        <v>0</v>
      </c>
      <c r="BH41" s="896">
        <v>0</v>
      </c>
      <c r="BI41" s="896">
        <v>0</v>
      </c>
      <c r="BJ41" s="896">
        <v>0</v>
      </c>
      <c r="BK41" s="896">
        <v>0</v>
      </c>
      <c r="BL41" s="896">
        <v>0</v>
      </c>
      <c r="BM41" s="896">
        <v>0</v>
      </c>
      <c r="BN41" s="896">
        <v>0</v>
      </c>
      <c r="BO41" s="896">
        <v>0</v>
      </c>
      <c r="BP41" s="896">
        <v>0</v>
      </c>
      <c r="BQ41" s="896">
        <v>0</v>
      </c>
      <c r="BR41" s="896">
        <v>0.20197000000000001</v>
      </c>
      <c r="BS41" s="896">
        <v>1.5688299999999999</v>
      </c>
      <c r="BT41" s="896">
        <v>21.514315967534472</v>
      </c>
      <c r="BU41" s="896">
        <v>78.62005782619562</v>
      </c>
      <c r="BV41" s="896">
        <v>242.50709685891789</v>
      </c>
      <c r="BW41" s="896">
        <v>217.66933213846298</v>
      </c>
      <c r="BX41" s="896">
        <v>368.45694491103279</v>
      </c>
      <c r="BY41" s="896">
        <v>512.40452468260958</v>
      </c>
      <c r="BZ41" s="896">
        <v>681.084490424367</v>
      </c>
      <c r="CA41" s="896">
        <v>933.98939907239571</v>
      </c>
      <c r="CB41" s="896">
        <v>1360.9249048677723</v>
      </c>
      <c r="CC41" s="896">
        <v>1411.8200296509888</v>
      </c>
      <c r="CD41" s="896">
        <v>1535.6780504222086</v>
      </c>
      <c r="CE41" s="896">
        <v>1602.0528481786876</v>
      </c>
      <c r="CF41" s="896">
        <v>1722.1576031480017</v>
      </c>
      <c r="CG41" s="903">
        <v>1867.827508080353</v>
      </c>
    </row>
    <row r="42" spans="1:85" s="893" customFormat="1" ht="15.5" x14ac:dyDescent="0.35">
      <c r="A42" s="899"/>
      <c r="B42" s="894" t="s">
        <v>640</v>
      </c>
      <c r="C42" s="901"/>
      <c r="D42" s="896"/>
      <c r="E42" s="896"/>
      <c r="F42" s="896"/>
      <c r="G42" s="896"/>
      <c r="H42" s="896"/>
      <c r="I42" s="896"/>
      <c r="J42" s="896"/>
      <c r="K42" s="896"/>
      <c r="L42" s="896"/>
      <c r="M42" s="896"/>
      <c r="N42" s="896"/>
      <c r="O42" s="896"/>
      <c r="P42" s="896"/>
      <c r="Q42" s="896"/>
      <c r="R42" s="896"/>
      <c r="S42" s="896"/>
      <c r="T42" s="896"/>
      <c r="U42" s="896"/>
      <c r="V42" s="896"/>
      <c r="W42" s="896"/>
      <c r="X42" s="896"/>
      <c r="Y42" s="896"/>
      <c r="Z42" s="896"/>
      <c r="AA42" s="896"/>
      <c r="AB42" s="896"/>
      <c r="AC42" s="896"/>
      <c r="AD42" s="896"/>
      <c r="AE42" s="896"/>
      <c r="AF42" s="896"/>
      <c r="AG42" s="896"/>
      <c r="AH42" s="896">
        <f>SUM(AH43:AH44)</f>
        <v>166.85163294015223</v>
      </c>
      <c r="AI42" s="896">
        <f t="shared" ref="AI42:CG42" si="18">SUM(AI43:AI44)</f>
        <v>201.98669766943607</v>
      </c>
      <c r="AJ42" s="896">
        <f t="shared" si="18"/>
        <v>267.08615494372384</v>
      </c>
      <c r="AK42" s="896">
        <f t="shared" si="18"/>
        <v>344.88735962000061</v>
      </c>
      <c r="AL42" s="896">
        <f t="shared" si="18"/>
        <v>432.76261631513819</v>
      </c>
      <c r="AM42" s="896">
        <f t="shared" si="18"/>
        <v>545.77732599007277</v>
      </c>
      <c r="AN42" s="896">
        <f t="shared" si="18"/>
        <v>668.42972245044268</v>
      </c>
      <c r="AO42" s="896">
        <f t="shared" si="18"/>
        <v>826.72611404673057</v>
      </c>
      <c r="AP42" s="896">
        <f t="shared" si="18"/>
        <v>1005.0843381880291</v>
      </c>
      <c r="AQ42" s="896">
        <f t="shared" si="18"/>
        <v>1207.7855554735697</v>
      </c>
      <c r="AR42" s="896">
        <f t="shared" si="18"/>
        <v>1420.4203722305615</v>
      </c>
      <c r="AS42" s="896">
        <f t="shared" si="18"/>
        <v>1699.4045258783954</v>
      </c>
      <c r="AT42" s="896">
        <f t="shared" si="18"/>
        <v>2068.6548833176544</v>
      </c>
      <c r="AU42" s="896">
        <f t="shared" si="18"/>
        <v>2619.9834721337593</v>
      </c>
      <c r="AV42" s="896">
        <f t="shared" si="18"/>
        <v>3250.9166146734183</v>
      </c>
      <c r="AW42" s="896">
        <f t="shared" si="18"/>
        <v>3804.792357886603</v>
      </c>
      <c r="AX42" s="896">
        <f t="shared" si="18"/>
        <v>4165.2249369870051</v>
      </c>
      <c r="AY42" s="896">
        <f t="shared" si="18"/>
        <v>3388.2159035573359</v>
      </c>
      <c r="AZ42" s="896">
        <f t="shared" si="18"/>
        <v>3746.6926426379068</v>
      </c>
      <c r="BA42" s="896">
        <f t="shared" si="18"/>
        <v>4067.6720761901756</v>
      </c>
      <c r="BB42" s="896">
        <f t="shared" si="18"/>
        <v>4391.8084922101561</v>
      </c>
      <c r="BC42" s="896">
        <f t="shared" si="18"/>
        <v>4690.4479934744568</v>
      </c>
      <c r="BD42" s="896">
        <f t="shared" si="18"/>
        <v>5022.428435610067</v>
      </c>
      <c r="BE42" s="896">
        <f t="shared" si="18"/>
        <v>5395.8915556206766</v>
      </c>
      <c r="BF42" s="896">
        <f t="shared" si="18"/>
        <v>5643.6350375003158</v>
      </c>
      <c r="BG42" s="896">
        <f t="shared" si="18"/>
        <v>6063.0533289745299</v>
      </c>
      <c r="BH42" s="896">
        <f t="shared" si="18"/>
        <v>6445.0620000000008</v>
      </c>
      <c r="BI42" s="896">
        <f t="shared" si="18"/>
        <v>6912.8650760993451</v>
      </c>
      <c r="BJ42" s="896">
        <f t="shared" si="18"/>
        <v>7383.5588916747929</v>
      </c>
      <c r="BK42" s="896">
        <f t="shared" si="18"/>
        <v>8048.6069674371029</v>
      </c>
      <c r="BL42" s="896">
        <f t="shared" si="18"/>
        <v>8576.6495699169573</v>
      </c>
      <c r="BM42" s="896">
        <f t="shared" si="18"/>
        <v>9327.3996576100053</v>
      </c>
      <c r="BN42" s="896">
        <f t="shared" si="18"/>
        <v>9643.7075359171649</v>
      </c>
      <c r="BO42" s="896">
        <f t="shared" si="18"/>
        <v>9901.5492084656125</v>
      </c>
      <c r="BP42" s="896">
        <f t="shared" si="18"/>
        <v>10300.174784564691</v>
      </c>
      <c r="BQ42" s="896">
        <f t="shared" si="18"/>
        <v>10336.873380108365</v>
      </c>
      <c r="BR42" s="896">
        <f t="shared" si="18"/>
        <v>10743.207760072017</v>
      </c>
      <c r="BS42" s="896">
        <f t="shared" si="18"/>
        <v>10551.129494576386</v>
      </c>
      <c r="BT42" s="896">
        <f t="shared" si="18"/>
        <v>10550.40570070284</v>
      </c>
      <c r="BU42" s="896">
        <f t="shared" si="18"/>
        <v>10425.833644233408</v>
      </c>
      <c r="BV42" s="896">
        <f t="shared" si="18"/>
        <v>10444.240081385964</v>
      </c>
      <c r="BW42" s="896">
        <f t="shared" si="18"/>
        <v>11031.750290292481</v>
      </c>
      <c r="BX42" s="896">
        <f t="shared" si="18"/>
        <v>10002.932244601534</v>
      </c>
      <c r="BY42" s="896">
        <f t="shared" si="18"/>
        <v>10068.002777351419</v>
      </c>
      <c r="BZ42" s="896">
        <f t="shared" si="18"/>
        <v>10773.38956853924</v>
      </c>
      <c r="CA42" s="896">
        <f t="shared" si="18"/>
        <v>12570.291984037885</v>
      </c>
      <c r="CB42" s="896">
        <f t="shared" si="18"/>
        <v>14242.674143612045</v>
      </c>
      <c r="CC42" s="896">
        <f t="shared" si="18"/>
        <v>15171.312711269968</v>
      </c>
      <c r="CD42" s="896">
        <f t="shared" si="18"/>
        <v>16037.506725973681</v>
      </c>
      <c r="CE42" s="896">
        <f t="shared" si="18"/>
        <v>16460.986280332116</v>
      </c>
      <c r="CF42" s="896">
        <f t="shared" si="18"/>
        <v>17208.471381586722</v>
      </c>
      <c r="CG42" s="903">
        <f t="shared" si="18"/>
        <v>18367.48104104603</v>
      </c>
    </row>
    <row r="43" spans="1:85" s="893" customFormat="1" ht="15.5" x14ac:dyDescent="0.35">
      <c r="A43" s="899"/>
      <c r="B43" s="912" t="s">
        <v>597</v>
      </c>
      <c r="C43" s="901"/>
      <c r="D43" s="896"/>
      <c r="E43" s="896"/>
      <c r="F43" s="896"/>
      <c r="G43" s="896"/>
      <c r="H43" s="896"/>
      <c r="I43" s="896"/>
      <c r="J43" s="896"/>
      <c r="K43" s="896"/>
      <c r="L43" s="896"/>
      <c r="M43" s="896"/>
      <c r="N43" s="896"/>
      <c r="O43" s="896"/>
      <c r="P43" s="896"/>
      <c r="Q43" s="896"/>
      <c r="R43" s="896"/>
      <c r="S43" s="896"/>
      <c r="T43" s="896"/>
      <c r="U43" s="896"/>
      <c r="V43" s="896"/>
      <c r="W43" s="896"/>
      <c r="X43" s="896"/>
      <c r="Y43" s="896"/>
      <c r="Z43" s="896"/>
      <c r="AA43" s="896"/>
      <c r="AB43" s="896"/>
      <c r="AC43" s="896"/>
      <c r="AD43" s="896"/>
      <c r="AE43" s="896"/>
      <c r="AF43" s="896"/>
      <c r="AG43" s="896"/>
      <c r="AH43" s="896">
        <f>AH23</f>
        <v>166.85163294015223</v>
      </c>
      <c r="AI43" s="896">
        <f t="shared" ref="AI43:CG43" si="19">AI23</f>
        <v>201.98669766943607</v>
      </c>
      <c r="AJ43" s="896">
        <f t="shared" si="19"/>
        <v>267.08615494372384</v>
      </c>
      <c r="AK43" s="896">
        <f t="shared" si="19"/>
        <v>344.88735962000061</v>
      </c>
      <c r="AL43" s="896">
        <f t="shared" si="19"/>
        <v>432.76261631513819</v>
      </c>
      <c r="AM43" s="896">
        <f t="shared" si="19"/>
        <v>545.77732599007277</v>
      </c>
      <c r="AN43" s="896">
        <f t="shared" si="19"/>
        <v>668.42972245044268</v>
      </c>
      <c r="AO43" s="896">
        <f t="shared" si="19"/>
        <v>826.72611404673057</v>
      </c>
      <c r="AP43" s="896">
        <f t="shared" si="19"/>
        <v>1005.0843381880291</v>
      </c>
      <c r="AQ43" s="896">
        <f t="shared" si="19"/>
        <v>1207.7855554735697</v>
      </c>
      <c r="AR43" s="896">
        <f t="shared" si="19"/>
        <v>1420.4203722305615</v>
      </c>
      <c r="AS43" s="896">
        <f t="shared" si="19"/>
        <v>1699.4045258783954</v>
      </c>
      <c r="AT43" s="896">
        <f t="shared" si="19"/>
        <v>2068.6548833176544</v>
      </c>
      <c r="AU43" s="896">
        <f t="shared" si="19"/>
        <v>2605.3047933063981</v>
      </c>
      <c r="AV43" s="896">
        <f t="shared" si="19"/>
        <v>3233.5929906789333</v>
      </c>
      <c r="AW43" s="896">
        <f t="shared" si="19"/>
        <v>3782.7752568862306</v>
      </c>
      <c r="AX43" s="896">
        <f t="shared" si="19"/>
        <v>4138.9505495366257</v>
      </c>
      <c r="AY43" s="896">
        <f t="shared" si="19"/>
        <v>3357.0564613718725</v>
      </c>
      <c r="AZ43" s="896">
        <f t="shared" si="19"/>
        <v>3710.1363660317052</v>
      </c>
      <c r="BA43" s="896">
        <f t="shared" si="19"/>
        <v>4030.9764103111756</v>
      </c>
      <c r="BB43" s="896">
        <f t="shared" si="19"/>
        <v>4353.3953002373564</v>
      </c>
      <c r="BC43" s="896">
        <f t="shared" si="19"/>
        <v>4652.0803445138863</v>
      </c>
      <c r="BD43" s="896">
        <f t="shared" si="19"/>
        <v>4965.1422141166404</v>
      </c>
      <c r="BE43" s="896">
        <f t="shared" si="19"/>
        <v>5334.6414573063776</v>
      </c>
      <c r="BF43" s="896">
        <f t="shared" si="19"/>
        <v>5597.8250375003154</v>
      </c>
      <c r="BG43" s="896">
        <f t="shared" si="19"/>
        <v>6026.860010068739</v>
      </c>
      <c r="BH43" s="896">
        <f t="shared" si="19"/>
        <v>6406.6500000000005</v>
      </c>
      <c r="BI43" s="896">
        <f t="shared" si="19"/>
        <v>6877.2420310720963</v>
      </c>
      <c r="BJ43" s="896">
        <f t="shared" si="19"/>
        <v>7344.3310048132707</v>
      </c>
      <c r="BK43" s="896">
        <f t="shared" si="19"/>
        <v>8004.3186116778479</v>
      </c>
      <c r="BL43" s="896">
        <f t="shared" si="19"/>
        <v>8529.9324520847658</v>
      </c>
      <c r="BM43" s="896">
        <f t="shared" si="19"/>
        <v>9278.6912948475183</v>
      </c>
      <c r="BN43" s="896">
        <f t="shared" si="19"/>
        <v>9598.0238479764103</v>
      </c>
      <c r="BO43" s="896">
        <f t="shared" si="19"/>
        <v>9859.9916030591903</v>
      </c>
      <c r="BP43" s="896">
        <f t="shared" si="19"/>
        <v>10255.178317119893</v>
      </c>
      <c r="BQ43" s="896">
        <f t="shared" si="19"/>
        <v>10290.411872899229</v>
      </c>
      <c r="BR43" s="896">
        <f t="shared" si="19"/>
        <v>10698.455561277402</v>
      </c>
      <c r="BS43" s="896">
        <f t="shared" si="19"/>
        <v>10509.245799372547</v>
      </c>
      <c r="BT43" s="896">
        <f t="shared" si="19"/>
        <v>10510.150349421341</v>
      </c>
      <c r="BU43" s="896">
        <f t="shared" si="19"/>
        <v>10387.049157929288</v>
      </c>
      <c r="BV43" s="896">
        <f t="shared" si="19"/>
        <v>10414.643393673026</v>
      </c>
      <c r="BW43" s="896">
        <f t="shared" si="19"/>
        <v>11004.419124859009</v>
      </c>
      <c r="BX43" s="896">
        <f t="shared" si="19"/>
        <v>9975.4965762475204</v>
      </c>
      <c r="BY43" s="896">
        <f t="shared" si="19"/>
        <v>10037.613600999473</v>
      </c>
      <c r="BZ43" s="896">
        <f t="shared" si="19"/>
        <v>10742.798079761711</v>
      </c>
      <c r="CA43" s="896">
        <f t="shared" si="19"/>
        <v>12537.477302168711</v>
      </c>
      <c r="CB43" s="896">
        <f t="shared" si="19"/>
        <v>14204.098846400713</v>
      </c>
      <c r="CC43" s="896">
        <f t="shared" si="19"/>
        <v>15129.508326936613</v>
      </c>
      <c r="CD43" s="896">
        <f t="shared" si="19"/>
        <v>15995.420254825225</v>
      </c>
      <c r="CE43" s="896">
        <f t="shared" si="19"/>
        <v>16421.937594440547</v>
      </c>
      <c r="CF43" s="896">
        <f t="shared" si="19"/>
        <v>17169.324626170106</v>
      </c>
      <c r="CG43" s="903">
        <f t="shared" si="19"/>
        <v>18325.685472641944</v>
      </c>
    </row>
    <row r="44" spans="1:85" s="893" customFormat="1" ht="15.5" x14ac:dyDescent="0.35">
      <c r="A44" s="899"/>
      <c r="B44" s="913" t="s">
        <v>642</v>
      </c>
      <c r="C44" s="901"/>
      <c r="D44" s="896"/>
      <c r="E44" s="896"/>
      <c r="F44" s="896"/>
      <c r="G44" s="896"/>
      <c r="H44" s="896"/>
      <c r="I44" s="896"/>
      <c r="J44" s="896"/>
      <c r="K44" s="896"/>
      <c r="L44" s="896"/>
      <c r="M44" s="896"/>
      <c r="N44" s="896"/>
      <c r="O44" s="896"/>
      <c r="P44" s="896"/>
      <c r="Q44" s="896"/>
      <c r="R44" s="896"/>
      <c r="S44" s="896"/>
      <c r="T44" s="896"/>
      <c r="U44" s="896"/>
      <c r="V44" s="896"/>
      <c r="W44" s="896"/>
      <c r="X44" s="896"/>
      <c r="Y44" s="896"/>
      <c r="Z44" s="896"/>
      <c r="AA44" s="896"/>
      <c r="AB44" s="896"/>
      <c r="AC44" s="896"/>
      <c r="AD44" s="896"/>
      <c r="AE44" s="896"/>
      <c r="AF44" s="896"/>
      <c r="AG44" s="896"/>
      <c r="AH44" s="896">
        <f>SUM(AH45)</f>
        <v>0</v>
      </c>
      <c r="AI44" s="896">
        <f t="shared" ref="AI44:CG44" si="20">SUM(AI45)</f>
        <v>0</v>
      </c>
      <c r="AJ44" s="896">
        <f t="shared" si="20"/>
        <v>0</v>
      </c>
      <c r="AK44" s="896">
        <f t="shared" si="20"/>
        <v>0</v>
      </c>
      <c r="AL44" s="896">
        <f t="shared" si="20"/>
        <v>0</v>
      </c>
      <c r="AM44" s="896">
        <f t="shared" si="20"/>
        <v>0</v>
      </c>
      <c r="AN44" s="896">
        <f t="shared" si="20"/>
        <v>0</v>
      </c>
      <c r="AO44" s="896">
        <f t="shared" si="20"/>
        <v>0</v>
      </c>
      <c r="AP44" s="896">
        <f t="shared" si="20"/>
        <v>0</v>
      </c>
      <c r="AQ44" s="896">
        <f t="shared" si="20"/>
        <v>0</v>
      </c>
      <c r="AR44" s="896">
        <f t="shared" si="20"/>
        <v>0</v>
      </c>
      <c r="AS44" s="896">
        <f t="shared" si="20"/>
        <v>0</v>
      </c>
      <c r="AT44" s="896">
        <f t="shared" si="20"/>
        <v>0</v>
      </c>
      <c r="AU44" s="896">
        <f t="shared" si="20"/>
        <v>14.67867882736096</v>
      </c>
      <c r="AV44" s="896">
        <f t="shared" si="20"/>
        <v>17.32362399448489</v>
      </c>
      <c r="AW44" s="896">
        <f t="shared" si="20"/>
        <v>22.017101000372413</v>
      </c>
      <c r="AX44" s="896">
        <f t="shared" si="20"/>
        <v>26.274387450379745</v>
      </c>
      <c r="AY44" s="896">
        <f t="shared" si="20"/>
        <v>31.159442185463192</v>
      </c>
      <c r="AZ44" s="896">
        <f t="shared" si="20"/>
        <v>36.556276606201791</v>
      </c>
      <c r="BA44" s="896">
        <f t="shared" si="20"/>
        <v>36.695665879000003</v>
      </c>
      <c r="BB44" s="896">
        <f t="shared" si="20"/>
        <v>38.413191972800014</v>
      </c>
      <c r="BC44" s="896">
        <f t="shared" si="20"/>
        <v>38.367648960570129</v>
      </c>
      <c r="BD44" s="896">
        <f t="shared" si="20"/>
        <v>57.286221493426368</v>
      </c>
      <c r="BE44" s="896">
        <f t="shared" si="20"/>
        <v>61.250098314299194</v>
      </c>
      <c r="BF44" s="896">
        <f t="shared" si="20"/>
        <v>45.81</v>
      </c>
      <c r="BG44" s="896">
        <f t="shared" si="20"/>
        <v>36.193318905790619</v>
      </c>
      <c r="BH44" s="896">
        <f t="shared" si="20"/>
        <v>38.411999999999999</v>
      </c>
      <c r="BI44" s="896">
        <f t="shared" si="20"/>
        <v>35.623045027248956</v>
      </c>
      <c r="BJ44" s="896">
        <f t="shared" si="20"/>
        <v>39.227886861522336</v>
      </c>
      <c r="BK44" s="896">
        <f t="shared" si="20"/>
        <v>44.288355759254614</v>
      </c>
      <c r="BL44" s="896">
        <f t="shared" si="20"/>
        <v>46.717117832191811</v>
      </c>
      <c r="BM44" s="896">
        <f t="shared" si="20"/>
        <v>48.708362762486907</v>
      </c>
      <c r="BN44" s="896">
        <f t="shared" si="20"/>
        <v>45.683687940754801</v>
      </c>
      <c r="BO44" s="896">
        <f t="shared" si="20"/>
        <v>41.557605406422965</v>
      </c>
      <c r="BP44" s="896">
        <f t="shared" si="20"/>
        <v>44.996467444797425</v>
      </c>
      <c r="BQ44" s="896">
        <f t="shared" si="20"/>
        <v>46.46150720913667</v>
      </c>
      <c r="BR44" s="896">
        <f t="shared" si="20"/>
        <v>44.752198794615161</v>
      </c>
      <c r="BS44" s="896">
        <f t="shared" si="20"/>
        <v>41.883695203837881</v>
      </c>
      <c r="BT44" s="896">
        <f t="shared" si="20"/>
        <v>40.255351281499983</v>
      </c>
      <c r="BU44" s="896">
        <f t="shared" si="20"/>
        <v>38.784486304119874</v>
      </c>
      <c r="BV44" s="896">
        <f t="shared" si="20"/>
        <v>29.596687712938138</v>
      </c>
      <c r="BW44" s="896">
        <f t="shared" si="20"/>
        <v>27.331165433471856</v>
      </c>
      <c r="BX44" s="896">
        <f t="shared" si="20"/>
        <v>27.435668354013988</v>
      </c>
      <c r="BY44" s="896">
        <f t="shared" si="20"/>
        <v>30.389176351945164</v>
      </c>
      <c r="BZ44" s="896">
        <f t="shared" si="20"/>
        <v>30.591488777529584</v>
      </c>
      <c r="CA44" s="896">
        <f t="shared" si="20"/>
        <v>32.814681869174684</v>
      </c>
      <c r="CB44" s="896">
        <f t="shared" si="20"/>
        <v>38.575297211331943</v>
      </c>
      <c r="CC44" s="896">
        <f t="shared" si="20"/>
        <v>41.804384333354932</v>
      </c>
      <c r="CD44" s="896">
        <f t="shared" si="20"/>
        <v>42.08647114845499</v>
      </c>
      <c r="CE44" s="896">
        <f t="shared" si="20"/>
        <v>39.048685891569107</v>
      </c>
      <c r="CF44" s="896">
        <f t="shared" si="20"/>
        <v>39.146755416615719</v>
      </c>
      <c r="CG44" s="897">
        <f t="shared" si="20"/>
        <v>41.795568404087135</v>
      </c>
    </row>
    <row r="45" spans="1:85" s="893" customFormat="1" ht="15.5" x14ac:dyDescent="0.35">
      <c r="A45" s="899"/>
      <c r="B45" s="909" t="s">
        <v>381</v>
      </c>
      <c r="C45" s="901"/>
      <c r="D45" s="896"/>
      <c r="E45" s="896"/>
      <c r="F45" s="896"/>
      <c r="G45" s="896"/>
      <c r="H45" s="896"/>
      <c r="I45" s="896"/>
      <c r="J45" s="896"/>
      <c r="K45" s="896"/>
      <c r="L45" s="896"/>
      <c r="M45" s="896"/>
      <c r="N45" s="896"/>
      <c r="O45" s="896"/>
      <c r="P45" s="896"/>
      <c r="Q45" s="896"/>
      <c r="R45" s="896"/>
      <c r="S45" s="896"/>
      <c r="T45" s="896"/>
      <c r="U45" s="896"/>
      <c r="V45" s="896"/>
      <c r="W45" s="896"/>
      <c r="X45" s="896"/>
      <c r="Y45" s="896"/>
      <c r="Z45" s="896"/>
      <c r="AA45" s="896"/>
      <c r="AB45" s="896"/>
      <c r="AC45" s="896"/>
      <c r="AD45" s="896"/>
      <c r="AE45" s="896"/>
      <c r="AF45" s="896"/>
      <c r="AG45" s="896"/>
      <c r="AH45" s="896">
        <v>0</v>
      </c>
      <c r="AI45" s="896">
        <v>0</v>
      </c>
      <c r="AJ45" s="896">
        <v>0</v>
      </c>
      <c r="AK45" s="896">
        <v>0</v>
      </c>
      <c r="AL45" s="896">
        <v>0</v>
      </c>
      <c r="AM45" s="896">
        <v>0</v>
      </c>
      <c r="AN45" s="896">
        <v>0</v>
      </c>
      <c r="AO45" s="896">
        <v>0</v>
      </c>
      <c r="AP45" s="896">
        <v>0</v>
      </c>
      <c r="AQ45" s="896">
        <v>0</v>
      </c>
      <c r="AR45" s="896">
        <v>0</v>
      </c>
      <c r="AS45" s="896">
        <v>0</v>
      </c>
      <c r="AT45" s="896">
        <v>0</v>
      </c>
      <c r="AU45" s="896">
        <v>14.67867882736096</v>
      </c>
      <c r="AV45" s="896">
        <v>17.32362399448489</v>
      </c>
      <c r="AW45" s="896">
        <v>22.017101000372413</v>
      </c>
      <c r="AX45" s="896">
        <v>26.274387450379745</v>
      </c>
      <c r="AY45" s="896">
        <v>31.159442185463192</v>
      </c>
      <c r="AZ45" s="896">
        <v>36.556276606201791</v>
      </c>
      <c r="BA45" s="896">
        <v>36.695665879000003</v>
      </c>
      <c r="BB45" s="896">
        <v>38.413191972800014</v>
      </c>
      <c r="BC45" s="896">
        <v>38.367648960570129</v>
      </c>
      <c r="BD45" s="896">
        <v>57.286221493426368</v>
      </c>
      <c r="BE45" s="896">
        <v>61.250098314299194</v>
      </c>
      <c r="BF45" s="896">
        <v>45.81</v>
      </c>
      <c r="BG45" s="896">
        <v>36.193318905790619</v>
      </c>
      <c r="BH45" s="896">
        <v>38.411999999999999</v>
      </c>
      <c r="BI45" s="896">
        <v>35.623045027248956</v>
      </c>
      <c r="BJ45" s="896">
        <v>39.227886861522336</v>
      </c>
      <c r="BK45" s="896">
        <v>44.288355759254614</v>
      </c>
      <c r="BL45" s="896">
        <v>46.717117832191811</v>
      </c>
      <c r="BM45" s="896">
        <v>48.708362762486907</v>
      </c>
      <c r="BN45" s="896">
        <v>45.683687940754801</v>
      </c>
      <c r="BO45" s="896">
        <v>41.557605406422965</v>
      </c>
      <c r="BP45" s="896">
        <v>44.996467444797425</v>
      </c>
      <c r="BQ45" s="896">
        <v>46.46150720913667</v>
      </c>
      <c r="BR45" s="896">
        <v>44.752198794615161</v>
      </c>
      <c r="BS45" s="896">
        <v>41.883695203837881</v>
      </c>
      <c r="BT45" s="896">
        <v>40.255351281499983</v>
      </c>
      <c r="BU45" s="896">
        <v>38.784486304119874</v>
      </c>
      <c r="BV45" s="896">
        <v>29.596687712938138</v>
      </c>
      <c r="BW45" s="896">
        <v>27.331165433471856</v>
      </c>
      <c r="BX45" s="896">
        <v>27.435668354013988</v>
      </c>
      <c r="BY45" s="896">
        <v>30.389176351945164</v>
      </c>
      <c r="BZ45" s="896">
        <v>30.591488777529584</v>
      </c>
      <c r="CA45" s="896">
        <v>32.814681869174684</v>
      </c>
      <c r="CB45" s="896">
        <v>38.575297211331943</v>
      </c>
      <c r="CC45" s="896">
        <v>41.804384333354932</v>
      </c>
      <c r="CD45" s="896">
        <v>42.08647114845499</v>
      </c>
      <c r="CE45" s="896">
        <v>39.048685891569107</v>
      </c>
      <c r="CF45" s="896">
        <v>39.146755416615719</v>
      </c>
      <c r="CG45" s="897">
        <v>41.795568404087135</v>
      </c>
    </row>
    <row r="46" spans="1:85" s="893" customFormat="1" ht="15.5" x14ac:dyDescent="0.35">
      <c r="A46" s="899"/>
      <c r="B46" s="910" t="s">
        <v>602</v>
      </c>
      <c r="C46" s="901"/>
      <c r="D46" s="896"/>
      <c r="E46" s="896"/>
      <c r="F46" s="896"/>
      <c r="G46" s="896"/>
      <c r="H46" s="896"/>
      <c r="I46" s="896"/>
      <c r="J46" s="896"/>
      <c r="K46" s="896"/>
      <c r="L46" s="896"/>
      <c r="M46" s="896"/>
      <c r="N46" s="896"/>
      <c r="O46" s="896"/>
      <c r="P46" s="896"/>
      <c r="Q46" s="896"/>
      <c r="R46" s="896"/>
      <c r="S46" s="896"/>
      <c r="T46" s="896"/>
      <c r="U46" s="896"/>
      <c r="V46" s="896"/>
      <c r="W46" s="896"/>
      <c r="X46" s="896"/>
      <c r="Y46" s="896"/>
      <c r="Z46" s="896"/>
      <c r="AA46" s="896"/>
      <c r="AB46" s="896"/>
      <c r="AC46" s="896"/>
      <c r="AD46" s="896"/>
      <c r="AE46" s="896"/>
      <c r="AF46" s="896"/>
      <c r="AG46" s="896"/>
      <c r="AH46" s="895">
        <f t="shared" ref="AH46:CG46" si="21">SUM(AH47+AH50+AH63)</f>
        <v>2819.2288443748048</v>
      </c>
      <c r="AI46" s="895">
        <f t="shared" si="21"/>
        <v>3176.0753644141778</v>
      </c>
      <c r="AJ46" s="895">
        <f t="shared" si="21"/>
        <v>3634.9810475494796</v>
      </c>
      <c r="AK46" s="895">
        <f t="shared" si="21"/>
        <v>4265.7026136895101</v>
      </c>
      <c r="AL46" s="895">
        <f t="shared" si="21"/>
        <v>4742.0609437187595</v>
      </c>
      <c r="AM46" s="895">
        <f t="shared" si="21"/>
        <v>5189.0677408669917</v>
      </c>
      <c r="AN46" s="895">
        <f t="shared" si="21"/>
        <v>5875.6354217886364</v>
      </c>
      <c r="AO46" s="895">
        <f t="shared" si="21"/>
        <v>6439.8919591958675</v>
      </c>
      <c r="AP46" s="895">
        <f t="shared" si="21"/>
        <v>7175.647218286992</v>
      </c>
      <c r="AQ46" s="895">
        <f t="shared" si="21"/>
        <v>7913.3382858450168</v>
      </c>
      <c r="AR46" s="895">
        <f t="shared" si="21"/>
        <v>9390.0847366358812</v>
      </c>
      <c r="AS46" s="895">
        <f t="shared" si="21"/>
        <v>10601.796423768748</v>
      </c>
      <c r="AT46" s="895">
        <f t="shared" si="21"/>
        <v>12246.581519815971</v>
      </c>
      <c r="AU46" s="895">
        <f t="shared" si="21"/>
        <v>15023.925319490205</v>
      </c>
      <c r="AV46" s="895">
        <f t="shared" si="21"/>
        <v>18302.947273773101</v>
      </c>
      <c r="AW46" s="895">
        <f t="shared" si="21"/>
        <v>21451.856588255025</v>
      </c>
      <c r="AX46" s="895">
        <f t="shared" si="21"/>
        <v>23836.459887412628</v>
      </c>
      <c r="AY46" s="895">
        <f t="shared" si="21"/>
        <v>20555.346770799777</v>
      </c>
      <c r="AZ46" s="895">
        <f t="shared" si="21"/>
        <v>21690.436191844132</v>
      </c>
      <c r="BA46" s="895">
        <f t="shared" si="21"/>
        <v>22428.174118081395</v>
      </c>
      <c r="BB46" s="895">
        <f t="shared" si="21"/>
        <v>23159.868551222666</v>
      </c>
      <c r="BC46" s="895">
        <f t="shared" si="21"/>
        <v>23561.126693633014</v>
      </c>
      <c r="BD46" s="895">
        <f t="shared" si="21"/>
        <v>24722.403998783313</v>
      </c>
      <c r="BE46" s="895">
        <f t="shared" si="21"/>
        <v>26085.258415936565</v>
      </c>
      <c r="BF46" s="895">
        <f t="shared" si="21"/>
        <v>27089.539728214186</v>
      </c>
      <c r="BG46" s="895">
        <f t="shared" si="21"/>
        <v>27978.7277096332</v>
      </c>
      <c r="BH46" s="895">
        <f t="shared" si="21"/>
        <v>28724.717113091341</v>
      </c>
      <c r="BI46" s="895">
        <f t="shared" si="21"/>
        <v>29767.009813547265</v>
      </c>
      <c r="BJ46" s="895">
        <f t="shared" si="21"/>
        <v>30918.630769585565</v>
      </c>
      <c r="BK46" s="895">
        <f t="shared" si="21"/>
        <v>32886.31055488978</v>
      </c>
      <c r="BL46" s="895">
        <f t="shared" si="21"/>
        <v>34909.975527815914</v>
      </c>
      <c r="BM46" s="895">
        <f t="shared" si="21"/>
        <v>37939.097580405098</v>
      </c>
      <c r="BN46" s="895">
        <f t="shared" si="21"/>
        <v>39204.644291835662</v>
      </c>
      <c r="BO46" s="895">
        <f t="shared" si="21"/>
        <v>40820.90624151488</v>
      </c>
      <c r="BP46" s="895">
        <f t="shared" si="21"/>
        <v>42645.912175652964</v>
      </c>
      <c r="BQ46" s="895">
        <f t="shared" si="21"/>
        <v>43588.757119275702</v>
      </c>
      <c r="BR46" s="895">
        <f t="shared" si="21"/>
        <v>46781.3017649221</v>
      </c>
      <c r="BS46" s="895">
        <f t="shared" si="21"/>
        <v>49160.016873947345</v>
      </c>
      <c r="BT46" s="895">
        <f t="shared" si="21"/>
        <v>50078.794360563414</v>
      </c>
      <c r="BU46" s="895">
        <f t="shared" si="21"/>
        <v>52252.286310894473</v>
      </c>
      <c r="BV46" s="895">
        <f t="shared" si="21"/>
        <v>53722.668229236391</v>
      </c>
      <c r="BW46" s="895">
        <f t="shared" si="21"/>
        <v>56187.950067697479</v>
      </c>
      <c r="BX46" s="895">
        <f t="shared" si="21"/>
        <v>57924.13728576032</v>
      </c>
      <c r="BY46" s="895">
        <f t="shared" si="21"/>
        <v>61948.437307638487</v>
      </c>
      <c r="BZ46" s="895">
        <f t="shared" si="21"/>
        <v>69274.205164236846</v>
      </c>
      <c r="CA46" s="895">
        <f t="shared" si="21"/>
        <v>81293.315330533587</v>
      </c>
      <c r="CB46" s="895">
        <f t="shared" si="21"/>
        <v>90372.065345218449</v>
      </c>
      <c r="CC46" s="895">
        <f t="shared" si="21"/>
        <v>96346.901468337266</v>
      </c>
      <c r="CD46" s="895">
        <f t="shared" si="21"/>
        <v>103293.21966498584</v>
      </c>
      <c r="CE46" s="895">
        <f t="shared" si="21"/>
        <v>107466.24742988251</v>
      </c>
      <c r="CF46" s="895">
        <f t="shared" si="21"/>
        <v>111740.61130089003</v>
      </c>
      <c r="CG46" s="914">
        <f t="shared" si="21"/>
        <v>116966.02913728147</v>
      </c>
    </row>
    <row r="47" spans="1:85" s="893" customFormat="1" ht="15.5" x14ac:dyDescent="0.35">
      <c r="A47" s="899"/>
      <c r="B47" s="894" t="s">
        <v>634</v>
      </c>
      <c r="C47" s="901"/>
      <c r="D47" s="896"/>
      <c r="E47" s="896"/>
      <c r="F47" s="896"/>
      <c r="G47" s="896"/>
      <c r="H47" s="896"/>
      <c r="I47" s="896"/>
      <c r="J47" s="896"/>
      <c r="K47" s="896"/>
      <c r="L47" s="896"/>
      <c r="M47" s="896"/>
      <c r="N47" s="896"/>
      <c r="O47" s="896"/>
      <c r="P47" s="896"/>
      <c r="Q47" s="896"/>
      <c r="R47" s="896"/>
      <c r="S47" s="896"/>
      <c r="T47" s="896"/>
      <c r="U47" s="896"/>
      <c r="V47" s="896"/>
      <c r="W47" s="896"/>
      <c r="X47" s="896"/>
      <c r="Y47" s="896"/>
      <c r="Z47" s="896"/>
      <c r="AA47" s="896"/>
      <c r="AB47" s="896"/>
      <c r="AC47" s="896"/>
      <c r="AD47" s="896"/>
      <c r="AE47" s="896"/>
      <c r="AF47" s="896"/>
      <c r="AG47" s="896"/>
      <c r="AH47" s="896">
        <f>SUM(AH48:AH49)</f>
        <v>9.1014969282685811</v>
      </c>
      <c r="AI47" s="896">
        <f t="shared" ref="AI47:CG47" si="22">SUM(AI48:AI49)</f>
        <v>11.640236243555856</v>
      </c>
      <c r="AJ47" s="896">
        <f t="shared" si="22"/>
        <v>13.630234353478913</v>
      </c>
      <c r="AK47" s="896">
        <f t="shared" si="22"/>
        <v>15.590189419879557</v>
      </c>
      <c r="AL47" s="896">
        <f t="shared" si="22"/>
        <v>17.539349755901764</v>
      </c>
      <c r="AM47" s="896">
        <f t="shared" si="22"/>
        <v>18.772171160752329</v>
      </c>
      <c r="AN47" s="896">
        <f t="shared" si="22"/>
        <v>18.932891833284359</v>
      </c>
      <c r="AO47" s="896">
        <f t="shared" si="22"/>
        <v>19.456935976129234</v>
      </c>
      <c r="AP47" s="896">
        <f t="shared" si="22"/>
        <v>20.544119957107366</v>
      </c>
      <c r="AQ47" s="896">
        <f t="shared" si="22"/>
        <v>21.373524682261195</v>
      </c>
      <c r="AR47" s="896">
        <f t="shared" si="22"/>
        <v>22.393906028598739</v>
      </c>
      <c r="AS47" s="896">
        <f t="shared" si="22"/>
        <v>23.906947632296195</v>
      </c>
      <c r="AT47" s="896">
        <f t="shared" si="22"/>
        <v>26.429268414933048</v>
      </c>
      <c r="AU47" s="896">
        <f t="shared" si="22"/>
        <v>30.590785383135724</v>
      </c>
      <c r="AV47" s="896">
        <f t="shared" si="22"/>
        <v>233.44177379818109</v>
      </c>
      <c r="AW47" s="896">
        <f t="shared" si="22"/>
        <v>325.20902588180275</v>
      </c>
      <c r="AX47" s="896">
        <f t="shared" si="22"/>
        <v>365.13545224968743</v>
      </c>
      <c r="AY47" s="896">
        <f t="shared" si="22"/>
        <v>437.39160512525461</v>
      </c>
      <c r="AZ47" s="896">
        <f t="shared" si="22"/>
        <v>443.26224191823394</v>
      </c>
      <c r="BA47" s="896">
        <f t="shared" si="22"/>
        <v>488.61175918926864</v>
      </c>
      <c r="BB47" s="896">
        <f t="shared" si="22"/>
        <v>528.58293270578872</v>
      </c>
      <c r="BC47" s="896">
        <f t="shared" si="22"/>
        <v>566.36950568822147</v>
      </c>
      <c r="BD47" s="896">
        <f t="shared" si="22"/>
        <v>607.03198548293733</v>
      </c>
      <c r="BE47" s="896">
        <f t="shared" si="22"/>
        <v>673.62344552251193</v>
      </c>
      <c r="BF47" s="896">
        <f t="shared" si="22"/>
        <v>762.23</v>
      </c>
      <c r="BG47" s="896">
        <f t="shared" si="22"/>
        <v>793.54721823565706</v>
      </c>
      <c r="BH47" s="896">
        <f t="shared" si="22"/>
        <v>842.13</v>
      </c>
      <c r="BI47" s="896">
        <f t="shared" si="22"/>
        <v>923.7647969778385</v>
      </c>
      <c r="BJ47" s="896">
        <f t="shared" si="22"/>
        <v>972.69087379439623</v>
      </c>
      <c r="BK47" s="896">
        <f t="shared" si="22"/>
        <v>1039.8247158707195</v>
      </c>
      <c r="BL47" s="896">
        <f t="shared" si="22"/>
        <v>1105.9393085337213</v>
      </c>
      <c r="BM47" s="896">
        <f t="shared" si="22"/>
        <v>1192.1009182195146</v>
      </c>
      <c r="BN47" s="896">
        <f t="shared" si="22"/>
        <v>1220.2044423261623</v>
      </c>
      <c r="BO47" s="896">
        <f t="shared" si="22"/>
        <v>1314.7165739259212</v>
      </c>
      <c r="BP47" s="896">
        <f t="shared" si="22"/>
        <v>1390.6353122046253</v>
      </c>
      <c r="BQ47" s="896">
        <f t="shared" si="22"/>
        <v>1463.3914453663692</v>
      </c>
      <c r="BR47" s="896">
        <f t="shared" si="22"/>
        <v>1717.304349681425</v>
      </c>
      <c r="BS47" s="896">
        <f t="shared" si="22"/>
        <v>1834.7090892979174</v>
      </c>
      <c r="BT47" s="896">
        <f t="shared" si="22"/>
        <v>1896.9720008984343</v>
      </c>
      <c r="BU47" s="896">
        <f t="shared" si="22"/>
        <v>1965.0820231168198</v>
      </c>
      <c r="BV47" s="896">
        <f t="shared" si="22"/>
        <v>2114.1233711450695</v>
      </c>
      <c r="BW47" s="896">
        <f t="shared" si="22"/>
        <v>2299.5904607779121</v>
      </c>
      <c r="BX47" s="896">
        <f t="shared" si="22"/>
        <v>2245.8835014780443</v>
      </c>
      <c r="BY47" s="896">
        <f t="shared" si="22"/>
        <v>2446.6424104537009</v>
      </c>
      <c r="BZ47" s="896">
        <f t="shared" si="22"/>
        <v>2946.129410751812</v>
      </c>
      <c r="CA47" s="896">
        <f t="shared" si="22"/>
        <v>3753.6188710067304</v>
      </c>
      <c r="CB47" s="896">
        <f t="shared" si="22"/>
        <v>4523.3117005533468</v>
      </c>
      <c r="CC47" s="896">
        <f t="shared" si="22"/>
        <v>5078.3525818854541</v>
      </c>
      <c r="CD47" s="896">
        <f t="shared" si="22"/>
        <v>5644.9915642395499</v>
      </c>
      <c r="CE47" s="896">
        <f t="shared" si="22"/>
        <v>6142.8148747896621</v>
      </c>
      <c r="CF47" s="896">
        <f t="shared" si="22"/>
        <v>6598.3179231129707</v>
      </c>
      <c r="CG47" s="897">
        <f t="shared" si="22"/>
        <v>7041.0357723144989</v>
      </c>
    </row>
    <row r="48" spans="1:85" s="893" customFormat="1" ht="15.5" x14ac:dyDescent="0.35">
      <c r="A48" s="899"/>
      <c r="B48" s="915" t="s">
        <v>603</v>
      </c>
      <c r="C48" s="901"/>
      <c r="D48" s="896"/>
      <c r="E48" s="896"/>
      <c r="F48" s="896"/>
      <c r="G48" s="896"/>
      <c r="H48" s="896"/>
      <c r="I48" s="896"/>
      <c r="J48" s="896"/>
      <c r="K48" s="896"/>
      <c r="L48" s="896"/>
      <c r="M48" s="896"/>
      <c r="N48" s="896"/>
      <c r="O48" s="896"/>
      <c r="P48" s="896"/>
      <c r="Q48" s="896"/>
      <c r="R48" s="896"/>
      <c r="S48" s="896"/>
      <c r="T48" s="896"/>
      <c r="U48" s="896"/>
      <c r="V48" s="896"/>
      <c r="W48" s="896"/>
      <c r="X48" s="896"/>
      <c r="Y48" s="896"/>
      <c r="Z48" s="896"/>
      <c r="AA48" s="896"/>
      <c r="AB48" s="896"/>
      <c r="AC48" s="896"/>
      <c r="AD48" s="896"/>
      <c r="AE48" s="896"/>
      <c r="AF48" s="896"/>
      <c r="AG48" s="896"/>
      <c r="AH48" s="896">
        <f>AH34</f>
        <v>9.1014969282685811</v>
      </c>
      <c r="AI48" s="896">
        <f t="shared" ref="AI48:CG48" si="23">AI34</f>
        <v>11.640236243555856</v>
      </c>
      <c r="AJ48" s="896">
        <f t="shared" si="23"/>
        <v>13.630234353478913</v>
      </c>
      <c r="AK48" s="896">
        <f t="shared" si="23"/>
        <v>15.590189419879557</v>
      </c>
      <c r="AL48" s="896">
        <f t="shared" si="23"/>
        <v>17.539349755901764</v>
      </c>
      <c r="AM48" s="896">
        <f t="shared" si="23"/>
        <v>18.772171160752329</v>
      </c>
      <c r="AN48" s="896">
        <f t="shared" si="23"/>
        <v>18.932891833284359</v>
      </c>
      <c r="AO48" s="896">
        <f t="shared" si="23"/>
        <v>19.456935976129234</v>
      </c>
      <c r="AP48" s="896">
        <f t="shared" si="23"/>
        <v>20.544119957107366</v>
      </c>
      <c r="AQ48" s="896">
        <f t="shared" si="23"/>
        <v>21.373524682261195</v>
      </c>
      <c r="AR48" s="896">
        <f t="shared" si="23"/>
        <v>22.393906028598739</v>
      </c>
      <c r="AS48" s="896">
        <f t="shared" si="23"/>
        <v>23.906947632296195</v>
      </c>
      <c r="AT48" s="896">
        <f t="shared" si="23"/>
        <v>26.429268414933048</v>
      </c>
      <c r="AU48" s="896">
        <f t="shared" si="23"/>
        <v>30.590785383135724</v>
      </c>
      <c r="AV48" s="896">
        <f t="shared" si="23"/>
        <v>233.44177379818109</v>
      </c>
      <c r="AW48" s="896">
        <f t="shared" si="23"/>
        <v>325.20902588180275</v>
      </c>
      <c r="AX48" s="896">
        <f t="shared" si="23"/>
        <v>365.13545224968743</v>
      </c>
      <c r="AY48" s="896">
        <f t="shared" si="23"/>
        <v>437.39160512525461</v>
      </c>
      <c r="AZ48" s="896">
        <f t="shared" si="23"/>
        <v>443.26224191823394</v>
      </c>
      <c r="BA48" s="896">
        <f t="shared" si="23"/>
        <v>488.61175918926864</v>
      </c>
      <c r="BB48" s="896">
        <f t="shared" si="23"/>
        <v>528.58293270578872</v>
      </c>
      <c r="BC48" s="896">
        <f t="shared" si="23"/>
        <v>566.36950568822147</v>
      </c>
      <c r="BD48" s="896">
        <f t="shared" si="23"/>
        <v>607.03198548293733</v>
      </c>
      <c r="BE48" s="896">
        <f t="shared" si="23"/>
        <v>673.62344552251193</v>
      </c>
      <c r="BF48" s="896">
        <f t="shared" si="23"/>
        <v>762.23</v>
      </c>
      <c r="BG48" s="896">
        <f t="shared" si="23"/>
        <v>793.54721823565706</v>
      </c>
      <c r="BH48" s="896">
        <f t="shared" si="23"/>
        <v>842.13</v>
      </c>
      <c r="BI48" s="896">
        <f t="shared" si="23"/>
        <v>923.7647969778385</v>
      </c>
      <c r="BJ48" s="896">
        <f t="shared" si="23"/>
        <v>972.69087379439623</v>
      </c>
      <c r="BK48" s="896">
        <f t="shared" si="23"/>
        <v>1039.8247158707195</v>
      </c>
      <c r="BL48" s="896">
        <f t="shared" si="23"/>
        <v>1105.9393085337213</v>
      </c>
      <c r="BM48" s="896">
        <f t="shared" si="23"/>
        <v>1192.1009182195146</v>
      </c>
      <c r="BN48" s="896">
        <f t="shared" si="23"/>
        <v>1220.2044423261623</v>
      </c>
      <c r="BO48" s="896">
        <f t="shared" si="23"/>
        <v>1314.7165739259212</v>
      </c>
      <c r="BP48" s="896">
        <f t="shared" si="23"/>
        <v>1390.6353122046253</v>
      </c>
      <c r="BQ48" s="896">
        <f t="shared" si="23"/>
        <v>1463.3914453663692</v>
      </c>
      <c r="BR48" s="896">
        <f t="shared" si="23"/>
        <v>1717.304349681425</v>
      </c>
      <c r="BS48" s="896">
        <f t="shared" si="23"/>
        <v>1834.7090892979174</v>
      </c>
      <c r="BT48" s="896">
        <f t="shared" si="23"/>
        <v>1896.9720008984343</v>
      </c>
      <c r="BU48" s="896">
        <f t="shared" si="23"/>
        <v>1965.0820231168198</v>
      </c>
      <c r="BV48" s="896">
        <f t="shared" si="23"/>
        <v>2114.1233711450695</v>
      </c>
      <c r="BW48" s="896">
        <f t="shared" si="23"/>
        <v>2299.5904607779121</v>
      </c>
      <c r="BX48" s="896">
        <f t="shared" si="23"/>
        <v>2245.8835014780443</v>
      </c>
      <c r="BY48" s="896">
        <f t="shared" si="23"/>
        <v>2446.6424104537009</v>
      </c>
      <c r="BZ48" s="896">
        <f t="shared" si="23"/>
        <v>2844.1948579833138</v>
      </c>
      <c r="CA48" s="896">
        <f t="shared" si="23"/>
        <v>3645.090537402672</v>
      </c>
      <c r="CB48" s="896">
        <f t="shared" si="23"/>
        <v>4523.2635771864479</v>
      </c>
      <c r="CC48" s="896">
        <f t="shared" si="23"/>
        <v>5078.3525818854541</v>
      </c>
      <c r="CD48" s="896">
        <f t="shared" si="23"/>
        <v>5644.9915642395499</v>
      </c>
      <c r="CE48" s="896">
        <f t="shared" si="23"/>
        <v>6142.8148747896621</v>
      </c>
      <c r="CF48" s="896">
        <f t="shared" si="23"/>
        <v>6598.3179231129707</v>
      </c>
      <c r="CG48" s="897">
        <f t="shared" si="23"/>
        <v>7041.0357723144989</v>
      </c>
    </row>
    <row r="49" spans="1:85" s="893" customFormat="1" ht="15.5" x14ac:dyDescent="0.35">
      <c r="A49" s="899"/>
      <c r="B49" s="913" t="s">
        <v>619</v>
      </c>
      <c r="C49" s="901"/>
      <c r="D49" s="896"/>
      <c r="E49" s="896"/>
      <c r="F49" s="896"/>
      <c r="G49" s="896"/>
      <c r="H49" s="896"/>
      <c r="I49" s="896"/>
      <c r="J49" s="896"/>
      <c r="K49" s="896"/>
      <c r="L49" s="896"/>
      <c r="M49" s="896"/>
      <c r="N49" s="896"/>
      <c r="O49" s="896"/>
      <c r="P49" s="896"/>
      <c r="Q49" s="896"/>
      <c r="R49" s="896"/>
      <c r="S49" s="896"/>
      <c r="T49" s="896"/>
      <c r="U49" s="896"/>
      <c r="V49" s="896"/>
      <c r="W49" s="896"/>
      <c r="X49" s="896"/>
      <c r="Y49" s="896"/>
      <c r="Z49" s="896"/>
      <c r="AA49" s="896"/>
      <c r="AB49" s="896"/>
      <c r="AC49" s="896"/>
      <c r="AD49" s="896"/>
      <c r="AE49" s="896"/>
      <c r="AF49" s="896"/>
      <c r="AG49" s="896"/>
      <c r="AH49" s="896">
        <v>0</v>
      </c>
      <c r="AI49" s="896">
        <v>0</v>
      </c>
      <c r="AJ49" s="896">
        <v>0</v>
      </c>
      <c r="AK49" s="896">
        <v>0</v>
      </c>
      <c r="AL49" s="896">
        <v>0</v>
      </c>
      <c r="AM49" s="896">
        <v>0</v>
      </c>
      <c r="AN49" s="896">
        <v>0</v>
      </c>
      <c r="AO49" s="896">
        <v>0</v>
      </c>
      <c r="AP49" s="896">
        <v>0</v>
      </c>
      <c r="AQ49" s="896">
        <v>0</v>
      </c>
      <c r="AR49" s="896">
        <v>0</v>
      </c>
      <c r="AS49" s="896">
        <v>0</v>
      </c>
      <c r="AT49" s="896">
        <v>0</v>
      </c>
      <c r="AU49" s="896">
        <v>0</v>
      </c>
      <c r="AV49" s="896">
        <v>0</v>
      </c>
      <c r="AW49" s="896">
        <v>0</v>
      </c>
      <c r="AX49" s="896">
        <v>0</v>
      </c>
      <c r="AY49" s="896">
        <v>0</v>
      </c>
      <c r="AZ49" s="896">
        <v>0</v>
      </c>
      <c r="BA49" s="896">
        <v>0</v>
      </c>
      <c r="BB49" s="896">
        <v>0</v>
      </c>
      <c r="BC49" s="896">
        <v>0</v>
      </c>
      <c r="BD49" s="896">
        <v>0</v>
      </c>
      <c r="BE49" s="896">
        <v>0</v>
      </c>
      <c r="BF49" s="896">
        <v>0</v>
      </c>
      <c r="BG49" s="896">
        <v>0</v>
      </c>
      <c r="BH49" s="896">
        <v>0</v>
      </c>
      <c r="BI49" s="896">
        <v>0</v>
      </c>
      <c r="BJ49" s="896">
        <v>0</v>
      </c>
      <c r="BK49" s="896">
        <v>0</v>
      </c>
      <c r="BL49" s="896">
        <v>0</v>
      </c>
      <c r="BM49" s="896">
        <v>0</v>
      </c>
      <c r="BN49" s="896">
        <v>0</v>
      </c>
      <c r="BO49" s="896">
        <v>0</v>
      </c>
      <c r="BP49" s="896">
        <v>0</v>
      </c>
      <c r="BQ49" s="896">
        <v>0</v>
      </c>
      <c r="BR49" s="896">
        <v>0</v>
      </c>
      <c r="BS49" s="896">
        <v>0</v>
      </c>
      <c r="BT49" s="896">
        <v>0</v>
      </c>
      <c r="BU49" s="896">
        <v>0</v>
      </c>
      <c r="BV49" s="896">
        <v>0</v>
      </c>
      <c r="BW49" s="896">
        <v>0</v>
      </c>
      <c r="BX49" s="896">
        <v>0</v>
      </c>
      <c r="BY49" s="896">
        <v>0</v>
      </c>
      <c r="BZ49" s="896">
        <v>101.93455276849821</v>
      </c>
      <c r="CA49" s="896">
        <v>108.52833360405835</v>
      </c>
      <c r="CB49" s="896">
        <v>4.8123366898575652E-2</v>
      </c>
      <c r="CC49" s="896">
        <v>0</v>
      </c>
      <c r="CD49" s="896">
        <v>0</v>
      </c>
      <c r="CE49" s="896">
        <v>0</v>
      </c>
      <c r="CF49" s="896">
        <v>0</v>
      </c>
      <c r="CG49" s="897">
        <v>0</v>
      </c>
    </row>
    <row r="50" spans="1:85" s="893" customFormat="1" ht="15.5" x14ac:dyDescent="0.35">
      <c r="A50" s="899"/>
      <c r="B50" s="894" t="s">
        <v>636</v>
      </c>
      <c r="C50" s="901"/>
      <c r="D50" s="896"/>
      <c r="E50" s="896"/>
      <c r="F50" s="896"/>
      <c r="G50" s="896"/>
      <c r="H50" s="896"/>
      <c r="I50" s="896"/>
      <c r="J50" s="896"/>
      <c r="K50" s="896"/>
      <c r="L50" s="896"/>
      <c r="M50" s="896"/>
      <c r="N50" s="896"/>
      <c r="O50" s="896"/>
      <c r="P50" s="896"/>
      <c r="Q50" s="896"/>
      <c r="R50" s="896"/>
      <c r="S50" s="896"/>
      <c r="T50" s="896"/>
      <c r="U50" s="896"/>
      <c r="V50" s="896"/>
      <c r="W50" s="896"/>
      <c r="X50" s="896"/>
      <c r="Y50" s="896"/>
      <c r="Z50" s="896"/>
      <c r="AA50" s="896"/>
      <c r="AB50" s="896"/>
      <c r="AC50" s="896"/>
      <c r="AD50" s="896"/>
      <c r="AE50" s="896"/>
      <c r="AF50" s="896"/>
      <c r="AG50" s="896"/>
      <c r="AH50" s="896">
        <f>SUM(AH51+AH52+AH55+AH59+AH62)</f>
        <v>2552.0132149458523</v>
      </c>
      <c r="AI50" s="896">
        <f t="shared" ref="AI50:CG50" si="24">SUM(AI51+AI52+AI55+AI59+AI62)</f>
        <v>2858.647733544934</v>
      </c>
      <c r="AJ50" s="896">
        <f t="shared" si="24"/>
        <v>3232.5033874780124</v>
      </c>
      <c r="AK50" s="896">
        <f t="shared" si="24"/>
        <v>3767.4480700677991</v>
      </c>
      <c r="AL50" s="896">
        <f t="shared" si="24"/>
        <v>4130.584001791316</v>
      </c>
      <c r="AM50" s="896">
        <f t="shared" si="24"/>
        <v>4459.8157313114216</v>
      </c>
      <c r="AN50" s="896">
        <f t="shared" si="24"/>
        <v>5027.3093989127901</v>
      </c>
      <c r="AO50" s="896">
        <f t="shared" si="24"/>
        <v>5426.9043735943478</v>
      </c>
      <c r="AP50" s="896">
        <f t="shared" si="24"/>
        <v>5943.8336598164478</v>
      </c>
      <c r="AQ50" s="896">
        <f t="shared" si="24"/>
        <v>6476.9167118622963</v>
      </c>
      <c r="AR50" s="896">
        <f t="shared" si="24"/>
        <v>7735.8833895506341</v>
      </c>
      <c r="AS50" s="896">
        <f t="shared" si="24"/>
        <v>8663.2051727107792</v>
      </c>
      <c r="AT50" s="896">
        <f t="shared" si="24"/>
        <v>9915.7962116052586</v>
      </c>
      <c r="AU50" s="896">
        <f t="shared" si="24"/>
        <v>12115.358200698396</v>
      </c>
      <c r="AV50" s="896">
        <f t="shared" si="24"/>
        <v>14550.600221041135</v>
      </c>
      <c r="AW50" s="896">
        <f t="shared" si="24"/>
        <v>17037.822420345339</v>
      </c>
      <c r="AX50" s="896">
        <f t="shared" si="24"/>
        <v>19017.279044866755</v>
      </c>
      <c r="AY50" s="896">
        <f t="shared" si="24"/>
        <v>16431.130920059266</v>
      </c>
      <c r="AZ50" s="896">
        <f t="shared" si="24"/>
        <v>17211.077693225387</v>
      </c>
      <c r="BA50" s="896">
        <f t="shared" si="24"/>
        <v>17581.228492176928</v>
      </c>
      <c r="BB50" s="896">
        <f t="shared" si="24"/>
        <v>17942.784606192556</v>
      </c>
      <c r="BC50" s="896">
        <f t="shared" si="24"/>
        <v>18006.017241078323</v>
      </c>
      <c r="BD50" s="896">
        <f t="shared" si="24"/>
        <v>18778.553904320699</v>
      </c>
      <c r="BE50" s="896">
        <f t="shared" si="24"/>
        <v>19688.701489754611</v>
      </c>
      <c r="BF50" s="896">
        <f t="shared" si="24"/>
        <v>20341.318397077372</v>
      </c>
      <c r="BG50" s="896">
        <f t="shared" si="24"/>
        <v>20793.388988459228</v>
      </c>
      <c r="BH50" s="896">
        <f t="shared" si="24"/>
        <v>21086.69802409134</v>
      </c>
      <c r="BI50" s="896">
        <f t="shared" si="24"/>
        <v>21575.147589840133</v>
      </c>
      <c r="BJ50" s="896">
        <f t="shared" si="24"/>
        <v>22195.799291000108</v>
      </c>
      <c r="BK50" s="896">
        <f t="shared" si="24"/>
        <v>23398.709014812986</v>
      </c>
      <c r="BL50" s="896">
        <f t="shared" si="24"/>
        <v>24725.922913792914</v>
      </c>
      <c r="BM50" s="896">
        <f t="shared" si="24"/>
        <v>26890.264389112141</v>
      </c>
      <c r="BN50" s="896">
        <f t="shared" si="24"/>
        <v>27808.403886052572</v>
      </c>
      <c r="BO50" s="896">
        <f t="shared" si="24"/>
        <v>29062.66268411298</v>
      </c>
      <c r="BP50" s="896">
        <f t="shared" si="24"/>
        <v>30387.622099369673</v>
      </c>
      <c r="BQ50" s="896">
        <f t="shared" si="24"/>
        <v>31207.84051068917</v>
      </c>
      <c r="BR50" s="896">
        <f t="shared" si="24"/>
        <v>33698.482056097586</v>
      </c>
      <c r="BS50" s="896">
        <f t="shared" si="24"/>
        <v>36139.350758156172</v>
      </c>
      <c r="BT50" s="896">
        <f t="shared" si="24"/>
        <v>37042.238104308854</v>
      </c>
      <c r="BU50" s="896">
        <f t="shared" si="24"/>
        <v>39270.891507310022</v>
      </c>
      <c r="BV50" s="896">
        <f t="shared" si="24"/>
        <v>40571.982868590385</v>
      </c>
      <c r="BW50" s="896">
        <f t="shared" si="24"/>
        <v>42268.999110807199</v>
      </c>
      <c r="BX50" s="896">
        <f t="shared" si="24"/>
        <v>45163.499571557688</v>
      </c>
      <c r="BY50" s="896">
        <f t="shared" si="24"/>
        <v>48923.458309898459</v>
      </c>
      <c r="BZ50" s="896">
        <f t="shared" si="24"/>
        <v>54669.953467566658</v>
      </c>
      <c r="CA50" s="896">
        <f t="shared" si="24"/>
        <v>64046.74500174891</v>
      </c>
      <c r="CB50" s="896">
        <f t="shared" si="24"/>
        <v>71024.653506241157</v>
      </c>
      <c r="CC50" s="896">
        <f t="shared" si="24"/>
        <v>75525.324540019952</v>
      </c>
      <c r="CD50" s="896">
        <f t="shared" si="24"/>
        <v>81037.630261903265</v>
      </c>
      <c r="CE50" s="896">
        <f t="shared" si="24"/>
        <v>84303.596980481394</v>
      </c>
      <c r="CF50" s="896">
        <f t="shared" si="24"/>
        <v>87386.473920925375</v>
      </c>
      <c r="CG50" s="897">
        <f t="shared" si="24"/>
        <v>91016.203361010455</v>
      </c>
    </row>
    <row r="51" spans="1:85" s="893" customFormat="1" ht="15.5" x14ac:dyDescent="0.35">
      <c r="A51" s="899"/>
      <c r="B51" s="915" t="s">
        <v>603</v>
      </c>
      <c r="C51" s="901"/>
      <c r="D51" s="896"/>
      <c r="E51" s="896"/>
      <c r="F51" s="896"/>
      <c r="G51" s="896"/>
      <c r="H51" s="896"/>
      <c r="I51" s="896"/>
      <c r="J51" s="896"/>
      <c r="K51" s="896"/>
      <c r="L51" s="896"/>
      <c r="M51" s="896"/>
      <c r="N51" s="896"/>
      <c r="O51" s="896"/>
      <c r="P51" s="896"/>
      <c r="Q51" s="896"/>
      <c r="R51" s="896"/>
      <c r="S51" s="896"/>
      <c r="T51" s="896"/>
      <c r="U51" s="896"/>
      <c r="V51" s="896"/>
      <c r="W51" s="896"/>
      <c r="X51" s="896"/>
      <c r="Y51" s="896"/>
      <c r="Z51" s="896"/>
      <c r="AA51" s="896"/>
      <c r="AB51" s="896"/>
      <c r="AC51" s="896"/>
      <c r="AD51" s="896"/>
      <c r="AE51" s="896"/>
      <c r="AF51" s="896"/>
      <c r="AG51" s="896"/>
      <c r="AH51" s="896">
        <f>AH36</f>
        <v>1571.8420183795577</v>
      </c>
      <c r="AI51" s="896">
        <f t="shared" ref="AI51:CG51" si="25">AI36</f>
        <v>1714.9900164941139</v>
      </c>
      <c r="AJ51" s="896">
        <f t="shared" si="25"/>
        <v>1910.7799388548465</v>
      </c>
      <c r="AK51" s="896">
        <f t="shared" si="25"/>
        <v>2191.7740467526219</v>
      </c>
      <c r="AL51" s="896">
        <f t="shared" si="25"/>
        <v>2335.8109801196902</v>
      </c>
      <c r="AM51" s="896">
        <f t="shared" si="25"/>
        <v>2372.4542242121242</v>
      </c>
      <c r="AN51" s="896">
        <f t="shared" si="25"/>
        <v>2698.6944579428105</v>
      </c>
      <c r="AO51" s="896">
        <f t="shared" si="25"/>
        <v>2919.7700470301052</v>
      </c>
      <c r="AP51" s="896">
        <f t="shared" si="25"/>
        <v>3234.4051642356726</v>
      </c>
      <c r="AQ51" s="896">
        <f t="shared" si="25"/>
        <v>3596.3147814653462</v>
      </c>
      <c r="AR51" s="896">
        <f t="shared" si="25"/>
        <v>4656.1178473575346</v>
      </c>
      <c r="AS51" s="896">
        <f t="shared" si="25"/>
        <v>5214.6106513894583</v>
      </c>
      <c r="AT51" s="896">
        <f t="shared" si="25"/>
        <v>5994.5343673428724</v>
      </c>
      <c r="AU51" s="896">
        <f t="shared" si="25"/>
        <v>7462.3429241562962</v>
      </c>
      <c r="AV51" s="896">
        <f t="shared" si="25"/>
        <v>9313.2721838701418</v>
      </c>
      <c r="AW51" s="896">
        <f t="shared" si="25"/>
        <v>11047.255337409699</v>
      </c>
      <c r="AX51" s="896">
        <f t="shared" si="25"/>
        <v>12362.614610763309</v>
      </c>
      <c r="AY51" s="896">
        <f t="shared" si="25"/>
        <v>14386.48949131741</v>
      </c>
      <c r="AZ51" s="896">
        <f t="shared" si="25"/>
        <v>15127.728115443861</v>
      </c>
      <c r="BA51" s="896">
        <f t="shared" si="25"/>
        <v>15343.634164620556</v>
      </c>
      <c r="BB51" s="896">
        <f t="shared" si="25"/>
        <v>15510.086575084053</v>
      </c>
      <c r="BC51" s="896">
        <f t="shared" si="25"/>
        <v>15403.108500837323</v>
      </c>
      <c r="BD51" s="896">
        <f t="shared" si="25"/>
        <v>16024.106181324963</v>
      </c>
      <c r="BE51" s="896">
        <f t="shared" si="25"/>
        <v>16696.395793174172</v>
      </c>
      <c r="BF51" s="896">
        <f t="shared" si="25"/>
        <v>16886.775741761488</v>
      </c>
      <c r="BG51" s="896">
        <f t="shared" si="25"/>
        <v>17356.325244721262</v>
      </c>
      <c r="BH51" s="896">
        <f t="shared" si="25"/>
        <v>17424.083019965481</v>
      </c>
      <c r="BI51" s="896">
        <f t="shared" si="25"/>
        <v>17651.741160880516</v>
      </c>
      <c r="BJ51" s="896">
        <f t="shared" si="25"/>
        <v>17990.655992143762</v>
      </c>
      <c r="BK51" s="896">
        <f t="shared" si="25"/>
        <v>18984.880119245972</v>
      </c>
      <c r="BL51" s="896">
        <f t="shared" si="25"/>
        <v>19484.587907876645</v>
      </c>
      <c r="BM51" s="896">
        <f t="shared" si="25"/>
        <v>20854.274363238219</v>
      </c>
      <c r="BN51" s="896">
        <f t="shared" si="25"/>
        <v>21306.234564790429</v>
      </c>
      <c r="BO51" s="896">
        <f t="shared" si="25"/>
        <v>22110.009525924037</v>
      </c>
      <c r="BP51" s="896">
        <f t="shared" si="25"/>
        <v>23005.914395408301</v>
      </c>
      <c r="BQ51" s="896">
        <f t="shared" si="25"/>
        <v>23583.279990390361</v>
      </c>
      <c r="BR51" s="896">
        <f t="shared" si="25"/>
        <v>25498.387965028211</v>
      </c>
      <c r="BS51" s="896">
        <f t="shared" si="25"/>
        <v>27560.676532990245</v>
      </c>
      <c r="BT51" s="896">
        <f t="shared" si="25"/>
        <v>28419.908740474497</v>
      </c>
      <c r="BU51" s="896">
        <f t="shared" si="25"/>
        <v>30662.747290391053</v>
      </c>
      <c r="BV51" s="896">
        <f t="shared" si="25"/>
        <v>31989.358656850276</v>
      </c>
      <c r="BW51" s="896">
        <f t="shared" si="25"/>
        <v>33267.08839061726</v>
      </c>
      <c r="BX51" s="896">
        <f t="shared" si="25"/>
        <v>35675.079434948217</v>
      </c>
      <c r="BY51" s="896">
        <f t="shared" si="25"/>
        <v>38380.388916662778</v>
      </c>
      <c r="BZ51" s="896">
        <f t="shared" si="25"/>
        <v>41961.598041829035</v>
      </c>
      <c r="CA51" s="896">
        <f t="shared" si="25"/>
        <v>49632.452783245426</v>
      </c>
      <c r="CB51" s="896">
        <f t="shared" si="25"/>
        <v>56800.01410192289</v>
      </c>
      <c r="CC51" s="896">
        <f t="shared" si="25"/>
        <v>60911.320267616204</v>
      </c>
      <c r="CD51" s="896">
        <f t="shared" si="25"/>
        <v>65178.01861160979</v>
      </c>
      <c r="CE51" s="896">
        <f t="shared" si="25"/>
        <v>67521.109244625128</v>
      </c>
      <c r="CF51" s="896">
        <f t="shared" si="25"/>
        <v>69666.69371370587</v>
      </c>
      <c r="CG51" s="897">
        <f t="shared" si="25"/>
        <v>72313.808402252398</v>
      </c>
    </row>
    <row r="52" spans="1:85" s="893" customFormat="1" ht="15.5" x14ac:dyDescent="0.35">
      <c r="A52" s="899"/>
      <c r="B52" s="913" t="s">
        <v>644</v>
      </c>
      <c r="C52" s="901"/>
      <c r="D52" s="896"/>
      <c r="E52" s="896"/>
      <c r="F52" s="896"/>
      <c r="G52" s="896"/>
      <c r="H52" s="896"/>
      <c r="I52" s="896"/>
      <c r="J52" s="896"/>
      <c r="K52" s="896"/>
      <c r="L52" s="896"/>
      <c r="M52" s="896"/>
      <c r="N52" s="896"/>
      <c r="O52" s="896"/>
      <c r="P52" s="896"/>
      <c r="Q52" s="896"/>
      <c r="R52" s="896"/>
      <c r="S52" s="896"/>
      <c r="T52" s="896"/>
      <c r="U52" s="896"/>
      <c r="V52" s="896"/>
      <c r="W52" s="896"/>
      <c r="X52" s="896"/>
      <c r="Y52" s="896"/>
      <c r="Z52" s="896"/>
      <c r="AA52" s="896"/>
      <c r="AB52" s="896"/>
      <c r="AC52" s="896"/>
      <c r="AD52" s="896"/>
      <c r="AE52" s="896"/>
      <c r="AF52" s="896"/>
      <c r="AG52" s="896"/>
      <c r="AH52" s="896">
        <f t="shared" ref="AH52:CE52" si="26">SUM(AH53:AH54)</f>
        <v>0</v>
      </c>
      <c r="AI52" s="896">
        <f t="shared" si="26"/>
        <v>0</v>
      </c>
      <c r="AJ52" s="896">
        <f t="shared" si="26"/>
        <v>0</v>
      </c>
      <c r="AK52" s="896">
        <f t="shared" si="26"/>
        <v>0</v>
      </c>
      <c r="AL52" s="896">
        <f t="shared" si="26"/>
        <v>0</v>
      </c>
      <c r="AM52" s="896">
        <f t="shared" si="26"/>
        <v>0</v>
      </c>
      <c r="AN52" s="896">
        <f t="shared" si="26"/>
        <v>0</v>
      </c>
      <c r="AO52" s="896">
        <f t="shared" si="26"/>
        <v>0</v>
      </c>
      <c r="AP52" s="896">
        <f t="shared" si="26"/>
        <v>0</v>
      </c>
      <c r="AQ52" s="896">
        <f t="shared" si="26"/>
        <v>0</v>
      </c>
      <c r="AR52" s="896">
        <f t="shared" si="26"/>
        <v>0</v>
      </c>
      <c r="AS52" s="896">
        <f t="shared" si="26"/>
        <v>0</v>
      </c>
      <c r="AT52" s="896">
        <f t="shared" si="26"/>
        <v>0</v>
      </c>
      <c r="AU52" s="896">
        <f t="shared" si="26"/>
        <v>0</v>
      </c>
      <c r="AV52" s="896">
        <f t="shared" si="26"/>
        <v>0</v>
      </c>
      <c r="AW52" s="896">
        <f t="shared" si="26"/>
        <v>0</v>
      </c>
      <c r="AX52" s="896">
        <f t="shared" si="26"/>
        <v>0</v>
      </c>
      <c r="AY52" s="896">
        <f t="shared" si="26"/>
        <v>0</v>
      </c>
      <c r="AZ52" s="896">
        <f t="shared" si="26"/>
        <v>0</v>
      </c>
      <c r="BA52" s="896">
        <f t="shared" si="26"/>
        <v>0</v>
      </c>
      <c r="BB52" s="896">
        <f t="shared" si="26"/>
        <v>0</v>
      </c>
      <c r="BC52" s="896">
        <f t="shared" si="26"/>
        <v>0</v>
      </c>
      <c r="BD52" s="896">
        <f t="shared" si="26"/>
        <v>0</v>
      </c>
      <c r="BE52" s="896">
        <f t="shared" si="26"/>
        <v>0</v>
      </c>
      <c r="BF52" s="896">
        <f t="shared" si="26"/>
        <v>0</v>
      </c>
      <c r="BG52" s="896">
        <f t="shared" si="26"/>
        <v>0</v>
      </c>
      <c r="BH52" s="896">
        <f t="shared" si="26"/>
        <v>0</v>
      </c>
      <c r="BI52" s="896">
        <f t="shared" si="26"/>
        <v>0</v>
      </c>
      <c r="BJ52" s="896">
        <f t="shared" si="26"/>
        <v>0</v>
      </c>
      <c r="BK52" s="896">
        <f t="shared" si="26"/>
        <v>0</v>
      </c>
      <c r="BL52" s="896">
        <f t="shared" si="26"/>
        <v>0</v>
      </c>
      <c r="BM52" s="896">
        <f t="shared" si="26"/>
        <v>93.921000000000006</v>
      </c>
      <c r="BN52" s="896">
        <f t="shared" si="26"/>
        <v>102.098</v>
      </c>
      <c r="BO52" s="896">
        <f t="shared" si="26"/>
        <v>89.876000000000005</v>
      </c>
      <c r="BP52" s="896">
        <f t="shared" si="26"/>
        <v>92.341999999999999</v>
      </c>
      <c r="BQ52" s="896">
        <f t="shared" si="26"/>
        <v>109.24816174999999</v>
      </c>
      <c r="BR52" s="896">
        <f t="shared" si="26"/>
        <v>99.667064699999997</v>
      </c>
      <c r="BS52" s="896">
        <f t="shared" si="26"/>
        <v>100.15373529999999</v>
      </c>
      <c r="BT52" s="896">
        <f t="shared" si="26"/>
        <v>107.07840105000002</v>
      </c>
      <c r="BU52" s="896">
        <f t="shared" si="26"/>
        <v>114.36212218999999</v>
      </c>
      <c r="BV52" s="896">
        <f t="shared" si="26"/>
        <v>132.17028671</v>
      </c>
      <c r="BW52" s="896">
        <f t="shared" si="26"/>
        <v>155.54165966000002</v>
      </c>
      <c r="BX52" s="896">
        <f t="shared" si="26"/>
        <v>115.14201892999999</v>
      </c>
      <c r="BY52" s="896">
        <f t="shared" si="26"/>
        <v>159.35650166999997</v>
      </c>
      <c r="BZ52" s="896">
        <f t="shared" si="26"/>
        <v>193.85276750000003</v>
      </c>
      <c r="CA52" s="896">
        <f t="shared" si="26"/>
        <v>269.24170407254513</v>
      </c>
      <c r="CB52" s="896">
        <f t="shared" si="26"/>
        <v>340.30847858831225</v>
      </c>
      <c r="CC52" s="896">
        <f t="shared" si="26"/>
        <v>410.86476527289375</v>
      </c>
      <c r="CD52" s="896">
        <f t="shared" si="26"/>
        <v>492.46551605598466</v>
      </c>
      <c r="CE52" s="896">
        <f t="shared" si="26"/>
        <v>576.73399734266252</v>
      </c>
      <c r="CF52" s="896">
        <f>SUM(CF53:CF54)</f>
        <v>664.38994133879794</v>
      </c>
      <c r="CG52" s="897">
        <f>SUM(CG53:CG54)</f>
        <v>750.41143384984002</v>
      </c>
    </row>
    <row r="53" spans="1:85" s="893" customFormat="1" ht="15.5" x14ac:dyDescent="0.35">
      <c r="A53" s="899"/>
      <c r="B53" s="909" t="s">
        <v>375</v>
      </c>
      <c r="C53" s="901"/>
      <c r="D53" s="896"/>
      <c r="E53" s="896"/>
      <c r="F53" s="896"/>
      <c r="G53" s="896"/>
      <c r="H53" s="896"/>
      <c r="I53" s="896"/>
      <c r="J53" s="896"/>
      <c r="K53" s="896"/>
      <c r="L53" s="896"/>
      <c r="M53" s="896"/>
      <c r="N53" s="896"/>
      <c r="O53" s="896"/>
      <c r="P53" s="896"/>
      <c r="Q53" s="896"/>
      <c r="R53" s="896"/>
      <c r="S53" s="896"/>
      <c r="T53" s="896"/>
      <c r="U53" s="896"/>
      <c r="V53" s="896"/>
      <c r="W53" s="896"/>
      <c r="X53" s="896"/>
      <c r="Y53" s="896"/>
      <c r="Z53" s="896"/>
      <c r="AA53" s="896"/>
      <c r="AB53" s="896"/>
      <c r="AC53" s="896"/>
      <c r="AD53" s="896"/>
      <c r="AE53" s="896"/>
      <c r="AF53" s="896"/>
      <c r="AG53" s="896"/>
      <c r="AH53" s="896">
        <v>0</v>
      </c>
      <c r="AI53" s="896">
        <v>0</v>
      </c>
      <c r="AJ53" s="896">
        <v>0</v>
      </c>
      <c r="AK53" s="896">
        <v>0</v>
      </c>
      <c r="AL53" s="896">
        <v>0</v>
      </c>
      <c r="AM53" s="896">
        <v>0</v>
      </c>
      <c r="AN53" s="896">
        <v>0</v>
      </c>
      <c r="AO53" s="896">
        <v>0</v>
      </c>
      <c r="AP53" s="896">
        <v>0</v>
      </c>
      <c r="AQ53" s="896">
        <v>0</v>
      </c>
      <c r="AR53" s="896">
        <v>0</v>
      </c>
      <c r="AS53" s="896">
        <v>0</v>
      </c>
      <c r="AT53" s="896">
        <v>0</v>
      </c>
      <c r="AU53" s="896">
        <v>0</v>
      </c>
      <c r="AV53" s="896">
        <v>0</v>
      </c>
      <c r="AW53" s="896">
        <v>0</v>
      </c>
      <c r="AX53" s="896">
        <v>0</v>
      </c>
      <c r="AY53" s="896">
        <v>0</v>
      </c>
      <c r="AZ53" s="896">
        <v>0</v>
      </c>
      <c r="BA53" s="896">
        <v>0</v>
      </c>
      <c r="BB53" s="896">
        <v>0</v>
      </c>
      <c r="BC53" s="896">
        <v>0</v>
      </c>
      <c r="BD53" s="896">
        <v>0</v>
      </c>
      <c r="BE53" s="896">
        <v>0</v>
      </c>
      <c r="BF53" s="896">
        <v>0</v>
      </c>
      <c r="BG53" s="896">
        <v>0</v>
      </c>
      <c r="BH53" s="896">
        <v>0</v>
      </c>
      <c r="BI53" s="896">
        <v>0</v>
      </c>
      <c r="BJ53" s="896">
        <v>0</v>
      </c>
      <c r="BK53" s="896">
        <v>0</v>
      </c>
      <c r="BL53" s="896">
        <v>0</v>
      </c>
      <c r="BM53" s="896">
        <v>93.921000000000006</v>
      </c>
      <c r="BN53" s="896">
        <v>102.098</v>
      </c>
      <c r="BO53" s="896">
        <v>89.876000000000005</v>
      </c>
      <c r="BP53" s="896">
        <v>92.341999999999999</v>
      </c>
      <c r="BQ53" s="896">
        <v>104.479</v>
      </c>
      <c r="BR53" s="896">
        <v>93.626999999999995</v>
      </c>
      <c r="BS53" s="896">
        <v>93.218000000000004</v>
      </c>
      <c r="BT53" s="896">
        <v>99.73</v>
      </c>
      <c r="BU53" s="896">
        <v>106.14100000000001</v>
      </c>
      <c r="BV53" s="896">
        <v>123.02200000000001</v>
      </c>
      <c r="BW53" s="896">
        <v>145.50171044000001</v>
      </c>
      <c r="BX53" s="896">
        <v>104.46233873999999</v>
      </c>
      <c r="BY53" s="896">
        <v>146.46766296999999</v>
      </c>
      <c r="BZ53" s="896">
        <v>177.26586967</v>
      </c>
      <c r="CA53" s="896">
        <v>248.88643931999999</v>
      </c>
      <c r="CB53" s="896">
        <v>318.37965491772064</v>
      </c>
      <c r="CC53" s="896">
        <v>385.20310926028202</v>
      </c>
      <c r="CD53" s="896">
        <v>463.37400738390915</v>
      </c>
      <c r="CE53" s="896">
        <v>544.50532559225769</v>
      </c>
      <c r="CF53" s="896">
        <v>629.0372783461155</v>
      </c>
      <c r="CG53" s="897">
        <v>711.73063527589818</v>
      </c>
    </row>
    <row r="54" spans="1:85" s="893" customFormat="1" ht="15.5" x14ac:dyDescent="0.35">
      <c r="B54" s="909" t="s">
        <v>377</v>
      </c>
      <c r="C54" s="901"/>
      <c r="D54" s="896"/>
      <c r="E54" s="896"/>
      <c r="F54" s="896"/>
      <c r="G54" s="896"/>
      <c r="H54" s="896"/>
      <c r="I54" s="896"/>
      <c r="J54" s="896"/>
      <c r="K54" s="896"/>
      <c r="L54" s="896"/>
      <c r="M54" s="896"/>
      <c r="N54" s="896"/>
      <c r="O54" s="896"/>
      <c r="P54" s="896"/>
      <c r="Q54" s="896"/>
      <c r="R54" s="896"/>
      <c r="S54" s="896"/>
      <c r="T54" s="896"/>
      <c r="U54" s="896"/>
      <c r="V54" s="896"/>
      <c r="W54" s="896"/>
      <c r="X54" s="896"/>
      <c r="Y54" s="896"/>
      <c r="Z54" s="896"/>
      <c r="AA54" s="896"/>
      <c r="AB54" s="896"/>
      <c r="AC54" s="896"/>
      <c r="AD54" s="896"/>
      <c r="AE54" s="896"/>
      <c r="AF54" s="896"/>
      <c r="AG54" s="896"/>
      <c r="AH54" s="896">
        <v>0</v>
      </c>
      <c r="AI54" s="896">
        <v>0</v>
      </c>
      <c r="AJ54" s="896">
        <v>0</v>
      </c>
      <c r="AK54" s="896">
        <v>0</v>
      </c>
      <c r="AL54" s="896">
        <v>0</v>
      </c>
      <c r="AM54" s="896">
        <v>0</v>
      </c>
      <c r="AN54" s="896">
        <v>0</v>
      </c>
      <c r="AO54" s="896">
        <v>0</v>
      </c>
      <c r="AP54" s="896">
        <v>0</v>
      </c>
      <c r="AQ54" s="896">
        <v>0</v>
      </c>
      <c r="AR54" s="896">
        <v>0</v>
      </c>
      <c r="AS54" s="896">
        <v>0</v>
      </c>
      <c r="AT54" s="896">
        <v>0</v>
      </c>
      <c r="AU54" s="896">
        <v>0</v>
      </c>
      <c r="AV54" s="896">
        <v>0</v>
      </c>
      <c r="AW54" s="896">
        <v>0</v>
      </c>
      <c r="AX54" s="896">
        <v>0</v>
      </c>
      <c r="AY54" s="896">
        <v>0</v>
      </c>
      <c r="AZ54" s="896">
        <v>0</v>
      </c>
      <c r="BA54" s="896">
        <v>0</v>
      </c>
      <c r="BB54" s="896">
        <v>0</v>
      </c>
      <c r="BC54" s="896">
        <v>0</v>
      </c>
      <c r="BD54" s="896">
        <v>0</v>
      </c>
      <c r="BE54" s="896">
        <v>0</v>
      </c>
      <c r="BF54" s="896">
        <v>0</v>
      </c>
      <c r="BG54" s="896">
        <v>0</v>
      </c>
      <c r="BH54" s="896">
        <v>0</v>
      </c>
      <c r="BI54" s="896">
        <v>0</v>
      </c>
      <c r="BJ54" s="896">
        <v>0</v>
      </c>
      <c r="BK54" s="896">
        <v>0</v>
      </c>
      <c r="BL54" s="896">
        <v>0</v>
      </c>
      <c r="BM54" s="896">
        <v>0</v>
      </c>
      <c r="BN54" s="896">
        <v>0</v>
      </c>
      <c r="BO54" s="896">
        <v>0</v>
      </c>
      <c r="BP54" s="896">
        <v>0</v>
      </c>
      <c r="BQ54" s="896">
        <v>4.7691617500000003</v>
      </c>
      <c r="BR54" s="896">
        <v>6.040064700000003</v>
      </c>
      <c r="BS54" s="896">
        <v>6.9357352999999913</v>
      </c>
      <c r="BT54" s="896">
        <v>7.3484010500000174</v>
      </c>
      <c r="BU54" s="896">
        <v>8.2211221899999884</v>
      </c>
      <c r="BV54" s="896">
        <v>9.1482867099999936</v>
      </c>
      <c r="BW54" s="896">
        <v>10.039949220000002</v>
      </c>
      <c r="BX54" s="896">
        <v>10.679680190000001</v>
      </c>
      <c r="BY54" s="896">
        <v>12.88883869999999</v>
      </c>
      <c r="BZ54" s="896">
        <v>16.58689783000003</v>
      </c>
      <c r="CA54" s="896">
        <v>20.355264752545114</v>
      </c>
      <c r="CB54" s="896">
        <v>21.928823670591584</v>
      </c>
      <c r="CC54" s="896">
        <v>25.661656012611722</v>
      </c>
      <c r="CD54" s="896">
        <v>29.09150867207552</v>
      </c>
      <c r="CE54" s="896">
        <v>32.228671750404793</v>
      </c>
      <c r="CF54" s="896">
        <v>35.352662992682482</v>
      </c>
      <c r="CG54" s="897">
        <v>38.680798573941878</v>
      </c>
    </row>
    <row r="55" spans="1:85" s="893" customFormat="1" ht="15.5" x14ac:dyDescent="0.35">
      <c r="A55" s="899"/>
      <c r="B55" s="913" t="s">
        <v>605</v>
      </c>
      <c r="C55" s="901"/>
      <c r="D55" s="896"/>
      <c r="E55" s="896"/>
      <c r="F55" s="896"/>
      <c r="G55" s="896"/>
      <c r="H55" s="896"/>
      <c r="I55" s="896"/>
      <c r="J55" s="896"/>
      <c r="K55" s="896"/>
      <c r="L55" s="896"/>
      <c r="M55" s="896"/>
      <c r="N55" s="896"/>
      <c r="O55" s="896"/>
      <c r="P55" s="896"/>
      <c r="Q55" s="896"/>
      <c r="R55" s="896"/>
      <c r="S55" s="896"/>
      <c r="T55" s="896"/>
      <c r="U55" s="896"/>
      <c r="V55" s="896"/>
      <c r="W55" s="896"/>
      <c r="X55" s="896"/>
      <c r="Y55" s="896"/>
      <c r="Z55" s="896"/>
      <c r="AA55" s="896"/>
      <c r="AB55" s="896"/>
      <c r="AC55" s="896"/>
      <c r="AD55" s="896"/>
      <c r="AE55" s="896"/>
      <c r="AF55" s="896"/>
      <c r="AG55" s="896"/>
      <c r="AH55" s="896">
        <f>SUM(AH56:AH58)</f>
        <v>928.67402383896183</v>
      </c>
      <c r="AI55" s="896">
        <f t="shared" ref="AI55:CG55" si="27">SUM(AI56:AI58)</f>
        <v>1087.2435690945465</v>
      </c>
      <c r="AJ55" s="896">
        <f t="shared" si="27"/>
        <v>1249.1080307442439</v>
      </c>
      <c r="AK55" s="896">
        <f t="shared" si="27"/>
        <v>1457.8871005498843</v>
      </c>
      <c r="AL55" s="896">
        <f t="shared" si="27"/>
        <v>1643.5493978062225</v>
      </c>
      <c r="AM55" s="896">
        <f t="shared" si="27"/>
        <v>1908.65643462242</v>
      </c>
      <c r="AN55" s="896">
        <f t="shared" si="27"/>
        <v>2126.8147502165161</v>
      </c>
      <c r="AO55" s="896">
        <f t="shared" si="27"/>
        <v>2281.7754882339009</v>
      </c>
      <c r="AP55" s="896">
        <f t="shared" si="27"/>
        <v>2466.4626275866822</v>
      </c>
      <c r="AQ55" s="896">
        <f t="shared" si="27"/>
        <v>2629.2248824773251</v>
      </c>
      <c r="AR55" s="896">
        <f t="shared" si="27"/>
        <v>2860.1545421930996</v>
      </c>
      <c r="AS55" s="896">
        <f t="shared" si="27"/>
        <v>3146.2885213213208</v>
      </c>
      <c r="AT55" s="896">
        <f t="shared" si="27"/>
        <v>3505.7588442623864</v>
      </c>
      <c r="AU55" s="896">
        <f t="shared" si="27"/>
        <v>4103.1942765420999</v>
      </c>
      <c r="AV55" s="896">
        <f t="shared" si="27"/>
        <v>4514.3630371709933</v>
      </c>
      <c r="AW55" s="896">
        <f t="shared" si="27"/>
        <v>5027.034082935641</v>
      </c>
      <c r="AX55" s="896">
        <f t="shared" si="27"/>
        <v>5416.9623754259319</v>
      </c>
      <c r="AY55" s="896">
        <f t="shared" si="27"/>
        <v>603.8738608046649</v>
      </c>
      <c r="AZ55" s="896">
        <f t="shared" si="27"/>
        <v>451.23225849279947</v>
      </c>
      <c r="BA55" s="896">
        <f t="shared" si="27"/>
        <v>454.39283260759453</v>
      </c>
      <c r="BB55" s="896">
        <f t="shared" si="27"/>
        <v>466.42268155140772</v>
      </c>
      <c r="BC55" s="896">
        <f t="shared" si="27"/>
        <v>459.44030309547094</v>
      </c>
      <c r="BD55" s="896">
        <f t="shared" si="27"/>
        <v>451.27100000000002</v>
      </c>
      <c r="BE55" s="896">
        <f t="shared" si="27"/>
        <v>460.60217196123631</v>
      </c>
      <c r="BF55" s="896">
        <f t="shared" si="27"/>
        <v>455.08116661171795</v>
      </c>
      <c r="BG55" s="896">
        <f t="shared" si="27"/>
        <v>470.39253874669646</v>
      </c>
      <c r="BH55" s="896">
        <f t="shared" si="27"/>
        <v>461.10199999999998</v>
      </c>
      <c r="BI55" s="896">
        <f t="shared" si="27"/>
        <v>450.85990844037161</v>
      </c>
      <c r="BJ55" s="896">
        <f t="shared" si="27"/>
        <v>444.21912499454692</v>
      </c>
      <c r="BK55" s="896">
        <f t="shared" si="27"/>
        <v>417.40089437700919</v>
      </c>
      <c r="BL55" s="896">
        <f t="shared" si="27"/>
        <v>349.62710367448108</v>
      </c>
      <c r="BM55" s="896">
        <f t="shared" si="27"/>
        <v>354.90208217399999</v>
      </c>
      <c r="BN55" s="896">
        <f t="shared" si="27"/>
        <v>401.96197571019997</v>
      </c>
      <c r="BO55" s="896">
        <f t="shared" si="27"/>
        <v>391.41790196713873</v>
      </c>
      <c r="BP55" s="896">
        <f t="shared" si="27"/>
        <v>387.90330068259374</v>
      </c>
      <c r="BQ55" s="896">
        <f t="shared" si="27"/>
        <v>373.40473380999998</v>
      </c>
      <c r="BR55" s="896">
        <f t="shared" si="27"/>
        <v>366.75700000000001</v>
      </c>
      <c r="BS55" s="896">
        <f t="shared" si="27"/>
        <v>345.986754170236</v>
      </c>
      <c r="BT55" s="896">
        <f t="shared" si="27"/>
        <v>354.33784172217963</v>
      </c>
      <c r="BU55" s="896">
        <f t="shared" si="27"/>
        <v>338.67092081299876</v>
      </c>
      <c r="BV55" s="896">
        <f t="shared" si="27"/>
        <v>330.54911376920609</v>
      </c>
      <c r="BW55" s="896">
        <f t="shared" si="27"/>
        <v>327.940374801725</v>
      </c>
      <c r="BX55" s="896">
        <f t="shared" si="27"/>
        <v>286.85274676409256</v>
      </c>
      <c r="BY55" s="896">
        <f t="shared" si="27"/>
        <v>272.36927383112413</v>
      </c>
      <c r="BZ55" s="896">
        <f t="shared" si="27"/>
        <v>260.33785446615599</v>
      </c>
      <c r="CA55" s="896">
        <f t="shared" si="27"/>
        <v>265.42327572553853</v>
      </c>
      <c r="CB55" s="896">
        <f t="shared" si="27"/>
        <v>262.47971666295854</v>
      </c>
      <c r="CC55" s="896">
        <f t="shared" si="27"/>
        <v>246.92866009320082</v>
      </c>
      <c r="CD55" s="896">
        <f t="shared" si="27"/>
        <v>242.48374493422691</v>
      </c>
      <c r="CE55" s="896">
        <f t="shared" si="27"/>
        <v>240.10904826859993</v>
      </c>
      <c r="CF55" s="896">
        <f t="shared" si="27"/>
        <v>229.85071592402943</v>
      </c>
      <c r="CG55" s="897">
        <f t="shared" si="27"/>
        <v>214.89164360822119</v>
      </c>
    </row>
    <row r="56" spans="1:85" s="893" customFormat="1" ht="15.5" x14ac:dyDescent="0.35">
      <c r="A56" s="899"/>
      <c r="B56" s="909" t="s">
        <v>645</v>
      </c>
      <c r="C56" s="901"/>
      <c r="D56" s="896"/>
      <c r="E56" s="896"/>
      <c r="F56" s="896"/>
      <c r="G56" s="896"/>
      <c r="H56" s="896"/>
      <c r="I56" s="896"/>
      <c r="J56" s="896"/>
      <c r="K56" s="896"/>
      <c r="L56" s="896"/>
      <c r="M56" s="896"/>
      <c r="N56" s="896"/>
      <c r="O56" s="896"/>
      <c r="P56" s="896"/>
      <c r="Q56" s="896"/>
      <c r="R56" s="896"/>
      <c r="S56" s="896"/>
      <c r="T56" s="896"/>
      <c r="U56" s="896"/>
      <c r="V56" s="896"/>
      <c r="W56" s="896"/>
      <c r="X56" s="896"/>
      <c r="Y56" s="896"/>
      <c r="Z56" s="896"/>
      <c r="AA56" s="896"/>
      <c r="AB56" s="896"/>
      <c r="AC56" s="896"/>
      <c r="AD56" s="896"/>
      <c r="AE56" s="896"/>
      <c r="AF56" s="896"/>
      <c r="AG56" s="896"/>
      <c r="AH56" s="896">
        <v>772.81210362020079</v>
      </c>
      <c r="AI56" s="896">
        <v>912.65429379909426</v>
      </c>
      <c r="AJ56" s="896">
        <v>1049.5810005581873</v>
      </c>
      <c r="AK56" s="896">
        <v>1237.2938535808794</v>
      </c>
      <c r="AL56" s="896">
        <v>1415.0885796393793</v>
      </c>
      <c r="AM56" s="896">
        <v>1655.2739886496092</v>
      </c>
      <c r="AN56" s="896">
        <v>1856.8768123129773</v>
      </c>
      <c r="AO56" s="896">
        <v>1989.2295129625934</v>
      </c>
      <c r="AP56" s="896">
        <v>2178.8480527078132</v>
      </c>
      <c r="AQ56" s="896">
        <v>2332.7579787363456</v>
      </c>
      <c r="AR56" s="896">
        <v>2568.7201034171771</v>
      </c>
      <c r="AS56" s="896">
        <v>2839.3256443284918</v>
      </c>
      <c r="AT56" s="896">
        <v>3168.1453738208279</v>
      </c>
      <c r="AU56" s="896">
        <v>3718.2838549595836</v>
      </c>
      <c r="AV56" s="896">
        <v>4125.5878030939621</v>
      </c>
      <c r="AW56" s="896">
        <v>4635.6504276920987</v>
      </c>
      <c r="AX56" s="896">
        <v>5004.6752639244987</v>
      </c>
      <c r="AY56" s="896">
        <v>175.79323566902895</v>
      </c>
      <c r="AZ56" s="896">
        <v>0</v>
      </c>
      <c r="BA56" s="896">
        <v>0</v>
      </c>
      <c r="BB56" s="896">
        <v>0</v>
      </c>
      <c r="BC56" s="896">
        <v>0</v>
      </c>
      <c r="BD56" s="896">
        <v>0</v>
      </c>
      <c r="BE56" s="896">
        <v>0</v>
      </c>
      <c r="BF56" s="896">
        <v>0</v>
      </c>
      <c r="BG56" s="896">
        <v>0</v>
      </c>
      <c r="BH56" s="896">
        <v>0</v>
      </c>
      <c r="BI56" s="896">
        <v>0</v>
      </c>
      <c r="BJ56" s="896">
        <v>0</v>
      </c>
      <c r="BK56" s="896">
        <v>0</v>
      </c>
      <c r="BL56" s="896">
        <v>0</v>
      </c>
      <c r="BM56" s="896">
        <v>0</v>
      </c>
      <c r="BN56" s="896">
        <v>0</v>
      </c>
      <c r="BO56" s="896">
        <v>0</v>
      </c>
      <c r="BP56" s="896">
        <v>0</v>
      </c>
      <c r="BQ56" s="896">
        <v>0</v>
      </c>
      <c r="BR56" s="896">
        <v>0</v>
      </c>
      <c r="BS56" s="896">
        <v>0</v>
      </c>
      <c r="BT56" s="896">
        <v>0</v>
      </c>
      <c r="BU56" s="896">
        <v>0</v>
      </c>
      <c r="BV56" s="896">
        <v>0</v>
      </c>
      <c r="BW56" s="896">
        <v>0</v>
      </c>
      <c r="BX56" s="896">
        <v>0</v>
      </c>
      <c r="BY56" s="896">
        <v>0</v>
      </c>
      <c r="BZ56" s="896">
        <v>0</v>
      </c>
      <c r="CA56" s="896">
        <v>0</v>
      </c>
      <c r="CB56" s="896">
        <v>0</v>
      </c>
      <c r="CC56" s="896">
        <v>0</v>
      </c>
      <c r="CD56" s="896">
        <v>0</v>
      </c>
      <c r="CE56" s="896">
        <v>0</v>
      </c>
      <c r="CF56" s="896">
        <v>0</v>
      </c>
      <c r="CG56" s="897">
        <v>0</v>
      </c>
    </row>
    <row r="57" spans="1:85" s="893" customFormat="1" ht="15.5" x14ac:dyDescent="0.35">
      <c r="A57" s="899"/>
      <c r="B57" s="905" t="s">
        <v>607</v>
      </c>
      <c r="C57" s="901"/>
      <c r="D57" s="896"/>
      <c r="E57" s="896"/>
      <c r="F57" s="896"/>
      <c r="G57" s="896"/>
      <c r="H57" s="896"/>
      <c r="I57" s="896"/>
      <c r="J57" s="896"/>
      <c r="K57" s="896"/>
      <c r="L57" s="896"/>
      <c r="M57" s="896"/>
      <c r="N57" s="896"/>
      <c r="O57" s="896"/>
      <c r="P57" s="896"/>
      <c r="Q57" s="896"/>
      <c r="R57" s="896"/>
      <c r="S57" s="896"/>
      <c r="T57" s="896"/>
      <c r="U57" s="896"/>
      <c r="V57" s="896"/>
      <c r="W57" s="896"/>
      <c r="X57" s="896"/>
      <c r="Y57" s="896"/>
      <c r="Z57" s="896"/>
      <c r="AA57" s="896"/>
      <c r="AB57" s="896"/>
      <c r="AC57" s="896"/>
      <c r="AD57" s="896"/>
      <c r="AE57" s="896"/>
      <c r="AF57" s="896"/>
      <c r="AG57" s="896"/>
      <c r="AH57" s="896">
        <v>150.86192021876099</v>
      </c>
      <c r="AI57" s="896">
        <v>169.58927529545215</v>
      </c>
      <c r="AJ57" s="896">
        <v>194.52703018605663</v>
      </c>
      <c r="AK57" s="896">
        <v>215.59324696900481</v>
      </c>
      <c r="AL57" s="896">
        <v>223.46081816684327</v>
      </c>
      <c r="AM57" s="896">
        <v>248.3824459728107</v>
      </c>
      <c r="AN57" s="896">
        <v>264.93793790353891</v>
      </c>
      <c r="AO57" s="896">
        <v>287.54597527130755</v>
      </c>
      <c r="AP57" s="896">
        <v>283.61457487886878</v>
      </c>
      <c r="AQ57" s="896">
        <v>292.24290374097916</v>
      </c>
      <c r="AR57" s="896">
        <v>287.73943877592222</v>
      </c>
      <c r="AS57" s="896">
        <v>302.68487699282929</v>
      </c>
      <c r="AT57" s="896">
        <v>333.52147044155834</v>
      </c>
      <c r="AU57" s="896">
        <v>380.80942158251628</v>
      </c>
      <c r="AV57" s="896">
        <v>384.88923407703078</v>
      </c>
      <c r="AW57" s="896">
        <v>387.87665524354281</v>
      </c>
      <c r="AX57" s="896">
        <v>409.33011150143244</v>
      </c>
      <c r="AY57" s="896">
        <v>424.97262513563601</v>
      </c>
      <c r="AZ57" s="896">
        <v>448.46025849279948</v>
      </c>
      <c r="BA57" s="896">
        <v>451.93083260759454</v>
      </c>
      <c r="BB57" s="896">
        <v>464.56368155140774</v>
      </c>
      <c r="BC57" s="896">
        <v>457.40530309547091</v>
      </c>
      <c r="BD57" s="896">
        <v>449.27100000000002</v>
      </c>
      <c r="BE57" s="896">
        <v>458.60217196123631</v>
      </c>
      <c r="BF57" s="896">
        <v>453.35111210171794</v>
      </c>
      <c r="BG57" s="896">
        <v>469.02827967669646</v>
      </c>
      <c r="BH57" s="896">
        <v>459.91899999999998</v>
      </c>
      <c r="BI57" s="896">
        <v>449.75794596037161</v>
      </c>
      <c r="BJ57" s="896">
        <v>443.13462537454694</v>
      </c>
      <c r="BK57" s="896">
        <v>416.31119045700922</v>
      </c>
      <c r="BL57" s="896">
        <v>348.6831197044811</v>
      </c>
      <c r="BM57" s="896">
        <v>354.05537931399999</v>
      </c>
      <c r="BN57" s="896">
        <v>401.20840422019995</v>
      </c>
      <c r="BO57" s="896">
        <v>390.79752025713873</v>
      </c>
      <c r="BP57" s="896">
        <v>387.51426097503168</v>
      </c>
      <c r="BQ57" s="896">
        <v>373.41078429999999</v>
      </c>
      <c r="BR57" s="896">
        <v>366.75900000000001</v>
      </c>
      <c r="BS57" s="896">
        <v>346.02319956318229</v>
      </c>
      <c r="BT57" s="896">
        <v>354.33784172217963</v>
      </c>
      <c r="BU57" s="896">
        <v>338.69333340869139</v>
      </c>
      <c r="BV57" s="896">
        <v>330.58593021450383</v>
      </c>
      <c r="BW57" s="896">
        <v>327.94006459299652</v>
      </c>
      <c r="BX57" s="896">
        <v>286.85897564409254</v>
      </c>
      <c r="BY57" s="896">
        <v>272.34091349112413</v>
      </c>
      <c r="BZ57" s="896">
        <v>260.34201917615599</v>
      </c>
      <c r="CA57" s="896">
        <v>265.43184441553854</v>
      </c>
      <c r="CB57" s="896">
        <v>262.47695705295854</v>
      </c>
      <c r="CC57" s="896">
        <v>246.92866009320082</v>
      </c>
      <c r="CD57" s="896">
        <v>242.48374493422691</v>
      </c>
      <c r="CE57" s="896">
        <v>240.10904826859993</v>
      </c>
      <c r="CF57" s="896">
        <v>229.85071592402943</v>
      </c>
      <c r="CG57" s="897">
        <v>214.89164360822119</v>
      </c>
    </row>
    <row r="58" spans="1:85" s="893" customFormat="1" ht="15.5" x14ac:dyDescent="0.35">
      <c r="A58" s="899"/>
      <c r="B58" s="909" t="s">
        <v>609</v>
      </c>
      <c r="C58" s="901"/>
      <c r="D58" s="896"/>
      <c r="E58" s="896"/>
      <c r="F58" s="896"/>
      <c r="G58" s="896"/>
      <c r="H58" s="896"/>
      <c r="I58" s="896"/>
      <c r="J58" s="896"/>
      <c r="K58" s="896"/>
      <c r="L58" s="896"/>
      <c r="M58" s="896"/>
      <c r="N58" s="896"/>
      <c r="O58" s="896"/>
      <c r="P58" s="896"/>
      <c r="Q58" s="896"/>
      <c r="R58" s="896"/>
      <c r="S58" s="896"/>
      <c r="T58" s="896"/>
      <c r="U58" s="896"/>
      <c r="V58" s="896"/>
      <c r="W58" s="896"/>
      <c r="X58" s="896"/>
      <c r="Y58" s="896"/>
      <c r="Z58" s="896"/>
      <c r="AA58" s="896"/>
      <c r="AB58" s="896"/>
      <c r="AC58" s="896"/>
      <c r="AD58" s="896"/>
      <c r="AE58" s="896"/>
      <c r="AF58" s="896"/>
      <c r="AG58" s="896"/>
      <c r="AH58" s="896">
        <v>5</v>
      </c>
      <c r="AI58" s="896">
        <v>5</v>
      </c>
      <c r="AJ58" s="896">
        <v>5</v>
      </c>
      <c r="AK58" s="896">
        <v>5</v>
      </c>
      <c r="AL58" s="896">
        <v>5</v>
      </c>
      <c r="AM58" s="896">
        <v>5</v>
      </c>
      <c r="AN58" s="896">
        <v>5</v>
      </c>
      <c r="AO58" s="896">
        <v>5</v>
      </c>
      <c r="AP58" s="896">
        <v>4</v>
      </c>
      <c r="AQ58" s="896">
        <v>4.2240000000000002</v>
      </c>
      <c r="AR58" s="896">
        <v>3.6949999999999998</v>
      </c>
      <c r="AS58" s="896">
        <v>4.2779999999999996</v>
      </c>
      <c r="AT58" s="896">
        <v>4.0919999999999996</v>
      </c>
      <c r="AU58" s="896">
        <v>4.101</v>
      </c>
      <c r="AV58" s="896">
        <v>3.8860000000000001</v>
      </c>
      <c r="AW58" s="896">
        <v>3.5070000000000001</v>
      </c>
      <c r="AX58" s="896">
        <v>2.9569999999999999</v>
      </c>
      <c r="AY58" s="896">
        <v>3.1080000000000001</v>
      </c>
      <c r="AZ58" s="896">
        <v>2.7719999999999998</v>
      </c>
      <c r="BA58" s="896">
        <v>2.4620000000000002</v>
      </c>
      <c r="BB58" s="896">
        <v>1.859</v>
      </c>
      <c r="BC58" s="896">
        <v>2.0350000000000001</v>
      </c>
      <c r="BD58" s="896">
        <v>2</v>
      </c>
      <c r="BE58" s="896">
        <v>2</v>
      </c>
      <c r="BF58" s="896">
        <v>1.73005451</v>
      </c>
      <c r="BG58" s="896">
        <v>1.3642590700000001</v>
      </c>
      <c r="BH58" s="896">
        <v>1.1830000000000001</v>
      </c>
      <c r="BI58" s="896">
        <v>1.1019624799999999</v>
      </c>
      <c r="BJ58" s="896">
        <v>1.0844996200000001</v>
      </c>
      <c r="BK58" s="896">
        <v>1.0897039199999998</v>
      </c>
      <c r="BL58" s="896">
        <v>0.94398397000000001</v>
      </c>
      <c r="BM58" s="896">
        <v>0.84670285999999995</v>
      </c>
      <c r="BN58" s="896">
        <v>0.75357149000000001</v>
      </c>
      <c r="BO58" s="896">
        <v>0.62038171000000009</v>
      </c>
      <c r="BP58" s="896">
        <v>0.38903970756204248</v>
      </c>
      <c r="BQ58" s="896">
        <v>-6.0504900000000004E-3</v>
      </c>
      <c r="BR58" s="896">
        <v>-2E-3</v>
      </c>
      <c r="BS58" s="896">
        <v>-3.6445392946300642E-2</v>
      </c>
      <c r="BT58" s="896">
        <v>0</v>
      </c>
      <c r="BU58" s="896">
        <v>-2.2412595692622359E-2</v>
      </c>
      <c r="BV58" s="896">
        <v>-3.6816445297728866E-2</v>
      </c>
      <c r="BW58" s="896">
        <v>3.1020872850033782E-4</v>
      </c>
      <c r="BX58" s="896">
        <v>-6.22888E-3</v>
      </c>
      <c r="BY58" s="896">
        <v>2.8360339999999998E-2</v>
      </c>
      <c r="BZ58" s="896">
        <v>-4.1647100000000012E-3</v>
      </c>
      <c r="CA58" s="896">
        <v>-8.5686900000000003E-3</v>
      </c>
      <c r="CB58" s="896">
        <v>2.75961E-3</v>
      </c>
      <c r="CC58" s="896">
        <v>0</v>
      </c>
      <c r="CD58" s="896">
        <v>0</v>
      </c>
      <c r="CE58" s="896">
        <v>0</v>
      </c>
      <c r="CF58" s="896">
        <v>0</v>
      </c>
      <c r="CG58" s="897">
        <v>0</v>
      </c>
    </row>
    <row r="59" spans="1:85" s="893" customFormat="1" ht="15.5" x14ac:dyDescent="0.35">
      <c r="A59" s="899"/>
      <c r="B59" s="913" t="s">
        <v>646</v>
      </c>
      <c r="C59" s="901"/>
      <c r="D59" s="896"/>
      <c r="E59" s="896"/>
      <c r="F59" s="896"/>
      <c r="G59" s="896"/>
      <c r="H59" s="896"/>
      <c r="I59" s="896"/>
      <c r="J59" s="896"/>
      <c r="K59" s="896"/>
      <c r="L59" s="896"/>
      <c r="M59" s="896"/>
      <c r="N59" s="896"/>
      <c r="O59" s="896"/>
      <c r="P59" s="896"/>
      <c r="Q59" s="896"/>
      <c r="R59" s="896"/>
      <c r="S59" s="896"/>
      <c r="T59" s="896"/>
      <c r="U59" s="896"/>
      <c r="V59" s="896"/>
      <c r="W59" s="896"/>
      <c r="X59" s="896"/>
      <c r="Y59" s="896"/>
      <c r="Z59" s="896"/>
      <c r="AA59" s="896"/>
      <c r="AB59" s="896"/>
      <c r="AC59" s="896"/>
      <c r="AD59" s="896"/>
      <c r="AE59" s="896"/>
      <c r="AF59" s="896"/>
      <c r="AG59" s="896"/>
      <c r="AH59" s="896">
        <f>SUM(AH60:AH61)</f>
        <v>51.497172727332845</v>
      </c>
      <c r="AI59" s="896">
        <f t="shared" ref="AI59:CG59" si="28">SUM(AI60:AI61)</f>
        <v>56.414147956273574</v>
      </c>
      <c r="AJ59" s="896">
        <f t="shared" si="28"/>
        <v>72.615417878922116</v>
      </c>
      <c r="AK59" s="896">
        <f t="shared" si="28"/>
        <v>117.78692276529311</v>
      </c>
      <c r="AL59" s="896">
        <f t="shared" si="28"/>
        <v>151.22362386540289</v>
      </c>
      <c r="AM59" s="896">
        <f t="shared" si="28"/>
        <v>178.70507247687672</v>
      </c>
      <c r="AN59" s="896">
        <f t="shared" si="28"/>
        <v>201.80019075346371</v>
      </c>
      <c r="AO59" s="896">
        <f t="shared" si="28"/>
        <v>225.35883833034222</v>
      </c>
      <c r="AP59" s="896">
        <f t="shared" si="28"/>
        <v>242.96586799409306</v>
      </c>
      <c r="AQ59" s="896">
        <f t="shared" si="28"/>
        <v>251.3770479196252</v>
      </c>
      <c r="AR59" s="896">
        <f t="shared" si="28"/>
        <v>219.61099999999999</v>
      </c>
      <c r="AS59" s="896">
        <f t="shared" si="28"/>
        <v>302.30599999999998</v>
      </c>
      <c r="AT59" s="896">
        <f t="shared" si="28"/>
        <v>415.50300000000004</v>
      </c>
      <c r="AU59" s="896">
        <f t="shared" si="28"/>
        <v>549.82100000000003</v>
      </c>
      <c r="AV59" s="896">
        <f t="shared" si="28"/>
        <v>722.96500000000003</v>
      </c>
      <c r="AW59" s="896">
        <f t="shared" si="28"/>
        <v>963.53300000000002</v>
      </c>
      <c r="AX59" s="896">
        <f t="shared" si="28"/>
        <v>1237.7020586775143</v>
      </c>
      <c r="AY59" s="896">
        <f t="shared" si="28"/>
        <v>1440.7675679371928</v>
      </c>
      <c r="AZ59" s="896">
        <f t="shared" si="28"/>
        <v>1632.1173192887268</v>
      </c>
      <c r="BA59" s="896">
        <f t="shared" si="28"/>
        <v>1783.2014949487759</v>
      </c>
      <c r="BB59" s="896">
        <f t="shared" si="28"/>
        <v>1966.2753495570933</v>
      </c>
      <c r="BC59" s="896">
        <f t="shared" si="28"/>
        <v>2143.4684371455282</v>
      </c>
      <c r="BD59" s="896">
        <f t="shared" si="28"/>
        <v>2303.1767229957381</v>
      </c>
      <c r="BE59" s="896">
        <f t="shared" si="28"/>
        <v>2531.7035246192022</v>
      </c>
      <c r="BF59" s="896">
        <f t="shared" si="28"/>
        <v>2999.4614887041653</v>
      </c>
      <c r="BG59" s="896">
        <f t="shared" si="28"/>
        <v>2966.6712049912694</v>
      </c>
      <c r="BH59" s="896">
        <f t="shared" si="28"/>
        <v>3201.5130041258617</v>
      </c>
      <c r="BI59" s="896">
        <f t="shared" si="28"/>
        <v>3472.5465205192463</v>
      </c>
      <c r="BJ59" s="896">
        <f t="shared" si="28"/>
        <v>3760.9241738617989</v>
      </c>
      <c r="BK59" s="896">
        <f t="shared" si="28"/>
        <v>3996.4280011900032</v>
      </c>
      <c r="BL59" s="896">
        <f t="shared" si="28"/>
        <v>4891.7079022417884</v>
      </c>
      <c r="BM59" s="896">
        <f t="shared" si="28"/>
        <v>5587.16694369992</v>
      </c>
      <c r="BN59" s="896">
        <f t="shared" si="28"/>
        <v>5998.1093455519394</v>
      </c>
      <c r="BO59" s="896">
        <f t="shared" si="28"/>
        <v>6471.3592562218046</v>
      </c>
      <c r="BP59" s="896">
        <f t="shared" si="28"/>
        <v>6901.4624032787806</v>
      </c>
      <c r="BQ59" s="896">
        <f t="shared" si="28"/>
        <v>7141.9076247388075</v>
      </c>
      <c r="BR59" s="896">
        <f t="shared" si="28"/>
        <v>7733.6700263693738</v>
      </c>
      <c r="BS59" s="896">
        <f t="shared" si="28"/>
        <v>8132.5337356956888</v>
      </c>
      <c r="BT59" s="896">
        <f t="shared" si="28"/>
        <v>8160.913121062179</v>
      </c>
      <c r="BU59" s="896">
        <f t="shared" si="28"/>
        <v>8155.1111739159678</v>
      </c>
      <c r="BV59" s="896">
        <f t="shared" si="28"/>
        <v>8119.9048112608998</v>
      </c>
      <c r="BW59" s="896">
        <f t="shared" si="28"/>
        <v>8518.4286857282095</v>
      </c>
      <c r="BX59" s="896">
        <f t="shared" si="28"/>
        <v>9086.4253709153782</v>
      </c>
      <c r="BY59" s="896">
        <f t="shared" si="28"/>
        <v>10111.343617734556</v>
      </c>
      <c r="BZ59" s="896">
        <f t="shared" si="28"/>
        <v>11002.204249194223</v>
      </c>
      <c r="CA59" s="896">
        <f t="shared" si="28"/>
        <v>12378.479921077458</v>
      </c>
      <c r="CB59" s="896">
        <f t="shared" si="28"/>
        <v>13619.692466408262</v>
      </c>
      <c r="CC59" s="896">
        <f t="shared" si="28"/>
        <v>13956.21084703765</v>
      </c>
      <c r="CD59" s="896">
        <f t="shared" si="28"/>
        <v>15124.662389303267</v>
      </c>
      <c r="CE59" s="896">
        <f t="shared" si="28"/>
        <v>15965.644690245008</v>
      </c>
      <c r="CF59" s="896">
        <f t="shared" si="28"/>
        <v>16825.539549956673</v>
      </c>
      <c r="CG59" s="897">
        <f t="shared" si="28"/>
        <v>17737.091881300003</v>
      </c>
    </row>
    <row r="60" spans="1:85" s="893" customFormat="1" ht="15.5" x14ac:dyDescent="0.35">
      <c r="A60" s="899"/>
      <c r="B60" s="909" t="s">
        <v>647</v>
      </c>
      <c r="C60" s="901"/>
      <c r="D60" s="896"/>
      <c r="E60" s="896"/>
      <c r="F60" s="896"/>
      <c r="G60" s="896"/>
      <c r="H60" s="896"/>
      <c r="I60" s="896"/>
      <c r="J60" s="896"/>
      <c r="K60" s="896"/>
      <c r="L60" s="896"/>
      <c r="M60" s="896"/>
      <c r="N60" s="896"/>
      <c r="O60" s="896"/>
      <c r="P60" s="896"/>
      <c r="Q60" s="896"/>
      <c r="R60" s="896"/>
      <c r="S60" s="896"/>
      <c r="T60" s="896"/>
      <c r="U60" s="896"/>
      <c r="V60" s="896"/>
      <c r="W60" s="896"/>
      <c r="X60" s="896"/>
      <c r="Y60" s="896"/>
      <c r="Z60" s="896"/>
      <c r="AA60" s="896"/>
      <c r="AB60" s="896"/>
      <c r="AC60" s="896"/>
      <c r="AD60" s="896"/>
      <c r="AE60" s="896"/>
      <c r="AF60" s="896"/>
      <c r="AG60" s="896"/>
      <c r="AH60" s="896">
        <v>51.497172727332845</v>
      </c>
      <c r="AI60" s="896">
        <v>56.414147956273574</v>
      </c>
      <c r="AJ60" s="896">
        <v>72.615417878922116</v>
      </c>
      <c r="AK60" s="896">
        <v>117.78692276529311</v>
      </c>
      <c r="AL60" s="896">
        <v>151.22362386540289</v>
      </c>
      <c r="AM60" s="896">
        <v>178.70507247687672</v>
      </c>
      <c r="AN60" s="896">
        <v>201.80019075346371</v>
      </c>
      <c r="AO60" s="896">
        <v>225.35883833034222</v>
      </c>
      <c r="AP60" s="896">
        <v>242.96586799409306</v>
      </c>
      <c r="AQ60" s="896">
        <v>251.3770479196252</v>
      </c>
      <c r="AR60" s="896">
        <v>219.61099999999999</v>
      </c>
      <c r="AS60" s="896">
        <v>302.30599999999998</v>
      </c>
      <c r="AT60" s="896">
        <v>415.50300000000004</v>
      </c>
      <c r="AU60" s="896">
        <v>549.82100000000003</v>
      </c>
      <c r="AV60" s="896">
        <v>722.96500000000003</v>
      </c>
      <c r="AW60" s="896">
        <v>963.53300000000002</v>
      </c>
      <c r="AX60" s="896">
        <v>1237.7020586775143</v>
      </c>
      <c r="AY60" s="896">
        <v>1440.7675679371928</v>
      </c>
      <c r="AZ60" s="896">
        <v>1632.1173192887268</v>
      </c>
      <c r="BA60" s="896">
        <v>1783.2014949487759</v>
      </c>
      <c r="BB60" s="896">
        <v>1966.2753495570933</v>
      </c>
      <c r="BC60" s="896">
        <v>2143.4684371455282</v>
      </c>
      <c r="BD60" s="896">
        <v>2303.1767229957381</v>
      </c>
      <c r="BE60" s="896">
        <v>2531.7035246192022</v>
      </c>
      <c r="BF60" s="896">
        <v>2999.4614887041653</v>
      </c>
      <c r="BG60" s="896">
        <v>2966.6712049912694</v>
      </c>
      <c r="BH60" s="896">
        <v>3201.5130041258617</v>
      </c>
      <c r="BI60" s="896">
        <v>3472.5465205192463</v>
      </c>
      <c r="BJ60" s="896">
        <v>3760.9241738617989</v>
      </c>
      <c r="BK60" s="896">
        <v>3996.4280011900032</v>
      </c>
      <c r="BL60" s="896">
        <v>4891.7079022417884</v>
      </c>
      <c r="BM60" s="896">
        <v>5587.16694369992</v>
      </c>
      <c r="BN60" s="896">
        <v>5998.1093455519394</v>
      </c>
      <c r="BO60" s="896">
        <v>6471.3592562218046</v>
      </c>
      <c r="BP60" s="896">
        <v>6901.4624032787806</v>
      </c>
      <c r="BQ60" s="896">
        <v>7141.9076247388075</v>
      </c>
      <c r="BR60" s="896">
        <v>7733.6700263693738</v>
      </c>
      <c r="BS60" s="896">
        <v>8132.5337356956888</v>
      </c>
      <c r="BT60" s="896">
        <v>8108.0490092891159</v>
      </c>
      <c r="BU60" s="896">
        <v>7918.3911301320741</v>
      </c>
      <c r="BV60" s="896">
        <v>7516.1284248974798</v>
      </c>
      <c r="BW60" s="896">
        <v>6860.5919873947169</v>
      </c>
      <c r="BX60" s="896">
        <v>6632.2453215232699</v>
      </c>
      <c r="BY60" s="896">
        <v>6246.9974535818019</v>
      </c>
      <c r="BZ60" s="896">
        <v>6096.1118194482306</v>
      </c>
      <c r="CA60" s="896">
        <v>6141.0154957146733</v>
      </c>
      <c r="CB60" s="896">
        <v>5432.6825745911001</v>
      </c>
      <c r="CC60" s="896">
        <v>2763.915261420671</v>
      </c>
      <c r="CD60" s="896">
        <v>1729.87501822992</v>
      </c>
      <c r="CE60" s="896">
        <v>1814.1564347045392</v>
      </c>
      <c r="CF60" s="896">
        <v>1910.2027175441654</v>
      </c>
      <c r="CG60" s="897">
        <v>2032.6759880436643</v>
      </c>
    </row>
    <row r="61" spans="1:85" s="893" customFormat="1" ht="15.5" x14ac:dyDescent="0.35">
      <c r="A61" s="899"/>
      <c r="B61" s="909" t="s">
        <v>629</v>
      </c>
      <c r="C61" s="906" t="s">
        <v>639</v>
      </c>
      <c r="D61" s="896"/>
      <c r="E61" s="896"/>
      <c r="F61" s="896"/>
      <c r="G61" s="896"/>
      <c r="H61" s="896"/>
      <c r="I61" s="896"/>
      <c r="J61" s="896"/>
      <c r="K61" s="896"/>
      <c r="L61" s="896"/>
      <c r="M61" s="896"/>
      <c r="N61" s="896"/>
      <c r="O61" s="896"/>
      <c r="P61" s="896"/>
      <c r="Q61" s="896"/>
      <c r="R61" s="896"/>
      <c r="S61" s="896"/>
      <c r="T61" s="896"/>
      <c r="U61" s="896"/>
      <c r="V61" s="896"/>
      <c r="W61" s="896"/>
      <c r="X61" s="896"/>
      <c r="Y61" s="896"/>
      <c r="Z61" s="896"/>
      <c r="AA61" s="896"/>
      <c r="AB61" s="896"/>
      <c r="AC61" s="896"/>
      <c r="AD61" s="896"/>
      <c r="AE61" s="896"/>
      <c r="AF61" s="896"/>
      <c r="AG61" s="896"/>
      <c r="AH61" s="896">
        <v>0</v>
      </c>
      <c r="AI61" s="896">
        <v>0</v>
      </c>
      <c r="AJ61" s="896">
        <v>0</v>
      </c>
      <c r="AK61" s="896">
        <v>0</v>
      </c>
      <c r="AL61" s="896">
        <v>0</v>
      </c>
      <c r="AM61" s="896">
        <v>0</v>
      </c>
      <c r="AN61" s="896">
        <v>0</v>
      </c>
      <c r="AO61" s="896">
        <v>0</v>
      </c>
      <c r="AP61" s="896">
        <v>0</v>
      </c>
      <c r="AQ61" s="896">
        <v>0</v>
      </c>
      <c r="AR61" s="896">
        <v>0</v>
      </c>
      <c r="AS61" s="896">
        <v>0</v>
      </c>
      <c r="AT61" s="896">
        <v>0</v>
      </c>
      <c r="AU61" s="896">
        <v>0</v>
      </c>
      <c r="AV61" s="896">
        <v>0</v>
      </c>
      <c r="AW61" s="896">
        <v>0</v>
      </c>
      <c r="AX61" s="896">
        <v>0</v>
      </c>
      <c r="AY61" s="896">
        <v>0</v>
      </c>
      <c r="AZ61" s="896">
        <v>0</v>
      </c>
      <c r="BA61" s="896">
        <v>0</v>
      </c>
      <c r="BB61" s="896">
        <v>0</v>
      </c>
      <c r="BC61" s="896">
        <v>0</v>
      </c>
      <c r="BD61" s="896">
        <v>0</v>
      </c>
      <c r="BE61" s="896">
        <v>0</v>
      </c>
      <c r="BF61" s="896">
        <v>0</v>
      </c>
      <c r="BG61" s="896">
        <v>0</v>
      </c>
      <c r="BH61" s="896">
        <v>0</v>
      </c>
      <c r="BI61" s="896">
        <v>0</v>
      </c>
      <c r="BJ61" s="896">
        <v>0</v>
      </c>
      <c r="BK61" s="896">
        <v>0</v>
      </c>
      <c r="BL61" s="896">
        <v>0</v>
      </c>
      <c r="BM61" s="896">
        <v>0</v>
      </c>
      <c r="BN61" s="896">
        <v>0</v>
      </c>
      <c r="BO61" s="896">
        <v>0</v>
      </c>
      <c r="BP61" s="896">
        <v>0</v>
      </c>
      <c r="BQ61" s="896">
        <v>0</v>
      </c>
      <c r="BR61" s="896">
        <v>0</v>
      </c>
      <c r="BS61" s="896">
        <v>0</v>
      </c>
      <c r="BT61" s="896">
        <v>52.864111773063229</v>
      </c>
      <c r="BU61" s="896">
        <v>236.72004378389357</v>
      </c>
      <c r="BV61" s="896">
        <v>603.77638636341965</v>
      </c>
      <c r="BW61" s="896">
        <v>1657.8366983334929</v>
      </c>
      <c r="BX61" s="896">
        <v>2454.1800493921087</v>
      </c>
      <c r="BY61" s="896">
        <v>3864.3461641527538</v>
      </c>
      <c r="BZ61" s="896">
        <v>4906.0924297459915</v>
      </c>
      <c r="CA61" s="896">
        <v>6237.4644253627857</v>
      </c>
      <c r="CB61" s="896">
        <v>8187.0098918171616</v>
      </c>
      <c r="CC61" s="896">
        <v>11192.295585616979</v>
      </c>
      <c r="CD61" s="896">
        <v>13394.787371073347</v>
      </c>
      <c r="CE61" s="896">
        <v>14151.488255540469</v>
      </c>
      <c r="CF61" s="896">
        <v>14915.336832412506</v>
      </c>
      <c r="CG61" s="897">
        <v>15704.415893256339</v>
      </c>
    </row>
    <row r="62" spans="1:85" s="893" customFormat="1" ht="15.5" x14ac:dyDescent="0.35">
      <c r="A62" s="899"/>
      <c r="B62" s="913" t="s">
        <v>619</v>
      </c>
      <c r="C62" s="901"/>
      <c r="D62" s="896"/>
      <c r="E62" s="896"/>
      <c r="F62" s="896"/>
      <c r="G62" s="896"/>
      <c r="H62" s="896"/>
      <c r="I62" s="896"/>
      <c r="J62" s="896"/>
      <c r="K62" s="896"/>
      <c r="L62" s="896"/>
      <c r="M62" s="896"/>
      <c r="N62" s="896"/>
      <c r="O62" s="896"/>
      <c r="P62" s="896"/>
      <c r="Q62" s="896"/>
      <c r="R62" s="896"/>
      <c r="S62" s="896"/>
      <c r="T62" s="896"/>
      <c r="U62" s="896"/>
      <c r="V62" s="896"/>
      <c r="W62" s="896"/>
      <c r="X62" s="896"/>
      <c r="Y62" s="896"/>
      <c r="Z62" s="896"/>
      <c r="AA62" s="896"/>
      <c r="AB62" s="896"/>
      <c r="AC62" s="896"/>
      <c r="AD62" s="896"/>
      <c r="AE62" s="896"/>
      <c r="AF62" s="896"/>
      <c r="AG62" s="896"/>
      <c r="AH62" s="896">
        <v>0</v>
      </c>
      <c r="AI62" s="896">
        <v>0</v>
      </c>
      <c r="AJ62" s="896">
        <v>0</v>
      </c>
      <c r="AK62" s="896">
        <v>0</v>
      </c>
      <c r="AL62" s="896">
        <v>0</v>
      </c>
      <c r="AM62" s="896">
        <v>0</v>
      </c>
      <c r="AN62" s="896">
        <v>0</v>
      </c>
      <c r="AO62" s="896">
        <v>0</v>
      </c>
      <c r="AP62" s="896">
        <v>0</v>
      </c>
      <c r="AQ62" s="896">
        <v>0</v>
      </c>
      <c r="AR62" s="896">
        <v>0</v>
      </c>
      <c r="AS62" s="896">
        <v>0</v>
      </c>
      <c r="AT62" s="896">
        <v>0</v>
      </c>
      <c r="AU62" s="896">
        <v>0</v>
      </c>
      <c r="AV62" s="896">
        <v>0</v>
      </c>
      <c r="AW62" s="896">
        <v>0</v>
      </c>
      <c r="AX62" s="896">
        <v>0</v>
      </c>
      <c r="AY62" s="896">
        <v>0</v>
      </c>
      <c r="AZ62" s="896">
        <v>0</v>
      </c>
      <c r="BA62" s="896">
        <v>0</v>
      </c>
      <c r="BB62" s="896">
        <v>0</v>
      </c>
      <c r="BC62" s="896">
        <v>0</v>
      </c>
      <c r="BD62" s="896">
        <v>0</v>
      </c>
      <c r="BE62" s="896">
        <v>0</v>
      </c>
      <c r="BF62" s="896">
        <v>0</v>
      </c>
      <c r="BG62" s="896">
        <v>0</v>
      </c>
      <c r="BH62" s="896">
        <v>0</v>
      </c>
      <c r="BI62" s="896">
        <v>0</v>
      </c>
      <c r="BJ62" s="896">
        <v>0</v>
      </c>
      <c r="BK62" s="896">
        <v>0</v>
      </c>
      <c r="BL62" s="896">
        <v>0</v>
      </c>
      <c r="BM62" s="896">
        <v>0</v>
      </c>
      <c r="BN62" s="896">
        <v>0</v>
      </c>
      <c r="BO62" s="896">
        <v>0</v>
      </c>
      <c r="BP62" s="896">
        <v>0</v>
      </c>
      <c r="BQ62" s="896">
        <v>0</v>
      </c>
      <c r="BR62" s="896">
        <v>0</v>
      </c>
      <c r="BS62" s="896">
        <v>0</v>
      </c>
      <c r="BT62" s="896">
        <v>0</v>
      </c>
      <c r="BU62" s="896">
        <v>0</v>
      </c>
      <c r="BV62" s="896">
        <v>0</v>
      </c>
      <c r="BW62" s="896">
        <v>0</v>
      </c>
      <c r="BX62" s="896">
        <v>0</v>
      </c>
      <c r="BY62" s="896">
        <v>0</v>
      </c>
      <c r="BZ62" s="896">
        <v>1251.960554577242</v>
      </c>
      <c r="CA62" s="896">
        <v>1501.1473176279405</v>
      </c>
      <c r="CB62" s="896">
        <v>2.1587426587418066</v>
      </c>
      <c r="CC62" s="896">
        <v>0</v>
      </c>
      <c r="CD62" s="896">
        <v>0</v>
      </c>
      <c r="CE62" s="896">
        <v>0</v>
      </c>
      <c r="CF62" s="896">
        <v>0</v>
      </c>
      <c r="CG62" s="897">
        <v>0</v>
      </c>
    </row>
    <row r="63" spans="1:85" s="893" customFormat="1" ht="15.5" x14ac:dyDescent="0.35">
      <c r="A63" s="899"/>
      <c r="B63" s="894" t="s">
        <v>640</v>
      </c>
      <c r="C63" s="901"/>
      <c r="D63" s="896"/>
      <c r="E63" s="896"/>
      <c r="F63" s="896"/>
      <c r="G63" s="896"/>
      <c r="H63" s="896"/>
      <c r="I63" s="896"/>
      <c r="J63" s="896"/>
      <c r="K63" s="896"/>
      <c r="L63" s="896"/>
      <c r="M63" s="896"/>
      <c r="N63" s="896"/>
      <c r="O63" s="896"/>
      <c r="P63" s="896"/>
      <c r="Q63" s="896"/>
      <c r="R63" s="896"/>
      <c r="S63" s="896"/>
      <c r="T63" s="896"/>
      <c r="U63" s="896"/>
      <c r="V63" s="896"/>
      <c r="W63" s="896"/>
      <c r="X63" s="896"/>
      <c r="Y63" s="896"/>
      <c r="Z63" s="896"/>
      <c r="AA63" s="896"/>
      <c r="AB63" s="896"/>
      <c r="AC63" s="896"/>
      <c r="AD63" s="896"/>
      <c r="AE63" s="896"/>
      <c r="AF63" s="896"/>
      <c r="AG63" s="896"/>
      <c r="AH63" s="896">
        <f>SUM(AH64+AH65+AH70)</f>
        <v>258.11413250068358</v>
      </c>
      <c r="AI63" s="896">
        <f t="shared" ref="AI63:CG63" si="29">SUM(AI64+AI65+AI70)</f>
        <v>305.7873946256878</v>
      </c>
      <c r="AJ63" s="896">
        <f t="shared" si="29"/>
        <v>388.84742571798841</v>
      </c>
      <c r="AK63" s="896">
        <f t="shared" si="29"/>
        <v>482.66435420183143</v>
      </c>
      <c r="AL63" s="896">
        <f t="shared" si="29"/>
        <v>593.93759217154206</v>
      </c>
      <c r="AM63" s="896">
        <f t="shared" si="29"/>
        <v>710.47983839481799</v>
      </c>
      <c r="AN63" s="896">
        <f t="shared" si="29"/>
        <v>829.39313104256257</v>
      </c>
      <c r="AO63" s="896">
        <f t="shared" si="29"/>
        <v>993.53064962539042</v>
      </c>
      <c r="AP63" s="896">
        <f t="shared" si="29"/>
        <v>1211.2694385134364</v>
      </c>
      <c r="AQ63" s="896">
        <f t="shared" si="29"/>
        <v>1415.0480493004588</v>
      </c>
      <c r="AR63" s="896">
        <f t="shared" si="29"/>
        <v>1631.8074410566494</v>
      </c>
      <c r="AS63" s="896">
        <f t="shared" si="29"/>
        <v>1914.6843034256733</v>
      </c>
      <c r="AT63" s="896">
        <f t="shared" si="29"/>
        <v>2304.3560397957795</v>
      </c>
      <c r="AU63" s="896">
        <f t="shared" si="29"/>
        <v>2877.976333408672</v>
      </c>
      <c r="AV63" s="896">
        <f t="shared" si="29"/>
        <v>3518.9052789337857</v>
      </c>
      <c r="AW63" s="896">
        <f t="shared" si="29"/>
        <v>4088.8251420278812</v>
      </c>
      <c r="AX63" s="896">
        <f t="shared" si="29"/>
        <v>4454.0453902961845</v>
      </c>
      <c r="AY63" s="896">
        <f t="shared" si="29"/>
        <v>3686.8242456152539</v>
      </c>
      <c r="AZ63" s="896">
        <f t="shared" si="29"/>
        <v>4036.0962567005108</v>
      </c>
      <c r="BA63" s="896">
        <f t="shared" si="29"/>
        <v>4358.3338667151975</v>
      </c>
      <c r="BB63" s="896">
        <f t="shared" si="29"/>
        <v>4688.5010123243246</v>
      </c>
      <c r="BC63" s="896">
        <f t="shared" si="29"/>
        <v>4988.7399468664707</v>
      </c>
      <c r="BD63" s="896">
        <f t="shared" si="29"/>
        <v>5336.818108979679</v>
      </c>
      <c r="BE63" s="896">
        <f t="shared" si="29"/>
        <v>5722.9334806594406</v>
      </c>
      <c r="BF63" s="896">
        <f t="shared" si="29"/>
        <v>5985.9913311368155</v>
      </c>
      <c r="BG63" s="896">
        <f t="shared" si="29"/>
        <v>6391.7915029383157</v>
      </c>
      <c r="BH63" s="896">
        <f t="shared" si="29"/>
        <v>6795.8890890000011</v>
      </c>
      <c r="BI63" s="896">
        <f t="shared" si="29"/>
        <v>7268.097426729295</v>
      </c>
      <c r="BJ63" s="896">
        <f t="shared" si="29"/>
        <v>7750.1406047910614</v>
      </c>
      <c r="BK63" s="896">
        <f t="shared" si="29"/>
        <v>8447.776824206072</v>
      </c>
      <c r="BL63" s="896">
        <f t="shared" si="29"/>
        <v>9078.1133054892762</v>
      </c>
      <c r="BM63" s="896">
        <f t="shared" si="29"/>
        <v>9856.7322730734413</v>
      </c>
      <c r="BN63" s="896">
        <f t="shared" si="29"/>
        <v>10176.035963456925</v>
      </c>
      <c r="BO63" s="896">
        <f t="shared" si="29"/>
        <v>10443.52698347598</v>
      </c>
      <c r="BP63" s="896">
        <f t="shared" si="29"/>
        <v>10867.65476407867</v>
      </c>
      <c r="BQ63" s="896">
        <f t="shared" si="29"/>
        <v>10917.525163220158</v>
      </c>
      <c r="BR63" s="896">
        <f t="shared" si="29"/>
        <v>11365.515359143083</v>
      </c>
      <c r="BS63" s="896">
        <f t="shared" si="29"/>
        <v>11185.957026493259</v>
      </c>
      <c r="BT63" s="896">
        <f t="shared" si="29"/>
        <v>11139.584255356123</v>
      </c>
      <c r="BU63" s="896">
        <f t="shared" si="29"/>
        <v>11016.31278046763</v>
      </c>
      <c r="BV63" s="896">
        <f t="shared" si="29"/>
        <v>11036.561989500935</v>
      </c>
      <c r="BW63" s="896">
        <f t="shared" si="29"/>
        <v>11619.360496112373</v>
      </c>
      <c r="BX63" s="896">
        <f t="shared" si="29"/>
        <v>10514.754212724592</v>
      </c>
      <c r="BY63" s="896">
        <f t="shared" si="29"/>
        <v>10578.336587286327</v>
      </c>
      <c r="BZ63" s="896">
        <f t="shared" si="29"/>
        <v>11658.122285918374</v>
      </c>
      <c r="CA63" s="896">
        <f t="shared" si="29"/>
        <v>13492.951457777954</v>
      </c>
      <c r="CB63" s="896">
        <f t="shared" si="29"/>
        <v>14824.100138423953</v>
      </c>
      <c r="CC63" s="896">
        <f t="shared" si="29"/>
        <v>15743.224346431864</v>
      </c>
      <c r="CD63" s="896">
        <f t="shared" si="29"/>
        <v>16610.59783884303</v>
      </c>
      <c r="CE63" s="896">
        <f t="shared" si="29"/>
        <v>17019.83557461145</v>
      </c>
      <c r="CF63" s="896">
        <f t="shared" si="29"/>
        <v>17755.819456851677</v>
      </c>
      <c r="CG63" s="897">
        <f t="shared" si="29"/>
        <v>18908.790003956514</v>
      </c>
    </row>
    <row r="64" spans="1:85" s="893" customFormat="1" ht="15.5" x14ac:dyDescent="0.35">
      <c r="A64" s="899"/>
      <c r="B64" s="915" t="s">
        <v>603</v>
      </c>
      <c r="C64" s="901"/>
      <c r="D64" s="896"/>
      <c r="E64" s="896"/>
      <c r="F64" s="896"/>
      <c r="G64" s="896"/>
      <c r="H64" s="896"/>
      <c r="I64" s="896"/>
      <c r="J64" s="896"/>
      <c r="K64" s="896"/>
      <c r="L64" s="896"/>
      <c r="M64" s="896"/>
      <c r="N64" s="896"/>
      <c r="O64" s="896"/>
      <c r="P64" s="896"/>
      <c r="Q64" s="896"/>
      <c r="R64" s="896"/>
      <c r="S64" s="896"/>
      <c r="T64" s="896"/>
      <c r="U64" s="896"/>
      <c r="V64" s="896"/>
      <c r="W64" s="896"/>
      <c r="X64" s="896"/>
      <c r="Y64" s="896"/>
      <c r="Z64" s="896"/>
      <c r="AA64" s="896"/>
      <c r="AB64" s="896"/>
      <c r="AC64" s="896"/>
      <c r="AD64" s="896"/>
      <c r="AE64" s="896"/>
      <c r="AF64" s="896"/>
      <c r="AG64" s="896"/>
      <c r="AH64" s="896">
        <f t="shared" ref="AH64:CG64" si="30">AH42</f>
        <v>166.85163294015223</v>
      </c>
      <c r="AI64" s="896">
        <f t="shared" si="30"/>
        <v>201.98669766943607</v>
      </c>
      <c r="AJ64" s="896">
        <f t="shared" si="30"/>
        <v>267.08615494372384</v>
      </c>
      <c r="AK64" s="896">
        <f t="shared" si="30"/>
        <v>344.88735962000061</v>
      </c>
      <c r="AL64" s="896">
        <f t="shared" si="30"/>
        <v>432.76261631513819</v>
      </c>
      <c r="AM64" s="896">
        <f t="shared" si="30"/>
        <v>545.77732599007277</v>
      </c>
      <c r="AN64" s="896">
        <f t="shared" si="30"/>
        <v>668.42972245044268</v>
      </c>
      <c r="AO64" s="896">
        <f t="shared" si="30"/>
        <v>826.72611404673057</v>
      </c>
      <c r="AP64" s="896">
        <f t="shared" si="30"/>
        <v>1005.0843381880291</v>
      </c>
      <c r="AQ64" s="896">
        <f t="shared" si="30"/>
        <v>1207.7855554735697</v>
      </c>
      <c r="AR64" s="896">
        <f t="shared" si="30"/>
        <v>1420.4203722305615</v>
      </c>
      <c r="AS64" s="896">
        <f t="shared" si="30"/>
        <v>1699.4045258783954</v>
      </c>
      <c r="AT64" s="896">
        <f t="shared" si="30"/>
        <v>2068.6548833176544</v>
      </c>
      <c r="AU64" s="896">
        <f t="shared" si="30"/>
        <v>2619.9834721337593</v>
      </c>
      <c r="AV64" s="896">
        <f t="shared" si="30"/>
        <v>3250.9166146734183</v>
      </c>
      <c r="AW64" s="896">
        <f t="shared" si="30"/>
        <v>3804.792357886603</v>
      </c>
      <c r="AX64" s="896">
        <f t="shared" si="30"/>
        <v>4165.2249369870051</v>
      </c>
      <c r="AY64" s="896">
        <f t="shared" si="30"/>
        <v>3388.2159035573359</v>
      </c>
      <c r="AZ64" s="896">
        <f t="shared" si="30"/>
        <v>3746.6926426379068</v>
      </c>
      <c r="BA64" s="896">
        <f t="shared" si="30"/>
        <v>4067.6720761901756</v>
      </c>
      <c r="BB64" s="896">
        <f t="shared" si="30"/>
        <v>4391.8084922101561</v>
      </c>
      <c r="BC64" s="896">
        <f t="shared" si="30"/>
        <v>4690.4479934744568</v>
      </c>
      <c r="BD64" s="896">
        <f t="shared" si="30"/>
        <v>5022.428435610067</v>
      </c>
      <c r="BE64" s="896">
        <f t="shared" si="30"/>
        <v>5395.8915556206766</v>
      </c>
      <c r="BF64" s="896">
        <f t="shared" si="30"/>
        <v>5643.6350375003158</v>
      </c>
      <c r="BG64" s="896">
        <f t="shared" si="30"/>
        <v>6063.0533289745299</v>
      </c>
      <c r="BH64" s="896">
        <f t="shared" si="30"/>
        <v>6445.0620000000008</v>
      </c>
      <c r="BI64" s="896">
        <f t="shared" si="30"/>
        <v>6912.8650760993451</v>
      </c>
      <c r="BJ64" s="896">
        <f t="shared" si="30"/>
        <v>7383.5588916747929</v>
      </c>
      <c r="BK64" s="896">
        <f t="shared" si="30"/>
        <v>8048.6069674371029</v>
      </c>
      <c r="BL64" s="896">
        <f t="shared" si="30"/>
        <v>8576.6495699169573</v>
      </c>
      <c r="BM64" s="896">
        <f t="shared" si="30"/>
        <v>9327.3996576100053</v>
      </c>
      <c r="BN64" s="896">
        <f t="shared" si="30"/>
        <v>9643.7075359171649</v>
      </c>
      <c r="BO64" s="896">
        <f t="shared" si="30"/>
        <v>9901.5492084656125</v>
      </c>
      <c r="BP64" s="896">
        <f t="shared" si="30"/>
        <v>10300.174784564691</v>
      </c>
      <c r="BQ64" s="896">
        <f t="shared" si="30"/>
        <v>10336.873380108365</v>
      </c>
      <c r="BR64" s="896">
        <f t="shared" si="30"/>
        <v>10743.207760072017</v>
      </c>
      <c r="BS64" s="896">
        <f t="shared" si="30"/>
        <v>10551.129494576386</v>
      </c>
      <c r="BT64" s="896">
        <f t="shared" si="30"/>
        <v>10550.40570070284</v>
      </c>
      <c r="BU64" s="896">
        <f t="shared" si="30"/>
        <v>10425.833644233408</v>
      </c>
      <c r="BV64" s="896">
        <f t="shared" si="30"/>
        <v>10444.240081385964</v>
      </c>
      <c r="BW64" s="896">
        <f t="shared" si="30"/>
        <v>11031.750290292481</v>
      </c>
      <c r="BX64" s="896">
        <f t="shared" si="30"/>
        <v>10002.932244601534</v>
      </c>
      <c r="BY64" s="896">
        <f t="shared" si="30"/>
        <v>10068.002777351419</v>
      </c>
      <c r="BZ64" s="896">
        <f>BZ42</f>
        <v>10773.38956853924</v>
      </c>
      <c r="CA64" s="896">
        <f t="shared" si="30"/>
        <v>12570.291984037885</v>
      </c>
      <c r="CB64" s="896">
        <f t="shared" si="30"/>
        <v>14242.674143612045</v>
      </c>
      <c r="CC64" s="896">
        <f t="shared" si="30"/>
        <v>15171.312711269968</v>
      </c>
      <c r="CD64" s="896">
        <f t="shared" si="30"/>
        <v>16037.506725973681</v>
      </c>
      <c r="CE64" s="896">
        <f t="shared" si="30"/>
        <v>16460.986280332116</v>
      </c>
      <c r="CF64" s="896">
        <f t="shared" si="30"/>
        <v>17208.471381586722</v>
      </c>
      <c r="CG64" s="897">
        <f t="shared" si="30"/>
        <v>18367.48104104603</v>
      </c>
    </row>
    <row r="65" spans="1:86" s="893" customFormat="1" ht="15.5" x14ac:dyDescent="0.35">
      <c r="A65" s="899"/>
      <c r="B65" s="913" t="s">
        <v>605</v>
      </c>
      <c r="C65" s="901"/>
      <c r="D65" s="896"/>
      <c r="E65" s="896"/>
      <c r="F65" s="896"/>
      <c r="G65" s="896"/>
      <c r="H65" s="896"/>
      <c r="I65" s="896"/>
      <c r="J65" s="896"/>
      <c r="K65" s="896"/>
      <c r="L65" s="896"/>
      <c r="M65" s="896"/>
      <c r="N65" s="896"/>
      <c r="O65" s="896"/>
      <c r="P65" s="896"/>
      <c r="Q65" s="896"/>
      <c r="R65" s="896"/>
      <c r="S65" s="896"/>
      <c r="T65" s="896"/>
      <c r="U65" s="896"/>
      <c r="V65" s="896"/>
      <c r="W65" s="896"/>
      <c r="X65" s="896"/>
      <c r="Y65" s="896"/>
      <c r="Z65" s="896"/>
      <c r="AA65" s="896"/>
      <c r="AB65" s="896"/>
      <c r="AC65" s="896"/>
      <c r="AD65" s="896"/>
      <c r="AE65" s="896"/>
      <c r="AF65" s="896"/>
      <c r="AG65" s="896"/>
      <c r="AH65" s="896">
        <f>SUM(AH66:AH69)</f>
        <v>91.262499560531367</v>
      </c>
      <c r="AI65" s="896">
        <f t="shared" ref="AI65:CG65" si="31">SUM(AI66:AI69)</f>
        <v>103.80069695625174</v>
      </c>
      <c r="AJ65" s="896">
        <f t="shared" si="31"/>
        <v>121.76127077426457</v>
      </c>
      <c r="AK65" s="896">
        <f t="shared" si="31"/>
        <v>137.77699458183082</v>
      </c>
      <c r="AL65" s="896">
        <f t="shared" si="31"/>
        <v>161.17497585640393</v>
      </c>
      <c r="AM65" s="896">
        <f t="shared" si="31"/>
        <v>164.70251240474516</v>
      </c>
      <c r="AN65" s="896">
        <f t="shared" si="31"/>
        <v>160.96340859211983</v>
      </c>
      <c r="AO65" s="896">
        <f t="shared" si="31"/>
        <v>166.80453557865985</v>
      </c>
      <c r="AP65" s="896">
        <f t="shared" si="31"/>
        <v>206.18510032540726</v>
      </c>
      <c r="AQ65" s="896">
        <f t="shared" si="31"/>
        <v>207.26249382688911</v>
      </c>
      <c r="AR65" s="896">
        <f t="shared" si="31"/>
        <v>211.38706882608795</v>
      </c>
      <c r="AS65" s="896">
        <f t="shared" si="31"/>
        <v>215.27977754727789</v>
      </c>
      <c r="AT65" s="896">
        <f t="shared" si="31"/>
        <v>235.70115647812503</v>
      </c>
      <c r="AU65" s="896">
        <f t="shared" si="31"/>
        <v>257.99286127491263</v>
      </c>
      <c r="AV65" s="896">
        <f t="shared" si="31"/>
        <v>267.98866426036761</v>
      </c>
      <c r="AW65" s="896">
        <f t="shared" si="31"/>
        <v>284.03278414127828</v>
      </c>
      <c r="AX65" s="896">
        <f t="shared" si="31"/>
        <v>288.8204533091793</v>
      </c>
      <c r="AY65" s="896">
        <f t="shared" si="31"/>
        <v>298.60834205791821</v>
      </c>
      <c r="AZ65" s="896">
        <f t="shared" si="31"/>
        <v>289.40361406260422</v>
      </c>
      <c r="BA65" s="896">
        <f t="shared" si="31"/>
        <v>290.66179052502196</v>
      </c>
      <c r="BB65" s="896">
        <f t="shared" si="31"/>
        <v>296.69252011416853</v>
      </c>
      <c r="BC65" s="896">
        <f t="shared" si="31"/>
        <v>298.29195339201408</v>
      </c>
      <c r="BD65" s="896">
        <f t="shared" si="31"/>
        <v>314.38967336961207</v>
      </c>
      <c r="BE65" s="896">
        <f t="shared" si="31"/>
        <v>327.04192503876374</v>
      </c>
      <c r="BF65" s="896">
        <f t="shared" si="31"/>
        <v>342.35629363649957</v>
      </c>
      <c r="BG65" s="896">
        <f t="shared" si="31"/>
        <v>328.73817396378581</v>
      </c>
      <c r="BH65" s="896">
        <f t="shared" si="31"/>
        <v>350.82708899999994</v>
      </c>
      <c r="BI65" s="896">
        <f t="shared" si="31"/>
        <v>355.23235062994974</v>
      </c>
      <c r="BJ65" s="896">
        <f t="shared" si="31"/>
        <v>366.58171311626842</v>
      </c>
      <c r="BK65" s="896">
        <f t="shared" si="31"/>
        <v>399.16985676896826</v>
      </c>
      <c r="BL65" s="896">
        <f t="shared" si="31"/>
        <v>501.46373557231908</v>
      </c>
      <c r="BM65" s="896">
        <f t="shared" si="31"/>
        <v>529.3326154634359</v>
      </c>
      <c r="BN65" s="896">
        <f t="shared" si="31"/>
        <v>532.32842753975922</v>
      </c>
      <c r="BO65" s="896">
        <f t="shared" si="31"/>
        <v>541.97777501036842</v>
      </c>
      <c r="BP65" s="896">
        <f t="shared" si="31"/>
        <v>567.47997951397826</v>
      </c>
      <c r="BQ65" s="896">
        <f t="shared" si="31"/>
        <v>580.65178311179295</v>
      </c>
      <c r="BR65" s="896">
        <f t="shared" si="31"/>
        <v>622.30759907106517</v>
      </c>
      <c r="BS65" s="896">
        <f t="shared" si="31"/>
        <v>634.82753191687289</v>
      </c>
      <c r="BT65" s="896">
        <f t="shared" si="31"/>
        <v>589.1785546532825</v>
      </c>
      <c r="BU65" s="896">
        <f t="shared" si="31"/>
        <v>590.47913623422176</v>
      </c>
      <c r="BV65" s="896">
        <f t="shared" si="31"/>
        <v>592.32190811497128</v>
      </c>
      <c r="BW65" s="896">
        <f t="shared" si="31"/>
        <v>587.6102058198918</v>
      </c>
      <c r="BX65" s="896">
        <f t="shared" si="31"/>
        <v>511.82196812305881</v>
      </c>
      <c r="BY65" s="896">
        <f t="shared" si="31"/>
        <v>510.3338099349067</v>
      </c>
      <c r="BZ65" s="896">
        <f t="shared" si="31"/>
        <v>512.46874225820829</v>
      </c>
      <c r="CA65" s="896">
        <f t="shared" si="31"/>
        <v>541.60317044206715</v>
      </c>
      <c r="CB65" s="896">
        <f t="shared" si="31"/>
        <v>578.46365404933306</v>
      </c>
      <c r="CC65" s="896">
        <f t="shared" si="31"/>
        <v>571.91163516189533</v>
      </c>
      <c r="CD65" s="896">
        <f t="shared" si="31"/>
        <v>573.09111286935081</v>
      </c>
      <c r="CE65" s="896">
        <f t="shared" si="31"/>
        <v>558.84929427933344</v>
      </c>
      <c r="CF65" s="896">
        <f t="shared" si="31"/>
        <v>547.34807526495456</v>
      </c>
      <c r="CG65" s="897">
        <f t="shared" si="31"/>
        <v>541.30896291048202</v>
      </c>
    </row>
    <row r="66" spans="1:86" s="893" customFormat="1" ht="15.5" x14ac:dyDescent="0.35">
      <c r="A66" s="899"/>
      <c r="B66" s="909" t="s">
        <v>645</v>
      </c>
      <c r="C66" s="901"/>
      <c r="D66" s="896"/>
      <c r="E66" s="896"/>
      <c r="F66" s="896"/>
      <c r="G66" s="896"/>
      <c r="H66" s="896"/>
      <c r="I66" s="896"/>
      <c r="J66" s="896"/>
      <c r="K66" s="896"/>
      <c r="L66" s="896"/>
      <c r="M66" s="896"/>
      <c r="N66" s="896"/>
      <c r="O66" s="896"/>
      <c r="P66" s="896"/>
      <c r="Q66" s="896"/>
      <c r="R66" s="896"/>
      <c r="S66" s="896"/>
      <c r="T66" s="896"/>
      <c r="U66" s="896"/>
      <c r="V66" s="896"/>
      <c r="W66" s="896"/>
      <c r="X66" s="896"/>
      <c r="Y66" s="896"/>
      <c r="Z66" s="896"/>
      <c r="AA66" s="896"/>
      <c r="AB66" s="896"/>
      <c r="AC66" s="896"/>
      <c r="AD66" s="896"/>
      <c r="AE66" s="896"/>
      <c r="AF66" s="896"/>
      <c r="AG66" s="896"/>
      <c r="AH66" s="896">
        <v>26.124419779292353</v>
      </c>
      <c r="AI66" s="896">
        <v>29.389972251703899</v>
      </c>
      <c r="AJ66" s="896">
        <v>34.288300960321216</v>
      </c>
      <c r="AK66" s="896">
        <v>38.370241550835644</v>
      </c>
      <c r="AL66" s="896">
        <v>41.635794023247186</v>
      </c>
      <c r="AM66" s="896">
        <v>44.08495837755585</v>
      </c>
      <c r="AN66" s="896">
        <v>44.901346495658736</v>
      </c>
      <c r="AO66" s="896">
        <v>47.350510849967392</v>
      </c>
      <c r="AP66" s="896">
        <v>49.799675204276049</v>
      </c>
      <c r="AQ66" s="896">
        <v>46.119397567868241</v>
      </c>
      <c r="AR66" s="896">
        <v>47.848507602010152</v>
      </c>
      <c r="AS66" s="896">
        <v>48.443654540107154</v>
      </c>
      <c r="AT66" s="896">
        <v>49.15962691968339</v>
      </c>
      <c r="AU66" s="896">
        <v>52.251288722939016</v>
      </c>
      <c r="AV66" s="896">
        <v>51.94789833739847</v>
      </c>
      <c r="AW66" s="896">
        <v>55.754439384821133</v>
      </c>
      <c r="AX66" s="896">
        <v>49.254564810611789</v>
      </c>
      <c r="AY66" s="896">
        <v>49.479372152231917</v>
      </c>
      <c r="AZ66" s="896">
        <v>47.585872555403647</v>
      </c>
      <c r="BA66" s="896">
        <v>47.727623132616458</v>
      </c>
      <c r="BB66" s="896">
        <v>43.298476627173812</v>
      </c>
      <c r="BC66" s="896">
        <v>45.522256487485045</v>
      </c>
      <c r="BD66" s="896">
        <v>43.787999999999997</v>
      </c>
      <c r="BE66" s="896">
        <v>43.786999999999999</v>
      </c>
      <c r="BF66" s="896">
        <v>43.276589385629926</v>
      </c>
      <c r="BG66" s="896">
        <v>41.870065056891917</v>
      </c>
      <c r="BH66" s="896">
        <v>40.161999999999999</v>
      </c>
      <c r="BI66" s="896">
        <v>34.633821321321321</v>
      </c>
      <c r="BJ66" s="896">
        <v>33.675449570815445</v>
      </c>
      <c r="BK66" s="896">
        <v>32.278980572177439</v>
      </c>
      <c r="BL66" s="896">
        <v>34.4126571368</v>
      </c>
      <c r="BM66" s="896">
        <v>34.052216707435903</v>
      </c>
      <c r="BN66" s="896">
        <v>32.443668379959036</v>
      </c>
      <c r="BO66" s="896">
        <v>31.415099537507196</v>
      </c>
      <c r="BP66" s="896">
        <v>30.485839132581937</v>
      </c>
      <c r="BQ66" s="896">
        <v>28.811339391792881</v>
      </c>
      <c r="BR66" s="896">
        <v>27.547684241065259</v>
      </c>
      <c r="BS66" s="896">
        <v>25.944535112099693</v>
      </c>
      <c r="BT66" s="896">
        <v>24.468501471795534</v>
      </c>
      <c r="BU66" s="896">
        <v>22.849321929125864</v>
      </c>
      <c r="BV66" s="896">
        <v>21.394699465595245</v>
      </c>
      <c r="BW66" s="896">
        <v>19.816157284150389</v>
      </c>
      <c r="BX66" s="896">
        <v>16.070642023560094</v>
      </c>
      <c r="BY66" s="896">
        <v>14.976451963907241</v>
      </c>
      <c r="BZ66" s="896">
        <v>13.983783740085711</v>
      </c>
      <c r="CA66" s="896">
        <v>13.938142259282312</v>
      </c>
      <c r="CB66" s="896">
        <v>13.753068363463806</v>
      </c>
      <c r="CC66" s="896">
        <v>13.079675478926406</v>
      </c>
      <c r="CD66" s="896">
        <v>12.462886168698899</v>
      </c>
      <c r="CE66" s="896">
        <v>11.656492423836861</v>
      </c>
      <c r="CF66" s="896">
        <v>10.844235640253705</v>
      </c>
      <c r="CG66" s="897">
        <v>10.104229132358931</v>
      </c>
    </row>
    <row r="67" spans="1:86" s="893" customFormat="1" ht="15.5" x14ac:dyDescent="0.35">
      <c r="A67" s="899"/>
      <c r="B67" s="905" t="s">
        <v>607</v>
      </c>
      <c r="C67" s="906"/>
      <c r="D67" s="896"/>
      <c r="E67" s="896"/>
      <c r="F67" s="896"/>
      <c r="G67" s="896"/>
      <c r="H67" s="896"/>
      <c r="I67" s="896"/>
      <c r="J67" s="896"/>
      <c r="K67" s="896"/>
      <c r="L67" s="896"/>
      <c r="M67" s="896"/>
      <c r="N67" s="896"/>
      <c r="O67" s="896"/>
      <c r="P67" s="896"/>
      <c r="Q67" s="896"/>
      <c r="R67" s="896"/>
      <c r="S67" s="896"/>
      <c r="T67" s="896"/>
      <c r="U67" s="896"/>
      <c r="V67" s="896"/>
      <c r="W67" s="896"/>
      <c r="X67" s="896"/>
      <c r="Y67" s="896"/>
      <c r="Z67" s="896"/>
      <c r="AA67" s="896"/>
      <c r="AB67" s="896"/>
      <c r="AC67" s="896"/>
      <c r="AD67" s="896"/>
      <c r="AE67" s="896"/>
      <c r="AF67" s="896"/>
      <c r="AG67" s="896"/>
      <c r="AH67" s="896">
        <v>65.138079781239014</v>
      </c>
      <c r="AI67" s="896">
        <v>74.410724704547846</v>
      </c>
      <c r="AJ67" s="896">
        <v>87.472969813943365</v>
      </c>
      <c r="AK67" s="896">
        <v>99.406753030995191</v>
      </c>
      <c r="AL67" s="896">
        <v>119.53918183315673</v>
      </c>
      <c r="AM67" s="896">
        <v>120.6175540271893</v>
      </c>
      <c r="AN67" s="896">
        <v>116.06206209646109</v>
      </c>
      <c r="AO67" s="896">
        <v>119.45402472869245</v>
      </c>
      <c r="AP67" s="896">
        <v>156.38542512113122</v>
      </c>
      <c r="AQ67" s="896">
        <v>161.14309625902087</v>
      </c>
      <c r="AR67" s="896">
        <v>163.5385612240778</v>
      </c>
      <c r="AS67" s="896">
        <v>166.83612300717073</v>
      </c>
      <c r="AT67" s="896">
        <v>186.54152955844165</v>
      </c>
      <c r="AU67" s="896">
        <v>205.7415725519736</v>
      </c>
      <c r="AV67" s="896">
        <v>216.04076592296917</v>
      </c>
      <c r="AW67" s="896">
        <v>228.27834475645716</v>
      </c>
      <c r="AX67" s="896">
        <v>236.10888849856752</v>
      </c>
      <c r="AY67" s="896">
        <v>245.00037486436395</v>
      </c>
      <c r="AZ67" s="896">
        <v>236.35974150720057</v>
      </c>
      <c r="BA67" s="896">
        <v>237.96716739240549</v>
      </c>
      <c r="BB67" s="896">
        <v>245.0973184485922</v>
      </c>
      <c r="BC67" s="896">
        <v>242.20669690452905</v>
      </c>
      <c r="BD67" s="896">
        <v>258.72899999999998</v>
      </c>
      <c r="BE67" s="896">
        <v>268.85582803876378</v>
      </c>
      <c r="BF67" s="896">
        <v>279.37000925086966</v>
      </c>
      <c r="BG67" s="896">
        <v>267.52760810474769</v>
      </c>
      <c r="BH67" s="896">
        <v>290.02199999999999</v>
      </c>
      <c r="BI67" s="896">
        <v>295.90443333862845</v>
      </c>
      <c r="BJ67" s="896">
        <v>306.96027354545299</v>
      </c>
      <c r="BK67" s="896">
        <v>339.45087619679083</v>
      </c>
      <c r="BL67" s="896">
        <v>429.98707743551904</v>
      </c>
      <c r="BM67" s="896">
        <v>453.03202475600006</v>
      </c>
      <c r="BN67" s="896">
        <v>452.41763415980012</v>
      </c>
      <c r="BO67" s="896">
        <v>463.35645447286123</v>
      </c>
      <c r="BP67" s="896">
        <v>485.5666966211603</v>
      </c>
      <c r="BQ67" s="896">
        <v>497.16494340000003</v>
      </c>
      <c r="BR67" s="896">
        <v>512.43799999999999</v>
      </c>
      <c r="BS67" s="896">
        <v>519.03479934477321</v>
      </c>
      <c r="BT67" s="896">
        <v>481.27709238148697</v>
      </c>
      <c r="BU67" s="896">
        <v>477.91213640509585</v>
      </c>
      <c r="BV67" s="896">
        <v>485.10195680171694</v>
      </c>
      <c r="BW67" s="896">
        <v>482.12772353574138</v>
      </c>
      <c r="BX67" s="896">
        <v>419.8608978994987</v>
      </c>
      <c r="BY67" s="896">
        <v>416.93058017099941</v>
      </c>
      <c r="BZ67" s="896">
        <v>420.60732911812261</v>
      </c>
      <c r="CA67" s="896">
        <v>456.00346018278492</v>
      </c>
      <c r="CB67" s="896">
        <v>477.71117527953203</v>
      </c>
      <c r="CC67" s="896">
        <v>476.92388381146566</v>
      </c>
      <c r="CD67" s="896">
        <v>478.74449921235532</v>
      </c>
      <c r="CE67" s="896">
        <v>466.3594118406487</v>
      </c>
      <c r="CF67" s="896">
        <v>456.74925029445154</v>
      </c>
      <c r="CG67" s="897">
        <v>451.54503445469231</v>
      </c>
    </row>
    <row r="68" spans="1:86" s="893" customFormat="1" ht="15.5" x14ac:dyDescent="0.35">
      <c r="A68" s="899"/>
      <c r="B68" s="909" t="s">
        <v>412</v>
      </c>
      <c r="C68" s="901"/>
      <c r="D68" s="896"/>
      <c r="E68" s="896"/>
      <c r="F68" s="896"/>
      <c r="G68" s="896"/>
      <c r="H68" s="896"/>
      <c r="I68" s="896"/>
      <c r="J68" s="896"/>
      <c r="K68" s="896"/>
      <c r="L68" s="896"/>
      <c r="M68" s="896"/>
      <c r="N68" s="896"/>
      <c r="O68" s="896"/>
      <c r="P68" s="896"/>
      <c r="Q68" s="896"/>
      <c r="R68" s="896"/>
      <c r="S68" s="896"/>
      <c r="T68" s="896"/>
      <c r="U68" s="896"/>
      <c r="V68" s="896"/>
      <c r="W68" s="896"/>
      <c r="X68" s="896"/>
      <c r="Y68" s="896"/>
      <c r="Z68" s="896"/>
      <c r="AA68" s="896"/>
      <c r="AB68" s="896"/>
      <c r="AC68" s="896"/>
      <c r="AD68" s="896"/>
      <c r="AE68" s="896"/>
      <c r="AF68" s="896"/>
      <c r="AG68" s="896"/>
      <c r="AH68" s="896">
        <v>0</v>
      </c>
      <c r="AI68" s="896">
        <v>0</v>
      </c>
      <c r="AJ68" s="896">
        <v>0</v>
      </c>
      <c r="AK68" s="896">
        <v>0</v>
      </c>
      <c r="AL68" s="896">
        <v>0</v>
      </c>
      <c r="AM68" s="896">
        <v>0</v>
      </c>
      <c r="AN68" s="896">
        <v>0</v>
      </c>
      <c r="AO68" s="896">
        <v>0</v>
      </c>
      <c r="AP68" s="896">
        <v>0</v>
      </c>
      <c r="AQ68" s="896">
        <v>0</v>
      </c>
      <c r="AR68" s="896">
        <v>0</v>
      </c>
      <c r="AS68" s="896">
        <v>0</v>
      </c>
      <c r="AT68" s="896">
        <v>0</v>
      </c>
      <c r="AU68" s="896">
        <v>0</v>
      </c>
      <c r="AV68" s="896">
        <v>0</v>
      </c>
      <c r="AW68" s="896">
        <v>0</v>
      </c>
      <c r="AX68" s="896">
        <v>0</v>
      </c>
      <c r="AY68" s="896">
        <v>0</v>
      </c>
      <c r="AZ68" s="896">
        <v>0</v>
      </c>
      <c r="BA68" s="896">
        <v>0</v>
      </c>
      <c r="BB68" s="896">
        <v>0</v>
      </c>
      <c r="BC68" s="896">
        <v>0</v>
      </c>
      <c r="BD68" s="896">
        <v>0</v>
      </c>
      <c r="BE68" s="896">
        <v>0</v>
      </c>
      <c r="BF68" s="896">
        <v>0</v>
      </c>
      <c r="BG68" s="896">
        <v>0</v>
      </c>
      <c r="BH68" s="896">
        <v>0</v>
      </c>
      <c r="BI68" s="896">
        <v>0</v>
      </c>
      <c r="BJ68" s="896">
        <v>0</v>
      </c>
      <c r="BK68" s="896">
        <v>0</v>
      </c>
      <c r="BL68" s="896">
        <v>5.5109329999999996</v>
      </c>
      <c r="BM68" s="896">
        <v>7.0408049999999998</v>
      </c>
      <c r="BN68" s="896">
        <v>9.2482140000000008</v>
      </c>
      <c r="BO68" s="896">
        <v>9.5133209999999995</v>
      </c>
      <c r="BP68" s="896">
        <v>9.4075343484310903</v>
      </c>
      <c r="BQ68" s="896">
        <v>9.2168086836232543</v>
      </c>
      <c r="BR68" s="896">
        <v>37.532187830000005</v>
      </c>
      <c r="BS68" s="896">
        <v>43.794516459999997</v>
      </c>
      <c r="BT68" s="896">
        <v>41.280517799999998</v>
      </c>
      <c r="BU68" s="896">
        <v>48.629247100000001</v>
      </c>
      <c r="BV68" s="896">
        <v>41.032349681177138</v>
      </c>
      <c r="BW68" s="896">
        <v>43.885255000000001</v>
      </c>
      <c r="BX68" s="896">
        <v>41.886665799999996</v>
      </c>
      <c r="BY68" s="896">
        <v>41.936323200000004</v>
      </c>
      <c r="BZ68" s="896">
        <v>42.326642399999997</v>
      </c>
      <c r="CA68" s="896">
        <v>42.899118999999999</v>
      </c>
      <c r="CB68" s="896">
        <v>48.104804774765135</v>
      </c>
      <c r="CC68" s="896">
        <v>46.450894252533985</v>
      </c>
      <c r="CD68" s="896">
        <v>46.444027326481944</v>
      </c>
      <c r="CE68" s="896">
        <v>46.162708232381092</v>
      </c>
      <c r="CF68" s="896">
        <v>45.873746000387506</v>
      </c>
      <c r="CG68" s="897">
        <v>45.849366484998633</v>
      </c>
    </row>
    <row r="69" spans="1:86" s="898" customFormat="1" ht="15.5" x14ac:dyDescent="0.35">
      <c r="A69" s="888"/>
      <c r="B69" s="909" t="s">
        <v>421</v>
      </c>
      <c r="C69" s="890"/>
      <c r="D69" s="895"/>
      <c r="E69" s="895"/>
      <c r="F69" s="895"/>
      <c r="G69" s="895"/>
      <c r="H69" s="895"/>
      <c r="I69" s="895"/>
      <c r="J69" s="895"/>
      <c r="K69" s="895"/>
      <c r="L69" s="895"/>
      <c r="M69" s="895"/>
      <c r="N69" s="895"/>
      <c r="O69" s="895"/>
      <c r="P69" s="895"/>
      <c r="Q69" s="895"/>
      <c r="R69" s="895"/>
      <c r="S69" s="895"/>
      <c r="T69" s="895"/>
      <c r="U69" s="895"/>
      <c r="V69" s="895"/>
      <c r="W69" s="895"/>
      <c r="X69" s="895"/>
      <c r="Y69" s="895"/>
      <c r="Z69" s="895"/>
      <c r="AA69" s="895"/>
      <c r="AB69" s="895"/>
      <c r="AC69" s="895"/>
      <c r="AD69" s="895"/>
      <c r="AE69" s="895"/>
      <c r="AF69" s="895"/>
      <c r="AG69" s="895"/>
      <c r="AH69" s="896">
        <v>0</v>
      </c>
      <c r="AI69" s="896">
        <v>0</v>
      </c>
      <c r="AJ69" s="896">
        <v>0</v>
      </c>
      <c r="AK69" s="896">
        <v>0</v>
      </c>
      <c r="AL69" s="896">
        <v>0</v>
      </c>
      <c r="AM69" s="896">
        <v>0</v>
      </c>
      <c r="AN69" s="896">
        <v>0</v>
      </c>
      <c r="AO69" s="896">
        <v>0</v>
      </c>
      <c r="AP69" s="896">
        <v>0</v>
      </c>
      <c r="AQ69" s="896">
        <v>0</v>
      </c>
      <c r="AR69" s="896">
        <v>0</v>
      </c>
      <c r="AS69" s="896">
        <v>0</v>
      </c>
      <c r="AT69" s="896">
        <v>0</v>
      </c>
      <c r="AU69" s="896">
        <v>0</v>
      </c>
      <c r="AV69" s="896">
        <v>0</v>
      </c>
      <c r="AW69" s="896">
        <v>0</v>
      </c>
      <c r="AX69" s="896">
        <v>3.4569999999999999</v>
      </c>
      <c r="AY69" s="896">
        <v>4.1285950413223143</v>
      </c>
      <c r="AZ69" s="896">
        <v>5.4580000000000002</v>
      </c>
      <c r="BA69" s="896">
        <v>4.9669999999999996</v>
      </c>
      <c r="BB69" s="896">
        <v>8.2967250384024585</v>
      </c>
      <c r="BC69" s="896">
        <v>10.563000000000001</v>
      </c>
      <c r="BD69" s="896">
        <v>11.87267336961207</v>
      </c>
      <c r="BE69" s="896">
        <v>14.399096999999999</v>
      </c>
      <c r="BF69" s="896">
        <v>19.709695</v>
      </c>
      <c r="BG69" s="896">
        <v>19.340500802146213</v>
      </c>
      <c r="BH69" s="896">
        <v>20.643089</v>
      </c>
      <c r="BI69" s="896">
        <v>24.694095969999999</v>
      </c>
      <c r="BJ69" s="896">
        <v>25.945989999999998</v>
      </c>
      <c r="BK69" s="896">
        <v>27.44</v>
      </c>
      <c r="BL69" s="896">
        <v>31.553068</v>
      </c>
      <c r="BM69" s="896">
        <v>35.207568999999999</v>
      </c>
      <c r="BN69" s="896">
        <v>38.218910999999999</v>
      </c>
      <c r="BO69" s="896">
        <v>37.692900000000002</v>
      </c>
      <c r="BP69" s="896">
        <v>42.019909411804896</v>
      </c>
      <c r="BQ69" s="896">
        <v>45.458691636376749</v>
      </c>
      <c r="BR69" s="896">
        <v>44.789727000000006</v>
      </c>
      <c r="BS69" s="896">
        <v>46.053681000000005</v>
      </c>
      <c r="BT69" s="896">
        <v>42.152442999999998</v>
      </c>
      <c r="BU69" s="896">
        <v>41.088430800000005</v>
      </c>
      <c r="BV69" s="896">
        <v>44.79290216648203</v>
      </c>
      <c r="BW69" s="896">
        <v>41.78107</v>
      </c>
      <c r="BX69" s="896">
        <v>34.003762399999999</v>
      </c>
      <c r="BY69" s="896">
        <v>36.4904546</v>
      </c>
      <c r="BZ69" s="896">
        <v>35.550986999999999</v>
      </c>
      <c r="CA69" s="896">
        <v>28.762449</v>
      </c>
      <c r="CB69" s="896">
        <v>38.894605631572048</v>
      </c>
      <c r="CC69" s="896">
        <v>35.457181618969365</v>
      </c>
      <c r="CD69" s="896">
        <v>35.439700161814699</v>
      </c>
      <c r="CE69" s="896">
        <v>34.670681782466822</v>
      </c>
      <c r="CF69" s="896">
        <v>33.880843329861811</v>
      </c>
      <c r="CG69" s="897">
        <v>33.810332838432196</v>
      </c>
      <c r="CH69" s="893"/>
    </row>
    <row r="70" spans="1:86" s="921" customFormat="1" ht="16" thickBot="1" x14ac:dyDescent="0.4">
      <c r="A70" s="916"/>
      <c r="B70" s="916" t="s">
        <v>619</v>
      </c>
      <c r="C70" s="916"/>
      <c r="D70" s="917"/>
      <c r="E70" s="917"/>
      <c r="F70" s="917"/>
      <c r="G70" s="917"/>
      <c r="H70" s="917"/>
      <c r="I70" s="917"/>
      <c r="J70" s="917"/>
      <c r="K70" s="917"/>
      <c r="L70" s="917"/>
      <c r="M70" s="917"/>
      <c r="N70" s="917"/>
      <c r="O70" s="917"/>
      <c r="P70" s="917"/>
      <c r="Q70" s="917"/>
      <c r="R70" s="917"/>
      <c r="S70" s="917"/>
      <c r="T70" s="917"/>
      <c r="U70" s="917"/>
      <c r="V70" s="917"/>
      <c r="W70" s="917"/>
      <c r="X70" s="917"/>
      <c r="Y70" s="917"/>
      <c r="Z70" s="917"/>
      <c r="AA70" s="917"/>
      <c r="AB70" s="917"/>
      <c r="AC70" s="917"/>
      <c r="AD70" s="917"/>
      <c r="AE70" s="917"/>
      <c r="AF70" s="917"/>
      <c r="AG70" s="917"/>
      <c r="AH70" s="918">
        <v>0</v>
      </c>
      <c r="AI70" s="919">
        <v>0</v>
      </c>
      <c r="AJ70" s="919">
        <v>0</v>
      </c>
      <c r="AK70" s="919">
        <v>0</v>
      </c>
      <c r="AL70" s="919">
        <v>0</v>
      </c>
      <c r="AM70" s="919">
        <v>0</v>
      </c>
      <c r="AN70" s="919">
        <v>0</v>
      </c>
      <c r="AO70" s="919">
        <v>0</v>
      </c>
      <c r="AP70" s="919">
        <v>0</v>
      </c>
      <c r="AQ70" s="919">
        <v>0</v>
      </c>
      <c r="AR70" s="919">
        <v>0</v>
      </c>
      <c r="AS70" s="919">
        <v>0</v>
      </c>
      <c r="AT70" s="919">
        <v>0</v>
      </c>
      <c r="AU70" s="919">
        <v>0</v>
      </c>
      <c r="AV70" s="919">
        <v>0</v>
      </c>
      <c r="AW70" s="919">
        <v>0</v>
      </c>
      <c r="AX70" s="919">
        <v>0</v>
      </c>
      <c r="AY70" s="919">
        <v>0</v>
      </c>
      <c r="AZ70" s="919">
        <v>0</v>
      </c>
      <c r="BA70" s="919">
        <v>0</v>
      </c>
      <c r="BB70" s="919">
        <v>0</v>
      </c>
      <c r="BC70" s="919">
        <v>0</v>
      </c>
      <c r="BD70" s="919">
        <v>0</v>
      </c>
      <c r="BE70" s="919">
        <v>0</v>
      </c>
      <c r="BF70" s="919">
        <v>0</v>
      </c>
      <c r="BG70" s="919">
        <v>0</v>
      </c>
      <c r="BH70" s="919">
        <v>0</v>
      </c>
      <c r="BI70" s="919">
        <v>0</v>
      </c>
      <c r="BJ70" s="919">
        <v>0</v>
      </c>
      <c r="BK70" s="919">
        <v>0</v>
      </c>
      <c r="BL70" s="919">
        <v>0</v>
      </c>
      <c r="BM70" s="919">
        <v>0</v>
      </c>
      <c r="BN70" s="919">
        <v>0</v>
      </c>
      <c r="BO70" s="919">
        <v>0</v>
      </c>
      <c r="BP70" s="919">
        <v>0</v>
      </c>
      <c r="BQ70" s="919">
        <v>0</v>
      </c>
      <c r="BR70" s="919">
        <v>0</v>
      </c>
      <c r="BS70" s="919">
        <v>0</v>
      </c>
      <c r="BT70" s="919">
        <v>0</v>
      </c>
      <c r="BU70" s="919">
        <v>0</v>
      </c>
      <c r="BV70" s="919">
        <v>0</v>
      </c>
      <c r="BW70" s="919">
        <v>0</v>
      </c>
      <c r="BX70" s="919">
        <v>0</v>
      </c>
      <c r="BY70" s="919">
        <v>0</v>
      </c>
      <c r="BZ70" s="919">
        <v>372.26397512092626</v>
      </c>
      <c r="CA70" s="919">
        <v>381.05630329800118</v>
      </c>
      <c r="CB70" s="919">
        <v>2.9623407625758018</v>
      </c>
      <c r="CC70" s="919">
        <v>0</v>
      </c>
      <c r="CD70" s="919">
        <v>0</v>
      </c>
      <c r="CE70" s="919">
        <v>0</v>
      </c>
      <c r="CF70" s="919">
        <v>0</v>
      </c>
      <c r="CG70" s="920">
        <v>0</v>
      </c>
      <c r="CH70" s="893"/>
    </row>
    <row r="71" spans="1:86" ht="31" x14ac:dyDescent="0.35">
      <c r="A71" s="334" t="s">
        <v>225</v>
      </c>
      <c r="B71" s="298" t="s">
        <v>19</v>
      </c>
      <c r="C71" s="299"/>
      <c r="D71" s="300" t="s">
        <v>296</v>
      </c>
      <c r="E71" s="300" t="s">
        <v>297</v>
      </c>
      <c r="F71" s="300" t="s">
        <v>298</v>
      </c>
      <c r="G71" s="300" t="s">
        <v>299</v>
      </c>
      <c r="H71" s="300" t="s">
        <v>300</v>
      </c>
      <c r="I71" s="300" t="s">
        <v>301</v>
      </c>
      <c r="J71" s="300" t="s">
        <v>302</v>
      </c>
      <c r="K71" s="300" t="s">
        <v>303</v>
      </c>
      <c r="L71" s="300" t="s">
        <v>304</v>
      </c>
      <c r="M71" s="300" t="s">
        <v>305</v>
      </c>
      <c r="N71" s="300" t="s">
        <v>306</v>
      </c>
      <c r="O71" s="300" t="s">
        <v>307</v>
      </c>
      <c r="P71" s="300" t="s">
        <v>308</v>
      </c>
      <c r="Q71" s="300" t="s">
        <v>309</v>
      </c>
      <c r="R71" s="300" t="s">
        <v>310</v>
      </c>
      <c r="S71" s="300" t="s">
        <v>311</v>
      </c>
      <c r="T71" s="300" t="s">
        <v>312</v>
      </c>
      <c r="U71" s="300" t="s">
        <v>313</v>
      </c>
      <c r="V71" s="300" t="s">
        <v>314</v>
      </c>
      <c r="W71" s="300" t="s">
        <v>315</v>
      </c>
      <c r="X71" s="300" t="s">
        <v>316</v>
      </c>
      <c r="Y71" s="300" t="s">
        <v>317</v>
      </c>
      <c r="Z71" s="300" t="s">
        <v>318</v>
      </c>
      <c r="AA71" s="300" t="s">
        <v>319</v>
      </c>
      <c r="AB71" s="300" t="s">
        <v>320</v>
      </c>
      <c r="AC71" s="300" t="s">
        <v>321</v>
      </c>
      <c r="AD71" s="300" t="s">
        <v>322</v>
      </c>
      <c r="AE71" s="300" t="s">
        <v>323</v>
      </c>
      <c r="AF71" s="300" t="s">
        <v>324</v>
      </c>
      <c r="AG71" s="300" t="s">
        <v>325</v>
      </c>
      <c r="AH71" s="300" t="s">
        <v>326</v>
      </c>
      <c r="AI71" s="300" t="s">
        <v>327</v>
      </c>
      <c r="AJ71" s="300" t="s">
        <v>328</v>
      </c>
      <c r="AK71" s="300" t="s">
        <v>329</v>
      </c>
      <c r="AL71" s="300" t="s">
        <v>330</v>
      </c>
      <c r="AM71" s="300" t="s">
        <v>331</v>
      </c>
      <c r="AN71" s="300" t="s">
        <v>332</v>
      </c>
      <c r="AO71" s="300" t="s">
        <v>333</v>
      </c>
      <c r="AP71" s="300" t="s">
        <v>334</v>
      </c>
      <c r="AQ71" s="300" t="s">
        <v>335</v>
      </c>
      <c r="AR71" s="300" t="s">
        <v>336</v>
      </c>
      <c r="AS71" s="300" t="s">
        <v>337</v>
      </c>
      <c r="AT71" s="300" t="s">
        <v>338</v>
      </c>
      <c r="AU71" s="300" t="s">
        <v>339</v>
      </c>
      <c r="AV71" s="300" t="s">
        <v>340</v>
      </c>
      <c r="AW71" s="300" t="s">
        <v>341</v>
      </c>
      <c r="AX71" s="300" t="s">
        <v>342</v>
      </c>
      <c r="AY71" s="300" t="s">
        <v>227</v>
      </c>
      <c r="AZ71" s="300" t="s">
        <v>228</v>
      </c>
      <c r="BA71" s="300" t="s">
        <v>229</v>
      </c>
      <c r="BB71" s="300" t="s">
        <v>230</v>
      </c>
      <c r="BC71" s="300" t="s">
        <v>231</v>
      </c>
      <c r="BD71" s="300" t="s">
        <v>232</v>
      </c>
      <c r="BE71" s="300" t="s">
        <v>233</v>
      </c>
      <c r="BF71" s="300" t="s">
        <v>234</v>
      </c>
      <c r="BG71" s="300" t="s">
        <v>235</v>
      </c>
      <c r="BH71" s="300" t="s">
        <v>236</v>
      </c>
      <c r="BI71" s="300" t="s">
        <v>237</v>
      </c>
      <c r="BJ71" s="300" t="s">
        <v>238</v>
      </c>
      <c r="BK71" s="300" t="s">
        <v>239</v>
      </c>
      <c r="BL71" s="300" t="s">
        <v>240</v>
      </c>
      <c r="BM71" s="300" t="s">
        <v>241</v>
      </c>
      <c r="BN71" s="300" t="s">
        <v>242</v>
      </c>
      <c r="BO71" s="300" t="s">
        <v>243</v>
      </c>
      <c r="BP71" s="300" t="s">
        <v>244</v>
      </c>
      <c r="BQ71" s="300" t="s">
        <v>245</v>
      </c>
      <c r="BR71" s="300" t="s">
        <v>246</v>
      </c>
      <c r="BS71" s="300" t="s">
        <v>247</v>
      </c>
      <c r="BT71" s="300" t="s">
        <v>248</v>
      </c>
      <c r="BU71" s="300" t="s">
        <v>249</v>
      </c>
      <c r="BV71" s="300" t="s">
        <v>250</v>
      </c>
      <c r="BW71" s="300" t="s">
        <v>251</v>
      </c>
      <c r="BX71" s="300" t="s">
        <v>252</v>
      </c>
      <c r="BY71" s="300" t="s">
        <v>253</v>
      </c>
      <c r="BZ71" s="300" t="s">
        <v>254</v>
      </c>
      <c r="CA71" s="300" t="s">
        <v>255</v>
      </c>
      <c r="CB71" s="300" t="s">
        <v>256</v>
      </c>
      <c r="CC71" s="300" t="s">
        <v>257</v>
      </c>
      <c r="CD71" s="300" t="s">
        <v>258</v>
      </c>
      <c r="CE71" s="300" t="s">
        <v>259</v>
      </c>
      <c r="CF71" s="300" t="s">
        <v>260</v>
      </c>
      <c r="CG71" s="335" t="s">
        <v>261</v>
      </c>
    </row>
    <row r="72" spans="1:86" ht="15.5" x14ac:dyDescent="0.35">
      <c r="A72" s="302">
        <v>2025</v>
      </c>
      <c r="B72" s="303" t="s">
        <v>460</v>
      </c>
      <c r="C72" s="304"/>
      <c r="D72" s="305" t="s">
        <v>263</v>
      </c>
      <c r="E72" s="305" t="s">
        <v>263</v>
      </c>
      <c r="F72" s="305" t="s">
        <v>263</v>
      </c>
      <c r="G72" s="305" t="s">
        <v>263</v>
      </c>
      <c r="H72" s="305" t="s">
        <v>263</v>
      </c>
      <c r="I72" s="305" t="s">
        <v>263</v>
      </c>
      <c r="J72" s="305" t="s">
        <v>263</v>
      </c>
      <c r="K72" s="305" t="s">
        <v>263</v>
      </c>
      <c r="L72" s="305" t="s">
        <v>263</v>
      </c>
      <c r="M72" s="305" t="s">
        <v>263</v>
      </c>
      <c r="N72" s="305" t="s">
        <v>263</v>
      </c>
      <c r="O72" s="305" t="s">
        <v>263</v>
      </c>
      <c r="P72" s="305" t="s">
        <v>263</v>
      </c>
      <c r="Q72" s="305" t="s">
        <v>263</v>
      </c>
      <c r="R72" s="305" t="s">
        <v>263</v>
      </c>
      <c r="S72" s="305" t="s">
        <v>263</v>
      </c>
      <c r="T72" s="305" t="s">
        <v>263</v>
      </c>
      <c r="U72" s="305" t="s">
        <v>263</v>
      </c>
      <c r="V72" s="305" t="s">
        <v>263</v>
      </c>
      <c r="W72" s="305" t="s">
        <v>263</v>
      </c>
      <c r="X72" s="305" t="s">
        <v>263</v>
      </c>
      <c r="Y72" s="305" t="s">
        <v>263</v>
      </c>
      <c r="Z72" s="305" t="s">
        <v>263</v>
      </c>
      <c r="AA72" s="305" t="s">
        <v>263</v>
      </c>
      <c r="AB72" s="305" t="s">
        <v>263</v>
      </c>
      <c r="AC72" s="305" t="s">
        <v>263</v>
      </c>
      <c r="AD72" s="305" t="s">
        <v>263</v>
      </c>
      <c r="AE72" s="305" t="s">
        <v>263</v>
      </c>
      <c r="AF72" s="305" t="s">
        <v>263</v>
      </c>
      <c r="AG72" s="305" t="s">
        <v>263</v>
      </c>
      <c r="AH72" s="305" t="s">
        <v>263</v>
      </c>
      <c r="AI72" s="305" t="s">
        <v>263</v>
      </c>
      <c r="AJ72" s="305" t="s">
        <v>263</v>
      </c>
      <c r="AK72" s="305" t="s">
        <v>263</v>
      </c>
      <c r="AL72" s="305" t="s">
        <v>263</v>
      </c>
      <c r="AM72" s="305" t="s">
        <v>263</v>
      </c>
      <c r="AN72" s="305" t="s">
        <v>263</v>
      </c>
      <c r="AO72" s="305" t="s">
        <v>263</v>
      </c>
      <c r="AP72" s="305" t="s">
        <v>263</v>
      </c>
      <c r="AQ72" s="305" t="s">
        <v>263</v>
      </c>
      <c r="AR72" s="305" t="s">
        <v>263</v>
      </c>
      <c r="AS72" s="305" t="s">
        <v>263</v>
      </c>
      <c r="AT72" s="305" t="s">
        <v>263</v>
      </c>
      <c r="AU72" s="305" t="s">
        <v>263</v>
      </c>
      <c r="AV72" s="305" t="s">
        <v>263</v>
      </c>
      <c r="AW72" s="305" t="s">
        <v>263</v>
      </c>
      <c r="AX72" s="305" t="s">
        <v>263</v>
      </c>
      <c r="AY72" s="305" t="s">
        <v>263</v>
      </c>
      <c r="AZ72" s="305" t="s">
        <v>263</v>
      </c>
      <c r="BA72" s="305" t="s">
        <v>263</v>
      </c>
      <c r="BB72" s="305" t="s">
        <v>263</v>
      </c>
      <c r="BC72" s="305" t="s">
        <v>263</v>
      </c>
      <c r="BD72" s="305" t="s">
        <v>263</v>
      </c>
      <c r="BE72" s="305" t="s">
        <v>263</v>
      </c>
      <c r="BF72" s="305" t="s">
        <v>263</v>
      </c>
      <c r="BG72" s="305" t="s">
        <v>263</v>
      </c>
      <c r="BH72" s="305" t="s">
        <v>263</v>
      </c>
      <c r="BI72" s="305" t="s">
        <v>263</v>
      </c>
      <c r="BJ72" s="305" t="s">
        <v>263</v>
      </c>
      <c r="BK72" s="305" t="s">
        <v>263</v>
      </c>
      <c r="BL72" s="305" t="s">
        <v>263</v>
      </c>
      <c r="BM72" s="305" t="s">
        <v>263</v>
      </c>
      <c r="BN72" s="305" t="s">
        <v>263</v>
      </c>
      <c r="BO72" s="305" t="s">
        <v>263</v>
      </c>
      <c r="BP72" s="305" t="s">
        <v>263</v>
      </c>
      <c r="BQ72" s="305" t="s">
        <v>263</v>
      </c>
      <c r="BR72" s="305" t="s">
        <v>263</v>
      </c>
      <c r="BS72" s="305" t="s">
        <v>263</v>
      </c>
      <c r="BT72" s="305" t="s">
        <v>263</v>
      </c>
      <c r="BU72" s="305" t="s">
        <v>263</v>
      </c>
      <c r="BV72" s="305" t="s">
        <v>263</v>
      </c>
      <c r="BW72" s="305" t="s">
        <v>263</v>
      </c>
      <c r="BX72" s="305" t="s">
        <v>263</v>
      </c>
      <c r="BY72" s="305" t="s">
        <v>263</v>
      </c>
      <c r="BZ72" s="305" t="s">
        <v>263</v>
      </c>
      <c r="CA72" s="305" t="s">
        <v>263</v>
      </c>
      <c r="CB72" s="305" t="s">
        <v>264</v>
      </c>
      <c r="CC72" s="305" t="s">
        <v>264</v>
      </c>
      <c r="CD72" s="305" t="s">
        <v>264</v>
      </c>
      <c r="CE72" s="305" t="s">
        <v>264</v>
      </c>
      <c r="CF72" s="305" t="s">
        <v>264</v>
      </c>
      <c r="CG72" s="336" t="s">
        <v>264</v>
      </c>
    </row>
    <row r="73" spans="1:86" ht="15.5" x14ac:dyDescent="0.35">
      <c r="A73" s="307"/>
      <c r="B73" s="226" t="s">
        <v>588</v>
      </c>
      <c r="C73" s="308"/>
      <c r="D73" s="309"/>
      <c r="E73" s="309"/>
      <c r="F73" s="309"/>
      <c r="G73" s="309"/>
      <c r="H73" s="309"/>
      <c r="I73" s="309"/>
      <c r="J73" s="309"/>
      <c r="K73" s="309"/>
      <c r="L73" s="309"/>
      <c r="M73" s="309"/>
      <c r="N73" s="309"/>
      <c r="O73" s="309"/>
      <c r="P73" s="309"/>
      <c r="Q73" s="309"/>
      <c r="R73" s="309"/>
      <c r="S73" s="309"/>
      <c r="T73" s="309"/>
      <c r="U73" s="309"/>
      <c r="V73" s="309"/>
      <c r="W73" s="309"/>
      <c r="X73" s="309"/>
      <c r="Y73" s="309"/>
      <c r="Z73" s="309"/>
      <c r="AA73" s="309"/>
      <c r="AB73" s="309"/>
      <c r="AC73" s="309"/>
      <c r="AD73" s="309"/>
      <c r="AE73" s="309"/>
      <c r="AF73" s="309"/>
      <c r="AG73" s="309"/>
      <c r="AH73" s="309">
        <v>10955.723668246956</v>
      </c>
      <c r="AI73" s="309">
        <v>10345.951151255553</v>
      </c>
      <c r="AJ73" s="309">
        <v>9869.7817532981881</v>
      </c>
      <c r="AK73" s="309">
        <v>10398.155460383368</v>
      </c>
      <c r="AL73" s="309">
        <v>10566.005838753405</v>
      </c>
      <c r="AM73" s="309">
        <v>10626.455966840263</v>
      </c>
      <c r="AN73" s="309">
        <v>11576.754839485859</v>
      </c>
      <c r="AO73" s="309">
        <v>12208.475859256456</v>
      </c>
      <c r="AP73" s="309">
        <v>12993.283519524104</v>
      </c>
      <c r="AQ73" s="309">
        <v>13713.092614322206</v>
      </c>
      <c r="AR73" s="309">
        <v>16389.547121277123</v>
      </c>
      <c r="AS73" s="309">
        <v>17286.61066734009</v>
      </c>
      <c r="AT73" s="309">
        <v>18609.138485726449</v>
      </c>
      <c r="AU73" s="309">
        <v>21885.422152845691</v>
      </c>
      <c r="AV73" s="309">
        <v>26984.2711898261</v>
      </c>
      <c r="AW73" s="309">
        <v>31046.698256920441</v>
      </c>
      <c r="AX73" s="309">
        <v>33922.020872684203</v>
      </c>
      <c r="AY73" s="309">
        <v>35347.634644104182</v>
      </c>
      <c r="AZ73" s="309">
        <v>36104.597672252916</v>
      </c>
      <c r="BA73" s="309">
        <v>37220.975777003528</v>
      </c>
      <c r="BB73" s="309">
        <v>37661.15618746508</v>
      </c>
      <c r="BC73" s="309">
        <v>37505.934570960126</v>
      </c>
      <c r="BD73" s="309">
        <v>38467.121238451284</v>
      </c>
      <c r="BE73" s="309">
        <v>39586.96546127156</v>
      </c>
      <c r="BF73" s="309">
        <v>39481.672761192924</v>
      </c>
      <c r="BG73" s="309">
        <v>40120.140670123241</v>
      </c>
      <c r="BH73" s="309">
        <v>39817.842741263747</v>
      </c>
      <c r="BI73" s="309">
        <v>40017.601493763956</v>
      </c>
      <c r="BJ73" s="309">
        <v>40318.153319141224</v>
      </c>
      <c r="BK73" s="309">
        <v>41950.361336393158</v>
      </c>
      <c r="BL73" s="309">
        <v>42040.163612299424</v>
      </c>
      <c r="BM73" s="309">
        <v>44567.026038761273</v>
      </c>
      <c r="BN73" s="309">
        <v>44678.529507905158</v>
      </c>
      <c r="BO73" s="309">
        <v>45286.989534806395</v>
      </c>
      <c r="BP73" s="309">
        <v>46033.85817808022</v>
      </c>
      <c r="BQ73" s="309">
        <v>45836.94934443204</v>
      </c>
      <c r="BR73" s="309">
        <v>48487.973056618132</v>
      </c>
      <c r="BS73" s="309">
        <v>50509.206115395806</v>
      </c>
      <c r="BT73" s="309">
        <v>50434.679015205278</v>
      </c>
      <c r="BU73" s="309">
        <v>52189.473074723435</v>
      </c>
      <c r="BV73" s="309">
        <v>52770.677167777976</v>
      </c>
      <c r="BW73" s="309">
        <v>54144.548359876724</v>
      </c>
      <c r="BX73" s="309">
        <v>52848.21123310706</v>
      </c>
      <c r="BY73" s="309">
        <v>56646.383006600445</v>
      </c>
      <c r="BZ73" s="309">
        <v>57693.876798905803</v>
      </c>
      <c r="CA73" s="309">
        <v>64747.9469731465</v>
      </c>
      <c r="CB73" s="309">
        <v>71640.816258848106</v>
      </c>
      <c r="CC73" s="309">
        <v>75283.972559355723</v>
      </c>
      <c r="CD73" s="309">
        <v>79231.230150025673</v>
      </c>
      <c r="CE73" s="309">
        <v>80633.848476399799</v>
      </c>
      <c r="CF73" s="309">
        <v>82078.274921062548</v>
      </c>
      <c r="CG73" s="310">
        <v>84223.093230291444</v>
      </c>
    </row>
    <row r="74" spans="1:86" s="315" customFormat="1" ht="15.5" x14ac:dyDescent="0.35">
      <c r="A74" s="307"/>
      <c r="B74" s="311" t="s">
        <v>634</v>
      </c>
      <c r="C74" s="308"/>
      <c r="D74" s="312"/>
      <c r="E74" s="312"/>
      <c r="F74" s="312"/>
      <c r="G74" s="312"/>
      <c r="H74" s="312"/>
      <c r="I74" s="312"/>
      <c r="J74" s="312"/>
      <c r="K74" s="312"/>
      <c r="L74" s="312"/>
      <c r="M74" s="312"/>
      <c r="N74" s="312"/>
      <c r="O74" s="312"/>
      <c r="P74" s="312"/>
      <c r="Q74" s="312"/>
      <c r="R74" s="312"/>
      <c r="S74" s="312"/>
      <c r="T74" s="312"/>
      <c r="U74" s="312"/>
      <c r="V74" s="312"/>
      <c r="W74" s="312"/>
      <c r="X74" s="312"/>
      <c r="Y74" s="312"/>
      <c r="Z74" s="312"/>
      <c r="AA74" s="312"/>
      <c r="AB74" s="312"/>
      <c r="AC74" s="312"/>
      <c r="AD74" s="312"/>
      <c r="AE74" s="312"/>
      <c r="AF74" s="312"/>
      <c r="AG74" s="312"/>
      <c r="AH74" s="313">
        <v>57.181880230423253</v>
      </c>
      <c r="AI74" s="313">
        <v>62.573134638261095</v>
      </c>
      <c r="AJ74" s="313">
        <v>61.526487185479155</v>
      </c>
      <c r="AK74" s="313">
        <v>63.665826861966615</v>
      </c>
      <c r="AL74" s="313">
        <v>66.707464929711691</v>
      </c>
      <c r="AM74" s="313">
        <v>68.152168302961826</v>
      </c>
      <c r="AN74" s="313">
        <v>64.941552828865852</v>
      </c>
      <c r="AO74" s="313">
        <v>63.294031930801886</v>
      </c>
      <c r="AP74" s="313">
        <v>64.228444597831171</v>
      </c>
      <c r="AQ74" s="313">
        <v>63.143656822628841</v>
      </c>
      <c r="AR74" s="313">
        <v>61.939938088827482</v>
      </c>
      <c r="AS74" s="313">
        <v>61.186310970037248</v>
      </c>
      <c r="AT74" s="313">
        <v>62.401797658125069</v>
      </c>
      <c r="AU74" s="313">
        <v>68.119032110597772</v>
      </c>
      <c r="AV74" s="313">
        <v>505.86952996469915</v>
      </c>
      <c r="AW74" s="313">
        <v>685.19302987173626</v>
      </c>
      <c r="AX74" s="313">
        <v>756.79080093962295</v>
      </c>
      <c r="AY74" s="313">
        <v>878.71446258168896</v>
      </c>
      <c r="AZ74" s="313">
        <v>861.28636914065873</v>
      </c>
      <c r="BA74" s="313">
        <v>949.49336998620549</v>
      </c>
      <c r="BB74" s="313">
        <v>1013.1787963003179</v>
      </c>
      <c r="BC74" s="313">
        <v>1071.4648766864332</v>
      </c>
      <c r="BD74" s="313">
        <v>1137.1923859425247</v>
      </c>
      <c r="BE74" s="313">
        <v>1240.3284528073184</v>
      </c>
      <c r="BF74" s="313">
        <v>1372.7052896491405</v>
      </c>
      <c r="BG74" s="313">
        <v>1397.4925715363056</v>
      </c>
      <c r="BH74" s="313">
        <v>1439.9386516448546</v>
      </c>
      <c r="BI74" s="313">
        <v>1537.5354236097191</v>
      </c>
      <c r="BJ74" s="313">
        <v>1576.5568929635911</v>
      </c>
      <c r="BK74" s="313">
        <v>1645.473735837091</v>
      </c>
      <c r="BL74" s="313">
        <v>1689.0137070803082</v>
      </c>
      <c r="BM74" s="313">
        <v>1796.4201537312233</v>
      </c>
      <c r="BN74" s="313">
        <v>1804.6099353798072</v>
      </c>
      <c r="BO74" s="313">
        <v>1910.6086035060316</v>
      </c>
      <c r="BP74" s="313">
        <v>1984.3075655767509</v>
      </c>
      <c r="BQ74" s="313">
        <v>2048.9502638048039</v>
      </c>
      <c r="BR74" s="313">
        <v>2375.4389968493224</v>
      </c>
      <c r="BS74" s="313">
        <v>2519.7476032148911</v>
      </c>
      <c r="BT74" s="313">
        <v>2547.719425359569</v>
      </c>
      <c r="BU74" s="313">
        <v>2598.316115378851</v>
      </c>
      <c r="BV74" s="313">
        <v>2737.72589135834</v>
      </c>
      <c r="BW74" s="313">
        <v>2908.9743330054171</v>
      </c>
      <c r="BX74" s="313">
        <v>2696.3588609196959</v>
      </c>
      <c r="BY74" s="313">
        <v>2954.6481617785157</v>
      </c>
      <c r="BZ74" s="313">
        <v>3208.4165717940323</v>
      </c>
      <c r="CA74" s="313">
        <v>3883.7301182872407</v>
      </c>
      <c r="CB74" s="313">
        <v>4642.9232195902377</v>
      </c>
      <c r="CC74" s="313">
        <v>5078.3525818854541</v>
      </c>
      <c r="CD74" s="313">
        <v>5553.0146262820072</v>
      </c>
      <c r="CE74" s="313">
        <v>5922.0996584967388</v>
      </c>
      <c r="CF74" s="313">
        <v>6239.7345621590503</v>
      </c>
      <c r="CG74" s="314">
        <v>6535.454226115713</v>
      </c>
      <c r="CH74" s="296"/>
    </row>
    <row r="75" spans="1:86" ht="15.5" x14ac:dyDescent="0.35">
      <c r="A75" s="316"/>
      <c r="B75" s="317" t="s">
        <v>589</v>
      </c>
      <c r="C75" s="318"/>
      <c r="D75" s="313"/>
      <c r="E75" s="313"/>
      <c r="F75" s="313"/>
      <c r="G75" s="313"/>
      <c r="H75" s="313"/>
      <c r="I75" s="313"/>
      <c r="J75" s="313"/>
      <c r="K75" s="313"/>
      <c r="L75" s="313"/>
      <c r="M75" s="313"/>
      <c r="N75" s="313"/>
      <c r="O75" s="313"/>
      <c r="P75" s="313"/>
      <c r="Q75" s="313"/>
      <c r="R75" s="313"/>
      <c r="S75" s="313"/>
      <c r="T75" s="313"/>
      <c r="U75" s="313"/>
      <c r="V75" s="313"/>
      <c r="W75" s="313"/>
      <c r="X75" s="313"/>
      <c r="Y75" s="313"/>
      <c r="Z75" s="313"/>
      <c r="AA75" s="313"/>
      <c r="AB75" s="313"/>
      <c r="AC75" s="313"/>
      <c r="AD75" s="313"/>
      <c r="AE75" s="313"/>
      <c r="AF75" s="313"/>
      <c r="AG75" s="313"/>
      <c r="AH75" s="313">
        <v>57.181880230423253</v>
      </c>
      <c r="AI75" s="313">
        <v>62.573134638261095</v>
      </c>
      <c r="AJ75" s="313">
        <v>61.526487185479155</v>
      </c>
      <c r="AK75" s="313">
        <v>63.665826861966615</v>
      </c>
      <c r="AL75" s="313">
        <v>66.707464929711691</v>
      </c>
      <c r="AM75" s="313">
        <v>68.152168302961826</v>
      </c>
      <c r="AN75" s="313">
        <v>64.941552828865852</v>
      </c>
      <c r="AO75" s="313">
        <v>63.294031930801886</v>
      </c>
      <c r="AP75" s="313">
        <v>64.228444597831171</v>
      </c>
      <c r="AQ75" s="313">
        <v>63.143656822628841</v>
      </c>
      <c r="AR75" s="313">
        <v>61.939938088827482</v>
      </c>
      <c r="AS75" s="313">
        <v>61.186310970037248</v>
      </c>
      <c r="AT75" s="313">
        <v>62.401797658125069</v>
      </c>
      <c r="AU75" s="313">
        <v>68.119032110597772</v>
      </c>
      <c r="AV75" s="313">
        <v>505.86952996469915</v>
      </c>
      <c r="AW75" s="313">
        <v>685.19302987173626</v>
      </c>
      <c r="AX75" s="313">
        <v>756.79080093962295</v>
      </c>
      <c r="AY75" s="313">
        <v>878.71446258168896</v>
      </c>
      <c r="AZ75" s="313">
        <v>861.28636914065873</v>
      </c>
      <c r="BA75" s="313">
        <v>949.49336998620549</v>
      </c>
      <c r="BB75" s="313">
        <v>1013.1787963003179</v>
      </c>
      <c r="BC75" s="313">
        <v>1071.4648766864332</v>
      </c>
      <c r="BD75" s="313">
        <v>1137.1923859425247</v>
      </c>
      <c r="BE75" s="313">
        <v>1240.3284528073184</v>
      </c>
      <c r="BF75" s="313">
        <v>1372.7052896491405</v>
      </c>
      <c r="BG75" s="313">
        <v>1397.4925715363056</v>
      </c>
      <c r="BH75" s="313">
        <v>1439.9386516448546</v>
      </c>
      <c r="BI75" s="313">
        <v>1537.5354236097191</v>
      </c>
      <c r="BJ75" s="313">
        <v>1576.5568929635911</v>
      </c>
      <c r="BK75" s="313">
        <v>1645.473735837091</v>
      </c>
      <c r="BL75" s="313">
        <v>1689.0137070803082</v>
      </c>
      <c r="BM75" s="313">
        <v>1796.4201537312233</v>
      </c>
      <c r="BN75" s="313">
        <v>1804.6099353798072</v>
      </c>
      <c r="BO75" s="313">
        <v>1910.6086035060316</v>
      </c>
      <c r="BP75" s="313">
        <v>1984.3075655767509</v>
      </c>
      <c r="BQ75" s="313">
        <v>2048.9502638048039</v>
      </c>
      <c r="BR75" s="313">
        <v>2375.4389968493224</v>
      </c>
      <c r="BS75" s="313">
        <v>2519.7476032148911</v>
      </c>
      <c r="BT75" s="313">
        <v>2547.719425359569</v>
      </c>
      <c r="BU75" s="313">
        <v>2598.316115378851</v>
      </c>
      <c r="BV75" s="313">
        <v>2737.72589135834</v>
      </c>
      <c r="BW75" s="313">
        <v>2908.9743330054171</v>
      </c>
      <c r="BX75" s="313">
        <v>2696.3588609196959</v>
      </c>
      <c r="BY75" s="313">
        <v>2954.6481617785157</v>
      </c>
      <c r="BZ75" s="313">
        <v>3208.4165717940323</v>
      </c>
      <c r="CA75" s="313">
        <v>3883.7301182872407</v>
      </c>
      <c r="CB75" s="313">
        <v>4642.9232195902377</v>
      </c>
      <c r="CC75" s="313">
        <v>5078.3525818854541</v>
      </c>
      <c r="CD75" s="313">
        <v>5553.0146262820072</v>
      </c>
      <c r="CE75" s="313">
        <v>5922.0996584967388</v>
      </c>
      <c r="CF75" s="313">
        <v>6239.7345621590503</v>
      </c>
      <c r="CG75" s="314">
        <v>6535.454226115713</v>
      </c>
    </row>
    <row r="76" spans="1:86" ht="15.5" x14ac:dyDescent="0.35">
      <c r="A76" s="316"/>
      <c r="B76" s="319" t="s">
        <v>635</v>
      </c>
      <c r="C76" s="318"/>
      <c r="D76" s="313"/>
      <c r="E76" s="313"/>
      <c r="F76" s="313"/>
      <c r="G76" s="313"/>
      <c r="H76" s="313"/>
      <c r="I76" s="313"/>
      <c r="J76" s="313"/>
      <c r="K76" s="313"/>
      <c r="L76" s="313"/>
      <c r="M76" s="313"/>
      <c r="N76" s="313"/>
      <c r="O76" s="313"/>
      <c r="P76" s="313"/>
      <c r="Q76" s="313"/>
      <c r="R76" s="313"/>
      <c r="S76" s="313"/>
      <c r="T76" s="313"/>
      <c r="U76" s="313"/>
      <c r="V76" s="313"/>
      <c r="W76" s="313"/>
      <c r="X76" s="313"/>
      <c r="Y76" s="313"/>
      <c r="Z76" s="313"/>
      <c r="AA76" s="313"/>
      <c r="AB76" s="313"/>
      <c r="AC76" s="313"/>
      <c r="AD76" s="313"/>
      <c r="AE76" s="313"/>
      <c r="AF76" s="313"/>
      <c r="AG76" s="313"/>
      <c r="AH76" s="313">
        <v>0</v>
      </c>
      <c r="AI76" s="313">
        <v>0</v>
      </c>
      <c r="AJ76" s="313">
        <v>0</v>
      </c>
      <c r="AK76" s="313">
        <v>0</v>
      </c>
      <c r="AL76" s="313">
        <v>0</v>
      </c>
      <c r="AM76" s="313">
        <v>0</v>
      </c>
      <c r="AN76" s="313">
        <v>0</v>
      </c>
      <c r="AO76" s="313">
        <v>0</v>
      </c>
      <c r="AP76" s="313">
        <v>0</v>
      </c>
      <c r="AQ76" s="313">
        <v>0</v>
      </c>
      <c r="AR76" s="313">
        <v>0</v>
      </c>
      <c r="AS76" s="313">
        <v>0</v>
      </c>
      <c r="AT76" s="313">
        <v>0</v>
      </c>
      <c r="AU76" s="313">
        <v>0</v>
      </c>
      <c r="AV76" s="313">
        <v>501.60560678660744</v>
      </c>
      <c r="AW76" s="313">
        <v>685.19302987173626</v>
      </c>
      <c r="AX76" s="313">
        <v>756.79080093962295</v>
      </c>
      <c r="AY76" s="313">
        <v>878.71446258168896</v>
      </c>
      <c r="AZ76" s="313">
        <v>861.28636914065873</v>
      </c>
      <c r="BA76" s="313">
        <v>949.49336998620549</v>
      </c>
      <c r="BB76" s="313">
        <v>1013.1787963003179</v>
      </c>
      <c r="BC76" s="313">
        <v>1071.4648766864332</v>
      </c>
      <c r="BD76" s="313">
        <v>1137.1923859425247</v>
      </c>
      <c r="BE76" s="313">
        <v>1240.3284528073184</v>
      </c>
      <c r="BF76" s="313">
        <v>1372.7052896491405</v>
      </c>
      <c r="BG76" s="313">
        <v>1397.4925715363056</v>
      </c>
      <c r="BH76" s="313">
        <v>1439.9386516448546</v>
      </c>
      <c r="BI76" s="313">
        <v>1537.5354236097191</v>
      </c>
      <c r="BJ76" s="313">
        <v>1576.5568929635911</v>
      </c>
      <c r="BK76" s="313">
        <v>1645.473735837091</v>
      </c>
      <c r="BL76" s="313">
        <v>1689.0137070803082</v>
      </c>
      <c r="BM76" s="313">
        <v>1796.4201537312233</v>
      </c>
      <c r="BN76" s="313">
        <v>1804.6099353798072</v>
      </c>
      <c r="BO76" s="313">
        <v>1910.6086035060316</v>
      </c>
      <c r="BP76" s="313">
        <v>1984.3075655767509</v>
      </c>
      <c r="BQ76" s="313">
        <v>2048.9502638048039</v>
      </c>
      <c r="BR76" s="313">
        <v>2375.4389968493224</v>
      </c>
      <c r="BS76" s="313">
        <v>2519.7476032148911</v>
      </c>
      <c r="BT76" s="313">
        <v>2547.719425359569</v>
      </c>
      <c r="BU76" s="313">
        <v>2598.316115378851</v>
      </c>
      <c r="BV76" s="313">
        <v>2737.72589135834</v>
      </c>
      <c r="BW76" s="313">
        <v>2908.9743330054171</v>
      </c>
      <c r="BX76" s="313">
        <v>2696.3588609196959</v>
      </c>
      <c r="BY76" s="313">
        <v>2954.6481617785157</v>
      </c>
      <c r="BZ76" s="313">
        <v>3208.4165717940323</v>
      </c>
      <c r="CA76" s="313">
        <v>3883.7301182872407</v>
      </c>
      <c r="CB76" s="313">
        <v>4642.9232195902377</v>
      </c>
      <c r="CC76" s="313">
        <v>5078.3525818854541</v>
      </c>
      <c r="CD76" s="313">
        <v>5553.0146262820072</v>
      </c>
      <c r="CE76" s="313">
        <v>5922.0996584967388</v>
      </c>
      <c r="CF76" s="313">
        <v>6239.7345621590503</v>
      </c>
      <c r="CG76" s="314">
        <v>6535.454226115713</v>
      </c>
    </row>
    <row r="77" spans="1:86" ht="15.5" x14ac:dyDescent="0.35">
      <c r="A77" s="316"/>
      <c r="B77" s="319" t="s">
        <v>413</v>
      </c>
      <c r="C77" s="318"/>
      <c r="D77" s="313"/>
      <c r="E77" s="313"/>
      <c r="F77" s="313"/>
      <c r="G77" s="313"/>
      <c r="H77" s="313"/>
      <c r="I77" s="313"/>
      <c r="J77" s="313"/>
      <c r="K77" s="313"/>
      <c r="L77" s="313"/>
      <c r="M77" s="313"/>
      <c r="N77" s="313"/>
      <c r="O77" s="313"/>
      <c r="P77" s="313"/>
      <c r="Q77" s="313"/>
      <c r="R77" s="313"/>
      <c r="S77" s="313"/>
      <c r="T77" s="313"/>
      <c r="U77" s="313"/>
      <c r="V77" s="313"/>
      <c r="W77" s="313"/>
      <c r="X77" s="313"/>
      <c r="Y77" s="313"/>
      <c r="Z77" s="313"/>
      <c r="AA77" s="313"/>
      <c r="AB77" s="313"/>
      <c r="AC77" s="313"/>
      <c r="AD77" s="313"/>
      <c r="AE77" s="313"/>
      <c r="AF77" s="313"/>
      <c r="AG77" s="313"/>
      <c r="AH77" s="313">
        <v>57.181880230423253</v>
      </c>
      <c r="AI77" s="313">
        <v>62.573134638261095</v>
      </c>
      <c r="AJ77" s="313">
        <v>61.526487185479155</v>
      </c>
      <c r="AK77" s="313">
        <v>63.665826861966615</v>
      </c>
      <c r="AL77" s="313">
        <v>66.707464929711691</v>
      </c>
      <c r="AM77" s="313">
        <v>68.152168302961826</v>
      </c>
      <c r="AN77" s="313">
        <v>64.941552828865852</v>
      </c>
      <c r="AO77" s="313">
        <v>63.294031930801886</v>
      </c>
      <c r="AP77" s="313">
        <v>64.228444597831171</v>
      </c>
      <c r="AQ77" s="313">
        <v>63.143656822628841</v>
      </c>
      <c r="AR77" s="313">
        <v>61.939938088827482</v>
      </c>
      <c r="AS77" s="313">
        <v>61.186310970037248</v>
      </c>
      <c r="AT77" s="313">
        <v>62.401797658125069</v>
      </c>
      <c r="AU77" s="313">
        <v>68.119032110597772</v>
      </c>
      <c r="AV77" s="313">
        <v>4.2639231780917237</v>
      </c>
      <c r="AW77" s="313">
        <v>0</v>
      </c>
      <c r="AX77" s="313">
        <v>0</v>
      </c>
      <c r="AY77" s="313">
        <v>0</v>
      </c>
      <c r="AZ77" s="313">
        <v>0</v>
      </c>
      <c r="BA77" s="313">
        <v>0</v>
      </c>
      <c r="BB77" s="313">
        <v>0</v>
      </c>
      <c r="BC77" s="313">
        <v>0</v>
      </c>
      <c r="BD77" s="313">
        <v>0</v>
      </c>
      <c r="BE77" s="313">
        <v>0</v>
      </c>
      <c r="BF77" s="313">
        <v>0</v>
      </c>
      <c r="BG77" s="313">
        <v>0</v>
      </c>
      <c r="BH77" s="313">
        <v>0</v>
      </c>
      <c r="BI77" s="313">
        <v>0</v>
      </c>
      <c r="BJ77" s="313">
        <v>0</v>
      </c>
      <c r="BK77" s="313">
        <v>0</v>
      </c>
      <c r="BL77" s="313">
        <v>0</v>
      </c>
      <c r="BM77" s="313">
        <v>0</v>
      </c>
      <c r="BN77" s="313">
        <v>0</v>
      </c>
      <c r="BO77" s="313">
        <v>0</v>
      </c>
      <c r="BP77" s="313">
        <v>0</v>
      </c>
      <c r="BQ77" s="313">
        <v>0</v>
      </c>
      <c r="BR77" s="313">
        <v>0</v>
      </c>
      <c r="BS77" s="313">
        <v>0</v>
      </c>
      <c r="BT77" s="313">
        <v>0</v>
      </c>
      <c r="BU77" s="313">
        <v>0</v>
      </c>
      <c r="BV77" s="313">
        <v>0</v>
      </c>
      <c r="BW77" s="313">
        <v>0</v>
      </c>
      <c r="BX77" s="313">
        <v>0</v>
      </c>
      <c r="BY77" s="313">
        <v>0</v>
      </c>
      <c r="BZ77" s="313">
        <v>0</v>
      </c>
      <c r="CA77" s="313">
        <v>0</v>
      </c>
      <c r="CB77" s="313">
        <v>0</v>
      </c>
      <c r="CC77" s="313">
        <v>0</v>
      </c>
      <c r="CD77" s="313">
        <v>0</v>
      </c>
      <c r="CE77" s="313">
        <v>0</v>
      </c>
      <c r="CF77" s="313">
        <v>0</v>
      </c>
      <c r="CG77" s="314">
        <v>0</v>
      </c>
    </row>
    <row r="78" spans="1:86" s="873" customFormat="1" ht="15.5" x14ac:dyDescent="0.35">
      <c r="A78" s="868"/>
      <c r="B78" s="869" t="s">
        <v>636</v>
      </c>
      <c r="C78" s="870"/>
      <c r="D78" s="871"/>
      <c r="E78" s="871"/>
      <c r="F78" s="871"/>
      <c r="G78" s="871"/>
      <c r="H78" s="871"/>
      <c r="I78" s="871"/>
      <c r="J78" s="871"/>
      <c r="K78" s="871"/>
      <c r="L78" s="871"/>
      <c r="M78" s="871"/>
      <c r="N78" s="871"/>
      <c r="O78" s="871"/>
      <c r="P78" s="871"/>
      <c r="Q78" s="871"/>
      <c r="R78" s="871"/>
      <c r="S78" s="871"/>
      <c r="T78" s="871"/>
      <c r="U78" s="871"/>
      <c r="V78" s="871"/>
      <c r="W78" s="871"/>
      <c r="X78" s="871"/>
      <c r="Y78" s="871"/>
      <c r="Z78" s="871"/>
      <c r="AA78" s="871"/>
      <c r="AB78" s="871"/>
      <c r="AC78" s="871"/>
      <c r="AD78" s="871"/>
      <c r="AE78" s="871"/>
      <c r="AF78" s="871"/>
      <c r="AG78" s="871"/>
      <c r="AH78" s="871">
        <v>9850.2647665299883</v>
      </c>
      <c r="AI78" s="871">
        <v>9197.5803949921792</v>
      </c>
      <c r="AJ78" s="871">
        <v>8602.6360182404442</v>
      </c>
      <c r="AK78" s="871">
        <v>8926.0693550320975</v>
      </c>
      <c r="AL78" s="871">
        <v>8853.37093338261</v>
      </c>
      <c r="AM78" s="871">
        <v>8576.8650050011147</v>
      </c>
      <c r="AN78" s="871">
        <v>9219.0381250419032</v>
      </c>
      <c r="AO78" s="871">
        <v>9455.8154684755882</v>
      </c>
      <c r="AP78" s="871">
        <v>9786.7932566426225</v>
      </c>
      <c r="AQ78" s="871">
        <v>10081.796405971845</v>
      </c>
      <c r="AR78" s="871">
        <v>12398.826299508954</v>
      </c>
      <c r="AS78" s="871">
        <v>12876.048794773225</v>
      </c>
      <c r="AT78" s="871">
        <v>13662.462881217753</v>
      </c>
      <c r="AU78" s="871">
        <v>16015.85544129859</v>
      </c>
      <c r="AV78" s="871">
        <v>19471.188941772285</v>
      </c>
      <c r="AW78" s="871">
        <v>22391.458170200567</v>
      </c>
      <c r="AX78" s="871">
        <v>24586.715763877899</v>
      </c>
      <c r="AY78" s="871">
        <v>27724.63421502339</v>
      </c>
      <c r="AZ78" s="871">
        <v>28034.283378948083</v>
      </c>
      <c r="BA78" s="871">
        <v>28438.299303704658</v>
      </c>
      <c r="BB78" s="871">
        <v>28303.463149027859</v>
      </c>
      <c r="BC78" s="871">
        <v>27633.606225092011</v>
      </c>
      <c r="BD78" s="871">
        <v>28028.405940955421</v>
      </c>
      <c r="BE78" s="871">
        <v>28524.075711046524</v>
      </c>
      <c r="BF78" s="871">
        <v>28027.805565679304</v>
      </c>
      <c r="BG78" s="871">
        <v>28108.922915999137</v>
      </c>
      <c r="BH78" s="871">
        <v>27423.321112453239</v>
      </c>
      <c r="BI78" s="871">
        <v>27033.42589280109</v>
      </c>
      <c r="BJ78" s="871">
        <v>26837.757311622467</v>
      </c>
      <c r="BK78" s="871">
        <v>27638.429641092222</v>
      </c>
      <c r="BL78" s="871">
        <v>27324.058164405902</v>
      </c>
      <c r="BM78" s="871">
        <v>28788.209103380053</v>
      </c>
      <c r="BN78" s="871">
        <v>28679.012067475705</v>
      </c>
      <c r="BO78" s="871">
        <v>29047.372564844951</v>
      </c>
      <c r="BP78" s="871">
        <v>29416.362642654662</v>
      </c>
      <c r="BQ78" s="871">
        <v>29380.000326501467</v>
      </c>
      <c r="BR78" s="871">
        <v>31314.033985491194</v>
      </c>
      <c r="BS78" s="871">
        <v>33556.30010628976</v>
      </c>
      <c r="BT78" s="871">
        <v>33771.351032635343</v>
      </c>
      <c r="BU78" s="871">
        <v>35856.953042770685</v>
      </c>
      <c r="BV78" s="871">
        <v>36546.302740539926</v>
      </c>
      <c r="BW78" s="871">
        <v>37315.020202248197</v>
      </c>
      <c r="BX78" s="871">
        <v>38175.488251903531</v>
      </c>
      <c r="BY78" s="871">
        <v>41569.973018034798</v>
      </c>
      <c r="BZ78" s="871">
        <v>42366.961633459228</v>
      </c>
      <c r="CA78" s="871">
        <v>47505.926380002878</v>
      </c>
      <c r="CB78" s="871">
        <v>52418.035106607844</v>
      </c>
      <c r="CC78" s="871">
        <v>55076.111650533654</v>
      </c>
      <c r="CD78" s="871">
        <v>57943.417407966946</v>
      </c>
      <c r="CE78" s="871">
        <v>58879.861808086382</v>
      </c>
      <c r="CF78" s="871">
        <v>59602.276885818363</v>
      </c>
      <c r="CG78" s="879">
        <v>60677.829305498984</v>
      </c>
    </row>
    <row r="79" spans="1:86" s="873" customFormat="1" ht="15.5" x14ac:dyDescent="0.35">
      <c r="A79" s="868"/>
      <c r="B79" s="881" t="s">
        <v>589</v>
      </c>
      <c r="C79" s="870"/>
      <c r="D79" s="871"/>
      <c r="E79" s="871"/>
      <c r="F79" s="871"/>
      <c r="G79" s="871"/>
      <c r="H79" s="871"/>
      <c r="I79" s="871"/>
      <c r="J79" s="871"/>
      <c r="K79" s="871"/>
      <c r="L79" s="871"/>
      <c r="M79" s="871"/>
      <c r="N79" s="871"/>
      <c r="O79" s="871"/>
      <c r="P79" s="871"/>
      <c r="Q79" s="871"/>
      <c r="R79" s="871"/>
      <c r="S79" s="871"/>
      <c r="T79" s="871"/>
      <c r="U79" s="871"/>
      <c r="V79" s="871"/>
      <c r="W79" s="871"/>
      <c r="X79" s="871"/>
      <c r="Y79" s="871"/>
      <c r="Z79" s="871"/>
      <c r="AA79" s="871"/>
      <c r="AB79" s="871"/>
      <c r="AC79" s="871"/>
      <c r="AD79" s="871"/>
      <c r="AE79" s="871"/>
      <c r="AF79" s="871"/>
      <c r="AG79" s="871"/>
      <c r="AH79" s="871">
        <v>238.10453166546662</v>
      </c>
      <c r="AI79" s="871">
        <v>348.63765559834229</v>
      </c>
      <c r="AJ79" s="871">
        <v>435.91064264111867</v>
      </c>
      <c r="AK79" s="871">
        <v>522.08531762464384</v>
      </c>
      <c r="AL79" s="871">
        <v>645.36702180319071</v>
      </c>
      <c r="AM79" s="871">
        <v>778.51476823093401</v>
      </c>
      <c r="AN79" s="871">
        <v>841.36273394634088</v>
      </c>
      <c r="AO79" s="871">
        <v>918.96012616739847</v>
      </c>
      <c r="AP79" s="871">
        <v>1048.1744384645124</v>
      </c>
      <c r="AQ79" s="871">
        <v>1124.2835364401926</v>
      </c>
      <c r="AR79" s="871">
        <v>1165.7534194189534</v>
      </c>
      <c r="AS79" s="871">
        <v>1203.2171385661347</v>
      </c>
      <c r="AT79" s="871">
        <v>1249.0749674273006</v>
      </c>
      <c r="AU79" s="871">
        <v>1400.0521066273557</v>
      </c>
      <c r="AV79" s="871">
        <v>2766.5326378041418</v>
      </c>
      <c r="AW79" s="871">
        <v>3659.3708797745858</v>
      </c>
      <c r="AX79" s="871">
        <v>4018.1186985595332</v>
      </c>
      <c r="AY79" s="871">
        <v>4734.0093661983219</v>
      </c>
      <c r="AZ79" s="871">
        <v>5522.234964521037</v>
      </c>
      <c r="BA79" s="871">
        <v>6007.4546485369183</v>
      </c>
      <c r="BB79" s="871">
        <v>6245.4760714361801</v>
      </c>
      <c r="BC79" s="871">
        <v>6448.4172362740464</v>
      </c>
      <c r="BD79" s="871">
        <v>6724.7012884489495</v>
      </c>
      <c r="BE79" s="871">
        <v>7110.5404684924779</v>
      </c>
      <c r="BF79" s="871">
        <v>7393.1621704918871</v>
      </c>
      <c r="BG79" s="871">
        <v>7728.6818789302706</v>
      </c>
      <c r="BH79" s="871">
        <v>7913.7412802686076</v>
      </c>
      <c r="BI79" s="871">
        <v>8105.2349526393564</v>
      </c>
      <c r="BJ79" s="871">
        <v>8303.4554668649162</v>
      </c>
      <c r="BK79" s="871">
        <v>8652.9732738270504</v>
      </c>
      <c r="BL79" s="871">
        <v>8857.3785648944668</v>
      </c>
      <c r="BM79" s="871">
        <v>9459.4799234390066</v>
      </c>
      <c r="BN79" s="871">
        <v>9548.2167469198539</v>
      </c>
      <c r="BO79" s="871">
        <v>10027.081372775325</v>
      </c>
      <c r="BP79" s="871">
        <v>10586.834785252613</v>
      </c>
      <c r="BQ79" s="871">
        <v>10744.654993415026</v>
      </c>
      <c r="BR79" s="871">
        <v>11767.438964147408</v>
      </c>
      <c r="BS79" s="871">
        <v>13062.870719314627</v>
      </c>
      <c r="BT79" s="871">
        <v>13255.7830679082</v>
      </c>
      <c r="BU79" s="871">
        <v>14940.321884179377</v>
      </c>
      <c r="BV79" s="871">
        <v>15532.344103640893</v>
      </c>
      <c r="BW79" s="871">
        <v>15722.878537888764</v>
      </c>
      <c r="BX79" s="871">
        <v>15237.259859435408</v>
      </c>
      <c r="BY79" s="871">
        <v>16637.753114179632</v>
      </c>
      <c r="BZ79" s="871">
        <v>17749.241856182663</v>
      </c>
      <c r="CA79" s="871">
        <v>20351.28493213098</v>
      </c>
      <c r="CB79" s="871">
        <v>23136.995482026687</v>
      </c>
      <c r="CC79" s="871">
        <v>24694.67630421299</v>
      </c>
      <c r="CD79" s="871">
        <v>26817.156066815205</v>
      </c>
      <c r="CE79" s="871">
        <v>27584.434920946216</v>
      </c>
      <c r="CF79" s="871">
        <v>28038.205135322089</v>
      </c>
      <c r="CG79" s="879">
        <v>28731.121859652831</v>
      </c>
    </row>
    <row r="80" spans="1:86" s="886" customFormat="1" ht="15.5" x14ac:dyDescent="0.35">
      <c r="A80" s="882"/>
      <c r="B80" s="883" t="s">
        <v>635</v>
      </c>
      <c r="C80" s="884"/>
      <c r="D80" s="885"/>
      <c r="E80" s="885"/>
      <c r="F80" s="885"/>
      <c r="G80" s="885"/>
      <c r="H80" s="885"/>
      <c r="I80" s="885"/>
      <c r="J80" s="885"/>
      <c r="K80" s="885"/>
      <c r="L80" s="885"/>
      <c r="M80" s="885"/>
      <c r="N80" s="885"/>
      <c r="O80" s="885"/>
      <c r="P80" s="885"/>
      <c r="Q80" s="885"/>
      <c r="R80" s="885"/>
      <c r="S80" s="885"/>
      <c r="T80" s="885"/>
      <c r="U80" s="885"/>
      <c r="V80" s="885"/>
      <c r="W80" s="885"/>
      <c r="X80" s="885"/>
      <c r="Y80" s="885"/>
      <c r="Z80" s="885"/>
      <c r="AA80" s="885"/>
      <c r="AB80" s="885"/>
      <c r="AC80" s="885"/>
      <c r="AD80" s="885"/>
      <c r="AE80" s="885"/>
      <c r="AF80" s="885"/>
      <c r="AG80" s="885"/>
      <c r="AH80" s="871">
        <v>0</v>
      </c>
      <c r="AI80" s="871">
        <v>0</v>
      </c>
      <c r="AJ80" s="871">
        <v>0</v>
      </c>
      <c r="AK80" s="871">
        <v>0</v>
      </c>
      <c r="AL80" s="871">
        <v>0</v>
      </c>
      <c r="AM80" s="871">
        <v>0</v>
      </c>
      <c r="AN80" s="871">
        <v>0</v>
      </c>
      <c r="AO80" s="871">
        <v>0</v>
      </c>
      <c r="AP80" s="871">
        <v>0</v>
      </c>
      <c r="AQ80" s="871">
        <v>0</v>
      </c>
      <c r="AR80" s="871">
        <v>0</v>
      </c>
      <c r="AS80" s="871">
        <v>0</v>
      </c>
      <c r="AT80" s="871">
        <v>0</v>
      </c>
      <c r="AU80" s="871">
        <v>0</v>
      </c>
      <c r="AV80" s="871">
        <v>2678.8961220901178</v>
      </c>
      <c r="AW80" s="871">
        <v>3659.3708797745858</v>
      </c>
      <c r="AX80" s="871">
        <v>4018.1186985595332</v>
      </c>
      <c r="AY80" s="871">
        <v>4734.0093661983219</v>
      </c>
      <c r="AZ80" s="871">
        <v>5522.234964521037</v>
      </c>
      <c r="BA80" s="871">
        <v>6007.4546485369183</v>
      </c>
      <c r="BB80" s="871">
        <v>6245.4760714361801</v>
      </c>
      <c r="BC80" s="871">
        <v>6448.4172362740464</v>
      </c>
      <c r="BD80" s="871">
        <v>6724.7012884489495</v>
      </c>
      <c r="BE80" s="871">
        <v>7110.5404684924779</v>
      </c>
      <c r="BF80" s="871">
        <v>7393.1621704918871</v>
      </c>
      <c r="BG80" s="871">
        <v>7728.6818789302706</v>
      </c>
      <c r="BH80" s="871">
        <v>7913.7412802686076</v>
      </c>
      <c r="BI80" s="871">
        <v>8105.2349526393564</v>
      </c>
      <c r="BJ80" s="871">
        <v>8303.4554668649162</v>
      </c>
      <c r="BK80" s="871">
        <v>8652.9732738270504</v>
      </c>
      <c r="BL80" s="871">
        <v>8857.3785648944668</v>
      </c>
      <c r="BM80" s="871">
        <v>9459.4799234390066</v>
      </c>
      <c r="BN80" s="871">
        <v>9548.2167469198539</v>
      </c>
      <c r="BO80" s="871">
        <v>10027.081372775325</v>
      </c>
      <c r="BP80" s="871">
        <v>10586.834785252613</v>
      </c>
      <c r="BQ80" s="871">
        <v>10540.699327764687</v>
      </c>
      <c r="BR80" s="871">
        <v>9780.822589254949</v>
      </c>
      <c r="BS80" s="871">
        <v>9108.3583458445046</v>
      </c>
      <c r="BT80" s="871">
        <v>6900.9706548517115</v>
      </c>
      <c r="BU80" s="871">
        <v>4722.998506754443</v>
      </c>
      <c r="BV80" s="871">
        <v>3220.0466247282943</v>
      </c>
      <c r="BW80" s="871">
        <v>2051.212500836622</v>
      </c>
      <c r="BX80" s="871">
        <v>1049.706519398414</v>
      </c>
      <c r="BY80" s="871">
        <v>967.53991747384975</v>
      </c>
      <c r="BZ80" s="871">
        <v>866.22311834811023</v>
      </c>
      <c r="CA80" s="871">
        <v>836.08057742656115</v>
      </c>
      <c r="CB80" s="871">
        <v>809.36406241336124</v>
      </c>
      <c r="CC80" s="871">
        <v>748.48901551707002</v>
      </c>
      <c r="CD80" s="871">
        <v>698.4519730587773</v>
      </c>
      <c r="CE80" s="871">
        <v>642.37432508445931</v>
      </c>
      <c r="CF80" s="871">
        <v>521.593365176161</v>
      </c>
      <c r="CG80" s="879">
        <v>274.64828839128859</v>
      </c>
      <c r="CH80" s="873"/>
    </row>
    <row r="81" spans="1:86" s="886" customFormat="1" ht="15.5" x14ac:dyDescent="0.35">
      <c r="A81" s="882"/>
      <c r="B81" s="883" t="s">
        <v>413</v>
      </c>
      <c r="C81" s="884"/>
      <c r="D81" s="885"/>
      <c r="E81" s="885"/>
      <c r="F81" s="885"/>
      <c r="G81" s="885"/>
      <c r="H81" s="885"/>
      <c r="I81" s="885"/>
      <c r="J81" s="885"/>
      <c r="K81" s="885"/>
      <c r="L81" s="885"/>
      <c r="M81" s="885"/>
      <c r="N81" s="885"/>
      <c r="O81" s="885"/>
      <c r="P81" s="885"/>
      <c r="Q81" s="885"/>
      <c r="R81" s="885"/>
      <c r="S81" s="885"/>
      <c r="T81" s="885"/>
      <c r="U81" s="885"/>
      <c r="V81" s="885"/>
      <c r="W81" s="885"/>
      <c r="X81" s="885"/>
      <c r="Y81" s="885"/>
      <c r="Z81" s="885"/>
      <c r="AA81" s="885"/>
      <c r="AB81" s="885"/>
      <c r="AC81" s="885"/>
      <c r="AD81" s="885"/>
      <c r="AE81" s="885"/>
      <c r="AF81" s="885"/>
      <c r="AG81" s="885"/>
      <c r="AH81" s="871">
        <v>238.10453166546662</v>
      </c>
      <c r="AI81" s="871">
        <v>348.63765559834229</v>
      </c>
      <c r="AJ81" s="871">
        <v>435.91064264111867</v>
      </c>
      <c r="AK81" s="871">
        <v>522.08531762464384</v>
      </c>
      <c r="AL81" s="871">
        <v>645.36702180319071</v>
      </c>
      <c r="AM81" s="871">
        <v>778.51476823093401</v>
      </c>
      <c r="AN81" s="871">
        <v>841.36273394634088</v>
      </c>
      <c r="AO81" s="871">
        <v>918.96012616739847</v>
      </c>
      <c r="AP81" s="871">
        <v>1048.1744384645124</v>
      </c>
      <c r="AQ81" s="871">
        <v>1124.2835364401926</v>
      </c>
      <c r="AR81" s="871">
        <v>1165.7534194189534</v>
      </c>
      <c r="AS81" s="871">
        <v>1203.2171385661347</v>
      </c>
      <c r="AT81" s="871">
        <v>1249.0749674273006</v>
      </c>
      <c r="AU81" s="871">
        <v>1400.0521066273557</v>
      </c>
      <c r="AV81" s="871">
        <v>87.636515714024299</v>
      </c>
      <c r="AW81" s="871">
        <v>0</v>
      </c>
      <c r="AX81" s="871">
        <v>0</v>
      </c>
      <c r="AY81" s="871">
        <v>0</v>
      </c>
      <c r="AZ81" s="871">
        <v>0</v>
      </c>
      <c r="BA81" s="871">
        <v>0</v>
      </c>
      <c r="BB81" s="871">
        <v>0</v>
      </c>
      <c r="BC81" s="871">
        <v>0</v>
      </c>
      <c r="BD81" s="871">
        <v>0</v>
      </c>
      <c r="BE81" s="871">
        <v>0</v>
      </c>
      <c r="BF81" s="871">
        <v>0</v>
      </c>
      <c r="BG81" s="871">
        <v>0</v>
      </c>
      <c r="BH81" s="871">
        <v>0</v>
      </c>
      <c r="BI81" s="871">
        <v>0</v>
      </c>
      <c r="BJ81" s="871">
        <v>0</v>
      </c>
      <c r="BK81" s="871">
        <v>0</v>
      </c>
      <c r="BL81" s="871">
        <v>0</v>
      </c>
      <c r="BM81" s="871">
        <v>0</v>
      </c>
      <c r="BN81" s="871">
        <v>0</v>
      </c>
      <c r="BO81" s="871">
        <v>0</v>
      </c>
      <c r="BP81" s="871">
        <v>0</v>
      </c>
      <c r="BQ81" s="871">
        <v>0</v>
      </c>
      <c r="BR81" s="871">
        <v>0</v>
      </c>
      <c r="BS81" s="871">
        <v>0</v>
      </c>
      <c r="BT81" s="871">
        <v>0</v>
      </c>
      <c r="BU81" s="871">
        <v>0</v>
      </c>
      <c r="BV81" s="871">
        <v>0</v>
      </c>
      <c r="BW81" s="871">
        <v>0</v>
      </c>
      <c r="BX81" s="871">
        <v>0</v>
      </c>
      <c r="BY81" s="871">
        <v>0</v>
      </c>
      <c r="BZ81" s="871">
        <v>0</v>
      </c>
      <c r="CA81" s="871">
        <v>0</v>
      </c>
      <c r="CB81" s="871">
        <v>0</v>
      </c>
      <c r="CC81" s="871">
        <v>0</v>
      </c>
      <c r="CD81" s="871">
        <v>0</v>
      </c>
      <c r="CE81" s="871">
        <v>0</v>
      </c>
      <c r="CF81" s="871">
        <v>0</v>
      </c>
      <c r="CG81" s="879">
        <v>0</v>
      </c>
      <c r="CH81" s="873"/>
    </row>
    <row r="82" spans="1:86" s="886" customFormat="1" ht="15.5" x14ac:dyDescent="0.35">
      <c r="A82" s="882"/>
      <c r="B82" s="883" t="s">
        <v>420</v>
      </c>
      <c r="C82" s="884"/>
      <c r="D82" s="885"/>
      <c r="E82" s="885"/>
      <c r="F82" s="885"/>
      <c r="G82" s="885"/>
      <c r="H82" s="885"/>
      <c r="I82" s="885"/>
      <c r="J82" s="885"/>
      <c r="K82" s="885"/>
      <c r="L82" s="885"/>
      <c r="M82" s="885"/>
      <c r="N82" s="885"/>
      <c r="O82" s="885"/>
      <c r="P82" s="885"/>
      <c r="Q82" s="885"/>
      <c r="R82" s="885"/>
      <c r="S82" s="885"/>
      <c r="T82" s="885"/>
      <c r="U82" s="885"/>
      <c r="V82" s="885"/>
      <c r="W82" s="885"/>
      <c r="X82" s="885"/>
      <c r="Y82" s="885"/>
      <c r="Z82" s="885"/>
      <c r="AA82" s="885"/>
      <c r="AB82" s="885"/>
      <c r="AC82" s="885"/>
      <c r="AD82" s="885"/>
      <c r="AE82" s="885"/>
      <c r="AF82" s="885"/>
      <c r="AG82" s="885"/>
      <c r="AH82" s="871">
        <v>0</v>
      </c>
      <c r="AI82" s="871">
        <v>0</v>
      </c>
      <c r="AJ82" s="871">
        <v>0</v>
      </c>
      <c r="AK82" s="871">
        <v>0</v>
      </c>
      <c r="AL82" s="871">
        <v>0</v>
      </c>
      <c r="AM82" s="871">
        <v>0</v>
      </c>
      <c r="AN82" s="871">
        <v>0</v>
      </c>
      <c r="AO82" s="871">
        <v>0</v>
      </c>
      <c r="AP82" s="871">
        <v>0</v>
      </c>
      <c r="AQ82" s="871">
        <v>0</v>
      </c>
      <c r="AR82" s="871">
        <v>0</v>
      </c>
      <c r="AS82" s="871">
        <v>0</v>
      </c>
      <c r="AT82" s="871">
        <v>0</v>
      </c>
      <c r="AU82" s="871">
        <v>0</v>
      </c>
      <c r="AV82" s="871">
        <v>0</v>
      </c>
      <c r="AW82" s="871">
        <v>0</v>
      </c>
      <c r="AX82" s="871">
        <v>0</v>
      </c>
      <c r="AY82" s="871">
        <v>0</v>
      </c>
      <c r="AZ82" s="871">
        <v>0</v>
      </c>
      <c r="BA82" s="871">
        <v>0</v>
      </c>
      <c r="BB82" s="871">
        <v>0</v>
      </c>
      <c r="BC82" s="871">
        <v>0</v>
      </c>
      <c r="BD82" s="871">
        <v>0</v>
      </c>
      <c r="BE82" s="871">
        <v>0</v>
      </c>
      <c r="BF82" s="871">
        <v>0</v>
      </c>
      <c r="BG82" s="871">
        <v>0</v>
      </c>
      <c r="BH82" s="871">
        <v>0</v>
      </c>
      <c r="BI82" s="871">
        <v>0</v>
      </c>
      <c r="BJ82" s="871">
        <v>0</v>
      </c>
      <c r="BK82" s="871">
        <v>0</v>
      </c>
      <c r="BL82" s="871">
        <v>0</v>
      </c>
      <c r="BM82" s="871">
        <v>0</v>
      </c>
      <c r="BN82" s="871">
        <v>0</v>
      </c>
      <c r="BO82" s="871">
        <v>0</v>
      </c>
      <c r="BP82" s="871">
        <v>0</v>
      </c>
      <c r="BQ82" s="871">
        <v>203.95566565033931</v>
      </c>
      <c r="BR82" s="871">
        <v>1986.6163748924598</v>
      </c>
      <c r="BS82" s="871">
        <v>3954.5123734701228</v>
      </c>
      <c r="BT82" s="871">
        <v>6354.8124130564875</v>
      </c>
      <c r="BU82" s="871">
        <v>10217.323377424935</v>
      </c>
      <c r="BV82" s="871">
        <v>12312.2974789126</v>
      </c>
      <c r="BW82" s="871">
        <v>13671.666037052142</v>
      </c>
      <c r="BX82" s="871">
        <v>14187.553340036993</v>
      </c>
      <c r="BY82" s="871">
        <v>15670.213196705781</v>
      </c>
      <c r="BZ82" s="871">
        <v>16883.018737834554</v>
      </c>
      <c r="CA82" s="871">
        <v>19515.20435470442</v>
      </c>
      <c r="CB82" s="871">
        <v>22327.631419613324</v>
      </c>
      <c r="CC82" s="871">
        <v>23946.187288695921</v>
      </c>
      <c r="CD82" s="871">
        <v>26118.704093756431</v>
      </c>
      <c r="CE82" s="871">
        <v>26942.060595861753</v>
      </c>
      <c r="CF82" s="871">
        <v>27516.611770145926</v>
      </c>
      <c r="CG82" s="879">
        <v>28456.473571261544</v>
      </c>
      <c r="CH82" s="873"/>
    </row>
    <row r="83" spans="1:86" s="873" customFormat="1" ht="15.5" x14ac:dyDescent="0.35">
      <c r="A83" s="868"/>
      <c r="B83" s="881" t="s">
        <v>591</v>
      </c>
      <c r="C83" s="870"/>
      <c r="D83" s="871"/>
      <c r="E83" s="871"/>
      <c r="F83" s="871"/>
      <c r="G83" s="871"/>
      <c r="H83" s="871"/>
      <c r="I83" s="871"/>
      <c r="J83" s="871"/>
      <c r="K83" s="871"/>
      <c r="L83" s="871"/>
      <c r="M83" s="871"/>
      <c r="N83" s="871"/>
      <c r="O83" s="871"/>
      <c r="P83" s="871"/>
      <c r="Q83" s="871"/>
      <c r="R83" s="871"/>
      <c r="S83" s="871"/>
      <c r="T83" s="871"/>
      <c r="U83" s="871"/>
      <c r="V83" s="871"/>
      <c r="W83" s="871"/>
      <c r="X83" s="871"/>
      <c r="Y83" s="871"/>
      <c r="Z83" s="871"/>
      <c r="AA83" s="871"/>
      <c r="AB83" s="871"/>
      <c r="AC83" s="871"/>
      <c r="AD83" s="871"/>
      <c r="AE83" s="871"/>
      <c r="AF83" s="871"/>
      <c r="AG83" s="871"/>
      <c r="AH83" s="871">
        <v>9612.160234864521</v>
      </c>
      <c r="AI83" s="871">
        <v>8848.9427393938386</v>
      </c>
      <c r="AJ83" s="871">
        <v>8166.7253755993261</v>
      </c>
      <c r="AK83" s="871">
        <v>8403.9840374074538</v>
      </c>
      <c r="AL83" s="871">
        <v>8208.0039115794189</v>
      </c>
      <c r="AM83" s="871">
        <v>7798.3502367701803</v>
      </c>
      <c r="AN83" s="871">
        <v>8377.6753910955631</v>
      </c>
      <c r="AO83" s="871">
        <v>8536.8553423081885</v>
      </c>
      <c r="AP83" s="871">
        <v>8738.618818178109</v>
      </c>
      <c r="AQ83" s="871">
        <v>8957.5128695316525</v>
      </c>
      <c r="AR83" s="871">
        <v>11233.07288009</v>
      </c>
      <c r="AS83" s="871">
        <v>11672.83165620709</v>
      </c>
      <c r="AT83" s="871">
        <v>12413.387913790451</v>
      </c>
      <c r="AU83" s="871">
        <v>14615.803334671235</v>
      </c>
      <c r="AV83" s="871">
        <v>16704.656303968139</v>
      </c>
      <c r="AW83" s="871">
        <v>18732.087290425981</v>
      </c>
      <c r="AX83" s="871">
        <v>20568.597065318365</v>
      </c>
      <c r="AY83" s="871">
        <v>22990.624848825068</v>
      </c>
      <c r="AZ83" s="871">
        <v>22512.048414427045</v>
      </c>
      <c r="BA83" s="871">
        <v>22430.844655167741</v>
      </c>
      <c r="BB83" s="871">
        <v>22057.987077591679</v>
      </c>
      <c r="BC83" s="871">
        <v>21185.188988817968</v>
      </c>
      <c r="BD83" s="871">
        <v>21303.704652506472</v>
      </c>
      <c r="BE83" s="871">
        <v>21413.535242554044</v>
      </c>
      <c r="BF83" s="871">
        <v>20634.643395187417</v>
      </c>
      <c r="BG83" s="871">
        <v>20380.241037068863</v>
      </c>
      <c r="BH83" s="871">
        <v>19509.579832184634</v>
      </c>
      <c r="BI83" s="871">
        <v>18928.190940161734</v>
      </c>
      <c r="BJ83" s="871">
        <v>18534.301844757552</v>
      </c>
      <c r="BK83" s="871">
        <v>18985.456367265171</v>
      </c>
      <c r="BL83" s="871">
        <v>18466.679599511437</v>
      </c>
      <c r="BM83" s="871">
        <v>19328.729179941049</v>
      </c>
      <c r="BN83" s="871">
        <v>19130.795320555848</v>
      </c>
      <c r="BO83" s="871">
        <v>19020.291192069628</v>
      </c>
      <c r="BP83" s="871">
        <v>18829.527857402045</v>
      </c>
      <c r="BQ83" s="871">
        <v>18635.345333086439</v>
      </c>
      <c r="BR83" s="871">
        <v>19546.595021343786</v>
      </c>
      <c r="BS83" s="871">
        <v>20493.429386975127</v>
      </c>
      <c r="BT83" s="871">
        <v>20515.567964727146</v>
      </c>
      <c r="BU83" s="871">
        <v>20916.63115859131</v>
      </c>
      <c r="BV83" s="871">
        <v>21013.958636899031</v>
      </c>
      <c r="BW83" s="871">
        <v>21592.141664359435</v>
      </c>
      <c r="BX83" s="871">
        <v>22938.228392468118</v>
      </c>
      <c r="BY83" s="871">
        <v>24932.21990385517</v>
      </c>
      <c r="BZ83" s="871">
        <v>24617.719777276561</v>
      </c>
      <c r="CA83" s="871">
        <v>27154.641447871894</v>
      </c>
      <c r="CB83" s="871">
        <v>29281.039624581161</v>
      </c>
      <c r="CC83" s="871">
        <v>30381.435346320664</v>
      </c>
      <c r="CD83" s="871">
        <v>31126.261341151741</v>
      </c>
      <c r="CE83" s="871">
        <v>31295.426887140165</v>
      </c>
      <c r="CF83" s="871">
        <v>31564.071750496281</v>
      </c>
      <c r="CG83" s="879">
        <v>31946.707445846157</v>
      </c>
    </row>
    <row r="84" spans="1:86" s="873" customFormat="1" ht="15.5" x14ac:dyDescent="0.35">
      <c r="A84" s="868"/>
      <c r="B84" s="883" t="s">
        <v>637</v>
      </c>
      <c r="C84" s="870"/>
      <c r="D84" s="871"/>
      <c r="E84" s="871"/>
      <c r="F84" s="871"/>
      <c r="G84" s="871"/>
      <c r="H84" s="871"/>
      <c r="I84" s="871"/>
      <c r="J84" s="871"/>
      <c r="K84" s="871"/>
      <c r="L84" s="871"/>
      <c r="M84" s="871"/>
      <c r="N84" s="871"/>
      <c r="O84" s="871"/>
      <c r="P84" s="871"/>
      <c r="Q84" s="871"/>
      <c r="R84" s="871"/>
      <c r="S84" s="871"/>
      <c r="T84" s="871"/>
      <c r="U84" s="871"/>
      <c r="V84" s="871"/>
      <c r="W84" s="871"/>
      <c r="X84" s="871"/>
      <c r="Y84" s="871"/>
      <c r="Z84" s="871"/>
      <c r="AA84" s="871"/>
      <c r="AB84" s="871"/>
      <c r="AC84" s="871"/>
      <c r="AD84" s="871"/>
      <c r="AE84" s="871"/>
      <c r="AF84" s="871"/>
      <c r="AG84" s="871"/>
      <c r="AH84" s="871">
        <v>0</v>
      </c>
      <c r="AI84" s="871">
        <v>0</v>
      </c>
      <c r="AJ84" s="871">
        <v>0</v>
      </c>
      <c r="AK84" s="871">
        <v>0</v>
      </c>
      <c r="AL84" s="871">
        <v>0</v>
      </c>
      <c r="AM84" s="871">
        <v>0</v>
      </c>
      <c r="AN84" s="871">
        <v>0</v>
      </c>
      <c r="AO84" s="871">
        <v>0</v>
      </c>
      <c r="AP84" s="871">
        <v>0</v>
      </c>
      <c r="AQ84" s="871">
        <v>0</v>
      </c>
      <c r="AR84" s="871">
        <v>0</v>
      </c>
      <c r="AS84" s="871">
        <v>0</v>
      </c>
      <c r="AT84" s="871">
        <v>0</v>
      </c>
      <c r="AU84" s="871">
        <v>0</v>
      </c>
      <c r="AV84" s="871">
        <v>0</v>
      </c>
      <c r="AW84" s="871">
        <v>0</v>
      </c>
      <c r="AX84" s="871">
        <v>0</v>
      </c>
      <c r="AY84" s="871">
        <v>0</v>
      </c>
      <c r="AZ84" s="871">
        <v>0</v>
      </c>
      <c r="BA84" s="871">
        <v>0</v>
      </c>
      <c r="BB84" s="871">
        <v>0</v>
      </c>
      <c r="BC84" s="871">
        <v>0</v>
      </c>
      <c r="BD84" s="871">
        <v>0</v>
      </c>
      <c r="BE84" s="871">
        <v>0</v>
      </c>
      <c r="BF84" s="871">
        <v>0</v>
      </c>
      <c r="BG84" s="871">
        <v>0</v>
      </c>
      <c r="BH84" s="871">
        <v>0</v>
      </c>
      <c r="BI84" s="871">
        <v>0</v>
      </c>
      <c r="BJ84" s="871">
        <v>0</v>
      </c>
      <c r="BK84" s="871">
        <v>0</v>
      </c>
      <c r="BL84" s="871">
        <v>194.24407263046137</v>
      </c>
      <c r="BM84" s="871">
        <v>1909.8900193437928</v>
      </c>
      <c r="BN84" s="871">
        <v>3300.6233442934886</v>
      </c>
      <c r="BO84" s="871">
        <v>5164.9902386238036</v>
      </c>
      <c r="BP84" s="871">
        <v>9673.9379295099698</v>
      </c>
      <c r="BQ84" s="871">
        <v>14612.833326100925</v>
      </c>
      <c r="BR84" s="871">
        <v>17743.310203011326</v>
      </c>
      <c r="BS84" s="871">
        <v>19600.219190671363</v>
      </c>
      <c r="BT84" s="871">
        <v>19917.959953129182</v>
      </c>
      <c r="BU84" s="871">
        <v>20300.255742465491</v>
      </c>
      <c r="BV84" s="871">
        <v>19551.284620424132</v>
      </c>
      <c r="BW84" s="871">
        <v>17521.455091692231</v>
      </c>
      <c r="BX84" s="871">
        <v>16068.743332598489</v>
      </c>
      <c r="BY84" s="871">
        <v>15323.093405728281</v>
      </c>
      <c r="BZ84" s="871">
        <v>13636.025077878285</v>
      </c>
      <c r="CA84" s="871">
        <v>13166.099387660677</v>
      </c>
      <c r="CB84" s="871">
        <v>12615.103576947507</v>
      </c>
      <c r="CC84" s="871">
        <v>7875.3459895976084</v>
      </c>
      <c r="CD84" s="871">
        <v>4862.5576718180455</v>
      </c>
      <c r="CE84" s="871">
        <v>4926.6560197730641</v>
      </c>
      <c r="CF84" s="871">
        <v>4941.5699914810093</v>
      </c>
      <c r="CG84" s="879">
        <v>4914.9139811605064</v>
      </c>
    </row>
    <row r="85" spans="1:86" s="873" customFormat="1" ht="15.5" x14ac:dyDescent="0.35">
      <c r="A85" s="868"/>
      <c r="B85" s="883" t="s">
        <v>638</v>
      </c>
      <c r="C85" s="870"/>
      <c r="D85" s="871"/>
      <c r="E85" s="871"/>
      <c r="F85" s="871"/>
      <c r="G85" s="871"/>
      <c r="H85" s="871"/>
      <c r="I85" s="871"/>
      <c r="J85" s="871"/>
      <c r="K85" s="871"/>
      <c r="L85" s="871"/>
      <c r="M85" s="871"/>
      <c r="N85" s="871"/>
      <c r="O85" s="871"/>
      <c r="P85" s="871"/>
      <c r="Q85" s="871"/>
      <c r="R85" s="871"/>
      <c r="S85" s="871"/>
      <c r="T85" s="871"/>
      <c r="U85" s="871"/>
      <c r="V85" s="871"/>
      <c r="W85" s="871"/>
      <c r="X85" s="871"/>
      <c r="Y85" s="871"/>
      <c r="Z85" s="871"/>
      <c r="AA85" s="871"/>
      <c r="AB85" s="871"/>
      <c r="AC85" s="871"/>
      <c r="AD85" s="871"/>
      <c r="AE85" s="871"/>
      <c r="AF85" s="871"/>
      <c r="AG85" s="871"/>
      <c r="AH85" s="871">
        <v>0</v>
      </c>
      <c r="AI85" s="871">
        <v>0</v>
      </c>
      <c r="AJ85" s="871">
        <v>0</v>
      </c>
      <c r="AK85" s="871">
        <v>0</v>
      </c>
      <c r="AL85" s="871">
        <v>0</v>
      </c>
      <c r="AM85" s="871">
        <v>0</v>
      </c>
      <c r="AN85" s="871">
        <v>0</v>
      </c>
      <c r="AO85" s="871">
        <v>0</v>
      </c>
      <c r="AP85" s="871">
        <v>0</v>
      </c>
      <c r="AQ85" s="871">
        <v>0</v>
      </c>
      <c r="AR85" s="871">
        <v>0</v>
      </c>
      <c r="AS85" s="871">
        <v>0</v>
      </c>
      <c r="AT85" s="871">
        <v>0</v>
      </c>
      <c r="AU85" s="871">
        <v>0</v>
      </c>
      <c r="AV85" s="871">
        <v>0</v>
      </c>
      <c r="AW85" s="871">
        <v>0</v>
      </c>
      <c r="AX85" s="871">
        <v>0</v>
      </c>
      <c r="AY85" s="871">
        <v>15314.394576627188</v>
      </c>
      <c r="AZ85" s="871">
        <v>14887.016516733187</v>
      </c>
      <c r="BA85" s="871">
        <v>14403.875854752383</v>
      </c>
      <c r="BB85" s="871">
        <v>13897.807882412302</v>
      </c>
      <c r="BC85" s="871">
        <v>12845.48214236113</v>
      </c>
      <c r="BD85" s="871">
        <v>12675.529417732843</v>
      </c>
      <c r="BE85" s="871">
        <v>12426.869277516844</v>
      </c>
      <c r="BF85" s="871">
        <v>12170.447111300628</v>
      </c>
      <c r="BG85" s="871">
        <v>11841.655420456125</v>
      </c>
      <c r="BH85" s="871">
        <v>11391.246215669335</v>
      </c>
      <c r="BI85" s="871">
        <v>11068.29780379019</v>
      </c>
      <c r="BJ85" s="871">
        <v>10642.579037362702</v>
      </c>
      <c r="BK85" s="871">
        <v>10534.389874876528</v>
      </c>
      <c r="BL85" s="871">
        <v>9951.1330074701873</v>
      </c>
      <c r="BM85" s="871">
        <v>9204.8828648311992</v>
      </c>
      <c r="BN85" s="871">
        <v>8217.0489215330108</v>
      </c>
      <c r="BO85" s="871">
        <v>7172.1830338806612</v>
      </c>
      <c r="BP85" s="871">
        <v>4674.3275144301333</v>
      </c>
      <c r="BQ85" s="871">
        <v>1661.68152203674</v>
      </c>
      <c r="BR85" s="871">
        <v>338.24035179241065</v>
      </c>
      <c r="BS85" s="871">
        <v>85.049433443441075</v>
      </c>
      <c r="BT85" s="871">
        <v>20.005155162425289</v>
      </c>
      <c r="BU85" s="871">
        <v>11.805599183458886</v>
      </c>
      <c r="BV85" s="871">
        <v>0</v>
      </c>
      <c r="BW85" s="871">
        <v>6.1024707846107633</v>
      </c>
      <c r="BX85" s="871">
        <v>5.5550440602385081</v>
      </c>
      <c r="BY85" s="871">
        <v>0</v>
      </c>
      <c r="BZ85" s="871">
        <v>13.265286394471287</v>
      </c>
      <c r="CA85" s="871">
        <v>-0.96786141776404988</v>
      </c>
      <c r="CB85" s="871">
        <v>-0.29779044416947492</v>
      </c>
      <c r="CC85" s="871">
        <v>1.6159446241153264</v>
      </c>
      <c r="CD85" s="871">
        <v>1.1203622607212385</v>
      </c>
      <c r="CE85" s="871">
        <v>1.1335659790741883</v>
      </c>
      <c r="CF85" s="871">
        <v>1.1394169192147194</v>
      </c>
      <c r="CG85" s="879">
        <v>0.653289840658971</v>
      </c>
    </row>
    <row r="86" spans="1:86" s="873" customFormat="1" ht="15.5" x14ac:dyDescent="0.35">
      <c r="A86" s="868"/>
      <c r="B86" s="887" t="s">
        <v>592</v>
      </c>
      <c r="C86" s="870"/>
      <c r="D86" s="871"/>
      <c r="E86" s="871"/>
      <c r="F86" s="871"/>
      <c r="G86" s="871"/>
      <c r="H86" s="871"/>
      <c r="I86" s="871"/>
      <c r="J86" s="871"/>
      <c r="K86" s="871"/>
      <c r="L86" s="871"/>
      <c r="M86" s="871"/>
      <c r="N86" s="871"/>
      <c r="O86" s="871"/>
      <c r="P86" s="871"/>
      <c r="Q86" s="871"/>
      <c r="R86" s="871"/>
      <c r="S86" s="871"/>
      <c r="T86" s="871"/>
      <c r="U86" s="871"/>
      <c r="V86" s="871"/>
      <c r="W86" s="871"/>
      <c r="X86" s="871"/>
      <c r="Y86" s="871"/>
      <c r="Z86" s="871"/>
      <c r="AA86" s="871"/>
      <c r="AB86" s="871"/>
      <c r="AC86" s="871"/>
      <c r="AD86" s="871"/>
      <c r="AE86" s="871"/>
      <c r="AF86" s="871"/>
      <c r="AG86" s="871"/>
      <c r="AH86" s="871">
        <v>0</v>
      </c>
      <c r="AI86" s="871">
        <v>0</v>
      </c>
      <c r="AJ86" s="871">
        <v>0</v>
      </c>
      <c r="AK86" s="871">
        <v>0</v>
      </c>
      <c r="AL86" s="871">
        <v>0</v>
      </c>
      <c r="AM86" s="871">
        <v>0</v>
      </c>
      <c r="AN86" s="871">
        <v>0</v>
      </c>
      <c r="AO86" s="871">
        <v>0</v>
      </c>
      <c r="AP86" s="871">
        <v>0</v>
      </c>
      <c r="AQ86" s="871">
        <v>0</v>
      </c>
      <c r="AR86" s="871">
        <v>1971.5958475411921</v>
      </c>
      <c r="AS86" s="871">
        <v>2082.4491480226584</v>
      </c>
      <c r="AT86" s="871">
        <v>2305.5745738573669</v>
      </c>
      <c r="AU86" s="871">
        <v>2722.7046315561552</v>
      </c>
      <c r="AV86" s="871">
        <v>3561.7711115906286</v>
      </c>
      <c r="AW86" s="871">
        <v>4280.7188704120163</v>
      </c>
      <c r="AX86" s="871">
        <v>5092.222578426281</v>
      </c>
      <c r="AY86" s="871">
        <v>5770.70738188414</v>
      </c>
      <c r="AZ86" s="871">
        <v>6068.505703162019</v>
      </c>
      <c r="BA86" s="871">
        <v>6351.0288998500855</v>
      </c>
      <c r="BB86" s="871">
        <v>6550.0041412449154</v>
      </c>
      <c r="BC86" s="871">
        <v>6708.9760770278835</v>
      </c>
      <c r="BD86" s="871">
        <v>7033.6495003854498</v>
      </c>
      <c r="BE86" s="871">
        <v>7377.0680883743471</v>
      </c>
      <c r="BF86" s="871">
        <v>7032.4875364669515</v>
      </c>
      <c r="BG86" s="871">
        <v>7189.3535767098447</v>
      </c>
      <c r="BH86" s="871">
        <v>6760.4844459800324</v>
      </c>
      <c r="BI86" s="871">
        <v>6575.0398975261014</v>
      </c>
      <c r="BJ86" s="871">
        <v>6646.3896289208742</v>
      </c>
      <c r="BK86" s="871">
        <v>7347.1829788680134</v>
      </c>
      <c r="BL86" s="871">
        <v>7234.0806212770221</v>
      </c>
      <c r="BM86" s="871">
        <v>7123.9729312745485</v>
      </c>
      <c r="BN86" s="871">
        <v>6550.8304749881554</v>
      </c>
      <c r="BO86" s="871">
        <v>5649.3300450589768</v>
      </c>
      <c r="BP86" s="871">
        <v>3443.3326856701801</v>
      </c>
      <c r="BQ86" s="871">
        <v>1359.6571665129477</v>
      </c>
      <c r="BR86" s="871">
        <v>627.57434075438186</v>
      </c>
      <c r="BS86" s="871">
        <v>317.44184727365973</v>
      </c>
      <c r="BT86" s="871">
        <v>133.23743342071103</v>
      </c>
      <c r="BU86" s="871">
        <v>38.293178101559405</v>
      </c>
      <c r="BV86" s="871">
        <v>4.0765931155644468</v>
      </c>
      <c r="BW86" s="871">
        <v>1.8205563572481778</v>
      </c>
      <c r="BX86" s="871">
        <v>1.3487453240367209</v>
      </c>
      <c r="BY86" s="871">
        <v>1.0220565594502176</v>
      </c>
      <c r="BZ86" s="871">
        <v>1.0590502216106195</v>
      </c>
      <c r="CA86" s="871">
        <v>0.68262777854327694</v>
      </c>
      <c r="CB86" s="871">
        <v>0.24557203901206801</v>
      </c>
      <c r="CC86" s="871">
        <v>-3.1832211341465212E-5</v>
      </c>
      <c r="CD86" s="871">
        <v>-9.8178448873481253E-5</v>
      </c>
      <c r="CE86" s="871">
        <v>-1.2121349292435531E-3</v>
      </c>
      <c r="CF86" s="871">
        <v>-1.4497670557600476E-3</v>
      </c>
      <c r="CG86" s="879">
        <v>-1.4743683962265052E-3</v>
      </c>
    </row>
    <row r="87" spans="1:86" s="873" customFormat="1" ht="15.5" x14ac:dyDescent="0.35">
      <c r="A87" s="868"/>
      <c r="B87" s="883" t="s">
        <v>406</v>
      </c>
      <c r="C87" s="870"/>
      <c r="D87" s="871"/>
      <c r="E87" s="871"/>
      <c r="F87" s="871"/>
      <c r="G87" s="871"/>
      <c r="H87" s="871"/>
      <c r="I87" s="871"/>
      <c r="J87" s="871"/>
      <c r="K87" s="871"/>
      <c r="L87" s="871"/>
      <c r="M87" s="871"/>
      <c r="N87" s="871"/>
      <c r="O87" s="871"/>
      <c r="P87" s="871"/>
      <c r="Q87" s="871"/>
      <c r="R87" s="871"/>
      <c r="S87" s="871"/>
      <c r="T87" s="871"/>
      <c r="U87" s="871"/>
      <c r="V87" s="871"/>
      <c r="W87" s="871"/>
      <c r="X87" s="871"/>
      <c r="Y87" s="871"/>
      <c r="Z87" s="871"/>
      <c r="AA87" s="871"/>
      <c r="AB87" s="871"/>
      <c r="AC87" s="871"/>
      <c r="AD87" s="871"/>
      <c r="AE87" s="871"/>
      <c r="AF87" s="871"/>
      <c r="AG87" s="871"/>
      <c r="AH87" s="871">
        <v>4855.3385776111436</v>
      </c>
      <c r="AI87" s="871">
        <v>4921.6304989258933</v>
      </c>
      <c r="AJ87" s="871">
        <v>4781.3879819252961</v>
      </c>
      <c r="AK87" s="871">
        <v>5155.3238078187624</v>
      </c>
      <c r="AL87" s="871">
        <v>5576.5976022811856</v>
      </c>
      <c r="AM87" s="871">
        <v>6244.073259626708</v>
      </c>
      <c r="AN87" s="871">
        <v>6698.9753239140382</v>
      </c>
      <c r="AO87" s="871">
        <v>6865.6635523432133</v>
      </c>
      <c r="AP87" s="871">
        <v>7385.5313350032648</v>
      </c>
      <c r="AQ87" s="871">
        <v>7618.3633722726217</v>
      </c>
      <c r="AR87" s="871">
        <v>7966.8972085945788</v>
      </c>
      <c r="AS87" s="871">
        <v>8302.240587650751</v>
      </c>
      <c r="AT87" s="871">
        <v>8723.9520382360697</v>
      </c>
      <c r="AU87" s="871">
        <v>10133.420696967405</v>
      </c>
      <c r="AV87" s="871">
        <v>11171.584748512179</v>
      </c>
      <c r="AW87" s="871">
        <v>12424.901194244903</v>
      </c>
      <c r="AX87" s="871">
        <v>13385.456910583056</v>
      </c>
      <c r="AY87" s="871">
        <v>456.38609251765291</v>
      </c>
      <c r="AZ87" s="871">
        <v>0</v>
      </c>
      <c r="BA87" s="871">
        <v>0</v>
      </c>
      <c r="BB87" s="871">
        <v>0</v>
      </c>
      <c r="BC87" s="871">
        <v>0</v>
      </c>
      <c r="BD87" s="871">
        <v>0</v>
      </c>
      <c r="BE87" s="871">
        <v>0</v>
      </c>
      <c r="BF87" s="871">
        <v>0</v>
      </c>
      <c r="BG87" s="871">
        <v>0</v>
      </c>
      <c r="BH87" s="871">
        <v>0</v>
      </c>
      <c r="BI87" s="871">
        <v>0</v>
      </c>
      <c r="BJ87" s="871">
        <v>0</v>
      </c>
      <c r="BK87" s="871">
        <v>0</v>
      </c>
      <c r="BL87" s="871">
        <v>0</v>
      </c>
      <c r="BM87" s="871">
        <v>0</v>
      </c>
      <c r="BN87" s="871">
        <v>0</v>
      </c>
      <c r="BO87" s="871">
        <v>0</v>
      </c>
      <c r="BP87" s="871">
        <v>0</v>
      </c>
      <c r="BQ87" s="871">
        <v>0</v>
      </c>
      <c r="BR87" s="871">
        <v>0</v>
      </c>
      <c r="BS87" s="871">
        <v>0</v>
      </c>
      <c r="BT87" s="871">
        <v>0</v>
      </c>
      <c r="BU87" s="871">
        <v>0</v>
      </c>
      <c r="BV87" s="871">
        <v>0</v>
      </c>
      <c r="BW87" s="871">
        <v>0</v>
      </c>
      <c r="BX87" s="871">
        <v>0</v>
      </c>
      <c r="BY87" s="871">
        <v>0</v>
      </c>
      <c r="BZ87" s="871">
        <v>0</v>
      </c>
      <c r="CA87" s="871">
        <v>0</v>
      </c>
      <c r="CB87" s="871">
        <v>0</v>
      </c>
      <c r="CC87" s="871">
        <v>0</v>
      </c>
      <c r="CD87" s="871">
        <v>0</v>
      </c>
      <c r="CE87" s="871">
        <v>0</v>
      </c>
      <c r="CF87" s="871">
        <v>0</v>
      </c>
      <c r="CG87" s="879">
        <v>0</v>
      </c>
    </row>
    <row r="88" spans="1:86" s="873" customFormat="1" ht="15.5" x14ac:dyDescent="0.35">
      <c r="A88" s="868"/>
      <c r="B88" s="877" t="s">
        <v>424</v>
      </c>
      <c r="C88" s="870"/>
      <c r="D88" s="871"/>
      <c r="E88" s="871"/>
      <c r="F88" s="871"/>
      <c r="G88" s="871"/>
      <c r="H88" s="871"/>
      <c r="I88" s="871"/>
      <c r="J88" s="871"/>
      <c r="K88" s="871"/>
      <c r="L88" s="871"/>
      <c r="M88" s="871"/>
      <c r="N88" s="871"/>
      <c r="O88" s="871"/>
      <c r="P88" s="871"/>
      <c r="Q88" s="871"/>
      <c r="R88" s="871"/>
      <c r="S88" s="871"/>
      <c r="T88" s="871"/>
      <c r="U88" s="871"/>
      <c r="V88" s="871"/>
      <c r="W88" s="871"/>
      <c r="X88" s="871"/>
      <c r="Y88" s="871"/>
      <c r="Z88" s="871"/>
      <c r="AA88" s="871"/>
      <c r="AB88" s="871"/>
      <c r="AC88" s="871"/>
      <c r="AD88" s="871"/>
      <c r="AE88" s="871"/>
      <c r="AF88" s="871"/>
      <c r="AG88" s="871"/>
      <c r="AH88" s="871">
        <v>408.77449874887816</v>
      </c>
      <c r="AI88" s="871">
        <v>427.25047406301292</v>
      </c>
      <c r="AJ88" s="871">
        <v>449.50503416357265</v>
      </c>
      <c r="AK88" s="871">
        <v>484.29189262071509</v>
      </c>
      <c r="AL88" s="871">
        <v>531.47054876900938</v>
      </c>
      <c r="AM88" s="871">
        <v>597.226891051954</v>
      </c>
      <c r="AN88" s="871">
        <v>729.624525171909</v>
      </c>
      <c r="AO88" s="871">
        <v>777.20838325258399</v>
      </c>
      <c r="AP88" s="871">
        <v>794.88109358735403</v>
      </c>
      <c r="AQ88" s="871">
        <v>771.74627829845997</v>
      </c>
      <c r="AR88" s="871">
        <v>767.29198443399264</v>
      </c>
      <c r="AS88" s="871">
        <v>771.52964161029752</v>
      </c>
      <c r="AT88" s="871">
        <v>877.5950228839522</v>
      </c>
      <c r="AU88" s="871">
        <v>1154.3087623773054</v>
      </c>
      <c r="AV88" s="871">
        <v>1186.7609346923423</v>
      </c>
      <c r="AW88" s="871">
        <v>1262.8724642203322</v>
      </c>
      <c r="AX88" s="871">
        <v>1384.931016062988</v>
      </c>
      <c r="AY88" s="871">
        <v>1425.1147355180658</v>
      </c>
      <c r="AZ88" s="871">
        <v>1556.5261945318355</v>
      </c>
      <c r="BA88" s="871">
        <v>1675.9399005652742</v>
      </c>
      <c r="BB88" s="871">
        <v>1610.1750539344637</v>
      </c>
      <c r="BC88" s="871">
        <v>1630.7307694289548</v>
      </c>
      <c r="BD88" s="871">
        <v>1594.5257343881794</v>
      </c>
      <c r="BE88" s="871">
        <v>1609.5978766628514</v>
      </c>
      <c r="BF88" s="871">
        <v>1431.7087474198411</v>
      </c>
      <c r="BG88" s="871">
        <v>1349.2320399028922</v>
      </c>
      <c r="BH88" s="871">
        <v>1357.849170535266</v>
      </c>
      <c r="BI88" s="871">
        <v>1284.8532388454391</v>
      </c>
      <c r="BJ88" s="871">
        <v>1245.3331784739744</v>
      </c>
      <c r="BK88" s="871">
        <v>1103.8835135206302</v>
      </c>
      <c r="BL88" s="871">
        <v>1087.2218981337658</v>
      </c>
      <c r="BM88" s="871">
        <v>1089.9833644915088</v>
      </c>
      <c r="BN88" s="871">
        <v>1062.2925797411951</v>
      </c>
      <c r="BO88" s="871">
        <v>1033.787874506186</v>
      </c>
      <c r="BP88" s="871">
        <v>1037.9297277917638</v>
      </c>
      <c r="BQ88" s="871">
        <v>1001.1733184358289</v>
      </c>
      <c r="BR88" s="871">
        <v>825.596133430289</v>
      </c>
      <c r="BS88" s="871">
        <v>468.86423730398263</v>
      </c>
      <c r="BT88" s="871">
        <v>153.08235755116152</v>
      </c>
      <c r="BU88" s="871">
        <v>19.309720121659012</v>
      </c>
      <c r="BV88" s="871">
        <v>1.5588907498380149</v>
      </c>
      <c r="BW88" s="871">
        <v>0.34300563711592519</v>
      </c>
      <c r="BX88" s="871">
        <v>0.18847849756337198</v>
      </c>
      <c r="BY88" s="871">
        <v>0.16060866245338715</v>
      </c>
      <c r="BZ88" s="871">
        <v>0.12660573907924008</v>
      </c>
      <c r="CA88" s="871">
        <v>0.1278981793306338</v>
      </c>
      <c r="CB88" s="871">
        <v>0.11117061081284073</v>
      </c>
      <c r="CC88" s="871">
        <v>0.11529149679484146</v>
      </c>
      <c r="CD88" s="871">
        <v>0.11755335874042272</v>
      </c>
      <c r="CE88" s="871">
        <v>0.11765498430054719</v>
      </c>
      <c r="CF88" s="871">
        <v>0.11738845528487481</v>
      </c>
      <c r="CG88" s="879">
        <v>0.11752544596727646</v>
      </c>
    </row>
    <row r="89" spans="1:86" s="873" customFormat="1" ht="15.5" x14ac:dyDescent="0.35">
      <c r="A89" s="868"/>
      <c r="B89" s="883" t="s">
        <v>425</v>
      </c>
      <c r="C89" s="870"/>
      <c r="D89" s="871"/>
      <c r="E89" s="871"/>
      <c r="F89" s="871"/>
      <c r="G89" s="871"/>
      <c r="H89" s="871"/>
      <c r="I89" s="871"/>
      <c r="J89" s="871"/>
      <c r="K89" s="871"/>
      <c r="L89" s="871"/>
      <c r="M89" s="871"/>
      <c r="N89" s="871"/>
      <c r="O89" s="871"/>
      <c r="P89" s="871"/>
      <c r="Q89" s="871"/>
      <c r="R89" s="871"/>
      <c r="S89" s="871"/>
      <c r="T89" s="871"/>
      <c r="U89" s="871"/>
      <c r="V89" s="871"/>
      <c r="W89" s="871"/>
      <c r="X89" s="871"/>
      <c r="Y89" s="871"/>
      <c r="Z89" s="871"/>
      <c r="AA89" s="871"/>
      <c r="AB89" s="871"/>
      <c r="AC89" s="871"/>
      <c r="AD89" s="871"/>
      <c r="AE89" s="871"/>
      <c r="AF89" s="871"/>
      <c r="AG89" s="871"/>
      <c r="AH89" s="871">
        <v>4348.0471585044988</v>
      </c>
      <c r="AI89" s="871">
        <v>3500.0617664049309</v>
      </c>
      <c r="AJ89" s="871">
        <v>2935.8323595104575</v>
      </c>
      <c r="AK89" s="871">
        <v>2764.3683369679748</v>
      </c>
      <c r="AL89" s="871">
        <v>2099.9357605292234</v>
      </c>
      <c r="AM89" s="871">
        <v>957.05008609151832</v>
      </c>
      <c r="AN89" s="871">
        <v>949.0755420096167</v>
      </c>
      <c r="AO89" s="871">
        <v>893.98340671239237</v>
      </c>
      <c r="AP89" s="871">
        <v>558.206389587491</v>
      </c>
      <c r="AQ89" s="871">
        <v>567.40321896057014</v>
      </c>
      <c r="AR89" s="871">
        <v>527.28783952023684</v>
      </c>
      <c r="AS89" s="871">
        <v>516.61227892338331</v>
      </c>
      <c r="AT89" s="871">
        <v>506.26627881306194</v>
      </c>
      <c r="AU89" s="871">
        <v>605.36924377036962</v>
      </c>
      <c r="AV89" s="871">
        <v>784.53950917298903</v>
      </c>
      <c r="AW89" s="871">
        <v>763.59476154872527</v>
      </c>
      <c r="AX89" s="871">
        <v>705.98656024603633</v>
      </c>
      <c r="AY89" s="871">
        <v>24.022062278017671</v>
      </c>
      <c r="AZ89" s="871">
        <v>0</v>
      </c>
      <c r="BA89" s="871">
        <v>0</v>
      </c>
      <c r="BB89" s="871">
        <v>0</v>
      </c>
      <c r="BC89" s="871">
        <v>0</v>
      </c>
      <c r="BD89" s="871">
        <v>0</v>
      </c>
      <c r="BE89" s="871">
        <v>0</v>
      </c>
      <c r="BF89" s="871">
        <v>0</v>
      </c>
      <c r="BG89" s="871">
        <v>0</v>
      </c>
      <c r="BH89" s="871">
        <v>0</v>
      </c>
      <c r="BI89" s="871">
        <v>0</v>
      </c>
      <c r="BJ89" s="871">
        <v>0</v>
      </c>
      <c r="BK89" s="871">
        <v>0</v>
      </c>
      <c r="BL89" s="871">
        <v>0</v>
      </c>
      <c r="BM89" s="871">
        <v>0</v>
      </c>
      <c r="BN89" s="871">
        <v>0</v>
      </c>
      <c r="BO89" s="871">
        <v>0</v>
      </c>
      <c r="BP89" s="871">
        <v>0</v>
      </c>
      <c r="BQ89" s="871">
        <v>0</v>
      </c>
      <c r="BR89" s="871">
        <v>0</v>
      </c>
      <c r="BS89" s="871">
        <v>0</v>
      </c>
      <c r="BT89" s="871">
        <v>0</v>
      </c>
      <c r="BU89" s="871">
        <v>0</v>
      </c>
      <c r="BV89" s="871">
        <v>0</v>
      </c>
      <c r="BW89" s="871">
        <v>0</v>
      </c>
      <c r="BX89" s="871">
        <v>0</v>
      </c>
      <c r="BY89" s="871">
        <v>0</v>
      </c>
      <c r="BZ89" s="871">
        <v>0</v>
      </c>
      <c r="CA89" s="871">
        <v>0</v>
      </c>
      <c r="CB89" s="871">
        <v>0</v>
      </c>
      <c r="CC89" s="871">
        <v>0</v>
      </c>
      <c r="CD89" s="871">
        <v>0</v>
      </c>
      <c r="CE89" s="871">
        <v>0</v>
      </c>
      <c r="CF89" s="871">
        <v>0</v>
      </c>
      <c r="CG89" s="879">
        <v>0</v>
      </c>
    </row>
    <row r="90" spans="1:86" s="873" customFormat="1" ht="15.5" x14ac:dyDescent="0.35">
      <c r="A90" s="868"/>
      <c r="B90" s="877" t="s">
        <v>594</v>
      </c>
      <c r="C90" s="878" t="s">
        <v>639</v>
      </c>
      <c r="D90" s="871"/>
      <c r="E90" s="871"/>
      <c r="F90" s="871"/>
      <c r="G90" s="871"/>
      <c r="H90" s="871"/>
      <c r="I90" s="871"/>
      <c r="J90" s="871"/>
      <c r="K90" s="871"/>
      <c r="L90" s="871"/>
      <c r="M90" s="871"/>
      <c r="N90" s="871"/>
      <c r="O90" s="871"/>
      <c r="P90" s="871"/>
      <c r="Q90" s="871"/>
      <c r="R90" s="871"/>
      <c r="S90" s="871"/>
      <c r="T90" s="871"/>
      <c r="U90" s="871"/>
      <c r="V90" s="871"/>
      <c r="W90" s="871"/>
      <c r="X90" s="871"/>
      <c r="Y90" s="871"/>
      <c r="Z90" s="871"/>
      <c r="AA90" s="871"/>
      <c r="AB90" s="871"/>
      <c r="AC90" s="871"/>
      <c r="AD90" s="871"/>
      <c r="AE90" s="871"/>
      <c r="AF90" s="871"/>
      <c r="AG90" s="871"/>
      <c r="AH90" s="871">
        <v>0</v>
      </c>
      <c r="AI90" s="871">
        <v>0</v>
      </c>
      <c r="AJ90" s="871">
        <v>0</v>
      </c>
      <c r="AK90" s="871">
        <v>0</v>
      </c>
      <c r="AL90" s="871">
        <v>0</v>
      </c>
      <c r="AM90" s="871">
        <v>0</v>
      </c>
      <c r="AN90" s="871">
        <v>0</v>
      </c>
      <c r="AO90" s="871">
        <v>0</v>
      </c>
      <c r="AP90" s="871">
        <v>0</v>
      </c>
      <c r="AQ90" s="871">
        <v>0</v>
      </c>
      <c r="AR90" s="871">
        <v>0</v>
      </c>
      <c r="AS90" s="871">
        <v>0</v>
      </c>
      <c r="AT90" s="871">
        <v>0</v>
      </c>
      <c r="AU90" s="871">
        <v>0</v>
      </c>
      <c r="AV90" s="871">
        <v>0</v>
      </c>
      <c r="AW90" s="871">
        <v>0</v>
      </c>
      <c r="AX90" s="871">
        <v>0</v>
      </c>
      <c r="AY90" s="871">
        <v>0</v>
      </c>
      <c r="AZ90" s="871">
        <v>0</v>
      </c>
      <c r="BA90" s="871">
        <v>0</v>
      </c>
      <c r="BB90" s="871">
        <v>0</v>
      </c>
      <c r="BC90" s="871">
        <v>0</v>
      </c>
      <c r="BD90" s="871">
        <v>0</v>
      </c>
      <c r="BE90" s="871">
        <v>0</v>
      </c>
      <c r="BF90" s="871">
        <v>0</v>
      </c>
      <c r="BG90" s="871">
        <v>0</v>
      </c>
      <c r="BH90" s="871">
        <v>0</v>
      </c>
      <c r="BI90" s="871">
        <v>0</v>
      </c>
      <c r="BJ90" s="871">
        <v>0</v>
      </c>
      <c r="BK90" s="871">
        <v>0</v>
      </c>
      <c r="BL90" s="871">
        <v>0</v>
      </c>
      <c r="BM90" s="871">
        <v>0</v>
      </c>
      <c r="BN90" s="871">
        <v>0</v>
      </c>
      <c r="BO90" s="871">
        <v>0</v>
      </c>
      <c r="BP90" s="871">
        <v>0</v>
      </c>
      <c r="BQ90" s="871">
        <v>0</v>
      </c>
      <c r="BR90" s="871">
        <v>0</v>
      </c>
      <c r="BS90" s="871">
        <v>0</v>
      </c>
      <c r="BT90" s="871">
        <v>0</v>
      </c>
      <c r="BU90" s="871">
        <v>0</v>
      </c>
      <c r="BV90" s="871">
        <v>0</v>
      </c>
      <c r="BW90" s="871">
        <v>1504.2596446905438</v>
      </c>
      <c r="BX90" s="871">
        <v>2463.8499525444513</v>
      </c>
      <c r="BY90" s="871">
        <v>3737.8569312810223</v>
      </c>
      <c r="BZ90" s="871">
        <v>4681.0005957852836</v>
      </c>
      <c r="CA90" s="871">
        <v>6053.8867631639132</v>
      </c>
      <c r="CB90" s="871">
        <v>7697.2128311017959</v>
      </c>
      <c r="CC90" s="871">
        <v>10357.816579319011</v>
      </c>
      <c r="CD90" s="871">
        <v>11518.939713911825</v>
      </c>
      <c r="CE90" s="871">
        <v>11191.380105165414</v>
      </c>
      <c r="CF90" s="871">
        <v>10906.169959652909</v>
      </c>
      <c r="CG90" s="879">
        <v>10711.198063733969</v>
      </c>
    </row>
    <row r="91" spans="1:86" s="873" customFormat="1" ht="15.5" x14ac:dyDescent="0.35">
      <c r="A91" s="868"/>
      <c r="B91" s="877" t="s">
        <v>595</v>
      </c>
      <c r="C91" s="878" t="s">
        <v>639</v>
      </c>
      <c r="D91" s="871"/>
      <c r="E91" s="871"/>
      <c r="F91" s="871"/>
      <c r="G91" s="871"/>
      <c r="H91" s="871"/>
      <c r="I91" s="871"/>
      <c r="J91" s="871"/>
      <c r="K91" s="871"/>
      <c r="L91" s="871"/>
      <c r="M91" s="871"/>
      <c r="N91" s="871"/>
      <c r="O91" s="871"/>
      <c r="P91" s="871"/>
      <c r="Q91" s="871"/>
      <c r="R91" s="871"/>
      <c r="S91" s="871"/>
      <c r="T91" s="871"/>
      <c r="U91" s="871"/>
      <c r="V91" s="871"/>
      <c r="W91" s="871"/>
      <c r="X91" s="871"/>
      <c r="Y91" s="871"/>
      <c r="Z91" s="871"/>
      <c r="AA91" s="871"/>
      <c r="AB91" s="871"/>
      <c r="AC91" s="871"/>
      <c r="AD91" s="871"/>
      <c r="AE91" s="871"/>
      <c r="AF91" s="871"/>
      <c r="AG91" s="871"/>
      <c r="AH91" s="871">
        <v>0</v>
      </c>
      <c r="AI91" s="871">
        <v>0</v>
      </c>
      <c r="AJ91" s="871">
        <v>0</v>
      </c>
      <c r="AK91" s="871">
        <v>0</v>
      </c>
      <c r="AL91" s="871">
        <v>0</v>
      </c>
      <c r="AM91" s="871">
        <v>0</v>
      </c>
      <c r="AN91" s="871">
        <v>0</v>
      </c>
      <c r="AO91" s="871">
        <v>0</v>
      </c>
      <c r="AP91" s="871">
        <v>0</v>
      </c>
      <c r="AQ91" s="871">
        <v>0</v>
      </c>
      <c r="AR91" s="871">
        <v>0</v>
      </c>
      <c r="AS91" s="871">
        <v>0</v>
      </c>
      <c r="AT91" s="871">
        <v>0</v>
      </c>
      <c r="AU91" s="871">
        <v>0</v>
      </c>
      <c r="AV91" s="871">
        <v>0</v>
      </c>
      <c r="AW91" s="871">
        <v>0</v>
      </c>
      <c r="AX91" s="871">
        <v>0</v>
      </c>
      <c r="AY91" s="871">
        <v>0</v>
      </c>
      <c r="AZ91" s="871">
        <v>0</v>
      </c>
      <c r="BA91" s="871">
        <v>0</v>
      </c>
      <c r="BB91" s="871">
        <v>0</v>
      </c>
      <c r="BC91" s="871">
        <v>0</v>
      </c>
      <c r="BD91" s="871">
        <v>0</v>
      </c>
      <c r="BE91" s="871">
        <v>0</v>
      </c>
      <c r="BF91" s="871">
        <v>0</v>
      </c>
      <c r="BG91" s="871">
        <v>0</v>
      </c>
      <c r="BH91" s="871">
        <v>0</v>
      </c>
      <c r="BI91" s="871">
        <v>0</v>
      </c>
      <c r="BJ91" s="871">
        <v>0</v>
      </c>
      <c r="BK91" s="871">
        <v>0</v>
      </c>
      <c r="BL91" s="871">
        <v>0</v>
      </c>
      <c r="BM91" s="871">
        <v>0</v>
      </c>
      <c r="BN91" s="871">
        <v>0</v>
      </c>
      <c r="BO91" s="871">
        <v>0</v>
      </c>
      <c r="BP91" s="871">
        <v>0</v>
      </c>
      <c r="BQ91" s="871">
        <v>0</v>
      </c>
      <c r="BR91" s="871">
        <v>11.873992355380794</v>
      </c>
      <c r="BS91" s="871">
        <v>21.854678282684063</v>
      </c>
      <c r="BT91" s="871">
        <v>291.2830654636669</v>
      </c>
      <c r="BU91" s="871">
        <v>546.96691871913924</v>
      </c>
      <c r="BV91" s="871">
        <v>1457.0385326094954</v>
      </c>
      <c r="BW91" s="871">
        <v>2558.1608951976832</v>
      </c>
      <c r="BX91" s="871">
        <v>4398.5428394433366</v>
      </c>
      <c r="BY91" s="871">
        <v>5870.0869016239594</v>
      </c>
      <c r="BZ91" s="871">
        <v>6286.2431612578303</v>
      </c>
      <c r="CA91" s="871">
        <v>7934.8126325071908</v>
      </c>
      <c r="CB91" s="871">
        <v>8968.6642643261985</v>
      </c>
      <c r="CC91" s="871">
        <v>12146.541573115346</v>
      </c>
      <c r="CD91" s="871">
        <v>14743.526137980858</v>
      </c>
      <c r="CE91" s="871">
        <v>15176.140753373244</v>
      </c>
      <c r="CF91" s="871">
        <v>15715.076443754922</v>
      </c>
      <c r="CG91" s="879">
        <v>16319.826060033452</v>
      </c>
    </row>
    <row r="92" spans="1:86" ht="15.5" x14ac:dyDescent="0.35">
      <c r="A92" s="316"/>
      <c r="B92" s="311" t="s">
        <v>640</v>
      </c>
      <c r="C92" s="318"/>
      <c r="D92" s="313"/>
      <c r="E92" s="313"/>
      <c r="F92" s="313"/>
      <c r="G92" s="313"/>
      <c r="H92" s="313"/>
      <c r="I92" s="313"/>
      <c r="J92" s="313"/>
      <c r="K92" s="313"/>
      <c r="L92" s="313"/>
      <c r="M92" s="313"/>
      <c r="N92" s="313"/>
      <c r="O92" s="313"/>
      <c r="P92" s="313"/>
      <c r="Q92" s="313"/>
      <c r="R92" s="313"/>
      <c r="S92" s="313"/>
      <c r="T92" s="313"/>
      <c r="U92" s="313"/>
      <c r="V92" s="313"/>
      <c r="W92" s="313"/>
      <c r="X92" s="313"/>
      <c r="Y92" s="313"/>
      <c r="Z92" s="313"/>
      <c r="AA92" s="313"/>
      <c r="AB92" s="313"/>
      <c r="AC92" s="313"/>
      <c r="AD92" s="313"/>
      <c r="AE92" s="313"/>
      <c r="AF92" s="313"/>
      <c r="AG92" s="313"/>
      <c r="AH92" s="313">
        <v>1048.2770214865452</v>
      </c>
      <c r="AI92" s="313">
        <v>1085.7976216251107</v>
      </c>
      <c r="AJ92" s="313">
        <v>1205.6192478722628</v>
      </c>
      <c r="AK92" s="313">
        <v>1408.4202784893043</v>
      </c>
      <c r="AL92" s="313">
        <v>1645.9274404410851</v>
      </c>
      <c r="AM92" s="313">
        <v>1981.4387935361872</v>
      </c>
      <c r="AN92" s="313">
        <v>2292.7751616150899</v>
      </c>
      <c r="AO92" s="313">
        <v>2689.3663588500654</v>
      </c>
      <c r="AP92" s="313">
        <v>3142.2618182836509</v>
      </c>
      <c r="AQ92" s="313">
        <v>3568.1525515277317</v>
      </c>
      <c r="AR92" s="313">
        <v>3928.7808836793406</v>
      </c>
      <c r="AS92" s="313">
        <v>4349.3755615968275</v>
      </c>
      <c r="AT92" s="313">
        <v>4884.2738068505705</v>
      </c>
      <c r="AU92" s="313">
        <v>5801.4476794365019</v>
      </c>
      <c r="AV92" s="313">
        <v>7007.2127180891193</v>
      </c>
      <c r="AW92" s="313">
        <v>7970.0470568481378</v>
      </c>
      <c r="AX92" s="313">
        <v>8578.5143078666824</v>
      </c>
      <c r="AY92" s="313">
        <v>6744.285966499102</v>
      </c>
      <c r="AZ92" s="313">
        <v>7209.0279241641774</v>
      </c>
      <c r="BA92" s="313">
        <v>7833.1831033126646</v>
      </c>
      <c r="BB92" s="313">
        <v>8344.5142421369019</v>
      </c>
      <c r="BC92" s="313">
        <v>8800.8634691816751</v>
      </c>
      <c r="BD92" s="313">
        <v>9301.522911553333</v>
      </c>
      <c r="BE92" s="313">
        <v>9822.5612974177166</v>
      </c>
      <c r="BF92" s="313">
        <v>10081.161905864477</v>
      </c>
      <c r="BG92" s="313">
        <v>10613.725182587796</v>
      </c>
      <c r="BH92" s="313">
        <v>10954.58297716565</v>
      </c>
      <c r="BI92" s="313">
        <v>11446.640177353149</v>
      </c>
      <c r="BJ92" s="313">
        <v>11903.839114555169</v>
      </c>
      <c r="BK92" s="313">
        <v>12666.457959463845</v>
      </c>
      <c r="BL92" s="313">
        <v>13027.091740813212</v>
      </c>
      <c r="BM92" s="313">
        <v>13982.396781649992</v>
      </c>
      <c r="BN92" s="313">
        <v>14194.907505049647</v>
      </c>
      <c r="BO92" s="313">
        <v>14329.008366455409</v>
      </c>
      <c r="BP92" s="313">
        <v>14633.187969848803</v>
      </c>
      <c r="BQ92" s="313">
        <v>14407.998754125772</v>
      </c>
      <c r="BR92" s="313">
        <v>14798.500074277619</v>
      </c>
      <c r="BS92" s="313">
        <v>14433.158405891154</v>
      </c>
      <c r="BT92" s="313">
        <v>14115.608557210368</v>
      </c>
      <c r="BU92" s="313">
        <v>13734.203916573904</v>
      </c>
      <c r="BV92" s="313">
        <v>13486.648535879713</v>
      </c>
      <c r="BW92" s="313">
        <v>13920.553824623112</v>
      </c>
      <c r="BX92" s="313">
        <v>11976.364120283839</v>
      </c>
      <c r="BY92" s="313">
        <v>12121.761826787129</v>
      </c>
      <c r="BZ92" s="313">
        <v>12118.498593652545</v>
      </c>
      <c r="CA92" s="313">
        <v>13358.290474856392</v>
      </c>
      <c r="CB92" s="313">
        <v>14579.857932650028</v>
      </c>
      <c r="CC92" s="313">
        <v>15129.508326936613</v>
      </c>
      <c r="CD92" s="313">
        <v>15734.798115776719</v>
      </c>
      <c r="CE92" s="313">
        <v>15831.887009816681</v>
      </c>
      <c r="CF92" s="313">
        <v>16236.263473085139</v>
      </c>
      <c r="CG92" s="320">
        <v>17009.809698676752</v>
      </c>
    </row>
    <row r="93" spans="1:86" ht="15.5" x14ac:dyDescent="0.35">
      <c r="A93" s="316"/>
      <c r="B93" s="317" t="s">
        <v>589</v>
      </c>
      <c r="C93" s="318"/>
      <c r="D93" s="313"/>
      <c r="E93" s="313"/>
      <c r="F93" s="313"/>
      <c r="G93" s="313"/>
      <c r="H93" s="313"/>
      <c r="I93" s="313"/>
      <c r="J93" s="313"/>
      <c r="K93" s="313"/>
      <c r="L93" s="313"/>
      <c r="M93" s="313"/>
      <c r="N93" s="313"/>
      <c r="O93" s="313"/>
      <c r="P93" s="313"/>
      <c r="Q93" s="313"/>
      <c r="R93" s="313"/>
      <c r="S93" s="313"/>
      <c r="T93" s="313"/>
      <c r="U93" s="313"/>
      <c r="V93" s="313"/>
      <c r="W93" s="313"/>
      <c r="X93" s="313"/>
      <c r="Y93" s="313"/>
      <c r="Z93" s="313"/>
      <c r="AA93" s="313"/>
      <c r="AB93" s="313"/>
      <c r="AC93" s="313"/>
      <c r="AD93" s="313"/>
      <c r="AE93" s="313"/>
      <c r="AF93" s="313"/>
      <c r="AG93" s="313"/>
      <c r="AH93" s="313">
        <v>576.72042458716669</v>
      </c>
      <c r="AI93" s="313">
        <v>608.09214479522177</v>
      </c>
      <c r="AJ93" s="313">
        <v>741.6314275087733</v>
      </c>
      <c r="AK93" s="313">
        <v>909.91449867172366</v>
      </c>
      <c r="AL93" s="313">
        <v>1102.5307049344892</v>
      </c>
      <c r="AM93" s="313">
        <v>1360.6841254353346</v>
      </c>
      <c r="AN93" s="313">
        <v>1556.6972293566832</v>
      </c>
      <c r="AO93" s="313">
        <v>1821.7066975399462</v>
      </c>
      <c r="AP93" s="313">
        <v>2070.849612463292</v>
      </c>
      <c r="AQ93" s="313">
        <v>2313.9267410802609</v>
      </c>
      <c r="AR93" s="313">
        <v>2492.9141062644262</v>
      </c>
      <c r="AS93" s="313">
        <v>2713.6130162758091</v>
      </c>
      <c r="AT93" s="313">
        <v>3007.0946896426294</v>
      </c>
      <c r="AU93" s="313">
        <v>3543.0327098438793</v>
      </c>
      <c r="AV93" s="313">
        <v>4517.9358997237487</v>
      </c>
      <c r="AW93" s="313">
        <v>5279.2824015162741</v>
      </c>
      <c r="AX93" s="313">
        <v>5769.0582539782326</v>
      </c>
      <c r="AY93" s="313">
        <v>6433.0674488278146</v>
      </c>
      <c r="AZ93" s="313">
        <v>7005.5647603637444</v>
      </c>
      <c r="BA93" s="313">
        <v>7568.1573047645079</v>
      </c>
      <c r="BB93" s="313">
        <v>8068.149266964273</v>
      </c>
      <c r="BC93" s="313">
        <v>8527.9787804620282</v>
      </c>
      <c r="BD93" s="313">
        <v>8996.0670256247122</v>
      </c>
      <c r="BE93" s="313">
        <v>9517.8536212908693</v>
      </c>
      <c r="BF93" s="313">
        <v>9788.2421444240827</v>
      </c>
      <c r="BG93" s="313">
        <v>10314.514046645676</v>
      </c>
      <c r="BH93" s="313">
        <v>10742.074343768933</v>
      </c>
      <c r="BI93" s="313">
        <v>11233.16035009707</v>
      </c>
      <c r="BJ93" s="313">
        <v>11684.75922861419</v>
      </c>
      <c r="BK93" s="313">
        <v>12348.773526024959</v>
      </c>
      <c r="BL93" s="313">
        <v>12759.010911004156</v>
      </c>
      <c r="BM93" s="313">
        <v>13706.268159755551</v>
      </c>
      <c r="BN93" s="313">
        <v>13943.509878769879</v>
      </c>
      <c r="BO93" s="313">
        <v>14082.941073979233</v>
      </c>
      <c r="BP93" s="313">
        <v>14405.643752773451</v>
      </c>
      <c r="BQ93" s="313">
        <v>14205.434430855208</v>
      </c>
      <c r="BR93" s="313">
        <v>14607.185894646866</v>
      </c>
      <c r="BS93" s="313">
        <v>14257.094735290797</v>
      </c>
      <c r="BT93" s="313">
        <v>13954.029654904978</v>
      </c>
      <c r="BU93" s="313">
        <v>13595.391906076818</v>
      </c>
      <c r="BV93" s="313">
        <v>13362.389197154367</v>
      </c>
      <c r="BW93" s="313">
        <v>13808.296740883901</v>
      </c>
      <c r="BX93" s="313">
        <v>11890.050442748541</v>
      </c>
      <c r="BY93" s="313">
        <v>12046.574317925066</v>
      </c>
      <c r="BZ93" s="313">
        <v>12052.757474365579</v>
      </c>
      <c r="CA93" s="313">
        <v>13298.269178997007</v>
      </c>
      <c r="CB93" s="313">
        <v>14524.411072358715</v>
      </c>
      <c r="CC93" s="313">
        <v>15081.019128067557</v>
      </c>
      <c r="CD93" s="313">
        <v>15692.037028074665</v>
      </c>
      <c r="CE93" s="313">
        <v>15795.815686967522</v>
      </c>
      <c r="CF93" s="313">
        <v>16206.98554709247</v>
      </c>
      <c r="CG93" s="320">
        <v>16987.223434012187</v>
      </c>
    </row>
    <row r="94" spans="1:86" ht="15.5" x14ac:dyDescent="0.35">
      <c r="A94" s="316"/>
      <c r="B94" s="319" t="s">
        <v>641</v>
      </c>
      <c r="C94" s="318"/>
      <c r="D94" s="313"/>
      <c r="E94" s="313"/>
      <c r="F94" s="313"/>
      <c r="G94" s="313"/>
      <c r="H94" s="313"/>
      <c r="I94" s="313"/>
      <c r="J94" s="313"/>
      <c r="K94" s="313"/>
      <c r="L94" s="313"/>
      <c r="M94" s="313"/>
      <c r="N94" s="313"/>
      <c r="O94" s="313"/>
      <c r="P94" s="313"/>
      <c r="Q94" s="313"/>
      <c r="R94" s="313"/>
      <c r="S94" s="313"/>
      <c r="T94" s="313"/>
      <c r="U94" s="313"/>
      <c r="V94" s="313"/>
      <c r="W94" s="313"/>
      <c r="X94" s="313"/>
      <c r="Y94" s="313"/>
      <c r="Z94" s="313"/>
      <c r="AA94" s="313"/>
      <c r="AB94" s="313"/>
      <c r="AC94" s="313"/>
      <c r="AD94" s="313"/>
      <c r="AE94" s="313"/>
      <c r="AF94" s="313"/>
      <c r="AG94" s="313"/>
      <c r="AH94" s="313">
        <v>576.72042458716669</v>
      </c>
      <c r="AI94" s="313">
        <v>594.6313447830214</v>
      </c>
      <c r="AJ94" s="313">
        <v>674.82214023529161</v>
      </c>
      <c r="AK94" s="313">
        <v>789.183653075797</v>
      </c>
      <c r="AL94" s="313">
        <v>917.02563812010806</v>
      </c>
      <c r="AM94" s="313">
        <v>1103.6822861689745</v>
      </c>
      <c r="AN94" s="313">
        <v>1241.8889142824305</v>
      </c>
      <c r="AO94" s="313">
        <v>1431.1814258467502</v>
      </c>
      <c r="AP94" s="313">
        <v>1576.3002098004918</v>
      </c>
      <c r="AQ94" s="313">
        <v>1739.9393844374783</v>
      </c>
      <c r="AR94" s="313">
        <v>1852.6654560006298</v>
      </c>
      <c r="AS94" s="313">
        <v>2008.5971225609869</v>
      </c>
      <c r="AT94" s="313">
        <v>2233.1226208595344</v>
      </c>
      <c r="AU94" s="313">
        <v>2646.6322733971651</v>
      </c>
      <c r="AV94" s="313">
        <v>3366.3861844700573</v>
      </c>
      <c r="AW94" s="313">
        <v>3782.9127259637235</v>
      </c>
      <c r="AX94" s="313">
        <v>4067.9141771039917</v>
      </c>
      <c r="AY94" s="313">
        <v>4408.0450105919062</v>
      </c>
      <c r="AZ94" s="313">
        <v>4649.5413523001425</v>
      </c>
      <c r="BA94" s="313">
        <v>4899.4116781999419</v>
      </c>
      <c r="BB94" s="313">
        <v>5136.930605601463</v>
      </c>
      <c r="BC94" s="313">
        <v>5340.215723822771</v>
      </c>
      <c r="BD94" s="313">
        <v>5536.0198162627439</v>
      </c>
      <c r="BE94" s="313">
        <v>5753.0009761713463</v>
      </c>
      <c r="BF94" s="313">
        <v>5854.1699592410032</v>
      </c>
      <c r="BG94" s="313">
        <v>6088.0990648884163</v>
      </c>
      <c r="BH94" s="313">
        <v>6281.3799194202966</v>
      </c>
      <c r="BI94" s="313">
        <v>6531.429708440015</v>
      </c>
      <c r="BJ94" s="313">
        <v>6725.4401835418612</v>
      </c>
      <c r="BK94" s="313">
        <v>7033.1096304127959</v>
      </c>
      <c r="BL94" s="313">
        <v>7231.0918536125091</v>
      </c>
      <c r="BM94" s="313">
        <v>7694.7991814652169</v>
      </c>
      <c r="BN94" s="313">
        <v>7731.5278309263194</v>
      </c>
      <c r="BO94" s="313">
        <v>7759.5071600931387</v>
      </c>
      <c r="BP94" s="313">
        <v>7813.2087192563631</v>
      </c>
      <c r="BQ94" s="313">
        <v>7504.8460079049128</v>
      </c>
      <c r="BR94" s="313">
        <v>7499.5982082914061</v>
      </c>
      <c r="BS94" s="313">
        <v>7539.2136468890267</v>
      </c>
      <c r="BT94" s="313">
        <v>7363.6055315963995</v>
      </c>
      <c r="BU94" s="313">
        <v>7311.1032422428925</v>
      </c>
      <c r="BV94" s="313">
        <v>7349.6666769433132</v>
      </c>
      <c r="BW94" s="313">
        <v>7474.2115978013544</v>
      </c>
      <c r="BX94" s="313">
        <v>6418.1362178124027</v>
      </c>
      <c r="BY94" s="313">
        <v>6409.2200918305753</v>
      </c>
      <c r="BZ94" s="313">
        <v>6393.8925026049565</v>
      </c>
      <c r="CA94" s="313">
        <v>7134.319229771605</v>
      </c>
      <c r="CB94" s="313">
        <v>7946.6635978933909</v>
      </c>
      <c r="CC94" s="313">
        <v>8303.0586658226166</v>
      </c>
      <c r="CD94" s="313">
        <v>8755.0835513443781</v>
      </c>
      <c r="CE94" s="313">
        <v>8917.841059120703</v>
      </c>
      <c r="CF94" s="313">
        <v>9060.1658783358653</v>
      </c>
      <c r="CG94" s="320">
        <v>9248.2554544708582</v>
      </c>
    </row>
    <row r="95" spans="1:86" ht="15.5" x14ac:dyDescent="0.35">
      <c r="A95" s="316"/>
      <c r="B95" s="319" t="s">
        <v>635</v>
      </c>
      <c r="C95" s="318"/>
      <c r="D95" s="313"/>
      <c r="E95" s="313"/>
      <c r="F95" s="313"/>
      <c r="G95" s="313"/>
      <c r="H95" s="313"/>
      <c r="I95" s="313"/>
      <c r="J95" s="313"/>
      <c r="K95" s="313"/>
      <c r="L95" s="313"/>
      <c r="M95" s="313"/>
      <c r="N95" s="313"/>
      <c r="O95" s="313"/>
      <c r="P95" s="313"/>
      <c r="Q95" s="313"/>
      <c r="R95" s="313"/>
      <c r="S95" s="313"/>
      <c r="T95" s="313"/>
      <c r="U95" s="313"/>
      <c r="V95" s="313"/>
      <c r="W95" s="313"/>
      <c r="X95" s="313"/>
      <c r="Y95" s="313"/>
      <c r="Z95" s="313"/>
      <c r="AA95" s="313"/>
      <c r="AB95" s="313"/>
      <c r="AC95" s="313"/>
      <c r="AD95" s="313"/>
      <c r="AE95" s="313"/>
      <c r="AF95" s="313"/>
      <c r="AG95" s="313"/>
      <c r="AH95" s="313">
        <v>0</v>
      </c>
      <c r="AI95" s="313">
        <v>0</v>
      </c>
      <c r="AJ95" s="313">
        <v>0</v>
      </c>
      <c r="AK95" s="313">
        <v>0</v>
      </c>
      <c r="AL95" s="313">
        <v>0</v>
      </c>
      <c r="AM95" s="313">
        <v>0</v>
      </c>
      <c r="AN95" s="313">
        <v>0</v>
      </c>
      <c r="AO95" s="313">
        <v>0</v>
      </c>
      <c r="AP95" s="313">
        <v>0</v>
      </c>
      <c r="AQ95" s="313">
        <v>0</v>
      </c>
      <c r="AR95" s="313">
        <v>0</v>
      </c>
      <c r="AS95" s="313">
        <v>0</v>
      </c>
      <c r="AT95" s="313">
        <v>0</v>
      </c>
      <c r="AU95" s="313">
        <v>0</v>
      </c>
      <c r="AV95" s="313">
        <v>1095.4393672438864</v>
      </c>
      <c r="AW95" s="313">
        <v>1496.3696755525509</v>
      </c>
      <c r="AX95" s="313">
        <v>1701.1440768742418</v>
      </c>
      <c r="AY95" s="313">
        <v>2025.0224382359079</v>
      </c>
      <c r="AZ95" s="313">
        <v>2356.0234080636023</v>
      </c>
      <c r="BA95" s="313">
        <v>2668.7456265645665</v>
      </c>
      <c r="BB95" s="313">
        <v>2931.2186613628105</v>
      </c>
      <c r="BC95" s="313">
        <v>3187.7630566392577</v>
      </c>
      <c r="BD95" s="313">
        <v>3460.0472093619678</v>
      </c>
      <c r="BE95" s="313">
        <v>3764.852645119523</v>
      </c>
      <c r="BF95" s="313">
        <v>3934.0721851830799</v>
      </c>
      <c r="BG95" s="313">
        <v>4226.4149817572597</v>
      </c>
      <c r="BH95" s="313">
        <v>4460.6944243486341</v>
      </c>
      <c r="BI95" s="313">
        <v>4701.7306416570545</v>
      </c>
      <c r="BJ95" s="313">
        <v>4959.3190450723287</v>
      </c>
      <c r="BK95" s="313">
        <v>5315.6638956121624</v>
      </c>
      <c r="BL95" s="313">
        <v>5527.9190573916485</v>
      </c>
      <c r="BM95" s="313">
        <v>6011.4689782903333</v>
      </c>
      <c r="BN95" s="313">
        <v>6211.9820478435604</v>
      </c>
      <c r="BO95" s="313">
        <v>6323.4339138860951</v>
      </c>
      <c r="BP95" s="313">
        <v>6592.4350335170875</v>
      </c>
      <c r="BQ95" s="313">
        <v>6679.772808282838</v>
      </c>
      <c r="BR95" s="313">
        <v>6930.0045444317475</v>
      </c>
      <c r="BS95" s="313">
        <v>6545.965960978102</v>
      </c>
      <c r="BT95" s="313">
        <v>6014.6135100296078</v>
      </c>
      <c r="BU95" s="313">
        <v>5080.7877444996348</v>
      </c>
      <c r="BV95" s="313">
        <v>4565.4348864236872</v>
      </c>
      <c r="BW95" s="313">
        <v>4189.7125697089905</v>
      </c>
      <c r="BX95" s="313">
        <v>3232.7105417023377</v>
      </c>
      <c r="BY95" s="313">
        <v>2956.2336500404372</v>
      </c>
      <c r="BZ95" s="313">
        <v>2665.3038707074697</v>
      </c>
      <c r="CA95" s="313">
        <v>2591.7355908263385</v>
      </c>
      <c r="CB95" s="313">
        <v>2396.3410986780605</v>
      </c>
      <c r="CC95" s="313">
        <v>2185.4971120168148</v>
      </c>
      <c r="CD95" s="313">
        <v>2019.5643878801025</v>
      </c>
      <c r="CE95" s="313">
        <v>1822.2062449825492</v>
      </c>
      <c r="CF95" s="313">
        <v>1593.0360618220896</v>
      </c>
      <c r="CG95" s="320">
        <v>1309.0661956645681</v>
      </c>
    </row>
    <row r="96" spans="1:86" ht="15.5" x14ac:dyDescent="0.35">
      <c r="A96" s="316"/>
      <c r="B96" s="319" t="s">
        <v>413</v>
      </c>
      <c r="C96" s="318"/>
      <c r="D96" s="313"/>
      <c r="E96" s="313"/>
      <c r="F96" s="313"/>
      <c r="G96" s="313"/>
      <c r="H96" s="313"/>
      <c r="I96" s="313"/>
      <c r="J96" s="313"/>
      <c r="K96" s="313"/>
      <c r="L96" s="313"/>
      <c r="M96" s="313"/>
      <c r="N96" s="313"/>
      <c r="O96" s="313"/>
      <c r="P96" s="313"/>
      <c r="Q96" s="313"/>
      <c r="R96" s="313"/>
      <c r="S96" s="313"/>
      <c r="T96" s="313"/>
      <c r="U96" s="313"/>
      <c r="V96" s="313"/>
      <c r="W96" s="313"/>
      <c r="X96" s="313"/>
      <c r="Y96" s="313"/>
      <c r="Z96" s="313"/>
      <c r="AA96" s="313"/>
      <c r="AB96" s="313"/>
      <c r="AC96" s="313"/>
      <c r="AD96" s="313"/>
      <c r="AE96" s="313"/>
      <c r="AF96" s="313"/>
      <c r="AG96" s="313"/>
      <c r="AH96" s="313">
        <v>0</v>
      </c>
      <c r="AI96" s="313">
        <v>13.460800012200293</v>
      </c>
      <c r="AJ96" s="313">
        <v>66.809287273481672</v>
      </c>
      <c r="AK96" s="313">
        <v>120.7308455959267</v>
      </c>
      <c r="AL96" s="313">
        <v>185.50506681438102</v>
      </c>
      <c r="AM96" s="313">
        <v>257.00183926636015</v>
      </c>
      <c r="AN96" s="313">
        <v>314.80831507425279</v>
      </c>
      <c r="AO96" s="313">
        <v>390.52527169319598</v>
      </c>
      <c r="AP96" s="313">
        <v>494.54940266279999</v>
      </c>
      <c r="AQ96" s="313">
        <v>573.9873566427824</v>
      </c>
      <c r="AR96" s="313">
        <v>640.24865026379643</v>
      </c>
      <c r="AS96" s="313">
        <v>705.0158937148226</v>
      </c>
      <c r="AT96" s="313">
        <v>773.97206878309476</v>
      </c>
      <c r="AU96" s="313">
        <v>896.40043644671391</v>
      </c>
      <c r="AV96" s="313">
        <v>56.110348009804383</v>
      </c>
      <c r="AW96" s="313">
        <v>0</v>
      </c>
      <c r="AX96" s="313">
        <v>0</v>
      </c>
      <c r="AY96" s="313">
        <v>0</v>
      </c>
      <c r="AZ96" s="313">
        <v>0</v>
      </c>
      <c r="BA96" s="313">
        <v>0</v>
      </c>
      <c r="BB96" s="313">
        <v>0</v>
      </c>
      <c r="BC96" s="313">
        <v>0</v>
      </c>
      <c r="BD96" s="313">
        <v>0</v>
      </c>
      <c r="BE96" s="313">
        <v>0</v>
      </c>
      <c r="BF96" s="313">
        <v>0</v>
      </c>
      <c r="BG96" s="313">
        <v>0</v>
      </c>
      <c r="BH96" s="313">
        <v>0</v>
      </c>
      <c r="BI96" s="313">
        <v>0</v>
      </c>
      <c r="BJ96" s="313">
        <v>0</v>
      </c>
      <c r="BK96" s="313">
        <v>0</v>
      </c>
      <c r="BL96" s="313">
        <v>0</v>
      </c>
      <c r="BM96" s="313">
        <v>0</v>
      </c>
      <c r="BN96" s="313">
        <v>0</v>
      </c>
      <c r="BO96" s="313">
        <v>0</v>
      </c>
      <c r="BP96" s="313">
        <v>0</v>
      </c>
      <c r="BQ96" s="313">
        <v>0</v>
      </c>
      <c r="BR96" s="313">
        <v>0</v>
      </c>
      <c r="BS96" s="313">
        <v>0</v>
      </c>
      <c r="BT96" s="313">
        <v>0</v>
      </c>
      <c r="BU96" s="313">
        <v>0</v>
      </c>
      <c r="BV96" s="313">
        <v>0</v>
      </c>
      <c r="BW96" s="313">
        <v>0</v>
      </c>
      <c r="BX96" s="313">
        <v>0</v>
      </c>
      <c r="BY96" s="313">
        <v>0</v>
      </c>
      <c r="BZ96" s="313">
        <v>0</v>
      </c>
      <c r="CA96" s="313">
        <v>0</v>
      </c>
      <c r="CB96" s="313">
        <v>0</v>
      </c>
      <c r="CC96" s="313">
        <v>0</v>
      </c>
      <c r="CD96" s="313">
        <v>0</v>
      </c>
      <c r="CE96" s="313">
        <v>0</v>
      </c>
      <c r="CF96" s="313">
        <v>0</v>
      </c>
      <c r="CG96" s="320">
        <v>0</v>
      </c>
    </row>
    <row r="97" spans="1:85" ht="15.5" x14ac:dyDescent="0.35">
      <c r="A97" s="316"/>
      <c r="B97" s="319" t="s">
        <v>420</v>
      </c>
      <c r="C97" s="318"/>
      <c r="D97" s="313"/>
      <c r="E97" s="313"/>
      <c r="F97" s="313"/>
      <c r="G97" s="313"/>
      <c r="H97" s="313"/>
      <c r="I97" s="313"/>
      <c r="J97" s="313"/>
      <c r="K97" s="313"/>
      <c r="L97" s="313"/>
      <c r="M97" s="313"/>
      <c r="N97" s="313"/>
      <c r="O97" s="313"/>
      <c r="P97" s="313"/>
      <c r="Q97" s="313"/>
      <c r="R97" s="313"/>
      <c r="S97" s="313"/>
      <c r="T97" s="313"/>
      <c r="U97" s="313"/>
      <c r="V97" s="313"/>
      <c r="W97" s="313"/>
      <c r="X97" s="313"/>
      <c r="Y97" s="313"/>
      <c r="Z97" s="313"/>
      <c r="AA97" s="313"/>
      <c r="AB97" s="313"/>
      <c r="AC97" s="313"/>
      <c r="AD97" s="313"/>
      <c r="AE97" s="313"/>
      <c r="AF97" s="313"/>
      <c r="AG97" s="313"/>
      <c r="AH97" s="313">
        <v>0</v>
      </c>
      <c r="AI97" s="313">
        <v>0</v>
      </c>
      <c r="AJ97" s="313">
        <v>0</v>
      </c>
      <c r="AK97" s="313">
        <v>0</v>
      </c>
      <c r="AL97" s="313">
        <v>0</v>
      </c>
      <c r="AM97" s="313">
        <v>0</v>
      </c>
      <c r="AN97" s="313">
        <v>0</v>
      </c>
      <c r="AO97" s="313">
        <v>0</v>
      </c>
      <c r="AP97" s="313">
        <v>0</v>
      </c>
      <c r="AQ97" s="313">
        <v>0</v>
      </c>
      <c r="AR97" s="313">
        <v>0</v>
      </c>
      <c r="AS97" s="313">
        <v>0</v>
      </c>
      <c r="AT97" s="313">
        <v>0</v>
      </c>
      <c r="AU97" s="313">
        <v>0</v>
      </c>
      <c r="AV97" s="313">
        <v>0</v>
      </c>
      <c r="AW97" s="313">
        <v>0</v>
      </c>
      <c r="AX97" s="313">
        <v>0</v>
      </c>
      <c r="AY97" s="313">
        <v>0</v>
      </c>
      <c r="AZ97" s="313">
        <v>0</v>
      </c>
      <c r="BA97" s="313">
        <v>0</v>
      </c>
      <c r="BB97" s="313">
        <v>0</v>
      </c>
      <c r="BC97" s="313">
        <v>0</v>
      </c>
      <c r="BD97" s="313">
        <v>0</v>
      </c>
      <c r="BE97" s="313">
        <v>0</v>
      </c>
      <c r="BF97" s="313">
        <v>0</v>
      </c>
      <c r="BG97" s="313">
        <v>0</v>
      </c>
      <c r="BH97" s="313">
        <v>0</v>
      </c>
      <c r="BI97" s="313">
        <v>0</v>
      </c>
      <c r="BJ97" s="313">
        <v>0</v>
      </c>
      <c r="BK97" s="313">
        <v>0</v>
      </c>
      <c r="BL97" s="313">
        <v>0</v>
      </c>
      <c r="BM97" s="313">
        <v>0</v>
      </c>
      <c r="BN97" s="313">
        <v>0</v>
      </c>
      <c r="BO97" s="313">
        <v>0</v>
      </c>
      <c r="BP97" s="313">
        <v>0</v>
      </c>
      <c r="BQ97" s="313">
        <v>20.815614667457567</v>
      </c>
      <c r="BR97" s="313">
        <v>177.58314192371196</v>
      </c>
      <c r="BS97" s="313">
        <v>171.91512742367124</v>
      </c>
      <c r="BT97" s="313">
        <v>575.81061327897032</v>
      </c>
      <c r="BU97" s="313">
        <v>1203.5009193342905</v>
      </c>
      <c r="BV97" s="313">
        <v>1447.2876337873658</v>
      </c>
      <c r="BW97" s="313">
        <v>2144.3725733735578</v>
      </c>
      <c r="BX97" s="313">
        <v>2239.2036832338026</v>
      </c>
      <c r="BY97" s="313">
        <v>2681.1205760540543</v>
      </c>
      <c r="BZ97" s="313">
        <v>2993.5611010531538</v>
      </c>
      <c r="CA97" s="313">
        <v>3572.2143583990614</v>
      </c>
      <c r="CB97" s="313">
        <v>4181.4063757872627</v>
      </c>
      <c r="CC97" s="313">
        <v>4592.4633502281258</v>
      </c>
      <c r="CD97" s="313">
        <v>4917.3890888501828</v>
      </c>
      <c r="CE97" s="313">
        <v>5055.7683828642703</v>
      </c>
      <c r="CF97" s="313">
        <v>5553.7836069345158</v>
      </c>
      <c r="CG97" s="320">
        <v>6429.9017838767622</v>
      </c>
    </row>
    <row r="98" spans="1:85" ht="15.5" x14ac:dyDescent="0.35">
      <c r="A98" s="316"/>
      <c r="B98" s="317" t="s">
        <v>591</v>
      </c>
      <c r="C98" s="318"/>
      <c r="D98" s="313"/>
      <c r="E98" s="313"/>
      <c r="F98" s="313"/>
      <c r="G98" s="313"/>
      <c r="H98" s="313"/>
      <c r="I98" s="313"/>
      <c r="J98" s="313"/>
      <c r="K98" s="313"/>
      <c r="L98" s="313"/>
      <c r="M98" s="313"/>
      <c r="N98" s="313"/>
      <c r="O98" s="313"/>
      <c r="P98" s="313"/>
      <c r="Q98" s="313"/>
      <c r="R98" s="313"/>
      <c r="S98" s="313"/>
      <c r="T98" s="313"/>
      <c r="U98" s="313"/>
      <c r="V98" s="313"/>
      <c r="W98" s="313"/>
      <c r="X98" s="313"/>
      <c r="Y98" s="313"/>
      <c r="Z98" s="313"/>
      <c r="AA98" s="313"/>
      <c r="AB98" s="313"/>
      <c r="AC98" s="313"/>
      <c r="AD98" s="313"/>
      <c r="AE98" s="313"/>
      <c r="AF98" s="313"/>
      <c r="AG98" s="313"/>
      <c r="AH98" s="313">
        <v>471.55659689937835</v>
      </c>
      <c r="AI98" s="313">
        <v>477.70547682988911</v>
      </c>
      <c r="AJ98" s="313">
        <v>463.98782036348956</v>
      </c>
      <c r="AK98" s="313">
        <v>498.50577981758073</v>
      </c>
      <c r="AL98" s="313">
        <v>543.39673550659597</v>
      </c>
      <c r="AM98" s="313">
        <v>620.75466810085231</v>
      </c>
      <c r="AN98" s="313">
        <v>736.07793225840669</v>
      </c>
      <c r="AO98" s="313">
        <v>867.6596613101193</v>
      </c>
      <c r="AP98" s="313">
        <v>1071.4122058203588</v>
      </c>
      <c r="AQ98" s="313">
        <v>1254.2258104474713</v>
      </c>
      <c r="AR98" s="313">
        <v>1435.8667774149148</v>
      </c>
      <c r="AS98" s="313">
        <v>1635.7625453210183</v>
      </c>
      <c r="AT98" s="313">
        <v>1877.1791172079415</v>
      </c>
      <c r="AU98" s="313">
        <v>2258.4149695926226</v>
      </c>
      <c r="AV98" s="313">
        <v>2489.2768183653711</v>
      </c>
      <c r="AW98" s="313">
        <v>2690.7646553318641</v>
      </c>
      <c r="AX98" s="313">
        <v>2809.4560538884502</v>
      </c>
      <c r="AY98" s="313">
        <v>311.21851767128783</v>
      </c>
      <c r="AZ98" s="313">
        <v>203.46316380043223</v>
      </c>
      <c r="BA98" s="313">
        <v>265.02579854815571</v>
      </c>
      <c r="BB98" s="313">
        <v>276.3649751726299</v>
      </c>
      <c r="BC98" s="313">
        <v>272.88468871964562</v>
      </c>
      <c r="BD98" s="313">
        <v>305.45588592862111</v>
      </c>
      <c r="BE98" s="313">
        <v>304.70767612684756</v>
      </c>
      <c r="BF98" s="313">
        <v>292.9197614403945</v>
      </c>
      <c r="BG98" s="313">
        <v>299.21113594212011</v>
      </c>
      <c r="BH98" s="313">
        <v>212.50863339671722</v>
      </c>
      <c r="BI98" s="313">
        <v>213.47982725607829</v>
      </c>
      <c r="BJ98" s="313">
        <v>219.0798859409785</v>
      </c>
      <c r="BK98" s="313">
        <v>317.68443343888543</v>
      </c>
      <c r="BL98" s="313">
        <v>268.08082980905544</v>
      </c>
      <c r="BM98" s="313">
        <v>276.12862189444184</v>
      </c>
      <c r="BN98" s="313">
        <v>251.39762627976742</v>
      </c>
      <c r="BO98" s="313">
        <v>246.06729247617793</v>
      </c>
      <c r="BP98" s="313">
        <v>227.54421707535241</v>
      </c>
      <c r="BQ98" s="313">
        <v>202.56432327056683</v>
      </c>
      <c r="BR98" s="313">
        <v>191.31417963075293</v>
      </c>
      <c r="BS98" s="313">
        <v>176.06367060035626</v>
      </c>
      <c r="BT98" s="313">
        <v>161.57890230539047</v>
      </c>
      <c r="BU98" s="313">
        <v>138.81201049708486</v>
      </c>
      <c r="BV98" s="313">
        <v>124.25933872534615</v>
      </c>
      <c r="BW98" s="313">
        <v>112.25708373920945</v>
      </c>
      <c r="BX98" s="313">
        <v>86.313677535297444</v>
      </c>
      <c r="BY98" s="313">
        <v>75.187508862064945</v>
      </c>
      <c r="BZ98" s="313">
        <v>65.741119286964988</v>
      </c>
      <c r="CA98" s="313">
        <v>60.021295859386385</v>
      </c>
      <c r="CB98" s="313">
        <v>55.446860291314714</v>
      </c>
      <c r="CC98" s="313">
        <v>48.489198869056509</v>
      </c>
      <c r="CD98" s="313">
        <v>42.761087702054411</v>
      </c>
      <c r="CE98" s="313">
        <v>36.07132284915928</v>
      </c>
      <c r="CF98" s="313">
        <v>29.277925992668788</v>
      </c>
      <c r="CG98" s="320">
        <v>22.586264664564233</v>
      </c>
    </row>
    <row r="99" spans="1:85" ht="15.5" x14ac:dyDescent="0.35">
      <c r="A99" s="324"/>
      <c r="B99" s="325" t="s">
        <v>406</v>
      </c>
      <c r="C99" s="318"/>
      <c r="D99" s="313"/>
      <c r="E99" s="313"/>
      <c r="F99" s="313"/>
      <c r="G99" s="313"/>
      <c r="H99" s="313"/>
      <c r="I99" s="313"/>
      <c r="J99" s="313"/>
      <c r="K99" s="313"/>
      <c r="L99" s="313"/>
      <c r="M99" s="313"/>
      <c r="N99" s="313"/>
      <c r="O99" s="313"/>
      <c r="P99" s="313"/>
      <c r="Q99" s="313"/>
      <c r="R99" s="313"/>
      <c r="S99" s="313"/>
      <c r="T99" s="313"/>
      <c r="U99" s="313"/>
      <c r="V99" s="313"/>
      <c r="W99" s="313"/>
      <c r="X99" s="313"/>
      <c r="Y99" s="313"/>
      <c r="Z99" s="313"/>
      <c r="AA99" s="313"/>
      <c r="AB99" s="313"/>
      <c r="AC99" s="313"/>
      <c r="AD99" s="313"/>
      <c r="AE99" s="313"/>
      <c r="AF99" s="313"/>
      <c r="AG99" s="313"/>
      <c r="AH99" s="313">
        <v>422.12069882603714</v>
      </c>
      <c r="AI99" s="313">
        <v>427.0813023090389</v>
      </c>
      <c r="AJ99" s="313">
        <v>409.67905539543511</v>
      </c>
      <c r="AK99" s="313">
        <v>439.36015988687745</v>
      </c>
      <c r="AL99" s="313">
        <v>482.06438416297794</v>
      </c>
      <c r="AM99" s="313">
        <v>552.20288609065881</v>
      </c>
      <c r="AN99" s="313">
        <v>648.2808366520909</v>
      </c>
      <c r="AO99" s="313">
        <v>775.7082025856721</v>
      </c>
      <c r="AP99" s="313">
        <v>973.86571900207798</v>
      </c>
      <c r="AQ99" s="313">
        <v>1151.1750832230566</v>
      </c>
      <c r="AR99" s="313">
        <v>1324.8461019504941</v>
      </c>
      <c r="AS99" s="313">
        <v>1517.0641176355766</v>
      </c>
      <c r="AT99" s="313">
        <v>1738.0685790685643</v>
      </c>
      <c r="AU99" s="313">
        <v>2081.4132866035193</v>
      </c>
      <c r="AV99" s="313">
        <v>2284.6548691818634</v>
      </c>
      <c r="AW99" s="313">
        <v>2466.525846566748</v>
      </c>
      <c r="AX99" s="313">
        <v>2584.4372623323648</v>
      </c>
      <c r="AY99" s="313">
        <v>88.049640974407637</v>
      </c>
      <c r="AZ99" s="313">
        <v>0</v>
      </c>
      <c r="BA99" s="313">
        <v>0</v>
      </c>
      <c r="BB99" s="313">
        <v>0</v>
      </c>
      <c r="BC99" s="313">
        <v>0</v>
      </c>
      <c r="BD99" s="313">
        <v>0</v>
      </c>
      <c r="BE99" s="313">
        <v>0</v>
      </c>
      <c r="BF99" s="313">
        <v>0</v>
      </c>
      <c r="BG99" s="313">
        <v>0</v>
      </c>
      <c r="BH99" s="313">
        <v>0</v>
      </c>
      <c r="BI99" s="313">
        <v>0</v>
      </c>
      <c r="BJ99" s="313">
        <v>0</v>
      </c>
      <c r="BK99" s="313">
        <v>0</v>
      </c>
      <c r="BL99" s="313">
        <v>0</v>
      </c>
      <c r="BM99" s="313">
        <v>0</v>
      </c>
      <c r="BN99" s="313">
        <v>0</v>
      </c>
      <c r="BO99" s="313">
        <v>0</v>
      </c>
      <c r="BP99" s="313">
        <v>0</v>
      </c>
      <c r="BQ99" s="313">
        <v>0</v>
      </c>
      <c r="BR99" s="313">
        <v>0</v>
      </c>
      <c r="BS99" s="313">
        <v>0</v>
      </c>
      <c r="BT99" s="313">
        <v>0</v>
      </c>
      <c r="BU99" s="313">
        <v>0</v>
      </c>
      <c r="BV99" s="313">
        <v>0</v>
      </c>
      <c r="BW99" s="313">
        <v>0</v>
      </c>
      <c r="BX99" s="313">
        <v>0</v>
      </c>
      <c r="BY99" s="313">
        <v>0</v>
      </c>
      <c r="BZ99" s="313">
        <v>0</v>
      </c>
      <c r="CA99" s="313">
        <v>0</v>
      </c>
      <c r="CB99" s="313">
        <v>0</v>
      </c>
      <c r="CC99" s="313">
        <v>0</v>
      </c>
      <c r="CD99" s="313">
        <v>0</v>
      </c>
      <c r="CE99" s="313">
        <v>0</v>
      </c>
      <c r="CF99" s="313">
        <v>0</v>
      </c>
      <c r="CG99" s="320">
        <v>0</v>
      </c>
    </row>
    <row r="100" spans="1:85" ht="15.5" x14ac:dyDescent="0.35">
      <c r="A100" s="324"/>
      <c r="B100" s="290" t="s">
        <v>424</v>
      </c>
      <c r="C100" s="318"/>
      <c r="D100" s="313"/>
      <c r="E100" s="313"/>
      <c r="F100" s="313"/>
      <c r="G100" s="313"/>
      <c r="H100" s="313"/>
      <c r="I100" s="313"/>
      <c r="J100" s="313"/>
      <c r="K100" s="313"/>
      <c r="L100" s="313"/>
      <c r="M100" s="313"/>
      <c r="N100" s="313"/>
      <c r="O100" s="313"/>
      <c r="P100" s="313"/>
      <c r="Q100" s="313"/>
      <c r="R100" s="313"/>
      <c r="S100" s="313"/>
      <c r="T100" s="313"/>
      <c r="U100" s="313"/>
      <c r="V100" s="313"/>
      <c r="W100" s="313"/>
      <c r="X100" s="313"/>
      <c r="Y100" s="313"/>
      <c r="Z100" s="313"/>
      <c r="AA100" s="313"/>
      <c r="AB100" s="313"/>
      <c r="AC100" s="313"/>
      <c r="AD100" s="313"/>
      <c r="AE100" s="313"/>
      <c r="AF100" s="313"/>
      <c r="AG100" s="313"/>
      <c r="AH100" s="313">
        <v>24.731084672747414</v>
      </c>
      <c r="AI100" s="313">
        <v>29.674654685699974</v>
      </c>
      <c r="AJ100" s="313">
        <v>38.003870210895997</v>
      </c>
      <c r="AK100" s="313">
        <v>46.590527672520899</v>
      </c>
      <c r="AL100" s="313">
        <v>54.238142952523098</v>
      </c>
      <c r="AM100" s="313">
        <v>63.522178670567676</v>
      </c>
      <c r="AN100" s="313">
        <v>79.87708729009212</v>
      </c>
      <c r="AO100" s="313">
        <v>88.098081971376729</v>
      </c>
      <c r="AP100" s="313">
        <v>96.133306085147822</v>
      </c>
      <c r="AQ100" s="313">
        <v>100.27242060167637</v>
      </c>
      <c r="AR100" s="313">
        <v>107.36092145868241</v>
      </c>
      <c r="AS100" s="313">
        <v>113.99103645268204</v>
      </c>
      <c r="AT100" s="313">
        <v>134.69262368717597</v>
      </c>
      <c r="AU100" s="313">
        <v>173.31913298287265</v>
      </c>
      <c r="AV100" s="313">
        <v>200.37157764584339</v>
      </c>
      <c r="AW100" s="313">
        <v>218.80369721898785</v>
      </c>
      <c r="AX100" s="313">
        <v>222.497410983778</v>
      </c>
      <c r="AY100" s="313">
        <v>223.08308361731585</v>
      </c>
      <c r="AZ100" s="313">
        <v>203.46316380043223</v>
      </c>
      <c r="BA100" s="313">
        <v>265.02579854815571</v>
      </c>
      <c r="BB100" s="313">
        <v>276.3649751726299</v>
      </c>
      <c r="BC100" s="313">
        <v>272.88468871964562</v>
      </c>
      <c r="BD100" s="313">
        <v>305.45588592862111</v>
      </c>
      <c r="BE100" s="313">
        <v>304.70767612684756</v>
      </c>
      <c r="BF100" s="313">
        <v>292.9197614403945</v>
      </c>
      <c r="BG100" s="313">
        <v>299.21113594212011</v>
      </c>
      <c r="BH100" s="313">
        <v>212.50863339671722</v>
      </c>
      <c r="BI100" s="313">
        <v>213.47982725607829</v>
      </c>
      <c r="BJ100" s="313">
        <v>219.0798859409785</v>
      </c>
      <c r="BK100" s="313">
        <v>317.68443343888543</v>
      </c>
      <c r="BL100" s="313">
        <v>268.08082980905544</v>
      </c>
      <c r="BM100" s="313">
        <v>276.12862189444184</v>
      </c>
      <c r="BN100" s="313">
        <v>251.39762627976742</v>
      </c>
      <c r="BO100" s="313">
        <v>246.06729247617793</v>
      </c>
      <c r="BP100" s="313">
        <v>227.54421707535241</v>
      </c>
      <c r="BQ100" s="313">
        <v>202.56432327056683</v>
      </c>
      <c r="BR100" s="313">
        <v>191.31417963075293</v>
      </c>
      <c r="BS100" s="313">
        <v>176.06367060035626</v>
      </c>
      <c r="BT100" s="313">
        <v>161.57890230539047</v>
      </c>
      <c r="BU100" s="313">
        <v>138.81201049708486</v>
      </c>
      <c r="BV100" s="313">
        <v>124.25933872534615</v>
      </c>
      <c r="BW100" s="313">
        <v>112.25708373920945</v>
      </c>
      <c r="BX100" s="313">
        <v>86.313677535297444</v>
      </c>
      <c r="BY100" s="313">
        <v>75.187508862064945</v>
      </c>
      <c r="BZ100" s="313">
        <v>65.741119286964988</v>
      </c>
      <c r="CA100" s="313">
        <v>60.021295859386385</v>
      </c>
      <c r="CB100" s="313">
        <v>55.446860291314714</v>
      </c>
      <c r="CC100" s="313">
        <v>48.489198869056509</v>
      </c>
      <c r="CD100" s="313">
        <v>42.761087702054411</v>
      </c>
      <c r="CE100" s="313">
        <v>36.07132284915928</v>
      </c>
      <c r="CF100" s="313">
        <v>29.277925992668788</v>
      </c>
      <c r="CG100" s="320">
        <v>22.586264664564233</v>
      </c>
    </row>
    <row r="101" spans="1:85" ht="15.5" x14ac:dyDescent="0.35">
      <c r="B101" s="325" t="s">
        <v>425</v>
      </c>
      <c r="D101" s="313"/>
      <c r="E101" s="313"/>
      <c r="F101" s="313"/>
      <c r="G101" s="313"/>
      <c r="H101" s="313"/>
      <c r="I101" s="313"/>
      <c r="J101" s="313"/>
      <c r="K101" s="313"/>
      <c r="L101" s="313"/>
      <c r="M101" s="313"/>
      <c r="N101" s="313"/>
      <c r="O101" s="313"/>
      <c r="P101" s="313"/>
      <c r="Q101" s="313"/>
      <c r="R101" s="313"/>
      <c r="S101" s="313"/>
      <c r="T101" s="313"/>
      <c r="U101" s="313"/>
      <c r="V101" s="313"/>
      <c r="W101" s="313"/>
      <c r="X101" s="313"/>
      <c r="Y101" s="313"/>
      <c r="Z101" s="313"/>
      <c r="AA101" s="313"/>
      <c r="AB101" s="313"/>
      <c r="AC101" s="313"/>
      <c r="AD101" s="313"/>
      <c r="AE101" s="313"/>
      <c r="AF101" s="313"/>
      <c r="AG101" s="313"/>
      <c r="AH101" s="313">
        <v>24.704813400593746</v>
      </c>
      <c r="AI101" s="313">
        <v>20.949519835150202</v>
      </c>
      <c r="AJ101" s="313">
        <v>16.304894757158518</v>
      </c>
      <c r="AK101" s="313">
        <v>12.555092258182386</v>
      </c>
      <c r="AL101" s="313">
        <v>7.0942083910949645</v>
      </c>
      <c r="AM101" s="313">
        <v>5.0296033396258597</v>
      </c>
      <c r="AN101" s="313">
        <v>7.9200083162236332</v>
      </c>
      <c r="AO101" s="313">
        <v>3.8533767530706564</v>
      </c>
      <c r="AP101" s="313">
        <v>1.4131807331328887</v>
      </c>
      <c r="AQ101" s="313">
        <v>2.7783066227384152</v>
      </c>
      <c r="AR101" s="313">
        <v>3.6597540057381543</v>
      </c>
      <c r="AS101" s="313">
        <v>4.7073912327592984</v>
      </c>
      <c r="AT101" s="313">
        <v>4.4179144522013623</v>
      </c>
      <c r="AU101" s="313">
        <v>3.6825500062306973</v>
      </c>
      <c r="AV101" s="313">
        <v>4.25037153766392</v>
      </c>
      <c r="AW101" s="313">
        <v>5.4351115461283284</v>
      </c>
      <c r="AX101" s="313">
        <v>2.5213805723072724</v>
      </c>
      <c r="AY101" s="313">
        <v>8.5793079564348826E-2</v>
      </c>
      <c r="AZ101" s="313">
        <v>0</v>
      </c>
      <c r="BA101" s="313">
        <v>0</v>
      </c>
      <c r="BB101" s="313">
        <v>0</v>
      </c>
      <c r="BC101" s="313">
        <v>0</v>
      </c>
      <c r="BD101" s="313">
        <v>0</v>
      </c>
      <c r="BE101" s="313">
        <v>0</v>
      </c>
      <c r="BF101" s="313">
        <v>0</v>
      </c>
      <c r="BG101" s="313">
        <v>0</v>
      </c>
      <c r="BH101" s="313">
        <v>0</v>
      </c>
      <c r="BI101" s="313">
        <v>0</v>
      </c>
      <c r="BJ101" s="313">
        <v>0</v>
      </c>
      <c r="BK101" s="313">
        <v>0</v>
      </c>
      <c r="BL101" s="313">
        <v>0</v>
      </c>
      <c r="BM101" s="313">
        <v>0</v>
      </c>
      <c r="BN101" s="313">
        <v>0</v>
      </c>
      <c r="BO101" s="313">
        <v>0</v>
      </c>
      <c r="BP101" s="313">
        <v>0</v>
      </c>
      <c r="BQ101" s="313">
        <v>0</v>
      </c>
      <c r="BR101" s="313">
        <v>0</v>
      </c>
      <c r="BS101" s="313">
        <v>0</v>
      </c>
      <c r="BT101" s="313">
        <v>0</v>
      </c>
      <c r="BU101" s="313">
        <v>0</v>
      </c>
      <c r="BV101" s="313">
        <v>0</v>
      </c>
      <c r="BW101" s="313">
        <v>0</v>
      </c>
      <c r="BX101" s="313">
        <v>0</v>
      </c>
      <c r="BY101" s="313">
        <v>0</v>
      </c>
      <c r="BZ101" s="313">
        <v>0</v>
      </c>
      <c r="CA101" s="313">
        <v>0</v>
      </c>
      <c r="CB101" s="313">
        <v>0</v>
      </c>
      <c r="CC101" s="313">
        <v>0</v>
      </c>
      <c r="CD101" s="313">
        <v>0</v>
      </c>
      <c r="CE101" s="313">
        <v>0</v>
      </c>
      <c r="CF101" s="313">
        <v>0</v>
      </c>
      <c r="CG101" s="320">
        <v>0</v>
      </c>
    </row>
    <row r="102" spans="1:85" ht="15.5" x14ac:dyDescent="0.35">
      <c r="A102" s="316"/>
      <c r="B102" s="286" t="s">
        <v>596</v>
      </c>
      <c r="C102" s="322"/>
      <c r="D102" s="313"/>
      <c r="E102" s="313"/>
      <c r="F102" s="313"/>
      <c r="G102" s="313"/>
      <c r="H102" s="313"/>
      <c r="I102" s="313"/>
      <c r="J102" s="313"/>
      <c r="K102" s="313"/>
      <c r="L102" s="313"/>
      <c r="M102" s="313"/>
      <c r="N102" s="313"/>
      <c r="O102" s="313"/>
      <c r="P102" s="313"/>
      <c r="Q102" s="313"/>
      <c r="R102" s="313"/>
      <c r="S102" s="313"/>
      <c r="T102" s="313"/>
      <c r="U102" s="313"/>
      <c r="V102" s="313"/>
      <c r="W102" s="313"/>
      <c r="X102" s="313"/>
      <c r="Y102" s="313"/>
      <c r="Z102" s="313"/>
      <c r="AA102" s="313"/>
      <c r="AB102" s="313"/>
      <c r="AC102" s="313"/>
      <c r="AD102" s="313"/>
      <c r="AE102" s="313"/>
      <c r="AF102" s="313"/>
      <c r="AG102" s="313"/>
      <c r="AH102" s="312">
        <v>10980.854426706181</v>
      </c>
      <c r="AI102" s="312">
        <v>10367.453510255491</v>
      </c>
      <c r="AJ102" s="312">
        <v>9892.3516099821918</v>
      </c>
      <c r="AK102" s="312">
        <v>10422.657725935363</v>
      </c>
      <c r="AL102" s="312">
        <v>10596.43226429738</v>
      </c>
      <c r="AM102" s="312">
        <v>10662.760860781062</v>
      </c>
      <c r="AN102" s="312">
        <v>11614.485846846377</v>
      </c>
      <c r="AO102" s="312">
        <v>12250.765272970408</v>
      </c>
      <c r="AP102" s="312">
        <v>13318.425616246701</v>
      </c>
      <c r="AQ102" s="312">
        <v>14255.864208379968</v>
      </c>
      <c r="AR102" s="312">
        <v>16869.208872548676</v>
      </c>
      <c r="AS102" s="312">
        <v>17756.58972233544</v>
      </c>
      <c r="AT102" s="312">
        <v>19100.291768709823</v>
      </c>
      <c r="AU102" s="312">
        <v>22519.269172146953</v>
      </c>
      <c r="AV102" s="312">
        <v>27732.531572902328</v>
      </c>
      <c r="AW102" s="312">
        <v>31977.435096481127</v>
      </c>
      <c r="AX102" s="312">
        <v>35012.891796003278</v>
      </c>
      <c r="AY102" s="312">
        <v>36587.883352854456</v>
      </c>
      <c r="AZ102" s="312">
        <v>37535.471054963797</v>
      </c>
      <c r="BA102" s="312">
        <v>38670.457370122451</v>
      </c>
      <c r="BB102" s="312">
        <v>39160.793561606864</v>
      </c>
      <c r="BC102" s="312">
        <v>39084.705023166636</v>
      </c>
      <c r="BD102" s="312">
        <v>40565.030604077125</v>
      </c>
      <c r="BE102" s="312">
        <v>41918.384967082355</v>
      </c>
      <c r="BF102" s="312">
        <v>41947.878209451155</v>
      </c>
      <c r="BG102" s="312">
        <v>42640.668572459719</v>
      </c>
      <c r="BH102" s="312">
        <v>42253.238849909489</v>
      </c>
      <c r="BI102" s="312">
        <v>42423.432331507225</v>
      </c>
      <c r="BJ102" s="312">
        <v>42703.593710499677</v>
      </c>
      <c r="BK102" s="312">
        <v>44424.696339696296</v>
      </c>
      <c r="BL102" s="312">
        <v>44544.724117145641</v>
      </c>
      <c r="BM102" s="312">
        <v>47278.280502750691</v>
      </c>
      <c r="BN102" s="312">
        <v>47577.737025370552</v>
      </c>
      <c r="BO102" s="312">
        <v>48431.327017305928</v>
      </c>
      <c r="BP102" s="312">
        <v>49509.006643453758</v>
      </c>
      <c r="BQ102" s="312">
        <v>49541.85273829128</v>
      </c>
      <c r="BR102" s="312">
        <v>52506.156833452464</v>
      </c>
      <c r="BS102" s="312">
        <v>54861.632456960389</v>
      </c>
      <c r="BT102" s="312">
        <v>54886.619033332157</v>
      </c>
      <c r="BU102" s="312">
        <v>56927.408104704045</v>
      </c>
      <c r="BV102" s="312">
        <v>57687.954205734386</v>
      </c>
      <c r="BW102" s="312">
        <v>58946.858861853849</v>
      </c>
      <c r="BX102" s="312">
        <v>57536.385719076556</v>
      </c>
      <c r="BY102" s="312">
        <v>61462.565317232154</v>
      </c>
      <c r="BZ102" s="312">
        <v>62696.537678386368</v>
      </c>
      <c r="CA102" s="312">
        <v>70158.811851914186</v>
      </c>
      <c r="CB102" s="312">
        <v>77564.994022829749</v>
      </c>
      <c r="CC102" s="312">
        <v>81160.985560771631</v>
      </c>
      <c r="CD102" s="312">
        <v>85445.250947370645</v>
      </c>
      <c r="CE102" s="312">
        <v>86886.665474949041</v>
      </c>
      <c r="CF102" s="312">
        <v>88393.698126046831</v>
      </c>
      <c r="CG102" s="326">
        <v>90705.37403423732</v>
      </c>
    </row>
    <row r="103" spans="1:85" ht="15.5" x14ac:dyDescent="0.35">
      <c r="A103" s="316"/>
      <c r="B103" s="311" t="s">
        <v>634</v>
      </c>
      <c r="C103" s="318"/>
      <c r="D103" s="313"/>
      <c r="E103" s="313"/>
      <c r="F103" s="313"/>
      <c r="G103" s="313"/>
      <c r="H103" s="313"/>
      <c r="I103" s="313"/>
      <c r="J103" s="313"/>
      <c r="K103" s="313"/>
      <c r="L103" s="313"/>
      <c r="M103" s="313"/>
      <c r="N103" s="313"/>
      <c r="O103" s="313"/>
      <c r="P103" s="313"/>
      <c r="Q103" s="313"/>
      <c r="R103" s="313"/>
      <c r="S103" s="313"/>
      <c r="T103" s="313"/>
      <c r="U103" s="313"/>
      <c r="V103" s="313"/>
      <c r="W103" s="313"/>
      <c r="X103" s="313"/>
      <c r="Y103" s="313"/>
      <c r="Z103" s="313"/>
      <c r="AA103" s="313"/>
      <c r="AB103" s="313"/>
      <c r="AC103" s="313"/>
      <c r="AD103" s="313"/>
      <c r="AE103" s="313"/>
      <c r="AF103" s="313"/>
      <c r="AG103" s="313"/>
      <c r="AH103" s="313">
        <v>57.181880230423253</v>
      </c>
      <c r="AI103" s="313">
        <v>62.573134638261095</v>
      </c>
      <c r="AJ103" s="313">
        <v>61.526487185479155</v>
      </c>
      <c r="AK103" s="313">
        <v>63.665826861966615</v>
      </c>
      <c r="AL103" s="313">
        <v>66.707464929711691</v>
      </c>
      <c r="AM103" s="313">
        <v>68.152168302961826</v>
      </c>
      <c r="AN103" s="313">
        <v>64.941552828865852</v>
      </c>
      <c r="AO103" s="313">
        <v>63.294031930801886</v>
      </c>
      <c r="AP103" s="313">
        <v>64.228444597831171</v>
      </c>
      <c r="AQ103" s="313">
        <v>63.143656822628841</v>
      </c>
      <c r="AR103" s="313">
        <v>61.939938088827482</v>
      </c>
      <c r="AS103" s="313">
        <v>61.186310970037248</v>
      </c>
      <c r="AT103" s="313">
        <v>62.401797658125069</v>
      </c>
      <c r="AU103" s="313">
        <v>68.119032110597772</v>
      </c>
      <c r="AV103" s="313">
        <v>505.86952996469915</v>
      </c>
      <c r="AW103" s="313">
        <v>685.19302987173626</v>
      </c>
      <c r="AX103" s="313">
        <v>756.79080093962295</v>
      </c>
      <c r="AY103" s="313">
        <v>878.71446258168896</v>
      </c>
      <c r="AZ103" s="313">
        <v>861.28636914065873</v>
      </c>
      <c r="BA103" s="313">
        <v>949.49336998620549</v>
      </c>
      <c r="BB103" s="313">
        <v>1013.1787963003179</v>
      </c>
      <c r="BC103" s="313">
        <v>1071.4648766864332</v>
      </c>
      <c r="BD103" s="313">
        <v>1137.1923859425247</v>
      </c>
      <c r="BE103" s="313">
        <v>1240.3284528073184</v>
      </c>
      <c r="BF103" s="313">
        <v>1372.7052896491405</v>
      </c>
      <c r="BG103" s="313">
        <v>1397.4925715363056</v>
      </c>
      <c r="BH103" s="313">
        <v>1439.9386516448546</v>
      </c>
      <c r="BI103" s="313">
        <v>1537.5354236097191</v>
      </c>
      <c r="BJ103" s="313">
        <v>1576.5568929635911</v>
      </c>
      <c r="BK103" s="313">
        <v>1645.473735837091</v>
      </c>
      <c r="BL103" s="313">
        <v>1689.0137070803082</v>
      </c>
      <c r="BM103" s="313">
        <v>1796.4201537312233</v>
      </c>
      <c r="BN103" s="313">
        <v>1804.6099353798072</v>
      </c>
      <c r="BO103" s="313">
        <v>1910.6086035060316</v>
      </c>
      <c r="BP103" s="313">
        <v>1984.3075655767509</v>
      </c>
      <c r="BQ103" s="313">
        <v>2048.9502638048039</v>
      </c>
      <c r="BR103" s="313">
        <v>2375.4389968493224</v>
      </c>
      <c r="BS103" s="313">
        <v>2519.7476032148911</v>
      </c>
      <c r="BT103" s="313">
        <v>2547.719425359569</v>
      </c>
      <c r="BU103" s="313">
        <v>2598.316115378851</v>
      </c>
      <c r="BV103" s="313">
        <v>2737.72589135834</v>
      </c>
      <c r="BW103" s="313">
        <v>2908.9743330054171</v>
      </c>
      <c r="BX103" s="313">
        <v>2696.3588609196959</v>
      </c>
      <c r="BY103" s="313">
        <v>2954.6481617785157</v>
      </c>
      <c r="BZ103" s="313">
        <v>3208.4165717940323</v>
      </c>
      <c r="CA103" s="313">
        <v>3883.7301182872407</v>
      </c>
      <c r="CB103" s="313">
        <v>4642.9232195902377</v>
      </c>
      <c r="CC103" s="313">
        <v>5078.3525818854541</v>
      </c>
      <c r="CD103" s="313">
        <v>5553.0146262820072</v>
      </c>
      <c r="CE103" s="313">
        <v>5922.0996584967388</v>
      </c>
      <c r="CF103" s="313">
        <v>6239.7345621590503</v>
      </c>
      <c r="CG103" s="320">
        <v>6535.454226115713</v>
      </c>
    </row>
    <row r="104" spans="1:85" ht="15.5" x14ac:dyDescent="0.35">
      <c r="A104" s="316"/>
      <c r="B104" s="200" t="s">
        <v>597</v>
      </c>
      <c r="C104" s="318"/>
      <c r="D104" s="313"/>
      <c r="E104" s="313"/>
      <c r="F104" s="313"/>
      <c r="G104" s="313"/>
      <c r="H104" s="313"/>
      <c r="I104" s="313"/>
      <c r="J104" s="313"/>
      <c r="K104" s="313"/>
      <c r="L104" s="313"/>
      <c r="M104" s="313"/>
      <c r="N104" s="313"/>
      <c r="O104" s="313"/>
      <c r="P104" s="313"/>
      <c r="Q104" s="313"/>
      <c r="R104" s="313"/>
      <c r="S104" s="313"/>
      <c r="T104" s="313"/>
      <c r="U104" s="313"/>
      <c r="V104" s="313"/>
      <c r="W104" s="313"/>
      <c r="X104" s="313"/>
      <c r="Y104" s="313"/>
      <c r="Z104" s="313"/>
      <c r="AA104" s="313"/>
      <c r="AB104" s="313"/>
      <c r="AC104" s="313"/>
      <c r="AD104" s="313"/>
      <c r="AE104" s="313"/>
      <c r="AF104" s="313"/>
      <c r="AG104" s="313"/>
      <c r="AH104" s="313">
        <v>57.181880230423253</v>
      </c>
      <c r="AI104" s="313">
        <v>62.573134638261095</v>
      </c>
      <c r="AJ104" s="313">
        <v>61.526487185479155</v>
      </c>
      <c r="AK104" s="313">
        <v>63.665826861966615</v>
      </c>
      <c r="AL104" s="313">
        <v>66.707464929711691</v>
      </c>
      <c r="AM104" s="313">
        <v>68.152168302961826</v>
      </c>
      <c r="AN104" s="313">
        <v>64.941552828865852</v>
      </c>
      <c r="AO104" s="313">
        <v>63.294031930801886</v>
      </c>
      <c r="AP104" s="313">
        <v>64.228444597831171</v>
      </c>
      <c r="AQ104" s="313">
        <v>63.143656822628841</v>
      </c>
      <c r="AR104" s="313">
        <v>61.939938088827482</v>
      </c>
      <c r="AS104" s="313">
        <v>61.186310970037248</v>
      </c>
      <c r="AT104" s="313">
        <v>62.401797658125069</v>
      </c>
      <c r="AU104" s="313">
        <v>68.119032110597772</v>
      </c>
      <c r="AV104" s="313">
        <v>505.86952996469915</v>
      </c>
      <c r="AW104" s="313">
        <v>685.19302987173626</v>
      </c>
      <c r="AX104" s="313">
        <v>756.79080093962295</v>
      </c>
      <c r="AY104" s="313">
        <v>878.71446258168896</v>
      </c>
      <c r="AZ104" s="313">
        <v>861.28636914065873</v>
      </c>
      <c r="BA104" s="313">
        <v>949.49336998620549</v>
      </c>
      <c r="BB104" s="313">
        <v>1013.1787963003179</v>
      </c>
      <c r="BC104" s="313">
        <v>1071.4648766864332</v>
      </c>
      <c r="BD104" s="313">
        <v>1137.1923859425247</v>
      </c>
      <c r="BE104" s="313">
        <v>1240.3284528073184</v>
      </c>
      <c r="BF104" s="313">
        <v>1372.7052896491405</v>
      </c>
      <c r="BG104" s="313">
        <v>1397.4925715363056</v>
      </c>
      <c r="BH104" s="313">
        <v>1439.9386516448546</v>
      </c>
      <c r="BI104" s="313">
        <v>1537.5354236097191</v>
      </c>
      <c r="BJ104" s="313">
        <v>1576.5568929635911</v>
      </c>
      <c r="BK104" s="313">
        <v>1645.473735837091</v>
      </c>
      <c r="BL104" s="313">
        <v>1689.0137070803082</v>
      </c>
      <c r="BM104" s="313">
        <v>1796.4201537312233</v>
      </c>
      <c r="BN104" s="313">
        <v>1804.6099353798072</v>
      </c>
      <c r="BO104" s="313">
        <v>1910.6086035060316</v>
      </c>
      <c r="BP104" s="313">
        <v>1984.3075655767509</v>
      </c>
      <c r="BQ104" s="313">
        <v>2048.9502638048039</v>
      </c>
      <c r="BR104" s="313">
        <v>2375.4389968493224</v>
      </c>
      <c r="BS104" s="313">
        <v>2519.7476032148911</v>
      </c>
      <c r="BT104" s="313">
        <v>2547.719425359569</v>
      </c>
      <c r="BU104" s="313">
        <v>2598.316115378851</v>
      </c>
      <c r="BV104" s="313">
        <v>2737.72589135834</v>
      </c>
      <c r="BW104" s="313">
        <v>2908.9743330054171</v>
      </c>
      <c r="BX104" s="313">
        <v>2696.3588609196959</v>
      </c>
      <c r="BY104" s="313">
        <v>2954.6481617785157</v>
      </c>
      <c r="BZ104" s="313">
        <v>3208.4165717940323</v>
      </c>
      <c r="CA104" s="313">
        <v>3883.7301182872407</v>
      </c>
      <c r="CB104" s="313">
        <v>4642.9232195902377</v>
      </c>
      <c r="CC104" s="313">
        <v>5078.3525818854541</v>
      </c>
      <c r="CD104" s="313">
        <v>5553.0146262820072</v>
      </c>
      <c r="CE104" s="313">
        <v>5922.0996584967388</v>
      </c>
      <c r="CF104" s="313">
        <v>6239.7345621590503</v>
      </c>
      <c r="CG104" s="320">
        <v>6535.454226115713</v>
      </c>
    </row>
    <row r="105" spans="1:85" s="873" customFormat="1" ht="15.5" x14ac:dyDescent="0.35">
      <c r="A105" s="868"/>
      <c r="B105" s="869" t="s">
        <v>636</v>
      </c>
      <c r="C105" s="870"/>
      <c r="D105" s="871"/>
      <c r="E105" s="871"/>
      <c r="F105" s="871"/>
      <c r="G105" s="871"/>
      <c r="H105" s="871"/>
      <c r="I105" s="871"/>
      <c r="J105" s="871"/>
      <c r="K105" s="871"/>
      <c r="L105" s="871"/>
      <c r="M105" s="871"/>
      <c r="N105" s="871"/>
      <c r="O105" s="871"/>
      <c r="P105" s="871"/>
      <c r="Q105" s="871"/>
      <c r="R105" s="871"/>
      <c r="S105" s="871"/>
      <c r="T105" s="871"/>
      <c r="U105" s="871"/>
      <c r="V105" s="871"/>
      <c r="W105" s="871"/>
      <c r="X105" s="871"/>
      <c r="Y105" s="871"/>
      <c r="Z105" s="871"/>
      <c r="AA105" s="871"/>
      <c r="AB105" s="871"/>
      <c r="AC105" s="871"/>
      <c r="AD105" s="871"/>
      <c r="AE105" s="871"/>
      <c r="AF105" s="871"/>
      <c r="AG105" s="871"/>
      <c r="AH105" s="871">
        <v>9875.3955249892133</v>
      </c>
      <c r="AI105" s="871">
        <v>9219.0827539921193</v>
      </c>
      <c r="AJ105" s="871">
        <v>8625.2058749244479</v>
      </c>
      <c r="AK105" s="871">
        <v>8950.5716205840927</v>
      </c>
      <c r="AL105" s="871">
        <v>8883.7973589265857</v>
      </c>
      <c r="AM105" s="871">
        <v>8613.1698989419128</v>
      </c>
      <c r="AN105" s="871">
        <v>9256.7691324024199</v>
      </c>
      <c r="AO105" s="871">
        <v>9498.1048821895401</v>
      </c>
      <c r="AP105" s="871">
        <v>10111.935353365219</v>
      </c>
      <c r="AQ105" s="871">
        <v>10624.568000029607</v>
      </c>
      <c r="AR105" s="871">
        <v>12878.488050780506</v>
      </c>
      <c r="AS105" s="871">
        <v>13346.027849768574</v>
      </c>
      <c r="AT105" s="871">
        <v>14153.616164201127</v>
      </c>
      <c r="AU105" s="871">
        <v>16617.016232317092</v>
      </c>
      <c r="AV105" s="871">
        <v>20181.908942144975</v>
      </c>
      <c r="AW105" s="871">
        <v>23275.806493629108</v>
      </c>
      <c r="AX105" s="871">
        <v>25623.129595725139</v>
      </c>
      <c r="AY105" s="871">
        <v>28902.283980004486</v>
      </c>
      <c r="AZ105" s="871">
        <v>29394.125620790288</v>
      </c>
      <c r="BA105" s="871">
        <v>29816.472151579401</v>
      </c>
      <c r="BB105" s="871">
        <v>29729.470768599575</v>
      </c>
      <c r="BC105" s="871">
        <v>29139.792281688584</v>
      </c>
      <c r="BD105" s="871">
        <v>30018.997312703377</v>
      </c>
      <c r="BE105" s="871">
        <v>30742.716719936765</v>
      </c>
      <c r="BF105" s="871">
        <v>30411.511467450484</v>
      </c>
      <c r="BG105" s="871">
        <v>30565.711833247191</v>
      </c>
      <c r="BH105" s="871">
        <v>29793.037428802087</v>
      </c>
      <c r="BI105" s="871">
        <v>29379.964913184111</v>
      </c>
      <c r="BJ105" s="871">
        <v>29159.616356538681</v>
      </c>
      <c r="BK105" s="871">
        <v>30042.680403183374</v>
      </c>
      <c r="BL105" s="871">
        <v>29757.271307091283</v>
      </c>
      <c r="BM105" s="871">
        <v>31426.063167131149</v>
      </c>
      <c r="BN105" s="871">
        <v>31510.656122390912</v>
      </c>
      <c r="BO105" s="871">
        <v>32131.316560257364</v>
      </c>
      <c r="BP105" s="871">
        <v>32827.305323814813</v>
      </c>
      <c r="BQ105" s="871">
        <v>33019.851189300498</v>
      </c>
      <c r="BR105" s="871">
        <v>35270.314863033847</v>
      </c>
      <c r="BS105" s="871">
        <v>37851.204336463903</v>
      </c>
      <c r="BT105" s="871">
        <v>38169.226288400954</v>
      </c>
      <c r="BU105" s="871">
        <v>40543.605553952992</v>
      </c>
      <c r="BV105" s="871">
        <v>41425.252962116523</v>
      </c>
      <c r="BW105" s="871">
        <v>42082.756870278288</v>
      </c>
      <c r="BX105" s="871">
        <v>42830.724071453806</v>
      </c>
      <c r="BY105" s="871">
        <v>46349.456331026893</v>
      </c>
      <c r="BZ105" s="871">
        <v>47335.113541350103</v>
      </c>
      <c r="CA105" s="871">
        <v>52881.828240159732</v>
      </c>
      <c r="CB105" s="871">
        <v>58302.617091995366</v>
      </c>
      <c r="CC105" s="871">
        <v>60911.320267616204</v>
      </c>
      <c r="CD105" s="871">
        <v>64116.037472078504</v>
      </c>
      <c r="CE105" s="871">
        <v>65095.033164678833</v>
      </c>
      <c r="CF105" s="871">
        <v>65880.680752599219</v>
      </c>
      <c r="CG105" s="879">
        <v>67121.31567166718</v>
      </c>
    </row>
    <row r="106" spans="1:85" s="873" customFormat="1" ht="15.5" x14ac:dyDescent="0.35">
      <c r="A106" s="868"/>
      <c r="B106" s="880" t="s">
        <v>597</v>
      </c>
      <c r="C106" s="870"/>
      <c r="D106" s="871"/>
      <c r="E106" s="871"/>
      <c r="F106" s="871"/>
      <c r="G106" s="871"/>
      <c r="H106" s="871"/>
      <c r="I106" s="871"/>
      <c r="J106" s="871"/>
      <c r="K106" s="871"/>
      <c r="L106" s="871"/>
      <c r="M106" s="871"/>
      <c r="N106" s="871"/>
      <c r="O106" s="871"/>
      <c r="P106" s="871"/>
      <c r="Q106" s="871"/>
      <c r="R106" s="871"/>
      <c r="S106" s="871"/>
      <c r="T106" s="871"/>
      <c r="U106" s="871"/>
      <c r="V106" s="871"/>
      <c r="W106" s="871"/>
      <c r="X106" s="871"/>
      <c r="Y106" s="871"/>
      <c r="Z106" s="871"/>
      <c r="AA106" s="871"/>
      <c r="AB106" s="871"/>
      <c r="AC106" s="871"/>
      <c r="AD106" s="871"/>
      <c r="AE106" s="871"/>
      <c r="AF106" s="871"/>
      <c r="AG106" s="871"/>
      <c r="AH106" s="871">
        <v>9850.2647665299883</v>
      </c>
      <c r="AI106" s="871">
        <v>9197.5803949921792</v>
      </c>
      <c r="AJ106" s="871">
        <v>8602.6360182404442</v>
      </c>
      <c r="AK106" s="871">
        <v>8926.0693550320975</v>
      </c>
      <c r="AL106" s="871">
        <v>8853.37093338261</v>
      </c>
      <c r="AM106" s="871">
        <v>8576.8650050011147</v>
      </c>
      <c r="AN106" s="871">
        <v>9219.0381250419032</v>
      </c>
      <c r="AO106" s="871">
        <v>9455.8154684755882</v>
      </c>
      <c r="AP106" s="871">
        <v>9786.7932566426225</v>
      </c>
      <c r="AQ106" s="871">
        <v>10081.796405971845</v>
      </c>
      <c r="AR106" s="871">
        <v>12398.826299508954</v>
      </c>
      <c r="AS106" s="871">
        <v>12876.048794773225</v>
      </c>
      <c r="AT106" s="871">
        <v>13662.462881217753</v>
      </c>
      <c r="AU106" s="871">
        <v>16015.85544129859</v>
      </c>
      <c r="AV106" s="871">
        <v>19471.188941772285</v>
      </c>
      <c r="AW106" s="871">
        <v>22391.458170200567</v>
      </c>
      <c r="AX106" s="871">
        <v>24586.715763877899</v>
      </c>
      <c r="AY106" s="871">
        <v>27724.63421502339</v>
      </c>
      <c r="AZ106" s="871">
        <v>28034.283378948083</v>
      </c>
      <c r="BA106" s="871">
        <v>28438.299303704658</v>
      </c>
      <c r="BB106" s="871">
        <v>28303.463149027859</v>
      </c>
      <c r="BC106" s="871">
        <v>27633.606225092011</v>
      </c>
      <c r="BD106" s="871">
        <v>28028.405940955421</v>
      </c>
      <c r="BE106" s="871">
        <v>28524.075711046524</v>
      </c>
      <c r="BF106" s="871">
        <v>28027.805565679304</v>
      </c>
      <c r="BG106" s="871">
        <v>28108.922915999137</v>
      </c>
      <c r="BH106" s="871">
        <v>27423.321112453239</v>
      </c>
      <c r="BI106" s="871">
        <v>27033.42589280109</v>
      </c>
      <c r="BJ106" s="871">
        <v>26837.757311622467</v>
      </c>
      <c r="BK106" s="871">
        <v>27638.429641092222</v>
      </c>
      <c r="BL106" s="871">
        <v>27324.058164405902</v>
      </c>
      <c r="BM106" s="871">
        <v>28788.209103380053</v>
      </c>
      <c r="BN106" s="871">
        <v>28679.012067475705</v>
      </c>
      <c r="BO106" s="871">
        <v>29047.372564844951</v>
      </c>
      <c r="BP106" s="871">
        <v>29416.362642654662</v>
      </c>
      <c r="BQ106" s="871">
        <v>29380.000326501467</v>
      </c>
      <c r="BR106" s="871">
        <v>31314.033985491194</v>
      </c>
      <c r="BS106" s="871">
        <v>33556.30010628976</v>
      </c>
      <c r="BT106" s="871">
        <v>33771.351032635343</v>
      </c>
      <c r="BU106" s="871">
        <v>35856.953042770685</v>
      </c>
      <c r="BV106" s="871">
        <v>36546.302740539926</v>
      </c>
      <c r="BW106" s="871">
        <v>37315.020202248197</v>
      </c>
      <c r="BX106" s="871">
        <v>38175.488251903531</v>
      </c>
      <c r="BY106" s="871">
        <v>41569.973018034798</v>
      </c>
      <c r="BZ106" s="871">
        <v>42366.961633459228</v>
      </c>
      <c r="CA106" s="871">
        <v>47505.926380002878</v>
      </c>
      <c r="CB106" s="871">
        <v>52418.035106607844</v>
      </c>
      <c r="CC106" s="871">
        <v>55076.111650533654</v>
      </c>
      <c r="CD106" s="871">
        <v>57943.417407966946</v>
      </c>
      <c r="CE106" s="871">
        <v>58879.861808086382</v>
      </c>
      <c r="CF106" s="871">
        <v>59602.276885818363</v>
      </c>
      <c r="CG106" s="879">
        <v>60677.829305498984</v>
      </c>
    </row>
    <row r="107" spans="1:85" s="873" customFormat="1" ht="15.5" x14ac:dyDescent="0.35">
      <c r="A107" s="868"/>
      <c r="B107" s="875" t="s">
        <v>642</v>
      </c>
      <c r="C107" s="870"/>
      <c r="D107" s="871"/>
      <c r="E107" s="871"/>
      <c r="F107" s="871"/>
      <c r="G107" s="871"/>
      <c r="H107" s="871"/>
      <c r="I107" s="871"/>
      <c r="J107" s="871"/>
      <c r="K107" s="871"/>
      <c r="L107" s="871"/>
      <c r="M107" s="871"/>
      <c r="N107" s="871"/>
      <c r="O107" s="871"/>
      <c r="P107" s="871"/>
      <c r="Q107" s="871"/>
      <c r="R107" s="871"/>
      <c r="S107" s="871"/>
      <c r="T107" s="871"/>
      <c r="U107" s="871"/>
      <c r="V107" s="871"/>
      <c r="W107" s="871"/>
      <c r="X107" s="871"/>
      <c r="Y107" s="871"/>
      <c r="Z107" s="871"/>
      <c r="AA107" s="871"/>
      <c r="AB107" s="871"/>
      <c r="AC107" s="871"/>
      <c r="AD107" s="871"/>
      <c r="AE107" s="871"/>
      <c r="AF107" s="871"/>
      <c r="AG107" s="871"/>
      <c r="AH107" s="871">
        <v>25.130758459224673</v>
      </c>
      <c r="AI107" s="871">
        <v>21.502358999939428</v>
      </c>
      <c r="AJ107" s="871">
        <v>22.569856684003177</v>
      </c>
      <c r="AK107" s="871">
        <v>24.502265551995507</v>
      </c>
      <c r="AL107" s="871">
        <v>30.426425543975711</v>
      </c>
      <c r="AM107" s="871">
        <v>36.304893940797896</v>
      </c>
      <c r="AN107" s="871">
        <v>37.731007360517005</v>
      </c>
      <c r="AO107" s="871">
        <v>42.289413713952968</v>
      </c>
      <c r="AP107" s="871">
        <v>325.14209672259716</v>
      </c>
      <c r="AQ107" s="871">
        <v>542.77159405776251</v>
      </c>
      <c r="AR107" s="871">
        <v>479.66175127155412</v>
      </c>
      <c r="AS107" s="871">
        <v>469.97905499534977</v>
      </c>
      <c r="AT107" s="871">
        <v>491.15328298337465</v>
      </c>
      <c r="AU107" s="871">
        <v>601.16079101850426</v>
      </c>
      <c r="AV107" s="871">
        <v>710.72000037269356</v>
      </c>
      <c r="AW107" s="871">
        <v>884.34832342854406</v>
      </c>
      <c r="AX107" s="871">
        <v>1036.4138318472396</v>
      </c>
      <c r="AY107" s="871">
        <v>1177.6497649810979</v>
      </c>
      <c r="AZ107" s="871">
        <v>1359.8422418422051</v>
      </c>
      <c r="BA107" s="871">
        <v>1378.1728478747402</v>
      </c>
      <c r="BB107" s="871">
        <v>1426.0076195717149</v>
      </c>
      <c r="BC107" s="871">
        <v>1506.1860565965687</v>
      </c>
      <c r="BD107" s="871">
        <v>1990.5913717479586</v>
      </c>
      <c r="BE107" s="871">
        <v>2218.6410088902394</v>
      </c>
      <c r="BF107" s="871">
        <v>2383.7059017711772</v>
      </c>
      <c r="BG107" s="871">
        <v>2456.7889172480541</v>
      </c>
      <c r="BH107" s="871">
        <v>2369.7163163488458</v>
      </c>
      <c r="BI107" s="871">
        <v>2346.5390203830211</v>
      </c>
      <c r="BJ107" s="871">
        <v>2321.859044916217</v>
      </c>
      <c r="BK107" s="871">
        <v>2404.2507620911556</v>
      </c>
      <c r="BL107" s="871">
        <v>2433.2131426853857</v>
      </c>
      <c r="BM107" s="871">
        <v>2637.8540637510946</v>
      </c>
      <c r="BN107" s="871">
        <v>2831.6440549152089</v>
      </c>
      <c r="BO107" s="871">
        <v>3083.943995412415</v>
      </c>
      <c r="BP107" s="871">
        <v>3410.9426811601506</v>
      </c>
      <c r="BQ107" s="871">
        <v>3639.8508627990341</v>
      </c>
      <c r="BR107" s="871">
        <v>3956.2808775426588</v>
      </c>
      <c r="BS107" s="871">
        <v>4294.904230174141</v>
      </c>
      <c r="BT107" s="871">
        <v>4397.8752557656135</v>
      </c>
      <c r="BU107" s="871">
        <v>4686.6525111823057</v>
      </c>
      <c r="BV107" s="871">
        <v>4878.9502215765933</v>
      </c>
      <c r="BW107" s="871">
        <v>4767.7366680300875</v>
      </c>
      <c r="BX107" s="871">
        <v>4655.2358195502748</v>
      </c>
      <c r="BY107" s="871">
        <v>4779.4833129920971</v>
      </c>
      <c r="BZ107" s="871">
        <v>4968.1519078908741</v>
      </c>
      <c r="CA107" s="871">
        <v>5375.9018601568559</v>
      </c>
      <c r="CB107" s="871">
        <v>5884.5819853875264</v>
      </c>
      <c r="CC107" s="871">
        <v>5835.2086170825478</v>
      </c>
      <c r="CD107" s="871">
        <v>6172.6200641115583</v>
      </c>
      <c r="CE107" s="871">
        <v>6215.1713565924474</v>
      </c>
      <c r="CF107" s="871">
        <v>6278.4038667808472</v>
      </c>
      <c r="CG107" s="879">
        <v>6443.4863661681875</v>
      </c>
    </row>
    <row r="108" spans="1:85" s="873" customFormat="1" ht="15.5" x14ac:dyDescent="0.35">
      <c r="A108" s="868"/>
      <c r="B108" s="876" t="s">
        <v>381</v>
      </c>
      <c r="C108" s="870"/>
      <c r="D108" s="871"/>
      <c r="E108" s="871"/>
      <c r="F108" s="871"/>
      <c r="G108" s="871"/>
      <c r="H108" s="871"/>
      <c r="I108" s="871"/>
      <c r="J108" s="871"/>
      <c r="K108" s="871"/>
      <c r="L108" s="871"/>
      <c r="M108" s="871"/>
      <c r="N108" s="871"/>
      <c r="O108" s="871"/>
      <c r="P108" s="871"/>
      <c r="Q108" s="871"/>
      <c r="R108" s="871"/>
      <c r="S108" s="871"/>
      <c r="T108" s="871"/>
      <c r="U108" s="871"/>
      <c r="V108" s="871"/>
      <c r="W108" s="871"/>
      <c r="X108" s="871"/>
      <c r="Y108" s="871"/>
      <c r="Z108" s="871"/>
      <c r="AA108" s="871"/>
      <c r="AB108" s="871"/>
      <c r="AC108" s="871"/>
      <c r="AD108" s="871"/>
      <c r="AE108" s="871"/>
      <c r="AF108" s="871"/>
      <c r="AG108" s="871"/>
      <c r="AH108" s="871">
        <v>25.130758459224673</v>
      </c>
      <c r="AI108" s="871">
        <v>21.502358999939428</v>
      </c>
      <c r="AJ108" s="871">
        <v>22.569856684003177</v>
      </c>
      <c r="AK108" s="871">
        <v>24.502265551995507</v>
      </c>
      <c r="AL108" s="871">
        <v>30.426425543975711</v>
      </c>
      <c r="AM108" s="871">
        <v>36.304893940797896</v>
      </c>
      <c r="AN108" s="871">
        <v>37.731007360517005</v>
      </c>
      <c r="AO108" s="871">
        <v>42.289413713952968</v>
      </c>
      <c r="AP108" s="871">
        <v>325.14209672259716</v>
      </c>
      <c r="AQ108" s="871">
        <v>542.77159405776251</v>
      </c>
      <c r="AR108" s="871">
        <v>479.66175127155412</v>
      </c>
      <c r="AS108" s="871">
        <v>469.97905499534977</v>
      </c>
      <c r="AT108" s="871">
        <v>491.15328298337465</v>
      </c>
      <c r="AU108" s="871">
        <v>601.16079101850426</v>
      </c>
      <c r="AV108" s="871">
        <v>710.72000037269356</v>
      </c>
      <c r="AW108" s="871">
        <v>884.34832342854406</v>
      </c>
      <c r="AX108" s="871">
        <v>1036.4138318472396</v>
      </c>
      <c r="AY108" s="871">
        <v>1177.6497649810979</v>
      </c>
      <c r="AZ108" s="871">
        <v>1359.8422418422051</v>
      </c>
      <c r="BA108" s="871">
        <v>1378.1728478747402</v>
      </c>
      <c r="BB108" s="871">
        <v>1426.0076195717149</v>
      </c>
      <c r="BC108" s="871">
        <v>1506.1860565965687</v>
      </c>
      <c r="BD108" s="871">
        <v>1516.9099402465592</v>
      </c>
      <c r="BE108" s="871">
        <v>1602.8899777278309</v>
      </c>
      <c r="BF108" s="871">
        <v>1705.9955334663441</v>
      </c>
      <c r="BG108" s="871">
        <v>1791.8465776769535</v>
      </c>
      <c r="BH108" s="871">
        <v>1808.4154182851767</v>
      </c>
      <c r="BI108" s="871">
        <v>1853.3609134299834</v>
      </c>
      <c r="BJ108" s="871">
        <v>1851.0343366751435</v>
      </c>
      <c r="BK108" s="871">
        <v>1955.2742254882837</v>
      </c>
      <c r="BL108" s="871">
        <v>2010.2494442946891</v>
      </c>
      <c r="BM108" s="871">
        <v>2179.3157245945044</v>
      </c>
      <c r="BN108" s="871">
        <v>2257.4534249994608</v>
      </c>
      <c r="BO108" s="871">
        <v>2458.0513302177301</v>
      </c>
      <c r="BP108" s="871">
        <v>2685.7629093620826</v>
      </c>
      <c r="BQ108" s="871">
        <v>2858.8096097662356</v>
      </c>
      <c r="BR108" s="871">
        <v>3146.1164737215763</v>
      </c>
      <c r="BS108" s="871">
        <v>3438.3325581291942</v>
      </c>
      <c r="BT108" s="871">
        <v>3527.80169489832</v>
      </c>
      <c r="BU108" s="871">
        <v>3690.6857105534514</v>
      </c>
      <c r="BV108" s="871">
        <v>3697.6755638799473</v>
      </c>
      <c r="BW108" s="871">
        <v>3685.5275768602614</v>
      </c>
      <c r="BX108" s="871">
        <v>3615.1197097951099</v>
      </c>
      <c r="BY108" s="871">
        <v>3676.4918777750195</v>
      </c>
      <c r="BZ108" s="871">
        <v>3631.4710234021563</v>
      </c>
      <c r="CA108" s="871">
        <v>3947.5840161499227</v>
      </c>
      <c r="CB108" s="871">
        <v>4299.7361912464148</v>
      </c>
      <c r="CC108" s="871">
        <v>4423.3749140044247</v>
      </c>
      <c r="CD108" s="871">
        <v>4662.0746514870771</v>
      </c>
      <c r="CE108" s="871">
        <v>4672.0516448498183</v>
      </c>
      <c r="CF108" s="871">
        <v>4651.4753561698135</v>
      </c>
      <c r="CG108" s="879">
        <v>4711.4450365417842</v>
      </c>
    </row>
    <row r="109" spans="1:85" s="873" customFormat="1" ht="15.5" x14ac:dyDescent="0.35">
      <c r="A109" s="868"/>
      <c r="B109" s="876" t="s">
        <v>600</v>
      </c>
      <c r="C109" s="870"/>
      <c r="D109" s="871"/>
      <c r="E109" s="871"/>
      <c r="F109" s="871"/>
      <c r="G109" s="871"/>
      <c r="H109" s="871"/>
      <c r="I109" s="871"/>
      <c r="J109" s="871"/>
      <c r="K109" s="871"/>
      <c r="L109" s="871"/>
      <c r="M109" s="871"/>
      <c r="N109" s="871"/>
      <c r="O109" s="871"/>
      <c r="P109" s="871"/>
      <c r="Q109" s="871"/>
      <c r="R109" s="871"/>
      <c r="S109" s="871"/>
      <c r="T109" s="871"/>
      <c r="U109" s="871"/>
      <c r="V109" s="871"/>
      <c r="W109" s="871"/>
      <c r="X109" s="871"/>
      <c r="Y109" s="871"/>
      <c r="Z109" s="871"/>
      <c r="AA109" s="871"/>
      <c r="AB109" s="871"/>
      <c r="AC109" s="871"/>
      <c r="AD109" s="871"/>
      <c r="AE109" s="871"/>
      <c r="AF109" s="871"/>
      <c r="AG109" s="871"/>
      <c r="AH109" s="871">
        <v>0</v>
      </c>
      <c r="AI109" s="871">
        <v>0</v>
      </c>
      <c r="AJ109" s="871">
        <v>0</v>
      </c>
      <c r="AK109" s="871">
        <v>0</v>
      </c>
      <c r="AL109" s="871">
        <v>0</v>
      </c>
      <c r="AM109" s="871">
        <v>0</v>
      </c>
      <c r="AN109" s="871">
        <v>0</v>
      </c>
      <c r="AO109" s="871">
        <v>0</v>
      </c>
      <c r="AP109" s="871">
        <v>0</v>
      </c>
      <c r="AQ109" s="871">
        <v>0</v>
      </c>
      <c r="AR109" s="871">
        <v>0</v>
      </c>
      <c r="AS109" s="871">
        <v>0</v>
      </c>
      <c r="AT109" s="871">
        <v>0</v>
      </c>
      <c r="AU109" s="871">
        <v>0</v>
      </c>
      <c r="AV109" s="871">
        <v>0</v>
      </c>
      <c r="AW109" s="871">
        <v>0</v>
      </c>
      <c r="AX109" s="871">
        <v>0</v>
      </c>
      <c r="AY109" s="871">
        <v>0</v>
      </c>
      <c r="AZ109" s="871">
        <v>0</v>
      </c>
      <c r="BA109" s="871">
        <v>0</v>
      </c>
      <c r="BB109" s="871">
        <v>0</v>
      </c>
      <c r="BC109" s="871">
        <v>0</v>
      </c>
      <c r="BD109" s="871">
        <v>473.68143150139946</v>
      </c>
      <c r="BE109" s="871">
        <v>615.75103116240837</v>
      </c>
      <c r="BF109" s="871">
        <v>677.71036830483331</v>
      </c>
      <c r="BG109" s="871">
        <v>664.94233957110055</v>
      </c>
      <c r="BH109" s="871">
        <v>561.30089806366902</v>
      </c>
      <c r="BI109" s="871">
        <v>493.17810695303774</v>
      </c>
      <c r="BJ109" s="871">
        <v>470.82470824107367</v>
      </c>
      <c r="BK109" s="871">
        <v>448.97653660287193</v>
      </c>
      <c r="BL109" s="871">
        <v>422.96369839069678</v>
      </c>
      <c r="BM109" s="871">
        <v>458.53833915658976</v>
      </c>
      <c r="BN109" s="871">
        <v>574.1906299157481</v>
      </c>
      <c r="BO109" s="871">
        <v>625.89266519468458</v>
      </c>
      <c r="BP109" s="871">
        <v>725.17977179806803</v>
      </c>
      <c r="BQ109" s="871">
        <v>781.04125303279818</v>
      </c>
      <c r="BR109" s="871">
        <v>809.88503143477067</v>
      </c>
      <c r="BS109" s="871">
        <v>854.41707671677784</v>
      </c>
      <c r="BT109" s="871">
        <v>841.17885884330474</v>
      </c>
      <c r="BU109" s="871">
        <v>892.01197287168338</v>
      </c>
      <c r="BV109" s="871">
        <v>867.23529416167571</v>
      </c>
      <c r="BW109" s="871">
        <v>806.85810538646206</v>
      </c>
      <c r="BX109" s="871">
        <v>597.75471940502769</v>
      </c>
      <c r="BY109" s="871">
        <v>484.19439300455571</v>
      </c>
      <c r="BZ109" s="871">
        <v>568.37812220229</v>
      </c>
      <c r="CA109" s="871">
        <v>433.18131115056212</v>
      </c>
      <c r="CB109" s="871">
        <v>187.91861244909481</v>
      </c>
      <c r="CC109" s="871">
        <v>1.3673427134831773E-2</v>
      </c>
      <c r="CD109" s="871">
        <v>-0.110994601442625</v>
      </c>
      <c r="CE109" s="871">
        <v>-1.3703662556275427</v>
      </c>
      <c r="CF109" s="871">
        <v>-1.6390187295187446</v>
      </c>
      <c r="CG109" s="879">
        <v>-1.6668315133970846</v>
      </c>
    </row>
    <row r="110" spans="1:85" s="873" customFormat="1" ht="15.5" x14ac:dyDescent="0.35">
      <c r="A110" s="868"/>
      <c r="B110" s="876" t="s">
        <v>643</v>
      </c>
      <c r="C110" s="878" t="s">
        <v>639</v>
      </c>
      <c r="D110" s="871"/>
      <c r="E110" s="871"/>
      <c r="F110" s="871"/>
      <c r="G110" s="871"/>
      <c r="H110" s="871"/>
      <c r="I110" s="871"/>
      <c r="J110" s="871"/>
      <c r="K110" s="871"/>
      <c r="L110" s="871"/>
      <c r="M110" s="871"/>
      <c r="N110" s="871"/>
      <c r="O110" s="871"/>
      <c r="P110" s="871"/>
      <c r="Q110" s="871"/>
      <c r="R110" s="871"/>
      <c r="S110" s="871"/>
      <c r="T110" s="871"/>
      <c r="U110" s="871"/>
      <c r="V110" s="871"/>
      <c r="W110" s="871"/>
      <c r="X110" s="871"/>
      <c r="Y110" s="871"/>
      <c r="Z110" s="871"/>
      <c r="AA110" s="871"/>
      <c r="AB110" s="871"/>
      <c r="AC110" s="871"/>
      <c r="AD110" s="871"/>
      <c r="AE110" s="871"/>
      <c r="AF110" s="871"/>
      <c r="AG110" s="871"/>
      <c r="AH110" s="871">
        <v>0</v>
      </c>
      <c r="AI110" s="871">
        <v>0</v>
      </c>
      <c r="AJ110" s="871">
        <v>0</v>
      </c>
      <c r="AK110" s="871">
        <v>0</v>
      </c>
      <c r="AL110" s="871">
        <v>0</v>
      </c>
      <c r="AM110" s="871">
        <v>0</v>
      </c>
      <c r="AN110" s="871">
        <v>0</v>
      </c>
      <c r="AO110" s="871">
        <v>0</v>
      </c>
      <c r="AP110" s="871">
        <v>0</v>
      </c>
      <c r="AQ110" s="871">
        <v>0</v>
      </c>
      <c r="AR110" s="871">
        <v>0</v>
      </c>
      <c r="AS110" s="871">
        <v>0</v>
      </c>
      <c r="AT110" s="871">
        <v>0</v>
      </c>
      <c r="AU110" s="871">
        <v>0</v>
      </c>
      <c r="AV110" s="871">
        <v>0</v>
      </c>
      <c r="AW110" s="871">
        <v>0</v>
      </c>
      <c r="AX110" s="871">
        <v>0</v>
      </c>
      <c r="AY110" s="871">
        <v>0</v>
      </c>
      <c r="AZ110" s="871">
        <v>0</v>
      </c>
      <c r="BA110" s="871">
        <v>0</v>
      </c>
      <c r="BB110" s="871">
        <v>0</v>
      </c>
      <c r="BC110" s="871">
        <v>0</v>
      </c>
      <c r="BD110" s="871">
        <v>0</v>
      </c>
      <c r="BE110" s="871">
        <v>0</v>
      </c>
      <c r="BF110" s="871">
        <v>0</v>
      </c>
      <c r="BG110" s="871">
        <v>0</v>
      </c>
      <c r="BH110" s="871">
        <v>0</v>
      </c>
      <c r="BI110" s="871">
        <v>0</v>
      </c>
      <c r="BJ110" s="871">
        <v>0</v>
      </c>
      <c r="BK110" s="871">
        <v>0</v>
      </c>
      <c r="BL110" s="871">
        <v>0</v>
      </c>
      <c r="BM110" s="871">
        <v>0</v>
      </c>
      <c r="BN110" s="871">
        <v>0</v>
      </c>
      <c r="BO110" s="871">
        <v>0</v>
      </c>
      <c r="BP110" s="871">
        <v>0</v>
      </c>
      <c r="BQ110" s="871">
        <v>0</v>
      </c>
      <c r="BR110" s="871">
        <v>0.27937238631152289</v>
      </c>
      <c r="BS110" s="871">
        <v>2.1545953281696129</v>
      </c>
      <c r="BT110" s="871">
        <v>28.894702023989353</v>
      </c>
      <c r="BU110" s="871">
        <v>103.95482775717056</v>
      </c>
      <c r="BV110" s="871">
        <v>314.03936353497073</v>
      </c>
      <c r="BW110" s="871">
        <v>275.35098578336471</v>
      </c>
      <c r="BX110" s="871">
        <v>442.36139035013781</v>
      </c>
      <c r="BY110" s="871">
        <v>618.79704221252246</v>
      </c>
      <c r="BZ110" s="871">
        <v>768.30276228642742</v>
      </c>
      <c r="CA110" s="871">
        <v>995.1365328563719</v>
      </c>
      <c r="CB110" s="871">
        <v>1396.9271816920168</v>
      </c>
      <c r="CC110" s="871">
        <v>1411.8200296509888</v>
      </c>
      <c r="CD110" s="871">
        <v>1510.656407225923</v>
      </c>
      <c r="CE110" s="871">
        <v>1544.4900779982563</v>
      </c>
      <c r="CF110" s="871">
        <v>1628.5675293405523</v>
      </c>
      <c r="CG110" s="879">
        <v>1733.7081611398005</v>
      </c>
    </row>
    <row r="111" spans="1:85" ht="15.5" x14ac:dyDescent="0.35">
      <c r="A111" s="316"/>
      <c r="B111" s="311" t="s">
        <v>640</v>
      </c>
      <c r="C111" s="318"/>
      <c r="D111" s="313"/>
      <c r="E111" s="313"/>
      <c r="F111" s="313"/>
      <c r="G111" s="313"/>
      <c r="H111" s="313"/>
      <c r="I111" s="313"/>
      <c r="J111" s="313"/>
      <c r="K111" s="313"/>
      <c r="L111" s="313"/>
      <c r="M111" s="313"/>
      <c r="N111" s="313"/>
      <c r="O111" s="313"/>
      <c r="P111" s="313"/>
      <c r="Q111" s="313"/>
      <c r="R111" s="313"/>
      <c r="S111" s="313"/>
      <c r="T111" s="313"/>
      <c r="U111" s="313"/>
      <c r="V111" s="313"/>
      <c r="W111" s="313"/>
      <c r="X111" s="313"/>
      <c r="Y111" s="313"/>
      <c r="Z111" s="313"/>
      <c r="AA111" s="313"/>
      <c r="AB111" s="313"/>
      <c r="AC111" s="313"/>
      <c r="AD111" s="313"/>
      <c r="AE111" s="313"/>
      <c r="AF111" s="313"/>
      <c r="AG111" s="313"/>
      <c r="AH111" s="313">
        <v>1048.2770214865452</v>
      </c>
      <c r="AI111" s="313">
        <v>1085.7976216251107</v>
      </c>
      <c r="AJ111" s="313">
        <v>1205.6192478722628</v>
      </c>
      <c r="AK111" s="313">
        <v>1408.4202784893043</v>
      </c>
      <c r="AL111" s="313">
        <v>1645.9274404410851</v>
      </c>
      <c r="AM111" s="313">
        <v>1981.4387935361872</v>
      </c>
      <c r="AN111" s="313">
        <v>2292.7751616150899</v>
      </c>
      <c r="AO111" s="313">
        <v>2689.3663588500654</v>
      </c>
      <c r="AP111" s="313">
        <v>3142.2618182836509</v>
      </c>
      <c r="AQ111" s="313">
        <v>3568.1525515277317</v>
      </c>
      <c r="AR111" s="313">
        <v>3928.7808836793406</v>
      </c>
      <c r="AS111" s="313">
        <v>4349.3755615968275</v>
      </c>
      <c r="AT111" s="313">
        <v>4884.2738068505705</v>
      </c>
      <c r="AU111" s="313">
        <v>5834.1339077192642</v>
      </c>
      <c r="AV111" s="313">
        <v>7044.7531007926518</v>
      </c>
      <c r="AW111" s="313">
        <v>8016.4355729802828</v>
      </c>
      <c r="AX111" s="313">
        <v>8632.9713993385158</v>
      </c>
      <c r="AY111" s="313">
        <v>6806.8849102682761</v>
      </c>
      <c r="AZ111" s="313">
        <v>7280.0590650328486</v>
      </c>
      <c r="BA111" s="313">
        <v>7904.4918485568469</v>
      </c>
      <c r="BB111" s="313">
        <v>8418.1439967069709</v>
      </c>
      <c r="BC111" s="313">
        <v>8873.4478647916258</v>
      </c>
      <c r="BD111" s="313">
        <v>9408.8409054312233</v>
      </c>
      <c r="BE111" s="313">
        <v>9935.3397943382661</v>
      </c>
      <c r="BF111" s="313">
        <v>10163.661452351533</v>
      </c>
      <c r="BG111" s="313">
        <v>10677.464167676226</v>
      </c>
      <c r="BH111" s="313">
        <v>11020.262769462543</v>
      </c>
      <c r="BI111" s="313">
        <v>11505.931994713399</v>
      </c>
      <c r="BJ111" s="313">
        <v>11967.420460997409</v>
      </c>
      <c r="BK111" s="313">
        <v>12736.542200675825</v>
      </c>
      <c r="BL111" s="313">
        <v>13098.439102974045</v>
      </c>
      <c r="BM111" s="313">
        <v>14055.797181888314</v>
      </c>
      <c r="BN111" s="313">
        <v>14262.470967599835</v>
      </c>
      <c r="BO111" s="313">
        <v>14389.401853542531</v>
      </c>
      <c r="BP111" s="313">
        <v>14697.393754062199</v>
      </c>
      <c r="BQ111" s="313">
        <v>14473.051285185975</v>
      </c>
      <c r="BR111" s="313">
        <v>14860.402973569291</v>
      </c>
      <c r="BS111" s="313">
        <v>14490.680517281597</v>
      </c>
      <c r="BT111" s="313">
        <v>14169.673319571633</v>
      </c>
      <c r="BU111" s="313">
        <v>13785.486435372201</v>
      </c>
      <c r="BV111" s="313">
        <v>13524.975352259529</v>
      </c>
      <c r="BW111" s="313">
        <v>13955.127658570136</v>
      </c>
      <c r="BX111" s="313">
        <v>12009.302786703052</v>
      </c>
      <c r="BY111" s="313">
        <v>12158.460824426753</v>
      </c>
      <c r="BZ111" s="313">
        <v>12153.007565242229</v>
      </c>
      <c r="CA111" s="313">
        <v>13393.253493467211</v>
      </c>
      <c r="CB111" s="313">
        <v>14619.453711244139</v>
      </c>
      <c r="CC111" s="313">
        <v>15171.312711269968</v>
      </c>
      <c r="CD111" s="313">
        <v>15776.198849010136</v>
      </c>
      <c r="CE111" s="313">
        <v>15869.532651773474</v>
      </c>
      <c r="CF111" s="313">
        <v>16273.282811288564</v>
      </c>
      <c r="CG111" s="320">
        <v>17048.604136454422</v>
      </c>
    </row>
    <row r="112" spans="1:85" ht="15.5" x14ac:dyDescent="0.35">
      <c r="A112" s="316"/>
      <c r="B112" s="200" t="s">
        <v>597</v>
      </c>
      <c r="C112" s="318"/>
      <c r="D112" s="313"/>
      <c r="E112" s="313"/>
      <c r="F112" s="313"/>
      <c r="G112" s="313"/>
      <c r="H112" s="313"/>
      <c r="I112" s="313"/>
      <c r="J112" s="313"/>
      <c r="K112" s="313"/>
      <c r="L112" s="313"/>
      <c r="M112" s="313"/>
      <c r="N112" s="313"/>
      <c r="O112" s="313"/>
      <c r="P112" s="313"/>
      <c r="Q112" s="313"/>
      <c r="R112" s="313"/>
      <c r="S112" s="313"/>
      <c r="T112" s="313"/>
      <c r="U112" s="313"/>
      <c r="V112" s="313"/>
      <c r="W112" s="313"/>
      <c r="X112" s="313"/>
      <c r="Y112" s="313"/>
      <c r="Z112" s="313"/>
      <c r="AA112" s="313"/>
      <c r="AB112" s="313"/>
      <c r="AC112" s="313"/>
      <c r="AD112" s="313"/>
      <c r="AE112" s="313"/>
      <c r="AF112" s="313"/>
      <c r="AG112" s="313"/>
      <c r="AH112" s="313">
        <v>1048.2770214865452</v>
      </c>
      <c r="AI112" s="313">
        <v>1085.7976216251107</v>
      </c>
      <c r="AJ112" s="313">
        <v>1205.6192478722628</v>
      </c>
      <c r="AK112" s="313">
        <v>1408.4202784893043</v>
      </c>
      <c r="AL112" s="313">
        <v>1645.9274404410851</v>
      </c>
      <c r="AM112" s="313">
        <v>1981.4387935361872</v>
      </c>
      <c r="AN112" s="313">
        <v>2292.7751616150899</v>
      </c>
      <c r="AO112" s="313">
        <v>2689.3663588500654</v>
      </c>
      <c r="AP112" s="313">
        <v>3142.2618182836509</v>
      </c>
      <c r="AQ112" s="313">
        <v>3568.1525515277317</v>
      </c>
      <c r="AR112" s="313">
        <v>3928.7808836793406</v>
      </c>
      <c r="AS112" s="313">
        <v>4349.3755615968275</v>
      </c>
      <c r="AT112" s="313">
        <v>4884.2738068505705</v>
      </c>
      <c r="AU112" s="313">
        <v>5801.4476794365019</v>
      </c>
      <c r="AV112" s="313">
        <v>7007.2127180891193</v>
      </c>
      <c r="AW112" s="313">
        <v>7970.0470568481378</v>
      </c>
      <c r="AX112" s="313">
        <v>8578.5143078666824</v>
      </c>
      <c r="AY112" s="313">
        <v>6744.285966499102</v>
      </c>
      <c r="AZ112" s="313">
        <v>7209.0279241641774</v>
      </c>
      <c r="BA112" s="313">
        <v>7833.1831033126646</v>
      </c>
      <c r="BB112" s="313">
        <v>8344.5142421369019</v>
      </c>
      <c r="BC112" s="313">
        <v>8800.8634691816751</v>
      </c>
      <c r="BD112" s="313">
        <v>9301.522911553333</v>
      </c>
      <c r="BE112" s="313">
        <v>9822.5612974177166</v>
      </c>
      <c r="BF112" s="313">
        <v>10081.161905864477</v>
      </c>
      <c r="BG112" s="313">
        <v>10613.725182587796</v>
      </c>
      <c r="BH112" s="313">
        <v>10954.58297716565</v>
      </c>
      <c r="BI112" s="313">
        <v>11446.640177353149</v>
      </c>
      <c r="BJ112" s="313">
        <v>11903.839114555169</v>
      </c>
      <c r="BK112" s="313">
        <v>12666.457959463845</v>
      </c>
      <c r="BL112" s="313">
        <v>13027.091740813212</v>
      </c>
      <c r="BM112" s="313">
        <v>13982.396781649992</v>
      </c>
      <c r="BN112" s="313">
        <v>14194.907505049647</v>
      </c>
      <c r="BO112" s="313">
        <v>14329.008366455409</v>
      </c>
      <c r="BP112" s="313">
        <v>14633.187969848803</v>
      </c>
      <c r="BQ112" s="313">
        <v>14407.998754125772</v>
      </c>
      <c r="BR112" s="313">
        <v>14798.500074277619</v>
      </c>
      <c r="BS112" s="313">
        <v>14433.158405891154</v>
      </c>
      <c r="BT112" s="313">
        <v>14115.608557210368</v>
      </c>
      <c r="BU112" s="313">
        <v>13734.203916573904</v>
      </c>
      <c r="BV112" s="313">
        <v>13486.648535879713</v>
      </c>
      <c r="BW112" s="313">
        <v>13920.553824623112</v>
      </c>
      <c r="BX112" s="313">
        <v>11976.364120283839</v>
      </c>
      <c r="BY112" s="313">
        <v>12121.761826787129</v>
      </c>
      <c r="BZ112" s="313">
        <v>12118.498593652545</v>
      </c>
      <c r="CA112" s="313">
        <v>13358.290474856392</v>
      </c>
      <c r="CB112" s="313">
        <v>14579.857932650028</v>
      </c>
      <c r="CC112" s="313">
        <v>15129.508326936613</v>
      </c>
      <c r="CD112" s="313">
        <v>15734.798115776719</v>
      </c>
      <c r="CE112" s="313">
        <v>15831.887009816681</v>
      </c>
      <c r="CF112" s="313">
        <v>16236.263473085139</v>
      </c>
      <c r="CG112" s="320">
        <v>17009.809698676752</v>
      </c>
    </row>
    <row r="113" spans="1:85" ht="15.5" x14ac:dyDescent="0.35">
      <c r="A113" s="316"/>
      <c r="B113" s="327" t="s">
        <v>642</v>
      </c>
      <c r="C113" s="318"/>
      <c r="D113" s="313"/>
      <c r="E113" s="313"/>
      <c r="F113" s="313"/>
      <c r="G113" s="313"/>
      <c r="H113" s="313"/>
      <c r="I113" s="313"/>
      <c r="J113" s="313"/>
      <c r="K113" s="313"/>
      <c r="L113" s="313"/>
      <c r="M113" s="313"/>
      <c r="N113" s="313"/>
      <c r="O113" s="313"/>
      <c r="P113" s="313"/>
      <c r="Q113" s="313"/>
      <c r="R113" s="313"/>
      <c r="S113" s="313"/>
      <c r="T113" s="313"/>
      <c r="U113" s="313"/>
      <c r="V113" s="313"/>
      <c r="W113" s="313"/>
      <c r="X113" s="313"/>
      <c r="Y113" s="313"/>
      <c r="Z113" s="313"/>
      <c r="AA113" s="313"/>
      <c r="AB113" s="313"/>
      <c r="AC113" s="313"/>
      <c r="AD113" s="313"/>
      <c r="AE113" s="313"/>
      <c r="AF113" s="313"/>
      <c r="AG113" s="313"/>
      <c r="AH113" s="313">
        <v>0</v>
      </c>
      <c r="AI113" s="313">
        <v>0</v>
      </c>
      <c r="AJ113" s="313">
        <v>0</v>
      </c>
      <c r="AK113" s="313">
        <v>0</v>
      </c>
      <c r="AL113" s="313">
        <v>0</v>
      </c>
      <c r="AM113" s="313">
        <v>0</v>
      </c>
      <c r="AN113" s="313">
        <v>0</v>
      </c>
      <c r="AO113" s="313">
        <v>0</v>
      </c>
      <c r="AP113" s="313">
        <v>0</v>
      </c>
      <c r="AQ113" s="313">
        <v>0</v>
      </c>
      <c r="AR113" s="313">
        <v>0</v>
      </c>
      <c r="AS113" s="313">
        <v>0</v>
      </c>
      <c r="AT113" s="313">
        <v>0</v>
      </c>
      <c r="AU113" s="313">
        <v>32.686228282761988</v>
      </c>
      <c r="AV113" s="313">
        <v>37.540382703532806</v>
      </c>
      <c r="AW113" s="313">
        <v>46.388516132145128</v>
      </c>
      <c r="AX113" s="313">
        <v>54.457091471834438</v>
      </c>
      <c r="AY113" s="313">
        <v>62.598943769173829</v>
      </c>
      <c r="AZ113" s="313">
        <v>71.031140868671329</v>
      </c>
      <c r="BA113" s="313">
        <v>71.308745244182745</v>
      </c>
      <c r="BB113" s="313">
        <v>73.629754570069068</v>
      </c>
      <c r="BC113" s="313">
        <v>72.584395609949894</v>
      </c>
      <c r="BD113" s="313">
        <v>107.3179938778903</v>
      </c>
      <c r="BE113" s="313">
        <v>112.77849692054996</v>
      </c>
      <c r="BF113" s="313">
        <v>82.499546487053948</v>
      </c>
      <c r="BG113" s="313">
        <v>63.738985088429075</v>
      </c>
      <c r="BH113" s="313">
        <v>65.679792296892586</v>
      </c>
      <c r="BI113" s="313">
        <v>59.291817360250974</v>
      </c>
      <c r="BJ113" s="313">
        <v>63.581346442242342</v>
      </c>
      <c r="BK113" s="313">
        <v>70.084241211980725</v>
      </c>
      <c r="BL113" s="313">
        <v>71.347362160834109</v>
      </c>
      <c r="BM113" s="313">
        <v>73.400400238321481</v>
      </c>
      <c r="BN113" s="313">
        <v>67.563462550188092</v>
      </c>
      <c r="BO113" s="313">
        <v>60.393487087122068</v>
      </c>
      <c r="BP113" s="313">
        <v>64.205784213396541</v>
      </c>
      <c r="BQ113" s="313">
        <v>65.052531060201829</v>
      </c>
      <c r="BR113" s="313">
        <v>61.902899291673492</v>
      </c>
      <c r="BS113" s="313">
        <v>57.522111390443271</v>
      </c>
      <c r="BT113" s="313">
        <v>54.064762361266844</v>
      </c>
      <c r="BU113" s="313">
        <v>51.282518798297609</v>
      </c>
      <c r="BV113" s="313">
        <v>38.326816379817572</v>
      </c>
      <c r="BW113" s="313">
        <v>34.573833947023374</v>
      </c>
      <c r="BX113" s="313">
        <v>32.938666419213149</v>
      </c>
      <c r="BY113" s="313">
        <v>36.698997639621375</v>
      </c>
      <c r="BZ113" s="313">
        <v>34.508971589685963</v>
      </c>
      <c r="CA113" s="313">
        <v>34.96301861081848</v>
      </c>
      <c r="CB113" s="313">
        <v>39.595778594112438</v>
      </c>
      <c r="CC113" s="313">
        <v>41.804384333354932</v>
      </c>
      <c r="CD113" s="313">
        <v>41.400733233416169</v>
      </c>
      <c r="CE113" s="313">
        <v>37.645641956795281</v>
      </c>
      <c r="CF113" s="313">
        <v>37.019338203425633</v>
      </c>
      <c r="CG113" s="314">
        <v>38.794437777669458</v>
      </c>
    </row>
    <row r="114" spans="1:85" ht="15.5" x14ac:dyDescent="0.35">
      <c r="A114" s="316"/>
      <c r="B114" s="325" t="s">
        <v>381</v>
      </c>
      <c r="C114" s="318"/>
      <c r="D114" s="313"/>
      <c r="E114" s="313"/>
      <c r="F114" s="313"/>
      <c r="G114" s="313"/>
      <c r="H114" s="313"/>
      <c r="I114" s="313"/>
      <c r="J114" s="313"/>
      <c r="K114" s="313"/>
      <c r="L114" s="313"/>
      <c r="M114" s="313"/>
      <c r="N114" s="313"/>
      <c r="O114" s="313"/>
      <c r="P114" s="313"/>
      <c r="Q114" s="313"/>
      <c r="R114" s="313"/>
      <c r="S114" s="313"/>
      <c r="T114" s="313"/>
      <c r="U114" s="313"/>
      <c r="V114" s="313"/>
      <c r="W114" s="313"/>
      <c r="X114" s="313"/>
      <c r="Y114" s="313"/>
      <c r="Z114" s="313"/>
      <c r="AA114" s="313"/>
      <c r="AB114" s="313"/>
      <c r="AC114" s="313"/>
      <c r="AD114" s="313"/>
      <c r="AE114" s="313"/>
      <c r="AF114" s="313"/>
      <c r="AG114" s="313"/>
      <c r="AH114" s="313">
        <v>0</v>
      </c>
      <c r="AI114" s="313">
        <v>0</v>
      </c>
      <c r="AJ114" s="313">
        <v>0</v>
      </c>
      <c r="AK114" s="313">
        <v>0</v>
      </c>
      <c r="AL114" s="313">
        <v>0</v>
      </c>
      <c r="AM114" s="313">
        <v>0</v>
      </c>
      <c r="AN114" s="313">
        <v>0</v>
      </c>
      <c r="AO114" s="313">
        <v>0</v>
      </c>
      <c r="AP114" s="313">
        <v>0</v>
      </c>
      <c r="AQ114" s="313">
        <v>0</v>
      </c>
      <c r="AR114" s="313">
        <v>0</v>
      </c>
      <c r="AS114" s="313">
        <v>0</v>
      </c>
      <c r="AT114" s="313">
        <v>0</v>
      </c>
      <c r="AU114" s="313">
        <v>32.686228282761988</v>
      </c>
      <c r="AV114" s="313">
        <v>37.540382703532806</v>
      </c>
      <c r="AW114" s="313">
        <v>46.388516132145128</v>
      </c>
      <c r="AX114" s="313">
        <v>54.457091471834438</v>
      </c>
      <c r="AY114" s="313">
        <v>62.598943769173829</v>
      </c>
      <c r="AZ114" s="313">
        <v>71.031140868671329</v>
      </c>
      <c r="BA114" s="313">
        <v>71.308745244182745</v>
      </c>
      <c r="BB114" s="313">
        <v>73.629754570069068</v>
      </c>
      <c r="BC114" s="313">
        <v>72.584395609949894</v>
      </c>
      <c r="BD114" s="313">
        <v>107.3179938778903</v>
      </c>
      <c r="BE114" s="313">
        <v>112.77849692054996</v>
      </c>
      <c r="BF114" s="313">
        <v>82.499546487053948</v>
      </c>
      <c r="BG114" s="313">
        <v>63.738985088429075</v>
      </c>
      <c r="BH114" s="313">
        <v>65.679792296892586</v>
      </c>
      <c r="BI114" s="313">
        <v>59.291817360250974</v>
      </c>
      <c r="BJ114" s="313">
        <v>63.581346442242342</v>
      </c>
      <c r="BK114" s="313">
        <v>70.084241211980725</v>
      </c>
      <c r="BL114" s="313">
        <v>71.347362160834109</v>
      </c>
      <c r="BM114" s="313">
        <v>73.400400238321481</v>
      </c>
      <c r="BN114" s="313">
        <v>67.563462550188092</v>
      </c>
      <c r="BO114" s="313">
        <v>60.393487087122068</v>
      </c>
      <c r="BP114" s="313">
        <v>64.205784213396541</v>
      </c>
      <c r="BQ114" s="313">
        <v>65.052531060201829</v>
      </c>
      <c r="BR114" s="313">
        <v>61.902899291673492</v>
      </c>
      <c r="BS114" s="313">
        <v>57.522111390443271</v>
      </c>
      <c r="BT114" s="313">
        <v>54.064762361266844</v>
      </c>
      <c r="BU114" s="313">
        <v>51.282518798297609</v>
      </c>
      <c r="BV114" s="313">
        <v>38.326816379817572</v>
      </c>
      <c r="BW114" s="313">
        <v>34.573833947023374</v>
      </c>
      <c r="BX114" s="313">
        <v>32.938666419213149</v>
      </c>
      <c r="BY114" s="313">
        <v>36.698997639621375</v>
      </c>
      <c r="BZ114" s="313">
        <v>34.508971589685963</v>
      </c>
      <c r="CA114" s="313">
        <v>34.96301861081848</v>
      </c>
      <c r="CB114" s="313">
        <v>39.595778594112438</v>
      </c>
      <c r="CC114" s="313">
        <v>41.804384333354932</v>
      </c>
      <c r="CD114" s="313">
        <v>41.400733233416169</v>
      </c>
      <c r="CE114" s="313">
        <v>37.645641956795281</v>
      </c>
      <c r="CF114" s="313">
        <v>37.019338203425633</v>
      </c>
      <c r="CG114" s="314">
        <v>38.794437777669458</v>
      </c>
    </row>
    <row r="115" spans="1:85" ht="15.5" x14ac:dyDescent="0.35">
      <c r="A115" s="316"/>
      <c r="B115" s="286" t="s">
        <v>602</v>
      </c>
      <c r="C115" s="318"/>
      <c r="D115" s="313"/>
      <c r="E115" s="313"/>
      <c r="F115" s="313"/>
      <c r="G115" s="313"/>
      <c r="H115" s="313"/>
      <c r="I115" s="313"/>
      <c r="J115" s="313"/>
      <c r="K115" s="313"/>
      <c r="L115" s="313"/>
      <c r="M115" s="313"/>
      <c r="N115" s="313"/>
      <c r="O115" s="313"/>
      <c r="P115" s="313"/>
      <c r="Q115" s="313"/>
      <c r="R115" s="313"/>
      <c r="S115" s="313"/>
      <c r="T115" s="313"/>
      <c r="U115" s="313"/>
      <c r="V115" s="313"/>
      <c r="W115" s="313"/>
      <c r="X115" s="313"/>
      <c r="Y115" s="313"/>
      <c r="Z115" s="313"/>
      <c r="AA115" s="313"/>
      <c r="AB115" s="313"/>
      <c r="AC115" s="313"/>
      <c r="AD115" s="313"/>
      <c r="AE115" s="313"/>
      <c r="AF115" s="313"/>
      <c r="AG115" s="313"/>
      <c r="AH115" s="312">
        <v>17712.339782315579</v>
      </c>
      <c r="AI115" s="312">
        <v>17073.278174124272</v>
      </c>
      <c r="AJ115" s="312">
        <v>16408.2002584519</v>
      </c>
      <c r="AK115" s="312">
        <v>17419.896367743611</v>
      </c>
      <c r="AL115" s="312">
        <v>18035.495528631753</v>
      </c>
      <c r="AM115" s="312">
        <v>18838.855398379186</v>
      </c>
      <c r="AN115" s="312">
        <v>20153.967577020136</v>
      </c>
      <c r="AO115" s="312">
        <v>20949.173487353321</v>
      </c>
      <c r="AP115" s="312">
        <v>22433.701748995234</v>
      </c>
      <c r="AQ115" s="312">
        <v>23378.32081844092</v>
      </c>
      <c r="AR115" s="312">
        <v>25972.30096854454</v>
      </c>
      <c r="AS115" s="312">
        <v>27133.736301384914</v>
      </c>
      <c r="AT115" s="312">
        <v>28915.242374680991</v>
      </c>
      <c r="AU115" s="312">
        <v>33455.017203637108</v>
      </c>
      <c r="AV115" s="312">
        <v>39662.581309705645</v>
      </c>
      <c r="AW115" s="312">
        <v>45197.585067711676</v>
      </c>
      <c r="AX115" s="312">
        <v>49404.168942282267</v>
      </c>
      <c r="AY115" s="312">
        <v>41295.443897948469</v>
      </c>
      <c r="AZ115" s="312">
        <v>42145.879495408662</v>
      </c>
      <c r="BA115" s="312">
        <v>43583.483666764369</v>
      </c>
      <c r="BB115" s="312">
        <v>44392.443057298122</v>
      </c>
      <c r="BC115" s="312">
        <v>44573.232587285347</v>
      </c>
      <c r="BD115" s="312">
        <v>46314.082720442821</v>
      </c>
      <c r="BE115" s="312">
        <v>48030.228797961914</v>
      </c>
      <c r="BF115" s="312">
        <v>48785.739841098031</v>
      </c>
      <c r="BG115" s="312">
        <v>49272.51112061485</v>
      </c>
      <c r="BH115" s="312">
        <v>49115.730859492745</v>
      </c>
      <c r="BI115" s="312">
        <v>49544.897351576663</v>
      </c>
      <c r="BJ115" s="312">
        <v>50113.537377641558</v>
      </c>
      <c r="BK115" s="312">
        <v>52041.040629948955</v>
      </c>
      <c r="BL115" s="312">
        <v>53315.246800020344</v>
      </c>
      <c r="BM115" s="312">
        <v>57171.803549659846</v>
      </c>
      <c r="BN115" s="312">
        <v>57981.341607971757</v>
      </c>
      <c r="BO115" s="312">
        <v>59322.880851082933</v>
      </c>
      <c r="BP115" s="312">
        <v>60851.759931879278</v>
      </c>
      <c r="BQ115" s="312">
        <v>61030.283921130795</v>
      </c>
      <c r="BR115" s="312">
        <v>64709.62969166581</v>
      </c>
      <c r="BS115" s="312">
        <v>67515.245558375522</v>
      </c>
      <c r="BT115" s="312">
        <v>67258.091912040705</v>
      </c>
      <c r="BU115" s="312">
        <v>69090.224219569762</v>
      </c>
      <c r="BV115" s="312">
        <v>69569.232227149056</v>
      </c>
      <c r="BW115" s="312">
        <v>71077.571141006498</v>
      </c>
      <c r="BX115" s="312">
        <v>69542.458782390953</v>
      </c>
      <c r="BY115" s="312">
        <v>74811.029038822162</v>
      </c>
      <c r="BZ115" s="312">
        <v>78145.316669474545</v>
      </c>
      <c r="CA115" s="312">
        <v>86615.488401444207</v>
      </c>
      <c r="CB115" s="312">
        <v>92762.792491220229</v>
      </c>
      <c r="CC115" s="312">
        <v>96346.901468337266</v>
      </c>
      <c r="CD115" s="312">
        <v>101610.20668818237</v>
      </c>
      <c r="CE115" s="312">
        <v>103604.91731833696</v>
      </c>
      <c r="CF115" s="312">
        <v>105668.10548619366</v>
      </c>
      <c r="CG115" s="328">
        <v>108567.28387078496</v>
      </c>
    </row>
    <row r="116" spans="1:85" ht="15.5" x14ac:dyDescent="0.35">
      <c r="A116" s="316"/>
      <c r="B116" s="311" t="s">
        <v>634</v>
      </c>
      <c r="C116" s="318"/>
      <c r="D116" s="313"/>
      <c r="E116" s="313"/>
      <c r="F116" s="313"/>
      <c r="G116" s="313"/>
      <c r="H116" s="313"/>
      <c r="I116" s="313"/>
      <c r="J116" s="313"/>
      <c r="K116" s="313"/>
      <c r="L116" s="313"/>
      <c r="M116" s="313"/>
      <c r="N116" s="313"/>
      <c r="O116" s="313"/>
      <c r="P116" s="313"/>
      <c r="Q116" s="313"/>
      <c r="R116" s="313"/>
      <c r="S116" s="313"/>
      <c r="T116" s="313"/>
      <c r="U116" s="313"/>
      <c r="V116" s="313"/>
      <c r="W116" s="313"/>
      <c r="X116" s="313"/>
      <c r="Y116" s="313"/>
      <c r="Z116" s="313"/>
      <c r="AA116" s="313"/>
      <c r="AB116" s="313"/>
      <c r="AC116" s="313"/>
      <c r="AD116" s="313"/>
      <c r="AE116" s="313"/>
      <c r="AF116" s="313"/>
      <c r="AG116" s="313"/>
      <c r="AH116" s="313">
        <v>57.181880230423253</v>
      </c>
      <c r="AI116" s="313">
        <v>62.573134638261095</v>
      </c>
      <c r="AJ116" s="313">
        <v>61.526487185479155</v>
      </c>
      <c r="AK116" s="313">
        <v>63.665826861966615</v>
      </c>
      <c r="AL116" s="313">
        <v>66.707464929711691</v>
      </c>
      <c r="AM116" s="313">
        <v>68.152168302961826</v>
      </c>
      <c r="AN116" s="313">
        <v>64.941552828865852</v>
      </c>
      <c r="AO116" s="313">
        <v>63.294031930801886</v>
      </c>
      <c r="AP116" s="313">
        <v>64.228444597831171</v>
      </c>
      <c r="AQ116" s="313">
        <v>63.143656822628841</v>
      </c>
      <c r="AR116" s="313">
        <v>61.939938088827482</v>
      </c>
      <c r="AS116" s="313">
        <v>61.186310970037248</v>
      </c>
      <c r="AT116" s="313">
        <v>62.401797658125069</v>
      </c>
      <c r="AU116" s="313">
        <v>68.119032110597772</v>
      </c>
      <c r="AV116" s="313">
        <v>505.86952996469915</v>
      </c>
      <c r="AW116" s="313">
        <v>685.19302987173626</v>
      </c>
      <c r="AX116" s="313">
        <v>756.79080093962295</v>
      </c>
      <c r="AY116" s="313">
        <v>878.71446258168896</v>
      </c>
      <c r="AZ116" s="313">
        <v>861.28636914065873</v>
      </c>
      <c r="BA116" s="313">
        <v>949.49336998620549</v>
      </c>
      <c r="BB116" s="313">
        <v>1013.1787963003179</v>
      </c>
      <c r="BC116" s="313">
        <v>1071.4648766864332</v>
      </c>
      <c r="BD116" s="313">
        <v>1137.1923859425247</v>
      </c>
      <c r="BE116" s="313">
        <v>1240.3284528073184</v>
      </c>
      <c r="BF116" s="313">
        <v>1372.7052896491405</v>
      </c>
      <c r="BG116" s="313">
        <v>1397.4925715363056</v>
      </c>
      <c r="BH116" s="313">
        <v>1439.9386516448546</v>
      </c>
      <c r="BI116" s="313">
        <v>1537.5354236097191</v>
      </c>
      <c r="BJ116" s="313">
        <v>1576.5568929635911</v>
      </c>
      <c r="BK116" s="313">
        <v>1645.473735837091</v>
      </c>
      <c r="BL116" s="313">
        <v>1689.0137070803082</v>
      </c>
      <c r="BM116" s="313">
        <v>1796.4201537312233</v>
      </c>
      <c r="BN116" s="313">
        <v>1804.6099353798072</v>
      </c>
      <c r="BO116" s="313">
        <v>1910.6086035060316</v>
      </c>
      <c r="BP116" s="313">
        <v>1984.3075655767509</v>
      </c>
      <c r="BQ116" s="313">
        <v>2048.9502638048039</v>
      </c>
      <c r="BR116" s="313">
        <v>2375.4389968493224</v>
      </c>
      <c r="BS116" s="313">
        <v>2519.7476032148911</v>
      </c>
      <c r="BT116" s="313">
        <v>2547.719425359569</v>
      </c>
      <c r="BU116" s="313">
        <v>2598.316115378851</v>
      </c>
      <c r="BV116" s="313">
        <v>2737.72589135834</v>
      </c>
      <c r="BW116" s="313">
        <v>2908.9743330054171</v>
      </c>
      <c r="BX116" s="313">
        <v>2696.3588609196959</v>
      </c>
      <c r="BY116" s="313">
        <v>2954.6481617785157</v>
      </c>
      <c r="BZ116" s="313">
        <v>3323.4046526643979</v>
      </c>
      <c r="CA116" s="313">
        <v>3999.3636680113432</v>
      </c>
      <c r="CB116" s="313">
        <v>4642.972616025746</v>
      </c>
      <c r="CC116" s="313">
        <v>5078.3525818854541</v>
      </c>
      <c r="CD116" s="313">
        <v>5553.0146262820072</v>
      </c>
      <c r="CE116" s="313">
        <v>5922.0996584967388</v>
      </c>
      <c r="CF116" s="313">
        <v>6239.7345621590503</v>
      </c>
      <c r="CG116" s="314">
        <v>6535.454226115713</v>
      </c>
    </row>
    <row r="117" spans="1:85" ht="15.5" x14ac:dyDescent="0.35">
      <c r="A117" s="316"/>
      <c r="B117" s="254" t="s">
        <v>603</v>
      </c>
      <c r="C117" s="318"/>
      <c r="D117" s="313"/>
      <c r="E117" s="313"/>
      <c r="F117" s="313"/>
      <c r="G117" s="313"/>
      <c r="H117" s="313"/>
      <c r="I117" s="313"/>
      <c r="J117" s="313"/>
      <c r="K117" s="313"/>
      <c r="L117" s="313"/>
      <c r="M117" s="313"/>
      <c r="N117" s="313"/>
      <c r="O117" s="313"/>
      <c r="P117" s="313"/>
      <c r="Q117" s="313"/>
      <c r="R117" s="313"/>
      <c r="S117" s="313"/>
      <c r="T117" s="313"/>
      <c r="U117" s="313"/>
      <c r="V117" s="313"/>
      <c r="W117" s="313"/>
      <c r="X117" s="313"/>
      <c r="Y117" s="313"/>
      <c r="Z117" s="313"/>
      <c r="AA117" s="313"/>
      <c r="AB117" s="313"/>
      <c r="AC117" s="313"/>
      <c r="AD117" s="313"/>
      <c r="AE117" s="313"/>
      <c r="AF117" s="313"/>
      <c r="AG117" s="313"/>
      <c r="AH117" s="313">
        <v>57.181880230423253</v>
      </c>
      <c r="AI117" s="313">
        <v>62.573134638261095</v>
      </c>
      <c r="AJ117" s="313">
        <v>61.526487185479155</v>
      </c>
      <c r="AK117" s="313">
        <v>63.665826861966615</v>
      </c>
      <c r="AL117" s="313">
        <v>66.707464929711691</v>
      </c>
      <c r="AM117" s="313">
        <v>68.152168302961826</v>
      </c>
      <c r="AN117" s="313">
        <v>64.941552828865852</v>
      </c>
      <c r="AO117" s="313">
        <v>63.294031930801886</v>
      </c>
      <c r="AP117" s="313">
        <v>64.228444597831171</v>
      </c>
      <c r="AQ117" s="313">
        <v>63.143656822628841</v>
      </c>
      <c r="AR117" s="313">
        <v>61.939938088827482</v>
      </c>
      <c r="AS117" s="313">
        <v>61.186310970037248</v>
      </c>
      <c r="AT117" s="313">
        <v>62.401797658125069</v>
      </c>
      <c r="AU117" s="313">
        <v>68.119032110597772</v>
      </c>
      <c r="AV117" s="313">
        <v>505.86952996469915</v>
      </c>
      <c r="AW117" s="313">
        <v>685.19302987173626</v>
      </c>
      <c r="AX117" s="313">
        <v>756.79080093962295</v>
      </c>
      <c r="AY117" s="313">
        <v>878.71446258168896</v>
      </c>
      <c r="AZ117" s="313">
        <v>861.28636914065873</v>
      </c>
      <c r="BA117" s="313">
        <v>949.49336998620549</v>
      </c>
      <c r="BB117" s="313">
        <v>1013.1787963003179</v>
      </c>
      <c r="BC117" s="313">
        <v>1071.4648766864332</v>
      </c>
      <c r="BD117" s="313">
        <v>1137.1923859425247</v>
      </c>
      <c r="BE117" s="313">
        <v>1240.3284528073184</v>
      </c>
      <c r="BF117" s="313">
        <v>1372.7052896491405</v>
      </c>
      <c r="BG117" s="313">
        <v>1397.4925715363056</v>
      </c>
      <c r="BH117" s="313">
        <v>1439.9386516448546</v>
      </c>
      <c r="BI117" s="313">
        <v>1537.5354236097191</v>
      </c>
      <c r="BJ117" s="313">
        <v>1576.5568929635911</v>
      </c>
      <c r="BK117" s="313">
        <v>1645.473735837091</v>
      </c>
      <c r="BL117" s="313">
        <v>1689.0137070803082</v>
      </c>
      <c r="BM117" s="313">
        <v>1796.4201537312233</v>
      </c>
      <c r="BN117" s="313">
        <v>1804.6099353798072</v>
      </c>
      <c r="BO117" s="313">
        <v>1910.6086035060316</v>
      </c>
      <c r="BP117" s="313">
        <v>1984.3075655767509</v>
      </c>
      <c r="BQ117" s="313">
        <v>2048.9502638048039</v>
      </c>
      <c r="BR117" s="313">
        <v>2375.4389968493224</v>
      </c>
      <c r="BS117" s="313">
        <v>2519.7476032148911</v>
      </c>
      <c r="BT117" s="313">
        <v>2547.719425359569</v>
      </c>
      <c r="BU117" s="313">
        <v>2598.316115378851</v>
      </c>
      <c r="BV117" s="313">
        <v>2737.72589135834</v>
      </c>
      <c r="BW117" s="313">
        <v>2908.9743330054171</v>
      </c>
      <c r="BX117" s="313">
        <v>2696.3588609196959</v>
      </c>
      <c r="BY117" s="313">
        <v>2954.6481617785157</v>
      </c>
      <c r="BZ117" s="313">
        <v>3208.4165717940323</v>
      </c>
      <c r="CA117" s="313">
        <v>3883.7301182872407</v>
      </c>
      <c r="CB117" s="313">
        <v>4642.9232195902377</v>
      </c>
      <c r="CC117" s="313">
        <v>5078.3525818854541</v>
      </c>
      <c r="CD117" s="313">
        <v>5553.0146262820072</v>
      </c>
      <c r="CE117" s="313">
        <v>5922.0996584967388</v>
      </c>
      <c r="CF117" s="313">
        <v>6239.7345621590503</v>
      </c>
      <c r="CG117" s="314">
        <v>6535.454226115713</v>
      </c>
    </row>
    <row r="118" spans="1:85" ht="15.5" x14ac:dyDescent="0.35">
      <c r="A118" s="316"/>
      <c r="B118" s="327" t="s">
        <v>619</v>
      </c>
      <c r="C118" s="318"/>
      <c r="D118" s="313"/>
      <c r="E118" s="313"/>
      <c r="F118" s="313"/>
      <c r="G118" s="313"/>
      <c r="H118" s="313"/>
      <c r="I118" s="313"/>
      <c r="J118" s="313"/>
      <c r="K118" s="313"/>
      <c r="L118" s="313"/>
      <c r="M118" s="313"/>
      <c r="N118" s="313"/>
      <c r="O118" s="313"/>
      <c r="P118" s="313"/>
      <c r="Q118" s="313"/>
      <c r="R118" s="313"/>
      <c r="S118" s="313"/>
      <c r="T118" s="313"/>
      <c r="U118" s="313"/>
      <c r="V118" s="313"/>
      <c r="W118" s="313"/>
      <c r="X118" s="313"/>
      <c r="Y118" s="313"/>
      <c r="Z118" s="313"/>
      <c r="AA118" s="313"/>
      <c r="AB118" s="313"/>
      <c r="AC118" s="313"/>
      <c r="AD118" s="313"/>
      <c r="AE118" s="313"/>
      <c r="AF118" s="313"/>
      <c r="AG118" s="313"/>
      <c r="AH118" s="313">
        <v>0</v>
      </c>
      <c r="AI118" s="313">
        <v>0</v>
      </c>
      <c r="AJ118" s="313">
        <v>0</v>
      </c>
      <c r="AK118" s="313">
        <v>0</v>
      </c>
      <c r="AL118" s="313">
        <v>0</v>
      </c>
      <c r="AM118" s="313">
        <v>0</v>
      </c>
      <c r="AN118" s="313">
        <v>0</v>
      </c>
      <c r="AO118" s="313">
        <v>0</v>
      </c>
      <c r="AP118" s="313">
        <v>0</v>
      </c>
      <c r="AQ118" s="313">
        <v>0</v>
      </c>
      <c r="AR118" s="313">
        <v>0</v>
      </c>
      <c r="AS118" s="313">
        <v>0</v>
      </c>
      <c r="AT118" s="313">
        <v>0</v>
      </c>
      <c r="AU118" s="313">
        <v>0</v>
      </c>
      <c r="AV118" s="313">
        <v>0</v>
      </c>
      <c r="AW118" s="313">
        <v>0</v>
      </c>
      <c r="AX118" s="313">
        <v>0</v>
      </c>
      <c r="AY118" s="313">
        <v>0</v>
      </c>
      <c r="AZ118" s="313">
        <v>0</v>
      </c>
      <c r="BA118" s="313">
        <v>0</v>
      </c>
      <c r="BB118" s="313">
        <v>0</v>
      </c>
      <c r="BC118" s="313">
        <v>0</v>
      </c>
      <c r="BD118" s="313">
        <v>0</v>
      </c>
      <c r="BE118" s="313">
        <v>0</v>
      </c>
      <c r="BF118" s="313">
        <v>0</v>
      </c>
      <c r="BG118" s="313">
        <v>0</v>
      </c>
      <c r="BH118" s="313">
        <v>0</v>
      </c>
      <c r="BI118" s="313">
        <v>0</v>
      </c>
      <c r="BJ118" s="313">
        <v>0</v>
      </c>
      <c r="BK118" s="313">
        <v>0</v>
      </c>
      <c r="BL118" s="313">
        <v>0</v>
      </c>
      <c r="BM118" s="313">
        <v>0</v>
      </c>
      <c r="BN118" s="313">
        <v>0</v>
      </c>
      <c r="BO118" s="313">
        <v>0</v>
      </c>
      <c r="BP118" s="313">
        <v>0</v>
      </c>
      <c r="BQ118" s="313">
        <v>0</v>
      </c>
      <c r="BR118" s="313">
        <v>0</v>
      </c>
      <c r="BS118" s="313">
        <v>0</v>
      </c>
      <c r="BT118" s="313">
        <v>0</v>
      </c>
      <c r="BU118" s="313">
        <v>0</v>
      </c>
      <c r="BV118" s="313">
        <v>0</v>
      </c>
      <c r="BW118" s="313">
        <v>0</v>
      </c>
      <c r="BX118" s="313">
        <v>0</v>
      </c>
      <c r="BY118" s="313">
        <v>0</v>
      </c>
      <c r="BZ118" s="313">
        <v>114.98808087036547</v>
      </c>
      <c r="CA118" s="313">
        <v>115.63354972410229</v>
      </c>
      <c r="CB118" s="313">
        <v>4.9396435508460144E-2</v>
      </c>
      <c r="CC118" s="313">
        <v>0</v>
      </c>
      <c r="CD118" s="313">
        <v>0</v>
      </c>
      <c r="CE118" s="313">
        <v>0</v>
      </c>
      <c r="CF118" s="313">
        <v>0</v>
      </c>
      <c r="CG118" s="314">
        <v>0</v>
      </c>
    </row>
    <row r="119" spans="1:85" s="873" customFormat="1" ht="15.5" x14ac:dyDescent="0.35">
      <c r="A119" s="868"/>
      <c r="B119" s="869" t="s">
        <v>636</v>
      </c>
      <c r="C119" s="870"/>
      <c r="D119" s="871"/>
      <c r="E119" s="871"/>
      <c r="F119" s="871"/>
      <c r="G119" s="871"/>
      <c r="H119" s="871"/>
      <c r="I119" s="871"/>
      <c r="J119" s="871"/>
      <c r="K119" s="871"/>
      <c r="L119" s="871"/>
      <c r="M119" s="871"/>
      <c r="N119" s="871"/>
      <c r="O119" s="871"/>
      <c r="P119" s="871"/>
      <c r="Q119" s="871"/>
      <c r="R119" s="871"/>
      <c r="S119" s="871"/>
      <c r="T119" s="871"/>
      <c r="U119" s="871"/>
      <c r="V119" s="871"/>
      <c r="W119" s="871"/>
      <c r="X119" s="871"/>
      <c r="Y119" s="871"/>
      <c r="Z119" s="871"/>
      <c r="AA119" s="871"/>
      <c r="AB119" s="871"/>
      <c r="AC119" s="871"/>
      <c r="AD119" s="871"/>
      <c r="AE119" s="871"/>
      <c r="AF119" s="871"/>
      <c r="AG119" s="871"/>
      <c r="AH119" s="871">
        <v>16033.506922388406</v>
      </c>
      <c r="AI119" s="871">
        <v>15366.91745526159</v>
      </c>
      <c r="AJ119" s="871">
        <v>14591.427637186707</v>
      </c>
      <c r="AK119" s="871">
        <v>15385.16884435903</v>
      </c>
      <c r="AL119" s="871">
        <v>15709.863322955089</v>
      </c>
      <c r="AM119" s="871">
        <v>16191.313712076317</v>
      </c>
      <c r="AN119" s="871">
        <v>17244.131630361346</v>
      </c>
      <c r="AO119" s="871">
        <v>17653.892633922474</v>
      </c>
      <c r="AP119" s="871">
        <v>18582.601333875653</v>
      </c>
      <c r="AQ119" s="871">
        <v>19134.710451477822</v>
      </c>
      <c r="AR119" s="871">
        <v>21396.898674096017</v>
      </c>
      <c r="AS119" s="871">
        <v>22172.197548909979</v>
      </c>
      <c r="AT119" s="871">
        <v>23412.055873108508</v>
      </c>
      <c r="AU119" s="871">
        <v>26978.270219885791</v>
      </c>
      <c r="AV119" s="871">
        <v>31531.2258588556</v>
      </c>
      <c r="AW119" s="871">
        <v>35897.518941728296</v>
      </c>
      <c r="AX119" s="871">
        <v>39415.788720004632</v>
      </c>
      <c r="AY119" s="871">
        <v>33009.943965190192</v>
      </c>
      <c r="AZ119" s="871">
        <v>33442.2046670294</v>
      </c>
      <c r="BA119" s="871">
        <v>34164.670775081089</v>
      </c>
      <c r="BB119" s="871">
        <v>34392.425076079191</v>
      </c>
      <c r="BC119" s="871">
        <v>34064.007417528941</v>
      </c>
      <c r="BD119" s="871">
        <v>35179.082864991826</v>
      </c>
      <c r="BE119" s="871">
        <v>36252.385244148056</v>
      </c>
      <c r="BF119" s="871">
        <v>36632.821277180752</v>
      </c>
      <c r="BG119" s="871">
        <v>36618.623291307602</v>
      </c>
      <c r="BH119" s="871">
        <v>36055.658295574678</v>
      </c>
      <c r="BI119" s="871">
        <v>35910.173019705238</v>
      </c>
      <c r="BJ119" s="871">
        <v>35975.397024707032</v>
      </c>
      <c r="BK119" s="871">
        <v>37027.357158104191</v>
      </c>
      <c r="BL119" s="871">
        <v>37761.948055700137</v>
      </c>
      <c r="BM119" s="871">
        <v>40521.915678003796</v>
      </c>
      <c r="BN119" s="871">
        <v>41126.978561196585</v>
      </c>
      <c r="BO119" s="871">
        <v>42235.242535391277</v>
      </c>
      <c r="BP119" s="871">
        <v>43360.317332998871</v>
      </c>
      <c r="BQ119" s="871">
        <v>43695.289629868115</v>
      </c>
      <c r="BR119" s="871">
        <v>46612.988795801437</v>
      </c>
      <c r="BS119" s="871">
        <v>49632.959789528657</v>
      </c>
      <c r="BT119" s="871">
        <v>49749.405648815853</v>
      </c>
      <c r="BU119" s="871">
        <v>51925.664714440347</v>
      </c>
      <c r="BV119" s="871">
        <v>52539.492008418383</v>
      </c>
      <c r="BW119" s="871">
        <v>53470.144181052077</v>
      </c>
      <c r="BX119" s="871">
        <v>54222.314817206439</v>
      </c>
      <c r="BY119" s="871">
        <v>59081.623675600364</v>
      </c>
      <c r="BZ119" s="871">
        <v>61670.874691377612</v>
      </c>
      <c r="CA119" s="871">
        <v>68239.806388676472</v>
      </c>
      <c r="CB119" s="871">
        <v>72903.558968057347</v>
      </c>
      <c r="CC119" s="871">
        <v>75525.324540019952</v>
      </c>
      <c r="CD119" s="871">
        <v>79717.23978726675</v>
      </c>
      <c r="CE119" s="871">
        <v>81274.51552172174</v>
      </c>
      <c r="CF119" s="871">
        <v>82637.485483930795</v>
      </c>
      <c r="CG119" s="872">
        <v>84480.785233277158</v>
      </c>
    </row>
    <row r="120" spans="1:85" s="873" customFormat="1" ht="15.5" x14ac:dyDescent="0.35">
      <c r="A120" s="868"/>
      <c r="B120" s="874" t="s">
        <v>603</v>
      </c>
      <c r="C120" s="870"/>
      <c r="D120" s="871"/>
      <c r="E120" s="871"/>
      <c r="F120" s="871"/>
      <c r="G120" s="871"/>
      <c r="H120" s="871"/>
      <c r="I120" s="871"/>
      <c r="J120" s="871"/>
      <c r="K120" s="871"/>
      <c r="L120" s="871"/>
      <c r="M120" s="871"/>
      <c r="N120" s="871"/>
      <c r="O120" s="871"/>
      <c r="P120" s="871"/>
      <c r="Q120" s="871"/>
      <c r="R120" s="871"/>
      <c r="S120" s="871"/>
      <c r="T120" s="871"/>
      <c r="U120" s="871"/>
      <c r="V120" s="871"/>
      <c r="W120" s="871"/>
      <c r="X120" s="871"/>
      <c r="Y120" s="871"/>
      <c r="Z120" s="871"/>
      <c r="AA120" s="871"/>
      <c r="AB120" s="871"/>
      <c r="AC120" s="871"/>
      <c r="AD120" s="871"/>
      <c r="AE120" s="871"/>
      <c r="AF120" s="871"/>
      <c r="AG120" s="871"/>
      <c r="AH120" s="871">
        <v>9875.3955249892133</v>
      </c>
      <c r="AI120" s="871">
        <v>9219.0827539921193</v>
      </c>
      <c r="AJ120" s="871">
        <v>8625.2058749244479</v>
      </c>
      <c r="AK120" s="871">
        <v>8950.5716205840927</v>
      </c>
      <c r="AL120" s="871">
        <v>8883.7973589265857</v>
      </c>
      <c r="AM120" s="871">
        <v>8613.1698989419128</v>
      </c>
      <c r="AN120" s="871">
        <v>9256.7691324024199</v>
      </c>
      <c r="AO120" s="871">
        <v>9498.1048821895401</v>
      </c>
      <c r="AP120" s="871">
        <v>10111.935353365219</v>
      </c>
      <c r="AQ120" s="871">
        <v>10624.568000029607</v>
      </c>
      <c r="AR120" s="871">
        <v>12878.488050780506</v>
      </c>
      <c r="AS120" s="871">
        <v>13346.027849768574</v>
      </c>
      <c r="AT120" s="871">
        <v>14153.616164201127</v>
      </c>
      <c r="AU120" s="871">
        <v>16617.016232317092</v>
      </c>
      <c r="AV120" s="871">
        <v>20181.908942144975</v>
      </c>
      <c r="AW120" s="871">
        <v>23275.806493629108</v>
      </c>
      <c r="AX120" s="871">
        <v>25623.129595725139</v>
      </c>
      <c r="AY120" s="871">
        <v>28902.283980004486</v>
      </c>
      <c r="AZ120" s="871">
        <v>29394.125620790288</v>
      </c>
      <c r="BA120" s="871">
        <v>29816.472151579401</v>
      </c>
      <c r="BB120" s="871">
        <v>29729.470768599575</v>
      </c>
      <c r="BC120" s="871">
        <v>29139.792281688584</v>
      </c>
      <c r="BD120" s="871">
        <v>30018.997312703377</v>
      </c>
      <c r="BE120" s="871">
        <v>30742.716719936765</v>
      </c>
      <c r="BF120" s="871">
        <v>30411.511467450484</v>
      </c>
      <c r="BG120" s="871">
        <v>30565.711833247191</v>
      </c>
      <c r="BH120" s="871">
        <v>29793.037428802087</v>
      </c>
      <c r="BI120" s="871">
        <v>29379.964913184111</v>
      </c>
      <c r="BJ120" s="871">
        <v>29159.616356538681</v>
      </c>
      <c r="BK120" s="871">
        <v>30042.680403183374</v>
      </c>
      <c r="BL120" s="871">
        <v>29757.271307091283</v>
      </c>
      <c r="BM120" s="871">
        <v>31426.063167131149</v>
      </c>
      <c r="BN120" s="871">
        <v>31510.656122390912</v>
      </c>
      <c r="BO120" s="871">
        <v>32131.316560257364</v>
      </c>
      <c r="BP120" s="871">
        <v>32827.305323814813</v>
      </c>
      <c r="BQ120" s="871">
        <v>33019.851189300498</v>
      </c>
      <c r="BR120" s="871">
        <v>35270.314863033847</v>
      </c>
      <c r="BS120" s="871">
        <v>37851.204336463903</v>
      </c>
      <c r="BT120" s="871">
        <v>38169.226288400954</v>
      </c>
      <c r="BU120" s="871">
        <v>40543.605553952992</v>
      </c>
      <c r="BV120" s="871">
        <v>41425.252962116523</v>
      </c>
      <c r="BW120" s="871">
        <v>42082.756870278288</v>
      </c>
      <c r="BX120" s="871">
        <v>42830.724071453806</v>
      </c>
      <c r="BY120" s="871">
        <v>46349.456331026893</v>
      </c>
      <c r="BZ120" s="871">
        <v>47335.113541350103</v>
      </c>
      <c r="CA120" s="871">
        <v>52881.828240159732</v>
      </c>
      <c r="CB120" s="871">
        <v>58302.617091995366</v>
      </c>
      <c r="CC120" s="871">
        <v>60911.320267616204</v>
      </c>
      <c r="CD120" s="871">
        <v>64116.037472078504</v>
      </c>
      <c r="CE120" s="871">
        <v>65095.033164678833</v>
      </c>
      <c r="CF120" s="871">
        <v>65880.680752599219</v>
      </c>
      <c r="CG120" s="872">
        <v>67121.31567166718</v>
      </c>
    </row>
    <row r="121" spans="1:85" s="873" customFormat="1" ht="15.5" x14ac:dyDescent="0.35">
      <c r="A121" s="868"/>
      <c r="B121" s="875" t="s">
        <v>644</v>
      </c>
      <c r="C121" s="870"/>
      <c r="D121" s="871"/>
      <c r="E121" s="871"/>
      <c r="F121" s="871"/>
      <c r="G121" s="871"/>
      <c r="H121" s="871"/>
      <c r="I121" s="871"/>
      <c r="J121" s="871"/>
      <c r="K121" s="871"/>
      <c r="L121" s="871"/>
      <c r="M121" s="871"/>
      <c r="N121" s="871"/>
      <c r="O121" s="871"/>
      <c r="P121" s="871"/>
      <c r="Q121" s="871"/>
      <c r="R121" s="871"/>
      <c r="S121" s="871"/>
      <c r="T121" s="871"/>
      <c r="U121" s="871"/>
      <c r="V121" s="871"/>
      <c r="W121" s="871"/>
      <c r="X121" s="871"/>
      <c r="Y121" s="871"/>
      <c r="Z121" s="871"/>
      <c r="AA121" s="871"/>
      <c r="AB121" s="871"/>
      <c r="AC121" s="871"/>
      <c r="AD121" s="871"/>
      <c r="AE121" s="871"/>
      <c r="AF121" s="871"/>
      <c r="AG121" s="871"/>
      <c r="AH121" s="871">
        <v>0</v>
      </c>
      <c r="AI121" s="871">
        <v>0</v>
      </c>
      <c r="AJ121" s="871">
        <v>0</v>
      </c>
      <c r="AK121" s="871">
        <v>0</v>
      </c>
      <c r="AL121" s="871">
        <v>0</v>
      </c>
      <c r="AM121" s="871">
        <v>0</v>
      </c>
      <c r="AN121" s="871">
        <v>0</v>
      </c>
      <c r="AO121" s="871">
        <v>0</v>
      </c>
      <c r="AP121" s="871">
        <v>0</v>
      </c>
      <c r="AQ121" s="871">
        <v>0</v>
      </c>
      <c r="AR121" s="871">
        <v>0</v>
      </c>
      <c r="AS121" s="871">
        <v>0</v>
      </c>
      <c r="AT121" s="871">
        <v>0</v>
      </c>
      <c r="AU121" s="871">
        <v>0</v>
      </c>
      <c r="AV121" s="871">
        <v>0</v>
      </c>
      <c r="AW121" s="871">
        <v>0</v>
      </c>
      <c r="AX121" s="871">
        <v>0</v>
      </c>
      <c r="AY121" s="871">
        <v>0</v>
      </c>
      <c r="AZ121" s="871">
        <v>0</v>
      </c>
      <c r="BA121" s="871">
        <v>0</v>
      </c>
      <c r="BB121" s="871">
        <v>0</v>
      </c>
      <c r="BC121" s="871">
        <v>0</v>
      </c>
      <c r="BD121" s="871">
        <v>0</v>
      </c>
      <c r="BE121" s="871">
        <v>0</v>
      </c>
      <c r="BF121" s="871">
        <v>0</v>
      </c>
      <c r="BG121" s="871">
        <v>0</v>
      </c>
      <c r="BH121" s="871">
        <v>0</v>
      </c>
      <c r="BI121" s="871">
        <v>0</v>
      </c>
      <c r="BJ121" s="871">
        <v>0</v>
      </c>
      <c r="BK121" s="871">
        <v>0</v>
      </c>
      <c r="BL121" s="871">
        <v>0</v>
      </c>
      <c r="BM121" s="871">
        <v>141.5329647682745</v>
      </c>
      <c r="BN121" s="871">
        <v>150.99688117112925</v>
      </c>
      <c r="BO121" s="871">
        <v>130.61207430886444</v>
      </c>
      <c r="BP121" s="871">
        <v>131.76346639004819</v>
      </c>
      <c r="BQ121" s="871">
        <v>152.96252451565454</v>
      </c>
      <c r="BR121" s="871">
        <v>137.86317622371612</v>
      </c>
      <c r="BS121" s="871">
        <v>137.54885499137319</v>
      </c>
      <c r="BT121" s="871">
        <v>143.81114864232191</v>
      </c>
      <c r="BU121" s="871">
        <v>151.21452518500672</v>
      </c>
      <c r="BV121" s="871">
        <v>171.15652801200338</v>
      </c>
      <c r="BW121" s="871">
        <v>196.75968542283064</v>
      </c>
      <c r="BX121" s="871">
        <v>138.23700240986159</v>
      </c>
      <c r="BY121" s="871">
        <v>192.44430355452238</v>
      </c>
      <c r="BZ121" s="871">
        <v>218.6771521611353</v>
      </c>
      <c r="CA121" s="871">
        <v>286.8686263004638</v>
      </c>
      <c r="CB121" s="871">
        <v>349.31109144957389</v>
      </c>
      <c r="CC121" s="871">
        <v>410.86476527289375</v>
      </c>
      <c r="CD121" s="871">
        <v>484.44150579820979</v>
      </c>
      <c r="CE121" s="871">
        <v>556.01158073698116</v>
      </c>
      <c r="CF121" s="871">
        <v>628.28389417263668</v>
      </c>
      <c r="CG121" s="872">
        <v>696.52814376589583</v>
      </c>
    </row>
    <row r="122" spans="1:85" s="873" customFormat="1" ht="15.5" x14ac:dyDescent="0.35">
      <c r="A122" s="868"/>
      <c r="B122" s="876" t="s">
        <v>375</v>
      </c>
      <c r="C122" s="870"/>
      <c r="D122" s="871"/>
      <c r="E122" s="871"/>
      <c r="F122" s="871"/>
      <c r="G122" s="871"/>
      <c r="H122" s="871"/>
      <c r="I122" s="871"/>
      <c r="J122" s="871"/>
      <c r="K122" s="871"/>
      <c r="L122" s="871"/>
      <c r="M122" s="871"/>
      <c r="N122" s="871"/>
      <c r="O122" s="871"/>
      <c r="P122" s="871"/>
      <c r="Q122" s="871"/>
      <c r="R122" s="871"/>
      <c r="S122" s="871"/>
      <c r="T122" s="871"/>
      <c r="U122" s="871"/>
      <c r="V122" s="871"/>
      <c r="W122" s="871"/>
      <c r="X122" s="871"/>
      <c r="Y122" s="871"/>
      <c r="Z122" s="871"/>
      <c r="AA122" s="871"/>
      <c r="AB122" s="871"/>
      <c r="AC122" s="871"/>
      <c r="AD122" s="871"/>
      <c r="AE122" s="871"/>
      <c r="AF122" s="871"/>
      <c r="AG122" s="871"/>
      <c r="AH122" s="871">
        <v>0</v>
      </c>
      <c r="AI122" s="871">
        <v>0</v>
      </c>
      <c r="AJ122" s="871">
        <v>0</v>
      </c>
      <c r="AK122" s="871">
        <v>0</v>
      </c>
      <c r="AL122" s="871">
        <v>0</v>
      </c>
      <c r="AM122" s="871">
        <v>0</v>
      </c>
      <c r="AN122" s="871">
        <v>0</v>
      </c>
      <c r="AO122" s="871">
        <v>0</v>
      </c>
      <c r="AP122" s="871">
        <v>0</v>
      </c>
      <c r="AQ122" s="871">
        <v>0</v>
      </c>
      <c r="AR122" s="871">
        <v>0</v>
      </c>
      <c r="AS122" s="871">
        <v>0</v>
      </c>
      <c r="AT122" s="871">
        <v>0</v>
      </c>
      <c r="AU122" s="871">
        <v>0</v>
      </c>
      <c r="AV122" s="871">
        <v>0</v>
      </c>
      <c r="AW122" s="871">
        <v>0</v>
      </c>
      <c r="AX122" s="871">
        <v>0</v>
      </c>
      <c r="AY122" s="871">
        <v>0</v>
      </c>
      <c r="AZ122" s="871">
        <v>0</v>
      </c>
      <c r="BA122" s="871">
        <v>0</v>
      </c>
      <c r="BB122" s="871">
        <v>0</v>
      </c>
      <c r="BC122" s="871">
        <v>0</v>
      </c>
      <c r="BD122" s="871">
        <v>0</v>
      </c>
      <c r="BE122" s="871">
        <v>0</v>
      </c>
      <c r="BF122" s="871">
        <v>0</v>
      </c>
      <c r="BG122" s="871">
        <v>0</v>
      </c>
      <c r="BH122" s="871">
        <v>0</v>
      </c>
      <c r="BI122" s="871">
        <v>0</v>
      </c>
      <c r="BJ122" s="871">
        <v>0</v>
      </c>
      <c r="BK122" s="871">
        <v>0</v>
      </c>
      <c r="BL122" s="871">
        <v>0</v>
      </c>
      <c r="BM122" s="871">
        <v>141.5329647682745</v>
      </c>
      <c r="BN122" s="871">
        <v>150.99688117112925</v>
      </c>
      <c r="BO122" s="871">
        <v>130.61207430886444</v>
      </c>
      <c r="BP122" s="871">
        <v>131.76346639004819</v>
      </c>
      <c r="BQ122" s="871">
        <v>146.28503896882339</v>
      </c>
      <c r="BR122" s="871">
        <v>129.5083349665245</v>
      </c>
      <c r="BS122" s="871">
        <v>128.02347437345983</v>
      </c>
      <c r="BT122" s="871">
        <v>133.94191278035302</v>
      </c>
      <c r="BU122" s="871">
        <v>140.34420322313014</v>
      </c>
      <c r="BV122" s="871">
        <v>159.30977312088697</v>
      </c>
      <c r="BW122" s="871">
        <v>184.05918284039345</v>
      </c>
      <c r="BX122" s="871">
        <v>125.4152107661081</v>
      </c>
      <c r="BY122" s="871">
        <v>176.8793058214238</v>
      </c>
      <c r="BZ122" s="871">
        <v>199.96617048452796</v>
      </c>
      <c r="CA122" s="871">
        <v>265.18072747491067</v>
      </c>
      <c r="CB122" s="871">
        <v>326.80215672553999</v>
      </c>
      <c r="CC122" s="871">
        <v>385.20310926028202</v>
      </c>
      <c r="CD122" s="871">
        <v>455.82400100333643</v>
      </c>
      <c r="CE122" s="871">
        <v>524.94090550791339</v>
      </c>
      <c r="CF122" s="871">
        <v>594.85245972066787</v>
      </c>
      <c r="CG122" s="872">
        <v>35.903323983042469</v>
      </c>
    </row>
    <row r="123" spans="1:85" s="873" customFormat="1" ht="15.5" x14ac:dyDescent="0.35">
      <c r="B123" s="876" t="s">
        <v>377</v>
      </c>
      <c r="C123" s="870"/>
      <c r="D123" s="871"/>
      <c r="E123" s="871"/>
      <c r="F123" s="871"/>
      <c r="G123" s="871"/>
      <c r="H123" s="871"/>
      <c r="I123" s="871"/>
      <c r="J123" s="871"/>
      <c r="K123" s="871"/>
      <c r="L123" s="871"/>
      <c r="M123" s="871"/>
      <c r="N123" s="871"/>
      <c r="O123" s="871"/>
      <c r="P123" s="871"/>
      <c r="Q123" s="871"/>
      <c r="R123" s="871"/>
      <c r="S123" s="871"/>
      <c r="T123" s="871"/>
      <c r="U123" s="871"/>
      <c r="V123" s="871"/>
      <c r="W123" s="871"/>
      <c r="X123" s="871"/>
      <c r="Y123" s="871"/>
      <c r="Z123" s="871"/>
      <c r="AA123" s="871"/>
      <c r="AB123" s="871"/>
      <c r="AC123" s="871"/>
      <c r="AD123" s="871"/>
      <c r="AE123" s="871"/>
      <c r="AF123" s="871"/>
      <c r="AG123" s="871"/>
      <c r="AH123" s="871">
        <v>0</v>
      </c>
      <c r="AI123" s="871">
        <v>0</v>
      </c>
      <c r="AJ123" s="871">
        <v>0</v>
      </c>
      <c r="AK123" s="871">
        <v>0</v>
      </c>
      <c r="AL123" s="871">
        <v>0</v>
      </c>
      <c r="AM123" s="871">
        <v>0</v>
      </c>
      <c r="AN123" s="871">
        <v>0</v>
      </c>
      <c r="AO123" s="871">
        <v>0</v>
      </c>
      <c r="AP123" s="871">
        <v>0</v>
      </c>
      <c r="AQ123" s="871">
        <v>0</v>
      </c>
      <c r="AR123" s="871">
        <v>0</v>
      </c>
      <c r="AS123" s="871">
        <v>0</v>
      </c>
      <c r="AT123" s="871">
        <v>0</v>
      </c>
      <c r="AU123" s="871">
        <v>0</v>
      </c>
      <c r="AV123" s="871">
        <v>0</v>
      </c>
      <c r="AW123" s="871">
        <v>0</v>
      </c>
      <c r="AX123" s="871">
        <v>0</v>
      </c>
      <c r="AY123" s="871">
        <v>0</v>
      </c>
      <c r="AZ123" s="871">
        <v>0</v>
      </c>
      <c r="BA123" s="871">
        <v>0</v>
      </c>
      <c r="BB123" s="871">
        <v>0</v>
      </c>
      <c r="BC123" s="871">
        <v>0</v>
      </c>
      <c r="BD123" s="871">
        <v>0</v>
      </c>
      <c r="BE123" s="871">
        <v>0</v>
      </c>
      <c r="BF123" s="871">
        <v>0</v>
      </c>
      <c r="BG123" s="871">
        <v>0</v>
      </c>
      <c r="BH123" s="871">
        <v>0</v>
      </c>
      <c r="BI123" s="871">
        <v>0</v>
      </c>
      <c r="BJ123" s="871">
        <v>0</v>
      </c>
      <c r="BK123" s="871">
        <v>0</v>
      </c>
      <c r="BL123" s="871">
        <v>0</v>
      </c>
      <c r="BM123" s="871">
        <v>0</v>
      </c>
      <c r="BN123" s="871">
        <v>0</v>
      </c>
      <c r="BO123" s="871">
        <v>0</v>
      </c>
      <c r="BP123" s="871">
        <v>0</v>
      </c>
      <c r="BQ123" s="871">
        <v>6.6774855468311527</v>
      </c>
      <c r="BR123" s="871">
        <v>8.3548412571916284</v>
      </c>
      <c r="BS123" s="871">
        <v>9.5253806179133811</v>
      </c>
      <c r="BT123" s="871">
        <v>9.8692358619688836</v>
      </c>
      <c r="BU123" s="871">
        <v>10.870321961876588</v>
      </c>
      <c r="BV123" s="871">
        <v>11.84675489111642</v>
      </c>
      <c r="BW123" s="871">
        <v>12.700502582437174</v>
      </c>
      <c r="BX123" s="871">
        <v>12.821791643753501</v>
      </c>
      <c r="BY123" s="871">
        <v>15.564997733098606</v>
      </c>
      <c r="BZ123" s="871">
        <v>18.710981676607332</v>
      </c>
      <c r="CA123" s="871">
        <v>21.687898825553102</v>
      </c>
      <c r="CB123" s="871">
        <v>22.508934724033868</v>
      </c>
      <c r="CC123" s="871">
        <v>25.661656012611722</v>
      </c>
      <c r="CD123" s="871">
        <v>28.617504794873398</v>
      </c>
      <c r="CE123" s="871">
        <v>31.070675229067696</v>
      </c>
      <c r="CF123" s="871">
        <v>33.431434451968784</v>
      </c>
      <c r="CG123" s="872">
        <v>660.62481978285348</v>
      </c>
    </row>
    <row r="124" spans="1:85" s="873" customFormat="1" ht="15.5" x14ac:dyDescent="0.35">
      <c r="A124" s="868"/>
      <c r="B124" s="875" t="s">
        <v>605</v>
      </c>
      <c r="C124" s="870"/>
      <c r="D124" s="871"/>
      <c r="E124" s="871"/>
      <c r="F124" s="871"/>
      <c r="G124" s="871"/>
      <c r="H124" s="871"/>
      <c r="I124" s="871"/>
      <c r="J124" s="871"/>
      <c r="K124" s="871"/>
      <c r="L124" s="871"/>
      <c r="M124" s="871"/>
      <c r="N124" s="871"/>
      <c r="O124" s="871"/>
      <c r="P124" s="871"/>
      <c r="Q124" s="871"/>
      <c r="R124" s="871"/>
      <c r="S124" s="871"/>
      <c r="T124" s="871"/>
      <c r="U124" s="871"/>
      <c r="V124" s="871"/>
      <c r="W124" s="871"/>
      <c r="X124" s="871"/>
      <c r="Y124" s="871"/>
      <c r="Z124" s="871"/>
      <c r="AA124" s="871"/>
      <c r="AB124" s="871"/>
      <c r="AC124" s="871"/>
      <c r="AD124" s="871"/>
      <c r="AE124" s="871"/>
      <c r="AF124" s="871"/>
      <c r="AG124" s="871"/>
      <c r="AH124" s="871">
        <v>5834.570645113301</v>
      </c>
      <c r="AI124" s="871">
        <v>5844.5753857615964</v>
      </c>
      <c r="AJ124" s="871">
        <v>5638.4378473470042</v>
      </c>
      <c r="AK124" s="871">
        <v>5953.5894804170066</v>
      </c>
      <c r="AL124" s="871">
        <v>6250.9166725246432</v>
      </c>
      <c r="AM124" s="871">
        <v>6929.356942838841</v>
      </c>
      <c r="AN124" s="871">
        <v>7295.1693631705002</v>
      </c>
      <c r="AO124" s="871">
        <v>7422.6882787908044</v>
      </c>
      <c r="AP124" s="871">
        <v>7711.0656752063478</v>
      </c>
      <c r="AQ124" s="871">
        <v>7767.5009693862548</v>
      </c>
      <c r="AR124" s="871">
        <v>7910.9823467900233</v>
      </c>
      <c r="AS124" s="871">
        <v>8052.4620218333985</v>
      </c>
      <c r="AT124" s="871">
        <v>8277.4010465699084</v>
      </c>
      <c r="AU124" s="871">
        <v>9136.9220887633655</v>
      </c>
      <c r="AV124" s="871">
        <v>9782.6480263040903</v>
      </c>
      <c r="AW124" s="871">
        <v>10591.614747516438</v>
      </c>
      <c r="AX124" s="871">
        <v>11227.360338472592</v>
      </c>
      <c r="AY124" s="871">
        <v>1213.1753075419565</v>
      </c>
      <c r="AZ124" s="871">
        <v>876.77261179419986</v>
      </c>
      <c r="BA124" s="871">
        <v>882.99754112761525</v>
      </c>
      <c r="BB124" s="871">
        <v>894.03108163625825</v>
      </c>
      <c r="BC124" s="871">
        <v>869.17488098654155</v>
      </c>
      <c r="BD124" s="871">
        <v>845.39523034918182</v>
      </c>
      <c r="BE124" s="871">
        <v>848.09693472772449</v>
      </c>
      <c r="BF124" s="871">
        <v>819.55882689950147</v>
      </c>
      <c r="BG124" s="871">
        <v>828.39440867322799</v>
      </c>
      <c r="BH124" s="871">
        <v>788.42766811625961</v>
      </c>
      <c r="BI124" s="871">
        <v>750.42162526695245</v>
      </c>
      <c r="BJ124" s="871">
        <v>719.99927455312229</v>
      </c>
      <c r="BK124" s="871">
        <v>660.51729539546</v>
      </c>
      <c r="BL124" s="871">
        <v>533.95784553125031</v>
      </c>
      <c r="BM124" s="871">
        <v>534.81483259888626</v>
      </c>
      <c r="BN124" s="871">
        <v>594.47790046450871</v>
      </c>
      <c r="BO124" s="871">
        <v>568.8270961942203</v>
      </c>
      <c r="BP124" s="871">
        <v>553.50201990513199</v>
      </c>
      <c r="BQ124" s="871">
        <v>522.81823176465105</v>
      </c>
      <c r="BR124" s="871">
        <v>507.31186951752835</v>
      </c>
      <c r="BS124" s="871">
        <v>475.1703142748155</v>
      </c>
      <c r="BT124" s="871">
        <v>475.8917907423114</v>
      </c>
      <c r="BU124" s="871">
        <v>447.80528293820583</v>
      </c>
      <c r="BV124" s="871">
        <v>428.05111540929647</v>
      </c>
      <c r="BW124" s="871">
        <v>414.84349031943833</v>
      </c>
      <c r="BX124" s="871">
        <v>344.38916578152521</v>
      </c>
      <c r="BY124" s="871">
        <v>328.92235122371142</v>
      </c>
      <c r="BZ124" s="871">
        <v>293.67618192192731</v>
      </c>
      <c r="CA124" s="871">
        <v>282.80021016000813</v>
      </c>
      <c r="CB124" s="871">
        <v>269.42342633147052</v>
      </c>
      <c r="CC124" s="871">
        <v>246.92866009320082</v>
      </c>
      <c r="CD124" s="871">
        <v>238.53282452810714</v>
      </c>
      <c r="CE124" s="871">
        <v>231.48177858805198</v>
      </c>
      <c r="CF124" s="871">
        <v>217.3595563294007</v>
      </c>
      <c r="CG124" s="872">
        <v>199.46134997616235</v>
      </c>
    </row>
    <row r="125" spans="1:85" s="873" customFormat="1" ht="15.5" x14ac:dyDescent="0.35">
      <c r="A125" s="868"/>
      <c r="B125" s="998" t="s">
        <v>645</v>
      </c>
      <c r="C125" s="870"/>
      <c r="D125" s="871"/>
      <c r="E125" s="871"/>
      <c r="F125" s="871"/>
      <c r="G125" s="871"/>
      <c r="H125" s="871"/>
      <c r="I125" s="871"/>
      <c r="J125" s="871"/>
      <c r="K125" s="871"/>
      <c r="L125" s="871"/>
      <c r="M125" s="871"/>
      <c r="N125" s="871"/>
      <c r="O125" s="871"/>
      <c r="P125" s="871"/>
      <c r="Q125" s="871"/>
      <c r="R125" s="871"/>
      <c r="S125" s="871"/>
      <c r="T125" s="871"/>
      <c r="U125" s="871"/>
      <c r="V125" s="871"/>
      <c r="W125" s="871"/>
      <c r="X125" s="871"/>
      <c r="Y125" s="871"/>
      <c r="Z125" s="871"/>
      <c r="AA125" s="871"/>
      <c r="AB125" s="871"/>
      <c r="AC125" s="871"/>
      <c r="AD125" s="871"/>
      <c r="AE125" s="871"/>
      <c r="AF125" s="871"/>
      <c r="AG125" s="871"/>
      <c r="AH125" s="996">
        <v>36.914446833600458</v>
      </c>
      <c r="AI125" s="996">
        <v>35.532797410856006</v>
      </c>
      <c r="AJ125" s="996">
        <v>34.810388423143017</v>
      </c>
      <c r="AK125" s="996">
        <v>35.24143886183365</v>
      </c>
      <c r="AL125" s="996">
        <v>35.614914491265218</v>
      </c>
      <c r="AM125" s="996">
        <v>35.996453452143172</v>
      </c>
      <c r="AN125" s="996">
        <v>34.639306336691924</v>
      </c>
      <c r="AO125" s="996">
        <v>34.643127115998638</v>
      </c>
      <c r="AP125" s="996">
        <v>35.016318154382496</v>
      </c>
      <c r="AQ125" s="996">
        <v>30.643707954995172</v>
      </c>
      <c r="AR125" s="996">
        <v>29.765516208901765</v>
      </c>
      <c r="AS125" s="996">
        <v>27.885031819553848</v>
      </c>
      <c r="AT125" s="996">
        <v>26.105056899752476</v>
      </c>
      <c r="AU125" s="996">
        <v>26.168507536191076</v>
      </c>
      <c r="AV125" s="996">
        <v>23.273855794680635</v>
      </c>
      <c r="AW125" s="996">
        <v>22.897202084223657</v>
      </c>
      <c r="AX125" s="996">
        <v>18.476328456564534</v>
      </c>
      <c r="AY125" s="996">
        <v>16.647735463008672</v>
      </c>
      <c r="AZ125" s="996">
        <v>15.080357957552751</v>
      </c>
      <c r="BA125" s="996">
        <v>13.391647913906139</v>
      </c>
      <c r="BB125" s="996">
        <v>11.68187898783545</v>
      </c>
      <c r="BC125" s="996">
        <v>11.361740290427157</v>
      </c>
      <c r="BD125" s="996">
        <v>9.7639776111913648</v>
      </c>
      <c r="BE125" s="996">
        <v>9.5985854819366878</v>
      </c>
      <c r="BF125" s="996">
        <v>8.6080062181068975</v>
      </c>
      <c r="BG125" s="996">
        <v>6.5102296860394757</v>
      </c>
      <c r="BH125" s="996">
        <v>5.5844580246186402</v>
      </c>
      <c r="BI125" s="996">
        <v>10.304740517833405</v>
      </c>
      <c r="BJ125" s="996">
        <v>9.0855886552236207</v>
      </c>
      <c r="BK125" s="996">
        <v>8.9799141046597555</v>
      </c>
      <c r="BL125" s="996">
        <v>3.3546211738022667</v>
      </c>
      <c r="BM125" s="996">
        <v>2.7737579268230186</v>
      </c>
      <c r="BN125" s="996">
        <v>2.4004886174334632</v>
      </c>
      <c r="BO125" s="996">
        <v>2.1053061302927318</v>
      </c>
      <c r="BP125" s="996">
        <v>1.8437161973030209</v>
      </c>
      <c r="BQ125" s="996">
        <v>1.8389573585698766</v>
      </c>
      <c r="BR125" s="996">
        <v>1.6711552567651824</v>
      </c>
      <c r="BS125" s="996">
        <v>1.4851046512690373</v>
      </c>
      <c r="BT125" s="996">
        <v>1.3830238812975322</v>
      </c>
      <c r="BU125" s="996">
        <v>1.2986696227089174</v>
      </c>
      <c r="BV125" s="996">
        <v>1.233944806366017</v>
      </c>
      <c r="BW125" s="996">
        <v>1.1358310414155237</v>
      </c>
      <c r="BX125" s="996">
        <v>0.85381643077122626</v>
      </c>
      <c r="BY125" s="996">
        <v>0.72369747832330711</v>
      </c>
      <c r="BZ125" s="996">
        <v>0.52701084921551911</v>
      </c>
      <c r="CA125" s="996">
        <v>0.39381443396710719</v>
      </c>
      <c r="CB125" s="996">
        <v>0.29452181858977894</v>
      </c>
      <c r="CC125" s="996">
        <v>0.21310340326044397</v>
      </c>
      <c r="CD125" s="996">
        <v>0.1691269339706849</v>
      </c>
      <c r="CE125" s="996">
        <v>0.13811714992292021</v>
      </c>
      <c r="CF125" s="996">
        <v>0.10214293404506981</v>
      </c>
      <c r="CG125" s="997">
        <v>6.9262383127160834E-2</v>
      </c>
    </row>
    <row r="126" spans="1:85" s="873" customFormat="1" ht="15.5" x14ac:dyDescent="0.35">
      <c r="A126" s="868"/>
      <c r="B126" s="877" t="s">
        <v>607</v>
      </c>
      <c r="C126" s="870"/>
      <c r="D126" s="871"/>
      <c r="E126" s="871"/>
      <c r="F126" s="871"/>
      <c r="G126" s="871"/>
      <c r="H126" s="871"/>
      <c r="I126" s="871"/>
      <c r="J126" s="871"/>
      <c r="K126" s="871"/>
      <c r="L126" s="871"/>
      <c r="M126" s="871"/>
      <c r="N126" s="871"/>
      <c r="O126" s="871"/>
      <c r="P126" s="871"/>
      <c r="Q126" s="871"/>
      <c r="R126" s="871"/>
      <c r="S126" s="871"/>
      <c r="T126" s="871"/>
      <c r="U126" s="871"/>
      <c r="V126" s="871"/>
      <c r="W126" s="871"/>
      <c r="X126" s="871"/>
      <c r="Y126" s="871"/>
      <c r="Z126" s="871"/>
      <c r="AA126" s="871"/>
      <c r="AB126" s="871"/>
      <c r="AC126" s="871"/>
      <c r="AD126" s="871"/>
      <c r="AE126" s="871"/>
      <c r="AF126" s="871"/>
      <c r="AG126" s="871"/>
      <c r="AH126" s="871">
        <v>947.81861942812623</v>
      </c>
      <c r="AI126" s="871">
        <v>911.64236998559272</v>
      </c>
      <c r="AJ126" s="871">
        <v>878.08943849281172</v>
      </c>
      <c r="AK126" s="871">
        <v>880.42049807525098</v>
      </c>
      <c r="AL126" s="871">
        <v>849.88924324366894</v>
      </c>
      <c r="AM126" s="871">
        <v>901.74983577988553</v>
      </c>
      <c r="AN126" s="871">
        <v>908.76138955623856</v>
      </c>
      <c r="AO126" s="871">
        <v>935.396208463878</v>
      </c>
      <c r="AP126" s="871">
        <v>886.68305324234063</v>
      </c>
      <c r="AQ126" s="871">
        <v>863.371198573725</v>
      </c>
      <c r="AR126" s="871">
        <v>795.86665232647692</v>
      </c>
      <c r="AS126" s="871">
        <v>774.67735716255106</v>
      </c>
      <c r="AT126" s="871">
        <v>787.47315235464816</v>
      </c>
      <c r="AU126" s="871">
        <v>847.97983745452166</v>
      </c>
      <c r="AV126" s="871">
        <v>834.05695888581238</v>
      </c>
      <c r="AW126" s="871">
        <v>817.22941084492606</v>
      </c>
      <c r="AX126" s="871">
        <v>848.38999068225758</v>
      </c>
      <c r="AY126" s="871">
        <v>853.76488147515306</v>
      </c>
      <c r="AZ126" s="871">
        <v>871.38644173620901</v>
      </c>
      <c r="BA126" s="871">
        <v>878.21326683838242</v>
      </c>
      <c r="BB126" s="871">
        <v>890.46778198017455</v>
      </c>
      <c r="BC126" s="871">
        <v>865.32504267046318</v>
      </c>
      <c r="BD126" s="871">
        <v>841.6485006441967</v>
      </c>
      <c r="BE126" s="871">
        <v>844.41437747396014</v>
      </c>
      <c r="BF126" s="871">
        <v>816.44315974226765</v>
      </c>
      <c r="BG126" s="871">
        <v>825.99185231342506</v>
      </c>
      <c r="BH126" s="871">
        <v>786.40488371848744</v>
      </c>
      <c r="BI126" s="871">
        <v>748.58749351173526</v>
      </c>
      <c r="BJ126" s="871">
        <v>718.24149579998402</v>
      </c>
      <c r="BK126" s="871">
        <v>658.79289016366363</v>
      </c>
      <c r="BL126" s="871">
        <v>532.51617341390067</v>
      </c>
      <c r="BM126" s="871">
        <v>533.53890531900663</v>
      </c>
      <c r="BN126" s="871">
        <v>593.36341296495448</v>
      </c>
      <c r="BO126" s="871">
        <v>567.92552801131956</v>
      </c>
      <c r="BP126" s="871">
        <v>552.94689633804717</v>
      </c>
      <c r="BQ126" s="871">
        <v>522.82670328682707</v>
      </c>
      <c r="BR126" s="871">
        <v>507.31463599162163</v>
      </c>
      <c r="BS126" s="871">
        <v>475.22036754596365</v>
      </c>
      <c r="BT126" s="871">
        <v>475.8917907423114</v>
      </c>
      <c r="BU126" s="871">
        <v>447.83491783786428</v>
      </c>
      <c r="BV126" s="871">
        <v>428.09879159361719</v>
      </c>
      <c r="BW126" s="871">
        <v>414.84309790642197</v>
      </c>
      <c r="BX126" s="871">
        <v>344.3966440393113</v>
      </c>
      <c r="BY126" s="871">
        <v>328.8881023175</v>
      </c>
      <c r="BZ126" s="871">
        <v>293.68087995608039</v>
      </c>
      <c r="CA126" s="871">
        <v>282.80933983157206</v>
      </c>
      <c r="CB126" s="871">
        <v>269.42059371799854</v>
      </c>
      <c r="CC126" s="871">
        <v>246.92866009320082</v>
      </c>
      <c r="CD126" s="871">
        <v>238.53282452810714</v>
      </c>
      <c r="CE126" s="871">
        <v>231.48177858805198</v>
      </c>
      <c r="CF126" s="871">
        <v>217.3595563294007</v>
      </c>
      <c r="CG126" s="872">
        <v>199.46134997616235</v>
      </c>
    </row>
    <row r="127" spans="1:85" s="873" customFormat="1" ht="15.5" x14ac:dyDescent="0.35">
      <c r="A127" s="868"/>
      <c r="B127" s="876" t="s">
        <v>609</v>
      </c>
      <c r="C127" s="870"/>
      <c r="D127" s="871"/>
      <c r="E127" s="871"/>
      <c r="F127" s="871"/>
      <c r="G127" s="871"/>
      <c r="H127" s="871"/>
      <c r="I127" s="871"/>
      <c r="J127" s="871"/>
      <c r="K127" s="871"/>
      <c r="L127" s="871"/>
      <c r="M127" s="871"/>
      <c r="N127" s="871"/>
      <c r="O127" s="871"/>
      <c r="P127" s="871"/>
      <c r="Q127" s="871"/>
      <c r="R127" s="871"/>
      <c r="S127" s="871"/>
      <c r="T127" s="871"/>
      <c r="U127" s="871"/>
      <c r="V127" s="871"/>
      <c r="W127" s="871"/>
      <c r="X127" s="871"/>
      <c r="Y127" s="871"/>
      <c r="Z127" s="871"/>
      <c r="AA127" s="871"/>
      <c r="AB127" s="871"/>
      <c r="AC127" s="871"/>
      <c r="AD127" s="871"/>
      <c r="AE127" s="871"/>
      <c r="AF127" s="871"/>
      <c r="AG127" s="871"/>
      <c r="AH127" s="871">
        <v>31.413448074030839</v>
      </c>
      <c r="AI127" s="871">
        <v>26.877948749924286</v>
      </c>
      <c r="AJ127" s="871">
        <v>22.569856684003177</v>
      </c>
      <c r="AK127" s="871">
        <v>20.418554626662921</v>
      </c>
      <c r="AL127" s="871">
        <v>19.016515964984819</v>
      </c>
      <c r="AM127" s="871">
        <v>18.152446970398948</v>
      </c>
      <c r="AN127" s="871">
        <v>17.150457891144093</v>
      </c>
      <c r="AO127" s="871">
        <v>16.265159120751139</v>
      </c>
      <c r="AP127" s="871">
        <v>12.505465258561429</v>
      </c>
      <c r="AQ127" s="871">
        <v>12.478934119843398</v>
      </c>
      <c r="AR127" s="871">
        <v>10.220105011869544</v>
      </c>
      <c r="AS127" s="871">
        <v>10.948910850342566</v>
      </c>
      <c r="AT127" s="871">
        <v>9.6615673202959762</v>
      </c>
      <c r="AU127" s="871">
        <v>9.1320359116888383</v>
      </c>
      <c r="AV127" s="871">
        <v>8.420982078136257</v>
      </c>
      <c r="AW127" s="871">
        <v>7.3890075751880868</v>
      </c>
      <c r="AX127" s="871">
        <v>6.1287677890236436</v>
      </c>
      <c r="AY127" s="871">
        <v>6.2439345376137432</v>
      </c>
      <c r="AZ127" s="871">
        <v>5.3861700579908893</v>
      </c>
      <c r="BA127" s="871">
        <v>4.7842742892328243</v>
      </c>
      <c r="BB127" s="871">
        <v>3.5632996560837769</v>
      </c>
      <c r="BC127" s="871">
        <v>3.8498383160783884</v>
      </c>
      <c r="BD127" s="871">
        <v>3.7467297049851722</v>
      </c>
      <c r="BE127" s="871">
        <v>3.6825572537643145</v>
      </c>
      <c r="BF127" s="871">
        <v>3.1156671572338426</v>
      </c>
      <c r="BG127" s="871">
        <v>2.4025563598029644</v>
      </c>
      <c r="BH127" s="871">
        <v>2.0227843977721527</v>
      </c>
      <c r="BI127" s="871">
        <v>1.8341317552171925</v>
      </c>
      <c r="BJ127" s="871">
        <v>1.7577787531383802</v>
      </c>
      <c r="BK127" s="871">
        <v>1.7244052317964464</v>
      </c>
      <c r="BL127" s="871">
        <v>1.4416721173497122</v>
      </c>
      <c r="BM127" s="871">
        <v>1.2759272798796566</v>
      </c>
      <c r="BN127" s="871">
        <v>1.1144874995541618</v>
      </c>
      <c r="BO127" s="871">
        <v>0.90156818290066765</v>
      </c>
      <c r="BP127" s="871">
        <v>0.55512356708480826</v>
      </c>
      <c r="BQ127" s="871">
        <v>-8.4715221760399348E-3</v>
      </c>
      <c r="BR127" s="871">
        <v>-2.7664740932962606E-3</v>
      </c>
      <c r="BS127" s="871">
        <v>-5.0053271148183753E-2</v>
      </c>
      <c r="BT127" s="871">
        <v>0</v>
      </c>
      <c r="BU127" s="871">
        <v>-2.9634899658409507E-2</v>
      </c>
      <c r="BV127" s="871">
        <v>-4.7676184320680291E-2</v>
      </c>
      <c r="BW127" s="871">
        <v>3.9241301634920935E-4</v>
      </c>
      <c r="BX127" s="871">
        <v>-7.4782577861016736E-3</v>
      </c>
      <c r="BY127" s="871">
        <v>3.4248906211380083E-2</v>
      </c>
      <c r="BZ127" s="871">
        <v>-4.6980341530435043E-3</v>
      </c>
      <c r="CA127" s="871">
        <v>-9.1296715639275858E-3</v>
      </c>
      <c r="CB127" s="871">
        <v>2.8326134719708555E-3</v>
      </c>
      <c r="CC127" s="871">
        <v>0</v>
      </c>
      <c r="CD127" s="871">
        <v>0</v>
      </c>
      <c r="CE127" s="871">
        <v>0</v>
      </c>
      <c r="CF127" s="871">
        <v>0</v>
      </c>
      <c r="CG127" s="872">
        <v>0</v>
      </c>
    </row>
    <row r="128" spans="1:85" s="873" customFormat="1" ht="15.5" x14ac:dyDescent="0.35">
      <c r="A128" s="868"/>
      <c r="B128" s="875" t="s">
        <v>646</v>
      </c>
      <c r="C128" s="870"/>
      <c r="D128" s="871"/>
      <c r="E128" s="871"/>
      <c r="F128" s="871"/>
      <c r="G128" s="871"/>
      <c r="H128" s="871"/>
      <c r="I128" s="871"/>
      <c r="J128" s="871"/>
      <c r="K128" s="871"/>
      <c r="L128" s="871"/>
      <c r="M128" s="871"/>
      <c r="N128" s="871"/>
      <c r="O128" s="871"/>
      <c r="P128" s="871"/>
      <c r="Q128" s="871"/>
      <c r="R128" s="871"/>
      <c r="S128" s="871"/>
      <c r="T128" s="871"/>
      <c r="U128" s="871"/>
      <c r="V128" s="871"/>
      <c r="W128" s="871"/>
      <c r="X128" s="871"/>
      <c r="Y128" s="871"/>
      <c r="Z128" s="871"/>
      <c r="AA128" s="871"/>
      <c r="AB128" s="871"/>
      <c r="AC128" s="871"/>
      <c r="AD128" s="871"/>
      <c r="AE128" s="871"/>
      <c r="AF128" s="871"/>
      <c r="AG128" s="871"/>
      <c r="AH128" s="871">
        <v>323.54075228589346</v>
      </c>
      <c r="AI128" s="871">
        <v>303.2593155078734</v>
      </c>
      <c r="AJ128" s="871">
        <v>327.78391491525485</v>
      </c>
      <c r="AK128" s="871">
        <v>481.00774335793278</v>
      </c>
      <c r="AL128" s="871">
        <v>575.14929150385865</v>
      </c>
      <c r="AM128" s="871">
        <v>648.78687029556102</v>
      </c>
      <c r="AN128" s="871">
        <v>692.19313478842491</v>
      </c>
      <c r="AO128" s="871">
        <v>733.09947294212952</v>
      </c>
      <c r="AP128" s="871">
        <v>759.60030530408824</v>
      </c>
      <c r="AQ128" s="871">
        <v>742.64148206196012</v>
      </c>
      <c r="AR128" s="871">
        <v>607.42827652548908</v>
      </c>
      <c r="AS128" s="871">
        <v>773.70767730800833</v>
      </c>
      <c r="AT128" s="871">
        <v>981.03866233747306</v>
      </c>
      <c r="AU128" s="871">
        <v>1224.3318988053327</v>
      </c>
      <c r="AV128" s="871">
        <v>1566.6688904065309</v>
      </c>
      <c r="AW128" s="871">
        <v>2030.0977005827497</v>
      </c>
      <c r="AX128" s="871">
        <v>2565.2987858068991</v>
      </c>
      <c r="AY128" s="871">
        <v>2894.4846776437557</v>
      </c>
      <c r="AZ128" s="871">
        <v>3171.3064344449126</v>
      </c>
      <c r="BA128" s="871">
        <v>3465.2010823740711</v>
      </c>
      <c r="BB128" s="871">
        <v>3768.9232258433558</v>
      </c>
      <c r="BC128" s="871">
        <v>4055.0402548538159</v>
      </c>
      <c r="BD128" s="871">
        <v>4314.6903219392689</v>
      </c>
      <c r="BE128" s="871">
        <v>4661.5715894835621</v>
      </c>
      <c r="BF128" s="871">
        <v>5401.7509828307639</v>
      </c>
      <c r="BG128" s="871">
        <v>5224.5170493871801</v>
      </c>
      <c r="BH128" s="871">
        <v>5474.1931986563368</v>
      </c>
      <c r="BI128" s="871">
        <v>5779.786481254172</v>
      </c>
      <c r="BJ128" s="871">
        <v>6095.781393615227</v>
      </c>
      <c r="BK128" s="871">
        <v>6324.1594595253528</v>
      </c>
      <c r="BL128" s="871">
        <v>7470.7189030775999</v>
      </c>
      <c r="BM128" s="871">
        <v>8419.5047135054847</v>
      </c>
      <c r="BN128" s="871">
        <v>8870.8476571700339</v>
      </c>
      <c r="BO128" s="871">
        <v>9404.4868046308256</v>
      </c>
      <c r="BP128" s="871">
        <v>9847.7465228888796</v>
      </c>
      <c r="BQ128" s="871">
        <v>9999.6576842873055</v>
      </c>
      <c r="BR128" s="871">
        <v>10697.498887026341</v>
      </c>
      <c r="BS128" s="871">
        <v>11169.036283798563</v>
      </c>
      <c r="BT128" s="871">
        <v>10960.476421030271</v>
      </c>
      <c r="BU128" s="871">
        <v>10783.039352364138</v>
      </c>
      <c r="BV128" s="871">
        <v>10515.031402880561</v>
      </c>
      <c r="BW128" s="871">
        <v>10775.784135031512</v>
      </c>
      <c r="BX128" s="871">
        <v>10908.964577561248</v>
      </c>
      <c r="BY128" s="871">
        <v>12210.800689795236</v>
      </c>
      <c r="BZ128" s="871">
        <v>12411.123780881459</v>
      </c>
      <c r="CA128" s="871">
        <v>13188.88373136494</v>
      </c>
      <c r="CB128" s="871">
        <v>13979.991507657969</v>
      </c>
      <c r="CC128" s="871">
        <v>13956.21084703765</v>
      </c>
      <c r="CD128" s="871">
        <v>14878.227984861933</v>
      </c>
      <c r="CE128" s="871">
        <v>15391.988997717885</v>
      </c>
      <c r="CF128" s="871">
        <v>15911.161280829539</v>
      </c>
      <c r="CG128" s="872">
        <v>16463.480067867928</v>
      </c>
    </row>
    <row r="129" spans="1:86" s="873" customFormat="1" ht="15.5" x14ac:dyDescent="0.35">
      <c r="A129" s="868"/>
      <c r="B129" s="876" t="s">
        <v>647</v>
      </c>
      <c r="C129" s="870"/>
      <c r="D129" s="871"/>
      <c r="E129" s="871"/>
      <c r="F129" s="871"/>
      <c r="G129" s="871"/>
      <c r="H129" s="871"/>
      <c r="I129" s="871"/>
      <c r="J129" s="871"/>
      <c r="K129" s="871"/>
      <c r="L129" s="871"/>
      <c r="M129" s="871"/>
      <c r="N129" s="871"/>
      <c r="O129" s="871"/>
      <c r="P129" s="871"/>
      <c r="Q129" s="871"/>
      <c r="R129" s="871"/>
      <c r="S129" s="871"/>
      <c r="T129" s="871"/>
      <c r="U129" s="871"/>
      <c r="V129" s="871"/>
      <c r="W129" s="871"/>
      <c r="X129" s="871"/>
      <c r="Y129" s="871"/>
      <c r="Z129" s="871"/>
      <c r="AA129" s="871"/>
      <c r="AB129" s="871"/>
      <c r="AC129" s="871"/>
      <c r="AD129" s="871"/>
      <c r="AE129" s="871"/>
      <c r="AF129" s="871"/>
      <c r="AG129" s="871"/>
      <c r="AH129" s="871">
        <v>323.54075228589346</v>
      </c>
      <c r="AI129" s="871">
        <v>303.2593155078734</v>
      </c>
      <c r="AJ129" s="871">
        <v>327.78391491525485</v>
      </c>
      <c r="AK129" s="871">
        <v>481.00774335793278</v>
      </c>
      <c r="AL129" s="871">
        <v>575.14929150385865</v>
      </c>
      <c r="AM129" s="871">
        <v>648.78687029556102</v>
      </c>
      <c r="AN129" s="871">
        <v>692.19313478842491</v>
      </c>
      <c r="AO129" s="871">
        <v>733.09947294212952</v>
      </c>
      <c r="AP129" s="871">
        <v>759.60030530408824</v>
      </c>
      <c r="AQ129" s="871">
        <v>742.64148206196012</v>
      </c>
      <c r="AR129" s="871">
        <v>607.42827652548908</v>
      </c>
      <c r="AS129" s="871">
        <v>773.70767730800833</v>
      </c>
      <c r="AT129" s="871">
        <v>981.03866233747306</v>
      </c>
      <c r="AU129" s="871">
        <v>1224.3318988053327</v>
      </c>
      <c r="AV129" s="871">
        <v>1566.6688904065309</v>
      </c>
      <c r="AW129" s="871">
        <v>2030.0977005827497</v>
      </c>
      <c r="AX129" s="871">
        <v>2565.2987858068991</v>
      </c>
      <c r="AY129" s="871">
        <v>2894.4846776437557</v>
      </c>
      <c r="AZ129" s="871">
        <v>3171.3064344449126</v>
      </c>
      <c r="BA129" s="871">
        <v>3465.2010823740711</v>
      </c>
      <c r="BB129" s="871">
        <v>3768.9232258433558</v>
      </c>
      <c r="BC129" s="871">
        <v>4055.0402548538159</v>
      </c>
      <c r="BD129" s="871">
        <v>4314.6903219392689</v>
      </c>
      <c r="BE129" s="871">
        <v>4661.5715894835621</v>
      </c>
      <c r="BF129" s="871">
        <v>5401.7509828307639</v>
      </c>
      <c r="BG129" s="871">
        <v>5224.5170493871801</v>
      </c>
      <c r="BH129" s="871">
        <v>5474.1931986563368</v>
      </c>
      <c r="BI129" s="871">
        <v>5779.786481254172</v>
      </c>
      <c r="BJ129" s="871">
        <v>6095.781393615227</v>
      </c>
      <c r="BK129" s="871">
        <v>6324.1594595253528</v>
      </c>
      <c r="BL129" s="871">
        <v>7470.7189030775999</v>
      </c>
      <c r="BM129" s="871">
        <v>8419.5047135054847</v>
      </c>
      <c r="BN129" s="871">
        <v>8870.8476571700339</v>
      </c>
      <c r="BO129" s="871">
        <v>9404.4868046308256</v>
      </c>
      <c r="BP129" s="871">
        <v>9847.7465228888796</v>
      </c>
      <c r="BQ129" s="871">
        <v>9999.6576842873055</v>
      </c>
      <c r="BR129" s="871">
        <v>10697.498887026341</v>
      </c>
      <c r="BS129" s="871">
        <v>11169.036283798563</v>
      </c>
      <c r="BT129" s="871">
        <v>10889.477521518404</v>
      </c>
      <c r="BU129" s="871">
        <v>10470.037911527937</v>
      </c>
      <c r="BV129" s="871">
        <v>9733.1592245116062</v>
      </c>
      <c r="BW129" s="871">
        <v>8678.6261905968458</v>
      </c>
      <c r="BX129" s="871">
        <v>7962.5294137979527</v>
      </c>
      <c r="BY129" s="871">
        <v>7544.0855042800395</v>
      </c>
      <c r="BZ129" s="871">
        <v>6876.7672967721546</v>
      </c>
      <c r="CA129" s="871">
        <v>6543.0602046362883</v>
      </c>
      <c r="CB129" s="871">
        <v>5576.4002339925064</v>
      </c>
      <c r="CC129" s="871">
        <v>2763.915261420671</v>
      </c>
      <c r="CD129" s="871">
        <v>1701.6892175222672</v>
      </c>
      <c r="CE129" s="871">
        <v>1748.97264876329</v>
      </c>
      <c r="CF129" s="871">
        <v>1806.3933954499755</v>
      </c>
      <c r="CG129" s="872">
        <v>1886.7196966416047</v>
      </c>
    </row>
    <row r="130" spans="1:86" s="873" customFormat="1" ht="15.5" x14ac:dyDescent="0.35">
      <c r="A130" s="868"/>
      <c r="B130" s="876" t="s">
        <v>629</v>
      </c>
      <c r="C130" s="878" t="s">
        <v>639</v>
      </c>
      <c r="D130" s="871"/>
      <c r="E130" s="871"/>
      <c r="F130" s="871"/>
      <c r="G130" s="871"/>
      <c r="H130" s="871"/>
      <c r="I130" s="871"/>
      <c r="J130" s="871"/>
      <c r="K130" s="871"/>
      <c r="L130" s="871"/>
      <c r="M130" s="871"/>
      <c r="N130" s="871"/>
      <c r="O130" s="871"/>
      <c r="P130" s="871"/>
      <c r="Q130" s="871"/>
      <c r="R130" s="871"/>
      <c r="S130" s="871"/>
      <c r="T130" s="871"/>
      <c r="U130" s="871"/>
      <c r="V130" s="871"/>
      <c r="W130" s="871"/>
      <c r="X130" s="871"/>
      <c r="Y130" s="871"/>
      <c r="Z130" s="871"/>
      <c r="AA130" s="871"/>
      <c r="AB130" s="871"/>
      <c r="AC130" s="871"/>
      <c r="AD130" s="871"/>
      <c r="AE130" s="871"/>
      <c r="AF130" s="871"/>
      <c r="AG130" s="871"/>
      <c r="AH130" s="871">
        <v>0</v>
      </c>
      <c r="AI130" s="871">
        <v>0</v>
      </c>
      <c r="AJ130" s="871">
        <v>0</v>
      </c>
      <c r="AK130" s="871">
        <v>0</v>
      </c>
      <c r="AL130" s="871">
        <v>0</v>
      </c>
      <c r="AM130" s="871">
        <v>0</v>
      </c>
      <c r="AN130" s="871">
        <v>0</v>
      </c>
      <c r="AO130" s="871">
        <v>0</v>
      </c>
      <c r="AP130" s="871">
        <v>0</v>
      </c>
      <c r="AQ130" s="871">
        <v>0</v>
      </c>
      <c r="AR130" s="871">
        <v>0</v>
      </c>
      <c r="AS130" s="871">
        <v>0</v>
      </c>
      <c r="AT130" s="871">
        <v>0</v>
      </c>
      <c r="AU130" s="871">
        <v>0</v>
      </c>
      <c r="AV130" s="871">
        <v>0</v>
      </c>
      <c r="AW130" s="871">
        <v>0</v>
      </c>
      <c r="AX130" s="871">
        <v>0</v>
      </c>
      <c r="AY130" s="871">
        <v>0</v>
      </c>
      <c r="AZ130" s="871">
        <v>0</v>
      </c>
      <c r="BA130" s="871">
        <v>0</v>
      </c>
      <c r="BB130" s="871">
        <v>0</v>
      </c>
      <c r="BC130" s="871">
        <v>0</v>
      </c>
      <c r="BD130" s="871">
        <v>0</v>
      </c>
      <c r="BE130" s="871">
        <v>0</v>
      </c>
      <c r="BF130" s="871">
        <v>0</v>
      </c>
      <c r="BG130" s="871">
        <v>0</v>
      </c>
      <c r="BH130" s="871">
        <v>0</v>
      </c>
      <c r="BI130" s="871">
        <v>0</v>
      </c>
      <c r="BJ130" s="871">
        <v>0</v>
      </c>
      <c r="BK130" s="871">
        <v>0</v>
      </c>
      <c r="BL130" s="871">
        <v>0</v>
      </c>
      <c r="BM130" s="871">
        <v>0</v>
      </c>
      <c r="BN130" s="871">
        <v>0</v>
      </c>
      <c r="BO130" s="871">
        <v>0</v>
      </c>
      <c r="BP130" s="871">
        <v>0</v>
      </c>
      <c r="BQ130" s="871">
        <v>0</v>
      </c>
      <c r="BR130" s="871">
        <v>0</v>
      </c>
      <c r="BS130" s="871">
        <v>0</v>
      </c>
      <c r="BT130" s="871">
        <v>70.998899511866725</v>
      </c>
      <c r="BU130" s="871">
        <v>313.00144083619921</v>
      </c>
      <c r="BV130" s="871">
        <v>781.8721783689532</v>
      </c>
      <c r="BW130" s="871">
        <v>2097.1579444346671</v>
      </c>
      <c r="BX130" s="871">
        <v>2946.4351637632972</v>
      </c>
      <c r="BY130" s="871">
        <v>4666.7151855151969</v>
      </c>
      <c r="BZ130" s="871">
        <v>5534.3564841093021</v>
      </c>
      <c r="CA130" s="871">
        <v>6645.8235267286536</v>
      </c>
      <c r="CB130" s="871">
        <v>8403.5912736654627</v>
      </c>
      <c r="CC130" s="871">
        <v>11192.295585616979</v>
      </c>
      <c r="CD130" s="871">
        <v>13176.538767339665</v>
      </c>
      <c r="CE130" s="871">
        <v>13643.016348954594</v>
      </c>
      <c r="CF130" s="871">
        <v>14104.767885379562</v>
      </c>
      <c r="CG130" s="872">
        <v>14576.760371226323</v>
      </c>
    </row>
    <row r="131" spans="1:86" s="873" customFormat="1" ht="15.5" x14ac:dyDescent="0.35">
      <c r="A131" s="868"/>
      <c r="B131" s="875" t="s">
        <v>619</v>
      </c>
      <c r="C131" s="870"/>
      <c r="D131" s="871"/>
      <c r="E131" s="871"/>
      <c r="F131" s="871"/>
      <c r="G131" s="871"/>
      <c r="H131" s="871"/>
      <c r="I131" s="871"/>
      <c r="J131" s="871"/>
      <c r="K131" s="871"/>
      <c r="L131" s="871"/>
      <c r="M131" s="871"/>
      <c r="N131" s="871"/>
      <c r="O131" s="871"/>
      <c r="P131" s="871"/>
      <c r="Q131" s="871"/>
      <c r="R131" s="871"/>
      <c r="S131" s="871"/>
      <c r="T131" s="871"/>
      <c r="U131" s="871"/>
      <c r="V131" s="871"/>
      <c r="W131" s="871"/>
      <c r="X131" s="871"/>
      <c r="Y131" s="871"/>
      <c r="Z131" s="871"/>
      <c r="AA131" s="871"/>
      <c r="AB131" s="871"/>
      <c r="AC131" s="871"/>
      <c r="AD131" s="871"/>
      <c r="AE131" s="871"/>
      <c r="AF131" s="871"/>
      <c r="AG131" s="871"/>
      <c r="AH131" s="871">
        <v>0</v>
      </c>
      <c r="AI131" s="871">
        <v>0</v>
      </c>
      <c r="AJ131" s="871">
        <v>0</v>
      </c>
      <c r="AK131" s="871">
        <v>0</v>
      </c>
      <c r="AL131" s="871">
        <v>0</v>
      </c>
      <c r="AM131" s="871">
        <v>0</v>
      </c>
      <c r="AN131" s="871">
        <v>0</v>
      </c>
      <c r="AO131" s="871">
        <v>0</v>
      </c>
      <c r="AP131" s="871">
        <v>0</v>
      </c>
      <c r="AQ131" s="871">
        <v>0</v>
      </c>
      <c r="AR131" s="871">
        <v>0</v>
      </c>
      <c r="AS131" s="871">
        <v>0</v>
      </c>
      <c r="AT131" s="871">
        <v>0</v>
      </c>
      <c r="AU131" s="871">
        <v>0</v>
      </c>
      <c r="AV131" s="871">
        <v>0</v>
      </c>
      <c r="AW131" s="871">
        <v>0</v>
      </c>
      <c r="AX131" s="871">
        <v>0</v>
      </c>
      <c r="AY131" s="871">
        <v>0</v>
      </c>
      <c r="AZ131" s="871">
        <v>0</v>
      </c>
      <c r="BA131" s="871">
        <v>0</v>
      </c>
      <c r="BB131" s="871">
        <v>0</v>
      </c>
      <c r="BC131" s="871">
        <v>0</v>
      </c>
      <c r="BD131" s="871">
        <v>0</v>
      </c>
      <c r="BE131" s="871">
        <v>0</v>
      </c>
      <c r="BF131" s="871">
        <v>0</v>
      </c>
      <c r="BG131" s="871">
        <v>0</v>
      </c>
      <c r="BH131" s="871">
        <v>0</v>
      </c>
      <c r="BI131" s="871">
        <v>0</v>
      </c>
      <c r="BJ131" s="871">
        <v>0</v>
      </c>
      <c r="BK131" s="871">
        <v>0</v>
      </c>
      <c r="BL131" s="871">
        <v>0</v>
      </c>
      <c r="BM131" s="871">
        <v>0</v>
      </c>
      <c r="BN131" s="871">
        <v>0</v>
      </c>
      <c r="BO131" s="871">
        <v>0</v>
      </c>
      <c r="BP131" s="871">
        <v>0</v>
      </c>
      <c r="BQ131" s="871">
        <v>0</v>
      </c>
      <c r="BR131" s="871">
        <v>0</v>
      </c>
      <c r="BS131" s="871">
        <v>0</v>
      </c>
      <c r="BT131" s="871">
        <v>0</v>
      </c>
      <c r="BU131" s="871">
        <v>0</v>
      </c>
      <c r="BV131" s="871">
        <v>0</v>
      </c>
      <c r="BW131" s="871">
        <v>0</v>
      </c>
      <c r="BX131" s="871">
        <v>0</v>
      </c>
      <c r="BY131" s="871">
        <v>0</v>
      </c>
      <c r="BZ131" s="871">
        <v>1412.2840350629858</v>
      </c>
      <c r="CA131" s="871">
        <v>1599.4255806913286</v>
      </c>
      <c r="CB131" s="871">
        <v>2.2158506229757915</v>
      </c>
      <c r="CC131" s="871">
        <v>0</v>
      </c>
      <c r="CD131" s="871">
        <v>0</v>
      </c>
      <c r="CE131" s="871">
        <v>0</v>
      </c>
      <c r="CF131" s="871">
        <v>0</v>
      </c>
      <c r="CG131" s="872">
        <v>0</v>
      </c>
    </row>
    <row r="132" spans="1:86" ht="15.5" x14ac:dyDescent="0.35">
      <c r="A132" s="316"/>
      <c r="B132" s="311" t="s">
        <v>640</v>
      </c>
      <c r="C132" s="318"/>
      <c r="D132" s="313"/>
      <c r="E132" s="313"/>
      <c r="F132" s="313"/>
      <c r="G132" s="313"/>
      <c r="H132" s="313"/>
      <c r="I132" s="313"/>
      <c r="J132" s="313"/>
      <c r="K132" s="313"/>
      <c r="L132" s="313"/>
      <c r="M132" s="313"/>
      <c r="N132" s="313"/>
      <c r="O132" s="313"/>
      <c r="P132" s="313"/>
      <c r="Q132" s="313"/>
      <c r="R132" s="313"/>
      <c r="S132" s="313"/>
      <c r="T132" s="313"/>
      <c r="U132" s="313"/>
      <c r="V132" s="313"/>
      <c r="W132" s="313"/>
      <c r="X132" s="313"/>
      <c r="Y132" s="313"/>
      <c r="Z132" s="313"/>
      <c r="AA132" s="313"/>
      <c r="AB132" s="313"/>
      <c r="AC132" s="313"/>
      <c r="AD132" s="313"/>
      <c r="AE132" s="313"/>
      <c r="AF132" s="313"/>
      <c r="AG132" s="313"/>
      <c r="AH132" s="313">
        <v>1621.650979696748</v>
      </c>
      <c r="AI132" s="313">
        <v>1643.7875842244218</v>
      </c>
      <c r="AJ132" s="313">
        <v>1755.246134079714</v>
      </c>
      <c r="AK132" s="313">
        <v>1971.0616965226152</v>
      </c>
      <c r="AL132" s="313">
        <v>2258.9247407469543</v>
      </c>
      <c r="AM132" s="313">
        <v>2579.3895179999095</v>
      </c>
      <c r="AN132" s="313">
        <v>2844.8943938299249</v>
      </c>
      <c r="AO132" s="313">
        <v>3231.9868215000452</v>
      </c>
      <c r="AP132" s="313">
        <v>3786.8719705217468</v>
      </c>
      <c r="AQ132" s="313">
        <v>4180.4667101404684</v>
      </c>
      <c r="AR132" s="313">
        <v>4513.4623563596961</v>
      </c>
      <c r="AS132" s="313">
        <v>4900.3524415048978</v>
      </c>
      <c r="AT132" s="313">
        <v>5440.7847039143589</v>
      </c>
      <c r="AU132" s="313">
        <v>6408.627951640713</v>
      </c>
      <c r="AV132" s="313">
        <v>7625.4859208853513</v>
      </c>
      <c r="AW132" s="313">
        <v>8614.8730961116398</v>
      </c>
      <c r="AX132" s="313">
        <v>9231.5894213380107</v>
      </c>
      <c r="AY132" s="313">
        <v>7406.7854701765818</v>
      </c>
      <c r="AZ132" s="313">
        <v>7842.3884592386021</v>
      </c>
      <c r="BA132" s="313">
        <v>8469.3195216970744</v>
      </c>
      <c r="BB132" s="313">
        <v>8986.8391849186155</v>
      </c>
      <c r="BC132" s="313">
        <v>9437.7602930699759</v>
      </c>
      <c r="BD132" s="313">
        <v>9997.8074695084779</v>
      </c>
      <c r="BE132" s="313">
        <v>10537.51510100654</v>
      </c>
      <c r="BF132" s="313">
        <v>10780.213274268142</v>
      </c>
      <c r="BG132" s="313">
        <v>11256.395257770944</v>
      </c>
      <c r="BH132" s="313">
        <v>11620.133912273213</v>
      </c>
      <c r="BI132" s="313">
        <v>12097.188908261707</v>
      </c>
      <c r="BJ132" s="313">
        <v>12561.583459970932</v>
      </c>
      <c r="BK132" s="313">
        <v>13368.20973600767</v>
      </c>
      <c r="BL132" s="313">
        <v>13864.285037239901</v>
      </c>
      <c r="BM132" s="313">
        <v>14853.467717924825</v>
      </c>
      <c r="BN132" s="313">
        <v>15049.753111395356</v>
      </c>
      <c r="BO132" s="313">
        <v>15177.029712185629</v>
      </c>
      <c r="BP132" s="313">
        <v>15507.135033303664</v>
      </c>
      <c r="BQ132" s="313">
        <v>15286.04402745787</v>
      </c>
      <c r="BR132" s="313">
        <v>15721.201899015041</v>
      </c>
      <c r="BS132" s="313">
        <v>15362.538165631986</v>
      </c>
      <c r="BT132" s="313">
        <v>14960.966837865271</v>
      </c>
      <c r="BU132" s="313">
        <v>14566.243389750565</v>
      </c>
      <c r="BV132" s="313">
        <v>14292.01432737233</v>
      </c>
      <c r="BW132" s="313">
        <v>14698.452626949007</v>
      </c>
      <c r="BX132" s="313">
        <v>12623.78510426482</v>
      </c>
      <c r="BY132" s="313">
        <v>12774.757201443281</v>
      </c>
      <c r="BZ132" s="313">
        <v>13151.037325432533</v>
      </c>
      <c r="CA132" s="313">
        <v>14376.318344756392</v>
      </c>
      <c r="CB132" s="313">
        <v>15216.260907137135</v>
      </c>
      <c r="CC132" s="313">
        <v>15743.224346431864</v>
      </c>
      <c r="CD132" s="313">
        <v>16339.952274633622</v>
      </c>
      <c r="CE132" s="313">
        <v>16408.302138118466</v>
      </c>
      <c r="CF132" s="313">
        <v>16790.885440103801</v>
      </c>
      <c r="CG132" s="314">
        <v>17551.044411392086</v>
      </c>
    </row>
    <row r="133" spans="1:86" ht="15.5" x14ac:dyDescent="0.35">
      <c r="A133" s="316"/>
      <c r="B133" s="254" t="s">
        <v>603</v>
      </c>
      <c r="C133" s="318"/>
      <c r="D133" s="313"/>
      <c r="E133" s="313"/>
      <c r="F133" s="313"/>
      <c r="G133" s="313"/>
      <c r="H133" s="313"/>
      <c r="I133" s="313"/>
      <c r="J133" s="313"/>
      <c r="K133" s="313"/>
      <c r="L133" s="313"/>
      <c r="M133" s="313"/>
      <c r="N133" s="313"/>
      <c r="O133" s="313"/>
      <c r="P133" s="313"/>
      <c r="Q133" s="313"/>
      <c r="R133" s="313"/>
      <c r="S133" s="313"/>
      <c r="T133" s="313"/>
      <c r="U133" s="313"/>
      <c r="V133" s="313"/>
      <c r="W133" s="313"/>
      <c r="X133" s="313"/>
      <c r="Y133" s="313"/>
      <c r="Z133" s="313"/>
      <c r="AA133" s="313"/>
      <c r="AB133" s="313"/>
      <c r="AC133" s="313"/>
      <c r="AD133" s="313"/>
      <c r="AE133" s="313"/>
      <c r="AF133" s="313"/>
      <c r="AG133" s="313"/>
      <c r="AH133" s="313">
        <v>1048.2770214865452</v>
      </c>
      <c r="AI133" s="313">
        <v>1085.7976216251107</v>
      </c>
      <c r="AJ133" s="313">
        <v>1205.6192478722628</v>
      </c>
      <c r="AK133" s="313">
        <v>1408.4202784893043</v>
      </c>
      <c r="AL133" s="313">
        <v>1645.9274404410851</v>
      </c>
      <c r="AM133" s="313">
        <v>1981.4387935361872</v>
      </c>
      <c r="AN133" s="313">
        <v>2292.7751616150899</v>
      </c>
      <c r="AO133" s="313">
        <v>2689.3663588500654</v>
      </c>
      <c r="AP133" s="313">
        <v>3142.2618182836509</v>
      </c>
      <c r="AQ133" s="313">
        <v>3568.1525515277317</v>
      </c>
      <c r="AR133" s="313">
        <v>3928.7808836793406</v>
      </c>
      <c r="AS133" s="313">
        <v>4349.3755615968275</v>
      </c>
      <c r="AT133" s="313">
        <v>4884.2738068505705</v>
      </c>
      <c r="AU133" s="313">
        <v>5834.1339077192642</v>
      </c>
      <c r="AV133" s="313">
        <v>7044.7531007926518</v>
      </c>
      <c r="AW133" s="313">
        <v>8016.4355729802828</v>
      </c>
      <c r="AX133" s="313">
        <v>8632.9713993385158</v>
      </c>
      <c r="AY133" s="313">
        <v>6806.8849102682761</v>
      </c>
      <c r="AZ133" s="313">
        <v>7280.0590650328486</v>
      </c>
      <c r="BA133" s="313">
        <v>7904.4918485568469</v>
      </c>
      <c r="BB133" s="313">
        <v>8418.1439967069709</v>
      </c>
      <c r="BC133" s="313">
        <v>8873.4478647916258</v>
      </c>
      <c r="BD133" s="313">
        <v>9408.8409054312233</v>
      </c>
      <c r="BE133" s="313">
        <v>9935.3397943382661</v>
      </c>
      <c r="BF133" s="313">
        <v>10163.661452351533</v>
      </c>
      <c r="BG133" s="313">
        <v>10677.464167676226</v>
      </c>
      <c r="BH133" s="313">
        <v>11020.262769462543</v>
      </c>
      <c r="BI133" s="313">
        <v>11505.931994713399</v>
      </c>
      <c r="BJ133" s="313">
        <v>11967.420460997409</v>
      </c>
      <c r="BK133" s="313">
        <v>12736.542200675825</v>
      </c>
      <c r="BL133" s="313">
        <v>13098.439102974045</v>
      </c>
      <c r="BM133" s="313">
        <v>14055.797181888314</v>
      </c>
      <c r="BN133" s="313">
        <v>14262.470967599835</v>
      </c>
      <c r="BO133" s="313">
        <v>14389.401853542531</v>
      </c>
      <c r="BP133" s="313">
        <v>14697.393754062199</v>
      </c>
      <c r="BQ133" s="313">
        <v>14473.051285185975</v>
      </c>
      <c r="BR133" s="313">
        <v>14860.402973569291</v>
      </c>
      <c r="BS133" s="313">
        <v>14490.680517281597</v>
      </c>
      <c r="BT133" s="313">
        <v>14169.673319571633</v>
      </c>
      <c r="BU133" s="313">
        <v>13785.486435372201</v>
      </c>
      <c r="BV133" s="313">
        <v>13524.975352259529</v>
      </c>
      <c r="BW133" s="313">
        <v>13955.127658570136</v>
      </c>
      <c r="BX133" s="313">
        <v>12009.302786703052</v>
      </c>
      <c r="BY133" s="313">
        <v>12158.460824426753</v>
      </c>
      <c r="BZ133" s="313">
        <v>12153.007565242229</v>
      </c>
      <c r="CA133" s="313">
        <v>13393.253493467211</v>
      </c>
      <c r="CB133" s="313">
        <v>14619.453711244139</v>
      </c>
      <c r="CC133" s="313">
        <v>15171.312711269968</v>
      </c>
      <c r="CD133" s="313">
        <v>15776.198849010136</v>
      </c>
      <c r="CE133" s="313">
        <v>15869.532651773474</v>
      </c>
      <c r="CF133" s="313">
        <v>16273.282811288564</v>
      </c>
      <c r="CG133" s="314">
        <v>17048.604136454422</v>
      </c>
    </row>
    <row r="134" spans="1:86" ht="15.5" x14ac:dyDescent="0.35">
      <c r="A134" s="316"/>
      <c r="B134" s="327" t="s">
        <v>605</v>
      </c>
      <c r="C134" s="318"/>
      <c r="D134" s="313"/>
      <c r="E134" s="313"/>
      <c r="F134" s="313"/>
      <c r="G134" s="313"/>
      <c r="H134" s="313"/>
      <c r="I134" s="313"/>
      <c r="J134" s="313"/>
      <c r="K134" s="313"/>
      <c r="L134" s="313"/>
      <c r="M134" s="313"/>
      <c r="N134" s="313"/>
      <c r="O134" s="313"/>
      <c r="P134" s="313"/>
      <c r="Q134" s="313"/>
      <c r="R134" s="313"/>
      <c r="S134" s="313"/>
      <c r="T134" s="313"/>
      <c r="U134" s="313"/>
      <c r="V134" s="313"/>
      <c r="W134" s="313"/>
      <c r="X134" s="313"/>
      <c r="Y134" s="313"/>
      <c r="Z134" s="313"/>
      <c r="AA134" s="313"/>
      <c r="AB134" s="313"/>
      <c r="AC134" s="313"/>
      <c r="AD134" s="313"/>
      <c r="AE134" s="313"/>
      <c r="AF134" s="313"/>
      <c r="AG134" s="313"/>
      <c r="AH134" s="313">
        <v>573.37395821020289</v>
      </c>
      <c r="AI134" s="313">
        <v>557.98996259931118</v>
      </c>
      <c r="AJ134" s="313">
        <v>549.62688620745121</v>
      </c>
      <c r="AK134" s="313">
        <v>562.64141803331074</v>
      </c>
      <c r="AL134" s="313">
        <v>612.99730030586966</v>
      </c>
      <c r="AM134" s="313">
        <v>597.95072446372228</v>
      </c>
      <c r="AN134" s="313">
        <v>552.11923221483448</v>
      </c>
      <c r="AO134" s="313">
        <v>542.62046264997946</v>
      </c>
      <c r="AP134" s="313">
        <v>644.61015223809579</v>
      </c>
      <c r="AQ134" s="313">
        <v>612.31415861273626</v>
      </c>
      <c r="AR134" s="313">
        <v>584.68147268035545</v>
      </c>
      <c r="AS134" s="313">
        <v>550.97687990807037</v>
      </c>
      <c r="AT134" s="313">
        <v>556.51089706378809</v>
      </c>
      <c r="AU134" s="313">
        <v>574.49404392144811</v>
      </c>
      <c r="AV134" s="313">
        <v>580.7328200926994</v>
      </c>
      <c r="AW134" s="313">
        <v>598.43752313135667</v>
      </c>
      <c r="AX134" s="313">
        <v>598.61802199949454</v>
      </c>
      <c r="AY134" s="313">
        <v>599.90055990830558</v>
      </c>
      <c r="AZ134" s="313">
        <v>562.32939420575406</v>
      </c>
      <c r="BA134" s="313">
        <v>564.82767314022715</v>
      </c>
      <c r="BB134" s="313">
        <v>568.69518821164377</v>
      </c>
      <c r="BC134" s="313">
        <v>564.31242827835115</v>
      </c>
      <c r="BD134" s="313">
        <v>588.96656407725561</v>
      </c>
      <c r="BE134" s="313">
        <v>602.17530666827224</v>
      </c>
      <c r="BF134" s="313">
        <v>616.55182191660958</v>
      </c>
      <c r="BG134" s="313">
        <v>578.93109009471846</v>
      </c>
      <c r="BH134" s="313">
        <v>599.87114281066977</v>
      </c>
      <c r="BI134" s="313">
        <v>591.25691354830792</v>
      </c>
      <c r="BJ134" s="313">
        <v>594.16299897352258</v>
      </c>
      <c r="BK134" s="313">
        <v>631.66753533184237</v>
      </c>
      <c r="BL134" s="313">
        <v>765.84593426585559</v>
      </c>
      <c r="BM134" s="313">
        <v>797.67053603651004</v>
      </c>
      <c r="BN134" s="313">
        <v>787.28214379552105</v>
      </c>
      <c r="BO134" s="313">
        <v>787.62785864310001</v>
      </c>
      <c r="BP134" s="313">
        <v>809.74127924146455</v>
      </c>
      <c r="BQ134" s="313">
        <v>812.99274227189596</v>
      </c>
      <c r="BR134" s="313">
        <v>860.79892544574898</v>
      </c>
      <c r="BS134" s="313">
        <v>871.85764835038856</v>
      </c>
      <c r="BT134" s="313">
        <v>791.29351829363702</v>
      </c>
      <c r="BU134" s="313">
        <v>780.75695437836418</v>
      </c>
      <c r="BV134" s="313">
        <v>767.03897511280036</v>
      </c>
      <c r="BW134" s="313">
        <v>743.32496837887129</v>
      </c>
      <c r="BX134" s="313">
        <v>614.48231756176824</v>
      </c>
      <c r="BY134" s="313">
        <v>616.296377016527</v>
      </c>
      <c r="BZ134" s="313">
        <v>578.09442998343491</v>
      </c>
      <c r="CA134" s="313">
        <v>577.06126188693554</v>
      </c>
      <c r="CB134" s="313">
        <v>593.76648856382928</v>
      </c>
      <c r="CC134" s="313">
        <v>571.91163516189533</v>
      </c>
      <c r="CD134" s="313">
        <v>563.75342562348783</v>
      </c>
      <c r="CE134" s="313">
        <v>538.76948634498899</v>
      </c>
      <c r="CF134" s="313">
        <v>517.60262881523727</v>
      </c>
      <c r="CG134" s="314">
        <v>502.4402749376639</v>
      </c>
    </row>
    <row r="135" spans="1:86" ht="15.5" x14ac:dyDescent="0.35">
      <c r="A135" s="316"/>
      <c r="B135" s="325" t="s">
        <v>645</v>
      </c>
      <c r="C135" s="318"/>
      <c r="D135" s="313"/>
      <c r="E135" s="313"/>
      <c r="F135" s="313"/>
      <c r="G135" s="313"/>
      <c r="H135" s="313"/>
      <c r="I135" s="313"/>
      <c r="J135" s="313"/>
      <c r="K135" s="313"/>
      <c r="L135" s="313"/>
      <c r="M135" s="313"/>
      <c r="N135" s="313"/>
      <c r="O135" s="313"/>
      <c r="P135" s="313"/>
      <c r="Q135" s="313"/>
      <c r="R135" s="313"/>
      <c r="S135" s="313"/>
      <c r="T135" s="313"/>
      <c r="U135" s="313"/>
      <c r="V135" s="313"/>
      <c r="W135" s="313"/>
      <c r="X135" s="313"/>
      <c r="Y135" s="313"/>
      <c r="Z135" s="313"/>
      <c r="AA135" s="313"/>
      <c r="AB135" s="313"/>
      <c r="AC135" s="313"/>
      <c r="AD135" s="313"/>
      <c r="AE135" s="313"/>
      <c r="AF135" s="313"/>
      <c r="AG135" s="313"/>
      <c r="AH135" s="313">
        <v>164.13162084019692</v>
      </c>
      <c r="AI135" s="313">
        <v>157.98843358859884</v>
      </c>
      <c r="AJ135" s="313">
        <v>154.77640772248367</v>
      </c>
      <c r="AK135" s="313">
        <v>156.6929746287978</v>
      </c>
      <c r="AL135" s="313">
        <v>158.35354835157992</v>
      </c>
      <c r="AM135" s="313">
        <v>160.04997382816549</v>
      </c>
      <c r="AN135" s="313">
        <v>154.01573046589311</v>
      </c>
      <c r="AO135" s="313">
        <v>154.03271868471461</v>
      </c>
      <c r="AP135" s="313">
        <v>155.6920270386793</v>
      </c>
      <c r="AQ135" s="313">
        <v>136.25021872544829</v>
      </c>
      <c r="AR135" s="313">
        <v>132.34554055582731</v>
      </c>
      <c r="AS135" s="313">
        <v>123.98439804217534</v>
      </c>
      <c r="AT135" s="313">
        <v>116.07014783117189</v>
      </c>
      <c r="AU135" s="313">
        <v>116.35226653252893</v>
      </c>
      <c r="AV135" s="313">
        <v>112.57136410089468</v>
      </c>
      <c r="AW135" s="313">
        <v>117.4707656015992</v>
      </c>
      <c r="AX135" s="313">
        <v>102.08650330526039</v>
      </c>
      <c r="AY135" s="313">
        <v>99.40346225249823</v>
      </c>
      <c r="AZ135" s="313">
        <v>92.462338362657135</v>
      </c>
      <c r="BA135" s="313">
        <v>92.746563866600596</v>
      </c>
      <c r="BB135" s="313">
        <v>82.993785301000486</v>
      </c>
      <c r="BC135" s="313">
        <v>86.119571135070231</v>
      </c>
      <c r="BD135" s="313">
        <v>82.03090016094535</v>
      </c>
      <c r="BE135" s="313">
        <v>80.624067235289019</v>
      </c>
      <c r="BF135" s="313">
        <v>77.937109753785663</v>
      </c>
      <c r="BG135" s="313">
        <v>73.736135093314459</v>
      </c>
      <c r="BH135" s="313">
        <v>68.672076908981566</v>
      </c>
      <c r="BI135" s="313">
        <v>57.645330619563119</v>
      </c>
      <c r="BJ135" s="313">
        <v>54.581844627997533</v>
      </c>
      <c r="BK135" s="313">
        <v>51.079969479891965</v>
      </c>
      <c r="BL135" s="313">
        <v>52.555731722902181</v>
      </c>
      <c r="BM135" s="313">
        <v>51.314521646225799</v>
      </c>
      <c r="BN135" s="313">
        <v>47.982259585145627</v>
      </c>
      <c r="BO135" s="313">
        <v>45.653915563813065</v>
      </c>
      <c r="BP135" s="313">
        <v>43.500463926689655</v>
      </c>
      <c r="BQ135" s="313">
        <v>40.339856867623332</v>
      </c>
      <c r="BR135" s="313">
        <v>38.104977391606347</v>
      </c>
      <c r="BS135" s="313">
        <v>35.631632582282641</v>
      </c>
      <c r="BT135" s="313">
        <v>32.86230712926077</v>
      </c>
      <c r="BU135" s="313">
        <v>30.212357904409831</v>
      </c>
      <c r="BV135" s="313">
        <v>27.705489407207978</v>
      </c>
      <c r="BW135" s="313">
        <v>25.067373474358387</v>
      </c>
      <c r="BX135" s="313">
        <v>19.294063112524405</v>
      </c>
      <c r="BY135" s="313">
        <v>18.086070149056685</v>
      </c>
      <c r="BZ135" s="313">
        <v>15.774518177663532</v>
      </c>
      <c r="CA135" s="313">
        <v>14.850655238845976</v>
      </c>
      <c r="CB135" s="313">
        <v>14.116895766895952</v>
      </c>
      <c r="CC135" s="313">
        <v>13.079675478926406</v>
      </c>
      <c r="CD135" s="313">
        <v>12.259821541433197</v>
      </c>
      <c r="CE135" s="313">
        <v>11.237667292527322</v>
      </c>
      <c r="CF135" s="313">
        <v>10.254909313730792</v>
      </c>
      <c r="CG135" s="314">
        <v>9.3786949988765222</v>
      </c>
    </row>
    <row r="136" spans="1:86" ht="15.5" x14ac:dyDescent="0.35">
      <c r="A136" s="316"/>
      <c r="B136" s="290" t="s">
        <v>607</v>
      </c>
      <c r="C136" s="322"/>
      <c r="D136" s="313"/>
      <c r="E136" s="313"/>
      <c r="F136" s="313"/>
      <c r="G136" s="313"/>
      <c r="H136" s="313"/>
      <c r="I136" s="313"/>
      <c r="J136" s="313"/>
      <c r="K136" s="313"/>
      <c r="L136" s="313"/>
      <c r="M136" s="313"/>
      <c r="N136" s="313"/>
      <c r="O136" s="313"/>
      <c r="P136" s="313"/>
      <c r="Q136" s="313"/>
      <c r="R136" s="313"/>
      <c r="S136" s="313"/>
      <c r="T136" s="313"/>
      <c r="U136" s="313"/>
      <c r="V136" s="313"/>
      <c r="W136" s="313"/>
      <c r="X136" s="313"/>
      <c r="Y136" s="313"/>
      <c r="Z136" s="313"/>
      <c r="AA136" s="313"/>
      <c r="AB136" s="313"/>
      <c r="AC136" s="313"/>
      <c r="AD136" s="313"/>
      <c r="AE136" s="313"/>
      <c r="AF136" s="313"/>
      <c r="AG136" s="313"/>
      <c r="AH136" s="313">
        <v>409.242337370006</v>
      </c>
      <c r="AI136" s="313">
        <v>400.00152901071237</v>
      </c>
      <c r="AJ136" s="313">
        <v>394.8504784849676</v>
      </c>
      <c r="AK136" s="313">
        <v>405.94844340451306</v>
      </c>
      <c r="AL136" s="313">
        <v>454.64375195428966</v>
      </c>
      <c r="AM136" s="313">
        <v>437.90075063555679</v>
      </c>
      <c r="AN136" s="313">
        <v>398.10350174894137</v>
      </c>
      <c r="AO136" s="313">
        <v>388.58774396526485</v>
      </c>
      <c r="AP136" s="313">
        <v>488.91812519941652</v>
      </c>
      <c r="AQ136" s="313">
        <v>476.06393988728797</v>
      </c>
      <c r="AR136" s="313">
        <v>452.3359321245282</v>
      </c>
      <c r="AS136" s="313">
        <v>426.99248186589494</v>
      </c>
      <c r="AT136" s="313">
        <v>440.44074923261627</v>
      </c>
      <c r="AU136" s="313">
        <v>458.14177738891919</v>
      </c>
      <c r="AV136" s="313">
        <v>468.16145599180481</v>
      </c>
      <c r="AW136" s="313">
        <v>480.9667575297575</v>
      </c>
      <c r="AX136" s="313">
        <v>489.36643575657615</v>
      </c>
      <c r="AY136" s="313">
        <v>492.20279998195497</v>
      </c>
      <c r="AZ136" s="313">
        <v>459.2618191271826</v>
      </c>
      <c r="BA136" s="313">
        <v>462.4290010711004</v>
      </c>
      <c r="BB136" s="313">
        <v>469.79838113766783</v>
      </c>
      <c r="BC136" s="313">
        <v>458.20964233603968</v>
      </c>
      <c r="BD136" s="313">
        <v>484.6938149205543</v>
      </c>
      <c r="BE136" s="313">
        <v>495.03848988048037</v>
      </c>
      <c r="BF136" s="313">
        <v>503.11938583891748</v>
      </c>
      <c r="BG136" s="313">
        <v>471.13497018930332</v>
      </c>
      <c r="BH136" s="313">
        <v>495.90192443844063</v>
      </c>
      <c r="BI136" s="313">
        <v>492.51016032408603</v>
      </c>
      <c r="BJ136" s="313">
        <v>497.52737294250267</v>
      </c>
      <c r="BK136" s="313">
        <v>537.16505567093316</v>
      </c>
      <c r="BL136" s="313">
        <v>656.68528286500396</v>
      </c>
      <c r="BM136" s="313">
        <v>682.69040575261135</v>
      </c>
      <c r="BN136" s="313">
        <v>669.09882411948092</v>
      </c>
      <c r="BO136" s="313">
        <v>673.37161937671146</v>
      </c>
      <c r="BP136" s="313">
        <v>692.85862457353085</v>
      </c>
      <c r="BQ136" s="313">
        <v>696.09962881729234</v>
      </c>
      <c r="BR136" s="313">
        <v>708.82322571027453</v>
      </c>
      <c r="BS136" s="313">
        <v>712.83055131894514</v>
      </c>
      <c r="BT136" s="313">
        <v>646.3769611044122</v>
      </c>
      <c r="BU136" s="313">
        <v>631.91601732070603</v>
      </c>
      <c r="BV136" s="313">
        <v>628.19237761197041</v>
      </c>
      <c r="BW136" s="313">
        <v>609.88997689673954</v>
      </c>
      <c r="BX136" s="313">
        <v>504.07585774594565</v>
      </c>
      <c r="BY136" s="313">
        <v>503.49947627330437</v>
      </c>
      <c r="BZ136" s="313">
        <v>474.46943417845404</v>
      </c>
      <c r="CA136" s="313">
        <v>485.85744419314466</v>
      </c>
      <c r="CB136" s="313">
        <v>490.34867637377494</v>
      </c>
      <c r="CC136" s="313">
        <v>476.92388381146566</v>
      </c>
      <c r="CD136" s="313">
        <v>470.94405299370777</v>
      </c>
      <c r="CE136" s="313">
        <v>449.60282376942286</v>
      </c>
      <c r="CF136" s="313">
        <v>431.92736641552227</v>
      </c>
      <c r="CG136" s="314">
        <v>419.12184501491703</v>
      </c>
    </row>
    <row r="137" spans="1:86" ht="15.5" x14ac:dyDescent="0.35">
      <c r="A137" s="316"/>
      <c r="B137" s="325" t="s">
        <v>412</v>
      </c>
      <c r="C137" s="318"/>
      <c r="D137" s="313"/>
      <c r="E137" s="313"/>
      <c r="F137" s="313"/>
      <c r="G137" s="313"/>
      <c r="H137" s="313"/>
      <c r="I137" s="313"/>
      <c r="J137" s="313"/>
      <c r="K137" s="313"/>
      <c r="L137" s="313"/>
      <c r="M137" s="313"/>
      <c r="N137" s="313"/>
      <c r="O137" s="313"/>
      <c r="P137" s="313"/>
      <c r="Q137" s="313"/>
      <c r="R137" s="313"/>
      <c r="S137" s="313"/>
      <c r="T137" s="313"/>
      <c r="U137" s="313"/>
      <c r="V137" s="313"/>
      <c r="W137" s="313"/>
      <c r="X137" s="313"/>
      <c r="Y137" s="313"/>
      <c r="Z137" s="313"/>
      <c r="AA137" s="313"/>
      <c r="AB137" s="313"/>
      <c r="AC137" s="313"/>
      <c r="AD137" s="313"/>
      <c r="AE137" s="313"/>
      <c r="AF137" s="313"/>
      <c r="AG137" s="313"/>
      <c r="AH137" s="313">
        <v>0</v>
      </c>
      <c r="AI137" s="313">
        <v>0</v>
      </c>
      <c r="AJ137" s="313">
        <v>0</v>
      </c>
      <c r="AK137" s="313">
        <v>0</v>
      </c>
      <c r="AL137" s="313">
        <v>0</v>
      </c>
      <c r="AM137" s="313">
        <v>0</v>
      </c>
      <c r="AN137" s="313">
        <v>0</v>
      </c>
      <c r="AO137" s="313">
        <v>0</v>
      </c>
      <c r="AP137" s="313">
        <v>0</v>
      </c>
      <c r="AQ137" s="313">
        <v>0</v>
      </c>
      <c r="AR137" s="313">
        <v>0</v>
      </c>
      <c r="AS137" s="313">
        <v>0</v>
      </c>
      <c r="AT137" s="313">
        <v>0</v>
      </c>
      <c r="AU137" s="313">
        <v>0</v>
      </c>
      <c r="AV137" s="313">
        <v>0</v>
      </c>
      <c r="AW137" s="313">
        <v>0</v>
      </c>
      <c r="AX137" s="313">
        <v>0</v>
      </c>
      <c r="AY137" s="313">
        <v>0</v>
      </c>
      <c r="AZ137" s="313">
        <v>0</v>
      </c>
      <c r="BA137" s="313">
        <v>0</v>
      </c>
      <c r="BB137" s="313">
        <v>0</v>
      </c>
      <c r="BC137" s="313">
        <v>0</v>
      </c>
      <c r="BD137" s="313">
        <v>0</v>
      </c>
      <c r="BE137" s="313">
        <v>0</v>
      </c>
      <c r="BF137" s="313">
        <v>0</v>
      </c>
      <c r="BG137" s="313">
        <v>0</v>
      </c>
      <c r="BH137" s="313">
        <v>0</v>
      </c>
      <c r="BI137" s="313">
        <v>0</v>
      </c>
      <c r="BJ137" s="313">
        <v>0</v>
      </c>
      <c r="BK137" s="313">
        <v>0</v>
      </c>
      <c r="BL137" s="313">
        <v>8.4164124595064891</v>
      </c>
      <c r="BM137" s="313">
        <v>10.610044675900925</v>
      </c>
      <c r="BN137" s="313">
        <v>13.677559505604165</v>
      </c>
      <c r="BO137" s="313">
        <v>13.825210171526109</v>
      </c>
      <c r="BP137" s="313">
        <v>13.423678672031404</v>
      </c>
      <c r="BQ137" s="313">
        <v>12.904805917476407</v>
      </c>
      <c r="BR137" s="313">
        <v>51.915912648212107</v>
      </c>
      <c r="BS137" s="313">
        <v>60.146389707083117</v>
      </c>
      <c r="BT137" s="313">
        <v>55.441607487169456</v>
      </c>
      <c r="BU137" s="313">
        <v>64.299685678392052</v>
      </c>
      <c r="BV137" s="313">
        <v>53.13565312159799</v>
      </c>
      <c r="BW137" s="313">
        <v>55.514702539343496</v>
      </c>
      <c r="BX137" s="313">
        <v>50.288219495750219</v>
      </c>
      <c r="BY137" s="313">
        <v>50.643722893552159</v>
      </c>
      <c r="BZ137" s="313">
        <v>47.746904725385257</v>
      </c>
      <c r="CA137" s="313">
        <v>45.70767140039441</v>
      </c>
      <c r="CB137" s="313">
        <v>49.377382337188095</v>
      </c>
      <c r="CC137" s="313">
        <v>46.450894252533985</v>
      </c>
      <c r="CD137" s="313">
        <v>45.687289363051221</v>
      </c>
      <c r="CE137" s="313">
        <v>44.504052983955432</v>
      </c>
      <c r="CF137" s="313">
        <v>43.380752753920106</v>
      </c>
      <c r="CG137" s="314">
        <v>42.557152903174924</v>
      </c>
    </row>
    <row r="138" spans="1:86" s="315" customFormat="1" ht="15.5" x14ac:dyDescent="0.35">
      <c r="A138" s="307"/>
      <c r="B138" s="325" t="s">
        <v>421</v>
      </c>
      <c r="C138" s="308"/>
      <c r="D138" s="312"/>
      <c r="E138" s="312"/>
      <c r="F138" s="312"/>
      <c r="G138" s="312"/>
      <c r="H138" s="312"/>
      <c r="I138" s="312"/>
      <c r="J138" s="312"/>
      <c r="K138" s="312"/>
      <c r="L138" s="312"/>
      <c r="M138" s="312"/>
      <c r="N138" s="312"/>
      <c r="O138" s="312"/>
      <c r="P138" s="312"/>
      <c r="Q138" s="312"/>
      <c r="R138" s="312"/>
      <c r="S138" s="312"/>
      <c r="T138" s="312"/>
      <c r="U138" s="312"/>
      <c r="V138" s="312"/>
      <c r="W138" s="312"/>
      <c r="X138" s="312"/>
      <c r="Y138" s="312"/>
      <c r="Z138" s="312"/>
      <c r="AA138" s="312"/>
      <c r="AB138" s="312"/>
      <c r="AC138" s="312"/>
      <c r="AD138" s="312"/>
      <c r="AE138" s="312"/>
      <c r="AF138" s="312"/>
      <c r="AG138" s="312"/>
      <c r="AH138" s="313">
        <v>0</v>
      </c>
      <c r="AI138" s="313">
        <v>0</v>
      </c>
      <c r="AJ138" s="313">
        <v>0</v>
      </c>
      <c r="AK138" s="313">
        <v>0</v>
      </c>
      <c r="AL138" s="313">
        <v>0</v>
      </c>
      <c r="AM138" s="313">
        <v>0</v>
      </c>
      <c r="AN138" s="313">
        <v>0</v>
      </c>
      <c r="AO138" s="313">
        <v>0</v>
      </c>
      <c r="AP138" s="313">
        <v>0</v>
      </c>
      <c r="AQ138" s="313">
        <v>0</v>
      </c>
      <c r="AR138" s="313">
        <v>0</v>
      </c>
      <c r="AS138" s="313">
        <v>0</v>
      </c>
      <c r="AT138" s="313">
        <v>0</v>
      </c>
      <c r="AU138" s="313">
        <v>0</v>
      </c>
      <c r="AV138" s="313">
        <v>0</v>
      </c>
      <c r="AW138" s="313">
        <v>0</v>
      </c>
      <c r="AX138" s="313">
        <v>7.1650829376580099</v>
      </c>
      <c r="AY138" s="313">
        <v>8.2942976738523928</v>
      </c>
      <c r="AZ138" s="313">
        <v>10.605236715914241</v>
      </c>
      <c r="BA138" s="313">
        <v>9.652108202526172</v>
      </c>
      <c r="BB138" s="313">
        <v>15.903021772975331</v>
      </c>
      <c r="BC138" s="313">
        <v>19.983214807241286</v>
      </c>
      <c r="BD138" s="313">
        <v>22.241848995755969</v>
      </c>
      <c r="BE138" s="313">
        <v>26.512749552502989</v>
      </c>
      <c r="BF138" s="313">
        <v>35.495326323906454</v>
      </c>
      <c r="BG138" s="313">
        <v>34.059984812100765</v>
      </c>
      <c r="BH138" s="313">
        <v>35.297141463247634</v>
      </c>
      <c r="BI138" s="313">
        <v>41.101422604658829</v>
      </c>
      <c r="BJ138" s="313">
        <v>42.053781403022413</v>
      </c>
      <c r="BK138" s="313">
        <v>43.422510181017337</v>
      </c>
      <c r="BL138" s="313">
        <v>48.188507218442965</v>
      </c>
      <c r="BM138" s="313">
        <v>53.055563961772052</v>
      </c>
      <c r="BN138" s="313">
        <v>56.523500585290257</v>
      </c>
      <c r="BO138" s="313">
        <v>54.777113531049409</v>
      </c>
      <c r="BP138" s="313">
        <v>59.958512069212539</v>
      </c>
      <c r="BQ138" s="313">
        <v>63.648450669503909</v>
      </c>
      <c r="BR138" s="313">
        <v>61.954809695656031</v>
      </c>
      <c r="BS138" s="313">
        <v>63.249074742077646</v>
      </c>
      <c r="BT138" s="313">
        <v>56.612642572794563</v>
      </c>
      <c r="BU138" s="313">
        <v>54.328893474856272</v>
      </c>
      <c r="BV138" s="313">
        <v>58.005454972024012</v>
      </c>
      <c r="BW138" s="313">
        <v>52.852915468429849</v>
      </c>
      <c r="BX138" s="313">
        <v>40.824177207547955</v>
      </c>
      <c r="BY138" s="313">
        <v>44.067107700613711</v>
      </c>
      <c r="BZ138" s="313">
        <v>40.10357290193209</v>
      </c>
      <c r="CA138" s="313">
        <v>30.645491054550629</v>
      </c>
      <c r="CB138" s="313">
        <v>39.923534085970296</v>
      </c>
      <c r="CC138" s="313">
        <v>35.457181618969365</v>
      </c>
      <c r="CD138" s="313">
        <v>34.862261725295745</v>
      </c>
      <c r="CE138" s="313">
        <v>33.424942299083433</v>
      </c>
      <c r="CF138" s="313">
        <v>32.039600332064069</v>
      </c>
      <c r="CG138" s="314">
        <v>31.382582020695459</v>
      </c>
      <c r="CH138" s="296"/>
    </row>
    <row r="139" spans="1:86" s="333" customFormat="1" ht="16" thickBot="1" x14ac:dyDescent="0.4">
      <c r="A139" s="329"/>
      <c r="B139" s="329" t="s">
        <v>619</v>
      </c>
      <c r="C139" s="329"/>
      <c r="D139" s="330"/>
      <c r="E139" s="330"/>
      <c r="F139" s="330"/>
      <c r="G139" s="330"/>
      <c r="H139" s="330"/>
      <c r="I139" s="330"/>
      <c r="J139" s="330"/>
      <c r="K139" s="330"/>
      <c r="L139" s="330"/>
      <c r="M139" s="330"/>
      <c r="N139" s="330"/>
      <c r="O139" s="330"/>
      <c r="P139" s="330"/>
      <c r="Q139" s="330"/>
      <c r="R139" s="330"/>
      <c r="S139" s="330"/>
      <c r="T139" s="330"/>
      <c r="U139" s="330"/>
      <c r="V139" s="330"/>
      <c r="W139" s="330"/>
      <c r="X139" s="330"/>
      <c r="Y139" s="330"/>
      <c r="Z139" s="330"/>
      <c r="AA139" s="330"/>
      <c r="AB139" s="330"/>
      <c r="AC139" s="330"/>
      <c r="AD139" s="330"/>
      <c r="AE139" s="330"/>
      <c r="AF139" s="330"/>
      <c r="AG139" s="330"/>
      <c r="AH139" s="330">
        <v>0</v>
      </c>
      <c r="AI139" s="330">
        <v>0</v>
      </c>
      <c r="AJ139" s="330">
        <v>0</v>
      </c>
      <c r="AK139" s="330">
        <v>0</v>
      </c>
      <c r="AL139" s="330">
        <v>0</v>
      </c>
      <c r="AM139" s="330">
        <v>0</v>
      </c>
      <c r="AN139" s="330">
        <v>0</v>
      </c>
      <c r="AO139" s="330">
        <v>0</v>
      </c>
      <c r="AP139" s="330">
        <v>0</v>
      </c>
      <c r="AQ139" s="330">
        <v>0</v>
      </c>
      <c r="AR139" s="330">
        <v>0</v>
      </c>
      <c r="AS139" s="330">
        <v>0</v>
      </c>
      <c r="AT139" s="330">
        <v>0</v>
      </c>
      <c r="AU139" s="330">
        <v>0</v>
      </c>
      <c r="AV139" s="330">
        <v>0</v>
      </c>
      <c r="AW139" s="330">
        <v>0</v>
      </c>
      <c r="AX139" s="330">
        <v>0</v>
      </c>
      <c r="AY139" s="330">
        <v>0</v>
      </c>
      <c r="AZ139" s="330">
        <v>0</v>
      </c>
      <c r="BA139" s="330">
        <v>0</v>
      </c>
      <c r="BB139" s="330">
        <v>0</v>
      </c>
      <c r="BC139" s="330">
        <v>0</v>
      </c>
      <c r="BD139" s="330">
        <v>0</v>
      </c>
      <c r="BE139" s="330">
        <v>0</v>
      </c>
      <c r="BF139" s="330">
        <v>0</v>
      </c>
      <c r="BG139" s="330">
        <v>0</v>
      </c>
      <c r="BH139" s="330">
        <v>0</v>
      </c>
      <c r="BI139" s="330">
        <v>0</v>
      </c>
      <c r="BJ139" s="330">
        <v>0</v>
      </c>
      <c r="BK139" s="330">
        <v>0</v>
      </c>
      <c r="BL139" s="330">
        <v>0</v>
      </c>
      <c r="BM139" s="330">
        <v>0</v>
      </c>
      <c r="BN139" s="330">
        <v>0</v>
      </c>
      <c r="BO139" s="330">
        <v>0</v>
      </c>
      <c r="BP139" s="330">
        <v>0</v>
      </c>
      <c r="BQ139" s="330">
        <v>0</v>
      </c>
      <c r="BR139" s="330">
        <v>0</v>
      </c>
      <c r="BS139" s="330">
        <v>0</v>
      </c>
      <c r="BT139" s="330">
        <v>0</v>
      </c>
      <c r="BU139" s="330">
        <v>0</v>
      </c>
      <c r="BV139" s="330">
        <v>0</v>
      </c>
      <c r="BW139" s="330">
        <v>0</v>
      </c>
      <c r="BX139" s="330">
        <v>0</v>
      </c>
      <c r="BY139" s="330">
        <v>0</v>
      </c>
      <c r="BZ139" s="330">
        <v>419.9353302068688</v>
      </c>
      <c r="CA139" s="330">
        <v>406.0035894022455</v>
      </c>
      <c r="CB139" s="330">
        <v>3.0407073291663074</v>
      </c>
      <c r="CC139" s="330">
        <v>0</v>
      </c>
      <c r="CD139" s="330">
        <v>0</v>
      </c>
      <c r="CE139" s="330">
        <v>0</v>
      </c>
      <c r="CF139" s="330">
        <v>0</v>
      </c>
      <c r="CG139" s="332">
        <v>0</v>
      </c>
      <c r="CH139" s="296"/>
    </row>
    <row r="140" spans="1:86" ht="46.5" x14ac:dyDescent="0.35">
      <c r="A140" s="297" t="s">
        <v>225</v>
      </c>
      <c r="B140" s="298" t="s">
        <v>648</v>
      </c>
      <c r="C140" s="299"/>
      <c r="D140" s="300" t="s">
        <v>296</v>
      </c>
      <c r="E140" s="300" t="s">
        <v>297</v>
      </c>
      <c r="F140" s="300" t="s">
        <v>298</v>
      </c>
      <c r="G140" s="300" t="s">
        <v>299</v>
      </c>
      <c r="H140" s="300" t="s">
        <v>300</v>
      </c>
      <c r="I140" s="300" t="s">
        <v>301</v>
      </c>
      <c r="J140" s="300" t="s">
        <v>302</v>
      </c>
      <c r="K140" s="300" t="s">
        <v>303</v>
      </c>
      <c r="L140" s="300" t="s">
        <v>304</v>
      </c>
      <c r="M140" s="300" t="s">
        <v>305</v>
      </c>
      <c r="N140" s="300" t="s">
        <v>306</v>
      </c>
      <c r="O140" s="300" t="s">
        <v>307</v>
      </c>
      <c r="P140" s="300" t="s">
        <v>308</v>
      </c>
      <c r="Q140" s="300" t="s">
        <v>309</v>
      </c>
      <c r="R140" s="300" t="s">
        <v>310</v>
      </c>
      <c r="S140" s="300" t="s">
        <v>311</v>
      </c>
      <c r="T140" s="300" t="s">
        <v>312</v>
      </c>
      <c r="U140" s="300" t="s">
        <v>313</v>
      </c>
      <c r="V140" s="300" t="s">
        <v>314</v>
      </c>
      <c r="W140" s="300" t="s">
        <v>315</v>
      </c>
      <c r="X140" s="300" t="s">
        <v>316</v>
      </c>
      <c r="Y140" s="300" t="s">
        <v>317</v>
      </c>
      <c r="Z140" s="300" t="s">
        <v>318</v>
      </c>
      <c r="AA140" s="300" t="s">
        <v>319</v>
      </c>
      <c r="AB140" s="300" t="s">
        <v>320</v>
      </c>
      <c r="AC140" s="300" t="s">
        <v>321</v>
      </c>
      <c r="AD140" s="300" t="s">
        <v>322</v>
      </c>
      <c r="AE140" s="300" t="s">
        <v>323</v>
      </c>
      <c r="AF140" s="300" t="s">
        <v>324</v>
      </c>
      <c r="AG140" s="300" t="s">
        <v>325</v>
      </c>
      <c r="AH140" s="300" t="s">
        <v>326</v>
      </c>
      <c r="AI140" s="300" t="s">
        <v>327</v>
      </c>
      <c r="AJ140" s="300" t="s">
        <v>328</v>
      </c>
      <c r="AK140" s="300" t="s">
        <v>329</v>
      </c>
      <c r="AL140" s="300" t="s">
        <v>330</v>
      </c>
      <c r="AM140" s="300" t="s">
        <v>331</v>
      </c>
      <c r="AN140" s="300" t="s">
        <v>332</v>
      </c>
      <c r="AO140" s="300" t="s">
        <v>333</v>
      </c>
      <c r="AP140" s="300" t="s">
        <v>334</v>
      </c>
      <c r="AQ140" s="300" t="s">
        <v>335</v>
      </c>
      <c r="AR140" s="300" t="s">
        <v>336</v>
      </c>
      <c r="AS140" s="300" t="s">
        <v>337</v>
      </c>
      <c r="AT140" s="300" t="s">
        <v>338</v>
      </c>
      <c r="AU140" s="300" t="s">
        <v>339</v>
      </c>
      <c r="AV140" s="300" t="s">
        <v>340</v>
      </c>
      <c r="AW140" s="300" t="s">
        <v>341</v>
      </c>
      <c r="AX140" s="300" t="s">
        <v>342</v>
      </c>
      <c r="AY140" s="300" t="s">
        <v>227</v>
      </c>
      <c r="AZ140" s="300" t="s">
        <v>228</v>
      </c>
      <c r="BA140" s="300" t="s">
        <v>229</v>
      </c>
      <c r="BB140" s="300" t="s">
        <v>230</v>
      </c>
      <c r="BC140" s="300" t="s">
        <v>231</v>
      </c>
      <c r="BD140" s="300" t="s">
        <v>232</v>
      </c>
      <c r="BE140" s="300" t="s">
        <v>233</v>
      </c>
      <c r="BF140" s="300" t="s">
        <v>234</v>
      </c>
      <c r="BG140" s="300" t="s">
        <v>235</v>
      </c>
      <c r="BH140" s="300" t="s">
        <v>236</v>
      </c>
      <c r="BI140" s="300" t="s">
        <v>237</v>
      </c>
      <c r="BJ140" s="300" t="s">
        <v>238</v>
      </c>
      <c r="BK140" s="300" t="s">
        <v>239</v>
      </c>
      <c r="BL140" s="300" t="s">
        <v>240</v>
      </c>
      <c r="BM140" s="300" t="s">
        <v>241</v>
      </c>
      <c r="BN140" s="300" t="s">
        <v>242</v>
      </c>
      <c r="BO140" s="300" t="s">
        <v>243</v>
      </c>
      <c r="BP140" s="300" t="s">
        <v>244</v>
      </c>
      <c r="BQ140" s="300" t="s">
        <v>245</v>
      </c>
      <c r="BR140" s="300" t="s">
        <v>246</v>
      </c>
      <c r="BS140" s="300" t="s">
        <v>247</v>
      </c>
      <c r="BT140" s="300" t="s">
        <v>248</v>
      </c>
      <c r="BU140" s="300" t="s">
        <v>249</v>
      </c>
      <c r="BV140" s="300" t="s">
        <v>250</v>
      </c>
      <c r="BW140" s="300" t="s">
        <v>251</v>
      </c>
      <c r="BX140" s="300" t="s">
        <v>252</v>
      </c>
      <c r="BY140" s="300" t="s">
        <v>253</v>
      </c>
      <c r="BZ140" s="300" t="s">
        <v>254</v>
      </c>
      <c r="CA140" s="300" t="s">
        <v>255</v>
      </c>
      <c r="CB140" s="300" t="s">
        <v>256</v>
      </c>
      <c r="CC140" s="300" t="s">
        <v>257</v>
      </c>
      <c r="CD140" s="300" t="s">
        <v>258</v>
      </c>
      <c r="CE140" s="300" t="s">
        <v>259</v>
      </c>
      <c r="CF140" s="300" t="s">
        <v>260</v>
      </c>
      <c r="CG140" s="301" t="s">
        <v>261</v>
      </c>
    </row>
    <row r="141" spans="1:86" ht="15.5" x14ac:dyDescent="0.35">
      <c r="A141" s="302">
        <v>2025</v>
      </c>
      <c r="B141" s="303" t="s">
        <v>623</v>
      </c>
      <c r="C141" s="304"/>
      <c r="D141" s="305" t="s">
        <v>263</v>
      </c>
      <c r="E141" s="305" t="s">
        <v>263</v>
      </c>
      <c r="F141" s="305" t="s">
        <v>263</v>
      </c>
      <c r="G141" s="305" t="s">
        <v>263</v>
      </c>
      <c r="H141" s="305" t="s">
        <v>263</v>
      </c>
      <c r="I141" s="305" t="s">
        <v>263</v>
      </c>
      <c r="J141" s="305" t="s">
        <v>263</v>
      </c>
      <c r="K141" s="305" t="s">
        <v>263</v>
      </c>
      <c r="L141" s="305" t="s">
        <v>263</v>
      </c>
      <c r="M141" s="305" t="s">
        <v>263</v>
      </c>
      <c r="N141" s="305" t="s">
        <v>263</v>
      </c>
      <c r="O141" s="305" t="s">
        <v>263</v>
      </c>
      <c r="P141" s="305" t="s">
        <v>263</v>
      </c>
      <c r="Q141" s="305" t="s">
        <v>263</v>
      </c>
      <c r="R141" s="305" t="s">
        <v>263</v>
      </c>
      <c r="S141" s="305" t="s">
        <v>263</v>
      </c>
      <c r="T141" s="305" t="s">
        <v>263</v>
      </c>
      <c r="U141" s="305" t="s">
        <v>263</v>
      </c>
      <c r="V141" s="305" t="s">
        <v>263</v>
      </c>
      <c r="W141" s="305" t="s">
        <v>263</v>
      </c>
      <c r="X141" s="305" t="s">
        <v>263</v>
      </c>
      <c r="Y141" s="305" t="s">
        <v>263</v>
      </c>
      <c r="Z141" s="305" t="s">
        <v>263</v>
      </c>
      <c r="AA141" s="305" t="s">
        <v>263</v>
      </c>
      <c r="AB141" s="305" t="s">
        <v>263</v>
      </c>
      <c r="AC141" s="305" t="s">
        <v>263</v>
      </c>
      <c r="AD141" s="305" t="s">
        <v>263</v>
      </c>
      <c r="AE141" s="305" t="s">
        <v>263</v>
      </c>
      <c r="AF141" s="305" t="s">
        <v>263</v>
      </c>
      <c r="AG141" s="305" t="s">
        <v>263</v>
      </c>
      <c r="AH141" s="305" t="s">
        <v>263</v>
      </c>
      <c r="AI141" s="305" t="s">
        <v>263</v>
      </c>
      <c r="AJ141" s="305" t="s">
        <v>263</v>
      </c>
      <c r="AK141" s="305" t="s">
        <v>263</v>
      </c>
      <c r="AL141" s="305" t="s">
        <v>263</v>
      </c>
      <c r="AM141" s="305" t="s">
        <v>263</v>
      </c>
      <c r="AN141" s="305" t="s">
        <v>263</v>
      </c>
      <c r="AO141" s="305" t="s">
        <v>263</v>
      </c>
      <c r="AP141" s="305" t="s">
        <v>263</v>
      </c>
      <c r="AQ141" s="305" t="s">
        <v>263</v>
      </c>
      <c r="AR141" s="305" t="s">
        <v>263</v>
      </c>
      <c r="AS141" s="305" t="s">
        <v>263</v>
      </c>
      <c r="AT141" s="305" t="s">
        <v>263</v>
      </c>
      <c r="AU141" s="305" t="s">
        <v>263</v>
      </c>
      <c r="AV141" s="305" t="s">
        <v>263</v>
      </c>
      <c r="AW141" s="305" t="s">
        <v>263</v>
      </c>
      <c r="AX141" s="305" t="s">
        <v>263</v>
      </c>
      <c r="AY141" s="305" t="s">
        <v>263</v>
      </c>
      <c r="AZ141" s="305" t="s">
        <v>263</v>
      </c>
      <c r="BA141" s="305" t="s">
        <v>263</v>
      </c>
      <c r="BB141" s="305" t="s">
        <v>263</v>
      </c>
      <c r="BC141" s="305" t="s">
        <v>263</v>
      </c>
      <c r="BD141" s="305" t="s">
        <v>263</v>
      </c>
      <c r="BE141" s="305" t="s">
        <v>263</v>
      </c>
      <c r="BF141" s="305" t="s">
        <v>263</v>
      </c>
      <c r="BG141" s="305" t="s">
        <v>263</v>
      </c>
      <c r="BH141" s="305" t="s">
        <v>263</v>
      </c>
      <c r="BI141" s="305" t="s">
        <v>263</v>
      </c>
      <c r="BJ141" s="305" t="s">
        <v>263</v>
      </c>
      <c r="BK141" s="305" t="s">
        <v>263</v>
      </c>
      <c r="BL141" s="305" t="s">
        <v>263</v>
      </c>
      <c r="BM141" s="305" t="s">
        <v>263</v>
      </c>
      <c r="BN141" s="305" t="s">
        <v>263</v>
      </c>
      <c r="BO141" s="305" t="s">
        <v>263</v>
      </c>
      <c r="BP141" s="305" t="s">
        <v>263</v>
      </c>
      <c r="BQ141" s="305" t="s">
        <v>263</v>
      </c>
      <c r="BR141" s="305" t="s">
        <v>263</v>
      </c>
      <c r="BS141" s="305" t="s">
        <v>263</v>
      </c>
      <c r="BT141" s="305" t="s">
        <v>263</v>
      </c>
      <c r="BU141" s="305" t="s">
        <v>263</v>
      </c>
      <c r="BV141" s="305" t="s">
        <v>263</v>
      </c>
      <c r="BW141" s="305" t="s">
        <v>263</v>
      </c>
      <c r="BX141" s="305" t="s">
        <v>263</v>
      </c>
      <c r="BY141" s="305" t="s">
        <v>263</v>
      </c>
      <c r="BZ141" s="305" t="s">
        <v>263</v>
      </c>
      <c r="CA141" s="305" t="s">
        <v>263</v>
      </c>
      <c r="CB141" s="305" t="s">
        <v>264</v>
      </c>
      <c r="CC141" s="305" t="s">
        <v>264</v>
      </c>
      <c r="CD141" s="305" t="s">
        <v>264</v>
      </c>
      <c r="CE141" s="305" t="s">
        <v>264</v>
      </c>
      <c r="CF141" s="305" t="s">
        <v>264</v>
      </c>
      <c r="CG141" s="306" t="s">
        <v>264</v>
      </c>
    </row>
    <row r="142" spans="1:86" ht="15.5" x14ac:dyDescent="0.35">
      <c r="A142" s="307"/>
      <c r="B142" s="226" t="s">
        <v>649</v>
      </c>
      <c r="C142" s="308"/>
      <c r="D142" s="309"/>
      <c r="E142" s="309"/>
      <c r="F142" s="309"/>
      <c r="G142" s="309"/>
      <c r="H142" s="309"/>
      <c r="I142" s="309"/>
      <c r="J142" s="309"/>
      <c r="K142" s="309"/>
      <c r="L142" s="309"/>
      <c r="M142" s="309"/>
      <c r="N142" s="309"/>
      <c r="O142" s="309"/>
      <c r="P142" s="309"/>
      <c r="Q142" s="309"/>
      <c r="R142" s="309"/>
      <c r="S142" s="309"/>
      <c r="T142" s="309"/>
      <c r="U142" s="309"/>
      <c r="V142" s="309"/>
      <c r="W142" s="309"/>
      <c r="X142" s="309"/>
      <c r="Y142" s="309"/>
      <c r="Z142" s="309"/>
      <c r="AA142" s="309"/>
      <c r="AB142" s="309"/>
      <c r="AC142" s="309"/>
      <c r="AD142" s="309"/>
      <c r="AE142" s="309"/>
      <c r="AF142" s="309"/>
      <c r="AG142" s="309"/>
      <c r="AH142" s="309"/>
      <c r="AI142" s="309"/>
      <c r="AJ142" s="309"/>
      <c r="AK142" s="309"/>
      <c r="AL142" s="309"/>
      <c r="AM142" s="309"/>
      <c r="AN142" s="309"/>
      <c r="AO142" s="309"/>
      <c r="AP142" s="309"/>
      <c r="AQ142" s="309"/>
      <c r="AR142" s="309"/>
      <c r="AS142" s="309"/>
      <c r="AT142" s="309"/>
      <c r="AU142" s="309"/>
      <c r="AV142" s="309"/>
      <c r="AW142" s="309"/>
      <c r="AX142" s="309"/>
      <c r="AY142" s="309"/>
      <c r="AZ142" s="309"/>
      <c r="BA142" s="309"/>
      <c r="BB142" s="309"/>
      <c r="BC142" s="309"/>
      <c r="BD142" s="309"/>
      <c r="BE142" s="309"/>
      <c r="BF142" s="312"/>
      <c r="BG142" s="312"/>
      <c r="BH142" s="312"/>
      <c r="BI142" s="312"/>
      <c r="BJ142" s="312"/>
      <c r="BK142" s="312"/>
      <c r="BL142" s="312"/>
      <c r="BM142" s="312"/>
      <c r="BN142" s="312"/>
      <c r="BO142" s="312"/>
      <c r="BP142" s="312"/>
      <c r="BQ142" s="312"/>
      <c r="BR142" s="312"/>
      <c r="BS142" s="312"/>
      <c r="BT142" s="312"/>
      <c r="BU142" s="312"/>
      <c r="BV142" s="312"/>
      <c r="BW142" s="312"/>
      <c r="BX142" s="312"/>
      <c r="BY142" s="312"/>
      <c r="BZ142" s="312"/>
      <c r="CA142" s="312"/>
      <c r="CB142" s="312"/>
      <c r="CC142" s="312"/>
      <c r="CD142" s="312"/>
      <c r="CE142" s="312"/>
      <c r="CF142" s="312"/>
      <c r="CG142" s="337"/>
    </row>
    <row r="143" spans="1:86" s="315" customFormat="1" ht="15.5" x14ac:dyDescent="0.35">
      <c r="A143" s="307"/>
      <c r="B143" s="311" t="s">
        <v>360</v>
      </c>
      <c r="C143" s="308"/>
      <c r="D143" s="312"/>
      <c r="E143" s="312"/>
      <c r="F143" s="312"/>
      <c r="G143" s="312"/>
      <c r="H143" s="312"/>
      <c r="I143" s="312"/>
      <c r="J143" s="312"/>
      <c r="K143" s="312"/>
      <c r="L143" s="312"/>
      <c r="M143" s="312"/>
      <c r="N143" s="312"/>
      <c r="O143" s="312"/>
      <c r="P143" s="312"/>
      <c r="Q143" s="312"/>
      <c r="R143" s="312"/>
      <c r="S143" s="312"/>
      <c r="T143" s="312"/>
      <c r="U143" s="312"/>
      <c r="V143" s="312"/>
      <c r="W143" s="312"/>
      <c r="X143" s="312"/>
      <c r="Y143" s="312"/>
      <c r="Z143" s="312"/>
      <c r="AA143" s="312"/>
      <c r="AB143" s="312"/>
      <c r="AC143" s="312"/>
      <c r="AD143" s="312"/>
      <c r="AE143" s="312"/>
      <c r="AF143" s="312"/>
      <c r="AG143" s="312"/>
      <c r="AH143" s="312"/>
      <c r="AI143" s="312"/>
      <c r="AJ143" s="312"/>
      <c r="AK143" s="312"/>
      <c r="AL143" s="312"/>
      <c r="AM143" s="312"/>
      <c r="AN143" s="312"/>
      <c r="AO143" s="312"/>
      <c r="AP143" s="312"/>
      <c r="AQ143" s="312"/>
      <c r="AR143" s="312"/>
      <c r="AS143" s="312"/>
      <c r="AT143" s="312"/>
      <c r="AU143" s="312"/>
      <c r="AV143" s="312"/>
      <c r="AW143" s="312"/>
      <c r="AX143" s="312"/>
      <c r="AY143" s="312"/>
      <c r="AZ143" s="312"/>
      <c r="BA143" s="312"/>
      <c r="BB143" s="312"/>
      <c r="BC143" s="312"/>
      <c r="BD143" s="312"/>
      <c r="BE143" s="312"/>
      <c r="BF143" s="312"/>
      <c r="BG143" s="312"/>
      <c r="BH143" s="312"/>
      <c r="BI143" s="312"/>
      <c r="BJ143" s="312"/>
      <c r="BK143" s="312"/>
      <c r="BL143" s="312"/>
      <c r="BM143" s="312"/>
      <c r="BN143" s="312"/>
      <c r="BO143" s="312"/>
      <c r="BP143" s="312"/>
      <c r="BQ143" s="312"/>
      <c r="BR143" s="312"/>
      <c r="BS143" s="312"/>
      <c r="BT143" s="312"/>
      <c r="BU143" s="312"/>
      <c r="BV143" s="312"/>
      <c r="BW143" s="312"/>
      <c r="BX143" s="312"/>
      <c r="BY143" s="312"/>
      <c r="BZ143" s="312"/>
      <c r="CA143" s="312"/>
      <c r="CB143" s="312"/>
      <c r="CC143" s="312"/>
      <c r="CD143" s="312"/>
      <c r="CE143" s="312"/>
      <c r="CF143" s="312"/>
      <c r="CG143" s="328"/>
      <c r="CH143" s="296"/>
    </row>
    <row r="144" spans="1:86" ht="15.5" x14ac:dyDescent="0.35">
      <c r="A144" s="316"/>
      <c r="B144" s="317" t="s">
        <v>589</v>
      </c>
      <c r="C144" s="318"/>
      <c r="D144" s="313"/>
      <c r="E144" s="313"/>
      <c r="F144" s="313"/>
      <c r="G144" s="313"/>
      <c r="H144" s="313"/>
      <c r="I144" s="313"/>
      <c r="J144" s="313"/>
      <c r="K144" s="313"/>
      <c r="L144" s="313"/>
      <c r="M144" s="313"/>
      <c r="N144" s="313"/>
      <c r="O144" s="313"/>
      <c r="P144" s="313"/>
      <c r="Q144" s="313"/>
      <c r="R144" s="313"/>
      <c r="S144" s="313"/>
      <c r="T144" s="313"/>
      <c r="U144" s="313"/>
      <c r="V144" s="313"/>
      <c r="W144" s="313"/>
      <c r="X144" s="313"/>
      <c r="Y144" s="313"/>
      <c r="Z144" s="313"/>
      <c r="AA144" s="313"/>
      <c r="AB144" s="313"/>
      <c r="AC144" s="313"/>
      <c r="AD144" s="313"/>
      <c r="AE144" s="313"/>
      <c r="AF144" s="313"/>
      <c r="AG144" s="313"/>
      <c r="AH144" s="313">
        <f>SUM(AH145+AH148)</f>
        <v>0</v>
      </c>
      <c r="AI144" s="313">
        <f t="shared" ref="AI144:CG144" si="32">SUM(AI145+AI148)</f>
        <v>0</v>
      </c>
      <c r="AJ144" s="313">
        <f t="shared" si="32"/>
        <v>0</v>
      </c>
      <c r="AK144" s="313">
        <f t="shared" si="32"/>
        <v>0</v>
      </c>
      <c r="AL144" s="313">
        <f t="shared" si="32"/>
        <v>0</v>
      </c>
      <c r="AM144" s="313">
        <f t="shared" si="32"/>
        <v>0</v>
      </c>
      <c r="AN144" s="313">
        <f t="shared" si="32"/>
        <v>0</v>
      </c>
      <c r="AO144" s="313">
        <f t="shared" si="32"/>
        <v>0</v>
      </c>
      <c r="AP144" s="313">
        <f t="shared" si="32"/>
        <v>0</v>
      </c>
      <c r="AQ144" s="313">
        <f t="shared" si="32"/>
        <v>0</v>
      </c>
      <c r="AR144" s="313">
        <f t="shared" si="32"/>
        <v>0</v>
      </c>
      <c r="AS144" s="313">
        <f t="shared" si="32"/>
        <v>0</v>
      </c>
      <c r="AT144" s="313">
        <f t="shared" si="32"/>
        <v>0</v>
      </c>
      <c r="AU144" s="313">
        <f t="shared" si="32"/>
        <v>0</v>
      </c>
      <c r="AV144" s="313">
        <f t="shared" si="32"/>
        <v>106</v>
      </c>
      <c r="AW144" s="313">
        <f t="shared" si="32"/>
        <v>129</v>
      </c>
      <c r="AX144" s="313">
        <f t="shared" si="32"/>
        <v>147</v>
      </c>
      <c r="AY144" s="313">
        <f t="shared" si="32"/>
        <v>166</v>
      </c>
      <c r="AZ144" s="313">
        <f t="shared" si="32"/>
        <v>181</v>
      </c>
      <c r="BA144" s="313">
        <f t="shared" si="32"/>
        <v>197</v>
      </c>
      <c r="BB144" s="313">
        <f t="shared" si="32"/>
        <v>207</v>
      </c>
      <c r="BC144" s="313">
        <f t="shared" si="32"/>
        <v>216</v>
      </c>
      <c r="BD144" s="313">
        <f t="shared" si="32"/>
        <v>227</v>
      </c>
      <c r="BE144" s="313">
        <f t="shared" si="32"/>
        <v>239</v>
      </c>
      <c r="BF144" s="313">
        <f t="shared" si="32"/>
        <v>258</v>
      </c>
      <c r="BG144" s="313">
        <f t="shared" si="32"/>
        <v>270</v>
      </c>
      <c r="BH144" s="313">
        <f t="shared" si="32"/>
        <v>279</v>
      </c>
      <c r="BI144" s="313">
        <f t="shared" si="32"/>
        <v>286</v>
      </c>
      <c r="BJ144" s="313">
        <f t="shared" si="32"/>
        <v>292</v>
      </c>
      <c r="BK144" s="313">
        <f t="shared" si="32"/>
        <v>300</v>
      </c>
      <c r="BL144" s="313">
        <f t="shared" si="32"/>
        <v>310</v>
      </c>
      <c r="BM144" s="313">
        <f t="shared" si="32"/>
        <v>322</v>
      </c>
      <c r="BN144" s="313">
        <f t="shared" si="32"/>
        <v>331</v>
      </c>
      <c r="BO144" s="313">
        <f t="shared" si="32"/>
        <v>339</v>
      </c>
      <c r="BP144" s="313">
        <f t="shared" si="32"/>
        <v>350</v>
      </c>
      <c r="BQ144" s="313">
        <f t="shared" si="32"/>
        <v>362</v>
      </c>
      <c r="BR144" s="313">
        <f t="shared" si="32"/>
        <v>381</v>
      </c>
      <c r="BS144" s="313">
        <f t="shared" si="32"/>
        <v>406</v>
      </c>
      <c r="BT144" s="313">
        <f t="shared" si="32"/>
        <v>426</v>
      </c>
      <c r="BU144" s="313">
        <f t="shared" si="32"/>
        <v>450</v>
      </c>
      <c r="BV144" s="313">
        <f t="shared" si="32"/>
        <v>474</v>
      </c>
      <c r="BW144" s="313">
        <f t="shared" si="32"/>
        <v>506</v>
      </c>
      <c r="BX144" s="313">
        <f t="shared" si="32"/>
        <v>494</v>
      </c>
      <c r="BY144" s="313">
        <f t="shared" si="32"/>
        <v>529</v>
      </c>
      <c r="BZ144" s="313">
        <f t="shared" si="32"/>
        <v>591</v>
      </c>
      <c r="CA144" s="313">
        <f t="shared" si="32"/>
        <v>669</v>
      </c>
      <c r="CB144" s="313">
        <f t="shared" si="32"/>
        <v>757</v>
      </c>
      <c r="CC144" s="313">
        <f t="shared" si="32"/>
        <v>825</v>
      </c>
      <c r="CD144" s="313">
        <f t="shared" si="32"/>
        <v>886</v>
      </c>
      <c r="CE144" s="313">
        <f t="shared" si="32"/>
        <v>939</v>
      </c>
      <c r="CF144" s="313">
        <f t="shared" si="32"/>
        <v>986</v>
      </c>
      <c r="CG144" s="314">
        <f t="shared" si="32"/>
        <v>1026</v>
      </c>
    </row>
    <row r="145" spans="1:86" ht="15.5" x14ac:dyDescent="0.35">
      <c r="A145" s="316"/>
      <c r="B145" s="319" t="s">
        <v>635</v>
      </c>
      <c r="C145" s="318"/>
      <c r="D145" s="313"/>
      <c r="E145" s="313"/>
      <c r="F145" s="313"/>
      <c r="G145" s="313"/>
      <c r="H145" s="313"/>
      <c r="I145" s="313"/>
      <c r="J145" s="313"/>
      <c r="K145" s="313"/>
      <c r="L145" s="313"/>
      <c r="M145" s="313"/>
      <c r="N145" s="313"/>
      <c r="O145" s="313"/>
      <c r="P145" s="313"/>
      <c r="Q145" s="313"/>
      <c r="R145" s="313"/>
      <c r="S145" s="313"/>
      <c r="T145" s="313"/>
      <c r="U145" s="313"/>
      <c r="V145" s="313"/>
      <c r="W145" s="313"/>
      <c r="X145" s="313"/>
      <c r="Y145" s="313"/>
      <c r="Z145" s="313"/>
      <c r="AA145" s="313"/>
      <c r="AB145" s="313"/>
      <c r="AC145" s="313"/>
      <c r="AD145" s="313"/>
      <c r="AE145" s="313"/>
      <c r="AF145" s="313"/>
      <c r="AG145" s="313"/>
      <c r="AH145" s="313">
        <v>0</v>
      </c>
      <c r="AI145" s="313">
        <v>0</v>
      </c>
      <c r="AJ145" s="313">
        <v>0</v>
      </c>
      <c r="AK145" s="313">
        <v>0</v>
      </c>
      <c r="AL145" s="313">
        <v>0</v>
      </c>
      <c r="AM145" s="313">
        <v>0</v>
      </c>
      <c r="AN145" s="313">
        <v>0</v>
      </c>
      <c r="AO145" s="313">
        <v>0</v>
      </c>
      <c r="AP145" s="313">
        <v>0</v>
      </c>
      <c r="AQ145" s="313">
        <v>0</v>
      </c>
      <c r="AR145" s="313">
        <v>0</v>
      </c>
      <c r="AS145" s="313">
        <v>0</v>
      </c>
      <c r="AT145" s="313">
        <v>0</v>
      </c>
      <c r="AU145" s="313">
        <v>0</v>
      </c>
      <c r="AV145" s="313">
        <v>106</v>
      </c>
      <c r="AW145" s="313">
        <v>129</v>
      </c>
      <c r="AX145" s="313">
        <v>147</v>
      </c>
      <c r="AY145" s="313">
        <v>166</v>
      </c>
      <c r="AZ145" s="313">
        <v>181</v>
      </c>
      <c r="BA145" s="313">
        <v>197</v>
      </c>
      <c r="BB145" s="313">
        <v>207</v>
      </c>
      <c r="BC145" s="313">
        <v>216</v>
      </c>
      <c r="BD145" s="313">
        <v>227</v>
      </c>
      <c r="BE145" s="313">
        <v>239</v>
      </c>
      <c r="BF145" s="313">
        <v>258</v>
      </c>
      <c r="BG145" s="313">
        <v>270</v>
      </c>
      <c r="BH145" s="313">
        <v>279</v>
      </c>
      <c r="BI145" s="313">
        <v>286</v>
      </c>
      <c r="BJ145" s="313">
        <v>292</v>
      </c>
      <c r="BK145" s="313">
        <v>300</v>
      </c>
      <c r="BL145" s="313">
        <v>310</v>
      </c>
      <c r="BM145" s="313">
        <v>322</v>
      </c>
      <c r="BN145" s="313">
        <v>331</v>
      </c>
      <c r="BO145" s="313">
        <v>339</v>
      </c>
      <c r="BP145" s="313">
        <v>350</v>
      </c>
      <c r="BQ145" s="313">
        <v>362</v>
      </c>
      <c r="BR145" s="313">
        <v>381</v>
      </c>
      <c r="BS145" s="313">
        <v>406</v>
      </c>
      <c r="BT145" s="313">
        <v>426</v>
      </c>
      <c r="BU145" s="313">
        <v>450</v>
      </c>
      <c r="BV145" s="313">
        <v>474</v>
      </c>
      <c r="BW145" s="313">
        <v>506</v>
      </c>
      <c r="BX145" s="313">
        <v>494</v>
      </c>
      <c r="BY145" s="313">
        <v>529</v>
      </c>
      <c r="BZ145" s="313">
        <v>591</v>
      </c>
      <c r="CA145" s="313">
        <v>669</v>
      </c>
      <c r="CB145" s="313">
        <v>757</v>
      </c>
      <c r="CC145" s="313">
        <v>825</v>
      </c>
      <c r="CD145" s="313">
        <v>886</v>
      </c>
      <c r="CE145" s="313">
        <v>939</v>
      </c>
      <c r="CF145" s="313">
        <v>986</v>
      </c>
      <c r="CG145" s="314">
        <v>1026</v>
      </c>
    </row>
    <row r="146" spans="1:86" ht="15.5" x14ac:dyDescent="0.35">
      <c r="A146" s="316"/>
      <c r="B146" s="291" t="s">
        <v>469</v>
      </c>
      <c r="C146" s="318"/>
      <c r="D146" s="313"/>
      <c r="E146" s="313"/>
      <c r="F146" s="313"/>
      <c r="G146" s="313"/>
      <c r="H146" s="313"/>
      <c r="I146" s="313"/>
      <c r="J146" s="313"/>
      <c r="K146" s="313"/>
      <c r="L146" s="313"/>
      <c r="M146" s="313"/>
      <c r="N146" s="313"/>
      <c r="O146" s="313"/>
      <c r="P146" s="313"/>
      <c r="Q146" s="313"/>
      <c r="R146" s="313"/>
      <c r="S146" s="313"/>
      <c r="T146" s="313"/>
      <c r="U146" s="313"/>
      <c r="V146" s="313"/>
      <c r="W146" s="313"/>
      <c r="X146" s="313"/>
      <c r="Y146" s="313"/>
      <c r="Z146" s="313"/>
      <c r="AA146" s="313"/>
      <c r="AB146" s="313"/>
      <c r="AC146" s="313"/>
      <c r="AD146" s="313"/>
      <c r="AE146" s="313"/>
      <c r="AF146" s="313"/>
      <c r="AG146" s="313"/>
      <c r="AH146" s="313">
        <v>0</v>
      </c>
      <c r="AI146" s="313">
        <v>0</v>
      </c>
      <c r="AJ146" s="313">
        <v>0</v>
      </c>
      <c r="AK146" s="313">
        <v>0</v>
      </c>
      <c r="AL146" s="313">
        <v>0</v>
      </c>
      <c r="AM146" s="313">
        <v>0</v>
      </c>
      <c r="AN146" s="313">
        <v>0</v>
      </c>
      <c r="AO146" s="313">
        <v>0</v>
      </c>
      <c r="AP146" s="313">
        <v>0</v>
      </c>
      <c r="AQ146" s="313">
        <v>0</v>
      </c>
      <c r="AR146" s="313">
        <v>0</v>
      </c>
      <c r="AS146" s="313">
        <v>0</v>
      </c>
      <c r="AT146" s="313">
        <v>0</v>
      </c>
      <c r="AU146" s="313">
        <v>0</v>
      </c>
      <c r="AV146" s="313">
        <v>99</v>
      </c>
      <c r="AW146" s="313">
        <v>128</v>
      </c>
      <c r="AX146" s="313">
        <v>145</v>
      </c>
      <c r="AY146" s="313">
        <v>164</v>
      </c>
      <c r="AZ146" s="313">
        <v>181</v>
      </c>
      <c r="BA146" s="313">
        <v>197</v>
      </c>
      <c r="BB146" s="313">
        <v>207</v>
      </c>
      <c r="BC146" s="313">
        <v>216</v>
      </c>
      <c r="BD146" s="313">
        <v>226</v>
      </c>
      <c r="BE146" s="313">
        <v>239</v>
      </c>
      <c r="BF146" s="313">
        <v>258</v>
      </c>
      <c r="BG146" s="313">
        <v>270</v>
      </c>
      <c r="BH146" s="313">
        <v>279</v>
      </c>
      <c r="BI146" s="313">
        <v>286</v>
      </c>
      <c r="BJ146" s="313">
        <v>292</v>
      </c>
      <c r="BK146" s="313">
        <v>300</v>
      </c>
      <c r="BL146" s="313">
        <v>310</v>
      </c>
      <c r="BM146" s="313">
        <v>322</v>
      </c>
      <c r="BN146" s="313">
        <v>331</v>
      </c>
      <c r="BO146" s="313">
        <v>339</v>
      </c>
      <c r="BP146" s="313">
        <v>350</v>
      </c>
      <c r="BQ146" s="313">
        <v>362</v>
      </c>
      <c r="BR146" s="313">
        <v>381</v>
      </c>
      <c r="BS146" s="313">
        <v>406</v>
      </c>
      <c r="BT146" s="313">
        <v>426</v>
      </c>
      <c r="BU146" s="313">
        <v>449</v>
      </c>
      <c r="BV146" s="313">
        <v>473</v>
      </c>
      <c r="BW146" s="313">
        <v>506</v>
      </c>
      <c r="BX146" s="313">
        <v>494</v>
      </c>
      <c r="BY146" s="313">
        <v>529</v>
      </c>
      <c r="BZ146" s="313">
        <v>591</v>
      </c>
      <c r="CA146" s="313">
        <v>669</v>
      </c>
      <c r="CB146" s="313">
        <v>757</v>
      </c>
      <c r="CC146" s="313">
        <v>825</v>
      </c>
      <c r="CD146" s="313">
        <v>886</v>
      </c>
      <c r="CE146" s="313">
        <v>939</v>
      </c>
      <c r="CF146" s="313">
        <v>985</v>
      </c>
      <c r="CG146" s="314">
        <v>1026</v>
      </c>
    </row>
    <row r="147" spans="1:86" ht="15.5" x14ac:dyDescent="0.35">
      <c r="A147" s="316"/>
      <c r="B147" s="291" t="s">
        <v>470</v>
      </c>
      <c r="C147" s="318"/>
      <c r="D147" s="313"/>
      <c r="E147" s="313"/>
      <c r="F147" s="313"/>
      <c r="G147" s="313"/>
      <c r="H147" s="313"/>
      <c r="I147" s="313"/>
      <c r="J147" s="313"/>
      <c r="K147" s="313"/>
      <c r="L147" s="313"/>
      <c r="M147" s="313"/>
      <c r="N147" s="313"/>
      <c r="O147" s="313"/>
      <c r="P147" s="313"/>
      <c r="Q147" s="313"/>
      <c r="R147" s="313"/>
      <c r="S147" s="313"/>
      <c r="T147" s="313"/>
      <c r="U147" s="313"/>
      <c r="V147" s="313"/>
      <c r="W147" s="313"/>
      <c r="X147" s="313"/>
      <c r="Y147" s="313"/>
      <c r="Z147" s="313"/>
      <c r="AA147" s="313"/>
      <c r="AB147" s="313"/>
      <c r="AC147" s="313"/>
      <c r="AD147" s="313"/>
      <c r="AE147" s="313"/>
      <c r="AF147" s="313"/>
      <c r="AG147" s="313"/>
      <c r="AH147" s="313">
        <v>0</v>
      </c>
      <c r="AI147" s="313">
        <v>0</v>
      </c>
      <c r="AJ147" s="313">
        <v>0</v>
      </c>
      <c r="AK147" s="313">
        <v>0</v>
      </c>
      <c r="AL147" s="313">
        <v>0</v>
      </c>
      <c r="AM147" s="313">
        <v>0</v>
      </c>
      <c r="AN147" s="313">
        <v>0</v>
      </c>
      <c r="AO147" s="313">
        <v>0</v>
      </c>
      <c r="AP147" s="313">
        <v>0</v>
      </c>
      <c r="AQ147" s="313">
        <v>0</v>
      </c>
      <c r="AR147" s="313">
        <v>0</v>
      </c>
      <c r="AS147" s="313">
        <v>0</v>
      </c>
      <c r="AT147" s="313">
        <v>0</v>
      </c>
      <c r="AU147" s="313">
        <v>0</v>
      </c>
      <c r="AV147" s="313">
        <v>7</v>
      </c>
      <c r="AW147" s="313">
        <v>1</v>
      </c>
      <c r="AX147" s="313">
        <v>2</v>
      </c>
      <c r="AY147" s="313">
        <v>2</v>
      </c>
      <c r="AZ147" s="313">
        <v>0</v>
      </c>
      <c r="BA147" s="313">
        <v>0</v>
      </c>
      <c r="BB147" s="313">
        <v>0</v>
      </c>
      <c r="BC147" s="313">
        <v>0</v>
      </c>
      <c r="BD147" s="313">
        <v>1</v>
      </c>
      <c r="BE147" s="313">
        <v>0</v>
      </c>
      <c r="BF147" s="313">
        <v>0</v>
      </c>
      <c r="BG147" s="313">
        <v>0</v>
      </c>
      <c r="BH147" s="313">
        <v>0</v>
      </c>
      <c r="BI147" s="313">
        <v>0</v>
      </c>
      <c r="BJ147" s="313">
        <v>0</v>
      </c>
      <c r="BK147" s="313">
        <v>0</v>
      </c>
      <c r="BL147" s="313">
        <v>0</v>
      </c>
      <c r="BM147" s="313">
        <v>0</v>
      </c>
      <c r="BN147" s="313">
        <v>0</v>
      </c>
      <c r="BO147" s="313">
        <v>0</v>
      </c>
      <c r="BP147" s="313">
        <v>0</v>
      </c>
      <c r="BQ147" s="313">
        <v>0</v>
      </c>
      <c r="BR147" s="313">
        <v>0</v>
      </c>
      <c r="BS147" s="313">
        <v>0</v>
      </c>
      <c r="BT147" s="313">
        <v>0</v>
      </c>
      <c r="BU147" s="313">
        <v>0</v>
      </c>
      <c r="BV147" s="313">
        <v>1</v>
      </c>
      <c r="BW147" s="313">
        <v>0</v>
      </c>
      <c r="BX147" s="313">
        <v>0</v>
      </c>
      <c r="BY147" s="313">
        <v>0</v>
      </c>
      <c r="BZ147" s="313">
        <v>0</v>
      </c>
      <c r="CA147" s="313">
        <v>0</v>
      </c>
      <c r="CB147" s="313">
        <v>0</v>
      </c>
      <c r="CC147" s="313">
        <v>0</v>
      </c>
      <c r="CD147" s="313">
        <v>0</v>
      </c>
      <c r="CE147" s="313">
        <v>0</v>
      </c>
      <c r="CF147" s="313">
        <v>0</v>
      </c>
      <c r="CG147" s="314">
        <v>0</v>
      </c>
    </row>
    <row r="148" spans="1:86" ht="15.5" x14ac:dyDescent="0.35">
      <c r="A148" s="316"/>
      <c r="B148" s="319" t="s">
        <v>413</v>
      </c>
      <c r="C148" s="318"/>
      <c r="D148" s="313"/>
      <c r="E148" s="313"/>
      <c r="F148" s="313"/>
      <c r="G148" s="313"/>
      <c r="H148" s="313"/>
      <c r="I148" s="313"/>
      <c r="J148" s="313"/>
      <c r="K148" s="313"/>
      <c r="L148" s="313"/>
      <c r="M148" s="313"/>
      <c r="N148" s="313"/>
      <c r="O148" s="313"/>
      <c r="P148" s="313"/>
      <c r="Q148" s="313"/>
      <c r="R148" s="313"/>
      <c r="S148" s="313"/>
      <c r="T148" s="313"/>
      <c r="U148" s="313"/>
      <c r="V148" s="313"/>
      <c r="W148" s="313"/>
      <c r="X148" s="313"/>
      <c r="Y148" s="313"/>
      <c r="Z148" s="313"/>
      <c r="AA148" s="313"/>
      <c r="AB148" s="313"/>
      <c r="AC148" s="313"/>
      <c r="AD148" s="313"/>
      <c r="AE148" s="313"/>
      <c r="AF148" s="313"/>
      <c r="AG148" s="313"/>
      <c r="AH148" s="313">
        <v>0</v>
      </c>
      <c r="AI148" s="313">
        <v>0</v>
      </c>
      <c r="AJ148" s="313">
        <v>0</v>
      </c>
      <c r="AK148" s="313">
        <v>0</v>
      </c>
      <c r="AL148" s="313">
        <v>0</v>
      </c>
      <c r="AM148" s="313">
        <v>0</v>
      </c>
      <c r="AN148" s="313">
        <v>0</v>
      </c>
      <c r="AO148" s="313">
        <v>0</v>
      </c>
      <c r="AP148" s="313">
        <v>0</v>
      </c>
      <c r="AQ148" s="313">
        <v>0</v>
      </c>
      <c r="AR148" s="313">
        <v>0</v>
      </c>
      <c r="AS148" s="313">
        <v>0</v>
      </c>
      <c r="AT148" s="313">
        <v>0</v>
      </c>
      <c r="AU148" s="313">
        <v>0</v>
      </c>
      <c r="AV148" s="313">
        <v>0</v>
      </c>
      <c r="AW148" s="313">
        <v>0</v>
      </c>
      <c r="AX148" s="313">
        <v>0</v>
      </c>
      <c r="AY148" s="313">
        <v>0</v>
      </c>
      <c r="AZ148" s="313">
        <v>0</v>
      </c>
      <c r="BA148" s="313">
        <v>0</v>
      </c>
      <c r="BB148" s="313">
        <v>0</v>
      </c>
      <c r="BC148" s="313">
        <v>0</v>
      </c>
      <c r="BD148" s="313">
        <v>0</v>
      </c>
      <c r="BE148" s="313">
        <v>0</v>
      </c>
      <c r="BF148" s="313">
        <v>0</v>
      </c>
      <c r="BG148" s="313">
        <v>0</v>
      </c>
      <c r="BH148" s="313">
        <v>0</v>
      </c>
      <c r="BI148" s="313">
        <v>0</v>
      </c>
      <c r="BJ148" s="313">
        <v>0</v>
      </c>
      <c r="BK148" s="313">
        <v>0</v>
      </c>
      <c r="BL148" s="313">
        <v>0</v>
      </c>
      <c r="BM148" s="313">
        <v>0</v>
      </c>
      <c r="BN148" s="313">
        <v>0</v>
      </c>
      <c r="BO148" s="313">
        <v>0</v>
      </c>
      <c r="BP148" s="313">
        <v>0</v>
      </c>
      <c r="BQ148" s="313">
        <v>0</v>
      </c>
      <c r="BR148" s="313">
        <v>0</v>
      </c>
      <c r="BS148" s="313">
        <v>0</v>
      </c>
      <c r="BT148" s="313">
        <v>0</v>
      </c>
      <c r="BU148" s="313">
        <v>0</v>
      </c>
      <c r="BV148" s="313">
        <v>0</v>
      </c>
      <c r="BW148" s="313">
        <v>0</v>
      </c>
      <c r="BX148" s="313">
        <v>0</v>
      </c>
      <c r="BY148" s="313">
        <v>0</v>
      </c>
      <c r="BZ148" s="313">
        <v>0</v>
      </c>
      <c r="CA148" s="313">
        <v>0</v>
      </c>
      <c r="CB148" s="313">
        <v>0</v>
      </c>
      <c r="CC148" s="313">
        <v>0</v>
      </c>
      <c r="CD148" s="313">
        <v>0</v>
      </c>
      <c r="CE148" s="313">
        <v>0</v>
      </c>
      <c r="CF148" s="313">
        <v>0</v>
      </c>
      <c r="CG148" s="314">
        <v>0</v>
      </c>
    </row>
    <row r="149" spans="1:86" ht="15.5" x14ac:dyDescent="0.35">
      <c r="A149" s="316"/>
      <c r="B149" s="311" t="s">
        <v>650</v>
      </c>
      <c r="C149" s="318"/>
      <c r="D149" s="313"/>
      <c r="E149" s="313"/>
      <c r="F149" s="313"/>
      <c r="G149" s="313"/>
      <c r="H149" s="313"/>
      <c r="I149" s="313"/>
      <c r="J149" s="313"/>
      <c r="K149" s="313"/>
      <c r="L149" s="313"/>
      <c r="M149" s="313"/>
      <c r="N149" s="313"/>
      <c r="O149" s="313"/>
      <c r="P149" s="313"/>
      <c r="Q149" s="313"/>
      <c r="R149" s="313"/>
      <c r="S149" s="313"/>
      <c r="T149" s="313"/>
      <c r="U149" s="313"/>
      <c r="V149" s="313"/>
      <c r="W149" s="313"/>
      <c r="X149" s="313"/>
      <c r="Y149" s="313"/>
      <c r="Z149" s="313"/>
      <c r="AA149" s="313"/>
      <c r="AB149" s="313"/>
      <c r="AC149" s="313"/>
      <c r="AD149" s="313"/>
      <c r="AE149" s="313"/>
      <c r="AF149" s="313"/>
      <c r="AG149" s="313"/>
      <c r="AH149" s="313"/>
      <c r="AI149" s="313"/>
      <c r="AJ149" s="313"/>
      <c r="AK149" s="313"/>
      <c r="AL149" s="313"/>
      <c r="AM149" s="313"/>
      <c r="AN149" s="313"/>
      <c r="AO149" s="313"/>
      <c r="AP149" s="313"/>
      <c r="AQ149" s="313"/>
      <c r="AR149" s="313"/>
      <c r="AS149" s="313"/>
      <c r="AT149" s="313"/>
      <c r="AU149" s="313"/>
      <c r="AV149" s="313"/>
      <c r="AW149" s="313"/>
      <c r="AX149" s="313"/>
      <c r="AY149" s="313"/>
      <c r="AZ149" s="313"/>
      <c r="BA149" s="313"/>
      <c r="BB149" s="313"/>
      <c r="BC149" s="313"/>
      <c r="BD149" s="313"/>
      <c r="BE149" s="313"/>
      <c r="BF149" s="313"/>
      <c r="BG149" s="313"/>
      <c r="BH149" s="313"/>
      <c r="BI149" s="313"/>
      <c r="BJ149" s="313"/>
      <c r="BK149" s="313"/>
      <c r="BL149" s="313"/>
      <c r="BM149" s="313"/>
      <c r="BN149" s="313"/>
      <c r="BO149" s="313"/>
      <c r="BP149" s="313"/>
      <c r="BQ149" s="313"/>
      <c r="BR149" s="313"/>
      <c r="BS149" s="313"/>
      <c r="BT149" s="313"/>
      <c r="BU149" s="313"/>
      <c r="BV149" s="313"/>
      <c r="BW149" s="313"/>
      <c r="BX149" s="313"/>
      <c r="BY149" s="313"/>
      <c r="BZ149" s="313"/>
      <c r="CA149" s="313"/>
      <c r="CB149" s="313"/>
      <c r="CC149" s="313"/>
      <c r="CD149" s="313"/>
      <c r="CE149" s="313"/>
      <c r="CF149" s="313"/>
      <c r="CG149" s="314"/>
    </row>
    <row r="150" spans="1:86" ht="15.5" x14ac:dyDescent="0.35">
      <c r="A150" s="316"/>
      <c r="B150" s="317" t="s">
        <v>589</v>
      </c>
      <c r="C150" s="318"/>
      <c r="D150" s="313"/>
      <c r="E150" s="313"/>
      <c r="F150" s="313"/>
      <c r="G150" s="313"/>
      <c r="H150" s="313"/>
      <c r="I150" s="313"/>
      <c r="J150" s="313"/>
      <c r="K150" s="313"/>
      <c r="L150" s="313"/>
      <c r="M150" s="313"/>
      <c r="N150" s="313"/>
      <c r="O150" s="313"/>
      <c r="P150" s="313"/>
      <c r="Q150" s="313"/>
      <c r="R150" s="313"/>
      <c r="S150" s="313"/>
      <c r="T150" s="313"/>
      <c r="U150" s="313"/>
      <c r="V150" s="313"/>
      <c r="W150" s="313"/>
      <c r="X150" s="313"/>
      <c r="Y150" s="313"/>
      <c r="Z150" s="313"/>
      <c r="AA150" s="313"/>
      <c r="AB150" s="313"/>
      <c r="AC150" s="313"/>
      <c r="AD150" s="313"/>
      <c r="AE150" s="313"/>
      <c r="AF150" s="313"/>
      <c r="AG150" s="313"/>
      <c r="AH150" s="313">
        <f t="shared" ref="AH150:CE150" si="33">SUM(AH151+AH154+AH155)</f>
        <v>61</v>
      </c>
      <c r="AI150" s="313">
        <f t="shared" si="33"/>
        <v>86</v>
      </c>
      <c r="AJ150" s="313">
        <f t="shared" si="33"/>
        <v>114</v>
      </c>
      <c r="AK150" s="313">
        <f t="shared" si="33"/>
        <v>131</v>
      </c>
      <c r="AL150" s="313">
        <f t="shared" si="33"/>
        <v>154</v>
      </c>
      <c r="AM150" s="313">
        <f t="shared" si="33"/>
        <v>185</v>
      </c>
      <c r="AN150" s="313">
        <f t="shared" si="33"/>
        <v>216</v>
      </c>
      <c r="AO150" s="313">
        <f t="shared" si="33"/>
        <v>246</v>
      </c>
      <c r="AP150" s="313">
        <f t="shared" si="33"/>
        <v>275</v>
      </c>
      <c r="AQ150" s="313">
        <f t="shared" si="33"/>
        <v>303</v>
      </c>
      <c r="AR150" s="313">
        <f t="shared" si="33"/>
        <v>325</v>
      </c>
      <c r="AS150" s="313">
        <f t="shared" si="33"/>
        <v>345</v>
      </c>
      <c r="AT150" s="313">
        <f t="shared" si="33"/>
        <v>364</v>
      </c>
      <c r="AU150" s="313">
        <f t="shared" si="33"/>
        <v>387</v>
      </c>
      <c r="AV150" s="313">
        <f t="shared" si="33"/>
        <v>629</v>
      </c>
      <c r="AW150" s="313">
        <f t="shared" si="33"/>
        <v>799</v>
      </c>
      <c r="AX150" s="313">
        <f t="shared" si="33"/>
        <v>915</v>
      </c>
      <c r="AY150" s="313">
        <f t="shared" si="33"/>
        <v>1048</v>
      </c>
      <c r="AZ150" s="313">
        <f t="shared" si="33"/>
        <v>1160</v>
      </c>
      <c r="BA150" s="313">
        <f t="shared" si="33"/>
        <v>1251</v>
      </c>
      <c r="BB150" s="313">
        <f t="shared" si="33"/>
        <v>1288</v>
      </c>
      <c r="BC150" s="313">
        <f t="shared" si="33"/>
        <v>1314</v>
      </c>
      <c r="BD150" s="313">
        <f t="shared" si="33"/>
        <v>1351</v>
      </c>
      <c r="BE150" s="313">
        <f t="shared" si="33"/>
        <v>1410</v>
      </c>
      <c r="BF150" s="313">
        <f t="shared" si="33"/>
        <v>1491</v>
      </c>
      <c r="BG150" s="313">
        <f t="shared" si="33"/>
        <v>1553</v>
      </c>
      <c r="BH150" s="313">
        <f t="shared" si="33"/>
        <v>1596</v>
      </c>
      <c r="BI150" s="313">
        <f t="shared" si="33"/>
        <v>1627</v>
      </c>
      <c r="BJ150" s="313">
        <f t="shared" si="33"/>
        <v>1657</v>
      </c>
      <c r="BK150" s="313">
        <f t="shared" si="33"/>
        <v>1692</v>
      </c>
      <c r="BL150" s="313">
        <f t="shared" si="33"/>
        <v>1733</v>
      </c>
      <c r="BM150" s="313">
        <f t="shared" si="33"/>
        <v>1780</v>
      </c>
      <c r="BN150" s="313">
        <f t="shared" si="33"/>
        <v>1819</v>
      </c>
      <c r="BO150" s="313">
        <f t="shared" si="33"/>
        <v>1847</v>
      </c>
      <c r="BP150" s="313">
        <f t="shared" si="33"/>
        <v>1877</v>
      </c>
      <c r="BQ150" s="313">
        <f t="shared" si="33"/>
        <v>1878</v>
      </c>
      <c r="BR150" s="313">
        <f t="shared" si="33"/>
        <v>1945</v>
      </c>
      <c r="BS150" s="313">
        <f t="shared" si="33"/>
        <v>2133</v>
      </c>
      <c r="BT150" s="313">
        <f t="shared" si="33"/>
        <v>2205</v>
      </c>
      <c r="BU150" s="313">
        <f t="shared" si="33"/>
        <v>2231</v>
      </c>
      <c r="BV150" s="313">
        <f t="shared" si="33"/>
        <v>2287</v>
      </c>
      <c r="BW150" s="313">
        <f t="shared" si="33"/>
        <v>2312</v>
      </c>
      <c r="BX150" s="313">
        <f t="shared" si="33"/>
        <v>2240</v>
      </c>
      <c r="BY150" s="313">
        <f t="shared" si="33"/>
        <v>2367</v>
      </c>
      <c r="BZ150" s="313">
        <f t="shared" si="33"/>
        <v>2601</v>
      </c>
      <c r="CA150" s="313">
        <f t="shared" si="33"/>
        <v>2854</v>
      </c>
      <c r="CB150" s="313">
        <f t="shared" si="33"/>
        <v>3143</v>
      </c>
      <c r="CC150" s="313">
        <f t="shared" si="33"/>
        <v>3387</v>
      </c>
      <c r="CD150" s="313">
        <f t="shared" si="33"/>
        <v>3626</v>
      </c>
      <c r="CE150" s="313">
        <f t="shared" si="33"/>
        <v>3737</v>
      </c>
      <c r="CF150" s="313">
        <f>SUM(CF151+CF154+CF155)</f>
        <v>3809</v>
      </c>
      <c r="CG150" s="314">
        <f>SUM(CG151+CG154+CG155)</f>
        <v>3908</v>
      </c>
    </row>
    <row r="151" spans="1:86" s="315" customFormat="1" ht="15.5" x14ac:dyDescent="0.35">
      <c r="A151" s="307"/>
      <c r="B151" s="319" t="s">
        <v>635</v>
      </c>
      <c r="C151" s="308"/>
      <c r="D151" s="312"/>
      <c r="E151" s="312"/>
      <c r="F151" s="312"/>
      <c r="G151" s="312"/>
      <c r="H151" s="312"/>
      <c r="I151" s="312"/>
      <c r="J151" s="312"/>
      <c r="K151" s="312"/>
      <c r="L151" s="312"/>
      <c r="M151" s="312"/>
      <c r="N151" s="312"/>
      <c r="O151" s="312"/>
      <c r="P151" s="312"/>
      <c r="Q151" s="312"/>
      <c r="R151" s="312"/>
      <c r="S151" s="312"/>
      <c r="T151" s="312"/>
      <c r="U151" s="312"/>
      <c r="V151" s="312"/>
      <c r="W151" s="312"/>
      <c r="X151" s="312"/>
      <c r="Y151" s="312"/>
      <c r="Z151" s="312"/>
      <c r="AA151" s="312"/>
      <c r="AB151" s="312"/>
      <c r="AC151" s="312"/>
      <c r="AD151" s="312"/>
      <c r="AE151" s="312"/>
      <c r="AF151" s="312"/>
      <c r="AG151" s="312"/>
      <c r="AH151" s="313">
        <v>0</v>
      </c>
      <c r="AI151" s="313">
        <v>0</v>
      </c>
      <c r="AJ151" s="313">
        <v>0</v>
      </c>
      <c r="AK151" s="313">
        <v>0</v>
      </c>
      <c r="AL151" s="313">
        <v>0</v>
      </c>
      <c r="AM151" s="313">
        <v>0</v>
      </c>
      <c r="AN151" s="313">
        <v>0</v>
      </c>
      <c r="AO151" s="313">
        <v>0</v>
      </c>
      <c r="AP151" s="313">
        <v>0</v>
      </c>
      <c r="AQ151" s="313">
        <v>0</v>
      </c>
      <c r="AR151" s="313">
        <v>0</v>
      </c>
      <c r="AS151" s="313">
        <v>0</v>
      </c>
      <c r="AT151" s="313">
        <v>0</v>
      </c>
      <c r="AU151" s="313">
        <v>0</v>
      </c>
      <c r="AV151" s="313">
        <v>629</v>
      </c>
      <c r="AW151" s="313">
        <v>799</v>
      </c>
      <c r="AX151" s="313">
        <v>915</v>
      </c>
      <c r="AY151" s="313">
        <v>1048</v>
      </c>
      <c r="AZ151" s="313">
        <v>1160</v>
      </c>
      <c r="BA151" s="313">
        <v>1251</v>
      </c>
      <c r="BB151" s="313">
        <v>1288</v>
      </c>
      <c r="BC151" s="313">
        <v>1314</v>
      </c>
      <c r="BD151" s="313">
        <v>1351</v>
      </c>
      <c r="BE151" s="313">
        <v>1410</v>
      </c>
      <c r="BF151" s="313">
        <v>1491</v>
      </c>
      <c r="BG151" s="313">
        <v>1553</v>
      </c>
      <c r="BH151" s="313">
        <v>1596</v>
      </c>
      <c r="BI151" s="313">
        <v>1627</v>
      </c>
      <c r="BJ151" s="313">
        <v>1657</v>
      </c>
      <c r="BK151" s="313">
        <v>1692</v>
      </c>
      <c r="BL151" s="313">
        <v>1733</v>
      </c>
      <c r="BM151" s="313">
        <v>1780</v>
      </c>
      <c r="BN151" s="313">
        <v>1819</v>
      </c>
      <c r="BO151" s="313">
        <v>1847</v>
      </c>
      <c r="BP151" s="313">
        <v>1877</v>
      </c>
      <c r="BQ151" s="313">
        <v>1866</v>
      </c>
      <c r="BR151" s="313">
        <v>1761</v>
      </c>
      <c r="BS151" s="313">
        <v>1563</v>
      </c>
      <c r="BT151" s="313">
        <v>1236</v>
      </c>
      <c r="BU151" s="313">
        <v>837</v>
      </c>
      <c r="BV151" s="313">
        <v>570</v>
      </c>
      <c r="BW151" s="313">
        <v>376</v>
      </c>
      <c r="BX151" s="313">
        <v>204</v>
      </c>
      <c r="BY151" s="313">
        <v>186</v>
      </c>
      <c r="BZ151" s="313">
        <v>170</v>
      </c>
      <c r="CA151" s="313">
        <v>157</v>
      </c>
      <c r="CB151" s="313">
        <v>146</v>
      </c>
      <c r="CC151" s="313">
        <v>136</v>
      </c>
      <c r="CD151" s="313">
        <v>125</v>
      </c>
      <c r="CE151" s="313">
        <v>115</v>
      </c>
      <c r="CF151" s="313">
        <v>71</v>
      </c>
      <c r="CG151" s="314">
        <v>63</v>
      </c>
      <c r="CH151" s="296"/>
    </row>
    <row r="152" spans="1:86" s="315" customFormat="1" ht="15.5" x14ac:dyDescent="0.35">
      <c r="A152" s="307"/>
      <c r="B152" s="291" t="s">
        <v>469</v>
      </c>
      <c r="C152" s="308"/>
      <c r="D152" s="312"/>
      <c r="E152" s="312"/>
      <c r="F152" s="312"/>
      <c r="G152" s="312"/>
      <c r="H152" s="312"/>
      <c r="I152" s="312"/>
      <c r="J152" s="312"/>
      <c r="K152" s="312"/>
      <c r="L152" s="312"/>
      <c r="M152" s="312"/>
      <c r="N152" s="312"/>
      <c r="O152" s="312"/>
      <c r="P152" s="312"/>
      <c r="Q152" s="312"/>
      <c r="R152" s="312"/>
      <c r="S152" s="312"/>
      <c r="T152" s="312"/>
      <c r="U152" s="312"/>
      <c r="V152" s="312"/>
      <c r="W152" s="312"/>
      <c r="X152" s="312"/>
      <c r="Y152" s="312"/>
      <c r="Z152" s="312"/>
      <c r="AA152" s="312"/>
      <c r="AB152" s="312"/>
      <c r="AC152" s="312"/>
      <c r="AD152" s="312"/>
      <c r="AE152" s="312"/>
      <c r="AF152" s="312"/>
      <c r="AG152" s="312"/>
      <c r="AH152" s="313">
        <v>0</v>
      </c>
      <c r="AI152" s="313">
        <v>0</v>
      </c>
      <c r="AJ152" s="313">
        <v>0</v>
      </c>
      <c r="AK152" s="313">
        <v>0</v>
      </c>
      <c r="AL152" s="313">
        <v>0</v>
      </c>
      <c r="AM152" s="313">
        <v>0</v>
      </c>
      <c r="AN152" s="313">
        <v>0</v>
      </c>
      <c r="AO152" s="313">
        <v>0</v>
      </c>
      <c r="AP152" s="313">
        <v>0</v>
      </c>
      <c r="AQ152" s="313">
        <v>0</v>
      </c>
      <c r="AR152" s="313">
        <v>0</v>
      </c>
      <c r="AS152" s="313">
        <v>0</v>
      </c>
      <c r="AT152" s="313">
        <v>0</v>
      </c>
      <c r="AU152" s="313">
        <v>0</v>
      </c>
      <c r="AV152" s="313">
        <v>591</v>
      </c>
      <c r="AW152" s="313">
        <v>796</v>
      </c>
      <c r="AX152" s="313">
        <v>908</v>
      </c>
      <c r="AY152" s="313">
        <v>1039</v>
      </c>
      <c r="AZ152" s="313">
        <v>1151</v>
      </c>
      <c r="BA152" s="313">
        <v>1243</v>
      </c>
      <c r="BB152" s="313">
        <v>1278</v>
      </c>
      <c r="BC152" s="313">
        <v>1302</v>
      </c>
      <c r="BD152" s="313">
        <v>1339</v>
      </c>
      <c r="BE152" s="313">
        <v>1396</v>
      </c>
      <c r="BF152" s="313">
        <v>1477</v>
      </c>
      <c r="BG152" s="313">
        <v>1539</v>
      </c>
      <c r="BH152" s="313">
        <v>1582</v>
      </c>
      <c r="BI152" s="313">
        <v>1612</v>
      </c>
      <c r="BJ152" s="313">
        <v>1641</v>
      </c>
      <c r="BK152" s="313">
        <v>1676</v>
      </c>
      <c r="BL152" s="313">
        <v>1715</v>
      </c>
      <c r="BM152" s="313">
        <v>1761</v>
      </c>
      <c r="BN152" s="313">
        <v>1800</v>
      </c>
      <c r="BO152" s="313">
        <v>1828</v>
      </c>
      <c r="BP152" s="313">
        <v>1858</v>
      </c>
      <c r="BQ152" s="313">
        <v>1846</v>
      </c>
      <c r="BR152" s="313">
        <v>1742</v>
      </c>
      <c r="BS152" s="313">
        <v>1555</v>
      </c>
      <c r="BT152" s="313">
        <v>1227</v>
      </c>
      <c r="BU152" s="313">
        <v>829</v>
      </c>
      <c r="BV152" s="313">
        <v>563</v>
      </c>
      <c r="BW152" s="313">
        <v>369</v>
      </c>
      <c r="BX152" s="313">
        <v>198</v>
      </c>
      <c r="BY152" s="313">
        <v>180</v>
      </c>
      <c r="BZ152" s="313">
        <v>165</v>
      </c>
      <c r="CA152" s="313">
        <v>153</v>
      </c>
      <c r="CB152" s="313">
        <v>142</v>
      </c>
      <c r="CC152" s="313">
        <v>133</v>
      </c>
      <c r="CD152" s="313">
        <v>121</v>
      </c>
      <c r="CE152" s="313">
        <v>112</v>
      </c>
      <c r="CF152" s="313">
        <v>68</v>
      </c>
      <c r="CG152" s="314">
        <v>61</v>
      </c>
      <c r="CH152" s="296"/>
    </row>
    <row r="153" spans="1:86" s="315" customFormat="1" ht="15.5" x14ac:dyDescent="0.35">
      <c r="A153" s="307"/>
      <c r="B153" s="291" t="s">
        <v>470</v>
      </c>
      <c r="C153" s="308"/>
      <c r="D153" s="312"/>
      <c r="E153" s="312"/>
      <c r="F153" s="312"/>
      <c r="G153" s="312"/>
      <c r="H153" s="312"/>
      <c r="I153" s="312"/>
      <c r="J153" s="312"/>
      <c r="K153" s="312"/>
      <c r="L153" s="312"/>
      <c r="M153" s="312"/>
      <c r="N153" s="312"/>
      <c r="O153" s="312"/>
      <c r="P153" s="312"/>
      <c r="Q153" s="312"/>
      <c r="R153" s="312"/>
      <c r="S153" s="312"/>
      <c r="T153" s="312"/>
      <c r="U153" s="312"/>
      <c r="V153" s="312"/>
      <c r="W153" s="312"/>
      <c r="X153" s="312"/>
      <c r="Y153" s="312"/>
      <c r="Z153" s="312"/>
      <c r="AA153" s="312"/>
      <c r="AB153" s="312"/>
      <c r="AC153" s="312"/>
      <c r="AD153" s="312"/>
      <c r="AE153" s="312"/>
      <c r="AF153" s="312"/>
      <c r="AG153" s="312"/>
      <c r="AH153" s="313">
        <v>0</v>
      </c>
      <c r="AI153" s="313">
        <v>0</v>
      </c>
      <c r="AJ153" s="313">
        <v>0</v>
      </c>
      <c r="AK153" s="313">
        <v>0</v>
      </c>
      <c r="AL153" s="313">
        <v>0</v>
      </c>
      <c r="AM153" s="313">
        <v>0</v>
      </c>
      <c r="AN153" s="313">
        <v>0</v>
      </c>
      <c r="AO153" s="313">
        <v>0</v>
      </c>
      <c r="AP153" s="313">
        <v>0</v>
      </c>
      <c r="AQ153" s="313">
        <v>0</v>
      </c>
      <c r="AR153" s="313">
        <v>0</v>
      </c>
      <c r="AS153" s="313">
        <v>0</v>
      </c>
      <c r="AT153" s="313">
        <v>0</v>
      </c>
      <c r="AU153" s="313">
        <v>0</v>
      </c>
      <c r="AV153" s="313">
        <v>38</v>
      </c>
      <c r="AW153" s="313">
        <v>3</v>
      </c>
      <c r="AX153" s="313">
        <v>7</v>
      </c>
      <c r="AY153" s="313">
        <v>9</v>
      </c>
      <c r="AZ153" s="313">
        <v>9</v>
      </c>
      <c r="BA153" s="313">
        <v>8</v>
      </c>
      <c r="BB153" s="313">
        <v>10</v>
      </c>
      <c r="BC153" s="313">
        <v>12</v>
      </c>
      <c r="BD153" s="313">
        <v>12</v>
      </c>
      <c r="BE153" s="313">
        <v>14</v>
      </c>
      <c r="BF153" s="313">
        <v>14</v>
      </c>
      <c r="BG153" s="313">
        <v>14</v>
      </c>
      <c r="BH153" s="313">
        <v>14</v>
      </c>
      <c r="BI153" s="313">
        <v>15</v>
      </c>
      <c r="BJ153" s="313">
        <v>16</v>
      </c>
      <c r="BK153" s="313">
        <v>16</v>
      </c>
      <c r="BL153" s="313">
        <v>17</v>
      </c>
      <c r="BM153" s="313">
        <v>19</v>
      </c>
      <c r="BN153" s="313">
        <v>19</v>
      </c>
      <c r="BO153" s="313">
        <v>20</v>
      </c>
      <c r="BP153" s="313">
        <v>20</v>
      </c>
      <c r="BQ153" s="313">
        <v>20</v>
      </c>
      <c r="BR153" s="313">
        <v>19</v>
      </c>
      <c r="BS153" s="313">
        <v>8</v>
      </c>
      <c r="BT153" s="313">
        <v>9</v>
      </c>
      <c r="BU153" s="313">
        <v>8</v>
      </c>
      <c r="BV153" s="313">
        <v>7</v>
      </c>
      <c r="BW153" s="313">
        <v>8</v>
      </c>
      <c r="BX153" s="313">
        <v>7</v>
      </c>
      <c r="BY153" s="313">
        <v>6</v>
      </c>
      <c r="BZ153" s="313">
        <v>5</v>
      </c>
      <c r="CA153" s="313">
        <v>4</v>
      </c>
      <c r="CB153" s="313">
        <v>4</v>
      </c>
      <c r="CC153" s="313">
        <v>4</v>
      </c>
      <c r="CD153" s="313">
        <v>3</v>
      </c>
      <c r="CE153" s="313">
        <v>3</v>
      </c>
      <c r="CF153" s="313">
        <v>3</v>
      </c>
      <c r="CG153" s="314">
        <v>2</v>
      </c>
      <c r="CH153" s="296"/>
    </row>
    <row r="154" spans="1:86" s="315" customFormat="1" ht="15.5" x14ac:dyDescent="0.35">
      <c r="A154" s="307"/>
      <c r="B154" s="319" t="s">
        <v>413</v>
      </c>
      <c r="C154" s="308"/>
      <c r="D154" s="312"/>
      <c r="E154" s="312"/>
      <c r="F154" s="312"/>
      <c r="G154" s="312"/>
      <c r="H154" s="312"/>
      <c r="I154" s="312"/>
      <c r="J154" s="312"/>
      <c r="K154" s="312"/>
      <c r="L154" s="312"/>
      <c r="M154" s="312"/>
      <c r="N154" s="312"/>
      <c r="O154" s="312"/>
      <c r="P154" s="312"/>
      <c r="Q154" s="312"/>
      <c r="R154" s="312"/>
      <c r="S154" s="312"/>
      <c r="T154" s="312"/>
      <c r="U154" s="312"/>
      <c r="V154" s="312"/>
      <c r="W154" s="312"/>
      <c r="X154" s="312"/>
      <c r="Y154" s="312"/>
      <c r="Z154" s="312"/>
      <c r="AA154" s="312"/>
      <c r="AB154" s="312"/>
      <c r="AC154" s="312"/>
      <c r="AD154" s="312"/>
      <c r="AE154" s="312"/>
      <c r="AF154" s="312"/>
      <c r="AG154" s="312"/>
      <c r="AH154" s="313">
        <v>61</v>
      </c>
      <c r="AI154" s="313">
        <v>86</v>
      </c>
      <c r="AJ154" s="313">
        <v>114</v>
      </c>
      <c r="AK154" s="313">
        <v>131</v>
      </c>
      <c r="AL154" s="313">
        <v>154</v>
      </c>
      <c r="AM154" s="313">
        <v>185</v>
      </c>
      <c r="AN154" s="313">
        <v>216</v>
      </c>
      <c r="AO154" s="313">
        <v>246</v>
      </c>
      <c r="AP154" s="313">
        <v>275</v>
      </c>
      <c r="AQ154" s="313">
        <v>303</v>
      </c>
      <c r="AR154" s="313">
        <v>325</v>
      </c>
      <c r="AS154" s="313">
        <v>345</v>
      </c>
      <c r="AT154" s="313">
        <v>364</v>
      </c>
      <c r="AU154" s="313">
        <v>387</v>
      </c>
      <c r="AV154" s="313">
        <v>0</v>
      </c>
      <c r="AW154" s="313">
        <v>0</v>
      </c>
      <c r="AX154" s="313">
        <v>0</v>
      </c>
      <c r="AY154" s="313">
        <v>0</v>
      </c>
      <c r="AZ154" s="313">
        <v>0</v>
      </c>
      <c r="BA154" s="313">
        <v>0</v>
      </c>
      <c r="BB154" s="313">
        <v>0</v>
      </c>
      <c r="BC154" s="313">
        <v>0</v>
      </c>
      <c r="BD154" s="313">
        <v>0</v>
      </c>
      <c r="BE154" s="313">
        <v>0</v>
      </c>
      <c r="BF154" s="313">
        <v>0</v>
      </c>
      <c r="BG154" s="313">
        <v>0</v>
      </c>
      <c r="BH154" s="313">
        <v>0</v>
      </c>
      <c r="BI154" s="313">
        <v>0</v>
      </c>
      <c r="BJ154" s="313">
        <v>0</v>
      </c>
      <c r="BK154" s="313">
        <v>0</v>
      </c>
      <c r="BL154" s="313">
        <v>0</v>
      </c>
      <c r="BM154" s="313">
        <v>0</v>
      </c>
      <c r="BN154" s="313">
        <v>0</v>
      </c>
      <c r="BO154" s="313">
        <v>0</v>
      </c>
      <c r="BP154" s="313">
        <v>0</v>
      </c>
      <c r="BQ154" s="313">
        <v>0</v>
      </c>
      <c r="BR154" s="313">
        <v>0</v>
      </c>
      <c r="BS154" s="313">
        <v>0</v>
      </c>
      <c r="BT154" s="313">
        <v>0</v>
      </c>
      <c r="BU154" s="313">
        <v>0</v>
      </c>
      <c r="BV154" s="313">
        <v>0</v>
      </c>
      <c r="BW154" s="313">
        <v>0</v>
      </c>
      <c r="BX154" s="313">
        <v>0</v>
      </c>
      <c r="BY154" s="313">
        <v>0</v>
      </c>
      <c r="BZ154" s="313">
        <v>0</v>
      </c>
      <c r="CA154" s="313">
        <v>0</v>
      </c>
      <c r="CB154" s="313">
        <v>0</v>
      </c>
      <c r="CC154" s="313">
        <v>0</v>
      </c>
      <c r="CD154" s="313">
        <v>0</v>
      </c>
      <c r="CE154" s="313">
        <v>0</v>
      </c>
      <c r="CF154" s="313">
        <v>0</v>
      </c>
      <c r="CG154" s="314">
        <v>0</v>
      </c>
      <c r="CH154" s="296"/>
    </row>
    <row r="155" spans="1:86" s="315" customFormat="1" ht="15.5" x14ac:dyDescent="0.35">
      <c r="A155" s="307"/>
      <c r="B155" s="319" t="s">
        <v>420</v>
      </c>
      <c r="C155" s="308"/>
      <c r="D155" s="312"/>
      <c r="E155" s="312"/>
      <c r="F155" s="312"/>
      <c r="G155" s="312"/>
      <c r="H155" s="312"/>
      <c r="I155" s="312"/>
      <c r="J155" s="312"/>
      <c r="K155" s="312"/>
      <c r="L155" s="312"/>
      <c r="M155" s="312"/>
      <c r="N155" s="312"/>
      <c r="O155" s="312"/>
      <c r="P155" s="312"/>
      <c r="Q155" s="312"/>
      <c r="R155" s="312"/>
      <c r="S155" s="312"/>
      <c r="T155" s="312"/>
      <c r="U155" s="312"/>
      <c r="V155" s="312"/>
      <c r="W155" s="312"/>
      <c r="X155" s="312"/>
      <c r="Y155" s="312"/>
      <c r="Z155" s="312"/>
      <c r="AA155" s="312"/>
      <c r="AB155" s="312"/>
      <c r="AC155" s="312"/>
      <c r="AD155" s="312"/>
      <c r="AE155" s="312"/>
      <c r="AF155" s="312"/>
      <c r="AG155" s="312"/>
      <c r="AH155" s="313">
        <v>0</v>
      </c>
      <c r="AI155" s="313">
        <v>0</v>
      </c>
      <c r="AJ155" s="313">
        <v>0</v>
      </c>
      <c r="AK155" s="313">
        <v>0</v>
      </c>
      <c r="AL155" s="313">
        <v>0</v>
      </c>
      <c r="AM155" s="313">
        <v>0</v>
      </c>
      <c r="AN155" s="313">
        <v>0</v>
      </c>
      <c r="AO155" s="313">
        <v>0</v>
      </c>
      <c r="AP155" s="313">
        <v>0</v>
      </c>
      <c r="AQ155" s="313">
        <v>0</v>
      </c>
      <c r="AR155" s="313">
        <v>0</v>
      </c>
      <c r="AS155" s="313">
        <v>0</v>
      </c>
      <c r="AT155" s="313">
        <v>0</v>
      </c>
      <c r="AU155" s="313">
        <v>0</v>
      </c>
      <c r="AV155" s="313">
        <v>0</v>
      </c>
      <c r="AW155" s="313">
        <v>0</v>
      </c>
      <c r="AX155" s="313">
        <v>0</v>
      </c>
      <c r="AY155" s="313">
        <v>0</v>
      </c>
      <c r="AZ155" s="313">
        <v>0</v>
      </c>
      <c r="BA155" s="313">
        <v>0</v>
      </c>
      <c r="BB155" s="313">
        <v>0</v>
      </c>
      <c r="BC155" s="313">
        <v>0</v>
      </c>
      <c r="BD155" s="313">
        <v>0</v>
      </c>
      <c r="BE155" s="313">
        <v>0</v>
      </c>
      <c r="BF155" s="313">
        <v>0</v>
      </c>
      <c r="BG155" s="313">
        <v>0</v>
      </c>
      <c r="BH155" s="313">
        <v>0</v>
      </c>
      <c r="BI155" s="313">
        <v>0</v>
      </c>
      <c r="BJ155" s="313">
        <v>0</v>
      </c>
      <c r="BK155" s="313">
        <v>0</v>
      </c>
      <c r="BL155" s="313">
        <v>0</v>
      </c>
      <c r="BM155" s="313">
        <v>0</v>
      </c>
      <c r="BN155" s="313">
        <v>0</v>
      </c>
      <c r="BO155" s="313">
        <v>0</v>
      </c>
      <c r="BP155" s="313">
        <v>0</v>
      </c>
      <c r="BQ155" s="313">
        <v>12</v>
      </c>
      <c r="BR155" s="313">
        <v>184</v>
      </c>
      <c r="BS155" s="313">
        <v>570</v>
      </c>
      <c r="BT155" s="313">
        <v>969</v>
      </c>
      <c r="BU155" s="313">
        <v>1394</v>
      </c>
      <c r="BV155" s="313">
        <v>1717</v>
      </c>
      <c r="BW155" s="313">
        <v>1936</v>
      </c>
      <c r="BX155" s="313">
        <v>2036</v>
      </c>
      <c r="BY155" s="313">
        <v>2181</v>
      </c>
      <c r="BZ155" s="313">
        <v>2431</v>
      </c>
      <c r="CA155" s="313">
        <v>2697</v>
      </c>
      <c r="CB155" s="313">
        <v>2997</v>
      </c>
      <c r="CC155" s="313">
        <v>3251</v>
      </c>
      <c r="CD155" s="313">
        <v>3501</v>
      </c>
      <c r="CE155" s="313">
        <v>3622</v>
      </c>
      <c r="CF155" s="313">
        <v>3738</v>
      </c>
      <c r="CG155" s="314">
        <v>3845</v>
      </c>
      <c r="CH155" s="296"/>
    </row>
    <row r="156" spans="1:86" s="315" customFormat="1" ht="15.5" x14ac:dyDescent="0.35">
      <c r="A156" s="307"/>
      <c r="B156" s="291" t="s">
        <v>469</v>
      </c>
      <c r="C156" s="308"/>
      <c r="D156" s="312"/>
      <c r="E156" s="312"/>
      <c r="F156" s="312"/>
      <c r="G156" s="312"/>
      <c r="H156" s="312"/>
      <c r="I156" s="312"/>
      <c r="J156" s="312"/>
      <c r="K156" s="312"/>
      <c r="L156" s="312"/>
      <c r="M156" s="312"/>
      <c r="N156" s="312"/>
      <c r="O156" s="312"/>
      <c r="P156" s="312"/>
      <c r="Q156" s="312"/>
      <c r="R156" s="312"/>
      <c r="S156" s="312"/>
      <c r="T156" s="312"/>
      <c r="U156" s="312"/>
      <c r="V156" s="312"/>
      <c r="W156" s="312"/>
      <c r="X156" s="312"/>
      <c r="Y156" s="312"/>
      <c r="Z156" s="312"/>
      <c r="AA156" s="312"/>
      <c r="AB156" s="312"/>
      <c r="AC156" s="312"/>
      <c r="AD156" s="312"/>
      <c r="AE156" s="312"/>
      <c r="AF156" s="312"/>
      <c r="AG156" s="312"/>
      <c r="AH156" s="313">
        <v>0</v>
      </c>
      <c r="AI156" s="313">
        <v>0</v>
      </c>
      <c r="AJ156" s="313">
        <v>0</v>
      </c>
      <c r="AK156" s="313">
        <v>0</v>
      </c>
      <c r="AL156" s="313">
        <v>0</v>
      </c>
      <c r="AM156" s="313">
        <v>0</v>
      </c>
      <c r="AN156" s="313">
        <v>0</v>
      </c>
      <c r="AO156" s="313">
        <v>0</v>
      </c>
      <c r="AP156" s="313">
        <v>0</v>
      </c>
      <c r="AQ156" s="313">
        <v>0</v>
      </c>
      <c r="AR156" s="313">
        <v>0</v>
      </c>
      <c r="AS156" s="313">
        <v>0</v>
      </c>
      <c r="AT156" s="313">
        <v>0</v>
      </c>
      <c r="AU156" s="313">
        <v>0</v>
      </c>
      <c r="AV156" s="313">
        <v>0</v>
      </c>
      <c r="AW156" s="313">
        <v>0</v>
      </c>
      <c r="AX156" s="313">
        <v>0</v>
      </c>
      <c r="AY156" s="313">
        <v>0</v>
      </c>
      <c r="AZ156" s="313">
        <v>0</v>
      </c>
      <c r="BA156" s="313">
        <v>0</v>
      </c>
      <c r="BB156" s="313">
        <v>0</v>
      </c>
      <c r="BC156" s="313">
        <v>0</v>
      </c>
      <c r="BD156" s="313">
        <v>0</v>
      </c>
      <c r="BE156" s="313">
        <v>0</v>
      </c>
      <c r="BF156" s="313">
        <v>0</v>
      </c>
      <c r="BG156" s="313">
        <v>0</v>
      </c>
      <c r="BH156" s="313">
        <v>0</v>
      </c>
      <c r="BI156" s="313">
        <v>0</v>
      </c>
      <c r="BJ156" s="313">
        <v>0</v>
      </c>
      <c r="BK156" s="313">
        <v>0</v>
      </c>
      <c r="BL156" s="313">
        <v>0</v>
      </c>
      <c r="BM156" s="313">
        <v>0</v>
      </c>
      <c r="BN156" s="313">
        <v>0</v>
      </c>
      <c r="BO156" s="313">
        <v>0</v>
      </c>
      <c r="BP156" s="313">
        <v>0</v>
      </c>
      <c r="BQ156" s="313">
        <v>12</v>
      </c>
      <c r="BR156" s="313">
        <v>182</v>
      </c>
      <c r="BS156" s="313">
        <v>564</v>
      </c>
      <c r="BT156" s="313">
        <v>958</v>
      </c>
      <c r="BU156" s="313">
        <v>1379</v>
      </c>
      <c r="BV156" s="313">
        <v>1699</v>
      </c>
      <c r="BW156" s="313">
        <v>1916</v>
      </c>
      <c r="BX156" s="313">
        <v>2014</v>
      </c>
      <c r="BY156" s="313">
        <v>2158</v>
      </c>
      <c r="BZ156" s="313">
        <v>2404</v>
      </c>
      <c r="CA156" s="313">
        <v>2668</v>
      </c>
      <c r="CB156" s="313">
        <v>2964</v>
      </c>
      <c r="CC156" s="313">
        <v>3216</v>
      </c>
      <c r="CD156" s="313">
        <v>3462</v>
      </c>
      <c r="CE156" s="313">
        <v>3583</v>
      </c>
      <c r="CF156" s="313">
        <v>3697</v>
      </c>
      <c r="CG156" s="314">
        <v>3803</v>
      </c>
      <c r="CH156" s="296"/>
    </row>
    <row r="157" spans="1:86" s="315" customFormat="1" ht="15.5" x14ac:dyDescent="0.35">
      <c r="A157" s="307"/>
      <c r="B157" s="291" t="s">
        <v>470</v>
      </c>
      <c r="C157" s="308"/>
      <c r="D157" s="312"/>
      <c r="E157" s="312"/>
      <c r="F157" s="312"/>
      <c r="G157" s="312"/>
      <c r="H157" s="312"/>
      <c r="I157" s="312"/>
      <c r="J157" s="312"/>
      <c r="K157" s="312"/>
      <c r="L157" s="312"/>
      <c r="M157" s="312"/>
      <c r="N157" s="312"/>
      <c r="O157" s="312"/>
      <c r="P157" s="312"/>
      <c r="Q157" s="312"/>
      <c r="R157" s="312"/>
      <c r="S157" s="312"/>
      <c r="T157" s="312"/>
      <c r="U157" s="312"/>
      <c r="V157" s="312"/>
      <c r="W157" s="312"/>
      <c r="X157" s="312"/>
      <c r="Y157" s="312"/>
      <c r="Z157" s="312"/>
      <c r="AA157" s="312"/>
      <c r="AB157" s="312"/>
      <c r="AC157" s="312"/>
      <c r="AD157" s="312"/>
      <c r="AE157" s="312"/>
      <c r="AF157" s="312"/>
      <c r="AG157" s="312"/>
      <c r="AH157" s="313">
        <v>0</v>
      </c>
      <c r="AI157" s="313">
        <v>0</v>
      </c>
      <c r="AJ157" s="313">
        <v>0</v>
      </c>
      <c r="AK157" s="313">
        <v>0</v>
      </c>
      <c r="AL157" s="313">
        <v>0</v>
      </c>
      <c r="AM157" s="313">
        <v>0</v>
      </c>
      <c r="AN157" s="313">
        <v>0</v>
      </c>
      <c r="AO157" s="313">
        <v>0</v>
      </c>
      <c r="AP157" s="313">
        <v>0</v>
      </c>
      <c r="AQ157" s="313">
        <v>0</v>
      </c>
      <c r="AR157" s="313">
        <v>0</v>
      </c>
      <c r="AS157" s="313">
        <v>0</v>
      </c>
      <c r="AT157" s="313">
        <v>0</v>
      </c>
      <c r="AU157" s="313">
        <v>0</v>
      </c>
      <c r="AV157" s="313">
        <v>0</v>
      </c>
      <c r="AW157" s="313">
        <v>0</v>
      </c>
      <c r="AX157" s="313">
        <v>0</v>
      </c>
      <c r="AY157" s="313">
        <v>0</v>
      </c>
      <c r="AZ157" s="313">
        <v>0</v>
      </c>
      <c r="BA157" s="313">
        <v>0</v>
      </c>
      <c r="BB157" s="313">
        <v>0</v>
      </c>
      <c r="BC157" s="313">
        <v>0</v>
      </c>
      <c r="BD157" s="313">
        <v>0</v>
      </c>
      <c r="BE157" s="313">
        <v>0</v>
      </c>
      <c r="BF157" s="313">
        <v>0</v>
      </c>
      <c r="BG157" s="313">
        <v>0</v>
      </c>
      <c r="BH157" s="313">
        <v>0</v>
      </c>
      <c r="BI157" s="313">
        <v>0</v>
      </c>
      <c r="BJ157" s="313">
        <v>0</v>
      </c>
      <c r="BK157" s="313">
        <v>0</v>
      </c>
      <c r="BL157" s="313">
        <v>0</v>
      </c>
      <c r="BM157" s="313">
        <v>0</v>
      </c>
      <c r="BN157" s="313">
        <v>0</v>
      </c>
      <c r="BO157" s="313">
        <v>0</v>
      </c>
      <c r="BP157" s="313">
        <v>0</v>
      </c>
      <c r="BQ157" s="313">
        <v>0</v>
      </c>
      <c r="BR157" s="313">
        <v>2</v>
      </c>
      <c r="BS157" s="313">
        <v>6</v>
      </c>
      <c r="BT157" s="313">
        <v>11</v>
      </c>
      <c r="BU157" s="313">
        <v>15</v>
      </c>
      <c r="BV157" s="313">
        <v>19</v>
      </c>
      <c r="BW157" s="313">
        <v>20</v>
      </c>
      <c r="BX157" s="313">
        <v>22</v>
      </c>
      <c r="BY157" s="313">
        <v>24</v>
      </c>
      <c r="BZ157" s="313">
        <v>26</v>
      </c>
      <c r="CA157" s="313">
        <v>29</v>
      </c>
      <c r="CB157" s="313">
        <v>33</v>
      </c>
      <c r="CC157" s="313">
        <v>35</v>
      </c>
      <c r="CD157" s="313">
        <v>38</v>
      </c>
      <c r="CE157" s="313">
        <v>39</v>
      </c>
      <c r="CF157" s="313">
        <v>41</v>
      </c>
      <c r="CG157" s="314">
        <v>42</v>
      </c>
      <c r="CH157" s="296"/>
    </row>
    <row r="158" spans="1:86" ht="15.5" x14ac:dyDescent="0.35">
      <c r="A158" s="316"/>
      <c r="B158" s="317" t="s">
        <v>591</v>
      </c>
      <c r="C158" s="318"/>
      <c r="D158" s="313"/>
      <c r="E158" s="313"/>
      <c r="F158" s="313"/>
      <c r="G158" s="313"/>
      <c r="H158" s="313"/>
      <c r="I158" s="313"/>
      <c r="J158" s="313"/>
      <c r="K158" s="313"/>
      <c r="L158" s="313"/>
      <c r="M158" s="313"/>
      <c r="N158" s="313"/>
      <c r="O158" s="313"/>
      <c r="P158" s="313"/>
      <c r="Q158" s="313"/>
      <c r="R158" s="313"/>
      <c r="S158" s="313"/>
      <c r="T158" s="313"/>
      <c r="U158" s="313"/>
      <c r="V158" s="313"/>
      <c r="W158" s="313"/>
      <c r="X158" s="313"/>
      <c r="Y158" s="313"/>
      <c r="Z158" s="313"/>
      <c r="AA158" s="313"/>
      <c r="AB158" s="313"/>
      <c r="AC158" s="313"/>
      <c r="AD158" s="313"/>
      <c r="AE158" s="313"/>
      <c r="AF158" s="313"/>
      <c r="AG158" s="313"/>
      <c r="AH158" s="313">
        <f t="shared" ref="AH158:BM158" si="34">SUM(AH159:AH165)-AH166</f>
        <v>1204</v>
      </c>
      <c r="AI158" s="323">
        <f t="shared" si="34"/>
        <v>1211</v>
      </c>
      <c r="AJ158" s="323">
        <f t="shared" si="34"/>
        <v>1201</v>
      </c>
      <c r="AK158" s="323">
        <f t="shared" si="34"/>
        <v>1265</v>
      </c>
      <c r="AL158" s="323">
        <f t="shared" si="34"/>
        <v>1306</v>
      </c>
      <c r="AM158" s="323">
        <f t="shared" si="34"/>
        <v>1243</v>
      </c>
      <c r="AN158" s="323">
        <f t="shared" si="34"/>
        <v>1234</v>
      </c>
      <c r="AO158" s="323">
        <f t="shared" si="34"/>
        <v>1285</v>
      </c>
      <c r="AP158" s="323">
        <f t="shared" si="34"/>
        <v>1300</v>
      </c>
      <c r="AQ158" s="323">
        <f t="shared" si="34"/>
        <v>1359</v>
      </c>
      <c r="AR158" s="323">
        <f t="shared" si="34"/>
        <v>1460</v>
      </c>
      <c r="AS158" s="323">
        <f t="shared" si="34"/>
        <v>1565</v>
      </c>
      <c r="AT158" s="323">
        <f t="shared" si="34"/>
        <v>1691</v>
      </c>
      <c r="AU158" s="323">
        <f t="shared" si="34"/>
        <v>1875</v>
      </c>
      <c r="AV158" s="323">
        <f t="shared" si="34"/>
        <v>2086</v>
      </c>
      <c r="AW158" s="323">
        <f t="shared" si="34"/>
        <v>2248</v>
      </c>
      <c r="AX158" s="323">
        <f t="shared" si="34"/>
        <v>2412</v>
      </c>
      <c r="AY158" s="323">
        <f t="shared" si="34"/>
        <v>2798</v>
      </c>
      <c r="AZ158" s="323">
        <f t="shared" si="34"/>
        <v>2783</v>
      </c>
      <c r="BA158" s="323">
        <f t="shared" si="34"/>
        <v>2776</v>
      </c>
      <c r="BB158" s="323">
        <f t="shared" si="34"/>
        <v>2709</v>
      </c>
      <c r="BC158" s="323">
        <f t="shared" si="34"/>
        <v>2691</v>
      </c>
      <c r="BD158" s="323">
        <f t="shared" si="34"/>
        <v>3995</v>
      </c>
      <c r="BE158" s="323">
        <f t="shared" si="34"/>
        <v>4078</v>
      </c>
      <c r="BF158" s="323">
        <f t="shared" si="34"/>
        <v>4117</v>
      </c>
      <c r="BG158" s="323">
        <f t="shared" si="34"/>
        <v>4075</v>
      </c>
      <c r="BH158" s="323">
        <f t="shared" si="34"/>
        <v>3983</v>
      </c>
      <c r="BI158" s="323">
        <f t="shared" si="34"/>
        <v>3919</v>
      </c>
      <c r="BJ158" s="323">
        <f t="shared" si="34"/>
        <v>3873</v>
      </c>
      <c r="BK158" s="323">
        <f t="shared" si="34"/>
        <v>3832</v>
      </c>
      <c r="BL158" s="323">
        <f t="shared" si="34"/>
        <v>3854</v>
      </c>
      <c r="BM158" s="323">
        <f t="shared" si="34"/>
        <v>3677</v>
      </c>
      <c r="BN158" s="323">
        <f t="shared" ref="BN158:CG158" si="35">SUM(BN159:BN165)-BN166</f>
        <v>3566</v>
      </c>
      <c r="BO158" s="323">
        <f t="shared" si="35"/>
        <v>3419</v>
      </c>
      <c r="BP158" s="323">
        <f t="shared" si="35"/>
        <v>3037</v>
      </c>
      <c r="BQ158" s="323">
        <f t="shared" si="35"/>
        <v>2697</v>
      </c>
      <c r="BR158" s="323">
        <f t="shared" si="35"/>
        <v>2640</v>
      </c>
      <c r="BS158" s="323">
        <f t="shared" si="35"/>
        <v>2578</v>
      </c>
      <c r="BT158" s="323">
        <f t="shared" si="35"/>
        <v>2486</v>
      </c>
      <c r="BU158" s="323">
        <f t="shared" si="35"/>
        <v>2375</v>
      </c>
      <c r="BV158" s="323">
        <f t="shared" si="35"/>
        <v>2200</v>
      </c>
      <c r="BW158" s="323">
        <f t="shared" si="35"/>
        <v>2541</v>
      </c>
      <c r="BX158" s="323">
        <f t="shared" si="35"/>
        <v>2660</v>
      </c>
      <c r="BY158" s="323">
        <f t="shared" si="35"/>
        <v>2876</v>
      </c>
      <c r="BZ158" s="323">
        <f t="shared" si="35"/>
        <v>3067</v>
      </c>
      <c r="CA158" s="323">
        <f t="shared" si="35"/>
        <v>3283</v>
      </c>
      <c r="CB158" s="323">
        <f t="shared" si="35"/>
        <v>3468</v>
      </c>
      <c r="CC158" s="323">
        <f t="shared" si="35"/>
        <v>3640</v>
      </c>
      <c r="CD158" s="323">
        <f t="shared" si="35"/>
        <v>3791</v>
      </c>
      <c r="CE158" s="323">
        <f t="shared" si="35"/>
        <v>3910</v>
      </c>
      <c r="CF158" s="323">
        <f t="shared" si="35"/>
        <v>3997</v>
      </c>
      <c r="CG158" s="314">
        <f t="shared" si="35"/>
        <v>4060</v>
      </c>
    </row>
    <row r="159" spans="1:86" ht="15.5" x14ac:dyDescent="0.35">
      <c r="A159" s="316"/>
      <c r="B159" s="319" t="s">
        <v>637</v>
      </c>
      <c r="C159" s="318"/>
      <c r="D159" s="313"/>
      <c r="E159" s="313"/>
      <c r="F159" s="313"/>
      <c r="G159" s="313"/>
      <c r="H159" s="313"/>
      <c r="I159" s="313"/>
      <c r="J159" s="313"/>
      <c r="K159" s="313"/>
      <c r="L159" s="313"/>
      <c r="M159" s="313"/>
      <c r="N159" s="313"/>
      <c r="O159" s="313"/>
      <c r="P159" s="313"/>
      <c r="Q159" s="313"/>
      <c r="R159" s="313"/>
      <c r="S159" s="313"/>
      <c r="T159" s="313"/>
      <c r="U159" s="313"/>
      <c r="V159" s="313"/>
      <c r="W159" s="313"/>
      <c r="X159" s="313"/>
      <c r="Y159" s="313"/>
      <c r="Z159" s="313"/>
      <c r="AA159" s="313"/>
      <c r="AB159" s="313"/>
      <c r="AC159" s="313"/>
      <c r="AD159" s="313"/>
      <c r="AE159" s="313"/>
      <c r="AF159" s="313"/>
      <c r="AG159" s="313"/>
      <c r="AH159" s="313">
        <v>0</v>
      </c>
      <c r="AI159" s="313">
        <v>0</v>
      </c>
      <c r="AJ159" s="313">
        <v>0</v>
      </c>
      <c r="AK159" s="313">
        <v>0</v>
      </c>
      <c r="AL159" s="313">
        <v>0</v>
      </c>
      <c r="AM159" s="313">
        <v>0</v>
      </c>
      <c r="AN159" s="313">
        <v>0</v>
      </c>
      <c r="AO159" s="313">
        <v>0</v>
      </c>
      <c r="AP159" s="313">
        <v>0</v>
      </c>
      <c r="AQ159" s="313">
        <v>0</v>
      </c>
      <c r="AR159" s="313">
        <v>0</v>
      </c>
      <c r="AS159" s="313">
        <v>0</v>
      </c>
      <c r="AT159" s="313">
        <v>0</v>
      </c>
      <c r="AU159" s="313">
        <v>0</v>
      </c>
      <c r="AV159" s="313">
        <v>0</v>
      </c>
      <c r="AW159" s="313">
        <v>0</v>
      </c>
      <c r="AX159" s="313">
        <v>0</v>
      </c>
      <c r="AY159" s="313">
        <v>0</v>
      </c>
      <c r="AZ159" s="313">
        <v>0</v>
      </c>
      <c r="BA159" s="313">
        <v>0</v>
      </c>
      <c r="BB159" s="313">
        <v>0</v>
      </c>
      <c r="BC159" s="313">
        <v>0</v>
      </c>
      <c r="BD159" s="313">
        <v>0</v>
      </c>
      <c r="BE159" s="313">
        <v>0</v>
      </c>
      <c r="BF159" s="313">
        <v>0</v>
      </c>
      <c r="BG159" s="313">
        <v>0</v>
      </c>
      <c r="BH159" s="313">
        <v>0</v>
      </c>
      <c r="BI159" s="313">
        <v>0</v>
      </c>
      <c r="BJ159" s="313">
        <v>0</v>
      </c>
      <c r="BK159" s="313">
        <v>0</v>
      </c>
      <c r="BL159" s="313">
        <v>136</v>
      </c>
      <c r="BM159" s="313">
        <v>391</v>
      </c>
      <c r="BN159" s="313">
        <v>579</v>
      </c>
      <c r="BO159" s="313">
        <v>811</v>
      </c>
      <c r="BP159" s="313">
        <v>1365</v>
      </c>
      <c r="BQ159" s="313">
        <v>1912</v>
      </c>
      <c r="BR159" s="313">
        <v>2235</v>
      </c>
      <c r="BS159" s="313">
        <v>2356</v>
      </c>
      <c r="BT159" s="313">
        <v>2381</v>
      </c>
      <c r="BU159" s="313">
        <v>2326</v>
      </c>
      <c r="BV159" s="313">
        <v>2168</v>
      </c>
      <c r="BW159" s="313">
        <v>1961</v>
      </c>
      <c r="BX159" s="313">
        <v>1875</v>
      </c>
      <c r="BY159" s="313">
        <v>1769</v>
      </c>
      <c r="BZ159" s="313">
        <v>1663</v>
      </c>
      <c r="CA159" s="313">
        <v>1573</v>
      </c>
      <c r="CB159" s="313">
        <v>1445</v>
      </c>
      <c r="CC159" s="313">
        <v>1010</v>
      </c>
      <c r="CD159" s="313">
        <v>783</v>
      </c>
      <c r="CE159" s="313">
        <v>800</v>
      </c>
      <c r="CF159" s="313">
        <v>805</v>
      </c>
      <c r="CG159" s="314">
        <v>801</v>
      </c>
    </row>
    <row r="160" spans="1:86" ht="15.5" x14ac:dyDescent="0.35">
      <c r="A160" s="316"/>
      <c r="B160" s="319" t="s">
        <v>638</v>
      </c>
      <c r="C160" s="318"/>
      <c r="D160" s="313"/>
      <c r="E160" s="313"/>
      <c r="F160" s="313"/>
      <c r="G160" s="313"/>
      <c r="H160" s="313"/>
      <c r="I160" s="313"/>
      <c r="J160" s="313"/>
      <c r="K160" s="313"/>
      <c r="L160" s="313"/>
      <c r="M160" s="313"/>
      <c r="N160" s="313"/>
      <c r="O160" s="313"/>
      <c r="P160" s="313"/>
      <c r="Q160" s="313"/>
      <c r="R160" s="313"/>
      <c r="S160" s="313"/>
      <c r="T160" s="313"/>
      <c r="U160" s="313"/>
      <c r="V160" s="313"/>
      <c r="W160" s="313"/>
      <c r="X160" s="313"/>
      <c r="Y160" s="313"/>
      <c r="Z160" s="313"/>
      <c r="AA160" s="313"/>
      <c r="AB160" s="313"/>
      <c r="AC160" s="313"/>
      <c r="AD160" s="313"/>
      <c r="AE160" s="313"/>
      <c r="AF160" s="313"/>
      <c r="AG160" s="313"/>
      <c r="AH160" s="313">
        <v>0</v>
      </c>
      <c r="AI160" s="313">
        <v>0</v>
      </c>
      <c r="AJ160" s="313">
        <v>0</v>
      </c>
      <c r="AK160" s="313">
        <v>0</v>
      </c>
      <c r="AL160" s="313">
        <v>0</v>
      </c>
      <c r="AM160" s="313">
        <v>0</v>
      </c>
      <c r="AN160" s="313">
        <v>0</v>
      </c>
      <c r="AO160" s="313">
        <v>0</v>
      </c>
      <c r="AP160" s="313">
        <v>0</v>
      </c>
      <c r="AQ160" s="313">
        <v>0</v>
      </c>
      <c r="AR160" s="313">
        <v>0</v>
      </c>
      <c r="AS160" s="313">
        <v>0</v>
      </c>
      <c r="AT160" s="313">
        <v>0</v>
      </c>
      <c r="AU160" s="313">
        <v>0</v>
      </c>
      <c r="AV160" s="313">
        <v>0</v>
      </c>
      <c r="AW160" s="313">
        <v>0</v>
      </c>
      <c r="AX160" s="313">
        <v>0</v>
      </c>
      <c r="AY160" s="313">
        <v>2490</v>
      </c>
      <c r="AZ160" s="313">
        <v>2455</v>
      </c>
      <c r="BA160" s="313">
        <v>2437</v>
      </c>
      <c r="BB160" s="313">
        <v>2371</v>
      </c>
      <c r="BC160" s="313">
        <v>2354</v>
      </c>
      <c r="BD160" s="313">
        <v>2391</v>
      </c>
      <c r="BE160" s="313">
        <v>2430</v>
      </c>
      <c r="BF160" s="313">
        <v>2483</v>
      </c>
      <c r="BG160" s="313">
        <v>2504</v>
      </c>
      <c r="BH160" s="313">
        <v>2510</v>
      </c>
      <c r="BI160" s="313">
        <v>2475</v>
      </c>
      <c r="BJ160" s="313">
        <v>2443</v>
      </c>
      <c r="BK160" s="313">
        <v>2415</v>
      </c>
      <c r="BL160" s="313">
        <v>2332</v>
      </c>
      <c r="BM160" s="313">
        <v>2031</v>
      </c>
      <c r="BN160" s="313">
        <v>1827</v>
      </c>
      <c r="BO160" s="313">
        <v>1577</v>
      </c>
      <c r="BP160" s="313">
        <v>965</v>
      </c>
      <c r="BQ160" s="313">
        <v>366</v>
      </c>
      <c r="BR160" s="313">
        <v>133</v>
      </c>
      <c r="BS160" s="313">
        <v>74</v>
      </c>
      <c r="BT160" s="313">
        <v>52</v>
      </c>
      <c r="BU160" s="313">
        <v>40</v>
      </c>
      <c r="BV160" s="313">
        <v>32</v>
      </c>
      <c r="BW160" s="313">
        <v>26</v>
      </c>
      <c r="BX160" s="313">
        <v>23</v>
      </c>
      <c r="BY160" s="313">
        <v>21</v>
      </c>
      <c r="BZ160" s="313">
        <v>19</v>
      </c>
      <c r="CA160" s="313">
        <v>17</v>
      </c>
      <c r="CB160" s="313">
        <v>15</v>
      </c>
      <c r="CC160" s="313">
        <v>12</v>
      </c>
      <c r="CD160" s="313">
        <v>10</v>
      </c>
      <c r="CE160" s="313">
        <v>7</v>
      </c>
      <c r="CF160" s="313">
        <v>5</v>
      </c>
      <c r="CG160" s="314">
        <v>2</v>
      </c>
    </row>
    <row r="161" spans="1:85" ht="15.5" x14ac:dyDescent="0.35">
      <c r="A161" s="316"/>
      <c r="B161" s="321" t="s">
        <v>592</v>
      </c>
      <c r="C161" s="318"/>
      <c r="D161" s="313"/>
      <c r="E161" s="313"/>
      <c r="F161" s="313"/>
      <c r="G161" s="313"/>
      <c r="H161" s="313"/>
      <c r="I161" s="313"/>
      <c r="J161" s="313"/>
      <c r="K161" s="313"/>
      <c r="L161" s="313"/>
      <c r="M161" s="313"/>
      <c r="N161" s="313"/>
      <c r="O161" s="313"/>
      <c r="P161" s="313"/>
      <c r="Q161" s="313"/>
      <c r="R161" s="313"/>
      <c r="S161" s="313"/>
      <c r="T161" s="313"/>
      <c r="U161" s="313"/>
      <c r="V161" s="313"/>
      <c r="W161" s="313"/>
      <c r="X161" s="313"/>
      <c r="Y161" s="313"/>
      <c r="Z161" s="313"/>
      <c r="AA161" s="313"/>
      <c r="AB161" s="313"/>
      <c r="AC161" s="313"/>
      <c r="AD161" s="313"/>
      <c r="AE161" s="313"/>
      <c r="AF161" s="313"/>
      <c r="AG161" s="313"/>
      <c r="AH161" s="313">
        <v>0</v>
      </c>
      <c r="AI161" s="313">
        <v>0</v>
      </c>
      <c r="AJ161" s="313">
        <v>0</v>
      </c>
      <c r="AK161" s="313">
        <v>0</v>
      </c>
      <c r="AL161" s="313">
        <v>0</v>
      </c>
      <c r="AM161" s="313">
        <v>0</v>
      </c>
      <c r="AN161" s="313">
        <v>0</v>
      </c>
      <c r="AO161" s="313">
        <v>0</v>
      </c>
      <c r="AP161" s="313">
        <v>0</v>
      </c>
      <c r="AQ161" s="313">
        <v>0</v>
      </c>
      <c r="AR161" s="313">
        <v>0</v>
      </c>
      <c r="AS161" s="313">
        <v>0</v>
      </c>
      <c r="AT161" s="313">
        <v>0</v>
      </c>
      <c r="AU161" s="313">
        <v>0</v>
      </c>
      <c r="AV161" s="313">
        <v>0</v>
      </c>
      <c r="AW161" s="313">
        <v>0</v>
      </c>
      <c r="AX161" s="313">
        <v>0</v>
      </c>
      <c r="AY161" s="313">
        <v>0</v>
      </c>
      <c r="AZ161" s="313">
        <v>0</v>
      </c>
      <c r="BA161" s="313">
        <v>0</v>
      </c>
      <c r="BB161" s="313">
        <v>0</v>
      </c>
      <c r="BC161" s="313">
        <v>0</v>
      </c>
      <c r="BD161" s="313">
        <v>1268</v>
      </c>
      <c r="BE161" s="313">
        <v>1322</v>
      </c>
      <c r="BF161" s="313">
        <v>1345</v>
      </c>
      <c r="BG161" s="313">
        <v>1297</v>
      </c>
      <c r="BH161" s="313">
        <v>1213</v>
      </c>
      <c r="BI161" s="313">
        <v>1198</v>
      </c>
      <c r="BJ161" s="313">
        <v>1196</v>
      </c>
      <c r="BK161" s="313">
        <v>1196</v>
      </c>
      <c r="BL161" s="313">
        <v>1176</v>
      </c>
      <c r="BM161" s="313">
        <v>1055</v>
      </c>
      <c r="BN161" s="313">
        <v>969</v>
      </c>
      <c r="BO161" s="313">
        <v>847</v>
      </c>
      <c r="BP161" s="313">
        <v>530</v>
      </c>
      <c r="BQ161" s="313">
        <v>252</v>
      </c>
      <c r="BR161" s="313">
        <v>138</v>
      </c>
      <c r="BS161" s="313">
        <v>73</v>
      </c>
      <c r="BT161" s="313">
        <v>28</v>
      </c>
      <c r="BU161" s="313">
        <v>6</v>
      </c>
      <c r="BV161" s="313">
        <v>0</v>
      </c>
      <c r="BW161" s="313">
        <v>0</v>
      </c>
      <c r="BX161" s="313">
        <v>0</v>
      </c>
      <c r="BY161" s="313">
        <v>0</v>
      </c>
      <c r="BZ161" s="313">
        <v>0</v>
      </c>
      <c r="CA161" s="313">
        <v>0</v>
      </c>
      <c r="CB161" s="313">
        <v>0</v>
      </c>
      <c r="CC161" s="313">
        <v>0</v>
      </c>
      <c r="CD161" s="313">
        <v>0</v>
      </c>
      <c r="CE161" s="313">
        <v>0</v>
      </c>
      <c r="CF161" s="313">
        <v>0</v>
      </c>
      <c r="CG161" s="314">
        <v>0</v>
      </c>
    </row>
    <row r="162" spans="1:85" ht="15.5" x14ac:dyDescent="0.35">
      <c r="A162" s="316"/>
      <c r="B162" s="319" t="s">
        <v>406</v>
      </c>
      <c r="C162" s="318"/>
      <c r="D162" s="313"/>
      <c r="E162" s="313"/>
      <c r="F162" s="313"/>
      <c r="G162" s="313"/>
      <c r="H162" s="313"/>
      <c r="I162" s="313"/>
      <c r="J162" s="313"/>
      <c r="K162" s="313"/>
      <c r="L162" s="313"/>
      <c r="M162" s="313"/>
      <c r="N162" s="313"/>
      <c r="O162" s="313"/>
      <c r="P162" s="313"/>
      <c r="Q162" s="313"/>
      <c r="R162" s="313"/>
      <c r="S162" s="313"/>
      <c r="T162" s="313"/>
      <c r="U162" s="313"/>
      <c r="V162" s="313"/>
      <c r="W162" s="313"/>
      <c r="X162" s="313"/>
      <c r="Y162" s="313"/>
      <c r="Z162" s="313"/>
      <c r="AA162" s="313"/>
      <c r="AB162" s="313"/>
      <c r="AC162" s="313"/>
      <c r="AD162" s="313"/>
      <c r="AE162" s="313"/>
      <c r="AF162" s="313"/>
      <c r="AG162" s="313"/>
      <c r="AH162" s="313">
        <v>545</v>
      </c>
      <c r="AI162" s="313">
        <v>565</v>
      </c>
      <c r="AJ162" s="313">
        <v>591</v>
      </c>
      <c r="AK162" s="313">
        <v>654</v>
      </c>
      <c r="AL162" s="313">
        <v>694</v>
      </c>
      <c r="AM162" s="313">
        <v>730</v>
      </c>
      <c r="AN162" s="313">
        <v>782</v>
      </c>
      <c r="AO162" s="313">
        <v>826</v>
      </c>
      <c r="AP162" s="313">
        <v>857</v>
      </c>
      <c r="AQ162" s="313">
        <v>926</v>
      </c>
      <c r="AR162" s="313">
        <v>1012</v>
      </c>
      <c r="AS162" s="313">
        <v>1105</v>
      </c>
      <c r="AT162" s="313">
        <v>1214</v>
      </c>
      <c r="AU162" s="313">
        <v>1366</v>
      </c>
      <c r="AV162" s="313">
        <v>1547</v>
      </c>
      <c r="AW162" s="313">
        <v>1694</v>
      </c>
      <c r="AX162" s="313">
        <v>1838</v>
      </c>
      <c r="AY162" s="313">
        <v>0</v>
      </c>
      <c r="AZ162" s="313">
        <v>0</v>
      </c>
      <c r="BA162" s="313">
        <v>0</v>
      </c>
      <c r="BB162" s="313">
        <v>0</v>
      </c>
      <c r="BC162" s="313">
        <v>0</v>
      </c>
      <c r="BD162" s="313">
        <v>0</v>
      </c>
      <c r="BE162" s="313">
        <v>0</v>
      </c>
      <c r="BF162" s="313">
        <v>0</v>
      </c>
      <c r="BG162" s="313">
        <v>0</v>
      </c>
      <c r="BH162" s="313">
        <v>0</v>
      </c>
      <c r="BI162" s="313">
        <v>0</v>
      </c>
      <c r="BJ162" s="313">
        <v>0</v>
      </c>
      <c r="BK162" s="313">
        <v>0</v>
      </c>
      <c r="BL162" s="313">
        <v>0</v>
      </c>
      <c r="BM162" s="313">
        <v>0</v>
      </c>
      <c r="BN162" s="313">
        <v>0</v>
      </c>
      <c r="BO162" s="313">
        <v>0</v>
      </c>
      <c r="BP162" s="313">
        <v>0</v>
      </c>
      <c r="BQ162" s="313">
        <v>0</v>
      </c>
      <c r="BR162" s="313">
        <v>0</v>
      </c>
      <c r="BS162" s="313">
        <v>0</v>
      </c>
      <c r="BT162" s="313">
        <v>0</v>
      </c>
      <c r="BU162" s="313">
        <v>0</v>
      </c>
      <c r="BV162" s="313">
        <v>0</v>
      </c>
      <c r="BW162" s="313">
        <v>0</v>
      </c>
      <c r="BX162" s="313">
        <v>0</v>
      </c>
      <c r="BY162" s="313">
        <v>0</v>
      </c>
      <c r="BZ162" s="313">
        <v>0</v>
      </c>
      <c r="CA162" s="313">
        <v>0</v>
      </c>
      <c r="CB162" s="313">
        <v>0</v>
      </c>
      <c r="CC162" s="313">
        <v>0</v>
      </c>
      <c r="CD162" s="313">
        <v>0</v>
      </c>
      <c r="CE162" s="313">
        <v>0</v>
      </c>
      <c r="CF162" s="313">
        <v>0</v>
      </c>
      <c r="CG162" s="314">
        <v>0</v>
      </c>
    </row>
    <row r="163" spans="1:85" ht="15.5" x14ac:dyDescent="0.35">
      <c r="A163" s="316"/>
      <c r="B163" s="290" t="s">
        <v>424</v>
      </c>
      <c r="C163" s="318"/>
      <c r="D163" s="313"/>
      <c r="E163" s="313"/>
      <c r="F163" s="313"/>
      <c r="G163" s="313"/>
      <c r="H163" s="313"/>
      <c r="I163" s="313"/>
      <c r="J163" s="313"/>
      <c r="K163" s="313"/>
      <c r="L163" s="313"/>
      <c r="M163" s="313"/>
      <c r="N163" s="313"/>
      <c r="O163" s="313"/>
      <c r="P163" s="313"/>
      <c r="Q163" s="313"/>
      <c r="R163" s="313"/>
      <c r="S163" s="313"/>
      <c r="T163" s="313"/>
      <c r="U163" s="313"/>
      <c r="V163" s="313"/>
      <c r="W163" s="313"/>
      <c r="X163" s="313"/>
      <c r="Y163" s="313"/>
      <c r="Z163" s="313"/>
      <c r="AA163" s="313"/>
      <c r="AB163" s="313"/>
      <c r="AC163" s="313"/>
      <c r="AD163" s="313"/>
      <c r="AE163" s="313"/>
      <c r="AF163" s="313"/>
      <c r="AG163" s="313"/>
      <c r="AH163" s="313">
        <v>110</v>
      </c>
      <c r="AI163" s="313">
        <v>143</v>
      </c>
      <c r="AJ163" s="313">
        <v>164</v>
      </c>
      <c r="AK163" s="313">
        <v>169</v>
      </c>
      <c r="AL163" s="313">
        <v>177</v>
      </c>
      <c r="AM163" s="313">
        <v>188</v>
      </c>
      <c r="AN163" s="313">
        <v>212</v>
      </c>
      <c r="AO163" s="313">
        <v>227</v>
      </c>
      <c r="AP163" s="313">
        <v>228</v>
      </c>
      <c r="AQ163" s="313">
        <v>228</v>
      </c>
      <c r="AR163" s="313">
        <v>233</v>
      </c>
      <c r="AS163" s="313">
        <v>240</v>
      </c>
      <c r="AT163" s="313">
        <v>247</v>
      </c>
      <c r="AU163" s="313">
        <v>257</v>
      </c>
      <c r="AV163" s="313">
        <v>265</v>
      </c>
      <c r="AW163" s="313">
        <v>273</v>
      </c>
      <c r="AX163" s="313">
        <v>289</v>
      </c>
      <c r="AY163" s="313">
        <v>308</v>
      </c>
      <c r="AZ163" s="313">
        <v>328</v>
      </c>
      <c r="BA163" s="313">
        <v>339</v>
      </c>
      <c r="BB163" s="313">
        <v>338</v>
      </c>
      <c r="BC163" s="313">
        <v>337</v>
      </c>
      <c r="BD163" s="313">
        <v>336</v>
      </c>
      <c r="BE163" s="313">
        <v>326</v>
      </c>
      <c r="BF163" s="313">
        <v>289</v>
      </c>
      <c r="BG163" s="313">
        <v>274</v>
      </c>
      <c r="BH163" s="313">
        <v>260</v>
      </c>
      <c r="BI163" s="313">
        <v>246</v>
      </c>
      <c r="BJ163" s="313">
        <v>234</v>
      </c>
      <c r="BK163" s="313">
        <v>221</v>
      </c>
      <c r="BL163" s="313">
        <v>210</v>
      </c>
      <c r="BM163" s="313">
        <v>200</v>
      </c>
      <c r="BN163" s="313">
        <v>191</v>
      </c>
      <c r="BO163" s="313">
        <v>184</v>
      </c>
      <c r="BP163" s="313">
        <v>177</v>
      </c>
      <c r="BQ163" s="313">
        <v>167</v>
      </c>
      <c r="BR163" s="313">
        <v>134</v>
      </c>
      <c r="BS163" s="313">
        <v>75</v>
      </c>
      <c r="BT163" s="313">
        <v>25</v>
      </c>
      <c r="BU163" s="313">
        <v>3</v>
      </c>
      <c r="BV163" s="313">
        <v>0</v>
      </c>
      <c r="BW163" s="313">
        <v>0</v>
      </c>
      <c r="BX163" s="313">
        <v>0</v>
      </c>
      <c r="BY163" s="313">
        <v>0</v>
      </c>
      <c r="BZ163" s="313">
        <v>0</v>
      </c>
      <c r="CA163" s="313">
        <v>0</v>
      </c>
      <c r="CB163" s="313">
        <v>0</v>
      </c>
      <c r="CC163" s="313">
        <v>0</v>
      </c>
      <c r="CD163" s="313">
        <v>0</v>
      </c>
      <c r="CE163" s="313">
        <v>0</v>
      </c>
      <c r="CF163" s="313">
        <v>0</v>
      </c>
      <c r="CG163" s="314">
        <v>0</v>
      </c>
    </row>
    <row r="164" spans="1:85" ht="15.5" x14ac:dyDescent="0.35">
      <c r="A164" s="316"/>
      <c r="B164" s="319" t="s">
        <v>425</v>
      </c>
      <c r="C164" s="318"/>
      <c r="D164" s="313"/>
      <c r="E164" s="313"/>
      <c r="F164" s="313"/>
      <c r="G164" s="313"/>
      <c r="H164" s="313"/>
      <c r="I164" s="313"/>
      <c r="J164" s="313"/>
      <c r="K164" s="313"/>
      <c r="L164" s="313"/>
      <c r="M164" s="313"/>
      <c r="N164" s="313"/>
      <c r="O164" s="313"/>
      <c r="P164" s="313"/>
      <c r="Q164" s="313"/>
      <c r="R164" s="313"/>
      <c r="S164" s="313"/>
      <c r="T164" s="313"/>
      <c r="U164" s="313"/>
      <c r="V164" s="313"/>
      <c r="W164" s="313"/>
      <c r="X164" s="313"/>
      <c r="Y164" s="313"/>
      <c r="Z164" s="313"/>
      <c r="AA164" s="313"/>
      <c r="AB164" s="313"/>
      <c r="AC164" s="313"/>
      <c r="AD164" s="313"/>
      <c r="AE164" s="313"/>
      <c r="AF164" s="313"/>
      <c r="AG164" s="313"/>
      <c r="AH164" s="313">
        <v>549</v>
      </c>
      <c r="AI164" s="313">
        <v>503</v>
      </c>
      <c r="AJ164" s="313">
        <v>446</v>
      </c>
      <c r="AK164" s="313">
        <v>442</v>
      </c>
      <c r="AL164" s="313">
        <v>435</v>
      </c>
      <c r="AM164" s="313">
        <v>325</v>
      </c>
      <c r="AN164" s="313">
        <v>240</v>
      </c>
      <c r="AO164" s="313">
        <v>232</v>
      </c>
      <c r="AP164" s="313">
        <v>215</v>
      </c>
      <c r="AQ164" s="313">
        <v>205</v>
      </c>
      <c r="AR164" s="313">
        <v>215</v>
      </c>
      <c r="AS164" s="313">
        <v>220</v>
      </c>
      <c r="AT164" s="313">
        <v>230</v>
      </c>
      <c r="AU164" s="313">
        <v>252</v>
      </c>
      <c r="AV164" s="313">
        <v>274</v>
      </c>
      <c r="AW164" s="313">
        <v>281</v>
      </c>
      <c r="AX164" s="313">
        <v>285</v>
      </c>
      <c r="AY164" s="313">
        <v>0</v>
      </c>
      <c r="AZ164" s="313">
        <v>0</v>
      </c>
      <c r="BA164" s="313">
        <v>0</v>
      </c>
      <c r="BB164" s="313">
        <v>0</v>
      </c>
      <c r="BC164" s="313">
        <v>0</v>
      </c>
      <c r="BD164" s="313">
        <v>0</v>
      </c>
      <c r="BE164" s="313">
        <v>0</v>
      </c>
      <c r="BF164" s="313">
        <v>0</v>
      </c>
      <c r="BG164" s="313">
        <v>0</v>
      </c>
      <c r="BH164" s="313">
        <v>0</v>
      </c>
      <c r="BI164" s="313">
        <v>0</v>
      </c>
      <c r="BJ164" s="313">
        <v>0</v>
      </c>
      <c r="BK164" s="313">
        <v>0</v>
      </c>
      <c r="BL164" s="313">
        <v>0</v>
      </c>
      <c r="BM164" s="313">
        <v>0</v>
      </c>
      <c r="BN164" s="313">
        <v>0</v>
      </c>
      <c r="BO164" s="313">
        <v>0</v>
      </c>
      <c r="BP164" s="313">
        <v>0</v>
      </c>
      <c r="BQ164" s="313">
        <v>0</v>
      </c>
      <c r="BR164" s="313">
        <v>0</v>
      </c>
      <c r="BS164" s="313">
        <v>0</v>
      </c>
      <c r="BT164" s="313">
        <v>0</v>
      </c>
      <c r="BU164" s="313">
        <v>0</v>
      </c>
      <c r="BV164" s="313">
        <v>0</v>
      </c>
      <c r="BW164" s="313">
        <v>0</v>
      </c>
      <c r="BX164" s="313">
        <v>0</v>
      </c>
      <c r="BY164" s="313">
        <v>0</v>
      </c>
      <c r="BZ164" s="313">
        <v>0</v>
      </c>
      <c r="CA164" s="313">
        <v>0</v>
      </c>
      <c r="CB164" s="313">
        <v>0</v>
      </c>
      <c r="CC164" s="313">
        <v>0</v>
      </c>
      <c r="CD164" s="313">
        <v>0</v>
      </c>
      <c r="CE164" s="313">
        <v>0</v>
      </c>
      <c r="CF164" s="313">
        <v>0</v>
      </c>
      <c r="CG164" s="314">
        <v>0</v>
      </c>
    </row>
    <row r="165" spans="1:85" ht="15.5" x14ac:dyDescent="0.35">
      <c r="A165" s="316"/>
      <c r="B165" s="290" t="s">
        <v>625</v>
      </c>
      <c r="C165" s="322" t="s">
        <v>639</v>
      </c>
      <c r="D165" s="313"/>
      <c r="E165" s="313"/>
      <c r="F165" s="313"/>
      <c r="G165" s="313"/>
      <c r="H165" s="313"/>
      <c r="I165" s="313"/>
      <c r="J165" s="313"/>
      <c r="K165" s="313"/>
      <c r="L165" s="313"/>
      <c r="M165" s="313"/>
      <c r="N165" s="313"/>
      <c r="O165" s="313"/>
      <c r="P165" s="313"/>
      <c r="Q165" s="313"/>
      <c r="R165" s="313"/>
      <c r="S165" s="313"/>
      <c r="T165" s="313"/>
      <c r="U165" s="313"/>
      <c r="V165" s="313"/>
      <c r="W165" s="313"/>
      <c r="X165" s="313"/>
      <c r="Y165" s="313"/>
      <c r="Z165" s="313"/>
      <c r="AA165" s="313"/>
      <c r="AB165" s="313"/>
      <c r="AC165" s="313"/>
      <c r="AD165" s="313"/>
      <c r="AE165" s="313"/>
      <c r="AF165" s="313"/>
      <c r="AG165" s="313"/>
      <c r="AH165" s="313">
        <v>0</v>
      </c>
      <c r="AI165" s="313">
        <v>0</v>
      </c>
      <c r="AJ165" s="313">
        <v>0</v>
      </c>
      <c r="AK165" s="313">
        <v>0</v>
      </c>
      <c r="AL165" s="313">
        <v>0</v>
      </c>
      <c r="AM165" s="313">
        <v>0</v>
      </c>
      <c r="AN165" s="313">
        <v>0</v>
      </c>
      <c r="AO165" s="313">
        <v>0</v>
      </c>
      <c r="AP165" s="313">
        <v>0</v>
      </c>
      <c r="AQ165" s="313">
        <v>0</v>
      </c>
      <c r="AR165" s="313">
        <v>0</v>
      </c>
      <c r="AS165" s="313">
        <v>0</v>
      </c>
      <c r="AT165" s="313">
        <v>0</v>
      </c>
      <c r="AU165" s="313">
        <v>0</v>
      </c>
      <c r="AV165" s="313">
        <v>0</v>
      </c>
      <c r="AW165" s="313">
        <v>0</v>
      </c>
      <c r="AX165" s="313">
        <v>0</v>
      </c>
      <c r="AY165" s="313">
        <v>0</v>
      </c>
      <c r="AZ165" s="313">
        <v>0</v>
      </c>
      <c r="BA165" s="313">
        <v>0</v>
      </c>
      <c r="BB165" s="313">
        <v>0</v>
      </c>
      <c r="BC165" s="313">
        <v>0</v>
      </c>
      <c r="BD165" s="313">
        <v>0</v>
      </c>
      <c r="BE165" s="313">
        <v>0</v>
      </c>
      <c r="BF165" s="313">
        <v>0</v>
      </c>
      <c r="BG165" s="313">
        <v>0</v>
      </c>
      <c r="BH165" s="313">
        <v>0</v>
      </c>
      <c r="BI165" s="313">
        <v>0</v>
      </c>
      <c r="BJ165" s="313">
        <v>0</v>
      </c>
      <c r="BK165" s="313">
        <v>0</v>
      </c>
      <c r="BL165" s="313">
        <v>0</v>
      </c>
      <c r="BM165" s="313">
        <v>0</v>
      </c>
      <c r="BN165" s="313">
        <v>0</v>
      </c>
      <c r="BO165" s="313">
        <v>0</v>
      </c>
      <c r="BP165" s="313">
        <v>0</v>
      </c>
      <c r="BQ165" s="313">
        <v>0</v>
      </c>
      <c r="BR165" s="313">
        <v>0</v>
      </c>
      <c r="BS165" s="313">
        <v>0</v>
      </c>
      <c r="BT165" s="313">
        <v>0</v>
      </c>
      <c r="BU165" s="313">
        <v>0</v>
      </c>
      <c r="BV165" s="313">
        <v>0</v>
      </c>
      <c r="BW165" s="313">
        <v>588</v>
      </c>
      <c r="BX165" s="313">
        <v>831</v>
      </c>
      <c r="BY165" s="313">
        <v>1181</v>
      </c>
      <c r="BZ165" s="313">
        <v>1497</v>
      </c>
      <c r="CA165" s="313">
        <v>1824</v>
      </c>
      <c r="CB165" s="313">
        <v>2172</v>
      </c>
      <c r="CC165" s="313">
        <v>2936</v>
      </c>
      <c r="CD165" s="313">
        <v>3386</v>
      </c>
      <c r="CE165" s="313">
        <v>3490</v>
      </c>
      <c r="CF165" s="313">
        <v>3576</v>
      </c>
      <c r="CG165" s="314">
        <v>3648</v>
      </c>
    </row>
    <row r="166" spans="1:85" ht="15.5" x14ac:dyDescent="0.35">
      <c r="A166" s="316"/>
      <c r="B166" s="291" t="s">
        <v>626</v>
      </c>
      <c r="C166" s="322"/>
      <c r="D166" s="313"/>
      <c r="E166" s="313"/>
      <c r="F166" s="313"/>
      <c r="G166" s="313"/>
      <c r="H166" s="313"/>
      <c r="I166" s="313"/>
      <c r="J166" s="313"/>
      <c r="K166" s="313"/>
      <c r="L166" s="313"/>
      <c r="M166" s="313"/>
      <c r="N166" s="313"/>
      <c r="O166" s="313"/>
      <c r="P166" s="313"/>
      <c r="Q166" s="313"/>
      <c r="R166" s="313"/>
      <c r="S166" s="313"/>
      <c r="T166" s="313"/>
      <c r="U166" s="313"/>
      <c r="V166" s="313"/>
      <c r="W166" s="313"/>
      <c r="X166" s="313"/>
      <c r="Y166" s="313"/>
      <c r="Z166" s="313"/>
      <c r="AA166" s="313"/>
      <c r="AB166" s="313"/>
      <c r="AC166" s="313"/>
      <c r="AD166" s="313"/>
      <c r="AE166" s="313"/>
      <c r="AF166" s="313"/>
      <c r="AG166" s="313"/>
      <c r="AH166" s="313">
        <v>0</v>
      </c>
      <c r="AI166" s="313">
        <v>0</v>
      </c>
      <c r="AJ166" s="313">
        <v>0</v>
      </c>
      <c r="AK166" s="313">
        <v>0</v>
      </c>
      <c r="AL166" s="313">
        <v>0</v>
      </c>
      <c r="AM166" s="313">
        <v>0</v>
      </c>
      <c r="AN166" s="313">
        <v>0</v>
      </c>
      <c r="AO166" s="313">
        <v>0</v>
      </c>
      <c r="AP166" s="313">
        <v>0</v>
      </c>
      <c r="AQ166" s="313">
        <v>0</v>
      </c>
      <c r="AR166" s="313">
        <v>0</v>
      </c>
      <c r="AS166" s="313">
        <v>0</v>
      </c>
      <c r="AT166" s="313">
        <v>0</v>
      </c>
      <c r="AU166" s="313">
        <v>0</v>
      </c>
      <c r="AV166" s="313">
        <v>0</v>
      </c>
      <c r="AW166" s="313">
        <v>0</v>
      </c>
      <c r="AX166" s="313">
        <v>0</v>
      </c>
      <c r="AY166" s="313">
        <v>0</v>
      </c>
      <c r="AZ166" s="313">
        <v>0</v>
      </c>
      <c r="BA166" s="313">
        <v>0</v>
      </c>
      <c r="BB166" s="313">
        <v>0</v>
      </c>
      <c r="BC166" s="313">
        <v>0</v>
      </c>
      <c r="BD166" s="313">
        <v>0</v>
      </c>
      <c r="BE166" s="313">
        <v>0</v>
      </c>
      <c r="BF166" s="313">
        <v>0</v>
      </c>
      <c r="BG166" s="313">
        <v>0</v>
      </c>
      <c r="BH166" s="313">
        <v>0</v>
      </c>
      <c r="BI166" s="313">
        <v>0</v>
      </c>
      <c r="BJ166" s="313">
        <v>0</v>
      </c>
      <c r="BK166" s="313">
        <v>0</v>
      </c>
      <c r="BL166" s="313">
        <v>0</v>
      </c>
      <c r="BM166" s="313">
        <v>0</v>
      </c>
      <c r="BN166" s="313">
        <v>0</v>
      </c>
      <c r="BO166" s="313">
        <v>0</v>
      </c>
      <c r="BP166" s="313">
        <v>0</v>
      </c>
      <c r="BQ166" s="313">
        <v>0</v>
      </c>
      <c r="BR166" s="313">
        <v>0</v>
      </c>
      <c r="BS166" s="313">
        <v>0</v>
      </c>
      <c r="BT166" s="313">
        <v>0</v>
      </c>
      <c r="BU166" s="313">
        <v>0</v>
      </c>
      <c r="BV166" s="313">
        <v>0</v>
      </c>
      <c r="BW166" s="313">
        <v>34</v>
      </c>
      <c r="BX166" s="313">
        <v>69</v>
      </c>
      <c r="BY166" s="313">
        <v>95</v>
      </c>
      <c r="BZ166" s="313">
        <v>112</v>
      </c>
      <c r="CA166" s="313">
        <v>131</v>
      </c>
      <c r="CB166" s="313">
        <v>164</v>
      </c>
      <c r="CC166" s="313">
        <v>318</v>
      </c>
      <c r="CD166" s="313">
        <v>388</v>
      </c>
      <c r="CE166" s="313">
        <v>387</v>
      </c>
      <c r="CF166" s="313">
        <v>389</v>
      </c>
      <c r="CG166" s="314">
        <v>391</v>
      </c>
    </row>
    <row r="167" spans="1:85" ht="15.5" x14ac:dyDescent="0.35">
      <c r="A167" s="316"/>
      <c r="B167" s="311" t="s">
        <v>347</v>
      </c>
      <c r="C167" s="318"/>
      <c r="D167" s="313"/>
      <c r="E167" s="313"/>
      <c r="F167" s="313"/>
      <c r="G167" s="313"/>
      <c r="H167" s="313"/>
      <c r="I167" s="313"/>
      <c r="J167" s="313"/>
      <c r="K167" s="313"/>
      <c r="L167" s="313"/>
      <c r="M167" s="313"/>
      <c r="N167" s="313"/>
      <c r="O167" s="313"/>
      <c r="P167" s="313"/>
      <c r="Q167" s="313"/>
      <c r="R167" s="313"/>
      <c r="S167" s="313"/>
      <c r="T167" s="313"/>
      <c r="U167" s="313"/>
      <c r="V167" s="313"/>
      <c r="W167" s="313"/>
      <c r="X167" s="313"/>
      <c r="Y167" s="313"/>
      <c r="Z167" s="313"/>
      <c r="AA167" s="313"/>
      <c r="AB167" s="313"/>
      <c r="AC167" s="313"/>
      <c r="AD167" s="313"/>
      <c r="AE167" s="313"/>
      <c r="AF167" s="313"/>
      <c r="AG167" s="313"/>
      <c r="AH167" s="323"/>
      <c r="AI167" s="323"/>
      <c r="AJ167" s="323"/>
      <c r="AK167" s="323"/>
      <c r="AL167" s="323"/>
      <c r="AM167" s="323"/>
      <c r="AN167" s="323"/>
      <c r="AO167" s="323"/>
      <c r="AP167" s="323"/>
      <c r="AQ167" s="323"/>
      <c r="AR167" s="323"/>
      <c r="AS167" s="323"/>
      <c r="AT167" s="323"/>
      <c r="AU167" s="323"/>
      <c r="AV167" s="323"/>
      <c r="AW167" s="323"/>
      <c r="AX167" s="323"/>
      <c r="AY167" s="323"/>
      <c r="AZ167" s="323"/>
      <c r="BA167" s="323"/>
      <c r="BB167" s="323"/>
      <c r="BC167" s="323"/>
      <c r="BD167" s="323"/>
      <c r="BE167" s="323"/>
      <c r="BF167" s="323"/>
      <c r="BG167" s="323"/>
      <c r="BH167" s="323"/>
      <c r="BI167" s="323"/>
      <c r="BJ167" s="323"/>
      <c r="BK167" s="323"/>
      <c r="BL167" s="323"/>
      <c r="BM167" s="323"/>
      <c r="BN167" s="323"/>
      <c r="BO167" s="323"/>
      <c r="BP167" s="323"/>
      <c r="BQ167" s="323"/>
      <c r="BR167" s="323"/>
      <c r="BS167" s="323"/>
      <c r="BT167" s="323"/>
      <c r="BU167" s="323"/>
      <c r="BV167" s="323"/>
      <c r="BW167" s="323"/>
      <c r="BX167" s="323"/>
      <c r="BY167" s="323"/>
      <c r="BZ167" s="323"/>
      <c r="CA167" s="323"/>
      <c r="CB167" s="323"/>
      <c r="CC167" s="323"/>
      <c r="CD167" s="323"/>
      <c r="CE167" s="323"/>
      <c r="CF167" s="323"/>
      <c r="CG167" s="314"/>
    </row>
    <row r="168" spans="1:85" ht="15.5" x14ac:dyDescent="0.35">
      <c r="A168" s="316"/>
      <c r="B168" s="317" t="s">
        <v>589</v>
      </c>
      <c r="C168" s="318"/>
      <c r="D168" s="313"/>
      <c r="E168" s="313"/>
      <c r="F168" s="313"/>
      <c r="G168" s="313"/>
      <c r="H168" s="313"/>
      <c r="I168" s="313"/>
      <c r="J168" s="313"/>
      <c r="K168" s="313"/>
      <c r="L168" s="313"/>
      <c r="M168" s="313"/>
      <c r="N168" s="313"/>
      <c r="O168" s="313"/>
      <c r="P168" s="313"/>
      <c r="Q168" s="313"/>
      <c r="R168" s="313"/>
      <c r="S168" s="313"/>
      <c r="T168" s="313"/>
      <c r="U168" s="313"/>
      <c r="V168" s="313"/>
      <c r="W168" s="313"/>
      <c r="X168" s="313"/>
      <c r="Y168" s="313"/>
      <c r="Z168" s="313"/>
      <c r="AA168" s="313"/>
      <c r="AB168" s="313"/>
      <c r="AC168" s="313"/>
      <c r="AD168" s="313"/>
      <c r="AE168" s="313"/>
      <c r="AF168" s="313"/>
      <c r="AG168" s="313"/>
      <c r="AH168" s="313">
        <f t="shared" ref="AH168:BM168" si="36">SUM(AH169+AH172+AH175+AH178)</f>
        <v>0</v>
      </c>
      <c r="AI168" s="313">
        <f t="shared" si="36"/>
        <v>3</v>
      </c>
      <c r="AJ168" s="313">
        <f t="shared" si="36"/>
        <v>17</v>
      </c>
      <c r="AK168" s="313">
        <f t="shared" si="36"/>
        <v>30</v>
      </c>
      <c r="AL168" s="313">
        <f t="shared" si="36"/>
        <v>44</v>
      </c>
      <c r="AM168" s="313">
        <f t="shared" si="36"/>
        <v>61</v>
      </c>
      <c r="AN168" s="313">
        <f t="shared" si="36"/>
        <v>81</v>
      </c>
      <c r="AO168" s="313">
        <f t="shared" si="36"/>
        <v>104</v>
      </c>
      <c r="AP168" s="313">
        <f t="shared" si="36"/>
        <v>130</v>
      </c>
      <c r="AQ168" s="313">
        <f t="shared" si="36"/>
        <v>155</v>
      </c>
      <c r="AR168" s="313">
        <f t="shared" si="36"/>
        <v>178</v>
      </c>
      <c r="AS168" s="313">
        <f t="shared" si="36"/>
        <v>202</v>
      </c>
      <c r="AT168" s="313">
        <f t="shared" si="36"/>
        <v>225</v>
      </c>
      <c r="AU168" s="313">
        <f t="shared" si="36"/>
        <v>248</v>
      </c>
      <c r="AV168" s="313">
        <f t="shared" si="36"/>
        <v>310</v>
      </c>
      <c r="AW168" s="313">
        <f t="shared" si="36"/>
        <v>358</v>
      </c>
      <c r="AX168" s="313">
        <f t="shared" si="36"/>
        <v>404</v>
      </c>
      <c r="AY168" s="313">
        <f t="shared" si="36"/>
        <v>1723</v>
      </c>
      <c r="AZ168" s="313">
        <f t="shared" si="36"/>
        <v>1803</v>
      </c>
      <c r="BA168" s="313">
        <f t="shared" si="36"/>
        <v>1921</v>
      </c>
      <c r="BB168" s="313">
        <f t="shared" si="36"/>
        <v>2001</v>
      </c>
      <c r="BC168" s="313">
        <f t="shared" si="36"/>
        <v>2069</v>
      </c>
      <c r="BD168" s="313">
        <f t="shared" si="36"/>
        <v>2141</v>
      </c>
      <c r="BE168" s="313">
        <f t="shared" si="36"/>
        <v>2214</v>
      </c>
      <c r="BF168" s="313">
        <f t="shared" si="36"/>
        <v>2251</v>
      </c>
      <c r="BG168" s="313">
        <f t="shared" si="36"/>
        <v>2331</v>
      </c>
      <c r="BH168" s="313">
        <f t="shared" si="36"/>
        <v>2415</v>
      </c>
      <c r="BI168" s="313">
        <f t="shared" si="36"/>
        <v>2493</v>
      </c>
      <c r="BJ168" s="313">
        <f t="shared" si="36"/>
        <v>2569</v>
      </c>
      <c r="BK168" s="313">
        <f t="shared" si="36"/>
        <v>2649</v>
      </c>
      <c r="BL168" s="313">
        <f t="shared" si="36"/>
        <v>2728</v>
      </c>
      <c r="BM168" s="313">
        <f t="shared" si="36"/>
        <v>2807</v>
      </c>
      <c r="BN168" s="313">
        <f t="shared" ref="BN168:CG168" si="37">SUM(BN169+BN172+BN175+BN178)</f>
        <v>2837</v>
      </c>
      <c r="BO168" s="313">
        <f t="shared" si="37"/>
        <v>2822</v>
      </c>
      <c r="BP168" s="313">
        <f t="shared" si="37"/>
        <v>2789</v>
      </c>
      <c r="BQ168" s="313">
        <f t="shared" si="37"/>
        <v>2721</v>
      </c>
      <c r="BR168" s="313">
        <f t="shared" si="37"/>
        <v>2706</v>
      </c>
      <c r="BS168" s="313">
        <f t="shared" si="37"/>
        <v>2674</v>
      </c>
      <c r="BT168" s="313">
        <f t="shared" si="37"/>
        <v>2647</v>
      </c>
      <c r="BU168" s="313">
        <f t="shared" si="37"/>
        <v>2581</v>
      </c>
      <c r="BV168" s="313">
        <f t="shared" si="37"/>
        <v>2517</v>
      </c>
      <c r="BW168" s="313">
        <f t="shared" si="37"/>
        <v>2535</v>
      </c>
      <c r="BX168" s="313">
        <f t="shared" si="37"/>
        <v>2236</v>
      </c>
      <c r="BY168" s="313">
        <f t="shared" si="37"/>
        <v>2238</v>
      </c>
      <c r="BZ168" s="313">
        <f t="shared" si="37"/>
        <v>2303</v>
      </c>
      <c r="CA168" s="313">
        <f t="shared" si="37"/>
        <v>2424</v>
      </c>
      <c r="CB168" s="313">
        <f t="shared" si="37"/>
        <v>2557</v>
      </c>
      <c r="CC168" s="313">
        <f t="shared" si="37"/>
        <v>2686</v>
      </c>
      <c r="CD168" s="313">
        <f t="shared" si="37"/>
        <v>2751</v>
      </c>
      <c r="CE168" s="313">
        <f t="shared" si="37"/>
        <v>2773</v>
      </c>
      <c r="CF168" s="313">
        <f t="shared" si="37"/>
        <v>2841</v>
      </c>
      <c r="CG168" s="314">
        <f t="shared" si="37"/>
        <v>2933</v>
      </c>
    </row>
    <row r="169" spans="1:85" ht="15.5" x14ac:dyDescent="0.35">
      <c r="A169" s="316"/>
      <c r="B169" s="319" t="s">
        <v>641</v>
      </c>
      <c r="C169" s="318"/>
      <c r="D169" s="313"/>
      <c r="E169" s="313"/>
      <c r="F169" s="313"/>
      <c r="G169" s="313"/>
      <c r="H169" s="313"/>
      <c r="I169" s="313"/>
      <c r="J169" s="313"/>
      <c r="K169" s="313"/>
      <c r="L169" s="313"/>
      <c r="M169" s="313"/>
      <c r="N169" s="313"/>
      <c r="O169" s="313"/>
      <c r="P169" s="313"/>
      <c r="Q169" s="313"/>
      <c r="R169" s="313"/>
      <c r="S169" s="313"/>
      <c r="T169" s="313"/>
      <c r="U169" s="313"/>
      <c r="V169" s="313"/>
      <c r="W169" s="313"/>
      <c r="X169" s="313"/>
      <c r="Y169" s="313"/>
      <c r="Z169" s="313"/>
      <c r="AA169" s="313"/>
      <c r="AB169" s="313"/>
      <c r="AC169" s="313"/>
      <c r="AD169" s="313"/>
      <c r="AE169" s="313"/>
      <c r="AF169" s="313"/>
      <c r="AG169" s="313"/>
      <c r="AH169" s="313">
        <v>0</v>
      </c>
      <c r="AI169" s="313">
        <v>0</v>
      </c>
      <c r="AJ169" s="313">
        <v>0</v>
      </c>
      <c r="AK169" s="313">
        <v>0</v>
      </c>
      <c r="AL169" s="313">
        <v>0</v>
      </c>
      <c r="AM169" s="313">
        <v>0</v>
      </c>
      <c r="AN169" s="313">
        <v>0</v>
      </c>
      <c r="AO169" s="313">
        <v>0</v>
      </c>
      <c r="AP169" s="313">
        <v>0</v>
      </c>
      <c r="AQ169" s="313">
        <v>0</v>
      </c>
      <c r="AR169" s="313">
        <v>0</v>
      </c>
      <c r="AS169" s="313">
        <v>0</v>
      </c>
      <c r="AT169" s="313">
        <v>0</v>
      </c>
      <c r="AU169" s="313">
        <v>0</v>
      </c>
      <c r="AV169" s="313">
        <v>0</v>
      </c>
      <c r="AW169" s="313">
        <v>0</v>
      </c>
      <c r="AX169" s="313">
        <v>0</v>
      </c>
      <c r="AY169" s="313">
        <v>1268</v>
      </c>
      <c r="AZ169" s="313">
        <v>1298</v>
      </c>
      <c r="BA169" s="313">
        <v>1365</v>
      </c>
      <c r="BB169" s="313">
        <v>1404</v>
      </c>
      <c r="BC169" s="313">
        <v>1434</v>
      </c>
      <c r="BD169" s="313">
        <v>1464</v>
      </c>
      <c r="BE169" s="313">
        <v>1495</v>
      </c>
      <c r="BF169" s="313">
        <v>1510</v>
      </c>
      <c r="BG169" s="313">
        <v>1547</v>
      </c>
      <c r="BH169" s="313">
        <v>1589</v>
      </c>
      <c r="BI169" s="313">
        <v>1629</v>
      </c>
      <c r="BJ169" s="313">
        <v>1666</v>
      </c>
      <c r="BK169" s="313">
        <v>1700</v>
      </c>
      <c r="BL169" s="313">
        <v>1737</v>
      </c>
      <c r="BM169" s="313">
        <v>1776</v>
      </c>
      <c r="BN169" s="313">
        <v>1782</v>
      </c>
      <c r="BO169" s="313">
        <v>1756</v>
      </c>
      <c r="BP169" s="313">
        <v>1710</v>
      </c>
      <c r="BQ169" s="313">
        <v>1641</v>
      </c>
      <c r="BR169" s="313">
        <v>1617</v>
      </c>
      <c r="BS169" s="313">
        <v>1603</v>
      </c>
      <c r="BT169" s="313">
        <v>1594</v>
      </c>
      <c r="BU169" s="313">
        <v>1578</v>
      </c>
      <c r="BV169" s="313">
        <v>1570</v>
      </c>
      <c r="BW169" s="313">
        <v>1587</v>
      </c>
      <c r="BX169" s="313">
        <v>1382</v>
      </c>
      <c r="BY169" s="313">
        <v>1373</v>
      </c>
      <c r="BZ169" s="313">
        <v>1420</v>
      </c>
      <c r="CA169" s="313">
        <v>1519</v>
      </c>
      <c r="CB169" s="313">
        <v>1622</v>
      </c>
      <c r="CC169" s="313">
        <v>1719</v>
      </c>
      <c r="CD169" s="313">
        <v>1779</v>
      </c>
      <c r="CE169" s="313">
        <v>1813</v>
      </c>
      <c r="CF169" s="313">
        <v>1847</v>
      </c>
      <c r="CG169" s="314">
        <v>1884</v>
      </c>
    </row>
    <row r="170" spans="1:85" ht="15.5" x14ac:dyDescent="0.35">
      <c r="A170" s="316"/>
      <c r="B170" s="291" t="s">
        <v>469</v>
      </c>
      <c r="C170" s="318"/>
      <c r="D170" s="313"/>
      <c r="E170" s="313"/>
      <c r="F170" s="313"/>
      <c r="G170" s="313"/>
      <c r="H170" s="313"/>
      <c r="I170" s="313"/>
      <c r="J170" s="313"/>
      <c r="K170" s="313"/>
      <c r="L170" s="313"/>
      <c r="M170" s="313"/>
      <c r="N170" s="313"/>
      <c r="O170" s="313"/>
      <c r="P170" s="313"/>
      <c r="Q170" s="313"/>
      <c r="R170" s="313"/>
      <c r="S170" s="313"/>
      <c r="T170" s="313"/>
      <c r="U170" s="313"/>
      <c r="V170" s="313"/>
      <c r="W170" s="313"/>
      <c r="X170" s="313"/>
      <c r="Y170" s="313"/>
      <c r="Z170" s="313"/>
      <c r="AA170" s="313"/>
      <c r="AB170" s="313"/>
      <c r="AC170" s="313"/>
      <c r="AD170" s="313"/>
      <c r="AE170" s="313"/>
      <c r="AF170" s="313"/>
      <c r="AG170" s="313"/>
      <c r="AH170" s="313">
        <v>264</v>
      </c>
      <c r="AI170" s="313">
        <v>278</v>
      </c>
      <c r="AJ170" s="313">
        <v>314</v>
      </c>
      <c r="AK170" s="313">
        <v>350</v>
      </c>
      <c r="AL170" s="313">
        <v>388</v>
      </c>
      <c r="AM170" s="313">
        <v>441</v>
      </c>
      <c r="AN170" s="313">
        <v>507</v>
      </c>
      <c r="AO170" s="313">
        <v>562</v>
      </c>
      <c r="AP170" s="313">
        <v>611</v>
      </c>
      <c r="AQ170" s="313">
        <v>677</v>
      </c>
      <c r="AR170" s="313">
        <v>737</v>
      </c>
      <c r="AS170" s="313">
        <v>798</v>
      </c>
      <c r="AT170" s="313">
        <v>875</v>
      </c>
      <c r="AU170" s="313">
        <v>988</v>
      </c>
      <c r="AV170" s="313">
        <v>890</v>
      </c>
      <c r="AW170" s="313">
        <v>962</v>
      </c>
      <c r="AX170" s="313">
        <v>1046</v>
      </c>
      <c r="AY170" s="313">
        <v>1115</v>
      </c>
      <c r="AZ170" s="313">
        <v>1152</v>
      </c>
      <c r="BA170" s="313">
        <v>1207</v>
      </c>
      <c r="BB170" s="313">
        <v>1238</v>
      </c>
      <c r="BC170" s="313">
        <v>1256</v>
      </c>
      <c r="BD170" s="313">
        <v>1276</v>
      </c>
      <c r="BE170" s="313">
        <v>1296</v>
      </c>
      <c r="BF170" s="313">
        <v>1304</v>
      </c>
      <c r="BG170" s="313">
        <v>1343</v>
      </c>
      <c r="BH170" s="313">
        <v>1400</v>
      </c>
      <c r="BI170" s="313">
        <v>1445</v>
      </c>
      <c r="BJ170" s="313">
        <v>1489</v>
      </c>
      <c r="BK170" s="313">
        <v>1528</v>
      </c>
      <c r="BL170" s="313">
        <v>1568</v>
      </c>
      <c r="BM170" s="313">
        <v>1607</v>
      </c>
      <c r="BN170" s="313">
        <v>1619</v>
      </c>
      <c r="BO170" s="313">
        <v>1597</v>
      </c>
      <c r="BP170" s="313">
        <v>1553</v>
      </c>
      <c r="BQ170" s="313">
        <v>1490</v>
      </c>
      <c r="BR170" s="313">
        <v>1462</v>
      </c>
      <c r="BS170" s="313">
        <v>1459</v>
      </c>
      <c r="BT170" s="313">
        <v>1445</v>
      </c>
      <c r="BU170" s="313">
        <v>1435</v>
      </c>
      <c r="BV170" s="313">
        <v>1430</v>
      </c>
      <c r="BW170" s="313">
        <v>1435</v>
      </c>
      <c r="BX170" s="313">
        <v>1290</v>
      </c>
      <c r="BY170" s="313">
        <v>1277</v>
      </c>
      <c r="BZ170" s="313">
        <v>1303</v>
      </c>
      <c r="CA170" s="313">
        <v>1410</v>
      </c>
      <c r="CB170" s="313">
        <v>1508</v>
      </c>
      <c r="CC170" s="313">
        <v>1595</v>
      </c>
      <c r="CD170" s="313">
        <v>1648</v>
      </c>
      <c r="CE170" s="313">
        <v>1676</v>
      </c>
      <c r="CF170" s="313">
        <v>1706</v>
      </c>
      <c r="CG170" s="314">
        <v>1739</v>
      </c>
    </row>
    <row r="171" spans="1:85" ht="15.5" x14ac:dyDescent="0.35">
      <c r="A171" s="316"/>
      <c r="B171" s="291" t="s">
        <v>470</v>
      </c>
      <c r="C171" s="318"/>
      <c r="D171" s="313"/>
      <c r="E171" s="313"/>
      <c r="F171" s="313"/>
      <c r="G171" s="313"/>
      <c r="H171" s="313"/>
      <c r="I171" s="313"/>
      <c r="J171" s="313"/>
      <c r="K171" s="313"/>
      <c r="L171" s="313"/>
      <c r="M171" s="313"/>
      <c r="N171" s="313"/>
      <c r="O171" s="313"/>
      <c r="P171" s="313"/>
      <c r="Q171" s="313"/>
      <c r="R171" s="313"/>
      <c r="S171" s="313"/>
      <c r="T171" s="313"/>
      <c r="U171" s="313"/>
      <c r="V171" s="313"/>
      <c r="W171" s="313"/>
      <c r="X171" s="313"/>
      <c r="Y171" s="313"/>
      <c r="Z171" s="313"/>
      <c r="AA171" s="313"/>
      <c r="AB171" s="313"/>
      <c r="AC171" s="313"/>
      <c r="AD171" s="313"/>
      <c r="AE171" s="313"/>
      <c r="AF171" s="313"/>
      <c r="AG171" s="313"/>
      <c r="AH171" s="313">
        <v>0</v>
      </c>
      <c r="AI171" s="313">
        <v>0</v>
      </c>
      <c r="AJ171" s="313">
        <v>0</v>
      </c>
      <c r="AK171" s="313">
        <v>0</v>
      </c>
      <c r="AL171" s="313">
        <v>0</v>
      </c>
      <c r="AM171" s="313">
        <v>0</v>
      </c>
      <c r="AN171" s="313">
        <v>0</v>
      </c>
      <c r="AO171" s="313">
        <v>0</v>
      </c>
      <c r="AP171" s="313">
        <v>0</v>
      </c>
      <c r="AQ171" s="313">
        <v>0</v>
      </c>
      <c r="AR171" s="313">
        <v>0</v>
      </c>
      <c r="AS171" s="313">
        <v>0</v>
      </c>
      <c r="AT171" s="313">
        <v>0</v>
      </c>
      <c r="AU171" s="313">
        <v>0</v>
      </c>
      <c r="AV171" s="313">
        <v>0</v>
      </c>
      <c r="AW171" s="313">
        <v>0</v>
      </c>
      <c r="AX171" s="313">
        <v>0</v>
      </c>
      <c r="AY171" s="313">
        <v>153</v>
      </c>
      <c r="AZ171" s="313">
        <v>146</v>
      </c>
      <c r="BA171" s="313">
        <v>158</v>
      </c>
      <c r="BB171" s="313">
        <v>166</v>
      </c>
      <c r="BC171" s="313">
        <v>178</v>
      </c>
      <c r="BD171" s="313">
        <v>188</v>
      </c>
      <c r="BE171" s="313">
        <v>199</v>
      </c>
      <c r="BF171" s="313">
        <v>206</v>
      </c>
      <c r="BG171" s="313">
        <v>204</v>
      </c>
      <c r="BH171" s="313">
        <v>189</v>
      </c>
      <c r="BI171" s="313">
        <v>184</v>
      </c>
      <c r="BJ171" s="313">
        <v>177</v>
      </c>
      <c r="BK171" s="313">
        <v>172</v>
      </c>
      <c r="BL171" s="313">
        <v>169</v>
      </c>
      <c r="BM171" s="313">
        <v>169</v>
      </c>
      <c r="BN171" s="313">
        <v>163</v>
      </c>
      <c r="BO171" s="313">
        <v>160</v>
      </c>
      <c r="BP171" s="313">
        <v>158</v>
      </c>
      <c r="BQ171" s="313">
        <v>151</v>
      </c>
      <c r="BR171" s="313">
        <v>155</v>
      </c>
      <c r="BS171" s="313">
        <v>144</v>
      </c>
      <c r="BT171" s="313">
        <v>149</v>
      </c>
      <c r="BU171" s="313">
        <v>144</v>
      </c>
      <c r="BV171" s="313">
        <v>140</v>
      </c>
      <c r="BW171" s="313">
        <v>152</v>
      </c>
      <c r="BX171" s="313">
        <v>92</v>
      </c>
      <c r="BY171" s="313">
        <v>96</v>
      </c>
      <c r="BZ171" s="313">
        <v>117</v>
      </c>
      <c r="CA171" s="313">
        <v>109</v>
      </c>
      <c r="CB171" s="313">
        <v>114</v>
      </c>
      <c r="CC171" s="313">
        <v>124</v>
      </c>
      <c r="CD171" s="313">
        <v>131</v>
      </c>
      <c r="CE171" s="313">
        <v>136</v>
      </c>
      <c r="CF171" s="313">
        <v>141</v>
      </c>
      <c r="CG171" s="314">
        <v>145</v>
      </c>
    </row>
    <row r="172" spans="1:85" ht="15.5" x14ac:dyDescent="0.35">
      <c r="A172" s="316"/>
      <c r="B172" s="319" t="s">
        <v>635</v>
      </c>
      <c r="C172" s="318"/>
      <c r="D172" s="313"/>
      <c r="E172" s="313"/>
      <c r="F172" s="313"/>
      <c r="G172" s="313"/>
      <c r="H172" s="313"/>
      <c r="I172" s="313"/>
      <c r="J172" s="313"/>
      <c r="K172" s="313"/>
      <c r="L172" s="313"/>
      <c r="M172" s="313"/>
      <c r="N172" s="313"/>
      <c r="O172" s="313"/>
      <c r="P172" s="313"/>
      <c r="Q172" s="313"/>
      <c r="R172" s="313"/>
      <c r="S172" s="313"/>
      <c r="T172" s="313"/>
      <c r="U172" s="313"/>
      <c r="V172" s="313"/>
      <c r="W172" s="313"/>
      <c r="X172" s="313"/>
      <c r="Y172" s="313"/>
      <c r="Z172" s="313"/>
      <c r="AA172" s="313"/>
      <c r="AB172" s="313"/>
      <c r="AC172" s="313"/>
      <c r="AD172" s="313"/>
      <c r="AE172" s="313"/>
      <c r="AF172" s="313"/>
      <c r="AG172" s="313"/>
      <c r="AH172" s="313">
        <v>0</v>
      </c>
      <c r="AI172" s="313">
        <v>0</v>
      </c>
      <c r="AJ172" s="313">
        <v>0</v>
      </c>
      <c r="AK172" s="313">
        <v>0</v>
      </c>
      <c r="AL172" s="313">
        <v>0</v>
      </c>
      <c r="AM172" s="313">
        <v>0</v>
      </c>
      <c r="AN172" s="313">
        <v>0</v>
      </c>
      <c r="AO172" s="313">
        <v>0</v>
      </c>
      <c r="AP172" s="313">
        <v>0</v>
      </c>
      <c r="AQ172" s="313">
        <v>0</v>
      </c>
      <c r="AR172" s="313">
        <v>0</v>
      </c>
      <c r="AS172" s="313">
        <v>0</v>
      </c>
      <c r="AT172" s="313">
        <v>0</v>
      </c>
      <c r="AU172" s="313">
        <v>0</v>
      </c>
      <c r="AV172" s="313">
        <v>310</v>
      </c>
      <c r="AW172" s="313">
        <v>358</v>
      </c>
      <c r="AX172" s="313">
        <v>404</v>
      </c>
      <c r="AY172" s="313">
        <v>455</v>
      </c>
      <c r="AZ172" s="313">
        <v>505</v>
      </c>
      <c r="BA172" s="313">
        <v>556</v>
      </c>
      <c r="BB172" s="313">
        <v>597</v>
      </c>
      <c r="BC172" s="313">
        <v>635</v>
      </c>
      <c r="BD172" s="313">
        <v>677</v>
      </c>
      <c r="BE172" s="313">
        <v>719</v>
      </c>
      <c r="BF172" s="313">
        <v>741</v>
      </c>
      <c r="BG172" s="313">
        <v>784</v>
      </c>
      <c r="BH172" s="313">
        <v>826</v>
      </c>
      <c r="BI172" s="313">
        <v>864</v>
      </c>
      <c r="BJ172" s="313">
        <v>903</v>
      </c>
      <c r="BK172" s="313">
        <v>949</v>
      </c>
      <c r="BL172" s="313">
        <v>991</v>
      </c>
      <c r="BM172" s="313">
        <v>1031</v>
      </c>
      <c r="BN172" s="313">
        <v>1055</v>
      </c>
      <c r="BO172" s="313">
        <v>1066</v>
      </c>
      <c r="BP172" s="313">
        <v>1079</v>
      </c>
      <c r="BQ172" s="313">
        <v>1079</v>
      </c>
      <c r="BR172" s="313">
        <v>1072</v>
      </c>
      <c r="BS172" s="313">
        <v>1046</v>
      </c>
      <c r="BT172" s="313">
        <v>965</v>
      </c>
      <c r="BU172" s="313">
        <v>839</v>
      </c>
      <c r="BV172" s="313">
        <v>745</v>
      </c>
      <c r="BW172" s="313">
        <v>671</v>
      </c>
      <c r="BX172" s="313">
        <v>533</v>
      </c>
      <c r="BY172" s="313">
        <v>492</v>
      </c>
      <c r="BZ172" s="313">
        <v>452</v>
      </c>
      <c r="CA172" s="313">
        <v>411</v>
      </c>
      <c r="CB172" s="313">
        <v>374</v>
      </c>
      <c r="CC172" s="313">
        <v>342</v>
      </c>
      <c r="CD172" s="313">
        <v>311</v>
      </c>
      <c r="CE172" s="313">
        <v>281</v>
      </c>
      <c r="CF172" s="313">
        <v>233</v>
      </c>
      <c r="CG172" s="314">
        <v>206</v>
      </c>
    </row>
    <row r="173" spans="1:85" ht="15.5" x14ac:dyDescent="0.35">
      <c r="A173" s="316"/>
      <c r="B173" s="291" t="s">
        <v>469</v>
      </c>
      <c r="C173" s="318"/>
      <c r="D173" s="313"/>
      <c r="E173" s="313"/>
      <c r="F173" s="313"/>
      <c r="G173" s="313"/>
      <c r="H173" s="313"/>
      <c r="I173" s="313"/>
      <c r="J173" s="313"/>
      <c r="K173" s="313"/>
      <c r="L173" s="313"/>
      <c r="M173" s="313"/>
      <c r="N173" s="313"/>
      <c r="O173" s="313"/>
      <c r="P173" s="313"/>
      <c r="Q173" s="313"/>
      <c r="R173" s="313"/>
      <c r="S173" s="313"/>
      <c r="T173" s="313"/>
      <c r="U173" s="313"/>
      <c r="V173" s="313"/>
      <c r="W173" s="313"/>
      <c r="X173" s="313"/>
      <c r="Y173" s="313"/>
      <c r="Z173" s="313"/>
      <c r="AA173" s="313"/>
      <c r="AB173" s="313"/>
      <c r="AC173" s="313"/>
      <c r="AD173" s="313"/>
      <c r="AE173" s="313"/>
      <c r="AF173" s="313"/>
      <c r="AG173" s="313"/>
      <c r="AH173" s="313">
        <v>0</v>
      </c>
      <c r="AI173" s="313">
        <v>0</v>
      </c>
      <c r="AJ173" s="313">
        <v>0</v>
      </c>
      <c r="AK173" s="313">
        <v>0</v>
      </c>
      <c r="AL173" s="313">
        <v>0</v>
      </c>
      <c r="AM173" s="313">
        <v>0</v>
      </c>
      <c r="AN173" s="313">
        <v>0</v>
      </c>
      <c r="AO173" s="313">
        <v>0</v>
      </c>
      <c r="AP173" s="313">
        <v>0</v>
      </c>
      <c r="AQ173" s="313">
        <v>0</v>
      </c>
      <c r="AR173" s="313">
        <v>0</v>
      </c>
      <c r="AS173" s="313">
        <v>0</v>
      </c>
      <c r="AT173" s="313">
        <v>0</v>
      </c>
      <c r="AU173" s="313">
        <v>0</v>
      </c>
      <c r="AV173" s="313">
        <v>292</v>
      </c>
      <c r="AW173" s="313">
        <v>357</v>
      </c>
      <c r="AX173" s="313">
        <v>402</v>
      </c>
      <c r="AY173" s="313">
        <v>452</v>
      </c>
      <c r="AZ173" s="313">
        <v>503</v>
      </c>
      <c r="BA173" s="313">
        <v>555</v>
      </c>
      <c r="BB173" s="313">
        <v>595</v>
      </c>
      <c r="BC173" s="313">
        <v>632</v>
      </c>
      <c r="BD173" s="313">
        <v>674</v>
      </c>
      <c r="BE173" s="313">
        <v>715</v>
      </c>
      <c r="BF173" s="313">
        <v>736</v>
      </c>
      <c r="BG173" s="313">
        <v>779</v>
      </c>
      <c r="BH173" s="313">
        <v>821</v>
      </c>
      <c r="BI173" s="313">
        <v>859</v>
      </c>
      <c r="BJ173" s="313">
        <v>897</v>
      </c>
      <c r="BK173" s="313">
        <v>942</v>
      </c>
      <c r="BL173" s="313">
        <v>984</v>
      </c>
      <c r="BM173" s="313">
        <v>1023</v>
      </c>
      <c r="BN173" s="313">
        <v>1046</v>
      </c>
      <c r="BO173" s="313">
        <v>1057</v>
      </c>
      <c r="BP173" s="313">
        <v>1070</v>
      </c>
      <c r="BQ173" s="313">
        <v>1069</v>
      </c>
      <c r="BR173" s="313">
        <v>1062</v>
      </c>
      <c r="BS173" s="313">
        <v>1028</v>
      </c>
      <c r="BT173" s="313">
        <v>951</v>
      </c>
      <c r="BU173" s="313">
        <v>827</v>
      </c>
      <c r="BV173" s="313">
        <v>735</v>
      </c>
      <c r="BW173" s="313">
        <v>665</v>
      </c>
      <c r="BX173" s="313">
        <v>528</v>
      </c>
      <c r="BY173" s="313">
        <v>486</v>
      </c>
      <c r="BZ173" s="313">
        <v>447</v>
      </c>
      <c r="CA173" s="313">
        <v>406</v>
      </c>
      <c r="CB173" s="313">
        <v>370</v>
      </c>
      <c r="CC173" s="313">
        <v>338</v>
      </c>
      <c r="CD173" s="313">
        <v>307</v>
      </c>
      <c r="CE173" s="313">
        <v>277</v>
      </c>
      <c r="CF173" s="313">
        <v>230</v>
      </c>
      <c r="CG173" s="314">
        <v>202</v>
      </c>
    </row>
    <row r="174" spans="1:85" ht="15.5" x14ac:dyDescent="0.35">
      <c r="A174" s="316"/>
      <c r="B174" s="291" t="s">
        <v>470</v>
      </c>
      <c r="C174" s="318"/>
      <c r="D174" s="313"/>
      <c r="E174" s="313"/>
      <c r="F174" s="313"/>
      <c r="G174" s="313"/>
      <c r="H174" s="313"/>
      <c r="I174" s="313"/>
      <c r="J174" s="313"/>
      <c r="K174" s="313"/>
      <c r="L174" s="313"/>
      <c r="M174" s="313"/>
      <c r="N174" s="313"/>
      <c r="O174" s="313"/>
      <c r="P174" s="313"/>
      <c r="Q174" s="313"/>
      <c r="R174" s="313"/>
      <c r="S174" s="313"/>
      <c r="T174" s="313"/>
      <c r="U174" s="313"/>
      <c r="V174" s="313"/>
      <c r="W174" s="313"/>
      <c r="X174" s="313"/>
      <c r="Y174" s="313"/>
      <c r="Z174" s="313"/>
      <c r="AA174" s="313"/>
      <c r="AB174" s="313"/>
      <c r="AC174" s="313"/>
      <c r="AD174" s="313"/>
      <c r="AE174" s="313"/>
      <c r="AF174" s="313"/>
      <c r="AG174" s="313"/>
      <c r="AH174" s="313">
        <v>0</v>
      </c>
      <c r="AI174" s="313">
        <v>0</v>
      </c>
      <c r="AJ174" s="313">
        <v>0</v>
      </c>
      <c r="AK174" s="313">
        <v>0</v>
      </c>
      <c r="AL174" s="313">
        <v>0</v>
      </c>
      <c r="AM174" s="313">
        <v>0</v>
      </c>
      <c r="AN174" s="313">
        <v>0</v>
      </c>
      <c r="AO174" s="313">
        <v>0</v>
      </c>
      <c r="AP174" s="313">
        <v>0</v>
      </c>
      <c r="AQ174" s="313">
        <v>0</v>
      </c>
      <c r="AR174" s="313">
        <v>0</v>
      </c>
      <c r="AS174" s="313">
        <v>0</v>
      </c>
      <c r="AT174" s="313">
        <v>0</v>
      </c>
      <c r="AU174" s="313">
        <v>0</v>
      </c>
      <c r="AV174" s="313">
        <v>18</v>
      </c>
      <c r="AW174" s="313">
        <v>1</v>
      </c>
      <c r="AX174" s="313">
        <v>2</v>
      </c>
      <c r="AY174" s="313">
        <v>3</v>
      </c>
      <c r="AZ174" s="313">
        <v>2</v>
      </c>
      <c r="BA174" s="313">
        <v>1</v>
      </c>
      <c r="BB174" s="313">
        <v>2</v>
      </c>
      <c r="BC174" s="313">
        <v>3</v>
      </c>
      <c r="BD174" s="313">
        <v>3</v>
      </c>
      <c r="BE174" s="313">
        <v>4</v>
      </c>
      <c r="BF174" s="313">
        <v>5</v>
      </c>
      <c r="BG174" s="313">
        <v>5</v>
      </c>
      <c r="BH174" s="313">
        <v>5</v>
      </c>
      <c r="BI174" s="313">
        <v>5</v>
      </c>
      <c r="BJ174" s="313">
        <v>6</v>
      </c>
      <c r="BK174" s="313">
        <v>6</v>
      </c>
      <c r="BL174" s="313">
        <v>7</v>
      </c>
      <c r="BM174" s="313">
        <v>8</v>
      </c>
      <c r="BN174" s="313">
        <v>9</v>
      </c>
      <c r="BO174" s="313">
        <v>9</v>
      </c>
      <c r="BP174" s="313">
        <v>9</v>
      </c>
      <c r="BQ174" s="313">
        <v>10</v>
      </c>
      <c r="BR174" s="313">
        <v>10</v>
      </c>
      <c r="BS174" s="313">
        <v>18</v>
      </c>
      <c r="BT174" s="313">
        <v>15</v>
      </c>
      <c r="BU174" s="313">
        <v>12</v>
      </c>
      <c r="BV174" s="313">
        <v>10</v>
      </c>
      <c r="BW174" s="313">
        <v>7</v>
      </c>
      <c r="BX174" s="313">
        <v>6</v>
      </c>
      <c r="BY174" s="313">
        <v>5</v>
      </c>
      <c r="BZ174" s="313">
        <v>5</v>
      </c>
      <c r="CA174" s="313">
        <v>5</v>
      </c>
      <c r="CB174" s="313">
        <v>5</v>
      </c>
      <c r="CC174" s="313">
        <v>5</v>
      </c>
      <c r="CD174" s="313">
        <v>4</v>
      </c>
      <c r="CE174" s="313">
        <v>4</v>
      </c>
      <c r="CF174" s="313">
        <v>4</v>
      </c>
      <c r="CG174" s="314">
        <v>3</v>
      </c>
    </row>
    <row r="175" spans="1:85" ht="15.5" x14ac:dyDescent="0.35">
      <c r="A175" s="316"/>
      <c r="B175" s="319" t="s">
        <v>420</v>
      </c>
      <c r="C175" s="318"/>
      <c r="D175" s="313"/>
      <c r="E175" s="313"/>
      <c r="F175" s="313"/>
      <c r="G175" s="313"/>
      <c r="H175" s="313"/>
      <c r="I175" s="313"/>
      <c r="J175" s="313"/>
      <c r="K175" s="313"/>
      <c r="L175" s="313"/>
      <c r="M175" s="313"/>
      <c r="N175" s="313"/>
      <c r="O175" s="313"/>
      <c r="P175" s="313"/>
      <c r="Q175" s="313"/>
      <c r="R175" s="313"/>
      <c r="S175" s="313"/>
      <c r="T175" s="313"/>
      <c r="U175" s="313"/>
      <c r="V175" s="313"/>
      <c r="W175" s="313"/>
      <c r="X175" s="313"/>
      <c r="Y175" s="313"/>
      <c r="Z175" s="313"/>
      <c r="AA175" s="313"/>
      <c r="AB175" s="313"/>
      <c r="AC175" s="313"/>
      <c r="AD175" s="313"/>
      <c r="AE175" s="313"/>
      <c r="AF175" s="313"/>
      <c r="AG175" s="313"/>
      <c r="AH175" s="313">
        <v>0</v>
      </c>
      <c r="AI175" s="313">
        <v>0</v>
      </c>
      <c r="AJ175" s="313">
        <v>0</v>
      </c>
      <c r="AK175" s="313">
        <v>0</v>
      </c>
      <c r="AL175" s="313">
        <v>0</v>
      </c>
      <c r="AM175" s="313">
        <v>0</v>
      </c>
      <c r="AN175" s="313">
        <v>0</v>
      </c>
      <c r="AO175" s="313">
        <v>0</v>
      </c>
      <c r="AP175" s="313">
        <v>0</v>
      </c>
      <c r="AQ175" s="313">
        <v>0</v>
      </c>
      <c r="AR175" s="313">
        <v>0</v>
      </c>
      <c r="AS175" s="313">
        <v>0</v>
      </c>
      <c r="AT175" s="313">
        <v>0</v>
      </c>
      <c r="AU175" s="313">
        <v>0</v>
      </c>
      <c r="AV175" s="313">
        <v>0</v>
      </c>
      <c r="AW175" s="313">
        <v>0</v>
      </c>
      <c r="AX175" s="313">
        <v>0</v>
      </c>
      <c r="AY175" s="313">
        <v>0</v>
      </c>
      <c r="AZ175" s="313">
        <v>0</v>
      </c>
      <c r="BA175" s="313">
        <v>0</v>
      </c>
      <c r="BB175" s="313">
        <v>0</v>
      </c>
      <c r="BC175" s="313">
        <v>0</v>
      </c>
      <c r="BD175" s="313">
        <v>0</v>
      </c>
      <c r="BE175" s="313">
        <v>0</v>
      </c>
      <c r="BF175" s="313">
        <v>0</v>
      </c>
      <c r="BG175" s="313">
        <v>0</v>
      </c>
      <c r="BH175" s="313">
        <v>0</v>
      </c>
      <c r="BI175" s="313">
        <v>0</v>
      </c>
      <c r="BJ175" s="313">
        <v>0</v>
      </c>
      <c r="BK175" s="313">
        <v>0</v>
      </c>
      <c r="BL175" s="313">
        <v>0</v>
      </c>
      <c r="BM175" s="313">
        <v>0</v>
      </c>
      <c r="BN175" s="313">
        <v>0</v>
      </c>
      <c r="BO175" s="313">
        <v>0</v>
      </c>
      <c r="BP175" s="313">
        <v>0</v>
      </c>
      <c r="BQ175" s="313">
        <v>1</v>
      </c>
      <c r="BR175" s="313">
        <v>17</v>
      </c>
      <c r="BS175" s="313">
        <v>25</v>
      </c>
      <c r="BT175" s="313">
        <v>88</v>
      </c>
      <c r="BU175" s="313">
        <v>164</v>
      </c>
      <c r="BV175" s="313">
        <v>202</v>
      </c>
      <c r="BW175" s="313">
        <v>277</v>
      </c>
      <c r="BX175" s="313">
        <v>321</v>
      </c>
      <c r="BY175" s="313">
        <v>373</v>
      </c>
      <c r="BZ175" s="313">
        <v>431</v>
      </c>
      <c r="CA175" s="313">
        <v>494</v>
      </c>
      <c r="CB175" s="313">
        <v>561</v>
      </c>
      <c r="CC175" s="313">
        <v>625</v>
      </c>
      <c r="CD175" s="313">
        <v>661</v>
      </c>
      <c r="CE175" s="313">
        <v>679</v>
      </c>
      <c r="CF175" s="313">
        <v>761</v>
      </c>
      <c r="CG175" s="314">
        <v>843</v>
      </c>
    </row>
    <row r="176" spans="1:85" ht="15.5" x14ac:dyDescent="0.35">
      <c r="A176" s="316"/>
      <c r="B176" s="291" t="s">
        <v>469</v>
      </c>
      <c r="C176" s="318"/>
      <c r="D176" s="313"/>
      <c r="E176" s="313"/>
      <c r="F176" s="313"/>
      <c r="G176" s="313"/>
      <c r="H176" s="313"/>
      <c r="I176" s="313"/>
      <c r="J176" s="313"/>
      <c r="K176" s="313"/>
      <c r="L176" s="313"/>
      <c r="M176" s="313"/>
      <c r="N176" s="313"/>
      <c r="O176" s="313"/>
      <c r="P176" s="313"/>
      <c r="Q176" s="313"/>
      <c r="R176" s="313"/>
      <c r="S176" s="313"/>
      <c r="T176" s="313"/>
      <c r="U176" s="313"/>
      <c r="V176" s="313"/>
      <c r="W176" s="313"/>
      <c r="X176" s="313"/>
      <c r="Y176" s="313"/>
      <c r="Z176" s="313"/>
      <c r="AA176" s="313"/>
      <c r="AB176" s="313"/>
      <c r="AC176" s="313"/>
      <c r="AD176" s="313"/>
      <c r="AE176" s="313"/>
      <c r="AF176" s="313"/>
      <c r="AG176" s="313"/>
      <c r="AH176" s="313">
        <v>0</v>
      </c>
      <c r="AI176" s="313">
        <v>0</v>
      </c>
      <c r="AJ176" s="313">
        <v>0</v>
      </c>
      <c r="AK176" s="313">
        <v>0</v>
      </c>
      <c r="AL176" s="313">
        <v>0</v>
      </c>
      <c r="AM176" s="313">
        <v>0</v>
      </c>
      <c r="AN176" s="313">
        <v>0</v>
      </c>
      <c r="AO176" s="313">
        <v>0</v>
      </c>
      <c r="AP176" s="313">
        <v>0</v>
      </c>
      <c r="AQ176" s="313">
        <v>0</v>
      </c>
      <c r="AR176" s="313">
        <v>0</v>
      </c>
      <c r="AS176" s="313">
        <v>0</v>
      </c>
      <c r="AT176" s="313">
        <v>0</v>
      </c>
      <c r="AU176" s="313">
        <v>0</v>
      </c>
      <c r="AV176" s="313">
        <v>0</v>
      </c>
      <c r="AW176" s="313">
        <v>0</v>
      </c>
      <c r="AX176" s="313">
        <v>0</v>
      </c>
      <c r="AY176" s="313">
        <v>0</v>
      </c>
      <c r="AZ176" s="313">
        <v>0</v>
      </c>
      <c r="BA176" s="313">
        <v>0</v>
      </c>
      <c r="BB176" s="313">
        <v>0</v>
      </c>
      <c r="BC176" s="313">
        <v>0</v>
      </c>
      <c r="BD176" s="313">
        <v>0</v>
      </c>
      <c r="BE176" s="313">
        <v>0</v>
      </c>
      <c r="BF176" s="313">
        <v>0</v>
      </c>
      <c r="BG176" s="313">
        <v>0</v>
      </c>
      <c r="BH176" s="313">
        <v>0</v>
      </c>
      <c r="BI176" s="313">
        <v>0</v>
      </c>
      <c r="BJ176" s="313">
        <v>0</v>
      </c>
      <c r="BK176" s="313">
        <v>0</v>
      </c>
      <c r="BL176" s="313">
        <v>0</v>
      </c>
      <c r="BM176" s="313">
        <v>0</v>
      </c>
      <c r="BN176" s="313">
        <v>0</v>
      </c>
      <c r="BO176" s="313">
        <v>0</v>
      </c>
      <c r="BP176" s="313">
        <v>0</v>
      </c>
      <c r="BQ176" s="313">
        <v>1</v>
      </c>
      <c r="BR176" s="313">
        <v>16</v>
      </c>
      <c r="BS176" s="313">
        <v>24</v>
      </c>
      <c r="BT176" s="313">
        <v>87</v>
      </c>
      <c r="BU176" s="313">
        <v>162</v>
      </c>
      <c r="BV176" s="313">
        <v>200</v>
      </c>
      <c r="BW176" s="313">
        <v>274</v>
      </c>
      <c r="BX176" s="313">
        <v>318</v>
      </c>
      <c r="BY176" s="313">
        <v>369</v>
      </c>
      <c r="BZ176" s="313">
        <v>426</v>
      </c>
      <c r="CA176" s="313">
        <v>488</v>
      </c>
      <c r="CB176" s="313">
        <v>555</v>
      </c>
      <c r="CC176" s="313">
        <v>618</v>
      </c>
      <c r="CD176" s="313">
        <v>653</v>
      </c>
      <c r="CE176" s="313">
        <v>671</v>
      </c>
      <c r="CF176" s="313">
        <v>753</v>
      </c>
      <c r="CG176" s="314">
        <v>834</v>
      </c>
    </row>
    <row r="177" spans="1:85" ht="15.5" x14ac:dyDescent="0.35">
      <c r="A177" s="316"/>
      <c r="B177" s="291" t="s">
        <v>470</v>
      </c>
      <c r="C177" s="318"/>
      <c r="D177" s="313"/>
      <c r="E177" s="313"/>
      <c r="F177" s="313"/>
      <c r="G177" s="313"/>
      <c r="H177" s="313"/>
      <c r="I177" s="313"/>
      <c r="J177" s="313"/>
      <c r="K177" s="313"/>
      <c r="L177" s="313"/>
      <c r="M177" s="313"/>
      <c r="N177" s="313"/>
      <c r="O177" s="313"/>
      <c r="P177" s="313"/>
      <c r="Q177" s="313"/>
      <c r="R177" s="313"/>
      <c r="S177" s="313"/>
      <c r="T177" s="313"/>
      <c r="U177" s="313"/>
      <c r="V177" s="313"/>
      <c r="W177" s="313"/>
      <c r="X177" s="313"/>
      <c r="Y177" s="313"/>
      <c r="Z177" s="313"/>
      <c r="AA177" s="313"/>
      <c r="AB177" s="313"/>
      <c r="AC177" s="313"/>
      <c r="AD177" s="313"/>
      <c r="AE177" s="313"/>
      <c r="AF177" s="313"/>
      <c r="AG177" s="313"/>
      <c r="AH177" s="313">
        <v>0</v>
      </c>
      <c r="AI177" s="313">
        <v>0</v>
      </c>
      <c r="AJ177" s="313">
        <v>0</v>
      </c>
      <c r="AK177" s="313">
        <v>0</v>
      </c>
      <c r="AL177" s="313">
        <v>0</v>
      </c>
      <c r="AM177" s="313">
        <v>0</v>
      </c>
      <c r="AN177" s="313">
        <v>0</v>
      </c>
      <c r="AO177" s="313">
        <v>0</v>
      </c>
      <c r="AP177" s="313">
        <v>0</v>
      </c>
      <c r="AQ177" s="313">
        <v>0</v>
      </c>
      <c r="AR177" s="313">
        <v>0</v>
      </c>
      <c r="AS177" s="313">
        <v>0</v>
      </c>
      <c r="AT177" s="313">
        <v>0</v>
      </c>
      <c r="AU177" s="313">
        <v>0</v>
      </c>
      <c r="AV177" s="313">
        <v>0</v>
      </c>
      <c r="AW177" s="313">
        <v>0</v>
      </c>
      <c r="AX177" s="313">
        <v>0</v>
      </c>
      <c r="AY177" s="313">
        <v>0</v>
      </c>
      <c r="AZ177" s="313">
        <v>0</v>
      </c>
      <c r="BA177" s="313">
        <v>0</v>
      </c>
      <c r="BB177" s="313">
        <v>0</v>
      </c>
      <c r="BC177" s="313">
        <v>0</v>
      </c>
      <c r="BD177" s="313">
        <v>0</v>
      </c>
      <c r="BE177" s="313">
        <v>0</v>
      </c>
      <c r="BF177" s="313">
        <v>0</v>
      </c>
      <c r="BG177" s="313">
        <v>0</v>
      </c>
      <c r="BH177" s="313">
        <v>0</v>
      </c>
      <c r="BI177" s="313">
        <v>0</v>
      </c>
      <c r="BJ177" s="313">
        <v>0</v>
      </c>
      <c r="BK177" s="313">
        <v>0</v>
      </c>
      <c r="BL177" s="313">
        <v>0</v>
      </c>
      <c r="BM177" s="313">
        <v>0</v>
      </c>
      <c r="BN177" s="313">
        <v>0</v>
      </c>
      <c r="BO177" s="313">
        <v>0</v>
      </c>
      <c r="BP177" s="313">
        <v>0</v>
      </c>
      <c r="BQ177" s="313">
        <v>0</v>
      </c>
      <c r="BR177" s="313">
        <v>0</v>
      </c>
      <c r="BS177" s="313">
        <v>0</v>
      </c>
      <c r="BT177" s="313">
        <v>1</v>
      </c>
      <c r="BU177" s="313">
        <v>2</v>
      </c>
      <c r="BV177" s="313">
        <v>2</v>
      </c>
      <c r="BW177" s="313">
        <v>3</v>
      </c>
      <c r="BX177" s="313">
        <v>4</v>
      </c>
      <c r="BY177" s="313">
        <v>4</v>
      </c>
      <c r="BZ177" s="313">
        <v>5</v>
      </c>
      <c r="CA177" s="313">
        <v>6</v>
      </c>
      <c r="CB177" s="313">
        <v>6</v>
      </c>
      <c r="CC177" s="313">
        <v>7</v>
      </c>
      <c r="CD177" s="313">
        <v>7</v>
      </c>
      <c r="CE177" s="313">
        <v>8</v>
      </c>
      <c r="CF177" s="313">
        <v>9</v>
      </c>
      <c r="CG177" s="314">
        <v>9</v>
      </c>
    </row>
    <row r="178" spans="1:85" ht="15.5" x14ac:dyDescent="0.35">
      <c r="A178" s="316"/>
      <c r="B178" s="319" t="s">
        <v>413</v>
      </c>
      <c r="C178" s="318"/>
      <c r="D178" s="313"/>
      <c r="E178" s="313"/>
      <c r="F178" s="313"/>
      <c r="G178" s="313"/>
      <c r="H178" s="313"/>
      <c r="I178" s="313"/>
      <c r="J178" s="313"/>
      <c r="K178" s="313"/>
      <c r="L178" s="313"/>
      <c r="M178" s="313"/>
      <c r="N178" s="313"/>
      <c r="O178" s="313"/>
      <c r="P178" s="313"/>
      <c r="Q178" s="313"/>
      <c r="R178" s="313"/>
      <c r="S178" s="313"/>
      <c r="T178" s="313"/>
      <c r="U178" s="313"/>
      <c r="V178" s="313"/>
      <c r="W178" s="313"/>
      <c r="X178" s="313"/>
      <c r="Y178" s="313"/>
      <c r="Z178" s="313"/>
      <c r="AA178" s="313"/>
      <c r="AB178" s="313"/>
      <c r="AC178" s="313"/>
      <c r="AD178" s="313"/>
      <c r="AE178" s="313"/>
      <c r="AF178" s="313"/>
      <c r="AG178" s="313"/>
      <c r="AH178" s="313">
        <v>0</v>
      </c>
      <c r="AI178" s="313">
        <v>3</v>
      </c>
      <c r="AJ178" s="313">
        <v>17</v>
      </c>
      <c r="AK178" s="313">
        <v>30</v>
      </c>
      <c r="AL178" s="313">
        <v>44</v>
      </c>
      <c r="AM178" s="313">
        <v>61</v>
      </c>
      <c r="AN178" s="313">
        <v>81</v>
      </c>
      <c r="AO178" s="313">
        <v>104</v>
      </c>
      <c r="AP178" s="313">
        <v>130</v>
      </c>
      <c r="AQ178" s="313">
        <v>155</v>
      </c>
      <c r="AR178" s="313">
        <v>178</v>
      </c>
      <c r="AS178" s="313">
        <v>202</v>
      </c>
      <c r="AT178" s="313">
        <v>225</v>
      </c>
      <c r="AU178" s="313">
        <v>248</v>
      </c>
      <c r="AV178" s="313">
        <v>0</v>
      </c>
      <c r="AW178" s="313">
        <v>0</v>
      </c>
      <c r="AX178" s="313">
        <v>0</v>
      </c>
      <c r="AY178" s="313">
        <v>0</v>
      </c>
      <c r="AZ178" s="313">
        <v>0</v>
      </c>
      <c r="BA178" s="313">
        <v>0</v>
      </c>
      <c r="BB178" s="313">
        <v>0</v>
      </c>
      <c r="BC178" s="313">
        <v>0</v>
      </c>
      <c r="BD178" s="313">
        <v>0</v>
      </c>
      <c r="BE178" s="313">
        <v>0</v>
      </c>
      <c r="BF178" s="313">
        <v>0</v>
      </c>
      <c r="BG178" s="313">
        <v>0</v>
      </c>
      <c r="BH178" s="313">
        <v>0</v>
      </c>
      <c r="BI178" s="313">
        <v>0</v>
      </c>
      <c r="BJ178" s="313">
        <v>0</v>
      </c>
      <c r="BK178" s="313">
        <v>0</v>
      </c>
      <c r="BL178" s="313">
        <v>0</v>
      </c>
      <c r="BM178" s="313">
        <v>0</v>
      </c>
      <c r="BN178" s="313">
        <v>0</v>
      </c>
      <c r="BO178" s="313">
        <v>0</v>
      </c>
      <c r="BP178" s="313">
        <v>0</v>
      </c>
      <c r="BQ178" s="313">
        <v>0</v>
      </c>
      <c r="BR178" s="313">
        <v>0</v>
      </c>
      <c r="BS178" s="313">
        <v>0</v>
      </c>
      <c r="BT178" s="313">
        <v>0</v>
      </c>
      <c r="BU178" s="313">
        <v>0</v>
      </c>
      <c r="BV178" s="313">
        <v>0</v>
      </c>
      <c r="BW178" s="313">
        <v>0</v>
      </c>
      <c r="BX178" s="313">
        <v>0</v>
      </c>
      <c r="BY178" s="313">
        <v>0</v>
      </c>
      <c r="BZ178" s="313">
        <v>0</v>
      </c>
      <c r="CA178" s="313">
        <v>0</v>
      </c>
      <c r="CB178" s="313">
        <v>0</v>
      </c>
      <c r="CC178" s="313">
        <v>0</v>
      </c>
      <c r="CD178" s="313">
        <v>0</v>
      </c>
      <c r="CE178" s="313">
        <v>0</v>
      </c>
      <c r="CF178" s="313">
        <v>0</v>
      </c>
      <c r="CG178" s="314">
        <v>0</v>
      </c>
    </row>
    <row r="179" spans="1:85" ht="15.5" x14ac:dyDescent="0.35">
      <c r="A179" s="316"/>
      <c r="B179" s="317" t="s">
        <v>591</v>
      </c>
      <c r="C179" s="318"/>
      <c r="D179" s="313"/>
      <c r="E179" s="313"/>
      <c r="F179" s="313"/>
      <c r="G179" s="313"/>
      <c r="H179" s="313"/>
      <c r="I179" s="313"/>
      <c r="J179" s="313"/>
      <c r="K179" s="313"/>
      <c r="L179" s="313"/>
      <c r="M179" s="313"/>
      <c r="N179" s="313"/>
      <c r="O179" s="313"/>
      <c r="P179" s="313"/>
      <c r="Q179" s="313"/>
      <c r="R179" s="313"/>
      <c r="S179" s="313"/>
      <c r="T179" s="313"/>
      <c r="U179" s="313"/>
      <c r="V179" s="313"/>
      <c r="W179" s="313"/>
      <c r="X179" s="313"/>
      <c r="Y179" s="313"/>
      <c r="Z179" s="313"/>
      <c r="AA179" s="313"/>
      <c r="AB179" s="313"/>
      <c r="AC179" s="313"/>
      <c r="AD179" s="313"/>
      <c r="AE179" s="313"/>
      <c r="AF179" s="313"/>
      <c r="AG179" s="313"/>
      <c r="AH179" s="313">
        <f>SUM(AH180:AH182)</f>
        <v>9</v>
      </c>
      <c r="AI179" s="313">
        <f t="shared" ref="AI179:CG179" si="38">SUM(AI180:AI182)</f>
        <v>13</v>
      </c>
      <c r="AJ179" s="313">
        <f t="shared" si="38"/>
        <v>17</v>
      </c>
      <c r="AK179" s="313">
        <f t="shared" si="38"/>
        <v>19</v>
      </c>
      <c r="AL179" s="313">
        <f t="shared" si="38"/>
        <v>21</v>
      </c>
      <c r="AM179" s="313">
        <f t="shared" si="38"/>
        <v>23</v>
      </c>
      <c r="AN179" s="313">
        <f t="shared" si="38"/>
        <v>26</v>
      </c>
      <c r="AO179" s="313">
        <f t="shared" si="38"/>
        <v>28</v>
      </c>
      <c r="AP179" s="313">
        <f t="shared" si="38"/>
        <v>30</v>
      </c>
      <c r="AQ179" s="313">
        <f t="shared" si="38"/>
        <v>32</v>
      </c>
      <c r="AR179" s="313">
        <f t="shared" si="38"/>
        <v>36</v>
      </c>
      <c r="AS179" s="313">
        <f t="shared" si="38"/>
        <v>39</v>
      </c>
      <c r="AT179" s="313">
        <f t="shared" si="38"/>
        <v>41</v>
      </c>
      <c r="AU179" s="313">
        <f t="shared" si="38"/>
        <v>42</v>
      </c>
      <c r="AV179" s="313">
        <f t="shared" si="38"/>
        <v>45</v>
      </c>
      <c r="AW179" s="313">
        <f t="shared" si="38"/>
        <v>50</v>
      </c>
      <c r="AX179" s="313">
        <f t="shared" si="38"/>
        <v>50</v>
      </c>
      <c r="AY179" s="313">
        <f t="shared" si="38"/>
        <v>322</v>
      </c>
      <c r="AZ179" s="313">
        <f t="shared" si="38"/>
        <v>251</v>
      </c>
      <c r="BA179" s="313">
        <f t="shared" si="38"/>
        <v>189</v>
      </c>
      <c r="BB179" s="313">
        <f t="shared" si="38"/>
        <v>122</v>
      </c>
      <c r="BC179" s="313">
        <f t="shared" si="38"/>
        <v>66</v>
      </c>
      <c r="BD179" s="313">
        <f t="shared" si="38"/>
        <v>48</v>
      </c>
      <c r="BE179" s="313">
        <f t="shared" si="38"/>
        <v>43</v>
      </c>
      <c r="BF179" s="313">
        <f t="shared" si="38"/>
        <v>41</v>
      </c>
      <c r="BG179" s="313">
        <f t="shared" si="38"/>
        <v>41</v>
      </c>
      <c r="BH179" s="313">
        <f t="shared" si="38"/>
        <v>42</v>
      </c>
      <c r="BI179" s="313">
        <f t="shared" si="38"/>
        <v>42</v>
      </c>
      <c r="BJ179" s="313">
        <f t="shared" si="38"/>
        <v>42</v>
      </c>
      <c r="BK179" s="313">
        <f t="shared" si="38"/>
        <v>42</v>
      </c>
      <c r="BL179" s="313">
        <f t="shared" si="38"/>
        <v>41</v>
      </c>
      <c r="BM179" s="313">
        <f t="shared" si="38"/>
        <v>40</v>
      </c>
      <c r="BN179" s="313">
        <f t="shared" si="38"/>
        <v>39</v>
      </c>
      <c r="BO179" s="313">
        <f t="shared" si="38"/>
        <v>36</v>
      </c>
      <c r="BP179" s="313">
        <f t="shared" si="38"/>
        <v>34</v>
      </c>
      <c r="BQ179" s="313">
        <f t="shared" si="38"/>
        <v>31</v>
      </c>
      <c r="BR179" s="313">
        <f t="shared" si="38"/>
        <v>29</v>
      </c>
      <c r="BS179" s="313">
        <f t="shared" si="38"/>
        <v>38</v>
      </c>
      <c r="BT179" s="313">
        <f t="shared" si="38"/>
        <v>34</v>
      </c>
      <c r="BU179" s="313">
        <f t="shared" si="38"/>
        <v>30</v>
      </c>
      <c r="BV179" s="313">
        <f t="shared" si="38"/>
        <v>27</v>
      </c>
      <c r="BW179" s="313">
        <f t="shared" si="38"/>
        <v>18</v>
      </c>
      <c r="BX179" s="313">
        <f t="shared" si="38"/>
        <v>15</v>
      </c>
      <c r="BY179" s="313">
        <f t="shared" si="38"/>
        <v>13</v>
      </c>
      <c r="BZ179" s="313">
        <f t="shared" si="38"/>
        <v>12</v>
      </c>
      <c r="CA179" s="313">
        <f t="shared" si="38"/>
        <v>10</v>
      </c>
      <c r="CB179" s="313">
        <f t="shared" si="38"/>
        <v>9</v>
      </c>
      <c r="CC179" s="313">
        <f t="shared" si="38"/>
        <v>8</v>
      </c>
      <c r="CD179" s="313">
        <f t="shared" si="38"/>
        <v>7</v>
      </c>
      <c r="CE179" s="313">
        <f t="shared" si="38"/>
        <v>6</v>
      </c>
      <c r="CF179" s="313">
        <f t="shared" si="38"/>
        <v>5</v>
      </c>
      <c r="CG179" s="314">
        <f t="shared" si="38"/>
        <v>4</v>
      </c>
    </row>
    <row r="180" spans="1:85" ht="15.5" x14ac:dyDescent="0.35">
      <c r="A180" s="324"/>
      <c r="B180" s="325" t="s">
        <v>406</v>
      </c>
      <c r="C180" s="318"/>
      <c r="D180" s="313"/>
      <c r="E180" s="313"/>
      <c r="F180" s="313"/>
      <c r="G180" s="313"/>
      <c r="H180" s="313"/>
      <c r="I180" s="313"/>
      <c r="J180" s="313"/>
      <c r="K180" s="313"/>
      <c r="L180" s="313"/>
      <c r="M180" s="313"/>
      <c r="N180" s="313"/>
      <c r="O180" s="313"/>
      <c r="P180" s="313"/>
      <c r="Q180" s="313"/>
      <c r="R180" s="313"/>
      <c r="S180" s="313"/>
      <c r="T180" s="313"/>
      <c r="U180" s="313"/>
      <c r="V180" s="313"/>
      <c r="W180" s="313"/>
      <c r="X180" s="313"/>
      <c r="Y180" s="313"/>
      <c r="Z180" s="313"/>
      <c r="AA180" s="313"/>
      <c r="AB180" s="313"/>
      <c r="AC180" s="313"/>
      <c r="AD180" s="313"/>
      <c r="AE180" s="313"/>
      <c r="AF180" s="313"/>
      <c r="AG180" s="313"/>
      <c r="AH180" s="313">
        <v>0</v>
      </c>
      <c r="AI180" s="313">
        <v>0</v>
      </c>
      <c r="AJ180" s="313">
        <v>0</v>
      </c>
      <c r="AK180" s="313">
        <v>0</v>
      </c>
      <c r="AL180" s="313">
        <v>0</v>
      </c>
      <c r="AM180" s="313">
        <v>0</v>
      </c>
      <c r="AN180" s="313">
        <v>0</v>
      </c>
      <c r="AO180" s="313">
        <v>0</v>
      </c>
      <c r="AP180" s="313">
        <v>0</v>
      </c>
      <c r="AQ180" s="313">
        <v>0</v>
      </c>
      <c r="AR180" s="313">
        <v>0</v>
      </c>
      <c r="AS180" s="313">
        <v>0</v>
      </c>
      <c r="AT180" s="313">
        <v>0</v>
      </c>
      <c r="AU180" s="313">
        <v>0</v>
      </c>
      <c r="AV180" s="313">
        <v>0</v>
      </c>
      <c r="AW180" s="313">
        <v>0</v>
      </c>
      <c r="AX180" s="313">
        <v>0</v>
      </c>
      <c r="AY180" s="313">
        <v>272</v>
      </c>
      <c r="AZ180" s="313">
        <v>215</v>
      </c>
      <c r="BA180" s="313">
        <v>152</v>
      </c>
      <c r="BB180" s="313">
        <v>83</v>
      </c>
      <c r="BC180" s="313">
        <v>26</v>
      </c>
      <c r="BD180" s="313">
        <v>7</v>
      </c>
      <c r="BE180" s="313">
        <v>2</v>
      </c>
      <c r="BF180" s="313">
        <v>0</v>
      </c>
      <c r="BG180" s="313">
        <v>0</v>
      </c>
      <c r="BH180" s="313">
        <v>0</v>
      </c>
      <c r="BI180" s="313">
        <v>0</v>
      </c>
      <c r="BJ180" s="313">
        <v>0</v>
      </c>
      <c r="BK180" s="313">
        <v>0</v>
      </c>
      <c r="BL180" s="313">
        <v>0</v>
      </c>
      <c r="BM180" s="313">
        <v>0</v>
      </c>
      <c r="BN180" s="313">
        <v>0</v>
      </c>
      <c r="BO180" s="313">
        <v>0</v>
      </c>
      <c r="BP180" s="313">
        <v>0</v>
      </c>
      <c r="BQ180" s="313">
        <v>0</v>
      </c>
      <c r="BR180" s="313">
        <v>0</v>
      </c>
      <c r="BS180" s="313">
        <v>0</v>
      </c>
      <c r="BT180" s="313">
        <v>0</v>
      </c>
      <c r="BU180" s="313">
        <v>0</v>
      </c>
      <c r="BV180" s="313">
        <v>0</v>
      </c>
      <c r="BW180" s="313">
        <v>0</v>
      </c>
      <c r="BX180" s="313">
        <v>0</v>
      </c>
      <c r="BY180" s="313">
        <v>0</v>
      </c>
      <c r="BZ180" s="313">
        <v>0</v>
      </c>
      <c r="CA180" s="313">
        <v>0</v>
      </c>
      <c r="CB180" s="313">
        <v>0</v>
      </c>
      <c r="CC180" s="313">
        <v>0</v>
      </c>
      <c r="CD180" s="313">
        <v>0</v>
      </c>
      <c r="CE180" s="313">
        <v>0</v>
      </c>
      <c r="CF180" s="313">
        <v>0</v>
      </c>
      <c r="CG180" s="314">
        <v>0</v>
      </c>
    </row>
    <row r="181" spans="1:85" ht="15.5" x14ac:dyDescent="0.35">
      <c r="A181" s="324"/>
      <c r="B181" s="325" t="s">
        <v>425</v>
      </c>
      <c r="C181" s="318"/>
      <c r="D181" s="313"/>
      <c r="E181" s="313"/>
      <c r="F181" s="313"/>
      <c r="G181" s="313"/>
      <c r="H181" s="313"/>
      <c r="I181" s="313"/>
      <c r="J181" s="313"/>
      <c r="K181" s="313"/>
      <c r="L181" s="313"/>
      <c r="M181" s="313"/>
      <c r="N181" s="313"/>
      <c r="O181" s="313"/>
      <c r="P181" s="313"/>
      <c r="Q181" s="313"/>
      <c r="R181" s="313"/>
      <c r="S181" s="313"/>
      <c r="T181" s="313"/>
      <c r="U181" s="313"/>
      <c r="V181" s="313"/>
      <c r="W181" s="313"/>
      <c r="X181" s="313"/>
      <c r="Y181" s="313"/>
      <c r="Z181" s="313"/>
      <c r="AA181" s="313"/>
      <c r="AB181" s="313"/>
      <c r="AC181" s="313"/>
      <c r="AD181" s="313"/>
      <c r="AE181" s="313"/>
      <c r="AF181" s="313"/>
      <c r="AG181" s="313"/>
      <c r="AH181" s="313">
        <v>3</v>
      </c>
      <c r="AI181" s="313">
        <v>3</v>
      </c>
      <c r="AJ181" s="313">
        <v>3</v>
      </c>
      <c r="AK181" s="313">
        <v>2</v>
      </c>
      <c r="AL181" s="313">
        <v>2</v>
      </c>
      <c r="AM181" s="313">
        <v>2</v>
      </c>
      <c r="AN181" s="313">
        <v>2</v>
      </c>
      <c r="AO181" s="313">
        <v>1</v>
      </c>
      <c r="AP181" s="313">
        <v>1</v>
      </c>
      <c r="AQ181" s="313">
        <v>1</v>
      </c>
      <c r="AR181" s="313">
        <v>2</v>
      </c>
      <c r="AS181" s="313">
        <v>2</v>
      </c>
      <c r="AT181" s="313">
        <v>2</v>
      </c>
      <c r="AU181" s="313">
        <v>2</v>
      </c>
      <c r="AV181" s="313">
        <v>2</v>
      </c>
      <c r="AW181" s="313">
        <v>2</v>
      </c>
      <c r="AX181" s="313">
        <v>1</v>
      </c>
      <c r="AY181" s="313">
        <v>0</v>
      </c>
      <c r="AZ181" s="313">
        <v>0</v>
      </c>
      <c r="BA181" s="313">
        <v>0</v>
      </c>
      <c r="BB181" s="313">
        <v>0</v>
      </c>
      <c r="BC181" s="313">
        <v>0</v>
      </c>
      <c r="BD181" s="313">
        <v>0</v>
      </c>
      <c r="BE181" s="313">
        <v>0</v>
      </c>
      <c r="BF181" s="313">
        <v>0</v>
      </c>
      <c r="BG181" s="313">
        <v>0</v>
      </c>
      <c r="BH181" s="313">
        <v>0</v>
      </c>
      <c r="BI181" s="313">
        <v>0</v>
      </c>
      <c r="BJ181" s="313">
        <v>0</v>
      </c>
      <c r="BK181" s="313">
        <v>0</v>
      </c>
      <c r="BL181" s="313">
        <v>0</v>
      </c>
      <c r="BM181" s="313">
        <v>0</v>
      </c>
      <c r="BN181" s="313">
        <v>0</v>
      </c>
      <c r="BO181" s="313">
        <v>0</v>
      </c>
      <c r="BP181" s="313">
        <v>0</v>
      </c>
      <c r="BQ181" s="313">
        <v>0</v>
      </c>
      <c r="BR181" s="313">
        <v>0</v>
      </c>
      <c r="BS181" s="313">
        <v>0</v>
      </c>
      <c r="BT181" s="313">
        <v>0</v>
      </c>
      <c r="BU181" s="313">
        <v>0</v>
      </c>
      <c r="BV181" s="313">
        <v>0</v>
      </c>
      <c r="BW181" s="313">
        <v>0</v>
      </c>
      <c r="BX181" s="313">
        <v>0</v>
      </c>
      <c r="BY181" s="313">
        <v>0</v>
      </c>
      <c r="BZ181" s="313">
        <v>0</v>
      </c>
      <c r="CA181" s="313">
        <v>0</v>
      </c>
      <c r="CB181" s="313">
        <v>0</v>
      </c>
      <c r="CC181" s="313">
        <v>0</v>
      </c>
      <c r="CD181" s="313">
        <v>0</v>
      </c>
      <c r="CE181" s="313">
        <v>0</v>
      </c>
      <c r="CF181" s="313">
        <v>0</v>
      </c>
      <c r="CG181" s="314">
        <v>0</v>
      </c>
    </row>
    <row r="182" spans="1:85" ht="15.5" x14ac:dyDescent="0.35">
      <c r="A182" s="316"/>
      <c r="B182" s="290" t="s">
        <v>424</v>
      </c>
      <c r="D182" s="313"/>
      <c r="E182" s="313"/>
      <c r="F182" s="313"/>
      <c r="G182" s="313"/>
      <c r="H182" s="313"/>
      <c r="I182" s="313"/>
      <c r="J182" s="313"/>
      <c r="K182" s="313"/>
      <c r="L182" s="313"/>
      <c r="M182" s="313"/>
      <c r="N182" s="313"/>
      <c r="O182" s="313"/>
      <c r="P182" s="313"/>
      <c r="Q182" s="313"/>
      <c r="R182" s="313"/>
      <c r="S182" s="313"/>
      <c r="T182" s="313"/>
      <c r="U182" s="313"/>
      <c r="V182" s="313"/>
      <c r="W182" s="313"/>
      <c r="X182" s="313"/>
      <c r="Y182" s="313"/>
      <c r="Z182" s="313"/>
      <c r="AA182" s="313"/>
      <c r="AB182" s="313"/>
      <c r="AC182" s="313"/>
      <c r="AD182" s="313"/>
      <c r="AE182" s="313"/>
      <c r="AF182" s="313"/>
      <c r="AG182" s="313"/>
      <c r="AH182" s="313">
        <v>6</v>
      </c>
      <c r="AI182" s="313">
        <v>10</v>
      </c>
      <c r="AJ182" s="313">
        <v>14</v>
      </c>
      <c r="AK182" s="313">
        <v>17</v>
      </c>
      <c r="AL182" s="313">
        <v>19</v>
      </c>
      <c r="AM182" s="313">
        <v>21</v>
      </c>
      <c r="AN182" s="313">
        <v>24</v>
      </c>
      <c r="AO182" s="313">
        <v>27</v>
      </c>
      <c r="AP182" s="313">
        <v>29</v>
      </c>
      <c r="AQ182" s="313">
        <v>31</v>
      </c>
      <c r="AR182" s="313">
        <v>34</v>
      </c>
      <c r="AS182" s="313">
        <v>37</v>
      </c>
      <c r="AT182" s="313">
        <v>39</v>
      </c>
      <c r="AU182" s="313">
        <v>40</v>
      </c>
      <c r="AV182" s="313">
        <v>43</v>
      </c>
      <c r="AW182" s="313">
        <v>48</v>
      </c>
      <c r="AX182" s="313">
        <v>49</v>
      </c>
      <c r="AY182" s="313">
        <v>50</v>
      </c>
      <c r="AZ182" s="313">
        <v>36</v>
      </c>
      <c r="BA182" s="313">
        <v>37</v>
      </c>
      <c r="BB182" s="313">
        <v>39</v>
      </c>
      <c r="BC182" s="313">
        <v>40</v>
      </c>
      <c r="BD182" s="313">
        <v>41</v>
      </c>
      <c r="BE182" s="313">
        <v>41</v>
      </c>
      <c r="BF182" s="313">
        <v>41</v>
      </c>
      <c r="BG182" s="313">
        <v>41</v>
      </c>
      <c r="BH182" s="313">
        <v>42</v>
      </c>
      <c r="BI182" s="313">
        <v>42</v>
      </c>
      <c r="BJ182" s="313">
        <v>42</v>
      </c>
      <c r="BK182" s="313">
        <v>42</v>
      </c>
      <c r="BL182" s="313">
        <v>41</v>
      </c>
      <c r="BM182" s="313">
        <v>40</v>
      </c>
      <c r="BN182" s="313">
        <v>39</v>
      </c>
      <c r="BO182" s="313">
        <v>36</v>
      </c>
      <c r="BP182" s="313">
        <v>34</v>
      </c>
      <c r="BQ182" s="313">
        <v>31</v>
      </c>
      <c r="BR182" s="313">
        <v>29</v>
      </c>
      <c r="BS182" s="313">
        <v>38</v>
      </c>
      <c r="BT182" s="313">
        <v>34</v>
      </c>
      <c r="BU182" s="313">
        <v>30</v>
      </c>
      <c r="BV182" s="313">
        <v>27</v>
      </c>
      <c r="BW182" s="313">
        <v>18</v>
      </c>
      <c r="BX182" s="313">
        <v>15</v>
      </c>
      <c r="BY182" s="313">
        <v>13</v>
      </c>
      <c r="BZ182" s="313">
        <v>12</v>
      </c>
      <c r="CA182" s="313">
        <v>10</v>
      </c>
      <c r="CB182" s="313">
        <v>9</v>
      </c>
      <c r="CC182" s="313">
        <v>8</v>
      </c>
      <c r="CD182" s="313">
        <v>7</v>
      </c>
      <c r="CE182" s="313">
        <v>6</v>
      </c>
      <c r="CF182" s="313">
        <v>5</v>
      </c>
      <c r="CG182" s="314">
        <v>4</v>
      </c>
    </row>
    <row r="183" spans="1:85" ht="15.5" x14ac:dyDescent="0.35">
      <c r="A183" s="316"/>
      <c r="B183" s="286" t="s">
        <v>651</v>
      </c>
      <c r="C183" s="322"/>
      <c r="D183" s="313"/>
      <c r="E183" s="313"/>
      <c r="F183" s="313"/>
      <c r="G183" s="313"/>
      <c r="H183" s="313"/>
      <c r="I183" s="313"/>
      <c r="J183" s="313"/>
      <c r="K183" s="313"/>
      <c r="L183" s="313"/>
      <c r="M183" s="313"/>
      <c r="N183" s="313"/>
      <c r="O183" s="313"/>
      <c r="P183" s="313"/>
      <c r="Q183" s="313"/>
      <c r="R183" s="313"/>
      <c r="S183" s="313"/>
      <c r="T183" s="313"/>
      <c r="U183" s="313"/>
      <c r="V183" s="313"/>
      <c r="W183" s="313"/>
      <c r="X183" s="313"/>
      <c r="Y183" s="313"/>
      <c r="Z183" s="313"/>
      <c r="AA183" s="313"/>
      <c r="AB183" s="313"/>
      <c r="AC183" s="313"/>
      <c r="AD183" s="313"/>
      <c r="AE183" s="313"/>
      <c r="AF183" s="313"/>
      <c r="AG183" s="313"/>
      <c r="AH183" s="313"/>
      <c r="AI183" s="313"/>
      <c r="AJ183" s="313"/>
      <c r="AK183" s="313"/>
      <c r="AL183" s="313"/>
      <c r="AM183" s="313"/>
      <c r="AN183" s="313"/>
      <c r="AO183" s="313"/>
      <c r="AP183" s="313"/>
      <c r="AQ183" s="313"/>
      <c r="AR183" s="313"/>
      <c r="AS183" s="313"/>
      <c r="AT183" s="313"/>
      <c r="AU183" s="313"/>
      <c r="AV183" s="313"/>
      <c r="AW183" s="313"/>
      <c r="AX183" s="313"/>
      <c r="AY183" s="313"/>
      <c r="AZ183" s="313"/>
      <c r="BA183" s="313"/>
      <c r="BB183" s="313"/>
      <c r="BC183" s="313"/>
      <c r="BD183" s="313"/>
      <c r="BE183" s="313"/>
      <c r="BF183" s="313"/>
      <c r="BG183" s="313"/>
      <c r="BH183" s="313"/>
      <c r="BI183" s="313"/>
      <c r="BJ183" s="313"/>
      <c r="BK183" s="313"/>
      <c r="BL183" s="313"/>
      <c r="BM183" s="313"/>
      <c r="BN183" s="313"/>
      <c r="BO183" s="313"/>
      <c r="BP183" s="313"/>
      <c r="BQ183" s="313"/>
      <c r="BR183" s="313"/>
      <c r="BS183" s="313"/>
      <c r="BT183" s="313"/>
      <c r="BU183" s="313"/>
      <c r="BV183" s="313"/>
      <c r="BW183" s="313"/>
      <c r="BX183" s="313"/>
      <c r="BY183" s="313"/>
      <c r="BZ183" s="313"/>
      <c r="CA183" s="313"/>
      <c r="CB183" s="313"/>
      <c r="CC183" s="313"/>
      <c r="CD183" s="313"/>
      <c r="CE183" s="313"/>
      <c r="CF183" s="313"/>
      <c r="CG183" s="320"/>
    </row>
    <row r="184" spans="1:85" ht="15.5" x14ac:dyDescent="0.35">
      <c r="A184" s="316"/>
      <c r="B184" s="311" t="s">
        <v>650</v>
      </c>
      <c r="C184" s="318"/>
      <c r="D184" s="313"/>
      <c r="E184" s="313"/>
      <c r="F184" s="313"/>
      <c r="G184" s="313"/>
      <c r="H184" s="313"/>
      <c r="I184" s="313"/>
      <c r="J184" s="313"/>
      <c r="K184" s="313"/>
      <c r="L184" s="313"/>
      <c r="M184" s="313"/>
      <c r="N184" s="313"/>
      <c r="O184" s="313"/>
      <c r="P184" s="313"/>
      <c r="Q184" s="313"/>
      <c r="R184" s="313"/>
      <c r="S184" s="313"/>
      <c r="T184" s="313"/>
      <c r="U184" s="313"/>
      <c r="V184" s="313"/>
      <c r="W184" s="313"/>
      <c r="X184" s="313"/>
      <c r="Y184" s="313"/>
      <c r="Z184" s="313"/>
      <c r="AA184" s="313"/>
      <c r="AB184" s="313"/>
      <c r="AC184" s="313"/>
      <c r="AD184" s="313"/>
      <c r="AE184" s="313"/>
      <c r="AF184" s="313"/>
      <c r="AG184" s="313"/>
      <c r="AH184" s="313"/>
      <c r="AI184" s="313"/>
      <c r="AJ184" s="313"/>
      <c r="AK184" s="313"/>
      <c r="AL184" s="313"/>
      <c r="AM184" s="313"/>
      <c r="AN184" s="313"/>
      <c r="AO184" s="313"/>
      <c r="AP184" s="313"/>
      <c r="AQ184" s="313"/>
      <c r="AR184" s="313"/>
      <c r="AS184" s="313"/>
      <c r="AT184" s="313"/>
      <c r="AU184" s="313"/>
      <c r="AV184" s="313"/>
      <c r="AW184" s="313"/>
      <c r="AX184" s="313"/>
      <c r="AY184" s="313"/>
      <c r="AZ184" s="313"/>
      <c r="BA184" s="313"/>
      <c r="BB184" s="313"/>
      <c r="BC184" s="313"/>
      <c r="BD184" s="313"/>
      <c r="BE184" s="313"/>
      <c r="BF184" s="313"/>
      <c r="BG184" s="313"/>
      <c r="BH184" s="313"/>
      <c r="BI184" s="313"/>
      <c r="BJ184" s="313"/>
      <c r="BK184" s="313"/>
      <c r="BL184" s="313"/>
      <c r="BM184" s="313"/>
      <c r="BN184" s="313"/>
      <c r="BO184" s="313"/>
      <c r="BP184" s="313"/>
      <c r="BQ184" s="313"/>
      <c r="BR184" s="313"/>
      <c r="BS184" s="313"/>
      <c r="BT184" s="313"/>
      <c r="BU184" s="313"/>
      <c r="BV184" s="313"/>
      <c r="BW184" s="313"/>
      <c r="BX184" s="313"/>
      <c r="BY184" s="313"/>
      <c r="BZ184" s="313"/>
      <c r="CA184" s="313"/>
      <c r="CB184" s="313"/>
      <c r="CC184" s="313"/>
      <c r="CD184" s="313"/>
      <c r="CE184" s="313"/>
      <c r="CF184" s="313"/>
      <c r="CG184" s="320"/>
    </row>
    <row r="185" spans="1:85" ht="15.5" x14ac:dyDescent="0.35">
      <c r="A185" s="316"/>
      <c r="B185" s="327" t="s">
        <v>642</v>
      </c>
      <c r="C185" s="318"/>
      <c r="D185" s="313"/>
      <c r="E185" s="313"/>
      <c r="F185" s="313"/>
      <c r="G185" s="313"/>
      <c r="H185" s="313"/>
      <c r="I185" s="313"/>
      <c r="J185" s="313"/>
      <c r="K185" s="313"/>
      <c r="L185" s="313"/>
      <c r="M185" s="313"/>
      <c r="N185" s="313"/>
      <c r="O185" s="313"/>
      <c r="P185" s="313"/>
      <c r="Q185" s="313"/>
      <c r="R185" s="313"/>
      <c r="S185" s="313"/>
      <c r="T185" s="313"/>
      <c r="U185" s="313"/>
      <c r="V185" s="313"/>
      <c r="W185" s="313"/>
      <c r="X185" s="313"/>
      <c r="Y185" s="313"/>
      <c r="Z185" s="313"/>
      <c r="AA185" s="313"/>
      <c r="AB185" s="313"/>
      <c r="AC185" s="313"/>
      <c r="AD185" s="313"/>
      <c r="AE185" s="313"/>
      <c r="AF185" s="313"/>
      <c r="AG185" s="313"/>
      <c r="AH185" s="313">
        <f>SUM(AH186+AH189+AH190)</f>
        <v>0</v>
      </c>
      <c r="AI185" s="313">
        <f t="shared" ref="AI185:CG185" si="39">SUM(AI186+AI189+AI190)</f>
        <v>0</v>
      </c>
      <c r="AJ185" s="313">
        <f t="shared" si="39"/>
        <v>0</v>
      </c>
      <c r="AK185" s="313">
        <f t="shared" si="39"/>
        <v>0</v>
      </c>
      <c r="AL185" s="313">
        <f t="shared" si="39"/>
        <v>0</v>
      </c>
      <c r="AM185" s="313">
        <f t="shared" si="39"/>
        <v>0</v>
      </c>
      <c r="AN185" s="313">
        <f t="shared" si="39"/>
        <v>0</v>
      </c>
      <c r="AO185" s="313">
        <f t="shared" si="39"/>
        <v>0</v>
      </c>
      <c r="AP185" s="313">
        <f t="shared" si="39"/>
        <v>0</v>
      </c>
      <c r="AQ185" s="313">
        <f t="shared" si="39"/>
        <v>0</v>
      </c>
      <c r="AR185" s="313">
        <f t="shared" si="39"/>
        <v>0</v>
      </c>
      <c r="AS185" s="313">
        <f t="shared" si="39"/>
        <v>0</v>
      </c>
      <c r="AT185" s="313">
        <f t="shared" si="39"/>
        <v>0</v>
      </c>
      <c r="AU185" s="313">
        <f t="shared" si="39"/>
        <v>0</v>
      </c>
      <c r="AV185" s="313">
        <f t="shared" si="39"/>
        <v>0</v>
      </c>
      <c r="AW185" s="313">
        <f t="shared" si="39"/>
        <v>0</v>
      </c>
      <c r="AX185" s="313">
        <f t="shared" si="39"/>
        <v>0</v>
      </c>
      <c r="AY185" s="313">
        <f t="shared" si="39"/>
        <v>0</v>
      </c>
      <c r="AZ185" s="313">
        <f t="shared" si="39"/>
        <v>0</v>
      </c>
      <c r="BA185" s="313">
        <f t="shared" si="39"/>
        <v>0</v>
      </c>
      <c r="BB185" s="313">
        <f t="shared" si="39"/>
        <v>0</v>
      </c>
      <c r="BC185" s="313">
        <f t="shared" si="39"/>
        <v>383</v>
      </c>
      <c r="BD185" s="313">
        <f t="shared" si="39"/>
        <v>476</v>
      </c>
      <c r="BE185" s="313">
        <f t="shared" si="39"/>
        <v>505</v>
      </c>
      <c r="BF185" s="313">
        <f t="shared" si="39"/>
        <v>539</v>
      </c>
      <c r="BG185" s="313">
        <f t="shared" si="39"/>
        <v>555</v>
      </c>
      <c r="BH185" s="313">
        <f t="shared" si="39"/>
        <v>547</v>
      </c>
      <c r="BI185" s="313">
        <f t="shared" si="39"/>
        <v>556</v>
      </c>
      <c r="BJ185" s="313">
        <f t="shared" si="39"/>
        <v>568</v>
      </c>
      <c r="BK185" s="313">
        <f t="shared" si="39"/>
        <v>581</v>
      </c>
      <c r="BL185" s="313">
        <f t="shared" si="39"/>
        <v>608</v>
      </c>
      <c r="BM185" s="313">
        <f t="shared" si="39"/>
        <v>647</v>
      </c>
      <c r="BN185" s="313">
        <f t="shared" si="39"/>
        <v>693</v>
      </c>
      <c r="BO185" s="313">
        <f t="shared" si="39"/>
        <v>736</v>
      </c>
      <c r="BP185" s="313">
        <f t="shared" si="39"/>
        <v>786</v>
      </c>
      <c r="BQ185" s="313">
        <f t="shared" si="39"/>
        <v>825</v>
      </c>
      <c r="BR185" s="313">
        <f t="shared" si="39"/>
        <v>890</v>
      </c>
      <c r="BS185" s="313">
        <f t="shared" si="39"/>
        <v>962</v>
      </c>
      <c r="BT185" s="313">
        <f t="shared" si="39"/>
        <v>1017</v>
      </c>
      <c r="BU185" s="313">
        <f t="shared" si="39"/>
        <v>1064</v>
      </c>
      <c r="BV185" s="313">
        <f t="shared" si="39"/>
        <v>1059</v>
      </c>
      <c r="BW185" s="313">
        <f t="shared" si="39"/>
        <v>1170</v>
      </c>
      <c r="BX185" s="313">
        <f t="shared" si="39"/>
        <v>1302</v>
      </c>
      <c r="BY185" s="313">
        <f t="shared" si="39"/>
        <v>1383</v>
      </c>
      <c r="BZ185" s="313">
        <f t="shared" si="39"/>
        <v>1520</v>
      </c>
      <c r="CA185" s="313">
        <f t="shared" si="39"/>
        <v>1662</v>
      </c>
      <c r="CB185" s="313">
        <f t="shared" si="39"/>
        <v>1886</v>
      </c>
      <c r="CC185" s="313">
        <f t="shared" si="39"/>
        <v>2002</v>
      </c>
      <c r="CD185" s="313">
        <f t="shared" si="39"/>
        <v>2099</v>
      </c>
      <c r="CE185" s="313">
        <f t="shared" si="39"/>
        <v>2126</v>
      </c>
      <c r="CF185" s="313">
        <f t="shared" si="39"/>
        <v>2155</v>
      </c>
      <c r="CG185" s="320">
        <f t="shared" si="39"/>
        <v>2195</v>
      </c>
    </row>
    <row r="186" spans="1:85" ht="15.5" x14ac:dyDescent="0.35">
      <c r="A186" s="316"/>
      <c r="B186" s="325" t="s">
        <v>381</v>
      </c>
      <c r="C186" s="318"/>
      <c r="D186" s="313"/>
      <c r="E186" s="313"/>
      <c r="F186" s="313"/>
      <c r="G186" s="313"/>
      <c r="H186" s="313"/>
      <c r="I186" s="313"/>
      <c r="J186" s="313"/>
      <c r="K186" s="313"/>
      <c r="L186" s="313"/>
      <c r="M186" s="313"/>
      <c r="N186" s="313"/>
      <c r="O186" s="313"/>
      <c r="P186" s="313"/>
      <c r="Q186" s="313"/>
      <c r="R186" s="313"/>
      <c r="S186" s="313"/>
      <c r="T186" s="313"/>
      <c r="U186" s="313"/>
      <c r="V186" s="313"/>
      <c r="W186" s="313"/>
      <c r="X186" s="313"/>
      <c r="Y186" s="313"/>
      <c r="Z186" s="313"/>
      <c r="AA186" s="313"/>
      <c r="AB186" s="313"/>
      <c r="AC186" s="313"/>
      <c r="AD186" s="313"/>
      <c r="AE186" s="313"/>
      <c r="AF186" s="313"/>
      <c r="AG186" s="313"/>
      <c r="AH186" s="313">
        <v>0</v>
      </c>
      <c r="AI186" s="313">
        <v>0</v>
      </c>
      <c r="AJ186" s="313">
        <v>0</v>
      </c>
      <c r="AK186" s="313">
        <v>0</v>
      </c>
      <c r="AL186" s="313">
        <v>0</v>
      </c>
      <c r="AM186" s="313">
        <v>0</v>
      </c>
      <c r="AN186" s="313">
        <v>0</v>
      </c>
      <c r="AO186" s="313">
        <v>0</v>
      </c>
      <c r="AP186" s="313">
        <v>0</v>
      </c>
      <c r="AQ186" s="313">
        <v>0</v>
      </c>
      <c r="AR186" s="313">
        <v>0</v>
      </c>
      <c r="AS186" s="313">
        <v>0</v>
      </c>
      <c r="AT186" s="313">
        <v>0</v>
      </c>
      <c r="AU186" s="313">
        <v>0</v>
      </c>
      <c r="AV186" s="313">
        <v>0</v>
      </c>
      <c r="AW186" s="313">
        <v>0</v>
      </c>
      <c r="AX186" s="313">
        <v>0</v>
      </c>
      <c r="AY186" s="313">
        <v>0</v>
      </c>
      <c r="AZ186" s="313">
        <v>0</v>
      </c>
      <c r="BA186" s="313">
        <v>0</v>
      </c>
      <c r="BB186" s="313">
        <v>0</v>
      </c>
      <c r="BC186" s="313">
        <v>383</v>
      </c>
      <c r="BD186" s="313">
        <v>384</v>
      </c>
      <c r="BE186" s="313">
        <v>408</v>
      </c>
      <c r="BF186" s="313">
        <v>433</v>
      </c>
      <c r="BG186" s="313">
        <v>455</v>
      </c>
      <c r="BH186" s="313">
        <v>467</v>
      </c>
      <c r="BI186" s="313">
        <v>475</v>
      </c>
      <c r="BJ186" s="313">
        <v>485</v>
      </c>
      <c r="BK186" s="313">
        <v>496</v>
      </c>
      <c r="BL186" s="313">
        <v>519</v>
      </c>
      <c r="BM186" s="313">
        <v>550</v>
      </c>
      <c r="BN186" s="313">
        <v>584</v>
      </c>
      <c r="BO186" s="313">
        <v>615</v>
      </c>
      <c r="BP186" s="313">
        <v>650</v>
      </c>
      <c r="BQ186" s="313">
        <v>675</v>
      </c>
      <c r="BR186" s="313">
        <v>730</v>
      </c>
      <c r="BS186" s="313">
        <v>793</v>
      </c>
      <c r="BT186" s="313">
        <v>844</v>
      </c>
      <c r="BU186" s="313">
        <v>884</v>
      </c>
      <c r="BV186" s="313">
        <v>894</v>
      </c>
      <c r="BW186" s="313">
        <v>876</v>
      </c>
      <c r="BX186" s="313">
        <v>900</v>
      </c>
      <c r="BY186" s="313">
        <v>911</v>
      </c>
      <c r="BZ186" s="313">
        <v>950</v>
      </c>
      <c r="CA186" s="313">
        <v>973</v>
      </c>
      <c r="CB186" s="313">
        <v>1026</v>
      </c>
      <c r="CC186" s="313">
        <v>1065</v>
      </c>
      <c r="CD186" s="313">
        <v>1103</v>
      </c>
      <c r="CE186" s="313">
        <v>1104</v>
      </c>
      <c r="CF186" s="313">
        <v>1105</v>
      </c>
      <c r="CG186" s="320">
        <v>1120</v>
      </c>
    </row>
    <row r="187" spans="1:85" ht="15.5" x14ac:dyDescent="0.35">
      <c r="A187" s="316"/>
      <c r="B187" s="291" t="s">
        <v>469</v>
      </c>
      <c r="C187" s="318"/>
      <c r="D187" s="313"/>
      <c r="E187" s="313"/>
      <c r="F187" s="313"/>
      <c r="G187" s="313"/>
      <c r="H187" s="313"/>
      <c r="I187" s="313"/>
      <c r="J187" s="313"/>
      <c r="K187" s="313"/>
      <c r="L187" s="313"/>
      <c r="M187" s="313"/>
      <c r="N187" s="313"/>
      <c r="O187" s="313"/>
      <c r="P187" s="313"/>
      <c r="Q187" s="313"/>
      <c r="R187" s="313"/>
      <c r="S187" s="313"/>
      <c r="T187" s="313"/>
      <c r="U187" s="313"/>
      <c r="V187" s="313"/>
      <c r="W187" s="313"/>
      <c r="X187" s="313"/>
      <c r="Y187" s="313"/>
      <c r="Z187" s="313"/>
      <c r="AA187" s="313"/>
      <c r="AB187" s="313"/>
      <c r="AC187" s="313"/>
      <c r="AD187" s="313"/>
      <c r="AE187" s="313"/>
      <c r="AF187" s="313"/>
      <c r="AG187" s="313"/>
      <c r="AH187" s="313">
        <v>0</v>
      </c>
      <c r="AI187" s="313">
        <v>0</v>
      </c>
      <c r="AJ187" s="313">
        <v>0</v>
      </c>
      <c r="AK187" s="313">
        <v>0</v>
      </c>
      <c r="AL187" s="313">
        <v>0</v>
      </c>
      <c r="AM187" s="313">
        <v>0</v>
      </c>
      <c r="AN187" s="313">
        <v>0</v>
      </c>
      <c r="AO187" s="313">
        <v>0</v>
      </c>
      <c r="AP187" s="313">
        <v>0</v>
      </c>
      <c r="AQ187" s="313">
        <v>0</v>
      </c>
      <c r="AR187" s="313">
        <v>0</v>
      </c>
      <c r="AS187" s="313">
        <v>0</v>
      </c>
      <c r="AT187" s="313">
        <v>0</v>
      </c>
      <c r="AU187" s="313">
        <v>0</v>
      </c>
      <c r="AV187" s="313">
        <v>0</v>
      </c>
      <c r="AW187" s="313">
        <v>0</v>
      </c>
      <c r="AX187" s="313">
        <v>0</v>
      </c>
      <c r="AY187" s="313">
        <v>0</v>
      </c>
      <c r="AZ187" s="313">
        <v>0</v>
      </c>
      <c r="BA187" s="313">
        <v>0</v>
      </c>
      <c r="BB187" s="313">
        <v>0</v>
      </c>
      <c r="BC187" s="313">
        <v>0</v>
      </c>
      <c r="BD187" s="313">
        <v>0</v>
      </c>
      <c r="BE187" s="313">
        <v>0</v>
      </c>
      <c r="BF187" s="313">
        <v>0</v>
      </c>
      <c r="BG187" s="313">
        <v>386</v>
      </c>
      <c r="BH187" s="313">
        <v>407</v>
      </c>
      <c r="BI187" s="313">
        <v>422</v>
      </c>
      <c r="BJ187" s="313">
        <v>432</v>
      </c>
      <c r="BK187" s="313">
        <v>442</v>
      </c>
      <c r="BL187" s="313">
        <v>462</v>
      </c>
      <c r="BM187" s="313">
        <v>491</v>
      </c>
      <c r="BN187" s="313">
        <v>523</v>
      </c>
      <c r="BO187" s="313">
        <v>558</v>
      </c>
      <c r="BP187" s="313">
        <v>595</v>
      </c>
      <c r="BQ187" s="313">
        <v>631</v>
      </c>
      <c r="BR187" s="313">
        <v>679</v>
      </c>
      <c r="BS187" s="313">
        <v>740</v>
      </c>
      <c r="BT187" s="313">
        <v>780</v>
      </c>
      <c r="BU187" s="313">
        <v>809</v>
      </c>
      <c r="BV187" s="313">
        <v>803</v>
      </c>
      <c r="BW187" s="313">
        <v>797</v>
      </c>
      <c r="BX187" s="313">
        <v>839</v>
      </c>
      <c r="BY187" s="313">
        <v>836</v>
      </c>
      <c r="BZ187" s="313">
        <v>861</v>
      </c>
      <c r="CA187" s="313">
        <v>893</v>
      </c>
      <c r="CB187" s="313">
        <v>937</v>
      </c>
      <c r="CC187" s="313">
        <v>969</v>
      </c>
      <c r="CD187" s="313">
        <v>1001</v>
      </c>
      <c r="CE187" s="313">
        <v>1000</v>
      </c>
      <c r="CF187" s="313">
        <v>999</v>
      </c>
      <c r="CG187" s="320">
        <v>1012</v>
      </c>
    </row>
    <row r="188" spans="1:85" ht="15.5" x14ac:dyDescent="0.35">
      <c r="A188" s="316"/>
      <c r="B188" s="291" t="s">
        <v>470</v>
      </c>
      <c r="C188" s="318"/>
      <c r="D188" s="313"/>
      <c r="E188" s="313"/>
      <c r="F188" s="313"/>
      <c r="G188" s="313"/>
      <c r="H188" s="313"/>
      <c r="I188" s="313"/>
      <c r="J188" s="313"/>
      <c r="K188" s="313"/>
      <c r="L188" s="313"/>
      <c r="M188" s="313"/>
      <c r="N188" s="313"/>
      <c r="O188" s="313"/>
      <c r="P188" s="313"/>
      <c r="Q188" s="313"/>
      <c r="R188" s="313"/>
      <c r="S188" s="313"/>
      <c r="T188" s="313"/>
      <c r="U188" s="313"/>
      <c r="V188" s="313"/>
      <c r="W188" s="313"/>
      <c r="X188" s="313"/>
      <c r="Y188" s="313"/>
      <c r="Z188" s="313"/>
      <c r="AA188" s="313"/>
      <c r="AB188" s="313"/>
      <c r="AC188" s="313"/>
      <c r="AD188" s="313"/>
      <c r="AE188" s="313"/>
      <c r="AF188" s="313"/>
      <c r="AG188" s="313"/>
      <c r="AH188" s="313">
        <v>0</v>
      </c>
      <c r="AI188" s="313">
        <v>0</v>
      </c>
      <c r="AJ188" s="313">
        <v>0</v>
      </c>
      <c r="AK188" s="313">
        <v>0</v>
      </c>
      <c r="AL188" s="313">
        <v>0</v>
      </c>
      <c r="AM188" s="313">
        <v>0</v>
      </c>
      <c r="AN188" s="313">
        <v>0</v>
      </c>
      <c r="AO188" s="313">
        <v>0</v>
      </c>
      <c r="AP188" s="313">
        <v>0</v>
      </c>
      <c r="AQ188" s="313">
        <v>0</v>
      </c>
      <c r="AR188" s="313">
        <v>0</v>
      </c>
      <c r="AS188" s="313">
        <v>0</v>
      </c>
      <c r="AT188" s="313">
        <v>0</v>
      </c>
      <c r="AU188" s="313">
        <v>0</v>
      </c>
      <c r="AV188" s="313">
        <v>0</v>
      </c>
      <c r="AW188" s="313">
        <v>0</v>
      </c>
      <c r="AX188" s="313">
        <v>0</v>
      </c>
      <c r="AY188" s="313">
        <v>0</v>
      </c>
      <c r="AZ188" s="313">
        <v>0</v>
      </c>
      <c r="BA188" s="313">
        <v>0</v>
      </c>
      <c r="BB188" s="313">
        <v>0</v>
      </c>
      <c r="BC188" s="313">
        <v>0</v>
      </c>
      <c r="BD188" s="313">
        <v>0</v>
      </c>
      <c r="BE188" s="313">
        <v>0</v>
      </c>
      <c r="BF188" s="313">
        <v>0</v>
      </c>
      <c r="BG188" s="313">
        <v>69</v>
      </c>
      <c r="BH188" s="313">
        <v>60</v>
      </c>
      <c r="BI188" s="313">
        <v>53</v>
      </c>
      <c r="BJ188" s="313">
        <v>52</v>
      </c>
      <c r="BK188" s="313">
        <v>54</v>
      </c>
      <c r="BL188" s="313">
        <v>57</v>
      </c>
      <c r="BM188" s="313">
        <v>59</v>
      </c>
      <c r="BN188" s="313">
        <v>61</v>
      </c>
      <c r="BO188" s="313">
        <v>57</v>
      </c>
      <c r="BP188" s="313">
        <v>55</v>
      </c>
      <c r="BQ188" s="313">
        <v>44</v>
      </c>
      <c r="BR188" s="313">
        <v>52</v>
      </c>
      <c r="BS188" s="313">
        <v>52</v>
      </c>
      <c r="BT188" s="313">
        <v>65</v>
      </c>
      <c r="BU188" s="313">
        <v>75</v>
      </c>
      <c r="BV188" s="313">
        <v>91</v>
      </c>
      <c r="BW188" s="313">
        <v>79</v>
      </c>
      <c r="BX188" s="313">
        <v>61</v>
      </c>
      <c r="BY188" s="313">
        <v>75</v>
      </c>
      <c r="BZ188" s="313">
        <v>89</v>
      </c>
      <c r="CA188" s="313">
        <v>80</v>
      </c>
      <c r="CB188" s="313">
        <v>89</v>
      </c>
      <c r="CC188" s="313">
        <v>96</v>
      </c>
      <c r="CD188" s="313">
        <v>102</v>
      </c>
      <c r="CE188" s="313">
        <v>104</v>
      </c>
      <c r="CF188" s="313">
        <v>105</v>
      </c>
      <c r="CG188" s="320">
        <v>108</v>
      </c>
    </row>
    <row r="189" spans="1:85" ht="15.5" x14ac:dyDescent="0.35">
      <c r="A189" s="316"/>
      <c r="B189" s="325" t="s">
        <v>600</v>
      </c>
      <c r="C189" s="318"/>
      <c r="D189" s="313"/>
      <c r="E189" s="313"/>
      <c r="F189" s="313"/>
      <c r="G189" s="313"/>
      <c r="H189" s="313"/>
      <c r="I189" s="313"/>
      <c r="J189" s="313"/>
      <c r="K189" s="313"/>
      <c r="L189" s="313"/>
      <c r="M189" s="313"/>
      <c r="N189" s="313"/>
      <c r="O189" s="313"/>
      <c r="P189" s="313"/>
      <c r="Q189" s="313"/>
      <c r="R189" s="313"/>
      <c r="S189" s="313"/>
      <c r="T189" s="313"/>
      <c r="U189" s="313"/>
      <c r="V189" s="313"/>
      <c r="W189" s="313"/>
      <c r="X189" s="313"/>
      <c r="Y189" s="313"/>
      <c r="Z189" s="313"/>
      <c r="AA189" s="313"/>
      <c r="AB189" s="313"/>
      <c r="AC189" s="313"/>
      <c r="AD189" s="313"/>
      <c r="AE189" s="313"/>
      <c r="AF189" s="313"/>
      <c r="AG189" s="313"/>
      <c r="AH189" s="313">
        <v>0</v>
      </c>
      <c r="AI189" s="313">
        <v>0</v>
      </c>
      <c r="AJ189" s="313">
        <v>0</v>
      </c>
      <c r="AK189" s="313">
        <v>0</v>
      </c>
      <c r="AL189" s="313">
        <v>0</v>
      </c>
      <c r="AM189" s="313">
        <v>0</v>
      </c>
      <c r="AN189" s="313">
        <v>0</v>
      </c>
      <c r="AO189" s="313">
        <v>0</v>
      </c>
      <c r="AP189" s="313">
        <v>0</v>
      </c>
      <c r="AQ189" s="313">
        <v>0</v>
      </c>
      <c r="AR189" s="313">
        <v>0</v>
      </c>
      <c r="AS189" s="313">
        <v>0</v>
      </c>
      <c r="AT189" s="313">
        <v>0</v>
      </c>
      <c r="AU189" s="313">
        <v>0</v>
      </c>
      <c r="AV189" s="313">
        <v>0</v>
      </c>
      <c r="AW189" s="313">
        <v>0</v>
      </c>
      <c r="AX189" s="313">
        <v>0</v>
      </c>
      <c r="AY189" s="313">
        <v>0</v>
      </c>
      <c r="AZ189" s="313">
        <v>0</v>
      </c>
      <c r="BA189" s="313">
        <v>0</v>
      </c>
      <c r="BB189" s="313">
        <v>0</v>
      </c>
      <c r="BC189" s="313">
        <v>0</v>
      </c>
      <c r="BD189" s="313">
        <v>92</v>
      </c>
      <c r="BE189" s="313">
        <v>97</v>
      </c>
      <c r="BF189" s="313">
        <v>106</v>
      </c>
      <c r="BG189" s="313">
        <v>100</v>
      </c>
      <c r="BH189" s="313">
        <v>80</v>
      </c>
      <c r="BI189" s="313">
        <v>81</v>
      </c>
      <c r="BJ189" s="313">
        <v>83</v>
      </c>
      <c r="BK189" s="313">
        <v>85</v>
      </c>
      <c r="BL189" s="313">
        <v>89</v>
      </c>
      <c r="BM189" s="313">
        <v>97</v>
      </c>
      <c r="BN189" s="313">
        <v>109</v>
      </c>
      <c r="BO189" s="313">
        <v>121</v>
      </c>
      <c r="BP189" s="313">
        <v>136</v>
      </c>
      <c r="BQ189" s="313">
        <v>150</v>
      </c>
      <c r="BR189" s="313">
        <v>160</v>
      </c>
      <c r="BS189" s="313">
        <v>169</v>
      </c>
      <c r="BT189" s="313">
        <v>173</v>
      </c>
      <c r="BU189" s="313">
        <v>180</v>
      </c>
      <c r="BV189" s="313">
        <v>165</v>
      </c>
      <c r="BW189" s="313">
        <v>128</v>
      </c>
      <c r="BX189" s="313">
        <v>115</v>
      </c>
      <c r="BY189" s="313">
        <v>99</v>
      </c>
      <c r="BZ189" s="313">
        <v>87</v>
      </c>
      <c r="CA189" s="313">
        <v>77</v>
      </c>
      <c r="CB189" s="313">
        <v>26</v>
      </c>
      <c r="CC189" s="313">
        <v>0</v>
      </c>
      <c r="CD189" s="313">
        <v>0</v>
      </c>
      <c r="CE189" s="313">
        <v>0</v>
      </c>
      <c r="CF189" s="313">
        <v>0</v>
      </c>
      <c r="CG189" s="320">
        <v>0</v>
      </c>
    </row>
    <row r="190" spans="1:85" ht="15.5" x14ac:dyDescent="0.35">
      <c r="A190" s="316"/>
      <c r="B190" s="325" t="s">
        <v>643</v>
      </c>
      <c r="C190" s="322" t="s">
        <v>639</v>
      </c>
      <c r="D190" s="313"/>
      <c r="E190" s="313"/>
      <c r="F190" s="313"/>
      <c r="G190" s="313"/>
      <c r="H190" s="313"/>
      <c r="I190" s="313"/>
      <c r="J190" s="313"/>
      <c r="K190" s="313"/>
      <c r="L190" s="313"/>
      <c r="M190" s="313"/>
      <c r="N190" s="313"/>
      <c r="O190" s="313"/>
      <c r="P190" s="313"/>
      <c r="Q190" s="313"/>
      <c r="R190" s="313"/>
      <c r="S190" s="313"/>
      <c r="T190" s="313"/>
      <c r="U190" s="313"/>
      <c r="V190" s="313"/>
      <c r="W190" s="313"/>
      <c r="X190" s="313"/>
      <c r="Y190" s="313"/>
      <c r="Z190" s="313"/>
      <c r="AA190" s="313"/>
      <c r="AB190" s="313"/>
      <c r="AC190" s="313"/>
      <c r="AD190" s="313"/>
      <c r="AE190" s="313"/>
      <c r="AF190" s="313"/>
      <c r="AG190" s="313"/>
      <c r="AH190" s="313">
        <v>0</v>
      </c>
      <c r="AI190" s="313">
        <v>0</v>
      </c>
      <c r="AJ190" s="313">
        <v>0</v>
      </c>
      <c r="AK190" s="313">
        <v>0</v>
      </c>
      <c r="AL190" s="313">
        <v>0</v>
      </c>
      <c r="AM190" s="313">
        <v>0</v>
      </c>
      <c r="AN190" s="313">
        <v>0</v>
      </c>
      <c r="AO190" s="313">
        <v>0</v>
      </c>
      <c r="AP190" s="313">
        <v>0</v>
      </c>
      <c r="AQ190" s="313">
        <v>0</v>
      </c>
      <c r="AR190" s="313">
        <v>0</v>
      </c>
      <c r="AS190" s="313">
        <v>0</v>
      </c>
      <c r="AT190" s="313">
        <v>0</v>
      </c>
      <c r="AU190" s="313">
        <v>0</v>
      </c>
      <c r="AV190" s="313">
        <v>0</v>
      </c>
      <c r="AW190" s="313">
        <v>0</v>
      </c>
      <c r="AX190" s="313">
        <v>0</v>
      </c>
      <c r="AY190" s="313">
        <v>0</v>
      </c>
      <c r="AZ190" s="313">
        <v>0</v>
      </c>
      <c r="BA190" s="313">
        <v>0</v>
      </c>
      <c r="BB190" s="313">
        <v>0</v>
      </c>
      <c r="BC190" s="313">
        <v>0</v>
      </c>
      <c r="BD190" s="313">
        <v>0</v>
      </c>
      <c r="BE190" s="313">
        <v>0</v>
      </c>
      <c r="BF190" s="313">
        <v>0</v>
      </c>
      <c r="BG190" s="313">
        <v>0</v>
      </c>
      <c r="BH190" s="313">
        <v>0</v>
      </c>
      <c r="BI190" s="313">
        <v>0</v>
      </c>
      <c r="BJ190" s="313">
        <v>0</v>
      </c>
      <c r="BK190" s="313">
        <v>0</v>
      </c>
      <c r="BL190" s="313">
        <v>0</v>
      </c>
      <c r="BM190" s="313">
        <v>0</v>
      </c>
      <c r="BN190" s="313">
        <v>0</v>
      </c>
      <c r="BO190" s="313">
        <v>0</v>
      </c>
      <c r="BP190" s="313">
        <v>0</v>
      </c>
      <c r="BQ190" s="313">
        <v>0</v>
      </c>
      <c r="BR190" s="313">
        <v>0</v>
      </c>
      <c r="BS190" s="313">
        <v>0</v>
      </c>
      <c r="BT190" s="313">
        <v>0</v>
      </c>
      <c r="BU190" s="313">
        <v>0</v>
      </c>
      <c r="BV190" s="313">
        <v>0</v>
      </c>
      <c r="BW190" s="313">
        <v>166</v>
      </c>
      <c r="BX190" s="313">
        <v>287</v>
      </c>
      <c r="BY190" s="313">
        <v>373</v>
      </c>
      <c r="BZ190" s="313">
        <v>483</v>
      </c>
      <c r="CA190" s="313">
        <v>612</v>
      </c>
      <c r="CB190" s="313">
        <v>834</v>
      </c>
      <c r="CC190" s="313">
        <v>937</v>
      </c>
      <c r="CD190" s="313">
        <v>996</v>
      </c>
      <c r="CE190" s="313">
        <v>1022</v>
      </c>
      <c r="CF190" s="313">
        <v>1050</v>
      </c>
      <c r="CG190" s="320">
        <v>1075</v>
      </c>
    </row>
    <row r="191" spans="1:85" ht="15.5" x14ac:dyDescent="0.35">
      <c r="A191" s="316"/>
      <c r="B191" s="311" t="s">
        <v>347</v>
      </c>
      <c r="C191" s="318"/>
      <c r="D191" s="313"/>
      <c r="E191" s="313"/>
      <c r="F191" s="313"/>
      <c r="G191" s="313"/>
      <c r="H191" s="313"/>
      <c r="I191" s="313"/>
      <c r="J191" s="313"/>
      <c r="K191" s="313"/>
      <c r="L191" s="313"/>
      <c r="M191" s="313"/>
      <c r="N191" s="313"/>
      <c r="O191" s="313"/>
      <c r="P191" s="313"/>
      <c r="Q191" s="313"/>
      <c r="R191" s="313"/>
      <c r="S191" s="313"/>
      <c r="T191" s="313"/>
      <c r="U191" s="313"/>
      <c r="V191" s="313"/>
      <c r="W191" s="313"/>
      <c r="X191" s="313"/>
      <c r="Y191" s="313"/>
      <c r="Z191" s="313"/>
      <c r="AA191" s="313"/>
      <c r="AB191" s="313"/>
      <c r="AC191" s="313"/>
      <c r="AD191" s="313"/>
      <c r="AE191" s="313"/>
      <c r="AF191" s="313"/>
      <c r="AG191" s="313"/>
      <c r="AH191" s="313"/>
      <c r="AI191" s="313"/>
      <c r="AJ191" s="313"/>
      <c r="AK191" s="313"/>
      <c r="AL191" s="313"/>
      <c r="AM191" s="313"/>
      <c r="AN191" s="313"/>
      <c r="AO191" s="313"/>
      <c r="AP191" s="313"/>
      <c r="AQ191" s="313"/>
      <c r="AR191" s="313"/>
      <c r="AS191" s="313"/>
      <c r="AT191" s="313"/>
      <c r="AU191" s="313"/>
      <c r="AV191" s="313"/>
      <c r="AW191" s="313"/>
      <c r="AX191" s="313"/>
      <c r="AY191" s="313"/>
      <c r="AZ191" s="313"/>
      <c r="BA191" s="313"/>
      <c r="BB191" s="313"/>
      <c r="BC191" s="313"/>
      <c r="BD191" s="313"/>
      <c r="BE191" s="313"/>
      <c r="BF191" s="313"/>
      <c r="BG191" s="313"/>
      <c r="BH191" s="313"/>
      <c r="BI191" s="313"/>
      <c r="BJ191" s="313"/>
      <c r="BK191" s="313"/>
      <c r="BL191" s="313"/>
      <c r="BM191" s="313"/>
      <c r="BN191" s="313"/>
      <c r="BO191" s="313"/>
      <c r="BP191" s="313"/>
      <c r="BQ191" s="313"/>
      <c r="BR191" s="313"/>
      <c r="BS191" s="313"/>
      <c r="BT191" s="313"/>
      <c r="BU191" s="313"/>
      <c r="BV191" s="313"/>
      <c r="BW191" s="313"/>
      <c r="BX191" s="313"/>
      <c r="BY191" s="313"/>
      <c r="BZ191" s="313"/>
      <c r="CA191" s="313"/>
      <c r="CB191" s="313"/>
      <c r="CC191" s="313"/>
      <c r="CD191" s="313"/>
      <c r="CE191" s="313"/>
      <c r="CF191" s="313"/>
      <c r="CG191" s="320"/>
    </row>
    <row r="192" spans="1:85" ht="15.5" x14ac:dyDescent="0.35">
      <c r="A192" s="316"/>
      <c r="B192" s="327" t="s">
        <v>642</v>
      </c>
      <c r="C192" s="318"/>
      <c r="D192" s="313"/>
      <c r="E192" s="313"/>
      <c r="F192" s="313"/>
      <c r="G192" s="313"/>
      <c r="H192" s="313"/>
      <c r="I192" s="313"/>
      <c r="J192" s="313"/>
      <c r="K192" s="313"/>
      <c r="L192" s="313"/>
      <c r="M192" s="313"/>
      <c r="N192" s="313"/>
      <c r="O192" s="313"/>
      <c r="P192" s="313"/>
      <c r="Q192" s="313"/>
      <c r="R192" s="313"/>
      <c r="S192" s="313"/>
      <c r="T192" s="313"/>
      <c r="U192" s="313"/>
      <c r="V192" s="313"/>
      <c r="W192" s="313"/>
      <c r="X192" s="313"/>
      <c r="Y192" s="313"/>
      <c r="Z192" s="313"/>
      <c r="AA192" s="313"/>
      <c r="AB192" s="313"/>
      <c r="AC192" s="313"/>
      <c r="AD192" s="313"/>
      <c r="AE192" s="313"/>
      <c r="AF192" s="313"/>
      <c r="AG192" s="313"/>
      <c r="AH192" s="313">
        <f>SUM(AH193)</f>
        <v>0</v>
      </c>
      <c r="AI192" s="313">
        <f t="shared" ref="AI192:CG192" si="40">SUM(AI193)</f>
        <v>0</v>
      </c>
      <c r="AJ192" s="313">
        <f t="shared" si="40"/>
        <v>0</v>
      </c>
      <c r="AK192" s="313">
        <f t="shared" si="40"/>
        <v>0</v>
      </c>
      <c r="AL192" s="313">
        <f t="shared" si="40"/>
        <v>0</v>
      </c>
      <c r="AM192" s="313">
        <f t="shared" si="40"/>
        <v>0</v>
      </c>
      <c r="AN192" s="313">
        <f t="shared" si="40"/>
        <v>0</v>
      </c>
      <c r="AO192" s="313">
        <f t="shared" si="40"/>
        <v>0</v>
      </c>
      <c r="AP192" s="313">
        <f t="shared" si="40"/>
        <v>0</v>
      </c>
      <c r="AQ192" s="313">
        <f t="shared" si="40"/>
        <v>0</v>
      </c>
      <c r="AR192" s="313">
        <f t="shared" si="40"/>
        <v>0</v>
      </c>
      <c r="AS192" s="313">
        <f t="shared" si="40"/>
        <v>0</v>
      </c>
      <c r="AT192" s="313">
        <f t="shared" si="40"/>
        <v>0</v>
      </c>
      <c r="AU192" s="313">
        <f t="shared" si="40"/>
        <v>0</v>
      </c>
      <c r="AV192" s="313">
        <f t="shared" si="40"/>
        <v>0</v>
      </c>
      <c r="AW192" s="313">
        <f t="shared" si="40"/>
        <v>0</v>
      </c>
      <c r="AX192" s="313">
        <f t="shared" si="40"/>
        <v>0</v>
      </c>
      <c r="AY192" s="313">
        <f t="shared" si="40"/>
        <v>0</v>
      </c>
      <c r="AZ192" s="313">
        <f t="shared" si="40"/>
        <v>0</v>
      </c>
      <c r="BA192" s="313">
        <f t="shared" si="40"/>
        <v>0</v>
      </c>
      <c r="BB192" s="313">
        <f t="shared" si="40"/>
        <v>0</v>
      </c>
      <c r="BC192" s="313">
        <f t="shared" si="40"/>
        <v>66</v>
      </c>
      <c r="BD192" s="313">
        <f t="shared" si="40"/>
        <v>75</v>
      </c>
      <c r="BE192" s="313">
        <f t="shared" si="40"/>
        <v>85</v>
      </c>
      <c r="BF192" s="313">
        <f t="shared" si="40"/>
        <v>108</v>
      </c>
      <c r="BG192" s="313">
        <f t="shared" si="40"/>
        <v>178</v>
      </c>
      <c r="BH192" s="313">
        <f t="shared" si="40"/>
        <v>235</v>
      </c>
      <c r="BI192" s="313">
        <f t="shared" si="40"/>
        <v>279</v>
      </c>
      <c r="BJ192" s="313">
        <f t="shared" si="40"/>
        <v>319</v>
      </c>
      <c r="BK192" s="313">
        <f t="shared" si="40"/>
        <v>356</v>
      </c>
      <c r="BL192" s="313">
        <f t="shared" si="40"/>
        <v>388</v>
      </c>
      <c r="BM192" s="313">
        <f t="shared" si="40"/>
        <v>411</v>
      </c>
      <c r="BN192" s="313">
        <f t="shared" si="40"/>
        <v>420</v>
      </c>
      <c r="BO192" s="313">
        <f t="shared" si="40"/>
        <v>417</v>
      </c>
      <c r="BP192" s="313">
        <f t="shared" si="40"/>
        <v>405</v>
      </c>
      <c r="BQ192" s="313">
        <f t="shared" si="40"/>
        <v>396</v>
      </c>
      <c r="BR192" s="313">
        <f t="shared" si="40"/>
        <v>378</v>
      </c>
      <c r="BS192" s="313">
        <f t="shared" si="40"/>
        <v>378</v>
      </c>
      <c r="BT192" s="313">
        <f t="shared" si="40"/>
        <v>365</v>
      </c>
      <c r="BU192" s="313">
        <f t="shared" si="40"/>
        <v>361</v>
      </c>
      <c r="BV192" s="313">
        <f t="shared" si="40"/>
        <v>325</v>
      </c>
      <c r="BW192" s="313">
        <f t="shared" si="40"/>
        <v>304</v>
      </c>
      <c r="BX192" s="313">
        <f t="shared" si="40"/>
        <v>282</v>
      </c>
      <c r="BY192" s="313">
        <f t="shared" si="40"/>
        <v>276</v>
      </c>
      <c r="BZ192" s="313">
        <f t="shared" si="40"/>
        <v>279</v>
      </c>
      <c r="CA192" s="313">
        <f t="shared" si="40"/>
        <v>285</v>
      </c>
      <c r="CB192" s="313">
        <f t="shared" si="40"/>
        <v>293</v>
      </c>
      <c r="CC192" s="313">
        <f t="shared" si="40"/>
        <v>299</v>
      </c>
      <c r="CD192" s="313">
        <f t="shared" si="40"/>
        <v>292</v>
      </c>
      <c r="CE192" s="313">
        <f t="shared" si="40"/>
        <v>267</v>
      </c>
      <c r="CF192" s="313">
        <f t="shared" si="40"/>
        <v>252</v>
      </c>
      <c r="CG192" s="320">
        <f t="shared" si="40"/>
        <v>246</v>
      </c>
    </row>
    <row r="193" spans="1:85" ht="15.5" x14ac:dyDescent="0.35">
      <c r="A193" s="316"/>
      <c r="B193" s="325" t="s">
        <v>381</v>
      </c>
      <c r="C193" s="318"/>
      <c r="D193" s="313"/>
      <c r="E193" s="313"/>
      <c r="F193" s="313"/>
      <c r="G193" s="313"/>
      <c r="H193" s="313"/>
      <c r="I193" s="313"/>
      <c r="J193" s="313"/>
      <c r="K193" s="313"/>
      <c r="L193" s="313"/>
      <c r="M193" s="313"/>
      <c r="N193" s="313"/>
      <c r="O193" s="313"/>
      <c r="P193" s="313"/>
      <c r="Q193" s="313"/>
      <c r="R193" s="313"/>
      <c r="S193" s="313"/>
      <c r="T193" s="313"/>
      <c r="U193" s="313"/>
      <c r="V193" s="313"/>
      <c r="W193" s="313"/>
      <c r="X193" s="313"/>
      <c r="Y193" s="313"/>
      <c r="Z193" s="313"/>
      <c r="AA193" s="313"/>
      <c r="AB193" s="313"/>
      <c r="AC193" s="313"/>
      <c r="AD193" s="313"/>
      <c r="AE193" s="313"/>
      <c r="AF193" s="313"/>
      <c r="AG193" s="313"/>
      <c r="AH193" s="313">
        <v>0</v>
      </c>
      <c r="AI193" s="313">
        <v>0</v>
      </c>
      <c r="AJ193" s="313">
        <v>0</v>
      </c>
      <c r="AK193" s="313">
        <v>0</v>
      </c>
      <c r="AL193" s="313">
        <v>0</v>
      </c>
      <c r="AM193" s="313">
        <v>0</v>
      </c>
      <c r="AN193" s="313">
        <v>0</v>
      </c>
      <c r="AO193" s="313">
        <v>0</v>
      </c>
      <c r="AP193" s="313">
        <v>0</v>
      </c>
      <c r="AQ193" s="313">
        <v>0</v>
      </c>
      <c r="AR193" s="313">
        <v>0</v>
      </c>
      <c r="AS193" s="313">
        <v>0</v>
      </c>
      <c r="AT193" s="313">
        <v>0</v>
      </c>
      <c r="AU193" s="313">
        <v>0</v>
      </c>
      <c r="AV193" s="313">
        <v>0</v>
      </c>
      <c r="AW193" s="313">
        <v>0</v>
      </c>
      <c r="AX193" s="313">
        <v>0</v>
      </c>
      <c r="AY193" s="313">
        <v>0</v>
      </c>
      <c r="AZ193" s="313">
        <v>0</v>
      </c>
      <c r="BA193" s="313">
        <v>0</v>
      </c>
      <c r="BB193" s="313">
        <v>0</v>
      </c>
      <c r="BC193" s="313">
        <v>66</v>
      </c>
      <c r="BD193" s="313">
        <v>75</v>
      </c>
      <c r="BE193" s="313">
        <v>85</v>
      </c>
      <c r="BF193" s="313">
        <v>108</v>
      </c>
      <c r="BG193" s="313">
        <v>178</v>
      </c>
      <c r="BH193" s="313">
        <v>235</v>
      </c>
      <c r="BI193" s="313">
        <v>279</v>
      </c>
      <c r="BJ193" s="313">
        <v>319</v>
      </c>
      <c r="BK193" s="313">
        <v>356</v>
      </c>
      <c r="BL193" s="313">
        <v>388</v>
      </c>
      <c r="BM193" s="313">
        <v>411</v>
      </c>
      <c r="BN193" s="313">
        <v>420</v>
      </c>
      <c r="BO193" s="313">
        <v>417</v>
      </c>
      <c r="BP193" s="313">
        <v>405</v>
      </c>
      <c r="BQ193" s="313">
        <v>396</v>
      </c>
      <c r="BR193" s="313">
        <v>378</v>
      </c>
      <c r="BS193" s="313">
        <v>378</v>
      </c>
      <c r="BT193" s="313">
        <v>365</v>
      </c>
      <c r="BU193" s="313">
        <v>361</v>
      </c>
      <c r="BV193" s="313">
        <v>325</v>
      </c>
      <c r="BW193" s="313">
        <v>304</v>
      </c>
      <c r="BX193" s="313">
        <v>282</v>
      </c>
      <c r="BY193" s="313">
        <v>276</v>
      </c>
      <c r="BZ193" s="313">
        <v>279</v>
      </c>
      <c r="CA193" s="313">
        <v>285</v>
      </c>
      <c r="CB193" s="313">
        <v>293</v>
      </c>
      <c r="CC193" s="313">
        <v>299</v>
      </c>
      <c r="CD193" s="313">
        <v>292</v>
      </c>
      <c r="CE193" s="313">
        <v>267</v>
      </c>
      <c r="CF193" s="313">
        <v>252</v>
      </c>
      <c r="CG193" s="320">
        <v>246</v>
      </c>
    </row>
    <row r="194" spans="1:85" ht="15.5" x14ac:dyDescent="0.35">
      <c r="A194" s="316"/>
      <c r="B194" s="291" t="s">
        <v>469</v>
      </c>
      <c r="C194" s="318"/>
      <c r="D194" s="313"/>
      <c r="E194" s="313"/>
      <c r="F194" s="313"/>
      <c r="G194" s="313"/>
      <c r="H194" s="313"/>
      <c r="I194" s="313"/>
      <c r="J194" s="313"/>
      <c r="K194" s="313"/>
      <c r="L194" s="313"/>
      <c r="M194" s="313"/>
      <c r="N194" s="313"/>
      <c r="O194" s="313"/>
      <c r="P194" s="313"/>
      <c r="Q194" s="313"/>
      <c r="R194" s="313"/>
      <c r="S194" s="313"/>
      <c r="T194" s="313"/>
      <c r="U194" s="313"/>
      <c r="V194" s="313"/>
      <c r="W194" s="313"/>
      <c r="X194" s="313"/>
      <c r="Y194" s="313"/>
      <c r="Z194" s="313"/>
      <c r="AA194" s="313"/>
      <c r="AB194" s="313"/>
      <c r="AC194" s="313"/>
      <c r="AD194" s="313"/>
      <c r="AE194" s="313"/>
      <c r="AF194" s="313"/>
      <c r="AG194" s="313"/>
      <c r="AH194" s="313">
        <v>0</v>
      </c>
      <c r="AI194" s="313">
        <v>0</v>
      </c>
      <c r="AJ194" s="313">
        <v>0</v>
      </c>
      <c r="AK194" s="313">
        <v>0</v>
      </c>
      <c r="AL194" s="313">
        <v>0</v>
      </c>
      <c r="AM194" s="313">
        <v>0</v>
      </c>
      <c r="AN194" s="313">
        <v>0</v>
      </c>
      <c r="AO194" s="313">
        <v>0</v>
      </c>
      <c r="AP194" s="313">
        <v>0</v>
      </c>
      <c r="AQ194" s="313">
        <v>0</v>
      </c>
      <c r="AR194" s="313">
        <v>0</v>
      </c>
      <c r="AS194" s="313">
        <v>0</v>
      </c>
      <c r="AT194" s="313">
        <v>0</v>
      </c>
      <c r="AU194" s="313">
        <v>0</v>
      </c>
      <c r="AV194" s="313">
        <v>0</v>
      </c>
      <c r="AW194" s="313">
        <v>0</v>
      </c>
      <c r="AX194" s="313">
        <v>0</v>
      </c>
      <c r="AY194" s="313">
        <v>0</v>
      </c>
      <c r="AZ194" s="313">
        <v>0</v>
      </c>
      <c r="BA194" s="313">
        <v>0</v>
      </c>
      <c r="BB194" s="313">
        <v>0</v>
      </c>
      <c r="BC194" s="313">
        <v>0</v>
      </c>
      <c r="BD194" s="313">
        <v>0</v>
      </c>
      <c r="BE194" s="313">
        <v>0</v>
      </c>
      <c r="BF194" s="313">
        <v>0</v>
      </c>
      <c r="BG194" s="313">
        <v>20</v>
      </c>
      <c r="BH194" s="313">
        <v>22</v>
      </c>
      <c r="BI194" s="313">
        <v>24</v>
      </c>
      <c r="BJ194" s="313">
        <v>26</v>
      </c>
      <c r="BK194" s="313">
        <v>28</v>
      </c>
      <c r="BL194" s="313">
        <v>30</v>
      </c>
      <c r="BM194" s="313">
        <v>31</v>
      </c>
      <c r="BN194" s="313">
        <v>30</v>
      </c>
      <c r="BO194" s="313">
        <v>26</v>
      </c>
      <c r="BP194" s="313">
        <v>22</v>
      </c>
      <c r="BQ194" s="313">
        <v>22</v>
      </c>
      <c r="BR194" s="313">
        <v>20</v>
      </c>
      <c r="BS194" s="313">
        <v>19</v>
      </c>
      <c r="BT194" s="313">
        <v>18</v>
      </c>
      <c r="BU194" s="313">
        <v>17</v>
      </c>
      <c r="BV194" s="313">
        <v>12</v>
      </c>
      <c r="BW194" s="313">
        <v>11</v>
      </c>
      <c r="BX194" s="313">
        <v>11</v>
      </c>
      <c r="BY194" s="313">
        <v>11</v>
      </c>
      <c r="BZ194" s="313">
        <v>10</v>
      </c>
      <c r="CA194" s="313">
        <v>10</v>
      </c>
      <c r="CB194" s="313">
        <v>10</v>
      </c>
      <c r="CC194" s="313">
        <v>11</v>
      </c>
      <c r="CD194" s="313">
        <v>11</v>
      </c>
      <c r="CE194" s="313">
        <v>11</v>
      </c>
      <c r="CF194" s="313">
        <v>11</v>
      </c>
      <c r="CG194" s="320">
        <v>11</v>
      </c>
    </row>
    <row r="195" spans="1:85" ht="15.5" x14ac:dyDescent="0.35">
      <c r="A195" s="316"/>
      <c r="B195" s="291" t="s">
        <v>470</v>
      </c>
      <c r="C195" s="318"/>
      <c r="D195" s="313"/>
      <c r="E195" s="313"/>
      <c r="F195" s="313"/>
      <c r="G195" s="313"/>
      <c r="H195" s="313"/>
      <c r="I195" s="313"/>
      <c r="J195" s="313"/>
      <c r="K195" s="313"/>
      <c r="L195" s="313"/>
      <c r="M195" s="313"/>
      <c r="N195" s="313"/>
      <c r="O195" s="313"/>
      <c r="P195" s="313"/>
      <c r="Q195" s="313"/>
      <c r="R195" s="313"/>
      <c r="S195" s="313"/>
      <c r="T195" s="313"/>
      <c r="U195" s="313"/>
      <c r="V195" s="313"/>
      <c r="W195" s="313"/>
      <c r="X195" s="313"/>
      <c r="Y195" s="313"/>
      <c r="Z195" s="313"/>
      <c r="AA195" s="313"/>
      <c r="AB195" s="313"/>
      <c r="AC195" s="313"/>
      <c r="AD195" s="313"/>
      <c r="AE195" s="313"/>
      <c r="AF195" s="313"/>
      <c r="AG195" s="313"/>
      <c r="AH195" s="313">
        <v>0</v>
      </c>
      <c r="AI195" s="313">
        <v>0</v>
      </c>
      <c r="AJ195" s="313">
        <v>0</v>
      </c>
      <c r="AK195" s="313">
        <v>0</v>
      </c>
      <c r="AL195" s="313">
        <v>0</v>
      </c>
      <c r="AM195" s="313">
        <v>0</v>
      </c>
      <c r="AN195" s="313">
        <v>0</v>
      </c>
      <c r="AO195" s="313">
        <v>0</v>
      </c>
      <c r="AP195" s="313">
        <v>0</v>
      </c>
      <c r="AQ195" s="313">
        <v>0</v>
      </c>
      <c r="AR195" s="313">
        <v>0</v>
      </c>
      <c r="AS195" s="313">
        <v>0</v>
      </c>
      <c r="AT195" s="313">
        <v>0</v>
      </c>
      <c r="AU195" s="313">
        <v>0</v>
      </c>
      <c r="AV195" s="313">
        <v>0</v>
      </c>
      <c r="AW195" s="313">
        <v>0</v>
      </c>
      <c r="AX195" s="313">
        <v>0</v>
      </c>
      <c r="AY195" s="313">
        <v>0</v>
      </c>
      <c r="AZ195" s="313">
        <v>0</v>
      </c>
      <c r="BA195" s="313">
        <v>0</v>
      </c>
      <c r="BB195" s="313">
        <v>0</v>
      </c>
      <c r="BC195" s="313">
        <v>0</v>
      </c>
      <c r="BD195" s="313">
        <v>0</v>
      </c>
      <c r="BE195" s="313">
        <v>0</v>
      </c>
      <c r="BF195" s="313">
        <v>0</v>
      </c>
      <c r="BG195" s="313">
        <v>158</v>
      </c>
      <c r="BH195" s="313">
        <v>213</v>
      </c>
      <c r="BI195" s="313">
        <v>255</v>
      </c>
      <c r="BJ195" s="313">
        <v>292</v>
      </c>
      <c r="BK195" s="313">
        <v>327</v>
      </c>
      <c r="BL195" s="313">
        <v>357</v>
      </c>
      <c r="BM195" s="313">
        <v>381</v>
      </c>
      <c r="BN195" s="313">
        <v>390</v>
      </c>
      <c r="BO195" s="313">
        <v>391</v>
      </c>
      <c r="BP195" s="313">
        <v>383</v>
      </c>
      <c r="BQ195" s="313">
        <v>374</v>
      </c>
      <c r="BR195" s="313">
        <v>358</v>
      </c>
      <c r="BS195" s="313">
        <v>359</v>
      </c>
      <c r="BT195" s="313">
        <v>347</v>
      </c>
      <c r="BU195" s="313">
        <v>344</v>
      </c>
      <c r="BV195" s="313">
        <v>313</v>
      </c>
      <c r="BW195" s="313">
        <v>293</v>
      </c>
      <c r="BX195" s="313">
        <v>271</v>
      </c>
      <c r="BY195" s="313">
        <v>265</v>
      </c>
      <c r="BZ195" s="313">
        <v>269</v>
      </c>
      <c r="CA195" s="313">
        <v>275</v>
      </c>
      <c r="CB195" s="313">
        <v>283</v>
      </c>
      <c r="CC195" s="313">
        <v>288</v>
      </c>
      <c r="CD195" s="313">
        <v>280</v>
      </c>
      <c r="CE195" s="313">
        <v>256</v>
      </c>
      <c r="CF195" s="313">
        <v>241</v>
      </c>
      <c r="CG195" s="320">
        <v>235</v>
      </c>
    </row>
    <row r="196" spans="1:85" ht="15.5" x14ac:dyDescent="0.35">
      <c r="A196" s="316"/>
      <c r="B196" s="286" t="s">
        <v>652</v>
      </c>
      <c r="C196" s="318"/>
      <c r="D196" s="313"/>
      <c r="E196" s="313"/>
      <c r="F196" s="313"/>
      <c r="G196" s="313"/>
      <c r="H196" s="313"/>
      <c r="I196" s="313"/>
      <c r="J196" s="313"/>
      <c r="K196" s="313"/>
      <c r="L196" s="313"/>
      <c r="M196" s="313"/>
      <c r="N196" s="313"/>
      <c r="O196" s="313"/>
      <c r="P196" s="313"/>
      <c r="Q196" s="313"/>
      <c r="R196" s="313"/>
      <c r="S196" s="313"/>
      <c r="T196" s="313"/>
      <c r="U196" s="313"/>
      <c r="V196" s="313"/>
      <c r="W196" s="313"/>
      <c r="X196" s="313"/>
      <c r="Y196" s="313"/>
      <c r="Z196" s="313"/>
      <c r="AA196" s="313"/>
      <c r="AB196" s="313"/>
      <c r="AC196" s="313"/>
      <c r="AD196" s="313"/>
      <c r="AE196" s="313"/>
      <c r="AF196" s="313"/>
      <c r="AG196" s="313"/>
      <c r="AH196" s="313"/>
      <c r="AI196" s="313"/>
      <c r="AJ196" s="313"/>
      <c r="AK196" s="313"/>
      <c r="AL196" s="313"/>
      <c r="AM196" s="313"/>
      <c r="AN196" s="313"/>
      <c r="AO196" s="313"/>
      <c r="AP196" s="313"/>
      <c r="AQ196" s="313"/>
      <c r="AR196" s="313"/>
      <c r="AS196" s="313"/>
      <c r="AT196" s="313"/>
      <c r="AU196" s="313"/>
      <c r="AV196" s="313"/>
      <c r="AW196" s="313"/>
      <c r="AX196" s="313"/>
      <c r="AY196" s="313"/>
      <c r="AZ196" s="313"/>
      <c r="BA196" s="313"/>
      <c r="BB196" s="313"/>
      <c r="BC196" s="313"/>
      <c r="BD196" s="313"/>
      <c r="BE196" s="313"/>
      <c r="BF196" s="313"/>
      <c r="BG196" s="313"/>
      <c r="BH196" s="313"/>
      <c r="BI196" s="313"/>
      <c r="BJ196" s="313"/>
      <c r="BK196" s="313"/>
      <c r="BL196" s="313"/>
      <c r="BM196" s="313"/>
      <c r="BN196" s="313"/>
      <c r="BO196" s="313"/>
      <c r="BP196" s="313"/>
      <c r="BQ196" s="313"/>
      <c r="BR196" s="313"/>
      <c r="BS196" s="313"/>
      <c r="BT196" s="313"/>
      <c r="BU196" s="313"/>
      <c r="BV196" s="313"/>
      <c r="BW196" s="313"/>
      <c r="BX196" s="313"/>
      <c r="BY196" s="313"/>
      <c r="BZ196" s="313"/>
      <c r="CA196" s="313"/>
      <c r="CB196" s="313"/>
      <c r="CC196" s="313"/>
      <c r="CD196" s="313"/>
      <c r="CE196" s="313"/>
      <c r="CF196" s="313"/>
      <c r="CG196" s="320"/>
    </row>
    <row r="197" spans="1:85" ht="15.5" x14ac:dyDescent="0.35">
      <c r="A197" s="316"/>
      <c r="B197" s="311" t="s">
        <v>650</v>
      </c>
      <c r="C197" s="318"/>
      <c r="D197" s="313"/>
      <c r="E197" s="313"/>
      <c r="F197" s="313"/>
      <c r="G197" s="313"/>
      <c r="H197" s="313"/>
      <c r="I197" s="313"/>
      <c r="J197" s="313"/>
      <c r="K197" s="313"/>
      <c r="L197" s="313"/>
      <c r="M197" s="313"/>
      <c r="N197" s="313"/>
      <c r="O197" s="313"/>
      <c r="P197" s="313"/>
      <c r="Q197" s="313"/>
      <c r="R197" s="313"/>
      <c r="S197" s="313"/>
      <c r="T197" s="313"/>
      <c r="U197" s="313"/>
      <c r="V197" s="313"/>
      <c r="W197" s="313"/>
      <c r="X197" s="313"/>
      <c r="Y197" s="313"/>
      <c r="Z197" s="313"/>
      <c r="AA197" s="313"/>
      <c r="AB197" s="313"/>
      <c r="AC197" s="313"/>
      <c r="AD197" s="313"/>
      <c r="AE197" s="313"/>
      <c r="AF197" s="313"/>
      <c r="AG197" s="313"/>
      <c r="AH197" s="313"/>
      <c r="AI197" s="313"/>
      <c r="AJ197" s="313"/>
      <c r="AK197" s="313"/>
      <c r="AL197" s="313"/>
      <c r="AM197" s="313"/>
      <c r="AN197" s="313"/>
      <c r="AO197" s="313"/>
      <c r="AP197" s="313"/>
      <c r="AQ197" s="313"/>
      <c r="AR197" s="313"/>
      <c r="AS197" s="313"/>
      <c r="AT197" s="313"/>
      <c r="AU197" s="313"/>
      <c r="AV197" s="313"/>
      <c r="AW197" s="313"/>
      <c r="AX197" s="313"/>
      <c r="AY197" s="313"/>
      <c r="AZ197" s="313"/>
      <c r="BA197" s="313"/>
      <c r="BB197" s="313"/>
      <c r="BC197" s="313"/>
      <c r="BD197" s="313"/>
      <c r="BE197" s="313"/>
      <c r="BF197" s="313"/>
      <c r="BG197" s="313"/>
      <c r="BH197" s="313"/>
      <c r="BI197" s="313"/>
      <c r="BJ197" s="313"/>
      <c r="BK197" s="313"/>
      <c r="BL197" s="313"/>
      <c r="BM197" s="313"/>
      <c r="BN197" s="313"/>
      <c r="BO197" s="313"/>
      <c r="BP197" s="313"/>
      <c r="BQ197" s="313"/>
      <c r="BR197" s="313"/>
      <c r="BS197" s="313"/>
      <c r="BT197" s="313"/>
      <c r="BU197" s="313"/>
      <c r="BV197" s="313"/>
      <c r="BW197" s="313"/>
      <c r="BX197" s="313"/>
      <c r="BY197" s="313"/>
      <c r="BZ197" s="313"/>
      <c r="CA197" s="313"/>
      <c r="CB197" s="313"/>
      <c r="CC197" s="313"/>
      <c r="CD197" s="313"/>
      <c r="CE197" s="313"/>
      <c r="CF197" s="313"/>
      <c r="CG197" s="320"/>
    </row>
    <row r="198" spans="1:85" ht="15.5" x14ac:dyDescent="0.35">
      <c r="A198" s="316"/>
      <c r="B198" s="327" t="s">
        <v>644</v>
      </c>
      <c r="C198" s="318"/>
      <c r="D198" s="313"/>
      <c r="E198" s="313"/>
      <c r="F198" s="313"/>
      <c r="G198" s="313"/>
      <c r="H198" s="313"/>
      <c r="I198" s="313"/>
      <c r="J198" s="313"/>
      <c r="K198" s="313"/>
      <c r="L198" s="313"/>
      <c r="M198" s="313"/>
      <c r="N198" s="313"/>
      <c r="O198" s="313"/>
      <c r="P198" s="313"/>
      <c r="Q198" s="313"/>
      <c r="R198" s="313"/>
      <c r="S198" s="313"/>
      <c r="T198" s="313"/>
      <c r="U198" s="313"/>
      <c r="V198" s="313"/>
      <c r="W198" s="313"/>
      <c r="X198" s="313"/>
      <c r="Y198" s="313"/>
      <c r="Z198" s="313"/>
      <c r="AA198" s="313"/>
      <c r="AB198" s="313"/>
      <c r="AC198" s="313"/>
      <c r="AD198" s="313"/>
      <c r="AE198" s="313"/>
      <c r="AF198" s="313"/>
      <c r="AG198" s="313"/>
      <c r="AH198" s="313">
        <f t="shared" ref="AH198:CE198" si="41">SUM(AH199:AH200)</f>
        <v>0</v>
      </c>
      <c r="AI198" s="313">
        <f t="shared" si="41"/>
        <v>0</v>
      </c>
      <c r="AJ198" s="313">
        <f t="shared" si="41"/>
        <v>0</v>
      </c>
      <c r="AK198" s="313">
        <f t="shared" si="41"/>
        <v>0</v>
      </c>
      <c r="AL198" s="313">
        <f t="shared" si="41"/>
        <v>0</v>
      </c>
      <c r="AM198" s="313">
        <f t="shared" si="41"/>
        <v>0</v>
      </c>
      <c r="AN198" s="313">
        <f t="shared" si="41"/>
        <v>0</v>
      </c>
      <c r="AO198" s="313">
        <f t="shared" si="41"/>
        <v>0</v>
      </c>
      <c r="AP198" s="313">
        <f t="shared" si="41"/>
        <v>0</v>
      </c>
      <c r="AQ198" s="313">
        <f t="shared" si="41"/>
        <v>0</v>
      </c>
      <c r="AR198" s="313">
        <f t="shared" si="41"/>
        <v>0</v>
      </c>
      <c r="AS198" s="313">
        <f t="shared" si="41"/>
        <v>0</v>
      </c>
      <c r="AT198" s="313">
        <f t="shared" si="41"/>
        <v>0</v>
      </c>
      <c r="AU198" s="313">
        <f t="shared" si="41"/>
        <v>0</v>
      </c>
      <c r="AV198" s="313">
        <f t="shared" si="41"/>
        <v>0</v>
      </c>
      <c r="AW198" s="313">
        <f t="shared" si="41"/>
        <v>0</v>
      </c>
      <c r="AX198" s="313">
        <f t="shared" si="41"/>
        <v>0</v>
      </c>
      <c r="AY198" s="313">
        <f t="shared" si="41"/>
        <v>0</v>
      </c>
      <c r="AZ198" s="313">
        <f t="shared" si="41"/>
        <v>0</v>
      </c>
      <c r="BA198" s="313">
        <f t="shared" si="41"/>
        <v>0</v>
      </c>
      <c r="BB198" s="313">
        <f t="shared" si="41"/>
        <v>0</v>
      </c>
      <c r="BC198" s="313">
        <f t="shared" si="41"/>
        <v>0</v>
      </c>
      <c r="BD198" s="313">
        <f t="shared" si="41"/>
        <v>0</v>
      </c>
      <c r="BE198" s="313">
        <f t="shared" si="41"/>
        <v>0</v>
      </c>
      <c r="BF198" s="313">
        <f t="shared" si="41"/>
        <v>0</v>
      </c>
      <c r="BG198" s="313">
        <f t="shared" si="41"/>
        <v>0</v>
      </c>
      <c r="BH198" s="313">
        <f t="shared" si="41"/>
        <v>0</v>
      </c>
      <c r="BI198" s="313">
        <f t="shared" si="41"/>
        <v>0</v>
      </c>
      <c r="BJ198" s="313">
        <f t="shared" si="41"/>
        <v>0</v>
      </c>
      <c r="BK198" s="313">
        <f t="shared" si="41"/>
        <v>0</v>
      </c>
      <c r="BL198" s="313">
        <f t="shared" si="41"/>
        <v>0</v>
      </c>
      <c r="BM198" s="313">
        <f t="shared" si="41"/>
        <v>23</v>
      </c>
      <c r="BN198" s="313">
        <f t="shared" si="41"/>
        <v>23</v>
      </c>
      <c r="BO198" s="313">
        <f t="shared" si="41"/>
        <v>19</v>
      </c>
      <c r="BP198" s="313">
        <f t="shared" si="41"/>
        <v>19</v>
      </c>
      <c r="BQ198" s="313">
        <f t="shared" si="41"/>
        <v>22</v>
      </c>
      <c r="BR198" s="313">
        <f t="shared" si="41"/>
        <v>21</v>
      </c>
      <c r="BS198" s="313">
        <f t="shared" si="41"/>
        <v>21</v>
      </c>
      <c r="BT198" s="313">
        <f t="shared" si="41"/>
        <v>21</v>
      </c>
      <c r="BU198" s="313">
        <f t="shared" si="41"/>
        <v>21</v>
      </c>
      <c r="BV198" s="313">
        <f t="shared" si="41"/>
        <v>24</v>
      </c>
      <c r="BW198" s="313">
        <f t="shared" si="41"/>
        <v>26</v>
      </c>
      <c r="BX198" s="313">
        <f t="shared" si="41"/>
        <v>22</v>
      </c>
      <c r="BY198" s="313">
        <f t="shared" si="41"/>
        <v>23</v>
      </c>
      <c r="BZ198" s="313">
        <f t="shared" si="41"/>
        <v>26</v>
      </c>
      <c r="CA198" s="313">
        <f t="shared" si="41"/>
        <v>39</v>
      </c>
      <c r="CB198" s="313">
        <f t="shared" si="41"/>
        <v>47</v>
      </c>
      <c r="CC198" s="313">
        <f t="shared" si="41"/>
        <v>55</v>
      </c>
      <c r="CD198" s="313">
        <f t="shared" si="41"/>
        <v>62</v>
      </c>
      <c r="CE198" s="313">
        <f t="shared" si="41"/>
        <v>70</v>
      </c>
      <c r="CF198" s="313">
        <f>SUM(CF199:CF200)</f>
        <v>79</v>
      </c>
      <c r="CG198" s="320">
        <f>SUM(CG199:CG200)</f>
        <v>87</v>
      </c>
    </row>
    <row r="199" spans="1:85" ht="15.5" x14ac:dyDescent="0.35">
      <c r="A199" s="316"/>
      <c r="B199" s="325" t="s">
        <v>375</v>
      </c>
      <c r="C199" s="318"/>
      <c r="D199" s="313"/>
      <c r="E199" s="313"/>
      <c r="F199" s="313"/>
      <c r="G199" s="313"/>
      <c r="H199" s="313"/>
      <c r="I199" s="313"/>
      <c r="J199" s="313"/>
      <c r="K199" s="313"/>
      <c r="L199" s="313"/>
      <c r="M199" s="313"/>
      <c r="N199" s="313"/>
      <c r="O199" s="313"/>
      <c r="P199" s="313"/>
      <c r="Q199" s="313"/>
      <c r="R199" s="313"/>
      <c r="S199" s="313"/>
      <c r="T199" s="313"/>
      <c r="U199" s="313"/>
      <c r="V199" s="313"/>
      <c r="W199" s="313"/>
      <c r="X199" s="313"/>
      <c r="Y199" s="313"/>
      <c r="Z199" s="313"/>
      <c r="AA199" s="313"/>
      <c r="AB199" s="313"/>
      <c r="AC199" s="313"/>
      <c r="AD199" s="313"/>
      <c r="AE199" s="313"/>
      <c r="AF199" s="313"/>
      <c r="AG199" s="313"/>
      <c r="AH199" s="313">
        <v>0</v>
      </c>
      <c r="AI199" s="313">
        <v>0</v>
      </c>
      <c r="AJ199" s="313">
        <v>0</v>
      </c>
      <c r="AK199" s="313">
        <v>0</v>
      </c>
      <c r="AL199" s="313">
        <v>0</v>
      </c>
      <c r="AM199" s="313">
        <v>0</v>
      </c>
      <c r="AN199" s="313">
        <v>0</v>
      </c>
      <c r="AO199" s="313">
        <v>0</v>
      </c>
      <c r="AP199" s="313">
        <v>0</v>
      </c>
      <c r="AQ199" s="313">
        <v>0</v>
      </c>
      <c r="AR199" s="313">
        <v>0</v>
      </c>
      <c r="AS199" s="313">
        <v>0</v>
      </c>
      <c r="AT199" s="313">
        <v>0</v>
      </c>
      <c r="AU199" s="313">
        <v>0</v>
      </c>
      <c r="AV199" s="313">
        <v>0</v>
      </c>
      <c r="AW199" s="313">
        <v>0</v>
      </c>
      <c r="AX199" s="313">
        <v>0</v>
      </c>
      <c r="AY199" s="313">
        <v>0</v>
      </c>
      <c r="AZ199" s="313">
        <v>0</v>
      </c>
      <c r="BA199" s="313">
        <v>0</v>
      </c>
      <c r="BB199" s="313">
        <v>0</v>
      </c>
      <c r="BC199" s="313">
        <v>0</v>
      </c>
      <c r="BD199" s="313">
        <v>0</v>
      </c>
      <c r="BE199" s="313">
        <v>0</v>
      </c>
      <c r="BF199" s="313">
        <v>0</v>
      </c>
      <c r="BG199" s="313">
        <v>0</v>
      </c>
      <c r="BH199" s="313">
        <v>0</v>
      </c>
      <c r="BI199" s="313">
        <v>0</v>
      </c>
      <c r="BJ199" s="313">
        <v>0</v>
      </c>
      <c r="BK199" s="313">
        <v>0</v>
      </c>
      <c r="BL199" s="313">
        <v>0</v>
      </c>
      <c r="BM199" s="313">
        <v>23</v>
      </c>
      <c r="BN199" s="313">
        <v>23</v>
      </c>
      <c r="BO199" s="313">
        <v>19</v>
      </c>
      <c r="BP199" s="313">
        <v>19</v>
      </c>
      <c r="BQ199" s="313">
        <v>21</v>
      </c>
      <c r="BR199" s="313">
        <v>20</v>
      </c>
      <c r="BS199" s="313">
        <v>20</v>
      </c>
      <c r="BT199" s="313">
        <v>20</v>
      </c>
      <c r="BU199" s="313">
        <v>20</v>
      </c>
      <c r="BV199" s="313">
        <v>23</v>
      </c>
      <c r="BW199" s="313">
        <v>25</v>
      </c>
      <c r="BX199" s="313">
        <v>21</v>
      </c>
      <c r="BY199" s="313">
        <v>22</v>
      </c>
      <c r="BZ199" s="313">
        <v>25</v>
      </c>
      <c r="CA199" s="313">
        <v>37</v>
      </c>
      <c r="CB199" s="313">
        <v>45</v>
      </c>
      <c r="CC199" s="313">
        <v>53</v>
      </c>
      <c r="CD199" s="313">
        <v>60</v>
      </c>
      <c r="CE199" s="313">
        <v>68</v>
      </c>
      <c r="CF199" s="313">
        <v>76</v>
      </c>
      <c r="CG199" s="320">
        <v>84</v>
      </c>
    </row>
    <row r="200" spans="1:85" ht="15.5" x14ac:dyDescent="0.35">
      <c r="B200" s="325" t="s">
        <v>377</v>
      </c>
      <c r="C200" s="318"/>
      <c r="D200" s="313"/>
      <c r="E200" s="313"/>
      <c r="F200" s="313"/>
      <c r="G200" s="313"/>
      <c r="H200" s="313"/>
      <c r="I200" s="313"/>
      <c r="J200" s="313"/>
      <c r="K200" s="313"/>
      <c r="L200" s="313"/>
      <c r="M200" s="313"/>
      <c r="N200" s="313"/>
      <c r="O200" s="313"/>
      <c r="P200" s="313"/>
      <c r="Q200" s="313"/>
      <c r="R200" s="313"/>
      <c r="S200" s="313"/>
      <c r="T200" s="313"/>
      <c r="U200" s="313"/>
      <c r="V200" s="313"/>
      <c r="W200" s="313"/>
      <c r="X200" s="313"/>
      <c r="Y200" s="313"/>
      <c r="Z200" s="313"/>
      <c r="AA200" s="313"/>
      <c r="AB200" s="313"/>
      <c r="AC200" s="313"/>
      <c r="AD200" s="313"/>
      <c r="AE200" s="313"/>
      <c r="AF200" s="313"/>
      <c r="AG200" s="313"/>
      <c r="AH200" s="313">
        <v>0</v>
      </c>
      <c r="AI200" s="313">
        <v>0</v>
      </c>
      <c r="AJ200" s="313">
        <v>0</v>
      </c>
      <c r="AK200" s="313">
        <v>0</v>
      </c>
      <c r="AL200" s="313">
        <v>0</v>
      </c>
      <c r="AM200" s="313">
        <v>0</v>
      </c>
      <c r="AN200" s="313">
        <v>0</v>
      </c>
      <c r="AO200" s="313">
        <v>0</v>
      </c>
      <c r="AP200" s="313">
        <v>0</v>
      </c>
      <c r="AQ200" s="313">
        <v>0</v>
      </c>
      <c r="AR200" s="313">
        <v>0</v>
      </c>
      <c r="AS200" s="313">
        <v>0</v>
      </c>
      <c r="AT200" s="313">
        <v>0</v>
      </c>
      <c r="AU200" s="313">
        <v>0</v>
      </c>
      <c r="AV200" s="313">
        <v>0</v>
      </c>
      <c r="AW200" s="313">
        <v>0</v>
      </c>
      <c r="AX200" s="313">
        <v>0</v>
      </c>
      <c r="AY200" s="313">
        <v>0</v>
      </c>
      <c r="AZ200" s="313">
        <v>0</v>
      </c>
      <c r="BA200" s="313">
        <v>0</v>
      </c>
      <c r="BB200" s="313">
        <v>0</v>
      </c>
      <c r="BC200" s="313">
        <v>0</v>
      </c>
      <c r="BD200" s="313">
        <v>0</v>
      </c>
      <c r="BE200" s="313">
        <v>0</v>
      </c>
      <c r="BF200" s="313">
        <v>0</v>
      </c>
      <c r="BG200" s="313">
        <v>0</v>
      </c>
      <c r="BH200" s="313">
        <v>0</v>
      </c>
      <c r="BI200" s="313">
        <v>0</v>
      </c>
      <c r="BJ200" s="313">
        <v>0</v>
      </c>
      <c r="BK200" s="313">
        <v>0</v>
      </c>
      <c r="BL200" s="313">
        <v>0</v>
      </c>
      <c r="BM200" s="313">
        <v>0</v>
      </c>
      <c r="BN200" s="313">
        <v>0</v>
      </c>
      <c r="BO200" s="313">
        <v>0</v>
      </c>
      <c r="BP200" s="313">
        <v>0</v>
      </c>
      <c r="BQ200" s="313">
        <v>1</v>
      </c>
      <c r="BR200" s="313">
        <v>1</v>
      </c>
      <c r="BS200" s="313">
        <v>1</v>
      </c>
      <c r="BT200" s="313">
        <v>1</v>
      </c>
      <c r="BU200" s="313">
        <v>1</v>
      </c>
      <c r="BV200" s="313">
        <v>1</v>
      </c>
      <c r="BW200" s="313">
        <v>1</v>
      </c>
      <c r="BX200" s="313">
        <v>1</v>
      </c>
      <c r="BY200" s="313">
        <v>1</v>
      </c>
      <c r="BZ200" s="313">
        <v>1</v>
      </c>
      <c r="CA200" s="313">
        <v>2</v>
      </c>
      <c r="CB200" s="313">
        <v>2</v>
      </c>
      <c r="CC200" s="313">
        <v>2</v>
      </c>
      <c r="CD200" s="313">
        <v>2</v>
      </c>
      <c r="CE200" s="313">
        <v>2</v>
      </c>
      <c r="CF200" s="313">
        <v>3</v>
      </c>
      <c r="CG200" s="320">
        <v>3</v>
      </c>
    </row>
    <row r="201" spans="1:85" ht="15.5" x14ac:dyDescent="0.35">
      <c r="A201" s="316"/>
      <c r="B201" s="327" t="s">
        <v>605</v>
      </c>
      <c r="C201" s="318"/>
      <c r="D201" s="313"/>
      <c r="E201" s="313"/>
      <c r="F201" s="313"/>
      <c r="G201" s="313"/>
      <c r="H201" s="313"/>
      <c r="I201" s="313"/>
      <c r="J201" s="313"/>
      <c r="K201" s="313"/>
      <c r="L201" s="313"/>
      <c r="M201" s="313"/>
      <c r="N201" s="313"/>
      <c r="O201" s="313"/>
      <c r="P201" s="313"/>
      <c r="Q201" s="313"/>
      <c r="R201" s="313"/>
      <c r="S201" s="313"/>
      <c r="T201" s="313"/>
      <c r="U201" s="313"/>
      <c r="V201" s="313"/>
      <c r="W201" s="313"/>
      <c r="X201" s="313"/>
      <c r="Y201" s="313"/>
      <c r="Z201" s="313"/>
      <c r="AA201" s="313"/>
      <c r="AB201" s="313"/>
      <c r="AC201" s="313"/>
      <c r="AD201" s="313"/>
      <c r="AE201" s="313"/>
      <c r="AF201" s="313"/>
      <c r="AG201" s="313"/>
      <c r="AH201" s="313">
        <f>SUM(AH202:AH204)</f>
        <v>0</v>
      </c>
      <c r="AI201" s="313">
        <f t="shared" ref="AI201:CG201" si="42">SUM(AI202:AI204)</f>
        <v>0</v>
      </c>
      <c r="AJ201" s="313">
        <f t="shared" si="42"/>
        <v>0</v>
      </c>
      <c r="AK201" s="313">
        <f t="shared" si="42"/>
        <v>0</v>
      </c>
      <c r="AL201" s="313">
        <f t="shared" si="42"/>
        <v>0</v>
      </c>
      <c r="AM201" s="313">
        <f t="shared" si="42"/>
        <v>0</v>
      </c>
      <c r="AN201" s="313">
        <f t="shared" si="42"/>
        <v>0</v>
      </c>
      <c r="AO201" s="313">
        <f t="shared" si="42"/>
        <v>0</v>
      </c>
      <c r="AP201" s="313">
        <f t="shared" si="42"/>
        <v>0</v>
      </c>
      <c r="AQ201" s="313">
        <f t="shared" si="42"/>
        <v>0</v>
      </c>
      <c r="AR201" s="313">
        <f t="shared" si="42"/>
        <v>0</v>
      </c>
      <c r="AS201" s="313">
        <f t="shared" si="42"/>
        <v>0</v>
      </c>
      <c r="AT201" s="313">
        <f t="shared" si="42"/>
        <v>0</v>
      </c>
      <c r="AU201" s="313">
        <f t="shared" si="42"/>
        <v>0</v>
      </c>
      <c r="AV201" s="313">
        <f t="shared" si="42"/>
        <v>0</v>
      </c>
      <c r="AW201" s="313">
        <f t="shared" si="42"/>
        <v>0</v>
      </c>
      <c r="AX201" s="313">
        <f t="shared" si="42"/>
        <v>0</v>
      </c>
      <c r="AY201" s="313">
        <f t="shared" si="42"/>
        <v>0</v>
      </c>
      <c r="AZ201" s="313">
        <f t="shared" si="42"/>
        <v>0</v>
      </c>
      <c r="BA201" s="313">
        <f t="shared" si="42"/>
        <v>0</v>
      </c>
      <c r="BB201" s="313">
        <f t="shared" si="42"/>
        <v>0</v>
      </c>
      <c r="BC201" s="313">
        <f t="shared" si="42"/>
        <v>0</v>
      </c>
      <c r="BD201" s="313">
        <f t="shared" si="42"/>
        <v>0</v>
      </c>
      <c r="BE201" s="313">
        <f t="shared" si="42"/>
        <v>0</v>
      </c>
      <c r="BF201" s="313">
        <f t="shared" si="42"/>
        <v>0</v>
      </c>
      <c r="BG201" s="313">
        <f t="shared" si="42"/>
        <v>192</v>
      </c>
      <c r="BH201" s="313">
        <f t="shared" si="42"/>
        <v>187</v>
      </c>
      <c r="BI201" s="313">
        <f t="shared" si="42"/>
        <v>182</v>
      </c>
      <c r="BJ201" s="313">
        <f t="shared" si="42"/>
        <v>176</v>
      </c>
      <c r="BK201" s="313">
        <f t="shared" si="42"/>
        <v>170</v>
      </c>
      <c r="BL201" s="313">
        <f t="shared" si="42"/>
        <v>163</v>
      </c>
      <c r="BM201" s="313">
        <f t="shared" si="42"/>
        <v>156</v>
      </c>
      <c r="BN201" s="313">
        <f t="shared" si="42"/>
        <v>152</v>
      </c>
      <c r="BO201" s="313">
        <f t="shared" si="42"/>
        <v>145</v>
      </c>
      <c r="BP201" s="313">
        <f t="shared" si="42"/>
        <v>137</v>
      </c>
      <c r="BQ201" s="313">
        <f t="shared" si="42"/>
        <v>137</v>
      </c>
      <c r="BR201" s="313">
        <f t="shared" si="42"/>
        <v>131</v>
      </c>
      <c r="BS201" s="313">
        <f t="shared" si="42"/>
        <v>125</v>
      </c>
      <c r="BT201" s="313">
        <f t="shared" si="42"/>
        <v>120</v>
      </c>
      <c r="BU201" s="313">
        <f t="shared" si="42"/>
        <v>114</v>
      </c>
      <c r="BV201" s="313">
        <f t="shared" si="42"/>
        <v>108</v>
      </c>
      <c r="BW201" s="313">
        <f t="shared" si="42"/>
        <v>105</v>
      </c>
      <c r="BX201" s="313">
        <f t="shared" si="42"/>
        <v>89</v>
      </c>
      <c r="BY201" s="313">
        <f t="shared" si="42"/>
        <v>84</v>
      </c>
      <c r="BZ201" s="313">
        <f t="shared" si="42"/>
        <v>79</v>
      </c>
      <c r="CA201" s="313">
        <f t="shared" si="42"/>
        <v>73</v>
      </c>
      <c r="CB201" s="313">
        <f t="shared" si="42"/>
        <v>67</v>
      </c>
      <c r="CC201" s="313">
        <f t="shared" si="42"/>
        <v>62</v>
      </c>
      <c r="CD201" s="313">
        <f t="shared" si="42"/>
        <v>59</v>
      </c>
      <c r="CE201" s="313">
        <f t="shared" si="42"/>
        <v>57</v>
      </c>
      <c r="CF201" s="313">
        <f t="shared" si="42"/>
        <v>54</v>
      </c>
      <c r="CG201" s="320">
        <f t="shared" si="42"/>
        <v>49</v>
      </c>
    </row>
    <row r="202" spans="1:85" ht="15.5" x14ac:dyDescent="0.35">
      <c r="A202" s="316"/>
      <c r="B202" s="325" t="s">
        <v>645</v>
      </c>
      <c r="C202" s="318"/>
      <c r="D202" s="313"/>
      <c r="E202" s="313"/>
      <c r="F202" s="313"/>
      <c r="G202" s="313"/>
      <c r="H202" s="313"/>
      <c r="I202" s="313"/>
      <c r="J202" s="313"/>
      <c r="K202" s="313"/>
      <c r="L202" s="313"/>
      <c r="M202" s="313"/>
      <c r="N202" s="313"/>
      <c r="O202" s="313"/>
      <c r="P202" s="313"/>
      <c r="Q202" s="313"/>
      <c r="R202" s="313"/>
      <c r="S202" s="313"/>
      <c r="T202" s="313"/>
      <c r="U202" s="313"/>
      <c r="V202" s="313"/>
      <c r="W202" s="313"/>
      <c r="X202" s="313"/>
      <c r="Y202" s="313"/>
      <c r="Z202" s="313"/>
      <c r="AA202" s="313"/>
      <c r="AB202" s="313"/>
      <c r="AC202" s="313"/>
      <c r="AD202" s="313"/>
      <c r="AE202" s="313"/>
      <c r="AF202" s="313"/>
      <c r="AG202" s="313"/>
      <c r="AH202" s="313">
        <v>0</v>
      </c>
      <c r="AI202" s="313">
        <v>0</v>
      </c>
      <c r="AJ202" s="313">
        <v>0</v>
      </c>
      <c r="AK202" s="313">
        <v>0</v>
      </c>
      <c r="AL202" s="313">
        <v>0</v>
      </c>
      <c r="AM202" s="313">
        <v>0</v>
      </c>
      <c r="AN202" s="313">
        <v>0</v>
      </c>
      <c r="AO202" s="313">
        <v>0</v>
      </c>
      <c r="AP202" s="313">
        <v>0</v>
      </c>
      <c r="AQ202" s="313">
        <v>0</v>
      </c>
      <c r="AR202" s="313">
        <v>0</v>
      </c>
      <c r="AS202" s="313">
        <v>0</v>
      </c>
      <c r="AT202" s="313">
        <v>0</v>
      </c>
      <c r="AU202" s="313">
        <v>0</v>
      </c>
      <c r="AV202" s="313">
        <v>0</v>
      </c>
      <c r="AW202" s="313">
        <v>0</v>
      </c>
      <c r="AX202" s="313">
        <v>0</v>
      </c>
      <c r="AY202" s="313">
        <v>0</v>
      </c>
      <c r="AZ202" s="313">
        <v>0</v>
      </c>
      <c r="BA202" s="313">
        <v>0</v>
      </c>
      <c r="BB202" s="313">
        <v>0</v>
      </c>
      <c r="BC202" s="313">
        <v>0</v>
      </c>
      <c r="BD202" s="313">
        <v>0</v>
      </c>
      <c r="BE202" s="313">
        <v>0</v>
      </c>
      <c r="BF202" s="313">
        <v>0</v>
      </c>
      <c r="BG202" s="313">
        <v>0</v>
      </c>
      <c r="BH202" s="313">
        <v>0</v>
      </c>
      <c r="BI202" s="313">
        <v>0</v>
      </c>
      <c r="BJ202" s="313">
        <v>0</v>
      </c>
      <c r="BK202" s="313">
        <v>0</v>
      </c>
      <c r="BL202" s="313">
        <v>0</v>
      </c>
      <c r="BM202" s="313">
        <v>0</v>
      </c>
      <c r="BN202" s="313">
        <v>0</v>
      </c>
      <c r="BO202" s="313">
        <v>0</v>
      </c>
      <c r="BP202" s="313">
        <v>0</v>
      </c>
      <c r="BQ202" s="313">
        <v>0</v>
      </c>
      <c r="BR202" s="313">
        <v>0</v>
      </c>
      <c r="BS202" s="313">
        <v>0</v>
      </c>
      <c r="BT202" s="313">
        <v>0</v>
      </c>
      <c r="BU202" s="313">
        <v>0</v>
      </c>
      <c r="BV202" s="313">
        <v>0</v>
      </c>
      <c r="BW202" s="313">
        <v>0</v>
      </c>
      <c r="BX202" s="313">
        <v>0</v>
      </c>
      <c r="BY202" s="313">
        <v>0</v>
      </c>
      <c r="BZ202" s="313">
        <v>0</v>
      </c>
      <c r="CA202" s="313">
        <v>0</v>
      </c>
      <c r="CB202" s="313">
        <v>0</v>
      </c>
      <c r="CC202" s="313">
        <v>0</v>
      </c>
      <c r="CD202" s="313">
        <v>0</v>
      </c>
      <c r="CE202" s="313">
        <v>0</v>
      </c>
      <c r="CF202" s="313">
        <v>0</v>
      </c>
      <c r="CG202" s="320">
        <v>0</v>
      </c>
    </row>
    <row r="203" spans="1:85" ht="15.5" x14ac:dyDescent="0.35">
      <c r="A203" s="316"/>
      <c r="B203" s="290" t="s">
        <v>607</v>
      </c>
      <c r="C203" s="318"/>
      <c r="D203" s="313"/>
      <c r="E203" s="313"/>
      <c r="F203" s="313"/>
      <c r="G203" s="313"/>
      <c r="H203" s="313"/>
      <c r="I203" s="313"/>
      <c r="J203" s="313"/>
      <c r="K203" s="313"/>
      <c r="L203" s="313"/>
      <c r="M203" s="313"/>
      <c r="N203" s="313"/>
      <c r="O203" s="313"/>
      <c r="P203" s="313"/>
      <c r="Q203" s="313"/>
      <c r="R203" s="313"/>
      <c r="S203" s="313"/>
      <c r="T203" s="313"/>
      <c r="U203" s="313"/>
      <c r="V203" s="313"/>
      <c r="W203" s="313"/>
      <c r="X203" s="313"/>
      <c r="Y203" s="313"/>
      <c r="Z203" s="313"/>
      <c r="AA203" s="313"/>
      <c r="AB203" s="313"/>
      <c r="AC203" s="313"/>
      <c r="AD203" s="313"/>
      <c r="AE203" s="313"/>
      <c r="AF203" s="313"/>
      <c r="AG203" s="313"/>
      <c r="AH203" s="313">
        <v>0</v>
      </c>
      <c r="AI203" s="313">
        <v>0</v>
      </c>
      <c r="AJ203" s="313">
        <v>0</v>
      </c>
      <c r="AK203" s="313">
        <v>0</v>
      </c>
      <c r="AL203" s="313">
        <v>0</v>
      </c>
      <c r="AM203" s="313">
        <v>0</v>
      </c>
      <c r="AN203" s="313">
        <v>0</v>
      </c>
      <c r="AO203" s="313">
        <v>0</v>
      </c>
      <c r="AP203" s="313">
        <v>0</v>
      </c>
      <c r="AQ203" s="313">
        <v>0</v>
      </c>
      <c r="AR203" s="313">
        <v>0</v>
      </c>
      <c r="AS203" s="313">
        <v>0</v>
      </c>
      <c r="AT203" s="313">
        <v>0</v>
      </c>
      <c r="AU203" s="313">
        <v>0</v>
      </c>
      <c r="AV203" s="313">
        <v>0</v>
      </c>
      <c r="AW203" s="313">
        <v>0</v>
      </c>
      <c r="AX203" s="313">
        <v>0</v>
      </c>
      <c r="AY203" s="313">
        <v>0</v>
      </c>
      <c r="AZ203" s="313">
        <v>0</v>
      </c>
      <c r="BA203" s="313">
        <v>0</v>
      </c>
      <c r="BB203" s="313">
        <v>0</v>
      </c>
      <c r="BC203" s="313">
        <v>0</v>
      </c>
      <c r="BD203" s="313">
        <v>0</v>
      </c>
      <c r="BE203" s="313">
        <v>0</v>
      </c>
      <c r="BF203" s="313">
        <v>0</v>
      </c>
      <c r="BG203" s="313">
        <v>192</v>
      </c>
      <c r="BH203" s="313">
        <v>187</v>
      </c>
      <c r="BI203" s="313">
        <v>182</v>
      </c>
      <c r="BJ203" s="313">
        <v>176</v>
      </c>
      <c r="BK203" s="313">
        <v>170</v>
      </c>
      <c r="BL203" s="313">
        <v>163</v>
      </c>
      <c r="BM203" s="313">
        <v>156</v>
      </c>
      <c r="BN203" s="313">
        <v>152</v>
      </c>
      <c r="BO203" s="313">
        <v>145</v>
      </c>
      <c r="BP203" s="313">
        <v>137</v>
      </c>
      <c r="BQ203" s="313">
        <v>137</v>
      </c>
      <c r="BR203" s="313">
        <v>131</v>
      </c>
      <c r="BS203" s="313">
        <v>125</v>
      </c>
      <c r="BT203" s="313">
        <v>120</v>
      </c>
      <c r="BU203" s="313">
        <v>114</v>
      </c>
      <c r="BV203" s="313">
        <v>108</v>
      </c>
      <c r="BW203" s="313">
        <v>105</v>
      </c>
      <c r="BX203" s="313">
        <v>89</v>
      </c>
      <c r="BY203" s="313">
        <v>84</v>
      </c>
      <c r="BZ203" s="313">
        <v>79</v>
      </c>
      <c r="CA203" s="313">
        <v>73</v>
      </c>
      <c r="CB203" s="313">
        <v>67</v>
      </c>
      <c r="CC203" s="313">
        <v>62</v>
      </c>
      <c r="CD203" s="313">
        <v>59</v>
      </c>
      <c r="CE203" s="313">
        <v>57</v>
      </c>
      <c r="CF203" s="313">
        <v>54</v>
      </c>
      <c r="CG203" s="320">
        <v>49</v>
      </c>
    </row>
    <row r="204" spans="1:85" ht="15.5" x14ac:dyDescent="0.35">
      <c r="A204" s="316"/>
      <c r="B204" s="325" t="s">
        <v>609</v>
      </c>
      <c r="C204" s="318"/>
      <c r="D204" s="313"/>
      <c r="E204" s="313"/>
      <c r="F204" s="313"/>
      <c r="G204" s="313"/>
      <c r="H204" s="313"/>
      <c r="I204" s="313"/>
      <c r="J204" s="313"/>
      <c r="K204" s="313"/>
      <c r="L204" s="313"/>
      <c r="M204" s="313"/>
      <c r="N204" s="313"/>
      <c r="O204" s="313"/>
      <c r="P204" s="313"/>
      <c r="Q204" s="313"/>
      <c r="R204" s="313"/>
      <c r="S204" s="313"/>
      <c r="T204" s="313"/>
      <c r="U204" s="313"/>
      <c r="V204" s="313"/>
      <c r="W204" s="313"/>
      <c r="X204" s="313"/>
      <c r="Y204" s="313"/>
      <c r="Z204" s="313"/>
      <c r="AA204" s="313"/>
      <c r="AB204" s="313"/>
      <c r="AC204" s="313"/>
      <c r="AD204" s="313"/>
      <c r="AE204" s="313"/>
      <c r="AF204" s="313"/>
      <c r="AG204" s="313"/>
      <c r="AH204" s="313">
        <v>0</v>
      </c>
      <c r="AI204" s="313">
        <v>0</v>
      </c>
      <c r="AJ204" s="313">
        <v>0</v>
      </c>
      <c r="AK204" s="313">
        <v>0</v>
      </c>
      <c r="AL204" s="313">
        <v>0</v>
      </c>
      <c r="AM204" s="313">
        <v>0</v>
      </c>
      <c r="AN204" s="313">
        <v>0</v>
      </c>
      <c r="AO204" s="313">
        <v>0</v>
      </c>
      <c r="AP204" s="313">
        <v>0</v>
      </c>
      <c r="AQ204" s="313">
        <v>0</v>
      </c>
      <c r="AR204" s="313">
        <v>0</v>
      </c>
      <c r="AS204" s="313">
        <v>0</v>
      </c>
      <c r="AT204" s="313">
        <v>0</v>
      </c>
      <c r="AU204" s="313">
        <v>0</v>
      </c>
      <c r="AV204" s="313">
        <v>0</v>
      </c>
      <c r="AW204" s="313">
        <v>0</v>
      </c>
      <c r="AX204" s="313">
        <v>0</v>
      </c>
      <c r="AY204" s="313">
        <v>0</v>
      </c>
      <c r="AZ204" s="313">
        <v>0</v>
      </c>
      <c r="BA204" s="313">
        <v>0</v>
      </c>
      <c r="BB204" s="313">
        <v>0</v>
      </c>
      <c r="BC204" s="313">
        <v>0</v>
      </c>
      <c r="BD204" s="313">
        <v>0</v>
      </c>
      <c r="BE204" s="313">
        <v>0</v>
      </c>
      <c r="BF204" s="313">
        <v>0</v>
      </c>
      <c r="BG204" s="313">
        <v>0</v>
      </c>
      <c r="BH204" s="313">
        <v>0</v>
      </c>
      <c r="BI204" s="313">
        <v>0</v>
      </c>
      <c r="BJ204" s="313">
        <v>0</v>
      </c>
      <c r="BK204" s="313">
        <v>0</v>
      </c>
      <c r="BL204" s="313">
        <v>0</v>
      </c>
      <c r="BM204" s="313">
        <v>0</v>
      </c>
      <c r="BN204" s="313">
        <v>0</v>
      </c>
      <c r="BO204" s="313">
        <v>0</v>
      </c>
      <c r="BP204" s="313">
        <v>0</v>
      </c>
      <c r="BQ204" s="313">
        <v>0</v>
      </c>
      <c r="BR204" s="313">
        <v>0</v>
      </c>
      <c r="BS204" s="313">
        <v>0</v>
      </c>
      <c r="BT204" s="313">
        <v>0</v>
      </c>
      <c r="BU204" s="313">
        <v>0</v>
      </c>
      <c r="BV204" s="313">
        <v>0</v>
      </c>
      <c r="BW204" s="313">
        <v>0</v>
      </c>
      <c r="BX204" s="313">
        <v>0</v>
      </c>
      <c r="BY204" s="313">
        <v>0</v>
      </c>
      <c r="BZ204" s="313">
        <v>0</v>
      </c>
      <c r="CA204" s="313">
        <v>0</v>
      </c>
      <c r="CB204" s="313">
        <v>0</v>
      </c>
      <c r="CC204" s="313">
        <v>0</v>
      </c>
      <c r="CD204" s="313">
        <v>0</v>
      </c>
      <c r="CE204" s="313">
        <v>0</v>
      </c>
      <c r="CF204" s="313">
        <v>0</v>
      </c>
      <c r="CG204" s="320">
        <v>0</v>
      </c>
    </row>
    <row r="205" spans="1:85" ht="15.5" x14ac:dyDescent="0.35">
      <c r="A205" s="316"/>
      <c r="B205" s="327" t="s">
        <v>646</v>
      </c>
      <c r="C205" s="318"/>
      <c r="D205" s="313"/>
      <c r="E205" s="313"/>
      <c r="F205" s="313"/>
      <c r="G205" s="313"/>
      <c r="H205" s="313"/>
      <c r="I205" s="313"/>
      <c r="J205" s="313"/>
      <c r="K205" s="313"/>
      <c r="L205" s="313"/>
      <c r="M205" s="313"/>
      <c r="N205" s="313"/>
      <c r="O205" s="313"/>
      <c r="P205" s="313"/>
      <c r="Q205" s="313"/>
      <c r="R205" s="313"/>
      <c r="S205" s="313"/>
      <c r="T205" s="313"/>
      <c r="U205" s="313"/>
      <c r="V205" s="313"/>
      <c r="W205" s="313"/>
      <c r="X205" s="313"/>
      <c r="Y205" s="313"/>
      <c r="Z205" s="313"/>
      <c r="AA205" s="313"/>
      <c r="AB205" s="313"/>
      <c r="AC205" s="313"/>
      <c r="AD205" s="313"/>
      <c r="AE205" s="313"/>
      <c r="AF205" s="313"/>
      <c r="AG205" s="313"/>
      <c r="AH205" s="313">
        <f>SUM(AH206:AH207)</f>
        <v>0</v>
      </c>
      <c r="AI205" s="313">
        <f t="shared" ref="AI205:CG205" si="43">SUM(AI206:AI207)</f>
        <v>0</v>
      </c>
      <c r="AJ205" s="313">
        <f t="shared" si="43"/>
        <v>0</v>
      </c>
      <c r="AK205" s="313">
        <f t="shared" si="43"/>
        <v>0</v>
      </c>
      <c r="AL205" s="313">
        <f t="shared" si="43"/>
        <v>0</v>
      </c>
      <c r="AM205" s="313">
        <f t="shared" si="43"/>
        <v>0</v>
      </c>
      <c r="AN205" s="313">
        <f t="shared" si="43"/>
        <v>0</v>
      </c>
      <c r="AO205" s="313">
        <f t="shared" si="43"/>
        <v>0</v>
      </c>
      <c r="AP205" s="313">
        <f t="shared" si="43"/>
        <v>0</v>
      </c>
      <c r="AQ205" s="313">
        <f t="shared" si="43"/>
        <v>0</v>
      </c>
      <c r="AR205" s="313">
        <f t="shared" si="43"/>
        <v>0</v>
      </c>
      <c r="AS205" s="313">
        <f t="shared" si="43"/>
        <v>0</v>
      </c>
      <c r="AT205" s="313">
        <f t="shared" si="43"/>
        <v>0</v>
      </c>
      <c r="AU205" s="313">
        <f t="shared" si="43"/>
        <v>0</v>
      </c>
      <c r="AV205" s="313">
        <f t="shared" si="43"/>
        <v>0</v>
      </c>
      <c r="AW205" s="313">
        <f t="shared" si="43"/>
        <v>0</v>
      </c>
      <c r="AX205" s="313">
        <f t="shared" si="43"/>
        <v>0</v>
      </c>
      <c r="AY205" s="313">
        <f t="shared" si="43"/>
        <v>0</v>
      </c>
      <c r="AZ205" s="313">
        <f t="shared" si="43"/>
        <v>0</v>
      </c>
      <c r="BA205" s="313">
        <f t="shared" si="43"/>
        <v>0</v>
      </c>
      <c r="BB205" s="313">
        <f t="shared" si="43"/>
        <v>0</v>
      </c>
      <c r="BC205" s="313">
        <f t="shared" si="43"/>
        <v>0</v>
      </c>
      <c r="BD205" s="313">
        <f t="shared" si="43"/>
        <v>0</v>
      </c>
      <c r="BE205" s="313">
        <f t="shared" si="43"/>
        <v>0</v>
      </c>
      <c r="BF205" s="313">
        <f t="shared" si="43"/>
        <v>0</v>
      </c>
      <c r="BG205" s="313">
        <f t="shared" si="43"/>
        <v>0</v>
      </c>
      <c r="BH205" s="313">
        <f t="shared" si="43"/>
        <v>0</v>
      </c>
      <c r="BI205" s="313">
        <f t="shared" si="43"/>
        <v>0</v>
      </c>
      <c r="BJ205" s="313">
        <f t="shared" si="43"/>
        <v>1128</v>
      </c>
      <c r="BK205" s="313">
        <f t="shared" si="43"/>
        <v>1147</v>
      </c>
      <c r="BL205" s="313">
        <f t="shared" si="43"/>
        <v>1198</v>
      </c>
      <c r="BM205" s="313">
        <f t="shared" si="43"/>
        <v>1279</v>
      </c>
      <c r="BN205" s="313">
        <f t="shared" si="43"/>
        <v>1351</v>
      </c>
      <c r="BO205" s="313">
        <f t="shared" si="43"/>
        <v>1396</v>
      </c>
      <c r="BP205" s="313">
        <f t="shared" si="43"/>
        <v>1437</v>
      </c>
      <c r="BQ205" s="313">
        <f t="shared" si="43"/>
        <v>1474</v>
      </c>
      <c r="BR205" s="313">
        <f t="shared" si="43"/>
        <v>1548</v>
      </c>
      <c r="BS205" s="313">
        <f t="shared" si="43"/>
        <v>1583</v>
      </c>
      <c r="BT205" s="313">
        <f t="shared" si="43"/>
        <v>1569</v>
      </c>
      <c r="BU205" s="313">
        <f t="shared" si="43"/>
        <v>1527</v>
      </c>
      <c r="BV205" s="313">
        <f t="shared" si="43"/>
        <v>1424</v>
      </c>
      <c r="BW205" s="313">
        <f t="shared" si="43"/>
        <v>1641</v>
      </c>
      <c r="BX205" s="313">
        <f t="shared" si="43"/>
        <v>1699</v>
      </c>
      <c r="BY205" s="313">
        <f t="shared" si="43"/>
        <v>1835</v>
      </c>
      <c r="BZ205" s="313">
        <f t="shared" si="43"/>
        <v>1954</v>
      </c>
      <c r="CA205" s="313">
        <f t="shared" si="43"/>
        <v>2083</v>
      </c>
      <c r="CB205" s="313">
        <f t="shared" si="43"/>
        <v>2118</v>
      </c>
      <c r="CC205" s="313">
        <f t="shared" si="43"/>
        <v>2233</v>
      </c>
      <c r="CD205" s="313">
        <f t="shared" si="43"/>
        <v>2381</v>
      </c>
      <c r="CE205" s="313">
        <f t="shared" si="43"/>
        <v>2488</v>
      </c>
      <c r="CF205" s="313">
        <f t="shared" si="43"/>
        <v>2572</v>
      </c>
      <c r="CG205" s="320">
        <f t="shared" si="43"/>
        <v>2636</v>
      </c>
    </row>
    <row r="206" spans="1:85" ht="15.5" x14ac:dyDescent="0.35">
      <c r="A206" s="316"/>
      <c r="B206" s="325" t="s">
        <v>647</v>
      </c>
      <c r="C206" s="318"/>
      <c r="D206" s="313"/>
      <c r="E206" s="313"/>
      <c r="F206" s="313"/>
      <c r="G206" s="313"/>
      <c r="H206" s="313"/>
      <c r="I206" s="313"/>
      <c r="J206" s="313"/>
      <c r="K206" s="313"/>
      <c r="L206" s="313"/>
      <c r="M206" s="313"/>
      <c r="N206" s="313"/>
      <c r="O206" s="313"/>
      <c r="P206" s="313"/>
      <c r="Q206" s="313"/>
      <c r="R206" s="313"/>
      <c r="S206" s="313"/>
      <c r="T206" s="313"/>
      <c r="U206" s="313"/>
      <c r="V206" s="313"/>
      <c r="W206" s="313"/>
      <c r="X206" s="313"/>
      <c r="Y206" s="313"/>
      <c r="Z206" s="313"/>
      <c r="AA206" s="313"/>
      <c r="AB206" s="313"/>
      <c r="AC206" s="313"/>
      <c r="AD206" s="313"/>
      <c r="AE206" s="313"/>
      <c r="AF206" s="313"/>
      <c r="AG206" s="313"/>
      <c r="AH206" s="313">
        <v>0</v>
      </c>
      <c r="AI206" s="313">
        <v>0</v>
      </c>
      <c r="AJ206" s="313">
        <v>0</v>
      </c>
      <c r="AK206" s="313">
        <v>0</v>
      </c>
      <c r="AL206" s="313">
        <v>0</v>
      </c>
      <c r="AM206" s="313">
        <v>0</v>
      </c>
      <c r="AN206" s="313">
        <v>0</v>
      </c>
      <c r="AO206" s="313">
        <v>0</v>
      </c>
      <c r="AP206" s="313">
        <v>0</v>
      </c>
      <c r="AQ206" s="313">
        <v>0</v>
      </c>
      <c r="AR206" s="313">
        <v>0</v>
      </c>
      <c r="AS206" s="313">
        <v>0</v>
      </c>
      <c r="AT206" s="313">
        <v>0</v>
      </c>
      <c r="AU206" s="313">
        <v>0</v>
      </c>
      <c r="AV206" s="313">
        <v>0</v>
      </c>
      <c r="AW206" s="313">
        <v>0</v>
      </c>
      <c r="AX206" s="313">
        <v>0</v>
      </c>
      <c r="AY206" s="313">
        <v>0</v>
      </c>
      <c r="AZ206" s="313">
        <v>0</v>
      </c>
      <c r="BA206" s="313">
        <v>0</v>
      </c>
      <c r="BB206" s="313">
        <v>0</v>
      </c>
      <c r="BC206" s="313">
        <v>0</v>
      </c>
      <c r="BD206" s="313">
        <v>0</v>
      </c>
      <c r="BE206" s="313">
        <v>0</v>
      </c>
      <c r="BF206" s="313">
        <v>0</v>
      </c>
      <c r="BG206" s="313">
        <v>0</v>
      </c>
      <c r="BH206" s="313">
        <v>0</v>
      </c>
      <c r="BI206" s="313">
        <v>0</v>
      </c>
      <c r="BJ206" s="313">
        <v>1128</v>
      </c>
      <c r="BK206" s="313">
        <v>1147</v>
      </c>
      <c r="BL206" s="313">
        <v>1198</v>
      </c>
      <c r="BM206" s="313">
        <v>1279</v>
      </c>
      <c r="BN206" s="313">
        <v>1351</v>
      </c>
      <c r="BO206" s="313">
        <v>1396</v>
      </c>
      <c r="BP206" s="313">
        <v>1437</v>
      </c>
      <c r="BQ206" s="313">
        <v>1474</v>
      </c>
      <c r="BR206" s="313">
        <v>1548</v>
      </c>
      <c r="BS206" s="313">
        <v>1583</v>
      </c>
      <c r="BT206" s="313">
        <v>1569</v>
      </c>
      <c r="BU206" s="313">
        <v>1527</v>
      </c>
      <c r="BV206" s="313">
        <v>1424</v>
      </c>
      <c r="BW206" s="313">
        <v>1256</v>
      </c>
      <c r="BX206" s="313">
        <v>1155</v>
      </c>
      <c r="BY206" s="313">
        <v>1056</v>
      </c>
      <c r="BZ206" s="313">
        <v>967</v>
      </c>
      <c r="CA206" s="313">
        <v>892</v>
      </c>
      <c r="CB206" s="313">
        <v>707</v>
      </c>
      <c r="CC206" s="313">
        <v>288</v>
      </c>
      <c r="CD206" s="313">
        <v>109</v>
      </c>
      <c r="CE206" s="313">
        <v>111</v>
      </c>
      <c r="CF206" s="313">
        <v>113</v>
      </c>
      <c r="CG206" s="320">
        <v>115</v>
      </c>
    </row>
    <row r="207" spans="1:85" ht="15.5" x14ac:dyDescent="0.35">
      <c r="A207" s="316"/>
      <c r="B207" s="325" t="s">
        <v>629</v>
      </c>
      <c r="C207" s="322" t="s">
        <v>639</v>
      </c>
      <c r="D207" s="313"/>
      <c r="E207" s="313"/>
      <c r="F207" s="313"/>
      <c r="G207" s="313"/>
      <c r="H207" s="313"/>
      <c r="I207" s="313"/>
      <c r="J207" s="313"/>
      <c r="K207" s="313"/>
      <c r="L207" s="313"/>
      <c r="M207" s="313"/>
      <c r="N207" s="313"/>
      <c r="O207" s="313"/>
      <c r="P207" s="313"/>
      <c r="Q207" s="313"/>
      <c r="R207" s="313"/>
      <c r="S207" s="313"/>
      <c r="T207" s="313"/>
      <c r="U207" s="313"/>
      <c r="V207" s="313"/>
      <c r="W207" s="313"/>
      <c r="X207" s="313"/>
      <c r="Y207" s="313"/>
      <c r="Z207" s="313"/>
      <c r="AA207" s="313"/>
      <c r="AB207" s="313"/>
      <c r="AC207" s="313"/>
      <c r="AD207" s="313"/>
      <c r="AE207" s="313"/>
      <c r="AF207" s="313"/>
      <c r="AG207" s="313"/>
      <c r="AH207" s="313">
        <v>0</v>
      </c>
      <c r="AI207" s="313">
        <v>0</v>
      </c>
      <c r="AJ207" s="313">
        <v>0</v>
      </c>
      <c r="AK207" s="313">
        <v>0</v>
      </c>
      <c r="AL207" s="313">
        <v>0</v>
      </c>
      <c r="AM207" s="313">
        <v>0</v>
      </c>
      <c r="AN207" s="313">
        <v>0</v>
      </c>
      <c r="AO207" s="313">
        <v>0</v>
      </c>
      <c r="AP207" s="313">
        <v>0</v>
      </c>
      <c r="AQ207" s="313">
        <v>0</v>
      </c>
      <c r="AR207" s="313">
        <v>0</v>
      </c>
      <c r="AS207" s="313">
        <v>0</v>
      </c>
      <c r="AT207" s="313">
        <v>0</v>
      </c>
      <c r="AU207" s="313">
        <v>0</v>
      </c>
      <c r="AV207" s="313">
        <v>0</v>
      </c>
      <c r="AW207" s="313">
        <v>0</v>
      </c>
      <c r="AX207" s="313">
        <v>0</v>
      </c>
      <c r="AY207" s="313">
        <v>0</v>
      </c>
      <c r="AZ207" s="313">
        <v>0</v>
      </c>
      <c r="BA207" s="313">
        <v>0</v>
      </c>
      <c r="BB207" s="313">
        <v>0</v>
      </c>
      <c r="BC207" s="313">
        <v>0</v>
      </c>
      <c r="BD207" s="313">
        <v>0</v>
      </c>
      <c r="BE207" s="313">
        <v>0</v>
      </c>
      <c r="BF207" s="313">
        <v>0</v>
      </c>
      <c r="BG207" s="313">
        <v>0</v>
      </c>
      <c r="BH207" s="313">
        <v>0</v>
      </c>
      <c r="BI207" s="313">
        <v>0</v>
      </c>
      <c r="BJ207" s="313">
        <v>0</v>
      </c>
      <c r="BK207" s="313">
        <v>0</v>
      </c>
      <c r="BL207" s="313">
        <v>0</v>
      </c>
      <c r="BM207" s="313">
        <v>0</v>
      </c>
      <c r="BN207" s="313">
        <v>0</v>
      </c>
      <c r="BO207" s="313">
        <v>0</v>
      </c>
      <c r="BP207" s="313">
        <v>0</v>
      </c>
      <c r="BQ207" s="313">
        <v>0</v>
      </c>
      <c r="BR207" s="313">
        <v>0</v>
      </c>
      <c r="BS207" s="313">
        <v>0</v>
      </c>
      <c r="BT207" s="313">
        <v>0</v>
      </c>
      <c r="BU207" s="313">
        <v>0</v>
      </c>
      <c r="BV207" s="313">
        <v>0</v>
      </c>
      <c r="BW207" s="313">
        <v>385</v>
      </c>
      <c r="BX207" s="313">
        <v>544</v>
      </c>
      <c r="BY207" s="313">
        <v>779</v>
      </c>
      <c r="BZ207" s="313">
        <v>987</v>
      </c>
      <c r="CA207" s="313">
        <v>1191</v>
      </c>
      <c r="CB207" s="313">
        <v>1411</v>
      </c>
      <c r="CC207" s="313">
        <v>1945</v>
      </c>
      <c r="CD207" s="313">
        <v>2272</v>
      </c>
      <c r="CE207" s="313">
        <v>2377</v>
      </c>
      <c r="CF207" s="313">
        <v>2459</v>
      </c>
      <c r="CG207" s="320">
        <v>2521</v>
      </c>
    </row>
    <row r="208" spans="1:85" ht="15.5" x14ac:dyDescent="0.35">
      <c r="A208" s="316"/>
      <c r="B208" s="311" t="s">
        <v>347</v>
      </c>
      <c r="C208" s="318"/>
      <c r="D208" s="313"/>
      <c r="E208" s="313"/>
      <c r="F208" s="313"/>
      <c r="G208" s="313"/>
      <c r="H208" s="313"/>
      <c r="I208" s="313"/>
      <c r="J208" s="313"/>
      <c r="K208" s="313"/>
      <c r="L208" s="313"/>
      <c r="M208" s="313"/>
      <c r="N208" s="313"/>
      <c r="O208" s="313"/>
      <c r="P208" s="313"/>
      <c r="Q208" s="313"/>
      <c r="R208" s="313"/>
      <c r="S208" s="313"/>
      <c r="T208" s="313"/>
      <c r="U208" s="313"/>
      <c r="V208" s="313"/>
      <c r="W208" s="313"/>
      <c r="X208" s="313"/>
      <c r="Y208" s="313"/>
      <c r="Z208" s="313"/>
      <c r="AA208" s="313"/>
      <c r="AB208" s="313"/>
      <c r="AC208" s="313"/>
      <c r="AD208" s="313"/>
      <c r="AE208" s="313"/>
      <c r="AF208" s="313"/>
      <c r="AG208" s="313"/>
      <c r="AH208" s="313"/>
      <c r="AI208" s="313"/>
      <c r="AJ208" s="313"/>
      <c r="AK208" s="313"/>
      <c r="AL208" s="313"/>
      <c r="AM208" s="313"/>
      <c r="AN208" s="313"/>
      <c r="AO208" s="313"/>
      <c r="AP208" s="313"/>
      <c r="AQ208" s="313"/>
      <c r="AR208" s="313"/>
      <c r="AS208" s="313"/>
      <c r="AT208" s="313"/>
      <c r="AU208" s="313"/>
      <c r="AV208" s="313"/>
      <c r="AW208" s="313"/>
      <c r="AX208" s="313"/>
      <c r="AY208" s="313"/>
      <c r="AZ208" s="313"/>
      <c r="BA208" s="313"/>
      <c r="BB208" s="313"/>
      <c r="BC208" s="313"/>
      <c r="BD208" s="313"/>
      <c r="BE208" s="313"/>
      <c r="BF208" s="313"/>
      <c r="BG208" s="313"/>
      <c r="BH208" s="313"/>
      <c r="BI208" s="313"/>
      <c r="BJ208" s="313"/>
      <c r="BK208" s="313"/>
      <c r="BL208" s="313"/>
      <c r="BM208" s="313"/>
      <c r="BN208" s="313"/>
      <c r="BO208" s="313"/>
      <c r="BP208" s="313"/>
      <c r="BQ208" s="313"/>
      <c r="BR208" s="313"/>
      <c r="BS208" s="313"/>
      <c r="BT208" s="313"/>
      <c r="BU208" s="313"/>
      <c r="BV208" s="313"/>
      <c r="BW208" s="313"/>
      <c r="BX208" s="313"/>
      <c r="BY208" s="313"/>
      <c r="BZ208" s="313"/>
      <c r="CA208" s="313"/>
      <c r="CB208" s="313"/>
      <c r="CC208" s="313"/>
      <c r="CD208" s="313"/>
      <c r="CE208" s="313"/>
      <c r="CF208" s="313"/>
      <c r="CG208" s="320"/>
    </row>
    <row r="209" spans="1:85" ht="15.5" x14ac:dyDescent="0.35">
      <c r="A209" s="316"/>
      <c r="B209" s="327" t="s">
        <v>605</v>
      </c>
      <c r="C209" s="318"/>
      <c r="D209" s="313"/>
      <c r="E209" s="313"/>
      <c r="F209" s="313"/>
      <c r="G209" s="313"/>
      <c r="H209" s="313"/>
      <c r="I209" s="313"/>
      <c r="J209" s="313"/>
      <c r="K209" s="313"/>
      <c r="L209" s="313"/>
      <c r="M209" s="313"/>
      <c r="N209" s="313"/>
      <c r="O209" s="313"/>
      <c r="P209" s="313"/>
      <c r="Q209" s="313"/>
      <c r="R209" s="313"/>
      <c r="S209" s="313"/>
      <c r="T209" s="313"/>
      <c r="U209" s="313"/>
      <c r="V209" s="313"/>
      <c r="W209" s="313"/>
      <c r="X209" s="313"/>
      <c r="Y209" s="313"/>
      <c r="Z209" s="313"/>
      <c r="AA209" s="313"/>
      <c r="AB209" s="313"/>
      <c r="AC209" s="313"/>
      <c r="AD209" s="313"/>
      <c r="AE209" s="313"/>
      <c r="AF209" s="313"/>
      <c r="AG209" s="313"/>
      <c r="AH209" s="313">
        <f>SUM(AH210:AH211)</f>
        <v>0</v>
      </c>
      <c r="AI209" s="313">
        <f t="shared" ref="AI209:CG209" si="44">SUM(AI210:AI211)</f>
        <v>0</v>
      </c>
      <c r="AJ209" s="313">
        <f t="shared" si="44"/>
        <v>0</v>
      </c>
      <c r="AK209" s="313">
        <f t="shared" si="44"/>
        <v>0</v>
      </c>
      <c r="AL209" s="313">
        <f t="shared" si="44"/>
        <v>0</v>
      </c>
      <c r="AM209" s="313">
        <f t="shared" si="44"/>
        <v>0</v>
      </c>
      <c r="AN209" s="313">
        <f t="shared" si="44"/>
        <v>0</v>
      </c>
      <c r="AO209" s="313">
        <f t="shared" si="44"/>
        <v>0</v>
      </c>
      <c r="AP209" s="313">
        <f t="shared" si="44"/>
        <v>0</v>
      </c>
      <c r="AQ209" s="313">
        <f t="shared" si="44"/>
        <v>0</v>
      </c>
      <c r="AR209" s="313">
        <f t="shared" si="44"/>
        <v>0</v>
      </c>
      <c r="AS209" s="313">
        <f t="shared" si="44"/>
        <v>0</v>
      </c>
      <c r="AT209" s="313">
        <f t="shared" si="44"/>
        <v>0</v>
      </c>
      <c r="AU209" s="313">
        <f t="shared" si="44"/>
        <v>0</v>
      </c>
      <c r="AV209" s="313">
        <f t="shared" si="44"/>
        <v>0</v>
      </c>
      <c r="AW209" s="313">
        <f t="shared" si="44"/>
        <v>0</v>
      </c>
      <c r="AX209" s="313">
        <f t="shared" si="44"/>
        <v>0</v>
      </c>
      <c r="AY209" s="313">
        <f t="shared" si="44"/>
        <v>0</v>
      </c>
      <c r="AZ209" s="313">
        <f t="shared" si="44"/>
        <v>0</v>
      </c>
      <c r="BA209" s="313">
        <f t="shared" si="44"/>
        <v>0</v>
      </c>
      <c r="BB209" s="313">
        <f t="shared" si="44"/>
        <v>0</v>
      </c>
      <c r="BC209" s="313">
        <f t="shared" si="44"/>
        <v>0</v>
      </c>
      <c r="BD209" s="313">
        <f t="shared" si="44"/>
        <v>0</v>
      </c>
      <c r="BE209" s="313">
        <f t="shared" si="44"/>
        <v>0</v>
      </c>
      <c r="BF209" s="313">
        <f t="shared" si="44"/>
        <v>0</v>
      </c>
      <c r="BG209" s="313">
        <f t="shared" si="44"/>
        <v>150</v>
      </c>
      <c r="BH209" s="313">
        <f t="shared" si="44"/>
        <v>153</v>
      </c>
      <c r="BI209" s="313">
        <f t="shared" si="44"/>
        <v>156</v>
      </c>
      <c r="BJ209" s="313">
        <f t="shared" si="44"/>
        <v>159</v>
      </c>
      <c r="BK209" s="313">
        <f t="shared" si="44"/>
        <v>171</v>
      </c>
      <c r="BL209" s="313">
        <f t="shared" si="44"/>
        <v>172</v>
      </c>
      <c r="BM209" s="313">
        <f t="shared" si="44"/>
        <v>176</v>
      </c>
      <c r="BN209" s="313">
        <f t="shared" si="44"/>
        <v>182</v>
      </c>
      <c r="BO209" s="313">
        <f t="shared" si="44"/>
        <v>185</v>
      </c>
      <c r="BP209" s="313">
        <f t="shared" si="44"/>
        <v>187</v>
      </c>
      <c r="BQ209" s="313">
        <f t="shared" si="44"/>
        <v>188</v>
      </c>
      <c r="BR209" s="313">
        <f t="shared" si="44"/>
        <v>188</v>
      </c>
      <c r="BS209" s="313">
        <f t="shared" si="44"/>
        <v>188</v>
      </c>
      <c r="BT209" s="313">
        <f t="shared" si="44"/>
        <v>185</v>
      </c>
      <c r="BU209" s="313">
        <f t="shared" si="44"/>
        <v>182</v>
      </c>
      <c r="BV209" s="313">
        <f t="shared" si="44"/>
        <v>180</v>
      </c>
      <c r="BW209" s="313">
        <f t="shared" si="44"/>
        <v>174</v>
      </c>
      <c r="BX209" s="313">
        <f t="shared" si="44"/>
        <v>149</v>
      </c>
      <c r="BY209" s="313">
        <f t="shared" si="44"/>
        <v>147</v>
      </c>
      <c r="BZ209" s="313">
        <f t="shared" si="44"/>
        <v>144</v>
      </c>
      <c r="CA209" s="313">
        <f t="shared" si="44"/>
        <v>142</v>
      </c>
      <c r="CB209" s="313">
        <f t="shared" si="44"/>
        <v>140</v>
      </c>
      <c r="CC209" s="313">
        <f t="shared" si="44"/>
        <v>137</v>
      </c>
      <c r="CD209" s="313">
        <f t="shared" si="44"/>
        <v>132</v>
      </c>
      <c r="CE209" s="313">
        <f t="shared" si="44"/>
        <v>126</v>
      </c>
      <c r="CF209" s="313">
        <f t="shared" si="44"/>
        <v>122</v>
      </c>
      <c r="CG209" s="320">
        <f t="shared" si="44"/>
        <v>118</v>
      </c>
    </row>
    <row r="210" spans="1:85" ht="15.5" x14ac:dyDescent="0.35">
      <c r="A210" s="316"/>
      <c r="B210" s="325" t="s">
        <v>645</v>
      </c>
      <c r="C210" s="318"/>
      <c r="D210" s="313"/>
      <c r="E210" s="313"/>
      <c r="F210" s="313"/>
      <c r="G210" s="313"/>
      <c r="H210" s="313"/>
      <c r="I210" s="313"/>
      <c r="J210" s="313"/>
      <c r="K210" s="313"/>
      <c r="L210" s="313"/>
      <c r="M210" s="313"/>
      <c r="N210" s="313"/>
      <c r="O210" s="313"/>
      <c r="P210" s="313"/>
      <c r="Q210" s="313"/>
      <c r="R210" s="313"/>
      <c r="S210" s="313"/>
      <c r="T210" s="313"/>
      <c r="U210" s="313"/>
      <c r="V210" s="313"/>
      <c r="W210" s="313"/>
      <c r="X210" s="313"/>
      <c r="Y210" s="313"/>
      <c r="Z210" s="313"/>
      <c r="AA210" s="313"/>
      <c r="AB210" s="313"/>
      <c r="AC210" s="313"/>
      <c r="AD210" s="313"/>
      <c r="AE210" s="313"/>
      <c r="AF210" s="313"/>
      <c r="AG210" s="313"/>
      <c r="AH210" s="313">
        <v>0</v>
      </c>
      <c r="AI210" s="313">
        <v>0</v>
      </c>
      <c r="AJ210" s="313">
        <v>0</v>
      </c>
      <c r="AK210" s="313">
        <v>0</v>
      </c>
      <c r="AL210" s="313">
        <v>0</v>
      </c>
      <c r="AM210" s="313">
        <v>0</v>
      </c>
      <c r="AN210" s="313">
        <v>0</v>
      </c>
      <c r="AO210" s="313">
        <v>0</v>
      </c>
      <c r="AP210" s="313">
        <v>0</v>
      </c>
      <c r="AQ210" s="313">
        <v>0</v>
      </c>
      <c r="AR210" s="313">
        <v>0</v>
      </c>
      <c r="AS210" s="313">
        <v>0</v>
      </c>
      <c r="AT210" s="313">
        <v>0</v>
      </c>
      <c r="AU210" s="313">
        <v>0</v>
      </c>
      <c r="AV210" s="313">
        <v>0</v>
      </c>
      <c r="AW210" s="313">
        <v>0</v>
      </c>
      <c r="AX210" s="313">
        <v>0</v>
      </c>
      <c r="AY210" s="313">
        <v>0</v>
      </c>
      <c r="AZ210" s="313">
        <v>0</v>
      </c>
      <c r="BA210" s="313">
        <v>0</v>
      </c>
      <c r="BB210" s="313">
        <v>0</v>
      </c>
      <c r="BC210" s="313">
        <v>0</v>
      </c>
      <c r="BD210" s="313">
        <v>0</v>
      </c>
      <c r="BE210" s="313">
        <v>0</v>
      </c>
      <c r="BF210" s="313">
        <v>0</v>
      </c>
      <c r="BG210" s="313">
        <v>0</v>
      </c>
      <c r="BH210" s="313">
        <v>0</v>
      </c>
      <c r="BI210" s="313">
        <v>0</v>
      </c>
      <c r="BJ210" s="313">
        <v>0</v>
      </c>
      <c r="BK210" s="313">
        <v>9</v>
      </c>
      <c r="BL210" s="313">
        <v>8</v>
      </c>
      <c r="BM210" s="313">
        <v>7</v>
      </c>
      <c r="BN210" s="313">
        <v>7</v>
      </c>
      <c r="BO210" s="313">
        <v>6</v>
      </c>
      <c r="BP210" s="313">
        <v>6</v>
      </c>
      <c r="BQ210" s="313">
        <v>5</v>
      </c>
      <c r="BR210" s="313">
        <v>5</v>
      </c>
      <c r="BS210" s="313">
        <v>5</v>
      </c>
      <c r="BT210" s="313">
        <v>4</v>
      </c>
      <c r="BU210" s="313">
        <v>4</v>
      </c>
      <c r="BV210" s="313">
        <v>4</v>
      </c>
      <c r="BW210" s="313">
        <v>3</v>
      </c>
      <c r="BX210" s="313">
        <v>2</v>
      </c>
      <c r="BY210" s="313">
        <v>2</v>
      </c>
      <c r="BZ210" s="313">
        <v>2</v>
      </c>
      <c r="CA210" s="313">
        <v>2</v>
      </c>
      <c r="CB210" s="313">
        <v>2</v>
      </c>
      <c r="CC210" s="313">
        <v>2</v>
      </c>
      <c r="CD210" s="313">
        <v>1</v>
      </c>
      <c r="CE210" s="313">
        <v>1</v>
      </c>
      <c r="CF210" s="313">
        <v>1</v>
      </c>
      <c r="CG210" s="320">
        <v>1</v>
      </c>
    </row>
    <row r="211" spans="1:85" ht="15.5" x14ac:dyDescent="0.35">
      <c r="A211" s="316"/>
      <c r="B211" s="290" t="s">
        <v>607</v>
      </c>
      <c r="C211" s="322"/>
      <c r="D211" s="313"/>
      <c r="E211" s="313"/>
      <c r="F211" s="313"/>
      <c r="G211" s="313"/>
      <c r="H211" s="313"/>
      <c r="I211" s="313"/>
      <c r="J211" s="313"/>
      <c r="K211" s="313"/>
      <c r="L211" s="313"/>
      <c r="M211" s="313"/>
      <c r="N211" s="313"/>
      <c r="O211" s="313"/>
      <c r="P211" s="313"/>
      <c r="Q211" s="313"/>
      <c r="R211" s="313"/>
      <c r="S211" s="313"/>
      <c r="T211" s="313"/>
      <c r="U211" s="313"/>
      <c r="V211" s="313"/>
      <c r="W211" s="313"/>
      <c r="X211" s="313"/>
      <c r="Y211" s="313"/>
      <c r="Z211" s="313"/>
      <c r="AA211" s="313"/>
      <c r="AB211" s="313"/>
      <c r="AC211" s="313"/>
      <c r="AD211" s="313"/>
      <c r="AE211" s="313"/>
      <c r="AF211" s="313"/>
      <c r="AG211" s="313"/>
      <c r="AH211" s="313">
        <v>0</v>
      </c>
      <c r="AI211" s="313">
        <v>0</v>
      </c>
      <c r="AJ211" s="313">
        <v>0</v>
      </c>
      <c r="AK211" s="313">
        <v>0</v>
      </c>
      <c r="AL211" s="313">
        <v>0</v>
      </c>
      <c r="AM211" s="313">
        <v>0</v>
      </c>
      <c r="AN211" s="313">
        <v>0</v>
      </c>
      <c r="AO211" s="313">
        <v>0</v>
      </c>
      <c r="AP211" s="313">
        <v>0</v>
      </c>
      <c r="AQ211" s="313">
        <v>0</v>
      </c>
      <c r="AR211" s="313">
        <v>0</v>
      </c>
      <c r="AS211" s="313">
        <v>0</v>
      </c>
      <c r="AT211" s="313">
        <v>0</v>
      </c>
      <c r="AU211" s="313">
        <v>0</v>
      </c>
      <c r="AV211" s="313">
        <v>0</v>
      </c>
      <c r="AW211" s="313">
        <v>0</v>
      </c>
      <c r="AX211" s="313">
        <v>0</v>
      </c>
      <c r="AY211" s="313">
        <v>0</v>
      </c>
      <c r="AZ211" s="313">
        <v>0</v>
      </c>
      <c r="BA211" s="313">
        <v>0</v>
      </c>
      <c r="BB211" s="313">
        <v>0</v>
      </c>
      <c r="BC211" s="313">
        <v>0</v>
      </c>
      <c r="BD211" s="313">
        <v>0</v>
      </c>
      <c r="BE211" s="313">
        <v>0</v>
      </c>
      <c r="BF211" s="313">
        <v>0</v>
      </c>
      <c r="BG211" s="313">
        <v>150</v>
      </c>
      <c r="BH211" s="313">
        <v>153</v>
      </c>
      <c r="BI211" s="313">
        <v>156</v>
      </c>
      <c r="BJ211" s="313">
        <v>159</v>
      </c>
      <c r="BK211" s="313">
        <v>162</v>
      </c>
      <c r="BL211" s="313">
        <v>164</v>
      </c>
      <c r="BM211" s="313">
        <v>169</v>
      </c>
      <c r="BN211" s="313">
        <v>175</v>
      </c>
      <c r="BO211" s="313">
        <v>179</v>
      </c>
      <c r="BP211" s="313">
        <v>181</v>
      </c>
      <c r="BQ211" s="313">
        <v>183</v>
      </c>
      <c r="BR211" s="313">
        <v>183</v>
      </c>
      <c r="BS211" s="313">
        <v>183</v>
      </c>
      <c r="BT211" s="313">
        <v>181</v>
      </c>
      <c r="BU211" s="313">
        <v>178</v>
      </c>
      <c r="BV211" s="313">
        <v>176</v>
      </c>
      <c r="BW211" s="313">
        <v>171</v>
      </c>
      <c r="BX211" s="313">
        <v>147</v>
      </c>
      <c r="BY211" s="313">
        <v>145</v>
      </c>
      <c r="BZ211" s="313">
        <v>142</v>
      </c>
      <c r="CA211" s="313">
        <v>140</v>
      </c>
      <c r="CB211" s="313">
        <v>138</v>
      </c>
      <c r="CC211" s="313">
        <v>135</v>
      </c>
      <c r="CD211" s="313">
        <v>131</v>
      </c>
      <c r="CE211" s="313">
        <v>125</v>
      </c>
      <c r="CF211" s="313">
        <v>121</v>
      </c>
      <c r="CG211" s="320">
        <v>117</v>
      </c>
    </row>
    <row r="212" spans="1:85" ht="15.5" x14ac:dyDescent="0.35">
      <c r="A212" s="316"/>
      <c r="B212" s="286" t="s">
        <v>631</v>
      </c>
      <c r="C212" s="322"/>
      <c r="D212" s="313"/>
      <c r="E212" s="313"/>
      <c r="F212" s="313"/>
      <c r="G212" s="313"/>
      <c r="H212" s="313"/>
      <c r="I212" s="313"/>
      <c r="J212" s="313"/>
      <c r="K212" s="313"/>
      <c r="L212" s="313"/>
      <c r="M212" s="313"/>
      <c r="N212" s="313"/>
      <c r="O212" s="313"/>
      <c r="P212" s="313"/>
      <c r="Q212" s="313"/>
      <c r="R212" s="313"/>
      <c r="S212" s="313"/>
      <c r="T212" s="313"/>
      <c r="U212" s="313"/>
      <c r="V212" s="313"/>
      <c r="W212" s="313"/>
      <c r="X212" s="313"/>
      <c r="Y212" s="313"/>
      <c r="Z212" s="313"/>
      <c r="AA212" s="313"/>
      <c r="AB212" s="313"/>
      <c r="AC212" s="313"/>
      <c r="AD212" s="313"/>
      <c r="AE212" s="313"/>
      <c r="AF212" s="313"/>
      <c r="AG212" s="313"/>
      <c r="AH212" s="313"/>
      <c r="AI212" s="313"/>
      <c r="AJ212" s="313"/>
      <c r="AK212" s="313"/>
      <c r="AL212" s="313"/>
      <c r="AM212" s="313"/>
      <c r="AN212" s="313"/>
      <c r="AO212" s="313"/>
      <c r="AP212" s="313"/>
      <c r="AQ212" s="313"/>
      <c r="AR212" s="313"/>
      <c r="AS212" s="313"/>
      <c r="AT212" s="313"/>
      <c r="AU212" s="313"/>
      <c r="AV212" s="313"/>
      <c r="AW212" s="313"/>
      <c r="AX212" s="313"/>
      <c r="AY212" s="313"/>
      <c r="AZ212" s="313"/>
      <c r="BA212" s="313"/>
      <c r="BB212" s="313"/>
      <c r="BC212" s="313"/>
      <c r="BD212" s="313"/>
      <c r="BE212" s="313"/>
      <c r="BF212" s="313"/>
      <c r="BG212" s="313"/>
      <c r="BH212" s="313"/>
      <c r="BI212" s="313"/>
      <c r="BJ212" s="313"/>
      <c r="BK212" s="313"/>
      <c r="BL212" s="313"/>
      <c r="BM212" s="313"/>
      <c r="BN212" s="313"/>
      <c r="BO212" s="313"/>
      <c r="BP212" s="313"/>
      <c r="BQ212" s="313"/>
      <c r="BR212" s="313"/>
      <c r="BS212" s="313"/>
      <c r="BT212" s="313"/>
      <c r="BU212" s="313"/>
      <c r="BV212" s="313"/>
      <c r="BW212" s="313"/>
      <c r="BX212" s="313"/>
      <c r="BY212" s="313"/>
      <c r="BZ212" s="313"/>
      <c r="CA212" s="313"/>
      <c r="CB212" s="313"/>
      <c r="CC212" s="313"/>
      <c r="CD212" s="313"/>
      <c r="CE212" s="313"/>
      <c r="CF212" s="313"/>
      <c r="CG212" s="320"/>
    </row>
    <row r="213" spans="1:85" ht="47" thickBot="1" x14ac:dyDescent="0.4">
      <c r="A213" s="338"/>
      <c r="B213" s="222" t="s">
        <v>479</v>
      </c>
      <c r="C213" s="339"/>
      <c r="D213" s="340"/>
      <c r="E213" s="340"/>
      <c r="F213" s="340"/>
      <c r="G213" s="340"/>
      <c r="H213" s="340"/>
      <c r="I213" s="340"/>
      <c r="J213" s="340"/>
      <c r="K213" s="340"/>
      <c r="L213" s="340"/>
      <c r="M213" s="340"/>
      <c r="N213" s="340"/>
      <c r="O213" s="340"/>
      <c r="P213" s="340"/>
      <c r="Q213" s="340"/>
      <c r="R213" s="340"/>
      <c r="S213" s="340"/>
      <c r="T213" s="340"/>
      <c r="U213" s="340"/>
      <c r="V213" s="340"/>
      <c r="W213" s="340"/>
      <c r="X213" s="340"/>
      <c r="Y213" s="340"/>
      <c r="Z213" s="340"/>
      <c r="AA213" s="340"/>
      <c r="AB213" s="340"/>
      <c r="AC213" s="340"/>
      <c r="AD213" s="340"/>
      <c r="AE213" s="340"/>
      <c r="AF213" s="340"/>
      <c r="AG213" s="340"/>
      <c r="AH213" s="340"/>
      <c r="AI213" s="340"/>
      <c r="AJ213" s="340"/>
      <c r="AK213" s="340"/>
      <c r="AL213" s="340"/>
      <c r="AM213" s="340"/>
      <c r="AN213" s="340"/>
      <c r="AO213" s="340"/>
      <c r="AP213" s="340"/>
      <c r="AQ213" s="340"/>
      <c r="AR213" s="340"/>
      <c r="AS213" s="340"/>
      <c r="AT213" s="340"/>
      <c r="AU213" s="340"/>
      <c r="AV213" s="340"/>
      <c r="AW213" s="340"/>
      <c r="AX213" s="340"/>
      <c r="AY213" s="340"/>
      <c r="AZ213" s="340"/>
      <c r="BA213" s="340"/>
      <c r="BB213" s="340"/>
      <c r="BC213" s="340"/>
      <c r="BD213" s="340"/>
      <c r="BE213" s="340"/>
      <c r="BF213" s="340"/>
      <c r="BG213" s="340"/>
      <c r="BH213" s="340"/>
      <c r="BI213" s="340"/>
      <c r="BJ213" s="340"/>
      <c r="BK213" s="340"/>
      <c r="BL213" s="340"/>
      <c r="BM213" s="340"/>
      <c r="BN213" s="340"/>
      <c r="BO213" s="340"/>
      <c r="BP213" s="340"/>
      <c r="BQ213" s="340"/>
      <c r="BR213" s="340"/>
      <c r="BS213" s="340"/>
      <c r="BT213" s="340"/>
      <c r="BU213" s="340"/>
      <c r="BV213" s="340"/>
      <c r="BW213" s="340"/>
      <c r="BX213" s="340"/>
      <c r="BY213" s="340"/>
      <c r="BZ213" s="340"/>
      <c r="CA213" s="340"/>
      <c r="CB213" s="340"/>
      <c r="CC213" s="340"/>
      <c r="CD213" s="340"/>
      <c r="CE213" s="340"/>
      <c r="CF213" s="340"/>
      <c r="CG213" s="341"/>
    </row>
    <row r="214" spans="1:85" ht="15.5" x14ac:dyDescent="0.35">
      <c r="A214" s="342"/>
      <c r="B214" s="343"/>
      <c r="C214" s="344"/>
      <c r="D214" s="345"/>
      <c r="E214" s="345"/>
      <c r="F214" s="345"/>
      <c r="G214" s="345"/>
      <c r="H214" s="345"/>
      <c r="I214" s="345"/>
      <c r="J214" s="345"/>
      <c r="K214" s="345"/>
      <c r="L214" s="345"/>
      <c r="M214" s="345"/>
      <c r="N214" s="345"/>
      <c r="O214" s="345"/>
      <c r="P214" s="345"/>
      <c r="Q214" s="345"/>
      <c r="R214" s="345"/>
      <c r="S214" s="345"/>
      <c r="T214" s="345"/>
      <c r="U214" s="345"/>
      <c r="V214" s="345"/>
      <c r="W214" s="345"/>
      <c r="X214" s="345"/>
      <c r="Y214" s="345"/>
      <c r="Z214" s="345"/>
      <c r="AA214" s="345"/>
      <c r="AB214" s="345"/>
      <c r="AC214" s="345"/>
      <c r="AD214" s="345"/>
      <c r="AE214" s="345"/>
      <c r="AF214" s="345"/>
      <c r="AG214" s="345"/>
      <c r="AH214" s="345"/>
      <c r="AI214" s="345"/>
      <c r="AJ214" s="345"/>
      <c r="AK214" s="345"/>
      <c r="AL214" s="345"/>
      <c r="AM214" s="345"/>
      <c r="AN214" s="345"/>
      <c r="AO214" s="345"/>
      <c r="AP214" s="345"/>
      <c r="AQ214" s="345"/>
      <c r="AR214" s="345"/>
      <c r="AS214" s="345"/>
      <c r="AT214" s="345"/>
      <c r="AU214" s="345"/>
      <c r="AV214" s="345"/>
      <c r="AW214" s="345"/>
      <c r="AX214" s="345"/>
      <c r="AY214" s="345"/>
      <c r="AZ214" s="345"/>
      <c r="BA214" s="345"/>
      <c r="BB214" s="345"/>
      <c r="BC214" s="345"/>
      <c r="BD214" s="345"/>
      <c r="BE214" s="345"/>
      <c r="BF214" s="345"/>
      <c r="BG214" s="345"/>
      <c r="BH214" s="345"/>
      <c r="BI214" s="345"/>
      <c r="BJ214" s="345"/>
      <c r="BK214" s="345"/>
      <c r="BL214" s="345"/>
      <c r="BM214" s="345"/>
      <c r="BN214" s="345"/>
      <c r="BO214" s="345"/>
      <c r="BP214" s="345"/>
      <c r="BQ214" s="345"/>
      <c r="BR214" s="345"/>
      <c r="BS214" s="345"/>
      <c r="BT214" s="345"/>
      <c r="BU214" s="345"/>
      <c r="BV214" s="345"/>
      <c r="BW214" s="345"/>
      <c r="BX214" s="345"/>
      <c r="BY214" s="345"/>
      <c r="BZ214" s="345"/>
      <c r="CA214" s="345"/>
      <c r="CB214" s="345"/>
      <c r="CC214" s="345"/>
    </row>
    <row r="215" spans="1:85" ht="15.5" x14ac:dyDescent="0.35">
      <c r="B215" s="346"/>
    </row>
  </sheetData>
  <hyperlinks>
    <hyperlink ref="C41" location="Notes!A1" display="Notes!A1" xr:uid="{2C2F16F8-5119-4B95-97B8-9947F49E3A22}"/>
    <hyperlink ref="C22" location="Notes!A1" display="Notes!A1" xr:uid="{BA9055D3-EB8F-48C2-9661-0E7E5FD89F36}"/>
    <hyperlink ref="C21" location="Notes!A1" display="Notes!A1" xr:uid="{AE235B6F-FD06-435F-8384-396727B15AD5}"/>
    <hyperlink ref="C61" location="Notes!A1" display="Notes!A1" xr:uid="{7DA79DAD-6CCC-43F6-B916-EDBD1EC05D4C}"/>
    <hyperlink ref="C110" location="Notes!A1" display="Notes!A1" xr:uid="{47FD334D-E8DE-4D8C-BAFC-30177B5704B1}"/>
    <hyperlink ref="C91" location="Notes!A1" display="Notes!A1" xr:uid="{35CE8591-1F74-4551-ACD0-749D1B4556B9}"/>
    <hyperlink ref="C90" location="Notes!A1" display="Notes!A1" xr:uid="{0E5B702F-D32B-4516-9750-5B437F100A31}"/>
    <hyperlink ref="C130" location="Notes!A1" display="Notes!A1" xr:uid="{CD8AB579-19E3-46FA-A2B5-E32A8D6B52EC}"/>
    <hyperlink ref="C190" location="Notes!A1" display="Notes!A1" xr:uid="{0DF04468-0630-4321-9921-44BB704B6819}"/>
    <hyperlink ref="C165" location="Notes!A1" display="Notes!A1" xr:uid="{CC5C5D49-0426-4484-A5FA-51D992FA0FEC}"/>
    <hyperlink ref="C207" location="Notes!A1" display="Notes!A1" xr:uid="{DED77342-097C-4832-B67E-B6CD915ED7E4}"/>
    <hyperlink ref="B1" location="Notes!A1" display="Information relating to this table can be found in the 'Notes' tab" xr:uid="{148DA0AF-1A0D-40BE-BD4C-8A8AD4A9DAE7}"/>
    <hyperlink ref="A1" location="Contents!A1" display="Contents page" xr:uid="{C99319A8-2DBC-4634-88A8-F6D7D92A2510}"/>
  </hyperlink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4205C-891C-457B-B305-FB1FF111BA07}">
  <dimension ref="B1:D49"/>
  <sheetViews>
    <sheetView zoomScale="77" zoomScaleNormal="115" workbookViewId="0">
      <selection activeCell="B6" sqref="B6"/>
    </sheetView>
  </sheetViews>
  <sheetFormatPr defaultColWidth="9" defaultRowHeight="12.5" x14ac:dyDescent="0.25"/>
  <cols>
    <col min="1" max="1" width="17.54296875" style="1" customWidth="1"/>
    <col min="2" max="2" width="125.54296875" style="1" customWidth="1"/>
    <col min="3" max="3" width="20.54296875" style="1" customWidth="1"/>
    <col min="4" max="16384" width="9" style="1"/>
  </cols>
  <sheetData>
    <row r="1" spans="2:4" ht="13" thickBot="1" x14ac:dyDescent="0.3"/>
    <row r="2" spans="2:4" ht="33" customHeight="1" x14ac:dyDescent="0.25">
      <c r="B2" s="2"/>
    </row>
    <row r="3" spans="2:4" ht="30.75" customHeight="1" x14ac:dyDescent="0.5">
      <c r="B3" s="3" t="s">
        <v>0</v>
      </c>
    </row>
    <row r="4" spans="2:4" ht="48.75" customHeight="1" x14ac:dyDescent="0.25">
      <c r="B4" s="4" t="s">
        <v>1</v>
      </c>
    </row>
    <row r="5" spans="2:4" ht="30.75" customHeight="1" x14ac:dyDescent="0.35">
      <c r="B5" s="5" t="s">
        <v>2</v>
      </c>
    </row>
    <row r="6" spans="2:4" ht="23.25" customHeight="1" x14ac:dyDescent="0.35">
      <c r="B6" s="6" t="s">
        <v>3</v>
      </c>
    </row>
    <row r="7" spans="2:4" ht="30" customHeight="1" x14ac:dyDescent="0.35">
      <c r="B7" s="7" t="s">
        <v>4</v>
      </c>
      <c r="D7" s="8"/>
    </row>
    <row r="8" spans="2:4" ht="15.5" x14ac:dyDescent="0.35">
      <c r="B8" s="9" t="s">
        <v>5</v>
      </c>
      <c r="C8" s="10"/>
    </row>
    <row r="9" spans="2:4" ht="15.5" x14ac:dyDescent="0.35">
      <c r="B9" s="9" t="s">
        <v>6</v>
      </c>
      <c r="C9" s="10"/>
    </row>
    <row r="10" spans="2:4" ht="15.5" x14ac:dyDescent="0.35">
      <c r="B10" s="9" t="s">
        <v>7</v>
      </c>
      <c r="C10" s="10"/>
    </row>
    <row r="11" spans="2:4" ht="15.5" x14ac:dyDescent="0.35">
      <c r="B11" s="9" t="s">
        <v>8</v>
      </c>
      <c r="C11" s="10"/>
    </row>
    <row r="12" spans="2:4" ht="15.5" x14ac:dyDescent="0.35">
      <c r="B12" s="9" t="s">
        <v>9</v>
      </c>
      <c r="C12" s="10"/>
    </row>
    <row r="13" spans="2:4" ht="15.5" x14ac:dyDescent="0.35">
      <c r="B13" s="9" t="s">
        <v>10</v>
      </c>
      <c r="C13" s="10"/>
    </row>
    <row r="14" spans="2:4" ht="15.5" x14ac:dyDescent="0.35">
      <c r="B14" s="9" t="s">
        <v>11</v>
      </c>
      <c r="C14" s="10"/>
    </row>
    <row r="15" spans="2:4" ht="15.5" x14ac:dyDescent="0.35">
      <c r="B15" s="9" t="s">
        <v>12</v>
      </c>
      <c r="C15" s="10"/>
    </row>
    <row r="16" spans="2:4" ht="15.5" x14ac:dyDescent="0.35">
      <c r="B16" s="9" t="s">
        <v>13</v>
      </c>
      <c r="C16" s="10"/>
    </row>
    <row r="17" spans="2:4" ht="15.5" x14ac:dyDescent="0.35">
      <c r="B17" s="9" t="s">
        <v>14</v>
      </c>
      <c r="C17" s="10"/>
    </row>
    <row r="18" spans="2:4" ht="15.5" x14ac:dyDescent="0.35">
      <c r="B18" s="9" t="s">
        <v>15</v>
      </c>
      <c r="C18" s="10"/>
    </row>
    <row r="19" spans="2:4" ht="15.5" x14ac:dyDescent="0.35">
      <c r="B19" s="9" t="s">
        <v>16</v>
      </c>
      <c r="C19" s="10"/>
    </row>
    <row r="20" spans="2:4" ht="15.5" x14ac:dyDescent="0.35">
      <c r="B20" s="9" t="s">
        <v>17</v>
      </c>
      <c r="C20" s="10"/>
    </row>
    <row r="21" spans="2:4" ht="15.5" x14ac:dyDescent="0.35">
      <c r="B21" s="9" t="s">
        <v>18</v>
      </c>
      <c r="C21" s="10"/>
    </row>
    <row r="22" spans="2:4" ht="15.5" x14ac:dyDescent="0.35">
      <c r="B22" s="9" t="s">
        <v>19</v>
      </c>
      <c r="C22" s="10"/>
    </row>
    <row r="23" spans="2:4" ht="31" x14ac:dyDescent="0.35">
      <c r="B23" s="11" t="s">
        <v>20</v>
      </c>
      <c r="C23" s="10"/>
    </row>
    <row r="24" spans="2:4" ht="30" customHeight="1" x14ac:dyDescent="0.35">
      <c r="B24" s="12" t="s">
        <v>21</v>
      </c>
    </row>
    <row r="25" spans="2:4" ht="15.5" x14ac:dyDescent="0.35">
      <c r="B25" s="9" t="s">
        <v>22</v>
      </c>
      <c r="C25" s="10"/>
      <c r="D25" s="10"/>
    </row>
    <row r="26" spans="2:4" ht="15.5" x14ac:dyDescent="0.35">
      <c r="B26" s="9" t="s">
        <v>23</v>
      </c>
      <c r="C26" s="10"/>
      <c r="D26" s="10"/>
    </row>
    <row r="27" spans="2:4" ht="15.5" x14ac:dyDescent="0.35">
      <c r="B27" s="9" t="s">
        <v>24</v>
      </c>
      <c r="C27" s="10"/>
      <c r="D27" s="10"/>
    </row>
    <row r="28" spans="2:4" ht="15.5" x14ac:dyDescent="0.35">
      <c r="B28" s="9" t="s">
        <v>25</v>
      </c>
      <c r="C28" s="10"/>
      <c r="D28" s="10"/>
    </row>
    <row r="29" spans="2:4" ht="15.5" x14ac:dyDescent="0.35">
      <c r="B29" s="9" t="s">
        <v>26</v>
      </c>
      <c r="C29" s="10"/>
      <c r="D29" s="10"/>
    </row>
    <row r="30" spans="2:4" ht="15.5" x14ac:dyDescent="0.35">
      <c r="B30" s="9" t="s">
        <v>27</v>
      </c>
      <c r="C30" s="10"/>
      <c r="D30" s="10"/>
    </row>
    <row r="31" spans="2:4" ht="15.5" x14ac:dyDescent="0.35">
      <c r="B31" s="9" t="s">
        <v>28</v>
      </c>
      <c r="C31" s="10"/>
      <c r="D31" s="10"/>
    </row>
    <row r="32" spans="2:4" ht="15.5" x14ac:dyDescent="0.35">
      <c r="B32" s="9" t="s">
        <v>29</v>
      </c>
      <c r="C32" s="10"/>
    </row>
    <row r="33" spans="2:3" ht="15.5" x14ac:dyDescent="0.35">
      <c r="B33" s="9" t="s">
        <v>30</v>
      </c>
      <c r="C33" s="10"/>
    </row>
    <row r="34" spans="2:3" ht="15.5" x14ac:dyDescent="0.35">
      <c r="B34" s="9" t="s">
        <v>31</v>
      </c>
      <c r="C34" s="10"/>
    </row>
    <row r="35" spans="2:3" ht="15.5" x14ac:dyDescent="0.35">
      <c r="B35" s="9" t="s">
        <v>32</v>
      </c>
      <c r="C35" s="10"/>
    </row>
    <row r="36" spans="2:3" ht="15.5" x14ac:dyDescent="0.35">
      <c r="B36" s="9" t="s">
        <v>33</v>
      </c>
      <c r="C36" s="10"/>
    </row>
    <row r="37" spans="2:3" ht="15.5" x14ac:dyDescent="0.35">
      <c r="B37" s="9" t="s">
        <v>34</v>
      </c>
      <c r="C37" s="10"/>
    </row>
    <row r="38" spans="2:3" ht="15.5" x14ac:dyDescent="0.35">
      <c r="B38" s="9" t="s">
        <v>35</v>
      </c>
      <c r="C38" s="10"/>
    </row>
    <row r="39" spans="2:3" ht="15.5" x14ac:dyDescent="0.35">
      <c r="B39" s="9" t="s">
        <v>36</v>
      </c>
      <c r="C39" s="10"/>
    </row>
    <row r="40" spans="2:3" ht="15.5" x14ac:dyDescent="0.35">
      <c r="B40" s="9" t="s">
        <v>37</v>
      </c>
      <c r="C40" s="10"/>
    </row>
    <row r="41" spans="2:3" ht="15.5" x14ac:dyDescent="0.35">
      <c r="B41" s="9" t="s">
        <v>38</v>
      </c>
    </row>
    <row r="42" spans="2:3" ht="48.75" customHeight="1" x14ac:dyDescent="0.35">
      <c r="B42" s="6" t="s">
        <v>39</v>
      </c>
    </row>
    <row r="43" spans="2:3" ht="31.4" customHeight="1" x14ac:dyDescent="0.25">
      <c r="B43" s="13" t="s">
        <v>40</v>
      </c>
    </row>
    <row r="44" spans="2:3" ht="26.25" customHeight="1" x14ac:dyDescent="0.35">
      <c r="B44" s="6" t="s">
        <v>41</v>
      </c>
    </row>
    <row r="45" spans="2:3" ht="31.4" customHeight="1" x14ac:dyDescent="0.25">
      <c r="B45" s="13" t="s">
        <v>42</v>
      </c>
    </row>
    <row r="46" spans="2:3" ht="15.5" x14ac:dyDescent="0.35">
      <c r="B46" s="6" t="s">
        <v>43</v>
      </c>
    </row>
    <row r="47" spans="2:3" ht="18" customHeight="1" x14ac:dyDescent="0.35">
      <c r="B47" s="9" t="s">
        <v>44</v>
      </c>
    </row>
    <row r="48" spans="2:3" ht="41.25" customHeight="1" x14ac:dyDescent="0.35">
      <c r="B48" s="5" t="s">
        <v>45</v>
      </c>
    </row>
    <row r="49" spans="2:2" ht="41.25" customHeight="1" thickBot="1" x14ac:dyDescent="0.3">
      <c r="B49" s="14" t="s">
        <v>46</v>
      </c>
    </row>
  </sheetData>
  <hyperlinks>
    <hyperlink ref="B8" location="Notes!A1" display="Notes" xr:uid="{3210318E-49B7-475D-84EB-F466F1057241}"/>
    <hyperlink ref="B10" location="'GB welfare'!A1" display="GB welfare" xr:uid="{962B1910-08AA-4EF9-AC2D-A1B733FE6F9E}"/>
    <hyperlink ref="B11" location="'Benefit summary table'!A1" display="Benefit summary table: Benefit expenditure 1948/49 to 2024/25. " xr:uid="{7E2C6EAD-88BE-449A-A2AF-721761B9B1E2}"/>
    <hyperlink ref="B12" location="'Table 1a'!A1" display="Table 1a: Benefit expenditure by benefit 1948/49 to 2028/29 nominal terms. " xr:uid="{C72668DF-CF96-4AAD-AE03-18BB7FBE4F26}"/>
    <hyperlink ref="B13" location="'Table 1b'!A1" display="Table 1b: Benefit expenditure by benefit 1948/49 to 2028/29 real terms prices. " xr:uid="{8E4F468A-0C43-442F-8E92-EEABA56E16C6}"/>
    <hyperlink ref="B14" location="'Table 1c'!A1" display="Table 1c: Caseloads by benefit" xr:uid="{1A8E9B17-7F6F-4D01-ACF5-82198DA9EDA0}"/>
    <hyperlink ref="B15" location="'Table 2a'!A1" display="Table 2a: Benefit expenditure by age group, 1978/79 to 2028/29 nominal terms." xr:uid="{287BF6EA-81AB-4846-A84B-3028B8DA1346}"/>
    <hyperlink ref="B16" location="'Table 2b'!A1" display="Table 2b: Benefit expenditure by age group, 1978/79 to 2028/29 real terms prices." xr:uid="{5F15A5BF-8EA2-43E7-B3E9-B5D2ED9C9DCD}"/>
    <hyperlink ref="B17" location="'Table 2c'!A1" display="Table 2c: Caseloads by age group" xr:uid="{5A292C6C-6DDA-4048-8DB2-6B9DE9179FFA}"/>
    <hyperlink ref="B18" location="'Table 3a'!A1" display="Table 3a: Income-related benefit expenditure, by claimant group and selected components, nominal terms." xr:uid="{5101DB1E-E84F-48DF-9F54-0C8BAC5456DB}"/>
    <hyperlink ref="B19" location="'Table 3b'!A1" display="Table 3b: Income-related benefit expenditure, by claimant group and selected components, real terms prices. " xr:uid="{AD8620EC-0D4A-463F-8E9E-5FD52E3C8A6C}"/>
    <hyperlink ref="B20" location="'Table 3c'!A1" display="Table 3c: Caseloads by claimant group and selected components" xr:uid="{F404E9BC-4E4B-4668-A51C-BD9F7BDD8FB6}"/>
    <hyperlink ref="B25" location="'Non-DWP welfare'!A1" display="Non-DWP welfare" xr:uid="{CA4A52AA-8A1B-451A-8DA0-EA3C9A1FCF16}"/>
    <hyperlink ref="B26" location="'Bereavement benefits'!A1" display="Bereavement benefits" xr:uid="{52D83FCF-23CA-4266-AE87-DB939EE7E834}"/>
    <hyperlink ref="B27" location="'Carers Allowance'!A1" display="Carer’s Allowance" xr:uid="{308464F9-7ED6-43C7-9248-ABC61F487B1F}"/>
    <hyperlink ref="B29" location="'Council Tax Benefit'!A1" display="Council Tax Benefit" xr:uid="{11515225-DAFE-4119-8506-7884E2E70E63}"/>
    <hyperlink ref="B30" location="'Disability benefits'!A1" display="Disability benefits" xr:uid="{8788F88E-3C61-486B-982A-BC10E2050BBB}"/>
    <hyperlink ref="B31" location="'Housing benefits'!A1" display="Housing Benefit" xr:uid="{099DA748-C7C1-4BB9-BA0F-4BF10E4CBA76}"/>
    <hyperlink ref="B32" location="'Incapacity benefits'!A1" display="Incapacity benefits" xr:uid="{3BAFCC16-EF14-4221-AD96-E8E4FC2F5DDD}"/>
    <hyperlink ref="B33" location="'Income Support'!A1" display="Income Support" xr:uid="{21448966-E45B-401B-80CC-AF9809D80A42}"/>
    <hyperlink ref="B34" location="'Industrial injuries benefits'!A1" display="Industrial injuries benefits" xr:uid="{8185BDC9-FF64-46A1-9F6D-564EA1545757}"/>
    <hyperlink ref="B36" location="'New Deal &amp; Emp prog allowances'!A1" display="New Deal and Employment programme allowances" xr:uid="{75296517-A4CA-4E3C-927C-C84DE2D7434A}"/>
    <hyperlink ref="B37" location="'Pension Credit'!A1" display="Pension Credit" xr:uid="{BD7C2E24-64FC-4ED9-853B-89682F88CD25}"/>
    <hyperlink ref="B38" location="'Social Fund'!A1" display="Social Fund" xr:uid="{2CF9C42B-EC0B-4E4C-91A6-649347C235CC}"/>
    <hyperlink ref="B39" location="'State Pension'!A1" display="State Pension" xr:uid="{63C59D37-73A2-4886-9A1F-44373ADFF674}"/>
    <hyperlink ref="B40" location="'Unemployment benefits'!A1" display="Unemployment benefits" xr:uid="{A45C56B6-D848-4981-A2D5-4E33C9A62912}"/>
    <hyperlink ref="B47" r:id="rId1" xr:uid="{7BFA2B44-2E69-4A1D-88E3-2917781B4273}"/>
    <hyperlink ref="B9" location="'UK welfare '!A1" display="UK welfare" xr:uid="{44234A75-1E2A-41DA-882C-484D4F5A1D4F}"/>
    <hyperlink ref="B21" location="'Table 4'!A1" display="Table 4: Benefit expenditure to support disabled people and people with health conditions" xr:uid="{9298A3A9-2FA7-45D3-9AA2-53F8E344B0FC}"/>
    <hyperlink ref="B35" location="'Maternity benefits'!A1" display="Maternity benefits" xr:uid="{68E09C28-474F-4858-8047-2BC9119014BD}"/>
    <hyperlink ref="B41" location="'Universal Credit and equivalent'!A1" display="Universal Credit and equivalent" xr:uid="{DB335E3A-DEE4-491B-B6DF-1A7550ABFF2D}"/>
    <hyperlink ref="B28" location="'Cost of Living'!A1" display="Cost of Living " xr:uid="{5F5096AF-2DBB-4B69-BE89-ABC13FB81877}"/>
    <hyperlink ref="B22" location="'Table 4 (i)'!A1" display="Table 4. (i): Benefit expenditure to support disabled people and people with health conditions (DWP Coverage)" xr:uid="{3732DB2A-C73D-469C-9C6F-21D1FF428866}"/>
    <hyperlink ref="B23" location="'Table 4 (ii)'!A1" display="Table 4.(ii): Benefit expenditure to support disabled people and people with health conditions, by age group (GB Coverage for Reserved Benefits, England &amp; Wales Coverage for Devolved Benefits)" xr:uid="{FE2448DB-EE58-4179-8E9E-0E512AFD9500}"/>
    <hyperlink ref="B43" r:id="rId2" display="https://www.gov.uk/government/organisations/department-for-work-pensions" xr:uid="{57E801A4-F4F5-43EE-A45D-9F053D46A638}"/>
    <hyperlink ref="B45" r:id="rId3" display="https://twitter.com/DWPgovuk?ref_src=twsrc%5Egoogle%7Ctwcamp%5Eserp%7Ctwgr%5Eauthor" xr:uid="{45EDEC9A-BD44-4D36-92D3-31B1072FA1E4}"/>
    <hyperlink ref="B49" r:id="rId4" display="https://www.gov.uk/government/organisations/department-for-work-pensions/about/media-enquiries" xr:uid="{2E034DAB-AE1A-43A6-9DE4-180FD3B90960}"/>
  </hyperlinks>
  <pageMargins left="0.7" right="0.7" top="0.75" bottom="0.75" header="0.3" footer="0.3"/>
  <pageSetup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EE0B3-185B-4C45-BCE2-493A9BD0255F}">
  <sheetPr>
    <tabColor rgb="FFFFFF00"/>
  </sheetPr>
  <dimension ref="A1:CG52"/>
  <sheetViews>
    <sheetView topLeftCell="A16" zoomScale="74" zoomScaleNormal="85" workbookViewId="0">
      <pane xSplit="2" topLeftCell="C1" activePane="topRight" state="frozen"/>
      <selection activeCell="B14" sqref="B14"/>
      <selection pane="topRight" activeCell="C38" sqref="C38"/>
    </sheetView>
  </sheetViews>
  <sheetFormatPr defaultColWidth="9" defaultRowHeight="15.5" x14ac:dyDescent="0.35"/>
  <cols>
    <col min="1" max="1" width="23" style="350" bestFit="1" customWidth="1"/>
    <col min="2" max="2" width="75.54296875" style="350" customWidth="1"/>
    <col min="3" max="3" width="25.54296875" style="350" customWidth="1"/>
    <col min="4" max="33" width="12.54296875" style="389" customWidth="1"/>
    <col min="34" max="75" width="12.54296875" style="219" customWidth="1"/>
    <col min="76" max="84" width="12.54296875" style="353" customWidth="1"/>
    <col min="85" max="85" width="10.54296875" style="353" bestFit="1" customWidth="1"/>
    <col min="86" max="16384" width="9" style="353"/>
  </cols>
  <sheetData>
    <row r="1" spans="1:85" s="351" customFormat="1" ht="25.5" customHeight="1" thickBot="1" x14ac:dyDescent="0.4">
      <c r="A1" s="26" t="s">
        <v>47</v>
      </c>
      <c r="B1" s="116" t="s">
        <v>224</v>
      </c>
      <c r="C1" s="117"/>
      <c r="D1" s="348"/>
      <c r="E1" s="348"/>
      <c r="F1" s="348"/>
      <c r="G1" s="348"/>
      <c r="H1" s="348"/>
      <c r="I1" s="348"/>
      <c r="J1" s="348"/>
      <c r="K1" s="348"/>
      <c r="L1" s="348"/>
      <c r="M1" s="348"/>
      <c r="N1" s="348"/>
      <c r="O1" s="348"/>
      <c r="P1" s="348"/>
      <c r="Q1" s="348"/>
      <c r="R1" s="348"/>
      <c r="S1" s="348"/>
      <c r="T1" s="348"/>
      <c r="U1" s="348"/>
      <c r="V1" s="348"/>
      <c r="W1" s="348"/>
      <c r="X1" s="348"/>
      <c r="Y1" s="348"/>
      <c r="Z1" s="348"/>
      <c r="AA1" s="348"/>
      <c r="AB1" s="348"/>
      <c r="AC1" s="348"/>
      <c r="AD1" s="348"/>
      <c r="AE1" s="348"/>
      <c r="AF1" s="348"/>
      <c r="AG1" s="348"/>
      <c r="AH1" s="349"/>
      <c r="AI1" s="349"/>
      <c r="AJ1" s="349"/>
      <c r="AK1" s="349"/>
      <c r="AL1" s="349"/>
      <c r="AM1" s="349"/>
      <c r="AN1" s="349"/>
      <c r="AO1" s="349"/>
      <c r="AP1" s="349"/>
      <c r="AQ1" s="349"/>
      <c r="AR1" s="349"/>
      <c r="AS1" s="349"/>
      <c r="AT1" s="349"/>
      <c r="AU1" s="349"/>
      <c r="AV1" s="349"/>
      <c r="AW1" s="349"/>
      <c r="AX1" s="349"/>
      <c r="AY1" s="349"/>
      <c r="AZ1" s="349"/>
      <c r="BA1" s="349"/>
      <c r="BB1" s="349"/>
      <c r="BC1" s="349"/>
      <c r="BD1" s="349"/>
      <c r="BE1" s="349"/>
      <c r="BF1" s="349"/>
      <c r="BG1" s="349"/>
      <c r="BH1" s="349"/>
      <c r="BI1" s="349"/>
      <c r="BJ1" s="349"/>
      <c r="BK1" s="349"/>
      <c r="BL1" s="349"/>
      <c r="BM1" s="349"/>
      <c r="BN1" s="349"/>
      <c r="BO1" s="349"/>
      <c r="BP1" s="349"/>
      <c r="BQ1" s="349"/>
      <c r="BR1" s="349"/>
      <c r="BS1" s="349"/>
      <c r="BT1" s="349"/>
      <c r="BU1" s="349"/>
      <c r="BV1" s="349"/>
      <c r="BW1" s="349"/>
      <c r="BX1" s="349"/>
      <c r="BY1" s="349"/>
      <c r="BZ1" s="349"/>
      <c r="CA1" s="349"/>
      <c r="CB1" s="349"/>
      <c r="CC1" s="349"/>
      <c r="CD1" s="349"/>
      <c r="CE1" s="349"/>
      <c r="CF1" s="349"/>
      <c r="CG1" s="350"/>
    </row>
    <row r="2" spans="1:85" ht="31" x14ac:dyDescent="0.35">
      <c r="A2" s="30" t="s">
        <v>225</v>
      </c>
      <c r="B2" s="31" t="s">
        <v>653</v>
      </c>
      <c r="C2" s="352"/>
      <c r="D2" s="34" t="s">
        <v>296</v>
      </c>
      <c r="E2" s="34" t="s">
        <v>297</v>
      </c>
      <c r="F2" s="34" t="s">
        <v>298</v>
      </c>
      <c r="G2" s="34" t="s">
        <v>299</v>
      </c>
      <c r="H2" s="34" t="s">
        <v>300</v>
      </c>
      <c r="I2" s="34" t="s">
        <v>301</v>
      </c>
      <c r="J2" s="34" t="s">
        <v>302</v>
      </c>
      <c r="K2" s="34" t="s">
        <v>303</v>
      </c>
      <c r="L2" s="34" t="s">
        <v>304</v>
      </c>
      <c r="M2" s="34" t="s">
        <v>305</v>
      </c>
      <c r="N2" s="34" t="s">
        <v>306</v>
      </c>
      <c r="O2" s="34" t="s">
        <v>307</v>
      </c>
      <c r="P2" s="34" t="s">
        <v>308</v>
      </c>
      <c r="Q2" s="34" t="s">
        <v>309</v>
      </c>
      <c r="R2" s="34" t="s">
        <v>310</v>
      </c>
      <c r="S2" s="34" t="s">
        <v>311</v>
      </c>
      <c r="T2" s="34" t="s">
        <v>312</v>
      </c>
      <c r="U2" s="34" t="s">
        <v>313</v>
      </c>
      <c r="V2" s="34" t="s">
        <v>314</v>
      </c>
      <c r="W2" s="34" t="s">
        <v>315</v>
      </c>
      <c r="X2" s="34" t="s">
        <v>316</v>
      </c>
      <c r="Y2" s="34" t="s">
        <v>317</v>
      </c>
      <c r="Z2" s="34" t="s">
        <v>318</v>
      </c>
      <c r="AA2" s="34" t="s">
        <v>319</v>
      </c>
      <c r="AB2" s="34" t="s">
        <v>320</v>
      </c>
      <c r="AC2" s="34" t="s">
        <v>321</v>
      </c>
      <c r="AD2" s="34" t="s">
        <v>322</v>
      </c>
      <c r="AE2" s="34" t="s">
        <v>323</v>
      </c>
      <c r="AF2" s="34" t="s">
        <v>324</v>
      </c>
      <c r="AG2" s="34" t="s">
        <v>325</v>
      </c>
      <c r="AH2" s="34" t="s">
        <v>326</v>
      </c>
      <c r="AI2" s="34" t="s">
        <v>327</v>
      </c>
      <c r="AJ2" s="34" t="s">
        <v>328</v>
      </c>
      <c r="AK2" s="34" t="s">
        <v>329</v>
      </c>
      <c r="AL2" s="34" t="s">
        <v>330</v>
      </c>
      <c r="AM2" s="34" t="s">
        <v>331</v>
      </c>
      <c r="AN2" s="34" t="s">
        <v>332</v>
      </c>
      <c r="AO2" s="34" t="s">
        <v>333</v>
      </c>
      <c r="AP2" s="34" t="s">
        <v>334</v>
      </c>
      <c r="AQ2" s="34" t="s">
        <v>335</v>
      </c>
      <c r="AR2" s="34" t="s">
        <v>336</v>
      </c>
      <c r="AS2" s="34" t="s">
        <v>337</v>
      </c>
      <c r="AT2" s="34" t="s">
        <v>338</v>
      </c>
      <c r="AU2" s="34" t="s">
        <v>339</v>
      </c>
      <c r="AV2" s="34" t="s">
        <v>340</v>
      </c>
      <c r="AW2" s="34" t="s">
        <v>341</v>
      </c>
      <c r="AX2" s="34" t="s">
        <v>342</v>
      </c>
      <c r="AY2" s="34" t="s">
        <v>227</v>
      </c>
      <c r="AZ2" s="34" t="s">
        <v>228</v>
      </c>
      <c r="BA2" s="34" t="s">
        <v>229</v>
      </c>
      <c r="BB2" s="34" t="s">
        <v>230</v>
      </c>
      <c r="BC2" s="34" t="s">
        <v>231</v>
      </c>
      <c r="BD2" s="34" t="s">
        <v>232</v>
      </c>
      <c r="BE2" s="34" t="s">
        <v>233</v>
      </c>
      <c r="BF2" s="34" t="s">
        <v>234</v>
      </c>
      <c r="BG2" s="34" t="s">
        <v>235</v>
      </c>
      <c r="BH2" s="34" t="s">
        <v>236</v>
      </c>
      <c r="BI2" s="34" t="s">
        <v>237</v>
      </c>
      <c r="BJ2" s="34" t="s">
        <v>238</v>
      </c>
      <c r="BK2" s="34" t="s">
        <v>239</v>
      </c>
      <c r="BL2" s="34" t="s">
        <v>240</v>
      </c>
      <c r="BM2" s="34" t="s">
        <v>241</v>
      </c>
      <c r="BN2" s="34" t="s">
        <v>242</v>
      </c>
      <c r="BO2" s="34" t="s">
        <v>243</v>
      </c>
      <c r="BP2" s="34" t="s">
        <v>244</v>
      </c>
      <c r="BQ2" s="34" t="s">
        <v>245</v>
      </c>
      <c r="BR2" s="34" t="s">
        <v>246</v>
      </c>
      <c r="BS2" s="34" t="s">
        <v>247</v>
      </c>
      <c r="BT2" s="34" t="s">
        <v>248</v>
      </c>
      <c r="BU2" s="34" t="s">
        <v>249</v>
      </c>
      <c r="BV2" s="34" t="s">
        <v>250</v>
      </c>
      <c r="BW2" s="34" t="s">
        <v>251</v>
      </c>
      <c r="BX2" s="34" t="s">
        <v>252</v>
      </c>
      <c r="BY2" s="34" t="s">
        <v>253</v>
      </c>
      <c r="BZ2" s="34" t="s">
        <v>254</v>
      </c>
      <c r="CA2" s="34" t="s">
        <v>255</v>
      </c>
      <c r="CB2" s="34" t="s">
        <v>256</v>
      </c>
      <c r="CC2" s="34" t="s">
        <v>257</v>
      </c>
      <c r="CD2" s="34" t="s">
        <v>258</v>
      </c>
      <c r="CE2" s="34" t="s">
        <v>259</v>
      </c>
      <c r="CF2" s="34" t="s">
        <v>260</v>
      </c>
      <c r="CG2" s="35" t="s">
        <v>261</v>
      </c>
    </row>
    <row r="3" spans="1:85" x14ac:dyDescent="0.35">
      <c r="A3" s="119">
        <v>2025</v>
      </c>
      <c r="B3" s="354" t="s">
        <v>373</v>
      </c>
      <c r="C3" s="355"/>
      <c r="D3" s="279" t="s">
        <v>263</v>
      </c>
      <c r="E3" s="279" t="s">
        <v>263</v>
      </c>
      <c r="F3" s="279" t="s">
        <v>263</v>
      </c>
      <c r="G3" s="279" t="s">
        <v>263</v>
      </c>
      <c r="H3" s="279" t="s">
        <v>263</v>
      </c>
      <c r="I3" s="279" t="s">
        <v>263</v>
      </c>
      <c r="J3" s="279" t="s">
        <v>263</v>
      </c>
      <c r="K3" s="279" t="s">
        <v>263</v>
      </c>
      <c r="L3" s="279" t="s">
        <v>263</v>
      </c>
      <c r="M3" s="279" t="s">
        <v>263</v>
      </c>
      <c r="N3" s="279" t="s">
        <v>263</v>
      </c>
      <c r="O3" s="279" t="s">
        <v>263</v>
      </c>
      <c r="P3" s="279" t="s">
        <v>263</v>
      </c>
      <c r="Q3" s="279" t="s">
        <v>263</v>
      </c>
      <c r="R3" s="279" t="s">
        <v>263</v>
      </c>
      <c r="S3" s="279" t="s">
        <v>263</v>
      </c>
      <c r="T3" s="279" t="s">
        <v>263</v>
      </c>
      <c r="U3" s="279" t="s">
        <v>263</v>
      </c>
      <c r="V3" s="279" t="s">
        <v>263</v>
      </c>
      <c r="W3" s="279" t="s">
        <v>263</v>
      </c>
      <c r="X3" s="279" t="s">
        <v>263</v>
      </c>
      <c r="Y3" s="279" t="s">
        <v>263</v>
      </c>
      <c r="Z3" s="279" t="s">
        <v>263</v>
      </c>
      <c r="AA3" s="279" t="s">
        <v>263</v>
      </c>
      <c r="AB3" s="279" t="s">
        <v>263</v>
      </c>
      <c r="AC3" s="279" t="s">
        <v>263</v>
      </c>
      <c r="AD3" s="279" t="s">
        <v>263</v>
      </c>
      <c r="AE3" s="279" t="s">
        <v>263</v>
      </c>
      <c r="AF3" s="279" t="s">
        <v>263</v>
      </c>
      <c r="AG3" s="279" t="s">
        <v>263</v>
      </c>
      <c r="AH3" s="279" t="s">
        <v>263</v>
      </c>
      <c r="AI3" s="279" t="s">
        <v>263</v>
      </c>
      <c r="AJ3" s="279" t="s">
        <v>263</v>
      </c>
      <c r="AK3" s="279" t="s">
        <v>263</v>
      </c>
      <c r="AL3" s="279" t="s">
        <v>263</v>
      </c>
      <c r="AM3" s="279" t="s">
        <v>263</v>
      </c>
      <c r="AN3" s="279" t="s">
        <v>263</v>
      </c>
      <c r="AO3" s="279" t="s">
        <v>263</v>
      </c>
      <c r="AP3" s="279" t="s">
        <v>263</v>
      </c>
      <c r="AQ3" s="279" t="s">
        <v>263</v>
      </c>
      <c r="AR3" s="279" t="s">
        <v>263</v>
      </c>
      <c r="AS3" s="279" t="s">
        <v>263</v>
      </c>
      <c r="AT3" s="279" t="s">
        <v>263</v>
      </c>
      <c r="AU3" s="279" t="s">
        <v>263</v>
      </c>
      <c r="AV3" s="279" t="s">
        <v>263</v>
      </c>
      <c r="AW3" s="279" t="s">
        <v>263</v>
      </c>
      <c r="AX3" s="279" t="s">
        <v>263</v>
      </c>
      <c r="AY3" s="279" t="s">
        <v>263</v>
      </c>
      <c r="AZ3" s="279" t="s">
        <v>263</v>
      </c>
      <c r="BA3" s="279" t="s">
        <v>263</v>
      </c>
      <c r="BB3" s="279" t="s">
        <v>263</v>
      </c>
      <c r="BC3" s="279" t="s">
        <v>263</v>
      </c>
      <c r="BD3" s="279" t="s">
        <v>263</v>
      </c>
      <c r="BE3" s="279" t="s">
        <v>263</v>
      </c>
      <c r="BF3" s="279" t="s">
        <v>263</v>
      </c>
      <c r="BG3" s="279" t="s">
        <v>263</v>
      </c>
      <c r="BH3" s="279" t="s">
        <v>263</v>
      </c>
      <c r="BI3" s="279" t="s">
        <v>263</v>
      </c>
      <c r="BJ3" s="279" t="s">
        <v>263</v>
      </c>
      <c r="BK3" s="279" t="s">
        <v>263</v>
      </c>
      <c r="BL3" s="279" t="s">
        <v>263</v>
      </c>
      <c r="BM3" s="279" t="s">
        <v>263</v>
      </c>
      <c r="BN3" s="279" t="s">
        <v>263</v>
      </c>
      <c r="BO3" s="279" t="s">
        <v>263</v>
      </c>
      <c r="BP3" s="279" t="s">
        <v>263</v>
      </c>
      <c r="BQ3" s="279" t="s">
        <v>263</v>
      </c>
      <c r="BR3" s="279" t="s">
        <v>263</v>
      </c>
      <c r="BS3" s="279" t="s">
        <v>263</v>
      </c>
      <c r="BT3" s="279" t="s">
        <v>263</v>
      </c>
      <c r="BU3" s="279" t="s">
        <v>263</v>
      </c>
      <c r="BV3" s="279" t="s">
        <v>263</v>
      </c>
      <c r="BW3" s="279" t="s">
        <v>263</v>
      </c>
      <c r="BX3" s="279" t="s">
        <v>263</v>
      </c>
      <c r="BY3" s="279" t="s">
        <v>263</v>
      </c>
      <c r="BZ3" s="279" t="s">
        <v>263</v>
      </c>
      <c r="CA3" s="279" t="s">
        <v>263</v>
      </c>
      <c r="CB3" s="279" t="s">
        <v>264</v>
      </c>
      <c r="CC3" s="279" t="s">
        <v>264</v>
      </c>
      <c r="CD3" s="279" t="s">
        <v>264</v>
      </c>
      <c r="CE3" s="279" t="s">
        <v>264</v>
      </c>
      <c r="CF3" s="279" t="s">
        <v>264</v>
      </c>
      <c r="CG3" s="280" t="s">
        <v>264</v>
      </c>
    </row>
    <row r="4" spans="1:85" s="359" customFormat="1" ht="27" customHeight="1" x14ac:dyDescent="0.35">
      <c r="A4" s="356"/>
      <c r="B4" s="357" t="s">
        <v>276</v>
      </c>
      <c r="C4" s="36"/>
      <c r="D4" s="51"/>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267">
        <f t="shared" ref="AH4:CE4" si="0">AH5+AH8+AH9</f>
        <v>0</v>
      </c>
      <c r="AI4" s="267">
        <f t="shared" si="0"/>
        <v>0</v>
      </c>
      <c r="AJ4" s="267">
        <f t="shared" si="0"/>
        <v>0</v>
      </c>
      <c r="AK4" s="267">
        <f t="shared" si="0"/>
        <v>0</v>
      </c>
      <c r="AL4" s="267">
        <f t="shared" si="0"/>
        <v>0</v>
      </c>
      <c r="AM4" s="267">
        <f t="shared" si="0"/>
        <v>0</v>
      </c>
      <c r="AN4" s="267">
        <f t="shared" si="0"/>
        <v>0</v>
      </c>
      <c r="AO4" s="267">
        <f t="shared" si="0"/>
        <v>0</v>
      </c>
      <c r="AP4" s="267">
        <f t="shared" si="0"/>
        <v>0</v>
      </c>
      <c r="AQ4" s="267">
        <f t="shared" si="0"/>
        <v>0</v>
      </c>
      <c r="AR4" s="267">
        <f t="shared" si="0"/>
        <v>0</v>
      </c>
      <c r="AS4" s="267">
        <f t="shared" si="0"/>
        <v>0</v>
      </c>
      <c r="AT4" s="267">
        <f t="shared" si="0"/>
        <v>0</v>
      </c>
      <c r="AU4" s="267">
        <f t="shared" si="0"/>
        <v>0</v>
      </c>
      <c r="AV4" s="267">
        <f t="shared" si="0"/>
        <v>0</v>
      </c>
      <c r="AW4" s="267">
        <f t="shared" si="0"/>
        <v>0</v>
      </c>
      <c r="AX4" s="267">
        <f t="shared" si="0"/>
        <v>0</v>
      </c>
      <c r="AY4" s="267">
        <f t="shared" si="0"/>
        <v>0</v>
      </c>
      <c r="AZ4" s="267">
        <f t="shared" si="0"/>
        <v>0</v>
      </c>
      <c r="BA4" s="267">
        <f t="shared" si="0"/>
        <v>0</v>
      </c>
      <c r="BB4" s="267">
        <f t="shared" si="0"/>
        <v>0</v>
      </c>
      <c r="BC4" s="267">
        <f t="shared" si="0"/>
        <v>1055.1934053951668</v>
      </c>
      <c r="BD4" s="267">
        <f t="shared" si="0"/>
        <v>4298.3955376594622</v>
      </c>
      <c r="BE4" s="267">
        <f t="shared" si="0"/>
        <v>5456.0631067141403</v>
      </c>
      <c r="BF4" s="267">
        <f t="shared" si="0"/>
        <v>6393.3457175844296</v>
      </c>
      <c r="BG4" s="267">
        <f t="shared" si="0"/>
        <v>22010.312745466406</v>
      </c>
      <c r="BH4" s="267">
        <f t="shared" si="0"/>
        <v>24645.492708469083</v>
      </c>
      <c r="BI4" s="267">
        <f t="shared" si="0"/>
        <v>26646.292862825088</v>
      </c>
      <c r="BJ4" s="267">
        <f t="shared" si="0"/>
        <v>28112.189894940955</v>
      </c>
      <c r="BK4" s="267">
        <f t="shared" si="0"/>
        <v>29852.232863006771</v>
      </c>
      <c r="BL4" s="267">
        <f t="shared" si="0"/>
        <v>34499.87459385398</v>
      </c>
      <c r="BM4" s="267">
        <f t="shared" si="0"/>
        <v>38681.891926545424</v>
      </c>
      <c r="BN4" s="267">
        <f t="shared" si="0"/>
        <v>40144.943247684183</v>
      </c>
      <c r="BO4" s="267">
        <f t="shared" si="0"/>
        <v>40733.37700840248</v>
      </c>
      <c r="BP4" s="267">
        <f t="shared" si="0"/>
        <v>40650.064026954497</v>
      </c>
      <c r="BQ4" s="267">
        <f t="shared" si="0"/>
        <v>39776.502600914617</v>
      </c>
      <c r="BR4" s="267">
        <f t="shared" si="0"/>
        <v>39944.99936755612</v>
      </c>
      <c r="BS4" s="267">
        <f t="shared" si="0"/>
        <v>38940.621440013667</v>
      </c>
      <c r="BT4" s="267">
        <f t="shared" si="0"/>
        <v>37859.499599770577</v>
      </c>
      <c r="BU4" s="267">
        <f t="shared" si="0"/>
        <v>36363.254195481088</v>
      </c>
      <c r="BV4" s="267">
        <f t="shared" si="0"/>
        <v>33417.116109527633</v>
      </c>
      <c r="BW4" s="267">
        <f t="shared" si="0"/>
        <v>28675.397461524684</v>
      </c>
      <c r="BX4" s="267">
        <f t="shared" si="0"/>
        <v>26049.230410046752</v>
      </c>
      <c r="BY4" s="267">
        <f t="shared" si="0"/>
        <v>21790.374512132181</v>
      </c>
      <c r="BZ4" s="267">
        <f t="shared" si="0"/>
        <v>20314.317549572872</v>
      </c>
      <c r="CA4" s="267">
        <f t="shared" si="0"/>
        <v>19833.834546018687</v>
      </c>
      <c r="CB4" s="267">
        <f t="shared" si="0"/>
        <v>15383.091949148971</v>
      </c>
      <c r="CC4" s="267">
        <f t="shared" si="0"/>
        <v>13395.947814850811</v>
      </c>
      <c r="CD4" s="267">
        <f t="shared" si="0"/>
        <v>13428.735804219237</v>
      </c>
      <c r="CE4" s="267">
        <f t="shared" si="0"/>
        <v>13491.318168809841</v>
      </c>
      <c r="CF4" s="267">
        <f>CF5+CF8+CF9</f>
        <v>13515.411205657969</v>
      </c>
      <c r="CG4" s="358">
        <f>CG5+CG8+CG9</f>
        <v>13545.542946013087</v>
      </c>
    </row>
    <row r="5" spans="1:85" s="362" customFormat="1" ht="25.5" customHeight="1" x14ac:dyDescent="0.35">
      <c r="A5" s="360"/>
      <c r="B5" s="361" t="s">
        <v>273</v>
      </c>
      <c r="C5" s="36"/>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196">
        <f t="shared" ref="AH5:CC5" si="1">SUM(AH6:AH7)</f>
        <v>0</v>
      </c>
      <c r="AI5" s="196">
        <f t="shared" si="1"/>
        <v>0</v>
      </c>
      <c r="AJ5" s="196">
        <f t="shared" si="1"/>
        <v>0</v>
      </c>
      <c r="AK5" s="196">
        <f t="shared" si="1"/>
        <v>0</v>
      </c>
      <c r="AL5" s="196">
        <f t="shared" si="1"/>
        <v>0</v>
      </c>
      <c r="AM5" s="196">
        <f t="shared" si="1"/>
        <v>0</v>
      </c>
      <c r="AN5" s="196">
        <f t="shared" si="1"/>
        <v>0</v>
      </c>
      <c r="AO5" s="196">
        <f t="shared" si="1"/>
        <v>0</v>
      </c>
      <c r="AP5" s="196">
        <f t="shared" si="1"/>
        <v>0</v>
      </c>
      <c r="AQ5" s="196">
        <f t="shared" si="1"/>
        <v>0</v>
      </c>
      <c r="AR5" s="196">
        <f t="shared" si="1"/>
        <v>0</v>
      </c>
      <c r="AS5" s="196">
        <f t="shared" si="1"/>
        <v>0</v>
      </c>
      <c r="AT5" s="196">
        <f t="shared" si="1"/>
        <v>0</v>
      </c>
      <c r="AU5" s="196">
        <f t="shared" si="1"/>
        <v>0</v>
      </c>
      <c r="AV5" s="196">
        <f t="shared" si="1"/>
        <v>0</v>
      </c>
      <c r="AW5" s="196">
        <f t="shared" si="1"/>
        <v>0</v>
      </c>
      <c r="AX5" s="196">
        <f t="shared" si="1"/>
        <v>0</v>
      </c>
      <c r="AY5" s="196">
        <f t="shared" si="1"/>
        <v>0</v>
      </c>
      <c r="AZ5" s="196">
        <f t="shared" si="1"/>
        <v>0</v>
      </c>
      <c r="BA5" s="196">
        <f t="shared" si="1"/>
        <v>0</v>
      </c>
      <c r="BB5" s="196">
        <f t="shared" si="1"/>
        <v>0</v>
      </c>
      <c r="BC5" s="196">
        <f t="shared" si="1"/>
        <v>1055.1934053951668</v>
      </c>
      <c r="BD5" s="196">
        <f t="shared" si="1"/>
        <v>4298.3955376594622</v>
      </c>
      <c r="BE5" s="196">
        <f t="shared" si="1"/>
        <v>5456.0631067141403</v>
      </c>
      <c r="BF5" s="196">
        <f t="shared" si="1"/>
        <v>6393.3457175844296</v>
      </c>
      <c r="BG5" s="196">
        <f t="shared" si="1"/>
        <v>12874.042214362229</v>
      </c>
      <c r="BH5" s="196">
        <f t="shared" si="1"/>
        <v>15327.744681119742</v>
      </c>
      <c r="BI5" s="196">
        <f t="shared" si="1"/>
        <v>16712.419139780723</v>
      </c>
      <c r="BJ5" s="196">
        <f t="shared" si="1"/>
        <v>18031.167082408345</v>
      </c>
      <c r="BK5" s="196">
        <f t="shared" si="1"/>
        <v>19342.611810079608</v>
      </c>
      <c r="BL5" s="196">
        <f t="shared" si="1"/>
        <v>23268.818200331018</v>
      </c>
      <c r="BM5" s="196">
        <f t="shared" si="1"/>
        <v>26651.727024537067</v>
      </c>
      <c r="BN5" s="196">
        <f t="shared" si="1"/>
        <v>27878.190651787692</v>
      </c>
      <c r="BO5" s="196">
        <f t="shared" si="1"/>
        <v>28782.150059510313</v>
      </c>
      <c r="BP5" s="196">
        <f t="shared" si="1"/>
        <v>28831.585150247833</v>
      </c>
      <c r="BQ5" s="196">
        <f t="shared" si="1"/>
        <v>28653.770756574129</v>
      </c>
      <c r="BR5" s="196">
        <f t="shared" si="1"/>
        <v>28669.151591086669</v>
      </c>
      <c r="BS5" s="196">
        <f t="shared" si="1"/>
        <v>27519.381376018566</v>
      </c>
      <c r="BT5" s="196">
        <f t="shared" si="1"/>
        <v>26432.849603012408</v>
      </c>
      <c r="BU5" s="196">
        <f t="shared" si="1"/>
        <v>24978.384564681259</v>
      </c>
      <c r="BV5" s="196">
        <f t="shared" si="1"/>
        <v>22005.060518270217</v>
      </c>
      <c r="BW5" s="196">
        <f t="shared" si="1"/>
        <v>17289.709190680911</v>
      </c>
      <c r="BX5" s="196">
        <f t="shared" si="1"/>
        <v>14608.860760997823</v>
      </c>
      <c r="BY5" s="196">
        <f t="shared" si="1"/>
        <v>10315.715819234068</v>
      </c>
      <c r="BZ5" s="196">
        <f t="shared" si="1"/>
        <v>8490.0621298811584</v>
      </c>
      <c r="CA5" s="196">
        <f t="shared" si="1"/>
        <v>7033.7241896569612</v>
      </c>
      <c r="CB5" s="196">
        <f t="shared" si="1"/>
        <v>1796.5335097946117</v>
      </c>
      <c r="CC5" s="196">
        <f t="shared" si="1"/>
        <v>-12.054386934545406</v>
      </c>
      <c r="CD5" s="196">
        <f t="shared" ref="CD5:CG5" si="2">SUM(CD6:CD7)</f>
        <v>-118.61921014595276</v>
      </c>
      <c r="CE5" s="196">
        <f t="shared" si="2"/>
        <v>-110.57015326430262</v>
      </c>
      <c r="CF5" s="196">
        <f t="shared" si="2"/>
        <v>-103.58900936345152</v>
      </c>
      <c r="CG5" s="220">
        <f t="shared" si="2"/>
        <v>-97.048638752006084</v>
      </c>
    </row>
    <row r="6" spans="1:85" s="362" customFormat="1" x14ac:dyDescent="0.35">
      <c r="A6" s="360"/>
      <c r="B6" s="200" t="s">
        <v>654</v>
      </c>
      <c r="C6" s="58"/>
      <c r="D6" s="243"/>
      <c r="E6" s="243"/>
      <c r="F6" s="243"/>
      <c r="G6" s="243"/>
      <c r="H6" s="243"/>
      <c r="I6" s="243"/>
      <c r="J6" s="243"/>
      <c r="K6" s="243"/>
      <c r="L6" s="243"/>
      <c r="M6" s="243"/>
      <c r="N6" s="243"/>
      <c r="O6" s="243"/>
      <c r="P6" s="243"/>
      <c r="Q6" s="243"/>
      <c r="R6" s="243"/>
      <c r="S6" s="243"/>
      <c r="T6" s="243"/>
      <c r="U6" s="243"/>
      <c r="V6" s="243"/>
      <c r="W6" s="243"/>
      <c r="X6" s="243"/>
      <c r="Y6" s="243"/>
      <c r="Z6" s="243"/>
      <c r="AA6" s="243"/>
      <c r="AB6" s="243"/>
      <c r="AC6" s="243"/>
      <c r="AD6" s="243"/>
      <c r="AE6" s="243"/>
      <c r="AF6" s="243"/>
      <c r="AG6" s="243"/>
      <c r="AH6" s="161">
        <v>0</v>
      </c>
      <c r="AI6" s="161">
        <v>0</v>
      </c>
      <c r="AJ6" s="161">
        <v>0</v>
      </c>
      <c r="AK6" s="161">
        <v>0</v>
      </c>
      <c r="AL6" s="161">
        <v>0</v>
      </c>
      <c r="AM6" s="161">
        <v>0</v>
      </c>
      <c r="AN6" s="161">
        <v>0</v>
      </c>
      <c r="AO6" s="161">
        <v>0</v>
      </c>
      <c r="AP6" s="161">
        <v>0</v>
      </c>
      <c r="AQ6" s="161">
        <v>0</v>
      </c>
      <c r="AR6" s="161">
        <v>0</v>
      </c>
      <c r="AS6" s="161">
        <v>0</v>
      </c>
      <c r="AT6" s="161">
        <v>0</v>
      </c>
      <c r="AU6" s="161">
        <v>0</v>
      </c>
      <c r="AV6" s="161">
        <v>0</v>
      </c>
      <c r="AW6" s="161">
        <v>0</v>
      </c>
      <c r="AX6" s="161">
        <v>0</v>
      </c>
      <c r="AY6" s="161">
        <v>0</v>
      </c>
      <c r="AZ6" s="161">
        <v>0</v>
      </c>
      <c r="BA6" s="161">
        <v>0</v>
      </c>
      <c r="BB6" s="161">
        <v>0</v>
      </c>
      <c r="BC6" s="161">
        <v>0</v>
      </c>
      <c r="BD6" s="161">
        <v>0</v>
      </c>
      <c r="BE6" s="161">
        <v>0</v>
      </c>
      <c r="BF6" s="161">
        <v>0</v>
      </c>
      <c r="BG6" s="161">
        <v>12874.042214362229</v>
      </c>
      <c r="BH6" s="161">
        <v>15327.744681119742</v>
      </c>
      <c r="BI6" s="161">
        <v>16712.419139780723</v>
      </c>
      <c r="BJ6" s="161">
        <v>18031.167082408345</v>
      </c>
      <c r="BK6" s="161">
        <v>19342.611810079608</v>
      </c>
      <c r="BL6" s="161">
        <v>23268.818200331018</v>
      </c>
      <c r="BM6" s="161">
        <v>26651.727024537067</v>
      </c>
      <c r="BN6" s="161">
        <v>27878.190651787692</v>
      </c>
      <c r="BO6" s="161">
        <v>28782.150059510313</v>
      </c>
      <c r="BP6" s="161">
        <v>28831.585150247833</v>
      </c>
      <c r="BQ6" s="161">
        <v>28653.770756574129</v>
      </c>
      <c r="BR6" s="161">
        <v>28669.151591086669</v>
      </c>
      <c r="BS6" s="161">
        <v>27519.381376018566</v>
      </c>
      <c r="BT6" s="161">
        <v>26432.849603012408</v>
      </c>
      <c r="BU6" s="161">
        <v>24978.384564681259</v>
      </c>
      <c r="BV6" s="161">
        <v>22005.060518270217</v>
      </c>
      <c r="BW6" s="161">
        <v>17289.709190680911</v>
      </c>
      <c r="BX6" s="161">
        <v>14608.860760997823</v>
      </c>
      <c r="BY6" s="161">
        <v>10315.715819234068</v>
      </c>
      <c r="BZ6" s="161">
        <v>8490.0621298811584</v>
      </c>
      <c r="CA6" s="161">
        <v>7033.7241896569612</v>
      </c>
      <c r="CB6" s="161">
        <v>1796.5335097946117</v>
      </c>
      <c r="CC6" s="161">
        <v>-12.054386934545406</v>
      </c>
      <c r="CD6" s="161">
        <v>-118.61921014595276</v>
      </c>
      <c r="CE6" s="161">
        <v>-110.57015326430262</v>
      </c>
      <c r="CF6" s="161">
        <v>-103.58900936345152</v>
      </c>
      <c r="CG6" s="162">
        <v>-97.048638752006084</v>
      </c>
    </row>
    <row r="7" spans="1:85" s="362" customFormat="1" x14ac:dyDescent="0.35">
      <c r="A7" s="360"/>
      <c r="B7" s="200" t="s">
        <v>655</v>
      </c>
      <c r="C7" s="58"/>
      <c r="D7" s="243"/>
      <c r="E7" s="243"/>
      <c r="F7" s="243"/>
      <c r="G7" s="243"/>
      <c r="H7" s="243"/>
      <c r="I7" s="243"/>
      <c r="J7" s="243"/>
      <c r="K7" s="243"/>
      <c r="L7" s="243"/>
      <c r="M7" s="243"/>
      <c r="N7" s="243"/>
      <c r="O7" s="243"/>
      <c r="P7" s="243"/>
      <c r="Q7" s="243"/>
      <c r="R7" s="243"/>
      <c r="S7" s="243"/>
      <c r="T7" s="243"/>
      <c r="U7" s="243"/>
      <c r="V7" s="243"/>
      <c r="W7" s="243"/>
      <c r="X7" s="243"/>
      <c r="Y7" s="243"/>
      <c r="Z7" s="243"/>
      <c r="AA7" s="243"/>
      <c r="AB7" s="243"/>
      <c r="AC7" s="243"/>
      <c r="AD7" s="243"/>
      <c r="AE7" s="243"/>
      <c r="AF7" s="243"/>
      <c r="AG7" s="243"/>
      <c r="AH7" s="161">
        <v>0</v>
      </c>
      <c r="AI7" s="161">
        <v>0</v>
      </c>
      <c r="AJ7" s="161">
        <v>0</v>
      </c>
      <c r="AK7" s="161">
        <v>0</v>
      </c>
      <c r="AL7" s="161">
        <v>0</v>
      </c>
      <c r="AM7" s="161">
        <v>0</v>
      </c>
      <c r="AN7" s="161">
        <v>0</v>
      </c>
      <c r="AO7" s="161">
        <v>0</v>
      </c>
      <c r="AP7" s="161">
        <v>0</v>
      </c>
      <c r="AQ7" s="161">
        <v>0</v>
      </c>
      <c r="AR7" s="161">
        <v>0</v>
      </c>
      <c r="AS7" s="161">
        <v>0</v>
      </c>
      <c r="AT7" s="161">
        <v>0</v>
      </c>
      <c r="AU7" s="161">
        <v>0</v>
      </c>
      <c r="AV7" s="161">
        <v>0</v>
      </c>
      <c r="AW7" s="161">
        <v>0</v>
      </c>
      <c r="AX7" s="161">
        <v>0</v>
      </c>
      <c r="AY7" s="161">
        <v>0</v>
      </c>
      <c r="AZ7" s="161">
        <v>0</v>
      </c>
      <c r="BA7" s="161">
        <v>0</v>
      </c>
      <c r="BB7" s="161">
        <v>0</v>
      </c>
      <c r="BC7" s="161">
        <v>1055.1934053951668</v>
      </c>
      <c r="BD7" s="161">
        <v>4298.3955376594622</v>
      </c>
      <c r="BE7" s="161">
        <v>5456.0631067141403</v>
      </c>
      <c r="BF7" s="161">
        <v>6393.3457175844296</v>
      </c>
      <c r="BG7" s="161">
        <v>0</v>
      </c>
      <c r="BH7" s="161">
        <v>0</v>
      </c>
      <c r="BI7" s="161">
        <v>0</v>
      </c>
      <c r="BJ7" s="161">
        <v>0</v>
      </c>
      <c r="BK7" s="161">
        <v>0</v>
      </c>
      <c r="BL7" s="161">
        <v>0</v>
      </c>
      <c r="BM7" s="161">
        <v>0</v>
      </c>
      <c r="BN7" s="161">
        <v>0</v>
      </c>
      <c r="BO7" s="161">
        <v>0</v>
      </c>
      <c r="BP7" s="161">
        <v>0</v>
      </c>
      <c r="BQ7" s="161">
        <v>0</v>
      </c>
      <c r="BR7" s="161">
        <v>0</v>
      </c>
      <c r="BS7" s="161">
        <v>0</v>
      </c>
      <c r="BT7" s="161">
        <v>0</v>
      </c>
      <c r="BU7" s="161">
        <v>0</v>
      </c>
      <c r="BV7" s="161">
        <v>0</v>
      </c>
      <c r="BW7" s="161">
        <v>0</v>
      </c>
      <c r="BX7" s="161">
        <v>0</v>
      </c>
      <c r="BY7" s="161">
        <v>0</v>
      </c>
      <c r="BZ7" s="161">
        <v>0</v>
      </c>
      <c r="CA7" s="161">
        <v>0</v>
      </c>
      <c r="CB7" s="161">
        <v>0</v>
      </c>
      <c r="CC7" s="161">
        <v>0</v>
      </c>
      <c r="CD7" s="161">
        <v>0</v>
      </c>
      <c r="CE7" s="161">
        <v>0</v>
      </c>
      <c r="CF7" s="161">
        <v>0</v>
      </c>
      <c r="CG7" s="162">
        <v>0</v>
      </c>
    </row>
    <row r="8" spans="1:85" s="362" customFormat="1" ht="25.5" customHeight="1" x14ac:dyDescent="0.35">
      <c r="A8" s="360"/>
      <c r="B8" s="56" t="s">
        <v>656</v>
      </c>
      <c r="C8" s="363"/>
      <c r="D8" s="243"/>
      <c r="E8" s="243"/>
      <c r="F8" s="243"/>
      <c r="G8" s="243"/>
      <c r="H8" s="243"/>
      <c r="I8" s="243"/>
      <c r="J8" s="243"/>
      <c r="K8" s="243"/>
      <c r="L8" s="243"/>
      <c r="M8" s="243"/>
      <c r="N8" s="243"/>
      <c r="O8" s="243"/>
      <c r="P8" s="243"/>
      <c r="Q8" s="243"/>
      <c r="R8" s="243"/>
      <c r="S8" s="243"/>
      <c r="T8" s="243"/>
      <c r="U8" s="243"/>
      <c r="V8" s="243"/>
      <c r="W8" s="243"/>
      <c r="X8" s="243"/>
      <c r="Y8" s="243"/>
      <c r="Z8" s="243"/>
      <c r="AA8" s="243"/>
      <c r="AB8" s="243"/>
      <c r="AC8" s="243"/>
      <c r="AD8" s="243"/>
      <c r="AE8" s="243"/>
      <c r="AF8" s="243"/>
      <c r="AG8" s="243"/>
      <c r="AH8" s="161">
        <v>0</v>
      </c>
      <c r="AI8" s="161">
        <v>0</v>
      </c>
      <c r="AJ8" s="161">
        <v>0</v>
      </c>
      <c r="AK8" s="161">
        <v>0</v>
      </c>
      <c r="AL8" s="161">
        <v>0</v>
      </c>
      <c r="AM8" s="161">
        <v>0</v>
      </c>
      <c r="AN8" s="161">
        <v>0</v>
      </c>
      <c r="AO8" s="161">
        <v>0</v>
      </c>
      <c r="AP8" s="161">
        <v>0</v>
      </c>
      <c r="AQ8" s="161">
        <v>0</v>
      </c>
      <c r="AR8" s="161">
        <v>0</v>
      </c>
      <c r="AS8" s="161">
        <v>0</v>
      </c>
      <c r="AT8" s="161">
        <v>0</v>
      </c>
      <c r="AU8" s="161">
        <v>0</v>
      </c>
      <c r="AV8" s="161">
        <v>0</v>
      </c>
      <c r="AW8" s="161">
        <v>0</v>
      </c>
      <c r="AX8" s="161">
        <v>0</v>
      </c>
      <c r="AY8" s="161">
        <v>0</v>
      </c>
      <c r="AZ8" s="161">
        <v>0</v>
      </c>
      <c r="BA8" s="161">
        <v>0</v>
      </c>
      <c r="BB8" s="161">
        <v>0</v>
      </c>
      <c r="BC8" s="161">
        <v>0</v>
      </c>
      <c r="BD8" s="161">
        <v>0</v>
      </c>
      <c r="BE8" s="161">
        <v>0</v>
      </c>
      <c r="BF8" s="161">
        <v>0</v>
      </c>
      <c r="BG8" s="161">
        <v>9116.2705311041791</v>
      </c>
      <c r="BH8" s="161">
        <v>9279.9480273493427</v>
      </c>
      <c r="BI8" s="161">
        <v>9453.7507217152688</v>
      </c>
      <c r="BJ8" s="161">
        <v>9825.8937967826078</v>
      </c>
      <c r="BK8" s="161">
        <v>10261.521438727163</v>
      </c>
      <c r="BL8" s="161">
        <v>10900.406863522961</v>
      </c>
      <c r="BM8" s="161">
        <v>11445.824221207107</v>
      </c>
      <c r="BN8" s="161">
        <v>11771.076595896493</v>
      </c>
      <c r="BO8" s="161">
        <v>11787.966948892166</v>
      </c>
      <c r="BP8" s="161">
        <v>11780.394876706658</v>
      </c>
      <c r="BQ8" s="161">
        <v>11062.285844340486</v>
      </c>
      <c r="BR8" s="161">
        <v>11198.376776469457</v>
      </c>
      <c r="BS8" s="161">
        <v>11294.499063995099</v>
      </c>
      <c r="BT8" s="161">
        <v>11255.341996758169</v>
      </c>
      <c r="BU8" s="161">
        <v>11216.14163079983</v>
      </c>
      <c r="BV8" s="161">
        <v>11169.536591257416</v>
      </c>
      <c r="BW8" s="161">
        <v>11080.50676788642</v>
      </c>
      <c r="BX8" s="161">
        <v>11115.25067330817</v>
      </c>
      <c r="BY8" s="161">
        <v>10985.515655711268</v>
      </c>
      <c r="BZ8" s="161">
        <v>11216.440409603538</v>
      </c>
      <c r="CA8" s="161">
        <v>12098.955464509772</v>
      </c>
      <c r="CB8" s="161">
        <v>12875.509987984478</v>
      </c>
      <c r="CC8" s="161">
        <v>12880.572727391153</v>
      </c>
      <c r="CD8" s="161">
        <v>13109.35886522934</v>
      </c>
      <c r="CE8" s="161">
        <v>13147.762028124725</v>
      </c>
      <c r="CF8" s="161">
        <v>13157.262465378095</v>
      </c>
      <c r="CG8" s="162">
        <v>13181.105372128481</v>
      </c>
    </row>
    <row r="9" spans="1:85" s="362" customFormat="1" ht="25.5" customHeight="1" x14ac:dyDescent="0.35">
      <c r="A9" s="360"/>
      <c r="B9" s="361" t="s">
        <v>657</v>
      </c>
      <c r="C9" s="363"/>
      <c r="D9" s="243"/>
      <c r="E9" s="243"/>
      <c r="F9" s="243"/>
      <c r="G9" s="243"/>
      <c r="H9" s="243"/>
      <c r="I9" s="243"/>
      <c r="J9" s="243"/>
      <c r="K9" s="243"/>
      <c r="L9" s="243"/>
      <c r="M9" s="243"/>
      <c r="N9" s="243"/>
      <c r="O9" s="243"/>
      <c r="P9" s="243"/>
      <c r="Q9" s="243"/>
      <c r="R9" s="243"/>
      <c r="S9" s="243"/>
      <c r="T9" s="243"/>
      <c r="U9" s="243"/>
      <c r="V9" s="243"/>
      <c r="W9" s="243"/>
      <c r="X9" s="243"/>
      <c r="Y9" s="243"/>
      <c r="Z9" s="243"/>
      <c r="AA9" s="243"/>
      <c r="AB9" s="243"/>
      <c r="AC9" s="243"/>
      <c r="AD9" s="243"/>
      <c r="AE9" s="243"/>
      <c r="AF9" s="243"/>
      <c r="AG9" s="243"/>
      <c r="AH9" s="161">
        <f t="shared" ref="AH9:CC9" si="3">SUM(AH10:AH13)</f>
        <v>0</v>
      </c>
      <c r="AI9" s="161">
        <f t="shared" si="3"/>
        <v>0</v>
      </c>
      <c r="AJ9" s="161">
        <f t="shared" si="3"/>
        <v>0</v>
      </c>
      <c r="AK9" s="161">
        <f t="shared" si="3"/>
        <v>0</v>
      </c>
      <c r="AL9" s="161">
        <f t="shared" si="3"/>
        <v>0</v>
      </c>
      <c r="AM9" s="161">
        <f t="shared" si="3"/>
        <v>0</v>
      </c>
      <c r="AN9" s="161">
        <f t="shared" si="3"/>
        <v>0</v>
      </c>
      <c r="AO9" s="161">
        <f t="shared" si="3"/>
        <v>0</v>
      </c>
      <c r="AP9" s="161">
        <f t="shared" si="3"/>
        <v>0</v>
      </c>
      <c r="AQ9" s="161">
        <f t="shared" si="3"/>
        <v>0</v>
      </c>
      <c r="AR9" s="161">
        <f t="shared" si="3"/>
        <v>0</v>
      </c>
      <c r="AS9" s="161">
        <f t="shared" si="3"/>
        <v>0</v>
      </c>
      <c r="AT9" s="161">
        <f t="shared" si="3"/>
        <v>0</v>
      </c>
      <c r="AU9" s="161">
        <f t="shared" si="3"/>
        <v>0</v>
      </c>
      <c r="AV9" s="161">
        <f t="shared" si="3"/>
        <v>0</v>
      </c>
      <c r="AW9" s="161">
        <f t="shared" si="3"/>
        <v>0</v>
      </c>
      <c r="AX9" s="161">
        <f t="shared" si="3"/>
        <v>0</v>
      </c>
      <c r="AY9" s="161">
        <f t="shared" si="3"/>
        <v>0</v>
      </c>
      <c r="AZ9" s="161">
        <f t="shared" si="3"/>
        <v>0</v>
      </c>
      <c r="BA9" s="161">
        <f t="shared" si="3"/>
        <v>0</v>
      </c>
      <c r="BB9" s="161">
        <f t="shared" si="3"/>
        <v>0</v>
      </c>
      <c r="BC9" s="161">
        <f t="shared" si="3"/>
        <v>0</v>
      </c>
      <c r="BD9" s="161">
        <f t="shared" si="3"/>
        <v>0</v>
      </c>
      <c r="BE9" s="161">
        <f t="shared" si="3"/>
        <v>0</v>
      </c>
      <c r="BF9" s="161">
        <f t="shared" si="3"/>
        <v>0</v>
      </c>
      <c r="BG9" s="161">
        <f t="shared" si="3"/>
        <v>20</v>
      </c>
      <c r="BH9" s="161">
        <f t="shared" si="3"/>
        <v>37.799999999999997</v>
      </c>
      <c r="BI9" s="161">
        <f t="shared" si="3"/>
        <v>480.12300132909712</v>
      </c>
      <c r="BJ9" s="161">
        <f t="shared" si="3"/>
        <v>255.12901574999998</v>
      </c>
      <c r="BK9" s="161">
        <f t="shared" si="3"/>
        <v>248.09961419999996</v>
      </c>
      <c r="BL9" s="161">
        <f t="shared" si="3"/>
        <v>330.64953000000003</v>
      </c>
      <c r="BM9" s="161">
        <f t="shared" si="3"/>
        <v>584.34068080125064</v>
      </c>
      <c r="BN9" s="161">
        <f t="shared" si="3"/>
        <v>495.67599999999999</v>
      </c>
      <c r="BO9" s="161">
        <f t="shared" si="3"/>
        <v>163.26</v>
      </c>
      <c r="BP9" s="161">
        <f t="shared" si="3"/>
        <v>38.083999999999996</v>
      </c>
      <c r="BQ9" s="161">
        <f t="shared" si="3"/>
        <v>60.445999999999998</v>
      </c>
      <c r="BR9" s="161">
        <f t="shared" si="3"/>
        <v>77.471000000000004</v>
      </c>
      <c r="BS9" s="161">
        <f t="shared" si="3"/>
        <v>126.741</v>
      </c>
      <c r="BT9" s="161">
        <f t="shared" si="3"/>
        <v>171.30799999999996</v>
      </c>
      <c r="BU9" s="161">
        <f t="shared" si="3"/>
        <v>168.72800000000001</v>
      </c>
      <c r="BV9" s="161">
        <f t="shared" si="3"/>
        <v>242.51900000000001</v>
      </c>
      <c r="BW9" s="161">
        <f t="shared" si="3"/>
        <v>305.1815029573537</v>
      </c>
      <c r="BX9" s="161">
        <f t="shared" si="3"/>
        <v>325.11897574075869</v>
      </c>
      <c r="BY9" s="161">
        <f t="shared" si="3"/>
        <v>489.1430371868455</v>
      </c>
      <c r="BZ9" s="161">
        <f t="shared" si="3"/>
        <v>607.81501008817406</v>
      </c>
      <c r="CA9" s="161">
        <f t="shared" si="3"/>
        <v>701.15489185194974</v>
      </c>
      <c r="CB9" s="161">
        <f t="shared" si="3"/>
        <v>711.04845136988195</v>
      </c>
      <c r="CC9" s="161">
        <f t="shared" si="3"/>
        <v>527.42947439420493</v>
      </c>
      <c r="CD9" s="161">
        <f t="shared" ref="CD9:CE9" si="4">SUM(CD10:CD13)</f>
        <v>437.99614913585026</v>
      </c>
      <c r="CE9" s="161">
        <f t="shared" si="4"/>
        <v>454.12629394941962</v>
      </c>
      <c r="CF9" s="161">
        <f>SUM(CF10:CF13)</f>
        <v>461.73774964332597</v>
      </c>
      <c r="CG9" s="162">
        <f>SUM(CG10:CG13)</f>
        <v>461.48621263661414</v>
      </c>
    </row>
    <row r="10" spans="1:85" s="362" customFormat="1" x14ac:dyDescent="0.35">
      <c r="A10" s="360"/>
      <c r="B10" s="288" t="s">
        <v>658</v>
      </c>
      <c r="C10" s="363"/>
      <c r="D10" s="243"/>
      <c r="E10" s="243"/>
      <c r="F10" s="243"/>
      <c r="G10" s="243"/>
      <c r="H10" s="243"/>
      <c r="I10" s="243"/>
      <c r="J10" s="243"/>
      <c r="K10" s="243"/>
      <c r="L10" s="243"/>
      <c r="M10" s="243"/>
      <c r="N10" s="243"/>
      <c r="O10" s="243"/>
      <c r="P10" s="243"/>
      <c r="Q10" s="243"/>
      <c r="R10" s="243"/>
      <c r="S10" s="243"/>
      <c r="T10" s="243"/>
      <c r="U10" s="243"/>
      <c r="V10" s="243"/>
      <c r="W10" s="243"/>
      <c r="X10" s="243"/>
      <c r="Y10" s="243"/>
      <c r="Z10" s="243"/>
      <c r="AA10" s="243"/>
      <c r="AB10" s="243"/>
      <c r="AC10" s="243"/>
      <c r="AD10" s="243"/>
      <c r="AE10" s="243"/>
      <c r="AF10" s="243"/>
      <c r="AG10" s="243"/>
      <c r="AH10" s="161">
        <v>0</v>
      </c>
      <c r="AI10" s="161">
        <v>0</v>
      </c>
      <c r="AJ10" s="161">
        <v>0</v>
      </c>
      <c r="AK10" s="161">
        <v>0</v>
      </c>
      <c r="AL10" s="161">
        <v>0</v>
      </c>
      <c r="AM10" s="161">
        <v>0</v>
      </c>
      <c r="AN10" s="161">
        <v>0</v>
      </c>
      <c r="AO10" s="161">
        <v>0</v>
      </c>
      <c r="AP10" s="161">
        <v>0</v>
      </c>
      <c r="AQ10" s="161">
        <v>0</v>
      </c>
      <c r="AR10" s="161">
        <v>0</v>
      </c>
      <c r="AS10" s="161">
        <v>0</v>
      </c>
      <c r="AT10" s="161">
        <v>0</v>
      </c>
      <c r="AU10" s="161">
        <v>0</v>
      </c>
      <c r="AV10" s="161">
        <v>0</v>
      </c>
      <c r="AW10" s="161">
        <v>0</v>
      </c>
      <c r="AX10" s="161">
        <v>0</v>
      </c>
      <c r="AY10" s="161">
        <v>0</v>
      </c>
      <c r="AZ10" s="161">
        <v>0</v>
      </c>
      <c r="BA10" s="161">
        <v>0</v>
      </c>
      <c r="BB10" s="161">
        <v>0</v>
      </c>
      <c r="BC10" s="161">
        <v>0</v>
      </c>
      <c r="BD10" s="161">
        <v>0</v>
      </c>
      <c r="BE10" s="161">
        <v>0</v>
      </c>
      <c r="BF10" s="161">
        <v>0</v>
      </c>
      <c r="BG10" s="161">
        <v>0</v>
      </c>
      <c r="BH10" s="161">
        <v>0</v>
      </c>
      <c r="BI10" s="161">
        <v>430.12300132909712</v>
      </c>
      <c r="BJ10" s="161">
        <v>248.43701574999997</v>
      </c>
      <c r="BK10" s="161">
        <v>205.29961419999995</v>
      </c>
      <c r="BL10" s="161">
        <v>287.18713000000002</v>
      </c>
      <c r="BM10" s="161">
        <v>375.84635547314184</v>
      </c>
      <c r="BN10" s="161">
        <v>330.87599999999998</v>
      </c>
      <c r="BO10" s="161">
        <v>83.781999999999996</v>
      </c>
      <c r="BP10" s="161">
        <v>0.53100000000000003</v>
      </c>
      <c r="BQ10" s="161">
        <v>0.216</v>
      </c>
      <c r="BR10" s="161">
        <v>1.0999999999999999E-2</v>
      </c>
      <c r="BS10" s="161">
        <v>5.0000000000000001E-3</v>
      </c>
      <c r="BT10" s="161">
        <v>4.0000000000000001E-3</v>
      </c>
      <c r="BU10" s="161">
        <v>2E-3</v>
      </c>
      <c r="BV10" s="161">
        <v>0</v>
      </c>
      <c r="BW10" s="161">
        <v>9.0000000000000011E-3</v>
      </c>
      <c r="BX10" s="161">
        <v>4.0000000000000001E-3</v>
      </c>
      <c r="BY10" s="161">
        <v>8.0000000000000002E-3</v>
      </c>
      <c r="BZ10" s="161">
        <v>1E-3</v>
      </c>
      <c r="CA10" s="161">
        <v>1E-3</v>
      </c>
      <c r="CB10" s="161">
        <v>1E-3</v>
      </c>
      <c r="CC10" s="161">
        <v>1E-3</v>
      </c>
      <c r="CD10" s="161">
        <v>1E-3</v>
      </c>
      <c r="CE10" s="161">
        <v>1E-3</v>
      </c>
      <c r="CF10" s="161">
        <v>1E-3</v>
      </c>
      <c r="CG10" s="162">
        <v>0</v>
      </c>
    </row>
    <row r="11" spans="1:85" s="366" customFormat="1" x14ac:dyDescent="0.35">
      <c r="A11" s="364"/>
      <c r="B11" s="365" t="s">
        <v>659</v>
      </c>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367"/>
      <c r="AB11" s="367"/>
      <c r="AC11" s="367"/>
      <c r="AD11" s="367"/>
      <c r="AE11" s="367"/>
      <c r="AF11" s="367"/>
      <c r="AG11" s="367"/>
      <c r="AH11" s="161">
        <v>0</v>
      </c>
      <c r="AI11" s="161">
        <v>0</v>
      </c>
      <c r="AJ11" s="161">
        <v>0</v>
      </c>
      <c r="AK11" s="161">
        <v>0</v>
      </c>
      <c r="AL11" s="161">
        <v>0</v>
      </c>
      <c r="AM11" s="161">
        <v>0</v>
      </c>
      <c r="AN11" s="161">
        <v>0</v>
      </c>
      <c r="AO11" s="161">
        <v>0</v>
      </c>
      <c r="AP11" s="161">
        <v>0</v>
      </c>
      <c r="AQ11" s="161">
        <v>0</v>
      </c>
      <c r="AR11" s="161">
        <v>0</v>
      </c>
      <c r="AS11" s="161">
        <v>0</v>
      </c>
      <c r="AT11" s="161">
        <v>0</v>
      </c>
      <c r="AU11" s="161">
        <v>0</v>
      </c>
      <c r="AV11" s="161">
        <v>0</v>
      </c>
      <c r="AW11" s="161">
        <v>0</v>
      </c>
      <c r="AX11" s="161">
        <v>0</v>
      </c>
      <c r="AY11" s="161">
        <v>0</v>
      </c>
      <c r="AZ11" s="161">
        <v>0</v>
      </c>
      <c r="BA11" s="161">
        <v>0</v>
      </c>
      <c r="BB11" s="161">
        <v>0</v>
      </c>
      <c r="BC11" s="161">
        <v>0</v>
      </c>
      <c r="BD11" s="161">
        <v>0</v>
      </c>
      <c r="BE11" s="161">
        <v>0</v>
      </c>
      <c r="BF11" s="161">
        <v>0</v>
      </c>
      <c r="BG11" s="161">
        <v>0</v>
      </c>
      <c r="BH11" s="161">
        <v>0</v>
      </c>
      <c r="BI11" s="161">
        <v>0</v>
      </c>
      <c r="BJ11" s="161">
        <v>0</v>
      </c>
      <c r="BK11" s="161">
        <v>0</v>
      </c>
      <c r="BL11" s="161">
        <v>0</v>
      </c>
      <c r="BM11" s="161">
        <v>162.45132532810879</v>
      </c>
      <c r="BN11" s="161">
        <v>111.17099999999999</v>
      </c>
      <c r="BO11" s="161">
        <v>-0.92799999999999994</v>
      </c>
      <c r="BP11" s="161">
        <v>0</v>
      </c>
      <c r="BQ11" s="161">
        <v>0</v>
      </c>
      <c r="BR11" s="161">
        <v>0</v>
      </c>
      <c r="BS11" s="161">
        <v>0</v>
      </c>
      <c r="BT11" s="161">
        <v>0</v>
      </c>
      <c r="BU11" s="161">
        <v>0</v>
      </c>
      <c r="BV11" s="161">
        <v>0</v>
      </c>
      <c r="BW11" s="161">
        <v>0</v>
      </c>
      <c r="BX11" s="161">
        <v>0</v>
      </c>
      <c r="BY11" s="161">
        <v>0</v>
      </c>
      <c r="BZ11" s="161">
        <v>0</v>
      </c>
      <c r="CA11" s="161">
        <v>0</v>
      </c>
      <c r="CB11" s="161">
        <v>0</v>
      </c>
      <c r="CC11" s="161">
        <v>0</v>
      </c>
      <c r="CD11" s="161">
        <v>0</v>
      </c>
      <c r="CE11" s="161">
        <v>0</v>
      </c>
      <c r="CF11" s="161">
        <v>0</v>
      </c>
      <c r="CG11" s="162">
        <v>0</v>
      </c>
    </row>
    <row r="12" spans="1:85" s="366" customFormat="1" x14ac:dyDescent="0.35">
      <c r="A12" s="364"/>
      <c r="B12" s="365" t="s">
        <v>660</v>
      </c>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367"/>
      <c r="AB12" s="367"/>
      <c r="AC12" s="367"/>
      <c r="AD12" s="367"/>
      <c r="AE12" s="367"/>
      <c r="AF12" s="367"/>
      <c r="AG12" s="367"/>
      <c r="AH12" s="161">
        <v>0</v>
      </c>
      <c r="AI12" s="161">
        <v>0</v>
      </c>
      <c r="AJ12" s="161">
        <v>0</v>
      </c>
      <c r="AK12" s="161">
        <v>0</v>
      </c>
      <c r="AL12" s="161">
        <v>0</v>
      </c>
      <c r="AM12" s="161">
        <v>0</v>
      </c>
      <c r="AN12" s="161">
        <v>0</v>
      </c>
      <c r="AO12" s="161">
        <v>0</v>
      </c>
      <c r="AP12" s="161">
        <v>0</v>
      </c>
      <c r="AQ12" s="161">
        <v>0</v>
      </c>
      <c r="AR12" s="161">
        <v>0</v>
      </c>
      <c r="AS12" s="161">
        <v>0</v>
      </c>
      <c r="AT12" s="161">
        <v>0</v>
      </c>
      <c r="AU12" s="161">
        <v>0</v>
      </c>
      <c r="AV12" s="161">
        <v>0</v>
      </c>
      <c r="AW12" s="161">
        <v>0</v>
      </c>
      <c r="AX12" s="161">
        <v>0</v>
      </c>
      <c r="AY12" s="161">
        <v>0</v>
      </c>
      <c r="AZ12" s="161">
        <v>0</v>
      </c>
      <c r="BA12" s="161">
        <v>0</v>
      </c>
      <c r="BB12" s="161">
        <v>0</v>
      </c>
      <c r="BC12" s="161">
        <v>0</v>
      </c>
      <c r="BD12" s="161">
        <v>0</v>
      </c>
      <c r="BE12" s="161">
        <v>0</v>
      </c>
      <c r="BF12" s="161">
        <v>0</v>
      </c>
      <c r="BG12" s="161">
        <v>20</v>
      </c>
      <c r="BH12" s="161">
        <v>37.799999999999997</v>
      </c>
      <c r="BI12" s="161">
        <v>50</v>
      </c>
      <c r="BJ12" s="161">
        <v>6.6919999999999993</v>
      </c>
      <c r="BK12" s="161">
        <v>42.8</v>
      </c>
      <c r="BL12" s="161">
        <v>43.462400000000002</v>
      </c>
      <c r="BM12" s="161">
        <v>46.042999999999999</v>
      </c>
      <c r="BN12" s="161">
        <v>53.629000000000005</v>
      </c>
      <c r="BO12" s="161">
        <v>80.406000000000006</v>
      </c>
      <c r="BP12" s="161">
        <v>37.552999999999997</v>
      </c>
      <c r="BQ12" s="161">
        <v>60.23</v>
      </c>
      <c r="BR12" s="161">
        <v>71.89200000000001</v>
      </c>
      <c r="BS12" s="161">
        <v>99.076000000000008</v>
      </c>
      <c r="BT12" s="161">
        <v>129.22799999999998</v>
      </c>
      <c r="BU12" s="161">
        <v>90</v>
      </c>
      <c r="BV12" s="161">
        <v>79</v>
      </c>
      <c r="BW12" s="161">
        <v>72</v>
      </c>
      <c r="BX12" s="161">
        <v>90</v>
      </c>
      <c r="BY12" s="161">
        <v>88</v>
      </c>
      <c r="BZ12" s="161">
        <v>88</v>
      </c>
      <c r="CA12" s="161">
        <v>93</v>
      </c>
      <c r="CB12" s="161">
        <v>98</v>
      </c>
      <c r="CC12" s="161">
        <v>99</v>
      </c>
      <c r="CD12" s="161">
        <v>99</v>
      </c>
      <c r="CE12" s="161">
        <v>99</v>
      </c>
      <c r="CF12" s="161">
        <v>99</v>
      </c>
      <c r="CG12" s="162">
        <v>99</v>
      </c>
    </row>
    <row r="13" spans="1:85" s="366" customFormat="1" ht="25.5" customHeight="1" x14ac:dyDescent="0.35">
      <c r="A13" s="364"/>
      <c r="B13" s="365" t="s">
        <v>661</v>
      </c>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161">
        <v>0</v>
      </c>
      <c r="AI13" s="161">
        <v>0</v>
      </c>
      <c r="AJ13" s="161">
        <v>0</v>
      </c>
      <c r="AK13" s="161">
        <v>0</v>
      </c>
      <c r="AL13" s="161">
        <v>0</v>
      </c>
      <c r="AM13" s="161">
        <v>0</v>
      </c>
      <c r="AN13" s="161">
        <v>0</v>
      </c>
      <c r="AO13" s="161">
        <v>0</v>
      </c>
      <c r="AP13" s="161">
        <v>0</v>
      </c>
      <c r="AQ13" s="161">
        <v>0</v>
      </c>
      <c r="AR13" s="161">
        <v>0</v>
      </c>
      <c r="AS13" s="161">
        <v>0</v>
      </c>
      <c r="AT13" s="161">
        <v>0</v>
      </c>
      <c r="AU13" s="161">
        <v>0</v>
      </c>
      <c r="AV13" s="161">
        <v>0</v>
      </c>
      <c r="AW13" s="161">
        <v>0</v>
      </c>
      <c r="AX13" s="161">
        <v>0</v>
      </c>
      <c r="AY13" s="161">
        <v>0</v>
      </c>
      <c r="AZ13" s="161">
        <v>0</v>
      </c>
      <c r="BA13" s="161">
        <v>0</v>
      </c>
      <c r="BB13" s="161">
        <v>0</v>
      </c>
      <c r="BC13" s="161">
        <v>0</v>
      </c>
      <c r="BD13" s="161">
        <v>0</v>
      </c>
      <c r="BE13" s="161">
        <v>0</v>
      </c>
      <c r="BF13" s="161">
        <v>0</v>
      </c>
      <c r="BG13" s="161">
        <v>0</v>
      </c>
      <c r="BH13" s="161">
        <v>0</v>
      </c>
      <c r="BI13" s="161">
        <v>0</v>
      </c>
      <c r="BJ13" s="161">
        <v>0</v>
      </c>
      <c r="BK13" s="161">
        <v>0</v>
      </c>
      <c r="BL13" s="161">
        <v>0</v>
      </c>
      <c r="BM13" s="161">
        <v>0</v>
      </c>
      <c r="BN13" s="161">
        <v>0</v>
      </c>
      <c r="BO13" s="161">
        <v>0</v>
      </c>
      <c r="BP13" s="161">
        <v>0</v>
      </c>
      <c r="BQ13" s="161">
        <v>0</v>
      </c>
      <c r="BR13" s="161">
        <v>5.5680000000000005</v>
      </c>
      <c r="BS13" s="161">
        <v>27.66</v>
      </c>
      <c r="BT13" s="161">
        <v>42.076000000000001</v>
      </c>
      <c r="BU13" s="161">
        <v>78.725999999999999</v>
      </c>
      <c r="BV13" s="161">
        <v>163.51900000000001</v>
      </c>
      <c r="BW13" s="161">
        <v>233.17250295735369</v>
      </c>
      <c r="BX13" s="161">
        <v>235.11497574075867</v>
      </c>
      <c r="BY13" s="161">
        <v>401.13503718684552</v>
      </c>
      <c r="BZ13" s="161">
        <v>519.81401008817409</v>
      </c>
      <c r="CA13" s="161">
        <v>608.15389185194977</v>
      </c>
      <c r="CB13" s="161">
        <v>613.04745136988197</v>
      </c>
      <c r="CC13" s="161">
        <v>428.4284743942049</v>
      </c>
      <c r="CD13" s="161">
        <v>338.99514913585028</v>
      </c>
      <c r="CE13" s="161">
        <v>355.12529394941964</v>
      </c>
      <c r="CF13" s="161">
        <v>362.73674964332594</v>
      </c>
      <c r="CG13" s="162">
        <v>362.48621263661414</v>
      </c>
    </row>
    <row r="14" spans="1:85" x14ac:dyDescent="0.35">
      <c r="A14" s="368"/>
      <c r="B14" s="369"/>
      <c r="C14" s="353"/>
      <c r="D14" s="370"/>
      <c r="E14" s="370"/>
      <c r="F14" s="370"/>
      <c r="G14" s="370"/>
      <c r="H14" s="370"/>
      <c r="I14" s="370"/>
      <c r="J14" s="370"/>
      <c r="K14" s="370"/>
      <c r="L14" s="370"/>
      <c r="M14" s="370"/>
      <c r="N14" s="370"/>
      <c r="O14" s="370"/>
      <c r="P14" s="370"/>
      <c r="Q14" s="370"/>
      <c r="R14" s="370"/>
      <c r="S14" s="370"/>
      <c r="T14" s="370"/>
      <c r="U14" s="370"/>
      <c r="V14" s="370"/>
      <c r="W14" s="370"/>
      <c r="X14" s="370"/>
      <c r="Y14" s="370"/>
      <c r="Z14" s="370"/>
      <c r="AA14" s="370"/>
      <c r="AB14" s="370"/>
      <c r="AC14" s="370"/>
      <c r="AD14" s="370"/>
      <c r="AE14" s="370"/>
      <c r="AF14" s="370"/>
      <c r="AG14" s="370"/>
      <c r="AH14" s="371"/>
      <c r="AI14" s="371"/>
      <c r="AJ14" s="371"/>
      <c r="AK14" s="371"/>
      <c r="AL14" s="371"/>
      <c r="AM14" s="371"/>
      <c r="AN14" s="371"/>
      <c r="AO14" s="371"/>
      <c r="AP14" s="371"/>
      <c r="AQ14" s="371"/>
      <c r="AR14" s="371"/>
      <c r="AS14" s="371"/>
      <c r="AT14" s="371"/>
      <c r="AU14" s="371"/>
      <c r="AV14" s="371"/>
      <c r="AW14" s="371"/>
      <c r="AX14" s="371"/>
      <c r="AY14" s="371"/>
      <c r="AZ14" s="371"/>
      <c r="BA14" s="371"/>
      <c r="BB14" s="371"/>
      <c r="BC14" s="371"/>
      <c r="BD14" s="371"/>
      <c r="BE14" s="371"/>
      <c r="BF14" s="371"/>
      <c r="BG14" s="371"/>
      <c r="BH14" s="371"/>
      <c r="BI14" s="371"/>
      <c r="BJ14" s="371"/>
      <c r="BK14" s="371"/>
      <c r="BL14" s="371"/>
      <c r="BM14" s="371"/>
      <c r="BN14" s="371"/>
      <c r="BO14" s="371"/>
      <c r="BP14" s="371"/>
      <c r="BQ14" s="371"/>
      <c r="BR14" s="371"/>
      <c r="BS14" s="371"/>
      <c r="BT14" s="371"/>
      <c r="BU14" s="371"/>
      <c r="BV14" s="371"/>
      <c r="BW14" s="371"/>
      <c r="BX14" s="372"/>
      <c r="BY14" s="372"/>
      <c r="BZ14" s="372"/>
      <c r="CA14" s="372"/>
      <c r="CB14" s="372"/>
      <c r="CC14" s="372"/>
      <c r="CD14" s="372"/>
      <c r="CE14" s="372"/>
      <c r="CF14" s="372"/>
      <c r="CG14" s="373"/>
    </row>
    <row r="15" spans="1:85" s="362" customFormat="1" ht="41.25" customHeight="1" x14ac:dyDescent="0.35">
      <c r="A15" s="374"/>
      <c r="B15" s="375" t="s">
        <v>653</v>
      </c>
      <c r="C15" s="376"/>
      <c r="D15" s="40" t="s">
        <v>296</v>
      </c>
      <c r="E15" s="40" t="s">
        <v>297</v>
      </c>
      <c r="F15" s="40" t="s">
        <v>298</v>
      </c>
      <c r="G15" s="40" t="s">
        <v>299</v>
      </c>
      <c r="H15" s="40" t="s">
        <v>300</v>
      </c>
      <c r="I15" s="40" t="s">
        <v>301</v>
      </c>
      <c r="J15" s="40" t="s">
        <v>302</v>
      </c>
      <c r="K15" s="40" t="s">
        <v>303</v>
      </c>
      <c r="L15" s="40" t="s">
        <v>304</v>
      </c>
      <c r="M15" s="40" t="s">
        <v>305</v>
      </c>
      <c r="N15" s="40" t="s">
        <v>306</v>
      </c>
      <c r="O15" s="40" t="s">
        <v>307</v>
      </c>
      <c r="P15" s="40" t="s">
        <v>308</v>
      </c>
      <c r="Q15" s="40" t="s">
        <v>309</v>
      </c>
      <c r="R15" s="40" t="s">
        <v>310</v>
      </c>
      <c r="S15" s="40" t="s">
        <v>311</v>
      </c>
      <c r="T15" s="40" t="s">
        <v>312</v>
      </c>
      <c r="U15" s="40" t="s">
        <v>313</v>
      </c>
      <c r="V15" s="40" t="s">
        <v>314</v>
      </c>
      <c r="W15" s="40" t="s">
        <v>315</v>
      </c>
      <c r="X15" s="40" t="s">
        <v>316</v>
      </c>
      <c r="Y15" s="40" t="s">
        <v>317</v>
      </c>
      <c r="Z15" s="40" t="s">
        <v>318</v>
      </c>
      <c r="AA15" s="40" t="s">
        <v>319</v>
      </c>
      <c r="AB15" s="40" t="s">
        <v>320</v>
      </c>
      <c r="AC15" s="40" t="s">
        <v>321</v>
      </c>
      <c r="AD15" s="40" t="s">
        <v>322</v>
      </c>
      <c r="AE15" s="40" t="s">
        <v>323</v>
      </c>
      <c r="AF15" s="40" t="s">
        <v>324</v>
      </c>
      <c r="AG15" s="40" t="s">
        <v>325</v>
      </c>
      <c r="AH15" s="40" t="s">
        <v>326</v>
      </c>
      <c r="AI15" s="40" t="s">
        <v>327</v>
      </c>
      <c r="AJ15" s="40" t="s">
        <v>328</v>
      </c>
      <c r="AK15" s="40" t="s">
        <v>329</v>
      </c>
      <c r="AL15" s="40" t="s">
        <v>330</v>
      </c>
      <c r="AM15" s="40" t="s">
        <v>331</v>
      </c>
      <c r="AN15" s="40" t="s">
        <v>332</v>
      </c>
      <c r="AO15" s="40" t="s">
        <v>333</v>
      </c>
      <c r="AP15" s="40" t="s">
        <v>334</v>
      </c>
      <c r="AQ15" s="40" t="s">
        <v>335</v>
      </c>
      <c r="AR15" s="40" t="s">
        <v>336</v>
      </c>
      <c r="AS15" s="40" t="s">
        <v>337</v>
      </c>
      <c r="AT15" s="40" t="s">
        <v>338</v>
      </c>
      <c r="AU15" s="40" t="s">
        <v>339</v>
      </c>
      <c r="AV15" s="40" t="s">
        <v>340</v>
      </c>
      <c r="AW15" s="40" t="s">
        <v>341</v>
      </c>
      <c r="AX15" s="40" t="s">
        <v>342</v>
      </c>
      <c r="AY15" s="40" t="s">
        <v>227</v>
      </c>
      <c r="AZ15" s="40" t="s">
        <v>228</v>
      </c>
      <c r="BA15" s="40" t="s">
        <v>229</v>
      </c>
      <c r="BB15" s="40" t="s">
        <v>230</v>
      </c>
      <c r="BC15" s="40" t="s">
        <v>231</v>
      </c>
      <c r="BD15" s="40" t="s">
        <v>232</v>
      </c>
      <c r="BE15" s="40" t="s">
        <v>233</v>
      </c>
      <c r="BF15" s="40" t="s">
        <v>234</v>
      </c>
      <c r="BG15" s="40" t="s">
        <v>235</v>
      </c>
      <c r="BH15" s="40" t="s">
        <v>236</v>
      </c>
      <c r="BI15" s="40" t="s">
        <v>237</v>
      </c>
      <c r="BJ15" s="40" t="s">
        <v>238</v>
      </c>
      <c r="BK15" s="40" t="s">
        <v>239</v>
      </c>
      <c r="BL15" s="40" t="s">
        <v>240</v>
      </c>
      <c r="BM15" s="40" t="s">
        <v>241</v>
      </c>
      <c r="BN15" s="40" t="s">
        <v>242</v>
      </c>
      <c r="BO15" s="40" t="s">
        <v>243</v>
      </c>
      <c r="BP15" s="40" t="s">
        <v>244</v>
      </c>
      <c r="BQ15" s="40" t="s">
        <v>245</v>
      </c>
      <c r="BR15" s="40" t="s">
        <v>246</v>
      </c>
      <c r="BS15" s="40" t="s">
        <v>247</v>
      </c>
      <c r="BT15" s="40" t="s">
        <v>248</v>
      </c>
      <c r="BU15" s="40" t="s">
        <v>249</v>
      </c>
      <c r="BV15" s="40" t="s">
        <v>250</v>
      </c>
      <c r="BW15" s="40" t="s">
        <v>251</v>
      </c>
      <c r="BX15" s="40" t="s">
        <v>252</v>
      </c>
      <c r="BY15" s="40" t="s">
        <v>253</v>
      </c>
      <c r="BZ15" s="40" t="s">
        <v>254</v>
      </c>
      <c r="CA15" s="40" t="s">
        <v>255</v>
      </c>
      <c r="CB15" s="40" t="s">
        <v>256</v>
      </c>
      <c r="CC15" s="40" t="s">
        <v>257</v>
      </c>
      <c r="CD15" s="40" t="s">
        <v>258</v>
      </c>
      <c r="CE15" s="40" t="s">
        <v>259</v>
      </c>
      <c r="CF15" s="40" t="s">
        <v>260</v>
      </c>
      <c r="CG15" s="41" t="s">
        <v>261</v>
      </c>
    </row>
    <row r="16" spans="1:85" s="362" customFormat="1" x14ac:dyDescent="0.35">
      <c r="A16" s="374"/>
      <c r="B16" s="377" t="s">
        <v>460</v>
      </c>
      <c r="C16" s="378"/>
      <c r="D16" s="279" t="s">
        <v>263</v>
      </c>
      <c r="E16" s="279" t="s">
        <v>263</v>
      </c>
      <c r="F16" s="279" t="s">
        <v>263</v>
      </c>
      <c r="G16" s="279" t="s">
        <v>263</v>
      </c>
      <c r="H16" s="279" t="s">
        <v>263</v>
      </c>
      <c r="I16" s="279" t="s">
        <v>263</v>
      </c>
      <c r="J16" s="279" t="s">
        <v>263</v>
      </c>
      <c r="K16" s="279" t="s">
        <v>263</v>
      </c>
      <c r="L16" s="279" t="s">
        <v>263</v>
      </c>
      <c r="M16" s="279" t="s">
        <v>263</v>
      </c>
      <c r="N16" s="279" t="s">
        <v>263</v>
      </c>
      <c r="O16" s="279" t="s">
        <v>263</v>
      </c>
      <c r="P16" s="279" t="s">
        <v>263</v>
      </c>
      <c r="Q16" s="279" t="s">
        <v>263</v>
      </c>
      <c r="R16" s="279" t="s">
        <v>263</v>
      </c>
      <c r="S16" s="279" t="s">
        <v>263</v>
      </c>
      <c r="T16" s="279" t="s">
        <v>263</v>
      </c>
      <c r="U16" s="279" t="s">
        <v>263</v>
      </c>
      <c r="V16" s="279" t="s">
        <v>263</v>
      </c>
      <c r="W16" s="279" t="s">
        <v>263</v>
      </c>
      <c r="X16" s="279" t="s">
        <v>263</v>
      </c>
      <c r="Y16" s="279" t="s">
        <v>263</v>
      </c>
      <c r="Z16" s="279" t="s">
        <v>263</v>
      </c>
      <c r="AA16" s="279" t="s">
        <v>263</v>
      </c>
      <c r="AB16" s="279" t="s">
        <v>263</v>
      </c>
      <c r="AC16" s="279" t="s">
        <v>263</v>
      </c>
      <c r="AD16" s="279" t="s">
        <v>263</v>
      </c>
      <c r="AE16" s="279" t="s">
        <v>263</v>
      </c>
      <c r="AF16" s="279" t="s">
        <v>263</v>
      </c>
      <c r="AG16" s="279" t="s">
        <v>263</v>
      </c>
      <c r="AH16" s="279" t="s">
        <v>263</v>
      </c>
      <c r="AI16" s="279" t="s">
        <v>263</v>
      </c>
      <c r="AJ16" s="279" t="s">
        <v>263</v>
      </c>
      <c r="AK16" s="279" t="s">
        <v>263</v>
      </c>
      <c r="AL16" s="279" t="s">
        <v>263</v>
      </c>
      <c r="AM16" s="279" t="s">
        <v>263</v>
      </c>
      <c r="AN16" s="279" t="s">
        <v>263</v>
      </c>
      <c r="AO16" s="279" t="s">
        <v>263</v>
      </c>
      <c r="AP16" s="279" t="s">
        <v>263</v>
      </c>
      <c r="AQ16" s="279" t="s">
        <v>263</v>
      </c>
      <c r="AR16" s="279" t="s">
        <v>263</v>
      </c>
      <c r="AS16" s="279" t="s">
        <v>263</v>
      </c>
      <c r="AT16" s="279" t="s">
        <v>263</v>
      </c>
      <c r="AU16" s="279" t="s">
        <v>263</v>
      </c>
      <c r="AV16" s="279" t="s">
        <v>263</v>
      </c>
      <c r="AW16" s="279" t="s">
        <v>263</v>
      </c>
      <c r="AX16" s="279" t="s">
        <v>263</v>
      </c>
      <c r="AY16" s="279" t="s">
        <v>263</v>
      </c>
      <c r="AZ16" s="279" t="s">
        <v>263</v>
      </c>
      <c r="BA16" s="279" t="s">
        <v>263</v>
      </c>
      <c r="BB16" s="279" t="s">
        <v>263</v>
      </c>
      <c r="BC16" s="279" t="s">
        <v>263</v>
      </c>
      <c r="BD16" s="279" t="s">
        <v>263</v>
      </c>
      <c r="BE16" s="279" t="s">
        <v>263</v>
      </c>
      <c r="BF16" s="279" t="s">
        <v>263</v>
      </c>
      <c r="BG16" s="279" t="s">
        <v>263</v>
      </c>
      <c r="BH16" s="279" t="s">
        <v>263</v>
      </c>
      <c r="BI16" s="279" t="s">
        <v>263</v>
      </c>
      <c r="BJ16" s="279" t="s">
        <v>263</v>
      </c>
      <c r="BK16" s="279" t="s">
        <v>263</v>
      </c>
      <c r="BL16" s="279" t="s">
        <v>263</v>
      </c>
      <c r="BM16" s="279" t="s">
        <v>263</v>
      </c>
      <c r="BN16" s="279" t="s">
        <v>263</v>
      </c>
      <c r="BO16" s="279" t="s">
        <v>263</v>
      </c>
      <c r="BP16" s="279" t="s">
        <v>263</v>
      </c>
      <c r="BQ16" s="279" t="s">
        <v>263</v>
      </c>
      <c r="BR16" s="279" t="s">
        <v>263</v>
      </c>
      <c r="BS16" s="279" t="s">
        <v>263</v>
      </c>
      <c r="BT16" s="279" t="s">
        <v>263</v>
      </c>
      <c r="BU16" s="279" t="s">
        <v>263</v>
      </c>
      <c r="BV16" s="279" t="s">
        <v>263</v>
      </c>
      <c r="BW16" s="279" t="s">
        <v>263</v>
      </c>
      <c r="BX16" s="279" t="s">
        <v>263</v>
      </c>
      <c r="BY16" s="279" t="s">
        <v>263</v>
      </c>
      <c r="BZ16" s="279" t="s">
        <v>263</v>
      </c>
      <c r="CA16" s="279" t="s">
        <v>263</v>
      </c>
      <c r="CB16" s="279" t="s">
        <v>264</v>
      </c>
      <c r="CC16" s="279" t="s">
        <v>264</v>
      </c>
      <c r="CD16" s="279" t="s">
        <v>264</v>
      </c>
      <c r="CE16" s="279" t="s">
        <v>264</v>
      </c>
      <c r="CF16" s="279" t="s">
        <v>264</v>
      </c>
      <c r="CG16" s="280" t="s">
        <v>264</v>
      </c>
    </row>
    <row r="17" spans="1:85" s="359" customFormat="1" ht="23.15" customHeight="1" x14ac:dyDescent="0.35">
      <c r="A17" s="379"/>
      <c r="B17" s="380" t="s">
        <v>276</v>
      </c>
      <c r="C17" s="381"/>
      <c r="D17" s="382"/>
      <c r="E17" s="382"/>
      <c r="F17" s="382"/>
      <c r="G17" s="382"/>
      <c r="H17" s="382"/>
      <c r="I17" s="382"/>
      <c r="J17" s="382"/>
      <c r="K17" s="382"/>
      <c r="L17" s="382"/>
      <c r="M17" s="382"/>
      <c r="N17" s="382"/>
      <c r="O17" s="382"/>
      <c r="P17" s="382"/>
      <c r="Q17" s="382"/>
      <c r="R17" s="382"/>
      <c r="S17" s="382"/>
      <c r="T17" s="382"/>
      <c r="U17" s="382"/>
      <c r="V17" s="382"/>
      <c r="W17" s="382"/>
      <c r="X17" s="382"/>
      <c r="Y17" s="382"/>
      <c r="Z17" s="382"/>
      <c r="AA17" s="382"/>
      <c r="AB17" s="382"/>
      <c r="AC17" s="382"/>
      <c r="AD17" s="382"/>
      <c r="AE17" s="382"/>
      <c r="AF17" s="382"/>
      <c r="AG17" s="382"/>
      <c r="AH17" s="383">
        <v>0</v>
      </c>
      <c r="AI17" s="383">
        <v>0</v>
      </c>
      <c r="AJ17" s="383">
        <v>0</v>
      </c>
      <c r="AK17" s="383">
        <v>0</v>
      </c>
      <c r="AL17" s="383">
        <v>0</v>
      </c>
      <c r="AM17" s="383">
        <v>0</v>
      </c>
      <c r="AN17" s="383">
        <v>0</v>
      </c>
      <c r="AO17" s="383">
        <v>0</v>
      </c>
      <c r="AP17" s="383">
        <v>0</v>
      </c>
      <c r="AQ17" s="383">
        <v>0</v>
      </c>
      <c r="AR17" s="383">
        <v>0</v>
      </c>
      <c r="AS17" s="383">
        <v>0</v>
      </c>
      <c r="AT17" s="383">
        <v>0</v>
      </c>
      <c r="AU17" s="383">
        <v>0</v>
      </c>
      <c r="AV17" s="383">
        <v>0</v>
      </c>
      <c r="AW17" s="383">
        <v>0</v>
      </c>
      <c r="AX17" s="383">
        <v>0</v>
      </c>
      <c r="AY17" s="383">
        <v>0</v>
      </c>
      <c r="AZ17" s="383">
        <v>0</v>
      </c>
      <c r="BA17" s="383">
        <v>0</v>
      </c>
      <c r="BB17" s="383">
        <v>0</v>
      </c>
      <c r="BC17" s="383">
        <v>1996.2280112842993</v>
      </c>
      <c r="BD17" s="383">
        <v>8052.4631223622091</v>
      </c>
      <c r="BE17" s="383">
        <v>10046.132385313009</v>
      </c>
      <c r="BF17" s="383">
        <v>11513.820611998775</v>
      </c>
      <c r="BG17" s="383">
        <v>38761.711782405495</v>
      </c>
      <c r="BH17" s="383">
        <v>42140.759193659018</v>
      </c>
      <c r="BI17" s="383">
        <v>44350.704117008354</v>
      </c>
      <c r="BJ17" s="383">
        <v>45564.801674636525</v>
      </c>
      <c r="BK17" s="383">
        <v>47239.755299563112</v>
      </c>
      <c r="BL17" s="383">
        <v>52688.932052544289</v>
      </c>
      <c r="BM17" s="383">
        <v>58291.147317532334</v>
      </c>
      <c r="BN17" s="383">
        <v>59371.987944840213</v>
      </c>
      <c r="BO17" s="383">
        <v>59195.679209938753</v>
      </c>
      <c r="BP17" s="383">
        <v>58003.869801053974</v>
      </c>
      <c r="BQ17" s="383">
        <v>55692.600742908144</v>
      </c>
      <c r="BR17" s="383">
        <v>55253.402953539757</v>
      </c>
      <c r="BS17" s="383">
        <v>53480.161031262091</v>
      </c>
      <c r="BT17" s="383">
        <v>50847.024900233431</v>
      </c>
      <c r="BU17" s="383">
        <v>48081.061386881003</v>
      </c>
      <c r="BV17" s="383">
        <v>43274.155726318735</v>
      </c>
      <c r="BW17" s="383">
        <v>36274.283019979914</v>
      </c>
      <c r="BX17" s="383">
        <v>31274.139192902836</v>
      </c>
      <c r="BY17" s="383">
        <v>26314.793580643327</v>
      </c>
      <c r="BZ17" s="383">
        <v>22915.727059906782</v>
      </c>
      <c r="CA17" s="383">
        <v>21132.33122664391</v>
      </c>
      <c r="CB17" s="383">
        <v>15790.040438948177</v>
      </c>
      <c r="CC17" s="383">
        <v>13395.947814850811</v>
      </c>
      <c r="CD17" s="383">
        <v>13209.934060078935</v>
      </c>
      <c r="CE17" s="383">
        <v>13006.566590192966</v>
      </c>
      <c r="CF17" s="383">
        <v>12780.920744411344</v>
      </c>
      <c r="CG17" s="358">
        <v>12572.905287548787</v>
      </c>
    </row>
    <row r="18" spans="1:85" s="362" customFormat="1" ht="25.5" customHeight="1" x14ac:dyDescent="0.35">
      <c r="A18" s="360"/>
      <c r="B18" s="361" t="s">
        <v>273</v>
      </c>
      <c r="C18" s="36"/>
      <c r="D18" s="51"/>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196">
        <v>0</v>
      </c>
      <c r="AI18" s="196">
        <v>0</v>
      </c>
      <c r="AJ18" s="196">
        <v>0</v>
      </c>
      <c r="AK18" s="196">
        <v>0</v>
      </c>
      <c r="AL18" s="196">
        <v>0</v>
      </c>
      <c r="AM18" s="196">
        <v>0</v>
      </c>
      <c r="AN18" s="196">
        <v>0</v>
      </c>
      <c r="AO18" s="196">
        <v>0</v>
      </c>
      <c r="AP18" s="196">
        <v>0</v>
      </c>
      <c r="AQ18" s="196">
        <v>0</v>
      </c>
      <c r="AR18" s="196">
        <v>0</v>
      </c>
      <c r="AS18" s="196">
        <v>0</v>
      </c>
      <c r="AT18" s="196">
        <v>0</v>
      </c>
      <c r="AU18" s="196">
        <v>0</v>
      </c>
      <c r="AV18" s="196">
        <v>0</v>
      </c>
      <c r="AW18" s="196">
        <v>0</v>
      </c>
      <c r="AX18" s="196">
        <v>0</v>
      </c>
      <c r="AY18" s="196">
        <v>0</v>
      </c>
      <c r="AZ18" s="196">
        <v>0</v>
      </c>
      <c r="BA18" s="196">
        <v>0</v>
      </c>
      <c r="BB18" s="196">
        <v>0</v>
      </c>
      <c r="BC18" s="196">
        <v>1996.2280112842993</v>
      </c>
      <c r="BD18" s="196">
        <v>8052.4631223622091</v>
      </c>
      <c r="BE18" s="196">
        <v>10046.132385313009</v>
      </c>
      <c r="BF18" s="196">
        <v>11513.820611998775</v>
      </c>
      <c r="BG18" s="196">
        <v>22672.09555622585</v>
      </c>
      <c r="BH18" s="196">
        <v>26208.556884196209</v>
      </c>
      <c r="BI18" s="196">
        <v>27816.535687105632</v>
      </c>
      <c r="BJ18" s="196">
        <v>29225.277544814206</v>
      </c>
      <c r="BK18" s="196">
        <v>30608.773988726236</v>
      </c>
      <c r="BL18" s="196">
        <v>35536.627177150833</v>
      </c>
      <c r="BM18" s="196">
        <v>40162.455063058034</v>
      </c>
      <c r="BN18" s="196">
        <v>41230.189044977109</v>
      </c>
      <c r="BO18" s="196">
        <v>41827.588258730342</v>
      </c>
      <c r="BP18" s="196">
        <v>41139.99697771862</v>
      </c>
      <c r="BQ18" s="196">
        <v>40119.239002375391</v>
      </c>
      <c r="BR18" s="196">
        <v>39656.232576762268</v>
      </c>
      <c r="BS18" s="196">
        <v>37794.490510053642</v>
      </c>
      <c r="BT18" s="196">
        <v>35500.515753162304</v>
      </c>
      <c r="BU18" s="196">
        <v>33027.496250564094</v>
      </c>
      <c r="BV18" s="196">
        <v>28495.888529507043</v>
      </c>
      <c r="BW18" s="196">
        <v>21871.424985736194</v>
      </c>
      <c r="BX18" s="196">
        <v>17539.080337397281</v>
      </c>
      <c r="BY18" s="196">
        <v>12457.60747565782</v>
      </c>
      <c r="BZ18" s="196">
        <v>9577.2819350309983</v>
      </c>
      <c r="CA18" s="196">
        <v>7494.2134355217377</v>
      </c>
      <c r="CB18" s="196">
        <v>1844.0594948892422</v>
      </c>
      <c r="CC18" s="196">
        <v>-12.054386934545406</v>
      </c>
      <c r="CD18" s="196">
        <v>-116.68648241589162</v>
      </c>
      <c r="CE18" s="196">
        <v>-106.59729785668986</v>
      </c>
      <c r="CF18" s="196">
        <v>-97.959499605317717</v>
      </c>
      <c r="CG18" s="220">
        <v>-90.080061624525044</v>
      </c>
    </row>
    <row r="19" spans="1:85" s="362" customFormat="1" x14ac:dyDescent="0.35">
      <c r="A19" s="360"/>
      <c r="B19" s="200" t="s">
        <v>654</v>
      </c>
      <c r="C19" s="363"/>
      <c r="D19" s="243"/>
      <c r="E19" s="243"/>
      <c r="F19" s="243"/>
      <c r="G19" s="243"/>
      <c r="H19" s="243"/>
      <c r="I19" s="243"/>
      <c r="J19" s="243"/>
      <c r="K19" s="243"/>
      <c r="L19" s="243"/>
      <c r="M19" s="243"/>
      <c r="N19" s="243"/>
      <c r="O19" s="243"/>
      <c r="P19" s="243"/>
      <c r="Q19" s="243"/>
      <c r="R19" s="243"/>
      <c r="S19" s="243"/>
      <c r="T19" s="243"/>
      <c r="U19" s="243"/>
      <c r="V19" s="243"/>
      <c r="W19" s="243"/>
      <c r="X19" s="243"/>
      <c r="Y19" s="243"/>
      <c r="Z19" s="243"/>
      <c r="AA19" s="243"/>
      <c r="AB19" s="243"/>
      <c r="AC19" s="243"/>
      <c r="AD19" s="243"/>
      <c r="AE19" s="243"/>
      <c r="AF19" s="243"/>
      <c r="AG19" s="243"/>
      <c r="AH19" s="196">
        <v>0</v>
      </c>
      <c r="AI19" s="196">
        <v>0</v>
      </c>
      <c r="AJ19" s="196">
        <v>0</v>
      </c>
      <c r="AK19" s="196">
        <v>0</v>
      </c>
      <c r="AL19" s="196">
        <v>0</v>
      </c>
      <c r="AM19" s="196">
        <v>0</v>
      </c>
      <c r="AN19" s="196">
        <v>0</v>
      </c>
      <c r="AO19" s="196">
        <v>0</v>
      </c>
      <c r="AP19" s="196">
        <v>0</v>
      </c>
      <c r="AQ19" s="196">
        <v>0</v>
      </c>
      <c r="AR19" s="196">
        <v>0</v>
      </c>
      <c r="AS19" s="196">
        <v>0</v>
      </c>
      <c r="AT19" s="196">
        <v>0</v>
      </c>
      <c r="AU19" s="196">
        <v>0</v>
      </c>
      <c r="AV19" s="196">
        <v>0</v>
      </c>
      <c r="AW19" s="196">
        <v>0</v>
      </c>
      <c r="AX19" s="196">
        <v>0</v>
      </c>
      <c r="AY19" s="196">
        <v>0</v>
      </c>
      <c r="AZ19" s="196">
        <v>0</v>
      </c>
      <c r="BA19" s="196">
        <v>0</v>
      </c>
      <c r="BB19" s="196">
        <v>0</v>
      </c>
      <c r="BC19" s="196">
        <v>0</v>
      </c>
      <c r="BD19" s="196">
        <v>0</v>
      </c>
      <c r="BE19" s="196">
        <v>0</v>
      </c>
      <c r="BF19" s="196">
        <v>0</v>
      </c>
      <c r="BG19" s="196">
        <v>22672.09555622585</v>
      </c>
      <c r="BH19" s="196">
        <v>26208.556884196209</v>
      </c>
      <c r="BI19" s="196">
        <v>27816.535687105632</v>
      </c>
      <c r="BJ19" s="196">
        <v>29225.277544814206</v>
      </c>
      <c r="BK19" s="196">
        <v>30608.773988726236</v>
      </c>
      <c r="BL19" s="196">
        <v>35536.627177150833</v>
      </c>
      <c r="BM19" s="196">
        <v>40162.455063058034</v>
      </c>
      <c r="BN19" s="196">
        <v>41230.189044977109</v>
      </c>
      <c r="BO19" s="196">
        <v>41827.588258730342</v>
      </c>
      <c r="BP19" s="196">
        <v>41139.99697771862</v>
      </c>
      <c r="BQ19" s="196">
        <v>40119.239002375391</v>
      </c>
      <c r="BR19" s="196">
        <v>39656.232576762268</v>
      </c>
      <c r="BS19" s="196">
        <v>37794.490510053642</v>
      </c>
      <c r="BT19" s="196">
        <v>35500.515753162304</v>
      </c>
      <c r="BU19" s="196">
        <v>33027.496250564094</v>
      </c>
      <c r="BV19" s="196">
        <v>28495.888529507043</v>
      </c>
      <c r="BW19" s="196">
        <v>21871.424985736194</v>
      </c>
      <c r="BX19" s="196">
        <v>17539.080337397281</v>
      </c>
      <c r="BY19" s="196">
        <v>12457.60747565782</v>
      </c>
      <c r="BZ19" s="196">
        <v>9577.2819350309983</v>
      </c>
      <c r="CA19" s="196">
        <v>7494.2134355217377</v>
      </c>
      <c r="CB19" s="196">
        <v>1844.0594948892422</v>
      </c>
      <c r="CC19" s="196">
        <v>-12.054386934545406</v>
      </c>
      <c r="CD19" s="196">
        <v>-116.68648241589162</v>
      </c>
      <c r="CE19" s="196">
        <v>-106.59729785668986</v>
      </c>
      <c r="CF19" s="196">
        <v>-97.959499605317717</v>
      </c>
      <c r="CG19" s="220">
        <v>-90.080061624525044</v>
      </c>
    </row>
    <row r="20" spans="1:85" s="362" customFormat="1" x14ac:dyDescent="0.35">
      <c r="A20" s="360"/>
      <c r="B20" s="200" t="s">
        <v>655</v>
      </c>
      <c r="C20" s="58"/>
      <c r="D20" s="243"/>
      <c r="E20" s="243"/>
      <c r="F20" s="243"/>
      <c r="G20" s="243"/>
      <c r="H20" s="243"/>
      <c r="I20" s="243"/>
      <c r="J20" s="243"/>
      <c r="K20" s="243"/>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196">
        <v>0</v>
      </c>
      <c r="AI20" s="196">
        <v>0</v>
      </c>
      <c r="AJ20" s="196">
        <v>0</v>
      </c>
      <c r="AK20" s="196">
        <v>0</v>
      </c>
      <c r="AL20" s="196">
        <v>0</v>
      </c>
      <c r="AM20" s="196">
        <v>0</v>
      </c>
      <c r="AN20" s="196">
        <v>0</v>
      </c>
      <c r="AO20" s="196">
        <v>0</v>
      </c>
      <c r="AP20" s="196">
        <v>0</v>
      </c>
      <c r="AQ20" s="196">
        <v>0</v>
      </c>
      <c r="AR20" s="196">
        <v>0</v>
      </c>
      <c r="AS20" s="196">
        <v>0</v>
      </c>
      <c r="AT20" s="196">
        <v>0</v>
      </c>
      <c r="AU20" s="196">
        <v>0</v>
      </c>
      <c r="AV20" s="196">
        <v>0</v>
      </c>
      <c r="AW20" s="196">
        <v>0</v>
      </c>
      <c r="AX20" s="196">
        <v>0</v>
      </c>
      <c r="AY20" s="196">
        <v>0</v>
      </c>
      <c r="AZ20" s="196">
        <v>0</v>
      </c>
      <c r="BA20" s="196">
        <v>0</v>
      </c>
      <c r="BB20" s="196">
        <v>0</v>
      </c>
      <c r="BC20" s="196">
        <v>1996.2280112842993</v>
      </c>
      <c r="BD20" s="196">
        <v>8052.4631223622091</v>
      </c>
      <c r="BE20" s="196">
        <v>10046.132385313009</v>
      </c>
      <c r="BF20" s="196">
        <v>11513.820611998775</v>
      </c>
      <c r="BG20" s="196">
        <v>0</v>
      </c>
      <c r="BH20" s="196">
        <v>0</v>
      </c>
      <c r="BI20" s="196">
        <v>0</v>
      </c>
      <c r="BJ20" s="196">
        <v>0</v>
      </c>
      <c r="BK20" s="196">
        <v>0</v>
      </c>
      <c r="BL20" s="196">
        <v>0</v>
      </c>
      <c r="BM20" s="196">
        <v>0</v>
      </c>
      <c r="BN20" s="196">
        <v>0</v>
      </c>
      <c r="BO20" s="196">
        <v>0</v>
      </c>
      <c r="BP20" s="196">
        <v>0</v>
      </c>
      <c r="BQ20" s="196">
        <v>0</v>
      </c>
      <c r="BR20" s="196">
        <v>0</v>
      </c>
      <c r="BS20" s="196">
        <v>0</v>
      </c>
      <c r="BT20" s="196">
        <v>0</v>
      </c>
      <c r="BU20" s="196">
        <v>0</v>
      </c>
      <c r="BV20" s="196">
        <v>0</v>
      </c>
      <c r="BW20" s="196">
        <v>0</v>
      </c>
      <c r="BX20" s="196">
        <v>0</v>
      </c>
      <c r="BY20" s="196">
        <v>0</v>
      </c>
      <c r="BZ20" s="196">
        <v>0</v>
      </c>
      <c r="CA20" s="196">
        <v>0</v>
      </c>
      <c r="CB20" s="196">
        <v>0</v>
      </c>
      <c r="CC20" s="196">
        <v>0</v>
      </c>
      <c r="CD20" s="196">
        <v>0</v>
      </c>
      <c r="CE20" s="196">
        <v>0</v>
      </c>
      <c r="CF20" s="196">
        <v>0</v>
      </c>
      <c r="CG20" s="220">
        <v>0</v>
      </c>
    </row>
    <row r="21" spans="1:85" s="362" customFormat="1" ht="25.5" customHeight="1" x14ac:dyDescent="0.35">
      <c r="A21" s="360"/>
      <c r="B21" s="56" t="s">
        <v>656</v>
      </c>
      <c r="C21" s="58"/>
      <c r="D21" s="243"/>
      <c r="E21" s="243"/>
      <c r="F21" s="243"/>
      <c r="G21" s="243"/>
      <c r="H21" s="243"/>
      <c r="I21" s="243"/>
      <c r="J21" s="243"/>
      <c r="K21" s="243"/>
      <c r="L21" s="243"/>
      <c r="M21" s="243"/>
      <c r="N21" s="243"/>
      <c r="O21" s="243"/>
      <c r="P21" s="243"/>
      <c r="Q21" s="243"/>
      <c r="R21" s="243"/>
      <c r="S21" s="243"/>
      <c r="T21" s="243"/>
      <c r="U21" s="243"/>
      <c r="V21" s="243"/>
      <c r="W21" s="243"/>
      <c r="X21" s="243"/>
      <c r="Y21" s="243"/>
      <c r="Z21" s="243"/>
      <c r="AA21" s="243"/>
      <c r="AB21" s="243"/>
      <c r="AC21" s="243"/>
      <c r="AD21" s="243"/>
      <c r="AE21" s="243"/>
      <c r="AF21" s="243"/>
      <c r="AG21" s="243"/>
      <c r="AH21" s="196">
        <v>0</v>
      </c>
      <c r="AI21" s="196">
        <v>0</v>
      </c>
      <c r="AJ21" s="196">
        <v>0</v>
      </c>
      <c r="AK21" s="196">
        <v>0</v>
      </c>
      <c r="AL21" s="196">
        <v>0</v>
      </c>
      <c r="AM21" s="196">
        <v>0</v>
      </c>
      <c r="AN21" s="196">
        <v>0</v>
      </c>
      <c r="AO21" s="196">
        <v>0</v>
      </c>
      <c r="AP21" s="196">
        <v>0</v>
      </c>
      <c r="AQ21" s="196">
        <v>0</v>
      </c>
      <c r="AR21" s="196">
        <v>0</v>
      </c>
      <c r="AS21" s="196">
        <v>0</v>
      </c>
      <c r="AT21" s="196">
        <v>0</v>
      </c>
      <c r="AU21" s="196">
        <v>0</v>
      </c>
      <c r="AV21" s="196">
        <v>0</v>
      </c>
      <c r="AW21" s="196">
        <v>0</v>
      </c>
      <c r="AX21" s="196">
        <v>0</v>
      </c>
      <c r="AY21" s="196">
        <v>0</v>
      </c>
      <c r="AZ21" s="196">
        <v>0</v>
      </c>
      <c r="BA21" s="196">
        <v>0</v>
      </c>
      <c r="BB21" s="196">
        <v>0</v>
      </c>
      <c r="BC21" s="196">
        <v>0</v>
      </c>
      <c r="BD21" s="196">
        <v>0</v>
      </c>
      <c r="BE21" s="196">
        <v>0</v>
      </c>
      <c r="BF21" s="196">
        <v>0</v>
      </c>
      <c r="BG21" s="196">
        <v>16054.394816806087</v>
      </c>
      <c r="BH21" s="196">
        <v>15867.568961841689</v>
      </c>
      <c r="BI21" s="196">
        <v>15735.04063823065</v>
      </c>
      <c r="BJ21" s="196">
        <v>15926.005899917858</v>
      </c>
      <c r="BK21" s="196">
        <v>16238.375333303858</v>
      </c>
      <c r="BL21" s="196">
        <v>16647.329978398342</v>
      </c>
      <c r="BM21" s="196">
        <v>17248.128067673559</v>
      </c>
      <c r="BN21" s="196">
        <v>17408.72352060612</v>
      </c>
      <c r="BO21" s="196">
        <v>17130.833760727466</v>
      </c>
      <c r="BP21" s="196">
        <v>16809.530488818022</v>
      </c>
      <c r="BQ21" s="196">
        <v>15488.728986912311</v>
      </c>
      <c r="BR21" s="196">
        <v>15490.00961953662</v>
      </c>
      <c r="BS21" s="196">
        <v>15511.607323483046</v>
      </c>
      <c r="BT21" s="196">
        <v>15116.434734210638</v>
      </c>
      <c r="BU21" s="196">
        <v>14830.465705169363</v>
      </c>
      <c r="BV21" s="196">
        <v>14464.212419068654</v>
      </c>
      <c r="BW21" s="196">
        <v>14016.804441591989</v>
      </c>
      <c r="BX21" s="196">
        <v>13344.72808789681</v>
      </c>
      <c r="BY21" s="196">
        <v>13266.480422170638</v>
      </c>
      <c r="BZ21" s="196">
        <v>12652.794581110013</v>
      </c>
      <c r="CA21" s="196">
        <v>12891.059153448326</v>
      </c>
      <c r="CB21" s="196">
        <v>13216.122223959233</v>
      </c>
      <c r="CC21" s="196">
        <v>12880.572727391153</v>
      </c>
      <c r="CD21" s="196">
        <v>12895.760904401777</v>
      </c>
      <c r="CE21" s="196">
        <v>12675.354638523098</v>
      </c>
      <c r="CF21" s="196">
        <v>12442.235476566029</v>
      </c>
      <c r="CG21" s="220">
        <v>12234.636152237095</v>
      </c>
    </row>
    <row r="22" spans="1:85" s="362" customFormat="1" ht="25.5" customHeight="1" x14ac:dyDescent="0.35">
      <c r="A22" s="360"/>
      <c r="B22" s="361" t="s">
        <v>662</v>
      </c>
      <c r="C22" s="58"/>
      <c r="D22" s="243"/>
      <c r="E22" s="243"/>
      <c r="F22" s="243"/>
      <c r="G22" s="243"/>
      <c r="H22" s="243"/>
      <c r="I22" s="243"/>
      <c r="J22" s="243"/>
      <c r="K22" s="243"/>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196">
        <v>0</v>
      </c>
      <c r="AI22" s="196">
        <v>0</v>
      </c>
      <c r="AJ22" s="196">
        <v>0</v>
      </c>
      <c r="AK22" s="196">
        <v>0</v>
      </c>
      <c r="AL22" s="196">
        <v>0</v>
      </c>
      <c r="AM22" s="196">
        <v>0</v>
      </c>
      <c r="AN22" s="196">
        <v>0</v>
      </c>
      <c r="AO22" s="196">
        <v>0</v>
      </c>
      <c r="AP22" s="196">
        <v>0</v>
      </c>
      <c r="AQ22" s="196">
        <v>0</v>
      </c>
      <c r="AR22" s="196">
        <v>0</v>
      </c>
      <c r="AS22" s="196">
        <v>0</v>
      </c>
      <c r="AT22" s="196">
        <v>0</v>
      </c>
      <c r="AU22" s="196">
        <v>0</v>
      </c>
      <c r="AV22" s="196">
        <v>0</v>
      </c>
      <c r="AW22" s="196">
        <v>0</v>
      </c>
      <c r="AX22" s="196">
        <v>0</v>
      </c>
      <c r="AY22" s="196">
        <v>0</v>
      </c>
      <c r="AZ22" s="196">
        <v>0</v>
      </c>
      <c r="BA22" s="196">
        <v>0</v>
      </c>
      <c r="BB22" s="196">
        <v>0</v>
      </c>
      <c r="BC22" s="196">
        <v>0</v>
      </c>
      <c r="BD22" s="196">
        <v>0</v>
      </c>
      <c r="BE22" s="196">
        <v>0</v>
      </c>
      <c r="BF22" s="196">
        <v>0</v>
      </c>
      <c r="BG22" s="196">
        <v>35.221409373557833</v>
      </c>
      <c r="BH22" s="196">
        <v>64.633347621122041</v>
      </c>
      <c r="BI22" s="196">
        <v>799.12779167207532</v>
      </c>
      <c r="BJ22" s="196">
        <v>413.51822990445777</v>
      </c>
      <c r="BK22" s="196">
        <v>392.60597753301647</v>
      </c>
      <c r="BL22" s="196">
        <v>504.97489699511232</v>
      </c>
      <c r="BM22" s="196">
        <v>880.56418680074671</v>
      </c>
      <c r="BN22" s="196">
        <v>733.07537925699489</v>
      </c>
      <c r="BO22" s="196">
        <v>237.25719048094271</v>
      </c>
      <c r="BP22" s="196">
        <v>54.342334517322506</v>
      </c>
      <c r="BQ22" s="196">
        <v>84.632753620435679</v>
      </c>
      <c r="BR22" s="196">
        <v>107.1607572408773</v>
      </c>
      <c r="BS22" s="196">
        <v>174.06319772540357</v>
      </c>
      <c r="BT22" s="196">
        <v>230.07441286049041</v>
      </c>
      <c r="BU22" s="196">
        <v>223.09943114755185</v>
      </c>
      <c r="BV22" s="196">
        <v>314.05477774304097</v>
      </c>
      <c r="BW22" s="196">
        <v>386.05359265172933</v>
      </c>
      <c r="BX22" s="196">
        <v>390.33076760874019</v>
      </c>
      <c r="BY22" s="196">
        <v>590.7056828148701</v>
      </c>
      <c r="BZ22" s="196">
        <v>685.65054376576597</v>
      </c>
      <c r="CA22" s="196">
        <v>747.0586376738413</v>
      </c>
      <c r="CB22" s="196">
        <v>729.85872009970296</v>
      </c>
      <c r="CC22" s="196">
        <v>527.42947439420493</v>
      </c>
      <c r="CD22" s="196">
        <v>430.85963809304985</v>
      </c>
      <c r="CE22" s="196">
        <v>437.80924952655937</v>
      </c>
      <c r="CF22" s="196">
        <v>436.64476745063251</v>
      </c>
      <c r="CG22" s="220">
        <v>428.34919693621737</v>
      </c>
    </row>
    <row r="23" spans="1:85" s="362" customFormat="1" ht="25.5" customHeight="1" x14ac:dyDescent="0.35">
      <c r="A23" s="360"/>
      <c r="B23" s="288" t="s">
        <v>658</v>
      </c>
      <c r="C23" s="384"/>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243"/>
      <c r="AD23" s="243"/>
      <c r="AE23" s="243"/>
      <c r="AF23" s="243"/>
      <c r="AG23" s="243"/>
      <c r="AH23" s="196">
        <v>0</v>
      </c>
      <c r="AI23" s="196">
        <v>0</v>
      </c>
      <c r="AJ23" s="196">
        <v>0</v>
      </c>
      <c r="AK23" s="196">
        <v>0</v>
      </c>
      <c r="AL23" s="196">
        <v>0</v>
      </c>
      <c r="AM23" s="196">
        <v>0</v>
      </c>
      <c r="AN23" s="196">
        <v>0</v>
      </c>
      <c r="AO23" s="196">
        <v>0</v>
      </c>
      <c r="AP23" s="196">
        <v>0</v>
      </c>
      <c r="AQ23" s="196">
        <v>0</v>
      </c>
      <c r="AR23" s="196">
        <v>0</v>
      </c>
      <c r="AS23" s="196">
        <v>0</v>
      </c>
      <c r="AT23" s="196">
        <v>0</v>
      </c>
      <c r="AU23" s="196">
        <v>0</v>
      </c>
      <c r="AV23" s="196">
        <v>0</v>
      </c>
      <c r="AW23" s="196">
        <v>0</v>
      </c>
      <c r="AX23" s="196">
        <v>0</v>
      </c>
      <c r="AY23" s="196">
        <v>0</v>
      </c>
      <c r="AZ23" s="196">
        <v>0</v>
      </c>
      <c r="BA23" s="196">
        <v>0</v>
      </c>
      <c r="BB23" s="196">
        <v>0</v>
      </c>
      <c r="BC23" s="196">
        <v>0</v>
      </c>
      <c r="BD23" s="196">
        <v>0</v>
      </c>
      <c r="BE23" s="196">
        <v>0</v>
      </c>
      <c r="BF23" s="196">
        <v>0</v>
      </c>
      <c r="BG23" s="196">
        <v>0</v>
      </c>
      <c r="BH23" s="196">
        <v>0</v>
      </c>
      <c r="BI23" s="196">
        <v>715.90663902370238</v>
      </c>
      <c r="BJ23" s="196">
        <v>402.67170197667292</v>
      </c>
      <c r="BK23" s="196">
        <v>324.87698934979699</v>
      </c>
      <c r="BL23" s="196">
        <v>438.59820816945341</v>
      </c>
      <c r="BM23" s="196">
        <v>566.37651843000549</v>
      </c>
      <c r="BN23" s="196">
        <v>489.34596225566179</v>
      </c>
      <c r="BO23" s="196">
        <v>121.75598390833237</v>
      </c>
      <c r="BP23" s="196">
        <v>0.75768773313460391</v>
      </c>
      <c r="BQ23" s="196">
        <v>0.30242985114009374</v>
      </c>
      <c r="BR23" s="196">
        <v>1.5215607513129432E-2</v>
      </c>
      <c r="BS23" s="196">
        <v>6.8668859218959759E-3</v>
      </c>
      <c r="BT23" s="196">
        <v>5.3721814009968123E-3</v>
      </c>
      <c r="BU23" s="196">
        <v>2.6444861688344774E-3</v>
      </c>
      <c r="BV23" s="196">
        <v>0</v>
      </c>
      <c r="BW23" s="196">
        <v>1.1384970256048222E-2</v>
      </c>
      <c r="BX23" s="196">
        <v>4.802312959056314E-3</v>
      </c>
      <c r="BY23" s="196">
        <v>9.6610706955925323E-3</v>
      </c>
      <c r="BZ23" s="196">
        <v>1.1280579327356535E-3</v>
      </c>
      <c r="CA23" s="196">
        <v>1.0654687663957485E-3</v>
      </c>
      <c r="CB23" s="196">
        <v>1.0264542714263447E-3</v>
      </c>
      <c r="CC23" s="196">
        <v>1E-3</v>
      </c>
      <c r="CD23" s="196">
        <v>9.8370645254100878E-4</v>
      </c>
      <c r="CE23" s="196">
        <v>9.6406936871909553E-4</v>
      </c>
      <c r="CF23" s="196">
        <v>9.4565533744625215E-4</v>
      </c>
      <c r="CG23" s="220">
        <v>0</v>
      </c>
    </row>
    <row r="24" spans="1:85" s="362" customFormat="1" x14ac:dyDescent="0.35">
      <c r="A24" s="360"/>
      <c r="B24" s="365" t="s">
        <v>659</v>
      </c>
      <c r="C24" s="384"/>
      <c r="D24" s="385"/>
      <c r="E24" s="385"/>
      <c r="F24" s="385"/>
      <c r="G24" s="385"/>
      <c r="H24" s="385"/>
      <c r="I24" s="385"/>
      <c r="J24" s="385"/>
      <c r="K24" s="385"/>
      <c r="L24" s="385"/>
      <c r="M24" s="385"/>
      <c r="N24" s="385"/>
      <c r="O24" s="385"/>
      <c r="P24" s="385"/>
      <c r="Q24" s="385"/>
      <c r="R24" s="385"/>
      <c r="S24" s="385"/>
      <c r="T24" s="385"/>
      <c r="U24" s="385"/>
      <c r="V24" s="385"/>
      <c r="W24" s="385"/>
      <c r="X24" s="385"/>
      <c r="Y24" s="385"/>
      <c r="Z24" s="385"/>
      <c r="AA24" s="385"/>
      <c r="AB24" s="385"/>
      <c r="AC24" s="243"/>
      <c r="AD24" s="243"/>
      <c r="AE24" s="243"/>
      <c r="AF24" s="243"/>
      <c r="AG24" s="243"/>
      <c r="AH24" s="196">
        <v>0</v>
      </c>
      <c r="AI24" s="196">
        <v>0</v>
      </c>
      <c r="AJ24" s="196">
        <v>0</v>
      </c>
      <c r="AK24" s="196">
        <v>0</v>
      </c>
      <c r="AL24" s="196">
        <v>0</v>
      </c>
      <c r="AM24" s="196">
        <v>0</v>
      </c>
      <c r="AN24" s="196">
        <v>0</v>
      </c>
      <c r="AO24" s="196">
        <v>0</v>
      </c>
      <c r="AP24" s="196">
        <v>0</v>
      </c>
      <c r="AQ24" s="196">
        <v>0</v>
      </c>
      <c r="AR24" s="196">
        <v>0</v>
      </c>
      <c r="AS24" s="196">
        <v>0</v>
      </c>
      <c r="AT24" s="196">
        <v>0</v>
      </c>
      <c r="AU24" s="196">
        <v>0</v>
      </c>
      <c r="AV24" s="196">
        <v>0</v>
      </c>
      <c r="AW24" s="196">
        <v>0</v>
      </c>
      <c r="AX24" s="196">
        <v>0</v>
      </c>
      <c r="AY24" s="196">
        <v>0</v>
      </c>
      <c r="AZ24" s="196">
        <v>0</v>
      </c>
      <c r="BA24" s="196">
        <v>0</v>
      </c>
      <c r="BB24" s="196">
        <v>0</v>
      </c>
      <c r="BC24" s="196">
        <v>0</v>
      </c>
      <c r="BD24" s="196">
        <v>0</v>
      </c>
      <c r="BE24" s="196">
        <v>0</v>
      </c>
      <c r="BF24" s="196">
        <v>0</v>
      </c>
      <c r="BG24" s="196">
        <v>0</v>
      </c>
      <c r="BH24" s="196">
        <v>0</v>
      </c>
      <c r="BI24" s="196">
        <v>0</v>
      </c>
      <c r="BJ24" s="196">
        <v>0</v>
      </c>
      <c r="BK24" s="196">
        <v>0</v>
      </c>
      <c r="BL24" s="196">
        <v>0</v>
      </c>
      <c r="BM24" s="196">
        <v>244.80380004708977</v>
      </c>
      <c r="BN24" s="196">
        <v>164.41530957193686</v>
      </c>
      <c r="BO24" s="196">
        <v>-1.3486137006389491</v>
      </c>
      <c r="BP24" s="196">
        <v>0</v>
      </c>
      <c r="BQ24" s="196">
        <v>0</v>
      </c>
      <c r="BR24" s="196">
        <v>0</v>
      </c>
      <c r="BS24" s="196">
        <v>0</v>
      </c>
      <c r="BT24" s="196">
        <v>0</v>
      </c>
      <c r="BU24" s="196">
        <v>0</v>
      </c>
      <c r="BV24" s="196">
        <v>0</v>
      </c>
      <c r="BW24" s="196">
        <v>0</v>
      </c>
      <c r="BX24" s="196">
        <v>0</v>
      </c>
      <c r="BY24" s="196">
        <v>0</v>
      </c>
      <c r="BZ24" s="196">
        <v>0</v>
      </c>
      <c r="CA24" s="196">
        <v>0</v>
      </c>
      <c r="CB24" s="196">
        <v>0</v>
      </c>
      <c r="CC24" s="196">
        <v>0</v>
      </c>
      <c r="CD24" s="196">
        <v>0</v>
      </c>
      <c r="CE24" s="196">
        <v>0</v>
      </c>
      <c r="CF24" s="196">
        <v>0</v>
      </c>
      <c r="CG24" s="220">
        <v>0</v>
      </c>
    </row>
    <row r="25" spans="1:85" s="362" customFormat="1" x14ac:dyDescent="0.35">
      <c r="A25" s="360"/>
      <c r="B25" s="365" t="s">
        <v>660</v>
      </c>
      <c r="C25" s="384"/>
      <c r="D25" s="385"/>
      <c r="E25" s="385"/>
      <c r="F25" s="385"/>
      <c r="G25" s="385"/>
      <c r="H25" s="385"/>
      <c r="I25" s="385"/>
      <c r="J25" s="385"/>
      <c r="K25" s="385"/>
      <c r="L25" s="385"/>
      <c r="M25" s="385"/>
      <c r="N25" s="385"/>
      <c r="O25" s="385"/>
      <c r="P25" s="385"/>
      <c r="Q25" s="385"/>
      <c r="R25" s="385"/>
      <c r="S25" s="385"/>
      <c r="T25" s="385"/>
      <c r="U25" s="385"/>
      <c r="V25" s="385"/>
      <c r="W25" s="385"/>
      <c r="X25" s="385"/>
      <c r="Y25" s="385"/>
      <c r="Z25" s="385"/>
      <c r="AA25" s="385"/>
      <c r="AB25" s="385"/>
      <c r="AC25" s="243"/>
      <c r="AD25" s="243"/>
      <c r="AE25" s="243"/>
      <c r="AF25" s="243"/>
      <c r="AG25" s="243"/>
      <c r="AH25" s="196">
        <v>0</v>
      </c>
      <c r="AI25" s="196">
        <v>0</v>
      </c>
      <c r="AJ25" s="196">
        <v>0</v>
      </c>
      <c r="AK25" s="196">
        <v>0</v>
      </c>
      <c r="AL25" s="196">
        <v>0</v>
      </c>
      <c r="AM25" s="196">
        <v>0</v>
      </c>
      <c r="AN25" s="196">
        <v>0</v>
      </c>
      <c r="AO25" s="196">
        <v>0</v>
      </c>
      <c r="AP25" s="196">
        <v>0</v>
      </c>
      <c r="AQ25" s="196">
        <v>0</v>
      </c>
      <c r="AR25" s="196">
        <v>0</v>
      </c>
      <c r="AS25" s="196">
        <v>0</v>
      </c>
      <c r="AT25" s="196">
        <v>0</v>
      </c>
      <c r="AU25" s="196">
        <v>0</v>
      </c>
      <c r="AV25" s="196">
        <v>0</v>
      </c>
      <c r="AW25" s="196">
        <v>0</v>
      </c>
      <c r="AX25" s="196">
        <v>0</v>
      </c>
      <c r="AY25" s="196">
        <v>0</v>
      </c>
      <c r="AZ25" s="196">
        <v>0</v>
      </c>
      <c r="BA25" s="196">
        <v>0</v>
      </c>
      <c r="BB25" s="196">
        <v>0</v>
      </c>
      <c r="BC25" s="196">
        <v>0</v>
      </c>
      <c r="BD25" s="196">
        <v>0</v>
      </c>
      <c r="BE25" s="196">
        <v>0</v>
      </c>
      <c r="BF25" s="196">
        <v>0</v>
      </c>
      <c r="BG25" s="196">
        <v>35.221409373557833</v>
      </c>
      <c r="BH25" s="196">
        <v>64.633347621122041</v>
      </c>
      <c r="BI25" s="196">
        <v>83.221152648372964</v>
      </c>
      <c r="BJ25" s="196">
        <v>10.846527927784832</v>
      </c>
      <c r="BK25" s="196">
        <v>67.728988183219457</v>
      </c>
      <c r="BL25" s="196">
        <v>66.376688825658903</v>
      </c>
      <c r="BM25" s="196">
        <v>69.383868323651384</v>
      </c>
      <c r="BN25" s="196">
        <v>79.314107429396188</v>
      </c>
      <c r="BO25" s="196">
        <v>116.84982027324931</v>
      </c>
      <c r="BP25" s="196">
        <v>53.584646784187903</v>
      </c>
      <c r="BQ25" s="196">
        <v>84.330323769295575</v>
      </c>
      <c r="BR25" s="196">
        <v>99.443677757627398</v>
      </c>
      <c r="BS25" s="196">
        <v>136.06871791955317</v>
      </c>
      <c r="BT25" s="196">
        <v>173.55906452200398</v>
      </c>
      <c r="BU25" s="196">
        <v>119.00187759755147</v>
      </c>
      <c r="BV25" s="196">
        <v>102.30261316309334</v>
      </c>
      <c r="BW25" s="196">
        <v>91.079762048385774</v>
      </c>
      <c r="BX25" s="196">
        <v>108.05204157876706</v>
      </c>
      <c r="BY25" s="196">
        <v>106.27177765151785</v>
      </c>
      <c r="BZ25" s="196">
        <v>99.269098080737507</v>
      </c>
      <c r="CA25" s="196">
        <v>99.088595274804604</v>
      </c>
      <c r="CB25" s="196">
        <v>100.59251859978178</v>
      </c>
      <c r="CC25" s="196">
        <v>99</v>
      </c>
      <c r="CD25" s="196">
        <v>97.386938801559864</v>
      </c>
      <c r="CE25" s="196">
        <v>95.442867503190456</v>
      </c>
      <c r="CF25" s="196">
        <v>93.619878407178959</v>
      </c>
      <c r="CG25" s="220">
        <v>91.891305385709359</v>
      </c>
    </row>
    <row r="26" spans="1:85" s="362" customFormat="1" ht="15" customHeight="1" x14ac:dyDescent="0.35">
      <c r="A26" s="360"/>
      <c r="B26" s="365" t="s">
        <v>661</v>
      </c>
      <c r="C26" s="384"/>
      <c r="D26" s="385"/>
      <c r="E26" s="385"/>
      <c r="F26" s="385"/>
      <c r="G26" s="385"/>
      <c r="H26" s="385"/>
      <c r="I26" s="385"/>
      <c r="J26" s="385"/>
      <c r="K26" s="385"/>
      <c r="L26" s="385"/>
      <c r="M26" s="385"/>
      <c r="N26" s="385"/>
      <c r="O26" s="385"/>
      <c r="P26" s="385"/>
      <c r="Q26" s="385"/>
      <c r="R26" s="385"/>
      <c r="S26" s="385"/>
      <c r="T26" s="385"/>
      <c r="U26" s="385"/>
      <c r="V26" s="385"/>
      <c r="W26" s="385"/>
      <c r="X26" s="385"/>
      <c r="Y26" s="385"/>
      <c r="Z26" s="385"/>
      <c r="AA26" s="385"/>
      <c r="AB26" s="385"/>
      <c r="AC26" s="243"/>
      <c r="AD26" s="243"/>
      <c r="AE26" s="243"/>
      <c r="AF26" s="243"/>
      <c r="AG26" s="243"/>
      <c r="AH26" s="196">
        <v>0</v>
      </c>
      <c r="AI26" s="196">
        <v>0</v>
      </c>
      <c r="AJ26" s="196">
        <v>0</v>
      </c>
      <c r="AK26" s="196">
        <v>0</v>
      </c>
      <c r="AL26" s="196">
        <v>0</v>
      </c>
      <c r="AM26" s="196">
        <v>0</v>
      </c>
      <c r="AN26" s="196">
        <v>0</v>
      </c>
      <c r="AO26" s="196">
        <v>0</v>
      </c>
      <c r="AP26" s="196">
        <v>0</v>
      </c>
      <c r="AQ26" s="196">
        <v>0</v>
      </c>
      <c r="AR26" s="196">
        <v>0</v>
      </c>
      <c r="AS26" s="196">
        <v>0</v>
      </c>
      <c r="AT26" s="196">
        <v>0</v>
      </c>
      <c r="AU26" s="196">
        <v>0</v>
      </c>
      <c r="AV26" s="196">
        <v>0</v>
      </c>
      <c r="AW26" s="196">
        <v>0</v>
      </c>
      <c r="AX26" s="196">
        <v>0</v>
      </c>
      <c r="AY26" s="196">
        <v>0</v>
      </c>
      <c r="AZ26" s="196">
        <v>0</v>
      </c>
      <c r="BA26" s="196">
        <v>0</v>
      </c>
      <c r="BB26" s="196">
        <v>0</v>
      </c>
      <c r="BC26" s="196">
        <v>0</v>
      </c>
      <c r="BD26" s="196">
        <v>0</v>
      </c>
      <c r="BE26" s="196">
        <v>0</v>
      </c>
      <c r="BF26" s="196">
        <v>0</v>
      </c>
      <c r="BG26" s="196">
        <v>0</v>
      </c>
      <c r="BH26" s="196">
        <v>0</v>
      </c>
      <c r="BI26" s="196">
        <v>0</v>
      </c>
      <c r="BJ26" s="196">
        <v>0</v>
      </c>
      <c r="BK26" s="196">
        <v>0</v>
      </c>
      <c r="BL26" s="196">
        <v>0</v>
      </c>
      <c r="BM26" s="196">
        <v>0</v>
      </c>
      <c r="BN26" s="196">
        <v>0</v>
      </c>
      <c r="BO26" s="196">
        <v>0</v>
      </c>
      <c r="BP26" s="196">
        <v>0</v>
      </c>
      <c r="BQ26" s="196">
        <v>0</v>
      </c>
      <c r="BR26" s="196">
        <v>7.7018638757367901</v>
      </c>
      <c r="BS26" s="196">
        <v>37.987612919928537</v>
      </c>
      <c r="BT26" s="196">
        <v>56.509976157085468</v>
      </c>
      <c r="BU26" s="196">
        <v>104.09490906383152</v>
      </c>
      <c r="BV26" s="196">
        <v>211.75216457994762</v>
      </c>
      <c r="BW26" s="196">
        <v>294.9624456330875</v>
      </c>
      <c r="BX26" s="196">
        <v>282.27392371701404</v>
      </c>
      <c r="BY26" s="196">
        <v>484.42424409265675</v>
      </c>
      <c r="BZ26" s="196">
        <v>586.38031762709579</v>
      </c>
      <c r="CA26" s="196">
        <v>647.96897693027029</v>
      </c>
      <c r="CB26" s="196">
        <v>629.2651750456497</v>
      </c>
      <c r="CC26" s="196">
        <v>428.4284743942049</v>
      </c>
      <c r="CD26" s="196">
        <v>333.47171558503749</v>
      </c>
      <c r="CE26" s="196">
        <v>342.36541795400024</v>
      </c>
      <c r="CF26" s="196">
        <v>343.02394338811609</v>
      </c>
      <c r="CG26" s="220">
        <v>336.45789155050801</v>
      </c>
    </row>
    <row r="27" spans="1:85" s="362" customFormat="1" ht="26.25" customHeight="1" thickBot="1" x14ac:dyDescent="0.7">
      <c r="A27" s="386"/>
      <c r="B27" s="387"/>
      <c r="C27" s="387"/>
      <c r="D27" s="387"/>
      <c r="E27" s="387"/>
      <c r="F27" s="387"/>
      <c r="G27" s="387"/>
      <c r="H27" s="387"/>
      <c r="I27" s="387"/>
      <c r="J27" s="387"/>
      <c r="K27" s="387"/>
      <c r="L27" s="387"/>
      <c r="M27" s="387"/>
      <c r="N27" s="387"/>
      <c r="O27" s="387"/>
      <c r="P27" s="387"/>
      <c r="Q27" s="387"/>
      <c r="R27" s="387"/>
      <c r="S27" s="387"/>
      <c r="T27" s="387"/>
      <c r="U27" s="387"/>
      <c r="V27" s="387"/>
      <c r="W27" s="387"/>
      <c r="X27" s="387"/>
      <c r="Y27" s="387"/>
      <c r="Z27" s="387"/>
      <c r="AA27" s="387"/>
      <c r="AB27" s="387"/>
      <c r="AC27" s="387"/>
      <c r="AD27" s="387"/>
      <c r="AE27" s="387"/>
      <c r="AF27" s="387"/>
      <c r="AG27" s="387"/>
      <c r="AH27" s="387"/>
      <c r="AI27" s="387"/>
      <c r="AJ27" s="387"/>
      <c r="AK27" s="387"/>
      <c r="AL27" s="387"/>
      <c r="AM27" s="387"/>
      <c r="AN27" s="387"/>
      <c r="AO27" s="387"/>
      <c r="AP27" s="387"/>
      <c r="AQ27" s="387"/>
      <c r="AR27" s="387"/>
      <c r="AS27" s="387"/>
      <c r="AT27" s="387"/>
      <c r="AU27" s="387"/>
      <c r="AV27" s="387"/>
      <c r="AW27" s="387"/>
      <c r="AX27" s="387"/>
      <c r="AY27" s="387"/>
      <c r="AZ27" s="387"/>
      <c r="BA27" s="387"/>
      <c r="BB27" s="387"/>
      <c r="BC27" s="387"/>
      <c r="BD27" s="387"/>
      <c r="BE27" s="387"/>
      <c r="BF27" s="387"/>
      <c r="BG27" s="387"/>
      <c r="BH27" s="387"/>
      <c r="BI27" s="387"/>
      <c r="BJ27" s="387"/>
      <c r="BK27" s="387"/>
      <c r="BL27" s="387"/>
      <c r="BM27" s="387"/>
      <c r="BN27" s="387"/>
      <c r="BO27" s="387"/>
      <c r="BP27" s="387"/>
      <c r="BQ27" s="387"/>
      <c r="BR27" s="387"/>
      <c r="BS27" s="387"/>
      <c r="BT27" s="387"/>
      <c r="BU27" s="387"/>
      <c r="BV27" s="387"/>
      <c r="BW27" s="387"/>
      <c r="BX27" s="387"/>
      <c r="BY27" s="387"/>
      <c r="BZ27" s="387"/>
      <c r="CA27" s="387"/>
      <c r="CB27" s="387"/>
      <c r="CC27" s="387"/>
      <c r="CD27" s="387"/>
      <c r="CE27" s="387"/>
      <c r="CF27" s="387"/>
      <c r="CG27" s="388"/>
    </row>
    <row r="28" spans="1:85" s="362" customFormat="1" x14ac:dyDescent="0.35"/>
    <row r="29" spans="1:85" s="359" customFormat="1" ht="25.5" customHeight="1" x14ac:dyDescent="0.35"/>
    <row r="30" spans="1:85" s="362" customFormat="1" x14ac:dyDescent="0.35"/>
    <row r="31" spans="1:85" s="362" customFormat="1" x14ac:dyDescent="0.35"/>
    <row r="32" spans="1:85" s="362" customFormat="1" x14ac:dyDescent="0.35"/>
    <row r="33" spans="78:78" s="362" customFormat="1" x14ac:dyDescent="0.35"/>
    <row r="34" spans="78:78" s="362" customFormat="1" ht="25.5" customHeight="1" x14ac:dyDescent="0.35">
      <c r="BZ34" s="219"/>
    </row>
    <row r="35" spans="78:78" s="362" customFormat="1" x14ac:dyDescent="0.35"/>
    <row r="36" spans="78:78" s="362" customFormat="1" x14ac:dyDescent="0.35"/>
    <row r="37" spans="78:78" s="362" customFormat="1" x14ac:dyDescent="0.35"/>
    <row r="38" spans="78:78" s="359" customFormat="1" ht="25.5" customHeight="1" x14ac:dyDescent="0.35"/>
    <row r="39" spans="78:78" s="362" customFormat="1" x14ac:dyDescent="0.35"/>
    <row r="40" spans="78:78" s="362" customFormat="1" x14ac:dyDescent="0.35"/>
    <row r="41" spans="78:78" s="362" customFormat="1" x14ac:dyDescent="0.35"/>
    <row r="42" spans="78:78" s="362" customFormat="1" x14ac:dyDescent="0.35"/>
    <row r="43" spans="78:78" s="362" customFormat="1" x14ac:dyDescent="0.35"/>
    <row r="44" spans="78:78" s="362" customFormat="1" x14ac:dyDescent="0.35"/>
    <row r="45" spans="78:78" s="359" customFormat="1" ht="25.5" customHeight="1" x14ac:dyDescent="0.35"/>
    <row r="46" spans="78:78" s="362" customFormat="1" x14ac:dyDescent="0.35"/>
    <row r="47" spans="78:78" s="362" customFormat="1" x14ac:dyDescent="0.35"/>
    <row r="48" spans="78:78" s="362" customFormat="1" x14ac:dyDescent="0.35"/>
    <row r="49" s="362" customFormat="1" x14ac:dyDescent="0.35"/>
    <row r="50" s="362" customFormat="1" x14ac:dyDescent="0.35"/>
    <row r="51" s="362" customFormat="1" x14ac:dyDescent="0.35"/>
    <row r="52" s="353" customFormat="1" x14ac:dyDescent="0.35"/>
  </sheetData>
  <hyperlinks>
    <hyperlink ref="B1" location="Notes!A1" display="Information relating to this table can be found in the 'Notes' tab" xr:uid="{E783782A-6BA8-41BA-82F6-8DF86641D5E6}"/>
    <hyperlink ref="A1" location="Contents!A1" display="Contents page" xr:uid="{3819F3B8-5ACE-48D8-9374-AB6D4FABA256}"/>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4A176-960E-41D1-8F6E-77B4D3551436}">
  <sheetPr>
    <tabColor theme="5" tint="0.39997558519241921"/>
  </sheetPr>
  <dimension ref="A1:CH85"/>
  <sheetViews>
    <sheetView zoomScale="60" zoomScaleNormal="60" workbookViewId="0">
      <pane xSplit="2" topLeftCell="AH1" activePane="topRight" state="frozen"/>
      <selection activeCell="C1" sqref="C1"/>
      <selection pane="topRight" activeCell="AH3" sqref="AH3"/>
    </sheetView>
  </sheetViews>
  <sheetFormatPr defaultColWidth="9" defaultRowHeight="15.5" x14ac:dyDescent="0.35"/>
  <cols>
    <col min="1" max="1" width="23" style="350" bestFit="1" customWidth="1"/>
    <col min="2" max="2" width="90" style="350" customWidth="1"/>
    <col min="3" max="3" width="25.54296875" style="350" hidden="1" customWidth="1"/>
    <col min="4" max="33" width="12.54296875" style="465" hidden="1" customWidth="1"/>
    <col min="34" max="75" width="12.54296875" style="465" customWidth="1"/>
    <col min="76" max="84" width="12.54296875" style="353" customWidth="1"/>
    <col min="85" max="85" width="11" style="353" bestFit="1" customWidth="1"/>
    <col min="86" max="16384" width="9" style="353"/>
  </cols>
  <sheetData>
    <row r="1" spans="1:86" s="351" customFormat="1" ht="25.5" customHeight="1" thickBot="1" x14ac:dyDescent="0.3">
      <c r="A1" s="26" t="s">
        <v>47</v>
      </c>
      <c r="B1" s="116" t="s">
        <v>224</v>
      </c>
      <c r="C1" s="117"/>
      <c r="D1" s="436"/>
      <c r="E1" s="436"/>
      <c r="F1" s="436"/>
      <c r="G1" s="436"/>
      <c r="H1" s="436"/>
      <c r="I1" s="436"/>
      <c r="J1" s="436"/>
      <c r="K1" s="436"/>
      <c r="L1" s="436"/>
      <c r="M1" s="436"/>
      <c r="N1" s="436"/>
      <c r="O1" s="436"/>
      <c r="P1" s="436"/>
      <c r="Q1" s="436"/>
      <c r="R1" s="436"/>
      <c r="S1" s="436"/>
      <c r="T1" s="436"/>
      <c r="U1" s="436"/>
      <c r="V1" s="436"/>
      <c r="W1" s="436"/>
      <c r="X1" s="436"/>
      <c r="Y1" s="436"/>
      <c r="Z1" s="436"/>
      <c r="AA1" s="436"/>
      <c r="AB1" s="436"/>
      <c r="AC1" s="436"/>
      <c r="AD1" s="436"/>
      <c r="AE1" s="436"/>
      <c r="AF1" s="436"/>
      <c r="AG1" s="436"/>
      <c r="AH1" s="436"/>
      <c r="AI1" s="436"/>
      <c r="AJ1" s="436"/>
      <c r="AK1" s="436"/>
      <c r="AL1" s="436"/>
      <c r="AM1" s="436"/>
      <c r="AN1" s="436"/>
      <c r="AO1" s="436"/>
      <c r="AP1" s="436"/>
      <c r="AQ1" s="436"/>
      <c r="AR1" s="436"/>
      <c r="AS1" s="436"/>
      <c r="AT1" s="436"/>
      <c r="AU1" s="436"/>
      <c r="AV1" s="436"/>
      <c r="AW1" s="436"/>
      <c r="AX1" s="436"/>
      <c r="AY1" s="436"/>
      <c r="AZ1" s="436"/>
      <c r="BA1" s="436"/>
      <c r="BB1" s="436"/>
      <c r="BC1" s="436"/>
      <c r="BD1" s="436"/>
      <c r="BE1" s="436"/>
      <c r="BF1" s="436"/>
      <c r="BG1" s="436"/>
      <c r="BH1" s="436"/>
      <c r="BI1" s="436"/>
      <c r="BJ1" s="436"/>
      <c r="BK1" s="436"/>
      <c r="BL1" s="436"/>
      <c r="BM1" s="436"/>
      <c r="BN1" s="436"/>
      <c r="BO1" s="436"/>
      <c r="BP1" s="436"/>
      <c r="BQ1" s="436"/>
      <c r="BR1" s="436"/>
      <c r="BS1" s="436"/>
      <c r="BT1" s="436"/>
      <c r="BU1" s="436"/>
      <c r="BV1" s="437"/>
      <c r="BW1" s="437"/>
      <c r="BX1" s="437"/>
    </row>
    <row r="2" spans="1:86" ht="15.75" customHeight="1" x14ac:dyDescent="0.35">
      <c r="A2" s="30" t="s">
        <v>225</v>
      </c>
      <c r="B2" s="31" t="s">
        <v>776</v>
      </c>
      <c r="C2" s="438"/>
      <c r="D2" s="34" t="s">
        <v>296</v>
      </c>
      <c r="E2" s="34" t="s">
        <v>297</v>
      </c>
      <c r="F2" s="34" t="s">
        <v>298</v>
      </c>
      <c r="G2" s="34" t="s">
        <v>299</v>
      </c>
      <c r="H2" s="34" t="s">
        <v>300</v>
      </c>
      <c r="I2" s="34" t="s">
        <v>301</v>
      </c>
      <c r="J2" s="34" t="s">
        <v>302</v>
      </c>
      <c r="K2" s="34" t="s">
        <v>303</v>
      </c>
      <c r="L2" s="34" t="s">
        <v>304</v>
      </c>
      <c r="M2" s="34" t="s">
        <v>305</v>
      </c>
      <c r="N2" s="34" t="s">
        <v>306</v>
      </c>
      <c r="O2" s="34" t="s">
        <v>307</v>
      </c>
      <c r="P2" s="34" t="s">
        <v>308</v>
      </c>
      <c r="Q2" s="34" t="s">
        <v>309</v>
      </c>
      <c r="R2" s="34" t="s">
        <v>310</v>
      </c>
      <c r="S2" s="34" t="s">
        <v>311</v>
      </c>
      <c r="T2" s="34" t="s">
        <v>312</v>
      </c>
      <c r="U2" s="34" t="s">
        <v>313</v>
      </c>
      <c r="V2" s="34" t="s">
        <v>314</v>
      </c>
      <c r="W2" s="34" t="s">
        <v>315</v>
      </c>
      <c r="X2" s="34" t="s">
        <v>316</v>
      </c>
      <c r="Y2" s="34" t="s">
        <v>317</v>
      </c>
      <c r="Z2" s="34" t="s">
        <v>318</v>
      </c>
      <c r="AA2" s="34" t="s">
        <v>319</v>
      </c>
      <c r="AB2" s="34" t="s">
        <v>320</v>
      </c>
      <c r="AC2" s="34" t="s">
        <v>321</v>
      </c>
      <c r="AD2" s="34" t="s">
        <v>322</v>
      </c>
      <c r="AE2" s="34" t="s">
        <v>323</v>
      </c>
      <c r="AF2" s="34" t="s">
        <v>324</v>
      </c>
      <c r="AG2" s="34" t="s">
        <v>325</v>
      </c>
      <c r="AH2" s="34" t="s">
        <v>326</v>
      </c>
      <c r="AI2" s="34" t="s">
        <v>327</v>
      </c>
      <c r="AJ2" s="34" t="s">
        <v>328</v>
      </c>
      <c r="AK2" s="34" t="s">
        <v>329</v>
      </c>
      <c r="AL2" s="34" t="s">
        <v>330</v>
      </c>
      <c r="AM2" s="34" t="s">
        <v>331</v>
      </c>
      <c r="AN2" s="34" t="s">
        <v>332</v>
      </c>
      <c r="AO2" s="34" t="s">
        <v>333</v>
      </c>
      <c r="AP2" s="34" t="s">
        <v>334</v>
      </c>
      <c r="AQ2" s="34" t="s">
        <v>335</v>
      </c>
      <c r="AR2" s="34" t="s">
        <v>336</v>
      </c>
      <c r="AS2" s="34" t="s">
        <v>337</v>
      </c>
      <c r="AT2" s="34" t="s">
        <v>338</v>
      </c>
      <c r="AU2" s="34" t="s">
        <v>339</v>
      </c>
      <c r="AV2" s="34" t="s">
        <v>340</v>
      </c>
      <c r="AW2" s="34" t="s">
        <v>341</v>
      </c>
      <c r="AX2" s="34" t="s">
        <v>342</v>
      </c>
      <c r="AY2" s="34" t="s">
        <v>227</v>
      </c>
      <c r="AZ2" s="34" t="s">
        <v>228</v>
      </c>
      <c r="BA2" s="34" t="s">
        <v>229</v>
      </c>
      <c r="BB2" s="34" t="s">
        <v>230</v>
      </c>
      <c r="BC2" s="34" t="s">
        <v>231</v>
      </c>
      <c r="BD2" s="34" t="s">
        <v>232</v>
      </c>
      <c r="BE2" s="34" t="s">
        <v>233</v>
      </c>
      <c r="BF2" s="34" t="s">
        <v>234</v>
      </c>
      <c r="BG2" s="34" t="s">
        <v>235</v>
      </c>
      <c r="BH2" s="34" t="s">
        <v>236</v>
      </c>
      <c r="BI2" s="34" t="s">
        <v>237</v>
      </c>
      <c r="BJ2" s="34" t="s">
        <v>238</v>
      </c>
      <c r="BK2" s="34" t="s">
        <v>239</v>
      </c>
      <c r="BL2" s="34" t="s">
        <v>240</v>
      </c>
      <c r="BM2" s="34" t="s">
        <v>241</v>
      </c>
      <c r="BN2" s="34" t="s">
        <v>242</v>
      </c>
      <c r="BO2" s="34" t="s">
        <v>243</v>
      </c>
      <c r="BP2" s="34" t="s">
        <v>244</v>
      </c>
      <c r="BQ2" s="34" t="s">
        <v>245</v>
      </c>
      <c r="BR2" s="34" t="s">
        <v>246</v>
      </c>
      <c r="BS2" s="34" t="s">
        <v>247</v>
      </c>
      <c r="BT2" s="34" t="s">
        <v>248</v>
      </c>
      <c r="BU2" s="34" t="s">
        <v>249</v>
      </c>
      <c r="BV2" s="34" t="s">
        <v>250</v>
      </c>
      <c r="BW2" s="34" t="s">
        <v>251</v>
      </c>
      <c r="BX2" s="34" t="s">
        <v>252</v>
      </c>
      <c r="BY2" s="34" t="s">
        <v>253</v>
      </c>
      <c r="BZ2" s="34" t="s">
        <v>254</v>
      </c>
      <c r="CA2" s="34" t="s">
        <v>255</v>
      </c>
      <c r="CB2" s="34" t="s">
        <v>256</v>
      </c>
      <c r="CC2" s="34" t="s">
        <v>257</v>
      </c>
      <c r="CD2" s="34" t="s">
        <v>258</v>
      </c>
      <c r="CE2" s="34" t="s">
        <v>259</v>
      </c>
      <c r="CF2" s="34" t="s">
        <v>260</v>
      </c>
      <c r="CG2" s="35" t="s">
        <v>261</v>
      </c>
    </row>
    <row r="3" spans="1:86" x14ac:dyDescent="0.35">
      <c r="A3" s="119">
        <v>2025</v>
      </c>
      <c r="B3" s="354" t="s">
        <v>373</v>
      </c>
      <c r="C3" s="404"/>
      <c r="D3" s="279" t="s">
        <v>263</v>
      </c>
      <c r="E3" s="279" t="s">
        <v>263</v>
      </c>
      <c r="F3" s="279" t="s">
        <v>263</v>
      </c>
      <c r="G3" s="279" t="s">
        <v>263</v>
      </c>
      <c r="H3" s="279" t="s">
        <v>263</v>
      </c>
      <c r="I3" s="279" t="s">
        <v>263</v>
      </c>
      <c r="J3" s="279" t="s">
        <v>263</v>
      </c>
      <c r="K3" s="279" t="s">
        <v>263</v>
      </c>
      <c r="L3" s="279" t="s">
        <v>263</v>
      </c>
      <c r="M3" s="279" t="s">
        <v>263</v>
      </c>
      <c r="N3" s="279" t="s">
        <v>263</v>
      </c>
      <c r="O3" s="279" t="s">
        <v>263</v>
      </c>
      <c r="P3" s="279" t="s">
        <v>263</v>
      </c>
      <c r="Q3" s="279" t="s">
        <v>263</v>
      </c>
      <c r="R3" s="279" t="s">
        <v>263</v>
      </c>
      <c r="S3" s="279" t="s">
        <v>263</v>
      </c>
      <c r="T3" s="279" t="s">
        <v>263</v>
      </c>
      <c r="U3" s="279" t="s">
        <v>263</v>
      </c>
      <c r="V3" s="279" t="s">
        <v>263</v>
      </c>
      <c r="W3" s="279" t="s">
        <v>263</v>
      </c>
      <c r="X3" s="279" t="s">
        <v>263</v>
      </c>
      <c r="Y3" s="279" t="s">
        <v>263</v>
      </c>
      <c r="Z3" s="279" t="s">
        <v>263</v>
      </c>
      <c r="AA3" s="279" t="s">
        <v>263</v>
      </c>
      <c r="AB3" s="279" t="s">
        <v>263</v>
      </c>
      <c r="AC3" s="279" t="s">
        <v>263</v>
      </c>
      <c r="AD3" s="279" t="s">
        <v>263</v>
      </c>
      <c r="AE3" s="279" t="s">
        <v>263</v>
      </c>
      <c r="AF3" s="279" t="s">
        <v>263</v>
      </c>
      <c r="AG3" s="279" t="s">
        <v>263</v>
      </c>
      <c r="AH3" s="279" t="s">
        <v>263</v>
      </c>
      <c r="AI3" s="279" t="s">
        <v>263</v>
      </c>
      <c r="AJ3" s="279" t="s">
        <v>263</v>
      </c>
      <c r="AK3" s="279" t="s">
        <v>263</v>
      </c>
      <c r="AL3" s="279" t="s">
        <v>263</v>
      </c>
      <c r="AM3" s="279" t="s">
        <v>263</v>
      </c>
      <c r="AN3" s="279" t="s">
        <v>263</v>
      </c>
      <c r="AO3" s="279" t="s">
        <v>263</v>
      </c>
      <c r="AP3" s="279" t="s">
        <v>263</v>
      </c>
      <c r="AQ3" s="279" t="s">
        <v>263</v>
      </c>
      <c r="AR3" s="279" t="s">
        <v>263</v>
      </c>
      <c r="AS3" s="279" t="s">
        <v>263</v>
      </c>
      <c r="AT3" s="279" t="s">
        <v>263</v>
      </c>
      <c r="AU3" s="279" t="s">
        <v>263</v>
      </c>
      <c r="AV3" s="279" t="s">
        <v>263</v>
      </c>
      <c r="AW3" s="279" t="s">
        <v>263</v>
      </c>
      <c r="AX3" s="279" t="s">
        <v>263</v>
      </c>
      <c r="AY3" s="279" t="s">
        <v>263</v>
      </c>
      <c r="AZ3" s="279" t="s">
        <v>263</v>
      </c>
      <c r="BA3" s="279" t="s">
        <v>263</v>
      </c>
      <c r="BB3" s="279" t="s">
        <v>263</v>
      </c>
      <c r="BC3" s="279" t="s">
        <v>263</v>
      </c>
      <c r="BD3" s="279" t="s">
        <v>263</v>
      </c>
      <c r="BE3" s="279" t="s">
        <v>263</v>
      </c>
      <c r="BF3" s="279" t="s">
        <v>263</v>
      </c>
      <c r="BG3" s="279" t="s">
        <v>263</v>
      </c>
      <c r="BH3" s="279" t="s">
        <v>263</v>
      </c>
      <c r="BI3" s="279" t="s">
        <v>263</v>
      </c>
      <c r="BJ3" s="279" t="s">
        <v>263</v>
      </c>
      <c r="BK3" s="279" t="s">
        <v>263</v>
      </c>
      <c r="BL3" s="279" t="s">
        <v>263</v>
      </c>
      <c r="BM3" s="279" t="s">
        <v>263</v>
      </c>
      <c r="BN3" s="279" t="s">
        <v>263</v>
      </c>
      <c r="BO3" s="279" t="s">
        <v>263</v>
      </c>
      <c r="BP3" s="279" t="s">
        <v>263</v>
      </c>
      <c r="BQ3" s="279" t="s">
        <v>263</v>
      </c>
      <c r="BR3" s="279" t="s">
        <v>263</v>
      </c>
      <c r="BS3" s="279" t="s">
        <v>263</v>
      </c>
      <c r="BT3" s="279" t="s">
        <v>263</v>
      </c>
      <c r="BU3" s="279" t="s">
        <v>263</v>
      </c>
      <c r="BV3" s="279" t="s">
        <v>263</v>
      </c>
      <c r="BW3" s="279" t="s">
        <v>263</v>
      </c>
      <c r="BX3" s="279" t="s">
        <v>263</v>
      </c>
      <c r="BY3" s="279" t="s">
        <v>263</v>
      </c>
      <c r="BZ3" s="279" t="s">
        <v>263</v>
      </c>
      <c r="CA3" s="279" t="s">
        <v>263</v>
      </c>
      <c r="CB3" s="279" t="s">
        <v>264</v>
      </c>
      <c r="CC3" s="279" t="s">
        <v>264</v>
      </c>
      <c r="CD3" s="279" t="s">
        <v>264</v>
      </c>
      <c r="CE3" s="279" t="s">
        <v>264</v>
      </c>
      <c r="CF3" s="279" t="s">
        <v>264</v>
      </c>
      <c r="CG3" s="280" t="s">
        <v>264</v>
      </c>
    </row>
    <row r="4" spans="1:86" s="246" customFormat="1" ht="24" customHeight="1" x14ac:dyDescent="0.35">
      <c r="A4" s="88"/>
      <c r="B4" s="101" t="s">
        <v>276</v>
      </c>
      <c r="C4" s="439"/>
      <c r="D4" s="440">
        <f t="shared" ref="D4:BO4" si="0">SUM(D6,D11,D15,D16,D21,D22)</f>
        <v>0</v>
      </c>
      <c r="E4" s="440">
        <f t="shared" si="0"/>
        <v>0</v>
      </c>
      <c r="F4" s="440">
        <f t="shared" si="0"/>
        <v>0</v>
      </c>
      <c r="G4" s="440">
        <f t="shared" si="0"/>
        <v>0</v>
      </c>
      <c r="H4" s="440">
        <f t="shared" si="0"/>
        <v>0</v>
      </c>
      <c r="I4" s="440">
        <f t="shared" si="0"/>
        <v>0</v>
      </c>
      <c r="J4" s="440">
        <f t="shared" si="0"/>
        <v>0</v>
      </c>
      <c r="K4" s="440">
        <f t="shared" si="0"/>
        <v>0</v>
      </c>
      <c r="L4" s="440">
        <f t="shared" si="0"/>
        <v>0</v>
      </c>
      <c r="M4" s="440">
        <f t="shared" si="0"/>
        <v>0</v>
      </c>
      <c r="N4" s="440">
        <f t="shared" si="0"/>
        <v>0</v>
      </c>
      <c r="O4" s="440">
        <f t="shared" si="0"/>
        <v>0</v>
      </c>
      <c r="P4" s="440">
        <f t="shared" si="0"/>
        <v>0</v>
      </c>
      <c r="Q4" s="440">
        <f t="shared" si="0"/>
        <v>0</v>
      </c>
      <c r="R4" s="440">
        <f t="shared" si="0"/>
        <v>0</v>
      </c>
      <c r="S4" s="440">
        <f t="shared" si="0"/>
        <v>0</v>
      </c>
      <c r="T4" s="440">
        <f t="shared" si="0"/>
        <v>0</v>
      </c>
      <c r="U4" s="440">
        <f t="shared" si="0"/>
        <v>0</v>
      </c>
      <c r="V4" s="440">
        <f t="shared" si="0"/>
        <v>0</v>
      </c>
      <c r="W4" s="440">
        <f t="shared" si="0"/>
        <v>0</v>
      </c>
      <c r="X4" s="440">
        <f t="shared" si="0"/>
        <v>0</v>
      </c>
      <c r="Y4" s="440">
        <f t="shared" si="0"/>
        <v>0</v>
      </c>
      <c r="Z4" s="440">
        <f t="shared" si="0"/>
        <v>0</v>
      </c>
      <c r="AA4" s="440">
        <f t="shared" si="0"/>
        <v>6</v>
      </c>
      <c r="AB4" s="440">
        <f t="shared" si="0"/>
        <v>23.2</v>
      </c>
      <c r="AC4" s="440">
        <f t="shared" si="0"/>
        <v>35.799999999999997</v>
      </c>
      <c r="AD4" s="440">
        <f t="shared" si="0"/>
        <v>62.4</v>
      </c>
      <c r="AE4" s="440">
        <f t="shared" si="0"/>
        <v>96.100000000000009</v>
      </c>
      <c r="AF4" s="440">
        <f t="shared" si="0"/>
        <v>135.5</v>
      </c>
      <c r="AG4" s="440">
        <f t="shared" si="0"/>
        <v>186.5</v>
      </c>
      <c r="AH4" s="440">
        <f t="shared" si="0"/>
        <v>215</v>
      </c>
      <c r="AI4" s="440">
        <f t="shared" si="0"/>
        <v>280</v>
      </c>
      <c r="AJ4" s="440">
        <f t="shared" si="0"/>
        <v>385</v>
      </c>
      <c r="AK4" s="440">
        <f t="shared" si="0"/>
        <v>503</v>
      </c>
      <c r="AL4" s="440">
        <f t="shared" si="0"/>
        <v>639</v>
      </c>
      <c r="AM4" s="440">
        <f t="shared" si="0"/>
        <v>799</v>
      </c>
      <c r="AN4" s="440">
        <f t="shared" si="0"/>
        <v>932</v>
      </c>
      <c r="AO4" s="440">
        <f t="shared" si="0"/>
        <v>1108</v>
      </c>
      <c r="AP4" s="440">
        <f t="shared" si="0"/>
        <v>1293</v>
      </c>
      <c r="AQ4" s="440">
        <f t="shared" si="0"/>
        <v>1493.607</v>
      </c>
      <c r="AR4" s="440">
        <f t="shared" si="0"/>
        <v>1678.8070000000002</v>
      </c>
      <c r="AS4" s="440">
        <f t="shared" si="0"/>
        <v>1928.0260000000001</v>
      </c>
      <c r="AT4" s="440">
        <f t="shared" si="0"/>
        <v>2265.2670000000003</v>
      </c>
      <c r="AU4" s="440">
        <f t="shared" si="0"/>
        <v>2768.0990000000002</v>
      </c>
      <c r="AV4" s="440">
        <f t="shared" si="0"/>
        <v>3594.9789999999998</v>
      </c>
      <c r="AW4" s="440">
        <f t="shared" si="0"/>
        <v>4567.7079999999996</v>
      </c>
      <c r="AX4" s="440">
        <f t="shared" si="0"/>
        <v>5087.24</v>
      </c>
      <c r="AY4" s="440">
        <f t="shared" si="0"/>
        <v>5995.95</v>
      </c>
      <c r="AZ4" s="440">
        <f t="shared" si="0"/>
        <v>6890.7119999999995</v>
      </c>
      <c r="BA4" s="440">
        <f t="shared" si="0"/>
        <v>7474.6569999999992</v>
      </c>
      <c r="BB4" s="440">
        <f t="shared" si="0"/>
        <v>7996.1079999999984</v>
      </c>
      <c r="BC4" s="440">
        <f t="shared" si="0"/>
        <v>8482.7970000000005</v>
      </c>
      <c r="BD4" s="440">
        <f t="shared" si="0"/>
        <v>8998.760000000002</v>
      </c>
      <c r="BE4" s="440">
        <f t="shared" si="0"/>
        <v>9704.5185240909632</v>
      </c>
      <c r="BF4" s="440">
        <f t="shared" si="0"/>
        <v>10302.647677202764</v>
      </c>
      <c r="BG4" s="440">
        <f t="shared" si="0"/>
        <v>11039.131507160631</v>
      </c>
      <c r="BH4" s="440">
        <f t="shared" si="0"/>
        <v>11752.749</v>
      </c>
      <c r="BI4" s="440">
        <f t="shared" si="0"/>
        <v>12542.44267353</v>
      </c>
      <c r="BJ4" s="440">
        <f t="shared" si="0"/>
        <v>13304.85224679</v>
      </c>
      <c r="BK4" s="440">
        <f t="shared" si="0"/>
        <v>14311.464927031753</v>
      </c>
      <c r="BL4" s="440">
        <f t="shared" si="0"/>
        <v>15260.007289010002</v>
      </c>
      <c r="BM4" s="440">
        <f t="shared" si="0"/>
        <v>16658.767266159997</v>
      </c>
      <c r="BN4" s="440">
        <f t="shared" si="0"/>
        <v>17206.460356233183</v>
      </c>
      <c r="BO4" s="440">
        <f t="shared" si="0"/>
        <v>17995.037131910005</v>
      </c>
      <c r="BP4" s="440">
        <f t="shared" ref="BP4:CE4" si="1">SUM(BP6,BP11,BP15,BP16,BP21,BP22)</f>
        <v>18998.116495980001</v>
      </c>
      <c r="BQ4" s="440">
        <f t="shared" si="1"/>
        <v>19392.372994300884</v>
      </c>
      <c r="BR4" s="440">
        <f t="shared" si="1"/>
        <v>20884.292465899998</v>
      </c>
      <c r="BS4" s="440">
        <f t="shared" si="1"/>
        <v>21827.406377339998</v>
      </c>
      <c r="BT4" s="440">
        <f t="shared" si="1"/>
        <v>22263.8373985412</v>
      </c>
      <c r="BU4" s="440">
        <f t="shared" si="1"/>
        <v>23660.735911210013</v>
      </c>
      <c r="BV4" s="440">
        <f t="shared" si="1"/>
        <v>24559.349602219998</v>
      </c>
      <c r="BW4" s="440">
        <f t="shared" si="1"/>
        <v>25799.99570212001</v>
      </c>
      <c r="BX4" s="440">
        <f t="shared" si="1"/>
        <v>24956.229567680002</v>
      </c>
      <c r="BY4" s="440">
        <f t="shared" si="1"/>
        <v>26358.50282057</v>
      </c>
      <c r="BZ4" s="440">
        <f t="shared" si="1"/>
        <v>29456.90295703123</v>
      </c>
      <c r="CA4" s="440">
        <f t="shared" si="1"/>
        <v>35496.256716799995</v>
      </c>
      <c r="CB4" s="440">
        <f t="shared" si="1"/>
        <v>41554.350790663448</v>
      </c>
      <c r="CC4" s="440">
        <f t="shared" si="1"/>
        <v>45264.912779438899</v>
      </c>
      <c r="CD4" s="440">
        <f t="shared" si="1"/>
        <v>49350.747981340777</v>
      </c>
      <c r="CE4" s="440">
        <f t="shared" si="1"/>
        <v>51716.570886793605</v>
      </c>
      <c r="CF4" s="440">
        <f>SUM(CF6,CF11,CF15,CF16,CF21,CF22)</f>
        <v>54050.569076020627</v>
      </c>
      <c r="CG4" s="441">
        <f>SUM(CG6,CG11,CG15,CG16,CG21,CG22)</f>
        <v>57046.555348057424</v>
      </c>
    </row>
    <row r="5" spans="1:86" s="246" customFormat="1" x14ac:dyDescent="0.35">
      <c r="A5" s="88"/>
      <c r="B5" s="233" t="s">
        <v>777</v>
      </c>
      <c r="C5" s="439"/>
      <c r="D5" s="440">
        <f t="shared" ref="D5:BO5" si="2">D4-D21-D15</f>
        <v>0</v>
      </c>
      <c r="E5" s="440">
        <f t="shared" si="2"/>
        <v>0</v>
      </c>
      <c r="F5" s="440">
        <f t="shared" si="2"/>
        <v>0</v>
      </c>
      <c r="G5" s="440">
        <f t="shared" si="2"/>
        <v>0</v>
      </c>
      <c r="H5" s="440">
        <f t="shared" si="2"/>
        <v>0</v>
      </c>
      <c r="I5" s="440">
        <f t="shared" si="2"/>
        <v>0</v>
      </c>
      <c r="J5" s="440">
        <f t="shared" si="2"/>
        <v>0</v>
      </c>
      <c r="K5" s="440">
        <f t="shared" si="2"/>
        <v>0</v>
      </c>
      <c r="L5" s="440">
        <f t="shared" si="2"/>
        <v>0</v>
      </c>
      <c r="M5" s="440">
        <f t="shared" si="2"/>
        <v>0</v>
      </c>
      <c r="N5" s="440">
        <f t="shared" si="2"/>
        <v>0</v>
      </c>
      <c r="O5" s="440">
        <f t="shared" si="2"/>
        <v>0</v>
      </c>
      <c r="P5" s="440">
        <f t="shared" si="2"/>
        <v>0</v>
      </c>
      <c r="Q5" s="440">
        <f t="shared" si="2"/>
        <v>0</v>
      </c>
      <c r="R5" s="440">
        <f t="shared" si="2"/>
        <v>0</v>
      </c>
      <c r="S5" s="440">
        <f t="shared" si="2"/>
        <v>0</v>
      </c>
      <c r="T5" s="440">
        <f t="shared" si="2"/>
        <v>0</v>
      </c>
      <c r="U5" s="440">
        <f t="shared" si="2"/>
        <v>0</v>
      </c>
      <c r="V5" s="440">
        <f t="shared" si="2"/>
        <v>0</v>
      </c>
      <c r="W5" s="440">
        <f t="shared" si="2"/>
        <v>0</v>
      </c>
      <c r="X5" s="440">
        <f t="shared" si="2"/>
        <v>0</v>
      </c>
      <c r="Y5" s="440">
        <f t="shared" si="2"/>
        <v>0</v>
      </c>
      <c r="Z5" s="440">
        <f t="shared" si="2"/>
        <v>0</v>
      </c>
      <c r="AA5" s="440">
        <f t="shared" si="2"/>
        <v>6</v>
      </c>
      <c r="AB5" s="440">
        <f t="shared" si="2"/>
        <v>23.2</v>
      </c>
      <c r="AC5" s="440">
        <f t="shared" si="2"/>
        <v>35.799999999999997</v>
      </c>
      <c r="AD5" s="440">
        <f t="shared" si="2"/>
        <v>62.4</v>
      </c>
      <c r="AE5" s="440">
        <f t="shared" si="2"/>
        <v>96.100000000000009</v>
      </c>
      <c r="AF5" s="440">
        <f t="shared" si="2"/>
        <v>135.5</v>
      </c>
      <c r="AG5" s="440">
        <f t="shared" si="2"/>
        <v>186.5</v>
      </c>
      <c r="AH5" s="440">
        <f t="shared" si="2"/>
        <v>215</v>
      </c>
      <c r="AI5" s="440">
        <f t="shared" si="2"/>
        <v>280</v>
      </c>
      <c r="AJ5" s="440">
        <f t="shared" si="2"/>
        <v>385</v>
      </c>
      <c r="AK5" s="440">
        <f t="shared" si="2"/>
        <v>503</v>
      </c>
      <c r="AL5" s="440">
        <f t="shared" si="2"/>
        <v>639</v>
      </c>
      <c r="AM5" s="440">
        <f t="shared" si="2"/>
        <v>799</v>
      </c>
      <c r="AN5" s="440">
        <f t="shared" si="2"/>
        <v>932</v>
      </c>
      <c r="AO5" s="440">
        <f t="shared" si="2"/>
        <v>1108</v>
      </c>
      <c r="AP5" s="440">
        <f t="shared" si="2"/>
        <v>1293</v>
      </c>
      <c r="AQ5" s="440">
        <f t="shared" si="2"/>
        <v>1493.607</v>
      </c>
      <c r="AR5" s="440">
        <f t="shared" si="2"/>
        <v>1678.8070000000002</v>
      </c>
      <c r="AS5" s="440">
        <f t="shared" si="2"/>
        <v>1928.0260000000001</v>
      </c>
      <c r="AT5" s="440">
        <f t="shared" si="2"/>
        <v>2265.2670000000003</v>
      </c>
      <c r="AU5" s="440">
        <f t="shared" si="2"/>
        <v>2768.0990000000002</v>
      </c>
      <c r="AV5" s="440">
        <f t="shared" si="2"/>
        <v>3594.9789999999998</v>
      </c>
      <c r="AW5" s="440">
        <f t="shared" si="2"/>
        <v>4567.7079999999996</v>
      </c>
      <c r="AX5" s="440">
        <f t="shared" si="2"/>
        <v>5087.24</v>
      </c>
      <c r="AY5" s="440">
        <f t="shared" si="2"/>
        <v>5995.95</v>
      </c>
      <c r="AZ5" s="440">
        <f t="shared" si="2"/>
        <v>6890.7119999999995</v>
      </c>
      <c r="BA5" s="440">
        <f t="shared" si="2"/>
        <v>7474.6569999999992</v>
      </c>
      <c r="BB5" s="440">
        <f t="shared" si="2"/>
        <v>7996.1079999999984</v>
      </c>
      <c r="BC5" s="440">
        <f t="shared" si="2"/>
        <v>8482.7970000000005</v>
      </c>
      <c r="BD5" s="440">
        <f t="shared" si="2"/>
        <v>8998.760000000002</v>
      </c>
      <c r="BE5" s="440">
        <f t="shared" si="2"/>
        <v>9704.5185240909632</v>
      </c>
      <c r="BF5" s="440">
        <f t="shared" si="2"/>
        <v>10302.647677202764</v>
      </c>
      <c r="BG5" s="440">
        <f t="shared" si="2"/>
        <v>11039.131507160631</v>
      </c>
      <c r="BH5" s="440">
        <f t="shared" si="2"/>
        <v>11752.749</v>
      </c>
      <c r="BI5" s="440">
        <f t="shared" si="2"/>
        <v>12542.44267353</v>
      </c>
      <c r="BJ5" s="440">
        <f t="shared" si="2"/>
        <v>13304.85224679</v>
      </c>
      <c r="BK5" s="440">
        <f t="shared" si="2"/>
        <v>14311.464927031753</v>
      </c>
      <c r="BL5" s="440">
        <f t="shared" si="2"/>
        <v>15260.007289010002</v>
      </c>
      <c r="BM5" s="440">
        <f t="shared" si="2"/>
        <v>16564.846266159999</v>
      </c>
      <c r="BN5" s="440">
        <f t="shared" si="2"/>
        <v>17104.362356233181</v>
      </c>
      <c r="BO5" s="440">
        <f t="shared" si="2"/>
        <v>17905.161131910005</v>
      </c>
      <c r="BP5" s="440">
        <f t="shared" ref="BP5:CG5" si="3">BP4-BP21-BP15</f>
        <v>18905.77449598</v>
      </c>
      <c r="BQ5" s="440">
        <f t="shared" si="3"/>
        <v>19283.124832550886</v>
      </c>
      <c r="BR5" s="440">
        <f t="shared" si="3"/>
        <v>20784.625401199999</v>
      </c>
      <c r="BS5" s="440">
        <f t="shared" si="3"/>
        <v>21727.252642039995</v>
      </c>
      <c r="BT5" s="440">
        <f t="shared" si="3"/>
        <v>22156.758997491201</v>
      </c>
      <c r="BU5" s="440">
        <f t="shared" si="3"/>
        <v>23546.373789020014</v>
      </c>
      <c r="BV5" s="440">
        <f t="shared" si="3"/>
        <v>24427.179315509999</v>
      </c>
      <c r="BW5" s="440">
        <f t="shared" si="3"/>
        <v>25644.454042460009</v>
      </c>
      <c r="BX5" s="440">
        <f t="shared" si="3"/>
        <v>24841.087548750002</v>
      </c>
      <c r="BY5" s="440">
        <f t="shared" si="3"/>
        <v>26199.146318899999</v>
      </c>
      <c r="BZ5" s="440">
        <f t="shared" si="3"/>
        <v>29263.050189531234</v>
      </c>
      <c r="CA5" s="440">
        <f t="shared" si="3"/>
        <v>35227.015012727454</v>
      </c>
      <c r="CB5" s="440">
        <f t="shared" si="3"/>
        <v>41214.042312075137</v>
      </c>
      <c r="CC5" s="440">
        <f t="shared" si="3"/>
        <v>44854.048014166001</v>
      </c>
      <c r="CD5" s="440">
        <f t="shared" si="3"/>
        <v>48858.282465284792</v>
      </c>
      <c r="CE5" s="440">
        <f t="shared" si="3"/>
        <v>51139.83688945094</v>
      </c>
      <c r="CF5" s="440">
        <f t="shared" si="3"/>
        <v>53386.179134681828</v>
      </c>
      <c r="CG5" s="442">
        <f t="shared" si="3"/>
        <v>56296.143914207583</v>
      </c>
    </row>
    <row r="6" spans="1:86" s="246" customFormat="1" ht="26.25" customHeight="1" x14ac:dyDescent="0.35">
      <c r="A6" s="399"/>
      <c r="B6" s="384" t="s">
        <v>389</v>
      </c>
      <c r="C6" s="101"/>
      <c r="D6" s="443">
        <f>SUM(D7:D9)</f>
        <v>0</v>
      </c>
      <c r="E6" s="443">
        <f t="shared" ref="E6:BP6" si="4">SUM(E7:E9)</f>
        <v>0</v>
      </c>
      <c r="F6" s="443">
        <f t="shared" si="4"/>
        <v>0</v>
      </c>
      <c r="G6" s="443">
        <f t="shared" si="4"/>
        <v>0</v>
      </c>
      <c r="H6" s="443">
        <f t="shared" si="4"/>
        <v>0</v>
      </c>
      <c r="I6" s="443">
        <f t="shared" si="4"/>
        <v>0</v>
      </c>
      <c r="J6" s="443">
        <f t="shared" si="4"/>
        <v>0</v>
      </c>
      <c r="K6" s="443">
        <f t="shared" si="4"/>
        <v>0</v>
      </c>
      <c r="L6" s="443">
        <f t="shared" si="4"/>
        <v>0</v>
      </c>
      <c r="M6" s="443">
        <f t="shared" si="4"/>
        <v>0</v>
      </c>
      <c r="N6" s="443">
        <f t="shared" si="4"/>
        <v>0</v>
      </c>
      <c r="O6" s="443">
        <f t="shared" si="4"/>
        <v>0</v>
      </c>
      <c r="P6" s="443">
        <f t="shared" si="4"/>
        <v>0</v>
      </c>
      <c r="Q6" s="443">
        <f t="shared" si="4"/>
        <v>0</v>
      </c>
      <c r="R6" s="443">
        <f t="shared" si="4"/>
        <v>0</v>
      </c>
      <c r="S6" s="443">
        <f t="shared" si="4"/>
        <v>0</v>
      </c>
      <c r="T6" s="443">
        <f t="shared" si="4"/>
        <v>0</v>
      </c>
      <c r="U6" s="443">
        <f t="shared" si="4"/>
        <v>0</v>
      </c>
      <c r="V6" s="443">
        <f t="shared" si="4"/>
        <v>0</v>
      </c>
      <c r="W6" s="443">
        <f t="shared" si="4"/>
        <v>0</v>
      </c>
      <c r="X6" s="443">
        <f t="shared" si="4"/>
        <v>0</v>
      </c>
      <c r="Y6" s="443">
        <f t="shared" si="4"/>
        <v>0</v>
      </c>
      <c r="Z6" s="443">
        <f t="shared" si="4"/>
        <v>0</v>
      </c>
      <c r="AA6" s="443">
        <f t="shared" si="4"/>
        <v>0</v>
      </c>
      <c r="AB6" s="443">
        <f t="shared" si="4"/>
        <v>0</v>
      </c>
      <c r="AC6" s="443">
        <f t="shared" si="4"/>
        <v>0</v>
      </c>
      <c r="AD6" s="443">
        <f t="shared" si="4"/>
        <v>0</v>
      </c>
      <c r="AE6" s="443">
        <f t="shared" si="4"/>
        <v>0</v>
      </c>
      <c r="AF6" s="443">
        <f t="shared" si="4"/>
        <v>0</v>
      </c>
      <c r="AG6" s="443">
        <f t="shared" si="4"/>
        <v>0</v>
      </c>
      <c r="AH6" s="443">
        <f t="shared" si="4"/>
        <v>0</v>
      </c>
      <c r="AI6" s="443">
        <f t="shared" si="4"/>
        <v>0</v>
      </c>
      <c r="AJ6" s="443">
        <f t="shared" si="4"/>
        <v>0</v>
      </c>
      <c r="AK6" s="443">
        <f t="shared" si="4"/>
        <v>0</v>
      </c>
      <c r="AL6" s="443">
        <f t="shared" si="4"/>
        <v>0</v>
      </c>
      <c r="AM6" s="443">
        <f t="shared" si="4"/>
        <v>0</v>
      </c>
      <c r="AN6" s="443">
        <f t="shared" si="4"/>
        <v>0</v>
      </c>
      <c r="AO6" s="443">
        <f t="shared" si="4"/>
        <v>0</v>
      </c>
      <c r="AP6" s="443">
        <f t="shared" si="4"/>
        <v>0</v>
      </c>
      <c r="AQ6" s="443">
        <f t="shared" si="4"/>
        <v>0</v>
      </c>
      <c r="AR6" s="443">
        <f t="shared" si="4"/>
        <v>0</v>
      </c>
      <c r="AS6" s="443">
        <f t="shared" si="4"/>
        <v>0</v>
      </c>
      <c r="AT6" s="443">
        <f t="shared" si="4"/>
        <v>0</v>
      </c>
      <c r="AU6" s="443">
        <f t="shared" si="4"/>
        <v>0</v>
      </c>
      <c r="AV6" s="443">
        <f t="shared" si="4"/>
        <v>1973.203</v>
      </c>
      <c r="AW6" s="443">
        <f t="shared" si="4"/>
        <v>2772.2469999999998</v>
      </c>
      <c r="AX6" s="443">
        <f t="shared" si="4"/>
        <v>3124.558</v>
      </c>
      <c r="AY6" s="443">
        <f t="shared" si="4"/>
        <v>3801.788</v>
      </c>
      <c r="AZ6" s="443">
        <f t="shared" si="4"/>
        <v>4497.8189999999995</v>
      </c>
      <c r="BA6" s="443">
        <f t="shared" si="4"/>
        <v>4953.4069999999992</v>
      </c>
      <c r="BB6" s="443">
        <f t="shared" si="4"/>
        <v>5316.1329999999989</v>
      </c>
      <c r="BC6" s="443">
        <f t="shared" si="4"/>
        <v>5659.9930000000004</v>
      </c>
      <c r="BD6" s="443">
        <f t="shared" si="4"/>
        <v>6043.639000000001</v>
      </c>
      <c r="BE6" s="443">
        <f t="shared" si="4"/>
        <v>6580.0587643462241</v>
      </c>
      <c r="BF6" s="443">
        <f t="shared" si="4"/>
        <v>7051.9688886240428</v>
      </c>
      <c r="BG6" s="443">
        <f t="shared" si="4"/>
        <v>7582.0869577400717</v>
      </c>
      <c r="BH6" s="443">
        <f t="shared" si="4"/>
        <v>8079.1630000000005</v>
      </c>
      <c r="BI6" s="443">
        <f t="shared" si="4"/>
        <v>8618.3022954000007</v>
      </c>
      <c r="BJ6" s="443">
        <f t="shared" si="4"/>
        <v>9155.4464638600002</v>
      </c>
      <c r="BK6" s="443">
        <f t="shared" si="4"/>
        <v>9867.029829797455</v>
      </c>
      <c r="BL6" s="443">
        <f t="shared" si="4"/>
        <v>10525.20336705</v>
      </c>
      <c r="BM6" s="443">
        <f t="shared" si="4"/>
        <v>11458.592503259999</v>
      </c>
      <c r="BN6" s="443">
        <f t="shared" si="4"/>
        <v>11876.615118280002</v>
      </c>
      <c r="BO6" s="443">
        <f t="shared" si="4"/>
        <v>12565.735437840003</v>
      </c>
      <c r="BP6" s="443">
        <f t="shared" si="4"/>
        <v>13430.14958021</v>
      </c>
      <c r="BQ6" s="443">
        <f t="shared" ref="BQ6:BZ6" si="5">SUM(BQ7:BQ9)</f>
        <v>13762.514588680802</v>
      </c>
      <c r="BR6" s="443">
        <f t="shared" si="5"/>
        <v>13798.261242919998</v>
      </c>
      <c r="BS6" s="443">
        <f t="shared" si="5"/>
        <v>13233.124968690001</v>
      </c>
      <c r="BT6" s="443">
        <f t="shared" si="5"/>
        <v>11513.612393931196</v>
      </c>
      <c r="BU6" s="443">
        <f t="shared" si="5"/>
        <v>9379.593293240021</v>
      </c>
      <c r="BV6" s="443">
        <f t="shared" si="5"/>
        <v>8126.2184717899945</v>
      </c>
      <c r="BW6" s="443">
        <f t="shared" si="5"/>
        <v>7233.1409551300003</v>
      </c>
      <c r="BX6" s="440">
        <f t="shared" si="5"/>
        <v>5812.8455862999999</v>
      </c>
      <c r="BY6" s="440">
        <f t="shared" si="5"/>
        <v>5695.7842011700013</v>
      </c>
      <c r="BZ6" s="440">
        <f t="shared" si="5"/>
        <v>5974.8204106012308</v>
      </c>
      <c r="CA6" s="440">
        <f>SUM(CA7:CA9)</f>
        <v>6862.2812016099997</v>
      </c>
      <c r="CB6" s="440">
        <f t="shared" ref="CB6:CG6" si="6">SUM(CB7:CB9)</f>
        <v>7646.3497684853792</v>
      </c>
      <c r="CC6" s="440">
        <f t="shared" si="6"/>
        <v>8012.3387094193386</v>
      </c>
      <c r="CD6" s="440">
        <f t="shared" si="6"/>
        <v>8408.0275836922847</v>
      </c>
      <c r="CE6" s="440">
        <f t="shared" si="6"/>
        <v>8699.2497642640137</v>
      </c>
      <c r="CF6" s="440">
        <f t="shared" si="6"/>
        <v>8834.4702962480078</v>
      </c>
      <c r="CG6" s="442">
        <f t="shared" si="6"/>
        <v>8747.2661198258429</v>
      </c>
    </row>
    <row r="7" spans="1:86" x14ac:dyDescent="0.35">
      <c r="B7" s="444" t="s">
        <v>778</v>
      </c>
      <c r="C7" s="444"/>
      <c r="D7" s="445">
        <v>0</v>
      </c>
      <c r="E7" s="445">
        <v>0</v>
      </c>
      <c r="F7" s="445">
        <v>0</v>
      </c>
      <c r="G7" s="445">
        <v>0</v>
      </c>
      <c r="H7" s="445">
        <v>0</v>
      </c>
      <c r="I7" s="445">
        <v>0</v>
      </c>
      <c r="J7" s="445">
        <v>0</v>
      </c>
      <c r="K7" s="445">
        <v>0</v>
      </c>
      <c r="L7" s="445">
        <v>0</v>
      </c>
      <c r="M7" s="445">
        <v>0</v>
      </c>
      <c r="N7" s="445">
        <v>0</v>
      </c>
      <c r="O7" s="445">
        <v>0</v>
      </c>
      <c r="P7" s="445">
        <v>0</v>
      </c>
      <c r="Q7" s="445">
        <v>0</v>
      </c>
      <c r="R7" s="445">
        <v>0</v>
      </c>
      <c r="S7" s="445">
        <v>0</v>
      </c>
      <c r="T7" s="445">
        <v>0</v>
      </c>
      <c r="U7" s="445">
        <v>0</v>
      </c>
      <c r="V7" s="445">
        <v>0</v>
      </c>
      <c r="W7" s="445">
        <v>0</v>
      </c>
      <c r="X7" s="445">
        <v>0</v>
      </c>
      <c r="Y7" s="445">
        <v>0</v>
      </c>
      <c r="Z7" s="445">
        <v>0</v>
      </c>
      <c r="AA7" s="445">
        <v>0</v>
      </c>
      <c r="AB7" s="445">
        <v>0</v>
      </c>
      <c r="AC7" s="445">
        <v>0</v>
      </c>
      <c r="AD7" s="445">
        <v>0</v>
      </c>
      <c r="AE7" s="445">
        <v>0</v>
      </c>
      <c r="AF7" s="445">
        <v>0</v>
      </c>
      <c r="AG7" s="445">
        <v>0</v>
      </c>
      <c r="AH7" s="445">
        <v>0</v>
      </c>
      <c r="AI7" s="445">
        <v>0</v>
      </c>
      <c r="AJ7" s="445">
        <v>0</v>
      </c>
      <c r="AK7" s="445">
        <v>0</v>
      </c>
      <c r="AL7" s="445">
        <v>0</v>
      </c>
      <c r="AM7" s="445">
        <v>0</v>
      </c>
      <c r="AN7" s="445">
        <v>0</v>
      </c>
      <c r="AO7" s="445">
        <v>0</v>
      </c>
      <c r="AP7" s="445">
        <v>0</v>
      </c>
      <c r="AQ7" s="445">
        <v>0</v>
      </c>
      <c r="AR7" s="445">
        <v>0</v>
      </c>
      <c r="AS7" s="445">
        <v>0</v>
      </c>
      <c r="AT7" s="445">
        <v>0</v>
      </c>
      <c r="AU7" s="445">
        <v>0</v>
      </c>
      <c r="AV7" s="445">
        <v>231.47411666314397</v>
      </c>
      <c r="AW7" s="445">
        <v>325.20902588180275</v>
      </c>
      <c r="AX7" s="445">
        <v>365.13545224968743</v>
      </c>
      <c r="AY7" s="445">
        <v>437.39160512525461</v>
      </c>
      <c r="AZ7" s="445">
        <v>443.26224191823394</v>
      </c>
      <c r="BA7" s="445">
        <v>488.61175918926864</v>
      </c>
      <c r="BB7" s="445">
        <v>528.58293270578872</v>
      </c>
      <c r="BC7" s="445">
        <v>566.36950568822147</v>
      </c>
      <c r="BD7" s="445">
        <v>607.03198548293733</v>
      </c>
      <c r="BE7" s="445">
        <v>673.62344552251193</v>
      </c>
      <c r="BF7" s="445">
        <v>762.23</v>
      </c>
      <c r="BG7" s="445">
        <v>793.54721823565706</v>
      </c>
      <c r="BH7" s="445">
        <v>842.13</v>
      </c>
      <c r="BI7" s="445">
        <v>923.7647969778385</v>
      </c>
      <c r="BJ7" s="445">
        <v>972.69087379439623</v>
      </c>
      <c r="BK7" s="445">
        <v>1039.8247158707195</v>
      </c>
      <c r="BL7" s="445">
        <v>1105.9393085337213</v>
      </c>
      <c r="BM7" s="445">
        <v>1192.1009182195146</v>
      </c>
      <c r="BN7" s="445">
        <v>1220.2044423261623</v>
      </c>
      <c r="BO7" s="445">
        <v>1314.7165739259212</v>
      </c>
      <c r="BP7" s="445">
        <v>1390.6353122046253</v>
      </c>
      <c r="BQ7" s="445">
        <v>1463.3914453663692</v>
      </c>
      <c r="BR7" s="445">
        <v>1717.304349681425</v>
      </c>
      <c r="BS7" s="445">
        <v>1834.7090892979174</v>
      </c>
      <c r="BT7" s="445">
        <v>1896.9720008984343</v>
      </c>
      <c r="BU7" s="445">
        <v>1965.0820231168198</v>
      </c>
      <c r="BV7" s="445">
        <v>2114.1233711450695</v>
      </c>
      <c r="BW7" s="445">
        <v>2299.5904607779121</v>
      </c>
      <c r="BX7" s="446">
        <v>2245.8835014780443</v>
      </c>
      <c r="BY7" s="446">
        <v>2446.6424104537009</v>
      </c>
      <c r="BZ7" s="446">
        <v>2844.1948579833138</v>
      </c>
      <c r="CA7" s="446">
        <v>3645.090537402672</v>
      </c>
      <c r="CB7" s="446">
        <v>4523.2635771864479</v>
      </c>
      <c r="CC7" s="446">
        <v>5078.3525818854541</v>
      </c>
      <c r="CD7" s="446">
        <v>5644.9915642395499</v>
      </c>
      <c r="CE7" s="446">
        <v>6142.8148747896621</v>
      </c>
      <c r="CF7" s="446">
        <v>6598.3179231129707</v>
      </c>
      <c r="CG7" s="447">
        <v>7041.0357723144989</v>
      </c>
      <c r="CH7" s="399"/>
    </row>
    <row r="8" spans="1:86" x14ac:dyDescent="0.35">
      <c r="B8" s="444" t="s">
        <v>568</v>
      </c>
      <c r="C8" s="444"/>
      <c r="D8" s="445">
        <v>0</v>
      </c>
      <c r="E8" s="445">
        <v>0</v>
      </c>
      <c r="F8" s="445">
        <v>0</v>
      </c>
      <c r="G8" s="445">
        <v>0</v>
      </c>
      <c r="H8" s="445">
        <v>0</v>
      </c>
      <c r="I8" s="445">
        <v>0</v>
      </c>
      <c r="J8" s="445">
        <v>0</v>
      </c>
      <c r="K8" s="445">
        <v>0</v>
      </c>
      <c r="L8" s="445">
        <v>0</v>
      </c>
      <c r="M8" s="445">
        <v>0</v>
      </c>
      <c r="N8" s="445">
        <v>0</v>
      </c>
      <c r="O8" s="445">
        <v>0</v>
      </c>
      <c r="P8" s="445">
        <v>0</v>
      </c>
      <c r="Q8" s="445">
        <v>0</v>
      </c>
      <c r="R8" s="445">
        <v>0</v>
      </c>
      <c r="S8" s="445">
        <v>0</v>
      </c>
      <c r="T8" s="445">
        <v>0</v>
      </c>
      <c r="U8" s="445">
        <v>0</v>
      </c>
      <c r="V8" s="445">
        <v>0</v>
      </c>
      <c r="W8" s="445">
        <v>0</v>
      </c>
      <c r="X8" s="445">
        <v>0</v>
      </c>
      <c r="Y8" s="445">
        <v>0</v>
      </c>
      <c r="Z8" s="445">
        <v>0</v>
      </c>
      <c r="AA8" s="445">
        <v>0</v>
      </c>
      <c r="AB8" s="445">
        <v>0</v>
      </c>
      <c r="AC8" s="445">
        <v>0</v>
      </c>
      <c r="AD8" s="445">
        <v>0</v>
      </c>
      <c r="AE8" s="445">
        <v>0</v>
      </c>
      <c r="AF8" s="445">
        <v>0</v>
      </c>
      <c r="AG8" s="445">
        <v>0</v>
      </c>
      <c r="AH8" s="445">
        <v>0</v>
      </c>
      <c r="AI8" s="445">
        <v>0</v>
      </c>
      <c r="AJ8" s="445">
        <v>0</v>
      </c>
      <c r="AK8" s="445">
        <v>0</v>
      </c>
      <c r="AL8" s="445">
        <v>0</v>
      </c>
      <c r="AM8" s="445">
        <v>0</v>
      </c>
      <c r="AN8" s="445">
        <v>0</v>
      </c>
      <c r="AO8" s="445">
        <v>0</v>
      </c>
      <c r="AP8" s="445">
        <v>0</v>
      </c>
      <c r="AQ8" s="445">
        <v>0</v>
      </c>
      <c r="AR8" s="445">
        <v>0</v>
      </c>
      <c r="AS8" s="445">
        <v>0</v>
      </c>
      <c r="AT8" s="445">
        <v>0</v>
      </c>
      <c r="AU8" s="445">
        <v>0</v>
      </c>
      <c r="AV8" s="445">
        <v>1236.2204590686167</v>
      </c>
      <c r="AW8" s="445">
        <v>1736.8250803346616</v>
      </c>
      <c r="AX8" s="445">
        <v>1938.6567415590337</v>
      </c>
      <c r="AY8" s="445">
        <v>2356.4150170875105</v>
      </c>
      <c r="AZ8" s="445">
        <v>2842.0259956222508</v>
      </c>
      <c r="BA8" s="445">
        <v>3091.4517961447359</v>
      </c>
      <c r="BB8" s="445">
        <v>3258.3114352948169</v>
      </c>
      <c r="BC8" s="445">
        <v>3408.5922572418208</v>
      </c>
      <c r="BD8" s="445">
        <v>3589.6378004004227</v>
      </c>
      <c r="BE8" s="445">
        <v>3861.7406212620726</v>
      </c>
      <c r="BF8" s="445">
        <v>4105.2438886240434</v>
      </c>
      <c r="BG8" s="445">
        <v>4388.6272675576192</v>
      </c>
      <c r="BH8" s="445">
        <v>4628.2520000000004</v>
      </c>
      <c r="BI8" s="445">
        <v>4869.6964021188787</v>
      </c>
      <c r="BJ8" s="445">
        <v>5122.9964421995737</v>
      </c>
      <c r="BK8" s="445">
        <v>5468.0760196496631</v>
      </c>
      <c r="BL8" s="445">
        <v>5799.6705914329377</v>
      </c>
      <c r="BM8" s="445">
        <v>6277.2924692415208</v>
      </c>
      <c r="BN8" s="445">
        <v>6456.118999717567</v>
      </c>
      <c r="BO8" s="445">
        <v>6899.7753096582774</v>
      </c>
      <c r="BP8" s="445">
        <v>7419.4275888724915</v>
      </c>
      <c r="BQ8" s="445">
        <v>7528.3277963936862</v>
      </c>
      <c r="BR8" s="445">
        <v>7070.966334335757</v>
      </c>
      <c r="BS8" s="445">
        <v>6632.0880013466494</v>
      </c>
      <c r="BT8" s="445">
        <v>5138.3005447814785</v>
      </c>
      <c r="BU8" s="445">
        <v>3571.9593185363819</v>
      </c>
      <c r="BV8" s="445">
        <v>2486.5805035497042</v>
      </c>
      <c r="BW8" s="445">
        <v>1621.5160946707183</v>
      </c>
      <c r="BX8" s="446">
        <v>874.33412053569134</v>
      </c>
      <c r="BY8" s="446">
        <v>801.18649202329118</v>
      </c>
      <c r="BZ8" s="446">
        <v>767.88885855129126</v>
      </c>
      <c r="CA8" s="446">
        <v>784.70679178596833</v>
      </c>
      <c r="CB8" s="446">
        <v>788.50474389734052</v>
      </c>
      <c r="CC8" s="446">
        <v>748.48901551707002</v>
      </c>
      <c r="CD8" s="446">
        <v>710.02072951194782</v>
      </c>
      <c r="CE8" s="446">
        <v>666.31546020173403</v>
      </c>
      <c r="CF8" s="446">
        <v>551.56815017269082</v>
      </c>
      <c r="CG8" s="447">
        <v>295.89502985737431</v>
      </c>
      <c r="CH8" s="399"/>
    </row>
    <row r="9" spans="1:86" x14ac:dyDescent="0.35">
      <c r="B9" s="444" t="s">
        <v>567</v>
      </c>
      <c r="C9" s="444"/>
      <c r="D9" s="445">
        <v>0</v>
      </c>
      <c r="E9" s="445">
        <v>0</v>
      </c>
      <c r="F9" s="445">
        <v>0</v>
      </c>
      <c r="G9" s="445">
        <v>0</v>
      </c>
      <c r="H9" s="445">
        <v>0</v>
      </c>
      <c r="I9" s="445">
        <v>0</v>
      </c>
      <c r="J9" s="445">
        <v>0</v>
      </c>
      <c r="K9" s="445">
        <v>0</v>
      </c>
      <c r="L9" s="445">
        <v>0</v>
      </c>
      <c r="M9" s="445">
        <v>0</v>
      </c>
      <c r="N9" s="445">
        <v>0</v>
      </c>
      <c r="O9" s="445">
        <v>0</v>
      </c>
      <c r="P9" s="445">
        <v>0</v>
      </c>
      <c r="Q9" s="445">
        <v>0</v>
      </c>
      <c r="R9" s="445">
        <v>0</v>
      </c>
      <c r="S9" s="445">
        <v>0</v>
      </c>
      <c r="T9" s="445">
        <v>0</v>
      </c>
      <c r="U9" s="445">
        <v>0</v>
      </c>
      <c r="V9" s="445">
        <v>0</v>
      </c>
      <c r="W9" s="445">
        <v>0</v>
      </c>
      <c r="X9" s="445">
        <v>0</v>
      </c>
      <c r="Y9" s="445">
        <v>0</v>
      </c>
      <c r="Z9" s="445">
        <v>0</v>
      </c>
      <c r="AA9" s="445">
        <v>0</v>
      </c>
      <c r="AB9" s="445">
        <v>0</v>
      </c>
      <c r="AC9" s="445">
        <v>0</v>
      </c>
      <c r="AD9" s="445">
        <v>0</v>
      </c>
      <c r="AE9" s="445">
        <v>0</v>
      </c>
      <c r="AF9" s="445">
        <v>0</v>
      </c>
      <c r="AG9" s="445">
        <v>0</v>
      </c>
      <c r="AH9" s="445">
        <v>0</v>
      </c>
      <c r="AI9" s="445">
        <v>0</v>
      </c>
      <c r="AJ9" s="445">
        <v>0</v>
      </c>
      <c r="AK9" s="445">
        <v>0</v>
      </c>
      <c r="AL9" s="445">
        <v>0</v>
      </c>
      <c r="AM9" s="445">
        <v>0</v>
      </c>
      <c r="AN9" s="445">
        <v>0</v>
      </c>
      <c r="AO9" s="445">
        <v>0</v>
      </c>
      <c r="AP9" s="445">
        <v>0</v>
      </c>
      <c r="AQ9" s="445">
        <v>0</v>
      </c>
      <c r="AR9" s="445">
        <v>0</v>
      </c>
      <c r="AS9" s="445">
        <v>0</v>
      </c>
      <c r="AT9" s="445">
        <v>0</v>
      </c>
      <c r="AU9" s="445">
        <v>0</v>
      </c>
      <c r="AV9" s="445">
        <v>505.50842426823931</v>
      </c>
      <c r="AW9" s="445">
        <v>710.21289378353549</v>
      </c>
      <c r="AX9" s="445">
        <v>820.7658061912789</v>
      </c>
      <c r="AY9" s="445">
        <v>1007.9813777872349</v>
      </c>
      <c r="AZ9" s="445">
        <v>1212.5307624595152</v>
      </c>
      <c r="BA9" s="445">
        <v>1373.3434446659953</v>
      </c>
      <c r="BB9" s="445">
        <v>1529.2386319993936</v>
      </c>
      <c r="BC9" s="445">
        <v>1685.0312370699578</v>
      </c>
      <c r="BD9" s="445">
        <v>1846.9692141166404</v>
      </c>
      <c r="BE9" s="445">
        <v>2044.6946975616393</v>
      </c>
      <c r="BF9" s="445">
        <v>2184.4949999999999</v>
      </c>
      <c r="BG9" s="445">
        <v>2399.912471946795</v>
      </c>
      <c r="BH9" s="445">
        <v>2608.7809999999999</v>
      </c>
      <c r="BI9" s="445">
        <v>2824.8410963032829</v>
      </c>
      <c r="BJ9" s="445">
        <v>3059.7591478660306</v>
      </c>
      <c r="BK9" s="445">
        <v>3359.1290942770729</v>
      </c>
      <c r="BL9" s="445">
        <v>3619.5934670833412</v>
      </c>
      <c r="BM9" s="445">
        <v>3989.1991157989637</v>
      </c>
      <c r="BN9" s="445">
        <v>4200.2916762362729</v>
      </c>
      <c r="BO9" s="445">
        <v>4351.2435542558051</v>
      </c>
      <c r="BP9" s="445">
        <v>4620.0866791328817</v>
      </c>
      <c r="BQ9" s="445">
        <v>4770.7953469207459</v>
      </c>
      <c r="BR9" s="445">
        <v>5009.9905589028167</v>
      </c>
      <c r="BS9" s="445">
        <v>4766.3278780454339</v>
      </c>
      <c r="BT9" s="445">
        <v>4478.3398482512839</v>
      </c>
      <c r="BU9" s="445">
        <v>3842.5519515868186</v>
      </c>
      <c r="BV9" s="445">
        <v>3525.5145970952212</v>
      </c>
      <c r="BW9" s="445">
        <v>3312.0343996813695</v>
      </c>
      <c r="BX9" s="446">
        <v>2692.6279642862646</v>
      </c>
      <c r="BY9" s="446">
        <v>2447.9552986930094</v>
      </c>
      <c r="BZ9" s="446">
        <v>2362.7366940666257</v>
      </c>
      <c r="CA9" s="446">
        <v>2432.4838724213591</v>
      </c>
      <c r="CB9" s="446">
        <v>2334.5814474015901</v>
      </c>
      <c r="CC9" s="446">
        <v>2185.4971120168148</v>
      </c>
      <c r="CD9" s="446">
        <v>2053.0152899407876</v>
      </c>
      <c r="CE9" s="446">
        <v>1890.1194292726173</v>
      </c>
      <c r="CF9" s="446">
        <v>1684.5842229623458</v>
      </c>
      <c r="CG9" s="447">
        <v>1410.3353176539686</v>
      </c>
      <c r="CH9" s="399"/>
    </row>
    <row r="10" spans="1:86" ht="26.25" customHeight="1" x14ac:dyDescent="0.35">
      <c r="A10" s="353"/>
      <c r="B10" s="288" t="s">
        <v>779</v>
      </c>
      <c r="C10" s="444"/>
      <c r="D10" s="445">
        <v>0</v>
      </c>
      <c r="E10" s="445">
        <v>0</v>
      </c>
      <c r="F10" s="445">
        <v>0</v>
      </c>
      <c r="G10" s="445">
        <v>0</v>
      </c>
      <c r="H10" s="445">
        <v>0</v>
      </c>
      <c r="I10" s="445">
        <v>0</v>
      </c>
      <c r="J10" s="445">
        <v>0</v>
      </c>
      <c r="K10" s="445">
        <v>0</v>
      </c>
      <c r="L10" s="445">
        <v>0</v>
      </c>
      <c r="M10" s="445">
        <v>0</v>
      </c>
      <c r="N10" s="445">
        <v>0</v>
      </c>
      <c r="O10" s="445">
        <v>0</v>
      </c>
      <c r="P10" s="445">
        <v>0</v>
      </c>
      <c r="Q10" s="445">
        <v>0</v>
      </c>
      <c r="R10" s="445">
        <v>0</v>
      </c>
      <c r="S10" s="445">
        <v>0</v>
      </c>
      <c r="T10" s="445">
        <v>0</v>
      </c>
      <c r="U10" s="445">
        <v>0</v>
      </c>
      <c r="V10" s="445">
        <v>0</v>
      </c>
      <c r="W10" s="445">
        <v>0</v>
      </c>
      <c r="X10" s="445">
        <v>0</v>
      </c>
      <c r="Y10" s="445">
        <v>0</v>
      </c>
      <c r="Z10" s="445">
        <v>0</v>
      </c>
      <c r="AA10" s="445">
        <v>0</v>
      </c>
      <c r="AB10" s="445">
        <v>0</v>
      </c>
      <c r="AC10" s="445">
        <v>0</v>
      </c>
      <c r="AD10" s="445">
        <v>0</v>
      </c>
      <c r="AE10" s="445">
        <v>0</v>
      </c>
      <c r="AF10" s="445">
        <v>0</v>
      </c>
      <c r="AG10" s="445">
        <v>0</v>
      </c>
      <c r="AH10" s="445">
        <v>0</v>
      </c>
      <c r="AI10" s="445">
        <v>0</v>
      </c>
      <c r="AJ10" s="445">
        <v>0</v>
      </c>
      <c r="AK10" s="445">
        <v>0</v>
      </c>
      <c r="AL10" s="445">
        <v>0</v>
      </c>
      <c r="AM10" s="445">
        <v>0</v>
      </c>
      <c r="AN10" s="445">
        <v>0</v>
      </c>
      <c r="AO10" s="445">
        <v>0</v>
      </c>
      <c r="AP10" s="445">
        <v>0</v>
      </c>
      <c r="AQ10" s="445">
        <v>0</v>
      </c>
      <c r="AR10" s="445">
        <v>0</v>
      </c>
      <c r="AS10" s="445">
        <v>0</v>
      </c>
      <c r="AT10" s="445">
        <v>0</v>
      </c>
      <c r="AU10" s="445">
        <v>0</v>
      </c>
      <c r="AV10" s="445">
        <v>0</v>
      </c>
      <c r="AW10" s="445">
        <v>0</v>
      </c>
      <c r="AX10" s="445">
        <v>0</v>
      </c>
      <c r="AY10" s="445">
        <v>0</v>
      </c>
      <c r="AZ10" s="445">
        <v>0</v>
      </c>
      <c r="BA10" s="445">
        <v>0</v>
      </c>
      <c r="BB10" s="445">
        <v>0</v>
      </c>
      <c r="BC10" s="445">
        <v>0</v>
      </c>
      <c r="BD10" s="445">
        <v>0</v>
      </c>
      <c r="BE10" s="445">
        <v>0</v>
      </c>
      <c r="BF10" s="445">
        <v>4.5495586157305965</v>
      </c>
      <c r="BG10" s="445">
        <v>4.9847979268202049</v>
      </c>
      <c r="BH10" s="445">
        <v>5.5439400751780212</v>
      </c>
      <c r="BI10" s="445">
        <v>6.0838355036021321</v>
      </c>
      <c r="BJ10" s="445">
        <v>6.572944344723278</v>
      </c>
      <c r="BK10" s="445">
        <v>6.9128181204954586</v>
      </c>
      <c r="BL10" s="445">
        <v>8.5842708329285937</v>
      </c>
      <c r="BM10" s="445">
        <v>9.5547738078094557</v>
      </c>
      <c r="BN10" s="445">
        <v>10.176180661957776</v>
      </c>
      <c r="BO10" s="445">
        <v>11.455375983389244</v>
      </c>
      <c r="BP10" s="445">
        <v>12.87654510302391</v>
      </c>
      <c r="BQ10" s="445">
        <v>13.248237186508543</v>
      </c>
      <c r="BR10" s="445">
        <v>13.394228899687395</v>
      </c>
      <c r="BS10" s="445">
        <v>13.354571107474611</v>
      </c>
      <c r="BT10" s="445">
        <v>13.054729680496056</v>
      </c>
      <c r="BU10" s="445">
        <v>12.216766211486489</v>
      </c>
      <c r="BV10" s="445">
        <v>11.588419223941589</v>
      </c>
      <c r="BW10" s="445">
        <v>10.038927756872488</v>
      </c>
      <c r="BX10" s="446">
        <v>8.9936417041622896</v>
      </c>
      <c r="BY10" s="446">
        <v>8.5553212758329327</v>
      </c>
      <c r="BZ10" s="446">
        <v>8.4009691143624821</v>
      </c>
      <c r="CA10" s="446">
        <v>8.5271039157707769</v>
      </c>
      <c r="CB10" s="446">
        <v>8.1728388157109393</v>
      </c>
      <c r="CC10" s="446">
        <v>8.1521252306895811</v>
      </c>
      <c r="CD10" s="446">
        <v>7.8716691300581099</v>
      </c>
      <c r="CE10" s="446">
        <v>7.3798707438818845</v>
      </c>
      <c r="CF10" s="446">
        <v>6.5770163494632472</v>
      </c>
      <c r="CG10" s="447">
        <v>6.0091791231318492</v>
      </c>
      <c r="CH10" s="399"/>
    </row>
    <row r="11" spans="1:86" ht="25.5" customHeight="1" x14ac:dyDescent="0.35">
      <c r="A11" s="353"/>
      <c r="B11" s="393" t="s">
        <v>420</v>
      </c>
      <c r="C11" s="444"/>
      <c r="D11" s="443">
        <f>SUM(D12:D13)</f>
        <v>0</v>
      </c>
      <c r="E11" s="443">
        <f t="shared" ref="E11:BP11" si="7">SUM(E12:E13)</f>
        <v>0</v>
      </c>
      <c r="F11" s="443">
        <f t="shared" si="7"/>
        <v>0</v>
      </c>
      <c r="G11" s="443">
        <f t="shared" si="7"/>
        <v>0</v>
      </c>
      <c r="H11" s="443">
        <f t="shared" si="7"/>
        <v>0</v>
      </c>
      <c r="I11" s="443">
        <f t="shared" si="7"/>
        <v>0</v>
      </c>
      <c r="J11" s="443">
        <f t="shared" si="7"/>
        <v>0</v>
      </c>
      <c r="K11" s="443">
        <f t="shared" si="7"/>
        <v>0</v>
      </c>
      <c r="L11" s="443">
        <f t="shared" si="7"/>
        <v>0</v>
      </c>
      <c r="M11" s="443">
        <f t="shared" si="7"/>
        <v>0</v>
      </c>
      <c r="N11" s="443">
        <f t="shared" si="7"/>
        <v>0</v>
      </c>
      <c r="O11" s="443">
        <f t="shared" si="7"/>
        <v>0</v>
      </c>
      <c r="P11" s="443">
        <f t="shared" si="7"/>
        <v>0</v>
      </c>
      <c r="Q11" s="443">
        <f t="shared" si="7"/>
        <v>0</v>
      </c>
      <c r="R11" s="443">
        <f t="shared" si="7"/>
        <v>0</v>
      </c>
      <c r="S11" s="443">
        <f t="shared" si="7"/>
        <v>0</v>
      </c>
      <c r="T11" s="443">
        <f t="shared" si="7"/>
        <v>0</v>
      </c>
      <c r="U11" s="443">
        <f t="shared" si="7"/>
        <v>0</v>
      </c>
      <c r="V11" s="443">
        <f t="shared" si="7"/>
        <v>0</v>
      </c>
      <c r="W11" s="443">
        <f t="shared" si="7"/>
        <v>0</v>
      </c>
      <c r="X11" s="443">
        <f t="shared" si="7"/>
        <v>0</v>
      </c>
      <c r="Y11" s="443">
        <f t="shared" si="7"/>
        <v>0</v>
      </c>
      <c r="Z11" s="443">
        <f t="shared" si="7"/>
        <v>0</v>
      </c>
      <c r="AA11" s="443">
        <f t="shared" si="7"/>
        <v>0</v>
      </c>
      <c r="AB11" s="443">
        <f t="shared" si="7"/>
        <v>0</v>
      </c>
      <c r="AC11" s="443">
        <f t="shared" si="7"/>
        <v>0</v>
      </c>
      <c r="AD11" s="443">
        <f t="shared" si="7"/>
        <v>0</v>
      </c>
      <c r="AE11" s="443">
        <f t="shared" si="7"/>
        <v>0</v>
      </c>
      <c r="AF11" s="443">
        <f t="shared" si="7"/>
        <v>0</v>
      </c>
      <c r="AG11" s="443">
        <f t="shared" si="7"/>
        <v>0</v>
      </c>
      <c r="AH11" s="443">
        <f t="shared" si="7"/>
        <v>0</v>
      </c>
      <c r="AI11" s="443">
        <f t="shared" si="7"/>
        <v>0</v>
      </c>
      <c r="AJ11" s="443">
        <f t="shared" si="7"/>
        <v>0</v>
      </c>
      <c r="AK11" s="443">
        <f t="shared" si="7"/>
        <v>0</v>
      </c>
      <c r="AL11" s="443">
        <f t="shared" si="7"/>
        <v>0</v>
      </c>
      <c r="AM11" s="443">
        <f t="shared" si="7"/>
        <v>0</v>
      </c>
      <c r="AN11" s="443">
        <f t="shared" si="7"/>
        <v>0</v>
      </c>
      <c r="AO11" s="443">
        <f t="shared" si="7"/>
        <v>0</v>
      </c>
      <c r="AP11" s="443">
        <f t="shared" si="7"/>
        <v>0</v>
      </c>
      <c r="AQ11" s="443">
        <f t="shared" si="7"/>
        <v>0</v>
      </c>
      <c r="AR11" s="443">
        <f t="shared" si="7"/>
        <v>0</v>
      </c>
      <c r="AS11" s="443">
        <f t="shared" si="7"/>
        <v>0</v>
      </c>
      <c r="AT11" s="443">
        <f t="shared" si="7"/>
        <v>0</v>
      </c>
      <c r="AU11" s="443">
        <f t="shared" si="7"/>
        <v>0</v>
      </c>
      <c r="AV11" s="443">
        <f t="shared" si="7"/>
        <v>0</v>
      </c>
      <c r="AW11" s="443">
        <f t="shared" si="7"/>
        <v>0</v>
      </c>
      <c r="AX11" s="443">
        <f t="shared" si="7"/>
        <v>0</v>
      </c>
      <c r="AY11" s="443">
        <f t="shared" si="7"/>
        <v>0</v>
      </c>
      <c r="AZ11" s="443">
        <f t="shared" si="7"/>
        <v>0</v>
      </c>
      <c r="BA11" s="443">
        <f t="shared" si="7"/>
        <v>0</v>
      </c>
      <c r="BB11" s="443">
        <f t="shared" si="7"/>
        <v>0</v>
      </c>
      <c r="BC11" s="443">
        <f t="shared" si="7"/>
        <v>0</v>
      </c>
      <c r="BD11" s="443">
        <f t="shared" si="7"/>
        <v>0</v>
      </c>
      <c r="BE11" s="443">
        <f t="shared" si="7"/>
        <v>0</v>
      </c>
      <c r="BF11" s="443">
        <f t="shared" si="7"/>
        <v>0</v>
      </c>
      <c r="BG11" s="443">
        <f t="shared" si="7"/>
        <v>0</v>
      </c>
      <c r="BH11" s="443">
        <f t="shared" si="7"/>
        <v>0</v>
      </c>
      <c r="BI11" s="443">
        <f t="shared" si="7"/>
        <v>0</v>
      </c>
      <c r="BJ11" s="443">
        <f t="shared" si="7"/>
        <v>0</v>
      </c>
      <c r="BK11" s="443">
        <f t="shared" si="7"/>
        <v>0</v>
      </c>
      <c r="BL11" s="443">
        <f t="shared" si="7"/>
        <v>0</v>
      </c>
      <c r="BM11" s="443">
        <f t="shared" si="7"/>
        <v>0</v>
      </c>
      <c r="BN11" s="443">
        <f t="shared" si="7"/>
        <v>0</v>
      </c>
      <c r="BO11" s="443">
        <f t="shared" si="7"/>
        <v>0</v>
      </c>
      <c r="BP11" s="443">
        <f t="shared" si="7"/>
        <v>0</v>
      </c>
      <c r="BQ11" s="443">
        <f t="shared" ref="BQ11:BZ11" si="8">SUM(BQ12:BQ13)</f>
        <v>160.53506744000006</v>
      </c>
      <c r="BR11" s="443">
        <f t="shared" si="8"/>
        <v>1564.5904814800003</v>
      </c>
      <c r="BS11" s="443">
        <f t="shared" si="8"/>
        <v>3004.5842815999995</v>
      </c>
      <c r="BT11" s="443">
        <f t="shared" si="8"/>
        <v>5160.3790036200016</v>
      </c>
      <c r="BU11" s="443">
        <f t="shared" si="8"/>
        <v>8637.4619246299953</v>
      </c>
      <c r="BV11" s="443">
        <f t="shared" si="8"/>
        <v>10625.410146370003</v>
      </c>
      <c r="BW11" s="443">
        <f t="shared" si="8"/>
        <v>12502.829984840006</v>
      </c>
      <c r="BX11" s="440">
        <f t="shared" si="8"/>
        <v>13682.371110190004</v>
      </c>
      <c r="BY11" s="440">
        <f t="shared" si="8"/>
        <v>15196.107637329997</v>
      </c>
      <c r="BZ11" s="440">
        <f t="shared" si="8"/>
        <v>17620.176466190005</v>
      </c>
      <c r="CA11" s="440">
        <f>SUM(CA12:CA13)</f>
        <v>21668.789777107449</v>
      </c>
      <c r="CB11" s="440">
        <f t="shared" ref="CB11:CG11" si="9">SUM(CB12:CB13)</f>
        <v>25825.834168495439</v>
      </c>
      <c r="CC11" s="440">
        <f t="shared" si="9"/>
        <v>28538.650638924046</v>
      </c>
      <c r="CD11" s="440">
        <f t="shared" si="9"/>
        <v>31550.157165724988</v>
      </c>
      <c r="CE11" s="440">
        <f t="shared" si="9"/>
        <v>33190.380295185329</v>
      </c>
      <c r="CF11" s="440">
        <f t="shared" si="9"/>
        <v>34970.875822884096</v>
      </c>
      <c r="CG11" s="442">
        <f t="shared" si="9"/>
        <v>37585.178985778213</v>
      </c>
      <c r="CH11" s="399"/>
    </row>
    <row r="12" spans="1:86" x14ac:dyDescent="0.35">
      <c r="A12" s="353"/>
      <c r="B12" s="288" t="s">
        <v>568</v>
      </c>
      <c r="C12" s="444"/>
      <c r="D12" s="445">
        <v>0</v>
      </c>
      <c r="E12" s="445">
        <v>0</v>
      </c>
      <c r="F12" s="445">
        <v>0</v>
      </c>
      <c r="G12" s="445">
        <v>0</v>
      </c>
      <c r="H12" s="445">
        <v>0</v>
      </c>
      <c r="I12" s="445">
        <v>0</v>
      </c>
      <c r="J12" s="445">
        <v>0</v>
      </c>
      <c r="K12" s="445">
        <v>0</v>
      </c>
      <c r="L12" s="445">
        <v>0</v>
      </c>
      <c r="M12" s="445">
        <v>0</v>
      </c>
      <c r="N12" s="445">
        <v>0</v>
      </c>
      <c r="O12" s="445">
        <v>0</v>
      </c>
      <c r="P12" s="445">
        <v>0</v>
      </c>
      <c r="Q12" s="445">
        <v>0</v>
      </c>
      <c r="R12" s="445">
        <v>0</v>
      </c>
      <c r="S12" s="445">
        <v>0</v>
      </c>
      <c r="T12" s="445">
        <v>0</v>
      </c>
      <c r="U12" s="445">
        <v>0</v>
      </c>
      <c r="V12" s="445">
        <v>0</v>
      </c>
      <c r="W12" s="445">
        <v>0</v>
      </c>
      <c r="X12" s="445">
        <v>0</v>
      </c>
      <c r="Y12" s="445">
        <v>0</v>
      </c>
      <c r="Z12" s="445">
        <v>0</v>
      </c>
      <c r="AA12" s="445">
        <v>0</v>
      </c>
      <c r="AB12" s="445">
        <v>0</v>
      </c>
      <c r="AC12" s="445">
        <v>0</v>
      </c>
      <c r="AD12" s="445">
        <v>0</v>
      </c>
      <c r="AE12" s="445">
        <v>0</v>
      </c>
      <c r="AF12" s="445">
        <v>0</v>
      </c>
      <c r="AG12" s="445">
        <v>0</v>
      </c>
      <c r="AH12" s="445">
        <v>0</v>
      </c>
      <c r="AI12" s="445">
        <v>0</v>
      </c>
      <c r="AJ12" s="445">
        <v>0</v>
      </c>
      <c r="AK12" s="445">
        <v>0</v>
      </c>
      <c r="AL12" s="445">
        <v>0</v>
      </c>
      <c r="AM12" s="445">
        <v>0</v>
      </c>
      <c r="AN12" s="445">
        <v>0</v>
      </c>
      <c r="AO12" s="445">
        <v>0</v>
      </c>
      <c r="AP12" s="445">
        <v>0</v>
      </c>
      <c r="AQ12" s="445">
        <v>0</v>
      </c>
      <c r="AR12" s="445">
        <v>0</v>
      </c>
      <c r="AS12" s="445">
        <v>0</v>
      </c>
      <c r="AT12" s="445">
        <v>0</v>
      </c>
      <c r="AU12" s="445">
        <v>0</v>
      </c>
      <c r="AV12" s="445">
        <v>0</v>
      </c>
      <c r="AW12" s="445">
        <v>0</v>
      </c>
      <c r="AX12" s="445">
        <v>0</v>
      </c>
      <c r="AY12" s="445">
        <v>0</v>
      </c>
      <c r="AZ12" s="445">
        <v>0</v>
      </c>
      <c r="BA12" s="445">
        <v>0</v>
      </c>
      <c r="BB12" s="445">
        <v>0</v>
      </c>
      <c r="BC12" s="445">
        <v>0</v>
      </c>
      <c r="BD12" s="445">
        <v>0</v>
      </c>
      <c r="BE12" s="445">
        <v>0</v>
      </c>
      <c r="BF12" s="445">
        <v>0</v>
      </c>
      <c r="BG12" s="445">
        <v>0</v>
      </c>
      <c r="BH12" s="445">
        <v>0</v>
      </c>
      <c r="BI12" s="445">
        <v>0</v>
      </c>
      <c r="BJ12" s="445">
        <v>0</v>
      </c>
      <c r="BK12" s="445">
        <v>0</v>
      </c>
      <c r="BL12" s="445">
        <v>0</v>
      </c>
      <c r="BM12" s="445">
        <v>0</v>
      </c>
      <c r="BN12" s="445">
        <v>0</v>
      </c>
      <c r="BO12" s="445">
        <v>0</v>
      </c>
      <c r="BP12" s="445">
        <v>0</v>
      </c>
      <c r="BQ12" s="445">
        <v>145.66823881438239</v>
      </c>
      <c r="BR12" s="445">
        <v>1436.2081898445697</v>
      </c>
      <c r="BS12" s="445">
        <v>2879.4073605188605</v>
      </c>
      <c r="BT12" s="445">
        <v>4731.643955192837</v>
      </c>
      <c r="BU12" s="445">
        <v>7727.2655064995752</v>
      </c>
      <c r="BV12" s="445">
        <v>9507.7874431559103</v>
      </c>
      <c r="BW12" s="445">
        <v>10807.669371652693</v>
      </c>
      <c r="BX12" s="446">
        <v>11817.266772072215</v>
      </c>
      <c r="BY12" s="446">
        <v>12975.964002710114</v>
      </c>
      <c r="BZ12" s="446">
        <v>14966.446534258701</v>
      </c>
      <c r="CA12" s="446">
        <v>18316.073610229003</v>
      </c>
      <c r="CB12" s="446">
        <v>21752.193001824813</v>
      </c>
      <c r="CC12" s="446">
        <v>23946.187288695921</v>
      </c>
      <c r="CD12" s="446">
        <v>26551.31927445357</v>
      </c>
      <c r="CE12" s="446">
        <v>27946.184652312051</v>
      </c>
      <c r="CF12" s="446">
        <v>29097.928897070153</v>
      </c>
      <c r="CG12" s="447">
        <v>30657.86117337074</v>
      </c>
      <c r="CH12" s="399"/>
    </row>
    <row r="13" spans="1:86" x14ac:dyDescent="0.35">
      <c r="A13" s="353"/>
      <c r="B13" s="288" t="s">
        <v>567</v>
      </c>
      <c r="C13" s="444"/>
      <c r="D13" s="445">
        <v>0</v>
      </c>
      <c r="E13" s="445">
        <v>0</v>
      </c>
      <c r="F13" s="445">
        <v>0</v>
      </c>
      <c r="G13" s="445">
        <v>0</v>
      </c>
      <c r="H13" s="445">
        <v>0</v>
      </c>
      <c r="I13" s="445">
        <v>0</v>
      </c>
      <c r="J13" s="445">
        <v>0</v>
      </c>
      <c r="K13" s="445">
        <v>0</v>
      </c>
      <c r="L13" s="445">
        <v>0</v>
      </c>
      <c r="M13" s="445">
        <v>0</v>
      </c>
      <c r="N13" s="445">
        <v>0</v>
      </c>
      <c r="O13" s="445">
        <v>0</v>
      </c>
      <c r="P13" s="445">
        <v>0</v>
      </c>
      <c r="Q13" s="445">
        <v>0</v>
      </c>
      <c r="R13" s="445">
        <v>0</v>
      </c>
      <c r="S13" s="445">
        <v>0</v>
      </c>
      <c r="T13" s="445">
        <v>0</v>
      </c>
      <c r="U13" s="445">
        <v>0</v>
      </c>
      <c r="V13" s="445">
        <v>0</v>
      </c>
      <c r="W13" s="445">
        <v>0</v>
      </c>
      <c r="X13" s="445">
        <v>0</v>
      </c>
      <c r="Y13" s="445">
        <v>0</v>
      </c>
      <c r="Z13" s="445">
        <v>0</v>
      </c>
      <c r="AA13" s="445">
        <v>0</v>
      </c>
      <c r="AB13" s="445">
        <v>0</v>
      </c>
      <c r="AC13" s="445">
        <v>0</v>
      </c>
      <c r="AD13" s="445">
        <v>0</v>
      </c>
      <c r="AE13" s="445">
        <v>0</v>
      </c>
      <c r="AF13" s="445">
        <v>0</v>
      </c>
      <c r="AG13" s="445">
        <v>0</v>
      </c>
      <c r="AH13" s="445">
        <v>0</v>
      </c>
      <c r="AI13" s="445">
        <v>0</v>
      </c>
      <c r="AJ13" s="445">
        <v>0</v>
      </c>
      <c r="AK13" s="445">
        <v>0</v>
      </c>
      <c r="AL13" s="445">
        <v>0</v>
      </c>
      <c r="AM13" s="445">
        <v>0</v>
      </c>
      <c r="AN13" s="445">
        <v>0</v>
      </c>
      <c r="AO13" s="445">
        <v>0</v>
      </c>
      <c r="AP13" s="445">
        <v>0</v>
      </c>
      <c r="AQ13" s="445">
        <v>0</v>
      </c>
      <c r="AR13" s="445">
        <v>0</v>
      </c>
      <c r="AS13" s="445">
        <v>0</v>
      </c>
      <c r="AT13" s="445">
        <v>0</v>
      </c>
      <c r="AU13" s="445">
        <v>0</v>
      </c>
      <c r="AV13" s="445">
        <v>0</v>
      </c>
      <c r="AW13" s="445">
        <v>0</v>
      </c>
      <c r="AX13" s="445">
        <v>0</v>
      </c>
      <c r="AY13" s="445">
        <v>0</v>
      </c>
      <c r="AZ13" s="445">
        <v>0</v>
      </c>
      <c r="BA13" s="445">
        <v>0</v>
      </c>
      <c r="BB13" s="445">
        <v>0</v>
      </c>
      <c r="BC13" s="445">
        <v>0</v>
      </c>
      <c r="BD13" s="445">
        <v>0</v>
      </c>
      <c r="BE13" s="445">
        <v>0</v>
      </c>
      <c r="BF13" s="445">
        <v>0</v>
      </c>
      <c r="BG13" s="445">
        <v>0</v>
      </c>
      <c r="BH13" s="445">
        <v>0</v>
      </c>
      <c r="BI13" s="445">
        <v>0</v>
      </c>
      <c r="BJ13" s="445">
        <v>0</v>
      </c>
      <c r="BK13" s="445">
        <v>0</v>
      </c>
      <c r="BL13" s="445">
        <v>0</v>
      </c>
      <c r="BM13" s="445">
        <v>0</v>
      </c>
      <c r="BN13" s="445">
        <v>0</v>
      </c>
      <c r="BO13" s="445">
        <v>0</v>
      </c>
      <c r="BP13" s="445">
        <v>0</v>
      </c>
      <c r="BQ13" s="445">
        <v>14.866828625617664</v>
      </c>
      <c r="BR13" s="445">
        <v>128.38229163543059</v>
      </c>
      <c r="BS13" s="445">
        <v>125.17692108113887</v>
      </c>
      <c r="BT13" s="445">
        <v>428.73504842716466</v>
      </c>
      <c r="BU13" s="445">
        <v>910.19641813042097</v>
      </c>
      <c r="BV13" s="445">
        <v>1117.6227032140916</v>
      </c>
      <c r="BW13" s="445">
        <v>1695.1606131873127</v>
      </c>
      <c r="BX13" s="446">
        <v>1865.1043381177897</v>
      </c>
      <c r="BY13" s="446">
        <v>2220.1436346198821</v>
      </c>
      <c r="BZ13" s="446">
        <v>2653.7299319313047</v>
      </c>
      <c r="CA13" s="446">
        <v>3352.7161668784474</v>
      </c>
      <c r="CB13" s="446">
        <v>4073.6411666706263</v>
      </c>
      <c r="CC13" s="446">
        <v>4592.4633502281258</v>
      </c>
      <c r="CD13" s="446">
        <v>4998.8378912714179</v>
      </c>
      <c r="CE13" s="446">
        <v>5244.1956428732756</v>
      </c>
      <c r="CF13" s="446">
        <v>5872.9469258139452</v>
      </c>
      <c r="CG13" s="447">
        <v>6927.3178124074757</v>
      </c>
      <c r="CH13" s="399"/>
    </row>
    <row r="14" spans="1:86" ht="27" customHeight="1" x14ac:dyDescent="0.35">
      <c r="A14" s="448"/>
      <c r="B14" s="449" t="s">
        <v>779</v>
      </c>
      <c r="C14" s="444"/>
      <c r="D14" s="445"/>
      <c r="E14" s="445"/>
      <c r="F14" s="445"/>
      <c r="G14" s="445"/>
      <c r="H14" s="445"/>
      <c r="I14" s="445"/>
      <c r="J14" s="445"/>
      <c r="K14" s="445"/>
      <c r="L14" s="445"/>
      <c r="M14" s="445"/>
      <c r="N14" s="445"/>
      <c r="O14" s="445"/>
      <c r="P14" s="445"/>
      <c r="Q14" s="445"/>
      <c r="R14" s="445"/>
      <c r="S14" s="445"/>
      <c r="T14" s="445"/>
      <c r="U14" s="445"/>
      <c r="V14" s="445"/>
      <c r="W14" s="445"/>
      <c r="X14" s="445"/>
      <c r="Y14" s="445"/>
      <c r="Z14" s="445"/>
      <c r="AA14" s="445"/>
      <c r="AB14" s="445"/>
      <c r="AC14" s="445"/>
      <c r="AD14" s="445"/>
      <c r="AE14" s="445"/>
      <c r="AF14" s="445"/>
      <c r="AG14" s="445"/>
      <c r="AH14" s="445"/>
      <c r="AI14" s="445"/>
      <c r="AJ14" s="445"/>
      <c r="AK14" s="445"/>
      <c r="AL14" s="445"/>
      <c r="AM14" s="445"/>
      <c r="AN14" s="445"/>
      <c r="AO14" s="445"/>
      <c r="AP14" s="445"/>
      <c r="AQ14" s="445"/>
      <c r="AR14" s="445"/>
      <c r="AS14" s="445"/>
      <c r="AT14" s="445"/>
      <c r="AU14" s="445"/>
      <c r="AV14" s="445"/>
      <c r="AW14" s="445"/>
      <c r="AX14" s="445"/>
      <c r="AY14" s="445"/>
      <c r="AZ14" s="445"/>
      <c r="BA14" s="445"/>
      <c r="BB14" s="445"/>
      <c r="BC14" s="445"/>
      <c r="BD14" s="445"/>
      <c r="BE14" s="445"/>
      <c r="BF14" s="445"/>
      <c r="BG14" s="445"/>
      <c r="BH14" s="445"/>
      <c r="BI14" s="445"/>
      <c r="BJ14" s="445"/>
      <c r="BK14" s="445"/>
      <c r="BL14" s="445"/>
      <c r="BM14" s="445"/>
      <c r="BN14" s="445"/>
      <c r="BO14" s="445"/>
      <c r="BP14" s="445"/>
      <c r="BQ14" s="445">
        <v>4.8285420399782446E-2</v>
      </c>
      <c r="BR14" s="445">
        <v>0.30362358177613769</v>
      </c>
      <c r="BS14" s="445">
        <v>0.78503982998327526</v>
      </c>
      <c r="BT14" s="445">
        <v>1.5261891811791428</v>
      </c>
      <c r="BU14" s="445">
        <v>2.698457286046819</v>
      </c>
      <c r="BV14" s="445">
        <v>4.2509305793652272</v>
      </c>
      <c r="BW14" s="445">
        <v>5.7994275578460135</v>
      </c>
      <c r="BX14" s="446">
        <v>7.5168659955875317</v>
      </c>
      <c r="BY14" s="446">
        <v>9.0070364029814538</v>
      </c>
      <c r="BZ14" s="446">
        <v>9.2193819775450567</v>
      </c>
      <c r="CA14" s="446">
        <v>10.862541671962454</v>
      </c>
      <c r="CB14" s="446">
        <v>11.317529085737723</v>
      </c>
      <c r="CC14" s="446">
        <v>12.748479828307874</v>
      </c>
      <c r="CD14" s="446">
        <v>13.67858284988519</v>
      </c>
      <c r="CE14" s="446">
        <v>13.811812205522939</v>
      </c>
      <c r="CF14" s="446">
        <v>14.309763135236972</v>
      </c>
      <c r="CG14" s="447">
        <v>14.711874189530358</v>
      </c>
      <c r="CH14" s="399"/>
    </row>
    <row r="15" spans="1:86" s="246" customFormat="1" ht="25.5" customHeight="1" x14ac:dyDescent="0.35">
      <c r="A15" s="448"/>
      <c r="B15" s="393" t="s">
        <v>377</v>
      </c>
      <c r="C15" s="450"/>
      <c r="D15" s="443"/>
      <c r="E15" s="443"/>
      <c r="F15" s="443"/>
      <c r="G15" s="443"/>
      <c r="H15" s="443"/>
      <c r="I15" s="443"/>
      <c r="J15" s="443"/>
      <c r="K15" s="443"/>
      <c r="L15" s="443"/>
      <c r="M15" s="443"/>
      <c r="N15" s="443"/>
      <c r="O15" s="443"/>
      <c r="P15" s="443"/>
      <c r="Q15" s="443"/>
      <c r="R15" s="443"/>
      <c r="S15" s="443"/>
      <c r="T15" s="443"/>
      <c r="U15" s="443"/>
      <c r="V15" s="443"/>
      <c r="W15" s="443"/>
      <c r="X15" s="443"/>
      <c r="Y15" s="443"/>
      <c r="Z15" s="443"/>
      <c r="AA15" s="443"/>
      <c r="AB15" s="443"/>
      <c r="AC15" s="443"/>
      <c r="AD15" s="443"/>
      <c r="AE15" s="443"/>
      <c r="AF15" s="443"/>
      <c r="AG15" s="443"/>
      <c r="AH15" s="443"/>
      <c r="AI15" s="443"/>
      <c r="AJ15" s="443"/>
      <c r="AK15" s="443"/>
      <c r="AL15" s="443"/>
      <c r="AM15" s="443"/>
      <c r="AN15" s="443"/>
      <c r="AO15" s="443"/>
      <c r="AP15" s="443"/>
      <c r="AQ15" s="443"/>
      <c r="AR15" s="443"/>
      <c r="AS15" s="443"/>
      <c r="AT15" s="443"/>
      <c r="AU15" s="443"/>
      <c r="AV15" s="443"/>
      <c r="AW15" s="443"/>
      <c r="AX15" s="443"/>
      <c r="AY15" s="443"/>
      <c r="AZ15" s="443"/>
      <c r="BA15" s="443"/>
      <c r="BB15" s="443"/>
      <c r="BC15" s="443"/>
      <c r="BD15" s="443"/>
      <c r="BE15" s="443"/>
      <c r="BF15" s="443"/>
      <c r="BG15" s="443"/>
      <c r="BH15" s="443"/>
      <c r="BI15" s="443"/>
      <c r="BJ15" s="443"/>
      <c r="BK15" s="443"/>
      <c r="BL15" s="443"/>
      <c r="BM15" s="443"/>
      <c r="BN15" s="443"/>
      <c r="BO15" s="443"/>
      <c r="BP15" s="443"/>
      <c r="BQ15" s="443">
        <v>4.7691617500000003</v>
      </c>
      <c r="BR15" s="443">
        <v>6.040064700000003</v>
      </c>
      <c r="BS15" s="443">
        <v>6.9357352999999913</v>
      </c>
      <c r="BT15" s="443">
        <v>7.3484010500000174</v>
      </c>
      <c r="BU15" s="443">
        <v>8.2211221899999884</v>
      </c>
      <c r="BV15" s="443">
        <v>9.1482867099999936</v>
      </c>
      <c r="BW15" s="443">
        <v>10.039949220000002</v>
      </c>
      <c r="BX15" s="440">
        <v>10.679680190000001</v>
      </c>
      <c r="BY15" s="440">
        <v>12.88883869999999</v>
      </c>
      <c r="BZ15" s="440">
        <v>16.58689783000003</v>
      </c>
      <c r="CA15" s="440">
        <v>20.355264752545114</v>
      </c>
      <c r="CB15" s="440">
        <v>21.928823670591584</v>
      </c>
      <c r="CC15" s="440">
        <v>25.661656012611722</v>
      </c>
      <c r="CD15" s="440">
        <v>29.09150867207552</v>
      </c>
      <c r="CE15" s="440">
        <v>32.228671750404793</v>
      </c>
      <c r="CF15" s="440">
        <v>35.352662992682482</v>
      </c>
      <c r="CG15" s="442">
        <v>38.680798573941878</v>
      </c>
    </row>
    <row r="16" spans="1:86" s="246" customFormat="1" ht="26.25" customHeight="1" x14ac:dyDescent="0.35">
      <c r="B16" s="384" t="s">
        <v>378</v>
      </c>
      <c r="C16" s="450"/>
      <c r="D16" s="443">
        <v>0</v>
      </c>
      <c r="E16" s="443">
        <v>0</v>
      </c>
      <c r="F16" s="443">
        <v>0</v>
      </c>
      <c r="G16" s="443">
        <v>0</v>
      </c>
      <c r="H16" s="443">
        <v>0</v>
      </c>
      <c r="I16" s="443">
        <v>0</v>
      </c>
      <c r="J16" s="443">
        <v>0</v>
      </c>
      <c r="K16" s="443">
        <v>0</v>
      </c>
      <c r="L16" s="443">
        <v>0</v>
      </c>
      <c r="M16" s="443">
        <v>0</v>
      </c>
      <c r="N16" s="443">
        <v>0</v>
      </c>
      <c r="O16" s="443">
        <v>0</v>
      </c>
      <c r="P16" s="443">
        <v>0</v>
      </c>
      <c r="Q16" s="443">
        <v>0</v>
      </c>
      <c r="R16" s="443">
        <v>0</v>
      </c>
      <c r="S16" s="443">
        <v>0</v>
      </c>
      <c r="T16" s="443">
        <v>0</v>
      </c>
      <c r="U16" s="443">
        <v>0</v>
      </c>
      <c r="V16" s="443">
        <v>0</v>
      </c>
      <c r="W16" s="443">
        <v>0</v>
      </c>
      <c r="X16" s="443">
        <v>0</v>
      </c>
      <c r="Y16" s="443">
        <v>0</v>
      </c>
      <c r="Z16" s="443">
        <v>0</v>
      </c>
      <c r="AA16" s="443">
        <v>6</v>
      </c>
      <c r="AB16" s="443">
        <v>23.2</v>
      </c>
      <c r="AC16" s="443">
        <f t="shared" ref="AC16:CG16" si="10">SUM(AC17:AC19)</f>
        <v>35.799999999999997</v>
      </c>
      <c r="AD16" s="443">
        <f t="shared" si="10"/>
        <v>62.4</v>
      </c>
      <c r="AE16" s="443">
        <f t="shared" si="10"/>
        <v>95.9</v>
      </c>
      <c r="AF16" s="443">
        <f t="shared" si="10"/>
        <v>127.30000000000001</v>
      </c>
      <c r="AG16" s="443">
        <f t="shared" si="10"/>
        <v>166.7</v>
      </c>
      <c r="AH16" s="443">
        <f t="shared" si="10"/>
        <v>168</v>
      </c>
      <c r="AI16" s="443">
        <f t="shared" si="10"/>
        <v>201</v>
      </c>
      <c r="AJ16" s="443">
        <f t="shared" si="10"/>
        <v>260</v>
      </c>
      <c r="AK16" s="443">
        <f t="shared" si="10"/>
        <v>330</v>
      </c>
      <c r="AL16" s="443">
        <f t="shared" si="10"/>
        <v>403</v>
      </c>
      <c r="AM16" s="443">
        <f t="shared" si="10"/>
        <v>495</v>
      </c>
      <c r="AN16" s="443">
        <f t="shared" si="10"/>
        <v>576</v>
      </c>
      <c r="AO16" s="443">
        <f t="shared" si="10"/>
        <v>686</v>
      </c>
      <c r="AP16" s="443">
        <f t="shared" si="10"/>
        <v>779</v>
      </c>
      <c r="AQ16" s="443">
        <f t="shared" si="10"/>
        <v>897.38499999999999</v>
      </c>
      <c r="AR16" s="443">
        <f t="shared" si="10"/>
        <v>1003.4670000000001</v>
      </c>
      <c r="AS16" s="443">
        <f t="shared" si="10"/>
        <v>1158.527</v>
      </c>
      <c r="AT16" s="443">
        <f t="shared" si="10"/>
        <v>1382.009</v>
      </c>
      <c r="AU16" s="443">
        <f t="shared" si="10"/>
        <v>1706.221</v>
      </c>
      <c r="AV16" s="443">
        <f t="shared" si="10"/>
        <v>1553.4739999999999</v>
      </c>
      <c r="AW16" s="443">
        <f t="shared" si="10"/>
        <v>1795.461</v>
      </c>
      <c r="AX16" s="443">
        <f t="shared" si="10"/>
        <v>1962.682</v>
      </c>
      <c r="AY16" s="443">
        <f t="shared" si="10"/>
        <v>2194.1619999999998</v>
      </c>
      <c r="AZ16" s="443">
        <f t="shared" si="10"/>
        <v>2392.893</v>
      </c>
      <c r="BA16" s="443">
        <f t="shared" si="10"/>
        <v>2521.25</v>
      </c>
      <c r="BB16" s="443">
        <f t="shared" si="10"/>
        <v>2679.9749999999999</v>
      </c>
      <c r="BC16" s="443">
        <f t="shared" si="10"/>
        <v>2822.8040000000001</v>
      </c>
      <c r="BD16" s="443">
        <f t="shared" si="10"/>
        <v>2955.1210000000001</v>
      </c>
      <c r="BE16" s="443">
        <f t="shared" si="10"/>
        <v>3124.4597597447382</v>
      </c>
      <c r="BF16" s="443">
        <f t="shared" si="10"/>
        <v>3250.6787885787207</v>
      </c>
      <c r="BG16" s="443">
        <f t="shared" si="10"/>
        <v>3457.0445494205601</v>
      </c>
      <c r="BH16" s="443">
        <f t="shared" si="10"/>
        <v>3673.5859999999998</v>
      </c>
      <c r="BI16" s="443">
        <f t="shared" si="10"/>
        <v>3924.14037813</v>
      </c>
      <c r="BJ16" s="443">
        <f t="shared" si="10"/>
        <v>4149.40578293</v>
      </c>
      <c r="BK16" s="443">
        <f t="shared" si="10"/>
        <v>4444.4350972342991</v>
      </c>
      <c r="BL16" s="443">
        <f t="shared" si="10"/>
        <v>4734.8039219600005</v>
      </c>
      <c r="BM16" s="443">
        <f t="shared" si="10"/>
        <v>5106.2537628999999</v>
      </c>
      <c r="BN16" s="443">
        <f t="shared" si="10"/>
        <v>5227.7472379531791</v>
      </c>
      <c r="BO16" s="443">
        <f t="shared" si="10"/>
        <v>5339.4256940699997</v>
      </c>
      <c r="BP16" s="443">
        <f t="shared" si="10"/>
        <v>5475.6249157700013</v>
      </c>
      <c r="BQ16" s="443">
        <f t="shared" si="10"/>
        <v>5360.0751764300812</v>
      </c>
      <c r="BR16" s="443">
        <f t="shared" si="10"/>
        <v>5421.7736767999995</v>
      </c>
      <c r="BS16" s="443">
        <f t="shared" si="10"/>
        <v>5489.5433917499959</v>
      </c>
      <c r="BT16" s="443">
        <f t="shared" si="10"/>
        <v>5482.7675999399999</v>
      </c>
      <c r="BU16" s="443">
        <f t="shared" si="10"/>
        <v>5529.3185711499982</v>
      </c>
      <c r="BV16" s="443">
        <f t="shared" si="10"/>
        <v>5675.5506973500005</v>
      </c>
      <c r="BW16" s="443">
        <f t="shared" si="10"/>
        <v>5908.4831024900022</v>
      </c>
      <c r="BX16" s="440">
        <f t="shared" si="10"/>
        <v>5345.8708522599982</v>
      </c>
      <c r="BY16" s="440">
        <f t="shared" si="10"/>
        <v>5307.254480399999</v>
      </c>
      <c r="BZ16" s="440">
        <f t="shared" si="10"/>
        <v>5668.0533127399995</v>
      </c>
      <c r="CA16" s="440">
        <f t="shared" si="10"/>
        <v>6695.9440340099991</v>
      </c>
      <c r="CB16" s="440">
        <f t="shared" si="10"/>
        <v>7741.8583750943253</v>
      </c>
      <c r="CC16" s="440">
        <f t="shared" si="10"/>
        <v>8303.0586658226166</v>
      </c>
      <c r="CD16" s="440">
        <f t="shared" si="10"/>
        <v>8900.0977158675269</v>
      </c>
      <c r="CE16" s="440">
        <f t="shared" si="10"/>
        <v>9250.2068300015944</v>
      </c>
      <c r="CF16" s="440">
        <f t="shared" si="10"/>
        <v>9580.8330155497206</v>
      </c>
      <c r="CG16" s="442">
        <f t="shared" si="10"/>
        <v>9963.6988086035235</v>
      </c>
    </row>
    <row r="17" spans="1:86" x14ac:dyDescent="0.35">
      <c r="A17" s="353"/>
      <c r="B17" s="288" t="s">
        <v>778</v>
      </c>
      <c r="C17" s="444"/>
      <c r="D17" s="445">
        <v>0</v>
      </c>
      <c r="E17" s="445">
        <v>0</v>
      </c>
      <c r="F17" s="445">
        <v>0</v>
      </c>
      <c r="G17" s="445">
        <v>0</v>
      </c>
      <c r="H17" s="445">
        <v>0</v>
      </c>
      <c r="I17" s="445">
        <v>0</v>
      </c>
      <c r="J17" s="445">
        <v>0</v>
      </c>
      <c r="K17" s="445">
        <v>0</v>
      </c>
      <c r="L17" s="445">
        <v>0</v>
      </c>
      <c r="M17" s="445">
        <v>0</v>
      </c>
      <c r="N17" s="445">
        <v>0</v>
      </c>
      <c r="O17" s="445">
        <v>0</v>
      </c>
      <c r="P17" s="445">
        <v>0</v>
      </c>
      <c r="Q17" s="445">
        <v>0</v>
      </c>
      <c r="R17" s="445">
        <v>0</v>
      </c>
      <c r="S17" s="445">
        <v>0</v>
      </c>
      <c r="T17" s="445">
        <v>0</v>
      </c>
      <c r="U17" s="445">
        <v>0</v>
      </c>
      <c r="V17" s="445">
        <v>0</v>
      </c>
      <c r="W17" s="445">
        <v>0</v>
      </c>
      <c r="X17" s="445">
        <v>0</v>
      </c>
      <c r="Y17" s="445">
        <v>0</v>
      </c>
      <c r="Z17" s="445">
        <v>0</v>
      </c>
      <c r="AA17" s="445">
        <v>0</v>
      </c>
      <c r="AB17" s="445">
        <v>0</v>
      </c>
      <c r="AC17" s="445">
        <v>7.6447916666666655</v>
      </c>
      <c r="AD17" s="445">
        <v>13.060404095620544</v>
      </c>
      <c r="AE17" s="445">
        <v>19.217480173446685</v>
      </c>
      <c r="AF17" s="445">
        <v>24.278010196304265</v>
      </c>
      <c r="AG17" s="445">
        <v>30.829420382504928</v>
      </c>
      <c r="AH17" s="445">
        <v>29.110512129380052</v>
      </c>
      <c r="AI17" s="445">
        <v>33.549592894152475</v>
      </c>
      <c r="AJ17" s="445">
        <v>40.369007052134776</v>
      </c>
      <c r="AK17" s="445">
        <v>46.752225119122535</v>
      </c>
      <c r="AL17" s="445">
        <v>54.320191795418218</v>
      </c>
      <c r="AM17" s="445">
        <v>59.875101756018147</v>
      </c>
      <c r="AN17" s="445">
        <v>65.101994394921959</v>
      </c>
      <c r="AO17" s="445">
        <v>74.2190013532487</v>
      </c>
      <c r="AP17" s="445">
        <v>80.449906377863556</v>
      </c>
      <c r="AQ17" s="445">
        <v>90.01536154090887</v>
      </c>
      <c r="AR17" s="445">
        <v>97.347068426548574</v>
      </c>
      <c r="AS17" s="445">
        <v>106.17280948270272</v>
      </c>
      <c r="AT17" s="445">
        <v>124.86515488177545</v>
      </c>
      <c r="AU17" s="445">
        <v>152.5137354583984</v>
      </c>
      <c r="AV17" s="445">
        <v>0</v>
      </c>
      <c r="AW17" s="445">
        <v>0</v>
      </c>
      <c r="AX17" s="445">
        <v>0</v>
      </c>
      <c r="AY17" s="445">
        <v>0</v>
      </c>
      <c r="AZ17" s="445">
        <v>0</v>
      </c>
      <c r="BA17" s="445">
        <v>0</v>
      </c>
      <c r="BB17" s="445">
        <v>0</v>
      </c>
      <c r="BC17" s="445">
        <v>0</v>
      </c>
      <c r="BD17" s="445">
        <v>0</v>
      </c>
      <c r="BE17" s="445">
        <v>0</v>
      </c>
      <c r="BF17" s="445">
        <v>0</v>
      </c>
      <c r="BG17" s="445">
        <v>0</v>
      </c>
      <c r="BH17" s="445">
        <v>0</v>
      </c>
      <c r="BI17" s="445">
        <v>0</v>
      </c>
      <c r="BJ17" s="445">
        <v>0</v>
      </c>
      <c r="BK17" s="445">
        <v>0</v>
      </c>
      <c r="BL17" s="445">
        <v>0</v>
      </c>
      <c r="BM17" s="445">
        <v>0</v>
      </c>
      <c r="BN17" s="445">
        <v>0</v>
      </c>
      <c r="BO17" s="445">
        <v>0</v>
      </c>
      <c r="BP17" s="445">
        <v>0</v>
      </c>
      <c r="BQ17" s="445">
        <v>0</v>
      </c>
      <c r="BR17" s="445">
        <v>0</v>
      </c>
      <c r="BS17" s="445">
        <v>0</v>
      </c>
      <c r="BT17" s="445">
        <v>0</v>
      </c>
      <c r="BU17" s="445">
        <v>0</v>
      </c>
      <c r="BV17" s="445">
        <v>0</v>
      </c>
      <c r="BW17" s="445">
        <v>0</v>
      </c>
      <c r="BX17" s="446">
        <v>0</v>
      </c>
      <c r="BY17" s="446">
        <v>0</v>
      </c>
      <c r="BZ17" s="446">
        <v>0</v>
      </c>
      <c r="CA17" s="446">
        <v>0</v>
      </c>
      <c r="CB17" s="446">
        <v>0</v>
      </c>
      <c r="CC17" s="446">
        <v>0</v>
      </c>
      <c r="CD17" s="446">
        <v>0</v>
      </c>
      <c r="CE17" s="446">
        <v>0</v>
      </c>
      <c r="CF17" s="446">
        <v>0</v>
      </c>
      <c r="CG17" s="447">
        <v>0</v>
      </c>
      <c r="CH17" s="399"/>
    </row>
    <row r="18" spans="1:86" x14ac:dyDescent="0.35">
      <c r="A18" s="353"/>
      <c r="B18" s="288" t="s">
        <v>568</v>
      </c>
      <c r="C18" s="444"/>
      <c r="D18" s="445">
        <v>0</v>
      </c>
      <c r="E18" s="445">
        <v>0</v>
      </c>
      <c r="F18" s="445">
        <v>0</v>
      </c>
      <c r="G18" s="445">
        <v>0</v>
      </c>
      <c r="H18" s="445">
        <v>0</v>
      </c>
      <c r="I18" s="445">
        <v>0</v>
      </c>
      <c r="J18" s="445">
        <v>0</v>
      </c>
      <c r="K18" s="445">
        <v>0</v>
      </c>
      <c r="L18" s="445">
        <v>0</v>
      </c>
      <c r="M18" s="445">
        <v>0</v>
      </c>
      <c r="N18" s="445">
        <v>0</v>
      </c>
      <c r="O18" s="445">
        <v>0</v>
      </c>
      <c r="P18" s="445">
        <v>0</v>
      </c>
      <c r="Q18" s="445">
        <v>0</v>
      </c>
      <c r="R18" s="445">
        <v>0</v>
      </c>
      <c r="S18" s="445">
        <v>0</v>
      </c>
      <c r="T18" s="445">
        <v>0</v>
      </c>
      <c r="U18" s="445">
        <v>0</v>
      </c>
      <c r="V18" s="445">
        <v>0</v>
      </c>
      <c r="W18" s="445">
        <v>0</v>
      </c>
      <c r="X18" s="445">
        <v>0</v>
      </c>
      <c r="Y18" s="445">
        <v>0</v>
      </c>
      <c r="Z18" s="445">
        <v>0</v>
      </c>
      <c r="AA18" s="445">
        <v>0</v>
      </c>
      <c r="AB18" s="445">
        <v>0</v>
      </c>
      <c r="AC18" s="445">
        <v>9.9755208333333325</v>
      </c>
      <c r="AD18" s="445">
        <v>18.142219792696004</v>
      </c>
      <c r="AE18" s="445">
        <v>27.405666970959093</v>
      </c>
      <c r="AF18" s="445">
        <v>36.975452651547229</v>
      </c>
      <c r="AG18" s="445">
        <v>47.030814376786886</v>
      </c>
      <c r="AH18" s="445">
        <v>47.094339622641513</v>
      </c>
      <c r="AI18" s="445">
        <v>56.833456698741671</v>
      </c>
      <c r="AJ18" s="445">
        <v>70.134664795816093</v>
      </c>
      <c r="AK18" s="445">
        <v>89.996179088375442</v>
      </c>
      <c r="AL18" s="445">
        <v>107.5668620138519</v>
      </c>
      <c r="AM18" s="445">
        <v>131.12117688103268</v>
      </c>
      <c r="AN18" s="445">
        <v>148.84093337854017</v>
      </c>
      <c r="AO18" s="445">
        <v>171.82790159378595</v>
      </c>
      <c r="AP18" s="445">
        <v>194.35447124132716</v>
      </c>
      <c r="AQ18" s="445">
        <v>218.41677683791443</v>
      </c>
      <c r="AR18" s="445">
        <v>236.30305082986754</v>
      </c>
      <c r="AS18" s="445">
        <v>267.54749990048106</v>
      </c>
      <c r="AT18" s="445">
        <v>311.34100986175179</v>
      </c>
      <c r="AU18" s="445">
        <v>365.16189983173882</v>
      </c>
      <c r="AV18" s="445">
        <v>0</v>
      </c>
      <c r="AW18" s="445">
        <v>0</v>
      </c>
      <c r="AX18" s="445">
        <v>0</v>
      </c>
      <c r="AY18" s="445">
        <v>0</v>
      </c>
      <c r="AZ18" s="445">
        <v>0</v>
      </c>
      <c r="BA18" s="445">
        <v>0</v>
      </c>
      <c r="BB18" s="445">
        <v>0</v>
      </c>
      <c r="BC18" s="445">
        <v>0</v>
      </c>
      <c r="BD18" s="445">
        <v>0</v>
      </c>
      <c r="BE18" s="445">
        <v>0</v>
      </c>
      <c r="BF18" s="445">
        <v>0</v>
      </c>
      <c r="BG18" s="445">
        <v>0</v>
      </c>
      <c r="BH18" s="445">
        <v>0</v>
      </c>
      <c r="BI18" s="445">
        <v>0</v>
      </c>
      <c r="BJ18" s="445">
        <v>0</v>
      </c>
      <c r="BK18" s="445">
        <v>0</v>
      </c>
      <c r="BL18" s="445">
        <v>0</v>
      </c>
      <c r="BM18" s="445">
        <v>0</v>
      </c>
      <c r="BN18" s="445">
        <v>0</v>
      </c>
      <c r="BO18" s="445">
        <v>0</v>
      </c>
      <c r="BP18" s="445">
        <v>0</v>
      </c>
      <c r="BQ18" s="445">
        <v>0</v>
      </c>
      <c r="BR18" s="445">
        <v>0</v>
      </c>
      <c r="BS18" s="445">
        <v>0</v>
      </c>
      <c r="BT18" s="445">
        <v>0</v>
      </c>
      <c r="BU18" s="445">
        <v>0</v>
      </c>
      <c r="BV18" s="445">
        <v>0</v>
      </c>
      <c r="BW18" s="445">
        <v>0</v>
      </c>
      <c r="BX18" s="446">
        <v>0</v>
      </c>
      <c r="BY18" s="446">
        <v>0</v>
      </c>
      <c r="BZ18" s="446">
        <v>0</v>
      </c>
      <c r="CA18" s="446">
        <v>0</v>
      </c>
      <c r="CB18" s="446">
        <v>0</v>
      </c>
      <c r="CC18" s="446">
        <v>0</v>
      </c>
      <c r="CD18" s="446">
        <v>0</v>
      </c>
      <c r="CE18" s="446">
        <v>0</v>
      </c>
      <c r="CF18" s="446">
        <v>0</v>
      </c>
      <c r="CG18" s="447">
        <v>0</v>
      </c>
      <c r="CH18" s="399"/>
    </row>
    <row r="19" spans="1:86" x14ac:dyDescent="0.35">
      <c r="A19" s="353"/>
      <c r="B19" s="288" t="s">
        <v>567</v>
      </c>
      <c r="C19" s="444"/>
      <c r="D19" s="445">
        <v>0</v>
      </c>
      <c r="E19" s="445">
        <v>0</v>
      </c>
      <c r="F19" s="445">
        <v>0</v>
      </c>
      <c r="G19" s="445">
        <v>0</v>
      </c>
      <c r="H19" s="445">
        <v>0</v>
      </c>
      <c r="I19" s="445">
        <v>0</v>
      </c>
      <c r="J19" s="445">
        <v>0</v>
      </c>
      <c r="K19" s="445">
        <v>0</v>
      </c>
      <c r="L19" s="445">
        <v>0</v>
      </c>
      <c r="M19" s="445">
        <v>0</v>
      </c>
      <c r="N19" s="445">
        <v>0</v>
      </c>
      <c r="O19" s="445">
        <v>0</v>
      </c>
      <c r="P19" s="445">
        <v>0</v>
      </c>
      <c r="Q19" s="445">
        <v>0</v>
      </c>
      <c r="R19" s="445">
        <v>0</v>
      </c>
      <c r="S19" s="445">
        <v>0</v>
      </c>
      <c r="T19" s="445">
        <v>0</v>
      </c>
      <c r="U19" s="445">
        <v>0</v>
      </c>
      <c r="V19" s="445">
        <v>0</v>
      </c>
      <c r="W19" s="445">
        <v>0</v>
      </c>
      <c r="X19" s="445">
        <v>0</v>
      </c>
      <c r="Y19" s="445">
        <v>0</v>
      </c>
      <c r="Z19" s="445">
        <v>0</v>
      </c>
      <c r="AA19" s="445">
        <v>0</v>
      </c>
      <c r="AB19" s="445">
        <v>0</v>
      </c>
      <c r="AC19" s="445">
        <v>18.1796875</v>
      </c>
      <c r="AD19" s="445">
        <v>31.19737611168345</v>
      </c>
      <c r="AE19" s="445">
        <v>49.276852855594228</v>
      </c>
      <c r="AF19" s="445">
        <v>66.046537152148517</v>
      </c>
      <c r="AG19" s="445">
        <v>88.839765240708175</v>
      </c>
      <c r="AH19" s="445">
        <v>91.795148247978432</v>
      </c>
      <c r="AI19" s="445">
        <v>110.61695040710585</v>
      </c>
      <c r="AJ19" s="445">
        <v>149.4963281520491</v>
      </c>
      <c r="AK19" s="445">
        <v>193.25159579250203</v>
      </c>
      <c r="AL19" s="445">
        <v>241.11294619072987</v>
      </c>
      <c r="AM19" s="445">
        <v>304.00372136294919</v>
      </c>
      <c r="AN19" s="445">
        <v>362.05707222653785</v>
      </c>
      <c r="AO19" s="445">
        <v>439.95309705296535</v>
      </c>
      <c r="AP19" s="445">
        <v>504.19562238080925</v>
      </c>
      <c r="AQ19" s="445">
        <v>588.95286162117668</v>
      </c>
      <c r="AR19" s="445">
        <v>669.81688074358397</v>
      </c>
      <c r="AS19" s="445">
        <v>784.80669061681635</v>
      </c>
      <c r="AT19" s="445">
        <v>945.80283525647269</v>
      </c>
      <c r="AU19" s="445">
        <v>1188.5453647098627</v>
      </c>
      <c r="AV19" s="445">
        <v>1553.4739999999999</v>
      </c>
      <c r="AW19" s="445">
        <v>1795.461</v>
      </c>
      <c r="AX19" s="445">
        <v>1962.682</v>
      </c>
      <c r="AY19" s="445">
        <v>2194.1619999999998</v>
      </c>
      <c r="AZ19" s="445">
        <v>2392.893</v>
      </c>
      <c r="BA19" s="445">
        <v>2521.25</v>
      </c>
      <c r="BB19" s="445">
        <v>2679.9749999999999</v>
      </c>
      <c r="BC19" s="445">
        <v>2822.8040000000001</v>
      </c>
      <c r="BD19" s="445">
        <v>2955.1210000000001</v>
      </c>
      <c r="BE19" s="445">
        <v>3124.4597597447382</v>
      </c>
      <c r="BF19" s="445">
        <v>3250.6787885787207</v>
      </c>
      <c r="BG19" s="445">
        <v>3457.0445494205601</v>
      </c>
      <c r="BH19" s="445">
        <v>3673.5859999999998</v>
      </c>
      <c r="BI19" s="445">
        <v>3924.14037813</v>
      </c>
      <c r="BJ19" s="445">
        <v>4149.40578293</v>
      </c>
      <c r="BK19" s="445">
        <v>4444.4350972342991</v>
      </c>
      <c r="BL19" s="445">
        <v>4734.8039219600005</v>
      </c>
      <c r="BM19" s="445">
        <v>5106.2537628999999</v>
      </c>
      <c r="BN19" s="445">
        <v>5227.7472379531791</v>
      </c>
      <c r="BO19" s="445">
        <v>5339.4256940699997</v>
      </c>
      <c r="BP19" s="445">
        <v>5475.6249157700013</v>
      </c>
      <c r="BQ19" s="445">
        <v>5360.0751764300812</v>
      </c>
      <c r="BR19" s="445">
        <v>5421.7736767999995</v>
      </c>
      <c r="BS19" s="445">
        <v>5489.5433917499959</v>
      </c>
      <c r="BT19" s="445">
        <v>5482.7675999399999</v>
      </c>
      <c r="BU19" s="445">
        <v>5529.3185711499982</v>
      </c>
      <c r="BV19" s="445">
        <v>5675.5506973500005</v>
      </c>
      <c r="BW19" s="445">
        <v>5908.4831024900022</v>
      </c>
      <c r="BX19" s="446">
        <v>5345.8708522599982</v>
      </c>
      <c r="BY19" s="446">
        <v>5307.254480399999</v>
      </c>
      <c r="BZ19" s="446">
        <v>5668.0533127399995</v>
      </c>
      <c r="CA19" s="446">
        <v>6695.9440340099991</v>
      </c>
      <c r="CB19" s="446">
        <v>7741.8583750943253</v>
      </c>
      <c r="CC19" s="446">
        <v>8303.0586658226166</v>
      </c>
      <c r="CD19" s="446">
        <v>8900.0977158675269</v>
      </c>
      <c r="CE19" s="446">
        <v>9250.2068300015944</v>
      </c>
      <c r="CF19" s="446">
        <v>9580.8330155497206</v>
      </c>
      <c r="CG19" s="447">
        <v>9963.6988086035235</v>
      </c>
      <c r="CH19" s="399"/>
    </row>
    <row r="20" spans="1:86" ht="25.5" customHeight="1" x14ac:dyDescent="0.35">
      <c r="A20" s="353"/>
      <c r="B20" s="449" t="s">
        <v>779</v>
      </c>
      <c r="C20" s="444"/>
      <c r="D20" s="445"/>
      <c r="E20" s="445"/>
      <c r="F20" s="445"/>
      <c r="G20" s="445"/>
      <c r="H20" s="445"/>
      <c r="I20" s="445"/>
      <c r="J20" s="445"/>
      <c r="K20" s="445"/>
      <c r="L20" s="445"/>
      <c r="M20" s="445"/>
      <c r="N20" s="445"/>
      <c r="O20" s="445"/>
      <c r="P20" s="445"/>
      <c r="Q20" s="445"/>
      <c r="R20" s="445"/>
      <c r="S20" s="445"/>
      <c r="T20" s="445"/>
      <c r="U20" s="445"/>
      <c r="V20" s="445"/>
      <c r="W20" s="445"/>
      <c r="X20" s="445"/>
      <c r="Y20" s="445"/>
      <c r="Z20" s="445"/>
      <c r="AA20" s="445">
        <v>0</v>
      </c>
      <c r="AB20" s="445">
        <v>0</v>
      </c>
      <c r="AC20" s="445">
        <v>0</v>
      </c>
      <c r="AD20" s="445">
        <v>0</v>
      </c>
      <c r="AE20" s="445">
        <v>0</v>
      </c>
      <c r="AF20" s="445">
        <v>0</v>
      </c>
      <c r="AG20" s="445">
        <v>0</v>
      </c>
      <c r="AH20" s="445">
        <v>0</v>
      </c>
      <c r="AI20" s="445">
        <v>0</v>
      </c>
      <c r="AJ20" s="445">
        <v>0</v>
      </c>
      <c r="AK20" s="445">
        <v>0</v>
      </c>
      <c r="AL20" s="445">
        <v>0</v>
      </c>
      <c r="AM20" s="445">
        <v>0</v>
      </c>
      <c r="AN20" s="445">
        <v>0</v>
      </c>
      <c r="AO20" s="445">
        <v>0</v>
      </c>
      <c r="AP20" s="445">
        <v>0</v>
      </c>
      <c r="AQ20" s="445">
        <v>0</v>
      </c>
      <c r="AR20" s="445">
        <v>0</v>
      </c>
      <c r="AS20" s="445">
        <v>0</v>
      </c>
      <c r="AT20" s="445">
        <v>0</v>
      </c>
      <c r="AU20" s="445">
        <v>0</v>
      </c>
      <c r="AV20" s="445">
        <v>0</v>
      </c>
      <c r="AW20" s="445">
        <v>0</v>
      </c>
      <c r="AX20" s="445">
        <v>0</v>
      </c>
      <c r="AY20" s="445">
        <v>0</v>
      </c>
      <c r="AZ20" s="445">
        <v>0</v>
      </c>
      <c r="BA20" s="445">
        <v>0</v>
      </c>
      <c r="BB20" s="445">
        <v>0</v>
      </c>
      <c r="BC20" s="445">
        <v>0</v>
      </c>
      <c r="BD20" s="445">
        <v>0</v>
      </c>
      <c r="BE20" s="445">
        <v>0</v>
      </c>
      <c r="BF20" s="445">
        <v>0.98050926263664173</v>
      </c>
      <c r="BG20" s="445">
        <v>1.1474342087825007</v>
      </c>
      <c r="BH20" s="445">
        <v>1.2809975466972452</v>
      </c>
      <c r="BI20" s="445">
        <v>1.3551307785987141</v>
      </c>
      <c r="BJ20" s="445">
        <v>1.221531470376489</v>
      </c>
      <c r="BK20" s="445">
        <v>1.4007757285709026</v>
      </c>
      <c r="BL20" s="445">
        <v>1.8244595136349979</v>
      </c>
      <c r="BM20" s="445">
        <v>2.6194879647483651</v>
      </c>
      <c r="BN20" s="445">
        <v>2.9938302080290007</v>
      </c>
      <c r="BO20" s="445">
        <v>3.60291287894885</v>
      </c>
      <c r="BP20" s="445">
        <v>4.6984212498278017</v>
      </c>
      <c r="BQ20" s="445">
        <v>5.9388008020396468</v>
      </c>
      <c r="BR20" s="445">
        <v>7.1040986012377694</v>
      </c>
      <c r="BS20" s="445">
        <v>8.6052891119556101</v>
      </c>
      <c r="BT20" s="445">
        <v>9.7416304714027984</v>
      </c>
      <c r="BU20" s="445">
        <v>10.656895383790856</v>
      </c>
      <c r="BV20" s="445">
        <v>12.174471764948578</v>
      </c>
      <c r="BW20" s="445">
        <v>13.679666973198302</v>
      </c>
      <c r="BX20" s="446">
        <v>15.172150288702387</v>
      </c>
      <c r="BY20" s="446">
        <v>17.118672748097286</v>
      </c>
      <c r="BZ20" s="446">
        <v>19.385844151240281</v>
      </c>
      <c r="CA20" s="446">
        <v>25.18600998585184</v>
      </c>
      <c r="CB20" s="446">
        <v>29.120094396518546</v>
      </c>
      <c r="CC20" s="446">
        <v>31.230983623572172</v>
      </c>
      <c r="CD20" s="446">
        <v>33.476676150271707</v>
      </c>
      <c r="CE20" s="446">
        <v>34.793570616523333</v>
      </c>
      <c r="CF20" s="446">
        <v>36.0371823266129</v>
      </c>
      <c r="CG20" s="447">
        <v>37.477287207734399</v>
      </c>
      <c r="CH20" s="399"/>
    </row>
    <row r="21" spans="1:86" ht="25.5" customHeight="1" x14ac:dyDescent="0.35">
      <c r="A21" s="353"/>
      <c r="B21" s="384" t="s">
        <v>375</v>
      </c>
      <c r="C21" s="444"/>
      <c r="D21" s="440">
        <v>0</v>
      </c>
      <c r="E21" s="440">
        <v>0</v>
      </c>
      <c r="F21" s="440">
        <v>0</v>
      </c>
      <c r="G21" s="440">
        <v>0</v>
      </c>
      <c r="H21" s="440">
        <v>0</v>
      </c>
      <c r="I21" s="440">
        <v>0</v>
      </c>
      <c r="J21" s="440">
        <v>0</v>
      </c>
      <c r="K21" s="440">
        <v>0</v>
      </c>
      <c r="L21" s="440">
        <v>0</v>
      </c>
      <c r="M21" s="440">
        <v>0</v>
      </c>
      <c r="N21" s="440">
        <v>0</v>
      </c>
      <c r="O21" s="440">
        <v>0</v>
      </c>
      <c r="P21" s="440">
        <v>0</v>
      </c>
      <c r="Q21" s="440">
        <v>0</v>
      </c>
      <c r="R21" s="440">
        <v>0</v>
      </c>
      <c r="S21" s="440">
        <v>0</v>
      </c>
      <c r="T21" s="440">
        <v>0</v>
      </c>
      <c r="U21" s="440">
        <v>0</v>
      </c>
      <c r="V21" s="440">
        <v>0</v>
      </c>
      <c r="W21" s="440">
        <v>0</v>
      </c>
      <c r="X21" s="440">
        <v>0</v>
      </c>
      <c r="Y21" s="440">
        <v>0</v>
      </c>
      <c r="Z21" s="440">
        <v>0</v>
      </c>
      <c r="AA21" s="440">
        <v>0</v>
      </c>
      <c r="AB21" s="440">
        <v>0</v>
      </c>
      <c r="AC21" s="440">
        <v>0</v>
      </c>
      <c r="AD21" s="440">
        <v>0</v>
      </c>
      <c r="AE21" s="440">
        <v>0</v>
      </c>
      <c r="AF21" s="440">
        <v>0</v>
      </c>
      <c r="AG21" s="440">
        <v>0</v>
      </c>
      <c r="AH21" s="440">
        <v>0</v>
      </c>
      <c r="AI21" s="440">
        <v>0</v>
      </c>
      <c r="AJ21" s="440">
        <v>0</v>
      </c>
      <c r="AK21" s="440">
        <v>0</v>
      </c>
      <c r="AL21" s="440">
        <v>0</v>
      </c>
      <c r="AM21" s="440">
        <v>0</v>
      </c>
      <c r="AN21" s="440">
        <v>0</v>
      </c>
      <c r="AO21" s="440">
        <v>0</v>
      </c>
      <c r="AP21" s="440">
        <v>0</v>
      </c>
      <c r="AQ21" s="440">
        <v>0</v>
      </c>
      <c r="AR21" s="440">
        <v>0</v>
      </c>
      <c r="AS21" s="440">
        <v>0</v>
      </c>
      <c r="AT21" s="440">
        <v>0</v>
      </c>
      <c r="AU21" s="440">
        <v>0</v>
      </c>
      <c r="AV21" s="440">
        <v>0</v>
      </c>
      <c r="AW21" s="440">
        <v>0</v>
      </c>
      <c r="AX21" s="440">
        <v>0</v>
      </c>
      <c r="AY21" s="440">
        <v>0</v>
      </c>
      <c r="AZ21" s="440">
        <v>0</v>
      </c>
      <c r="BA21" s="440">
        <v>0</v>
      </c>
      <c r="BB21" s="440">
        <v>0</v>
      </c>
      <c r="BC21" s="440">
        <v>0</v>
      </c>
      <c r="BD21" s="440">
        <v>0</v>
      </c>
      <c r="BE21" s="440">
        <v>0</v>
      </c>
      <c r="BF21" s="440">
        <v>0</v>
      </c>
      <c r="BG21" s="440">
        <v>0</v>
      </c>
      <c r="BH21" s="440">
        <v>0</v>
      </c>
      <c r="BI21" s="440">
        <v>0</v>
      </c>
      <c r="BJ21" s="440">
        <v>0</v>
      </c>
      <c r="BK21" s="440">
        <v>0</v>
      </c>
      <c r="BL21" s="440">
        <v>0</v>
      </c>
      <c r="BM21" s="440">
        <v>93.921000000000006</v>
      </c>
      <c r="BN21" s="440">
        <v>102.098</v>
      </c>
      <c r="BO21" s="440">
        <v>89.876000000000005</v>
      </c>
      <c r="BP21" s="440">
        <v>92.341999999999999</v>
      </c>
      <c r="BQ21" s="440">
        <v>104.479</v>
      </c>
      <c r="BR21" s="440">
        <v>93.626999999999995</v>
      </c>
      <c r="BS21" s="440">
        <v>93.218000000000004</v>
      </c>
      <c r="BT21" s="440">
        <v>99.73</v>
      </c>
      <c r="BU21" s="440">
        <v>106.14100000000001</v>
      </c>
      <c r="BV21" s="440">
        <v>123.02200000000001</v>
      </c>
      <c r="BW21" s="440">
        <v>145.50171044000001</v>
      </c>
      <c r="BX21" s="440">
        <v>104.46233873999999</v>
      </c>
      <c r="BY21" s="440">
        <v>146.46766296999999</v>
      </c>
      <c r="BZ21" s="440">
        <v>177.26586967</v>
      </c>
      <c r="CA21" s="440">
        <v>248.88643931999999</v>
      </c>
      <c r="CB21" s="440">
        <v>318.37965491772064</v>
      </c>
      <c r="CC21" s="440">
        <v>385.20310926028202</v>
      </c>
      <c r="CD21" s="440">
        <v>463.37400738390915</v>
      </c>
      <c r="CE21" s="440">
        <v>544.50532559225769</v>
      </c>
      <c r="CF21" s="440">
        <v>629.0372783461155</v>
      </c>
      <c r="CG21" s="442">
        <v>711.73063527589818</v>
      </c>
      <c r="CH21" s="399"/>
    </row>
    <row r="22" spans="1:86" s="246" customFormat="1" ht="26.25" customHeight="1" x14ac:dyDescent="0.35">
      <c r="B22" s="393" t="s">
        <v>413</v>
      </c>
      <c r="C22" s="450"/>
      <c r="D22" s="443">
        <v>0</v>
      </c>
      <c r="E22" s="443">
        <v>0</v>
      </c>
      <c r="F22" s="443">
        <v>0</v>
      </c>
      <c r="G22" s="443">
        <v>0</v>
      </c>
      <c r="H22" s="443">
        <v>0</v>
      </c>
      <c r="I22" s="443">
        <v>0</v>
      </c>
      <c r="J22" s="443">
        <v>0</v>
      </c>
      <c r="K22" s="443">
        <v>0</v>
      </c>
      <c r="L22" s="443">
        <v>0</v>
      </c>
      <c r="M22" s="443">
        <v>0</v>
      </c>
      <c r="N22" s="443">
        <v>0</v>
      </c>
      <c r="O22" s="443">
        <v>0</v>
      </c>
      <c r="P22" s="443">
        <v>0</v>
      </c>
      <c r="Q22" s="443">
        <v>0</v>
      </c>
      <c r="R22" s="443">
        <v>0</v>
      </c>
      <c r="S22" s="443">
        <v>0</v>
      </c>
      <c r="T22" s="443">
        <v>0</v>
      </c>
      <c r="U22" s="443">
        <v>0</v>
      </c>
      <c r="V22" s="443">
        <v>0</v>
      </c>
      <c r="W22" s="443">
        <v>0</v>
      </c>
      <c r="X22" s="443">
        <v>0</v>
      </c>
      <c r="Y22" s="443">
        <v>0</v>
      </c>
      <c r="Z22" s="443">
        <v>0</v>
      </c>
      <c r="AA22" s="443">
        <v>0</v>
      </c>
      <c r="AB22" s="443">
        <v>0</v>
      </c>
      <c r="AC22" s="443">
        <v>0</v>
      </c>
      <c r="AD22" s="443">
        <v>0</v>
      </c>
      <c r="AE22" s="443">
        <v>0.2</v>
      </c>
      <c r="AF22" s="443">
        <f t="shared" ref="AF22:CG22" si="11">SUM(AF23:AF25)</f>
        <v>8.1999999999999993</v>
      </c>
      <c r="AG22" s="443">
        <f t="shared" si="11"/>
        <v>19.8</v>
      </c>
      <c r="AH22" s="443">
        <f t="shared" si="11"/>
        <v>47</v>
      </c>
      <c r="AI22" s="443">
        <f t="shared" si="11"/>
        <v>79</v>
      </c>
      <c r="AJ22" s="443">
        <f t="shared" si="11"/>
        <v>125.00000000000001</v>
      </c>
      <c r="AK22" s="443">
        <f t="shared" si="11"/>
        <v>173</v>
      </c>
      <c r="AL22" s="443">
        <f t="shared" si="11"/>
        <v>236</v>
      </c>
      <c r="AM22" s="443">
        <f t="shared" si="11"/>
        <v>304</v>
      </c>
      <c r="AN22" s="443">
        <f t="shared" si="11"/>
        <v>356</v>
      </c>
      <c r="AO22" s="443">
        <f t="shared" si="11"/>
        <v>422</v>
      </c>
      <c r="AP22" s="443">
        <f t="shared" si="11"/>
        <v>514</v>
      </c>
      <c r="AQ22" s="443">
        <f t="shared" si="11"/>
        <v>596.22199999999998</v>
      </c>
      <c r="AR22" s="443">
        <f t="shared" si="11"/>
        <v>675.34</v>
      </c>
      <c r="AS22" s="443">
        <f t="shared" si="11"/>
        <v>769.49900000000002</v>
      </c>
      <c r="AT22" s="443">
        <f t="shared" si="11"/>
        <v>883.25800000000027</v>
      </c>
      <c r="AU22" s="443">
        <f t="shared" si="11"/>
        <v>1061.8779999999999</v>
      </c>
      <c r="AV22" s="443">
        <f t="shared" si="11"/>
        <v>68.302000000000007</v>
      </c>
      <c r="AW22" s="443">
        <f t="shared" si="11"/>
        <v>0</v>
      </c>
      <c r="AX22" s="443">
        <f t="shared" si="11"/>
        <v>0</v>
      </c>
      <c r="AY22" s="443">
        <f t="shared" si="11"/>
        <v>0</v>
      </c>
      <c r="AZ22" s="443">
        <f t="shared" si="11"/>
        <v>0</v>
      </c>
      <c r="BA22" s="443">
        <f t="shared" si="11"/>
        <v>0</v>
      </c>
      <c r="BB22" s="443">
        <f t="shared" si="11"/>
        <v>0</v>
      </c>
      <c r="BC22" s="443">
        <f t="shared" si="11"/>
        <v>0</v>
      </c>
      <c r="BD22" s="443">
        <f t="shared" si="11"/>
        <v>0</v>
      </c>
      <c r="BE22" s="443">
        <f t="shared" si="11"/>
        <v>0</v>
      </c>
      <c r="BF22" s="443">
        <f t="shared" si="11"/>
        <v>0</v>
      </c>
      <c r="BG22" s="443">
        <f t="shared" si="11"/>
        <v>0</v>
      </c>
      <c r="BH22" s="443">
        <f t="shared" si="11"/>
        <v>0</v>
      </c>
      <c r="BI22" s="443">
        <f t="shared" si="11"/>
        <v>0</v>
      </c>
      <c r="BJ22" s="443">
        <f t="shared" si="11"/>
        <v>0</v>
      </c>
      <c r="BK22" s="443">
        <f t="shared" si="11"/>
        <v>0</v>
      </c>
      <c r="BL22" s="443">
        <f t="shared" si="11"/>
        <v>0</v>
      </c>
      <c r="BM22" s="443">
        <f t="shared" si="11"/>
        <v>0</v>
      </c>
      <c r="BN22" s="443">
        <f t="shared" si="11"/>
        <v>0</v>
      </c>
      <c r="BO22" s="443">
        <f t="shared" si="11"/>
        <v>0</v>
      </c>
      <c r="BP22" s="443">
        <f t="shared" si="11"/>
        <v>0</v>
      </c>
      <c r="BQ22" s="443">
        <f t="shared" si="11"/>
        <v>0</v>
      </c>
      <c r="BR22" s="443">
        <f t="shared" si="11"/>
        <v>0</v>
      </c>
      <c r="BS22" s="443">
        <f t="shared" si="11"/>
        <v>0</v>
      </c>
      <c r="BT22" s="443">
        <f t="shared" si="11"/>
        <v>0</v>
      </c>
      <c r="BU22" s="443">
        <f t="shared" si="11"/>
        <v>0</v>
      </c>
      <c r="BV22" s="443">
        <f t="shared" si="11"/>
        <v>0</v>
      </c>
      <c r="BW22" s="443">
        <f t="shared" si="11"/>
        <v>0</v>
      </c>
      <c r="BX22" s="440">
        <f t="shared" si="11"/>
        <v>0</v>
      </c>
      <c r="BY22" s="440">
        <f t="shared" si="11"/>
        <v>0</v>
      </c>
      <c r="BZ22" s="440">
        <f t="shared" si="11"/>
        <v>0</v>
      </c>
      <c r="CA22" s="440">
        <f t="shared" si="11"/>
        <v>0</v>
      </c>
      <c r="CB22" s="440">
        <f t="shared" si="11"/>
        <v>0</v>
      </c>
      <c r="CC22" s="440">
        <f t="shared" si="11"/>
        <v>0</v>
      </c>
      <c r="CD22" s="440">
        <f t="shared" si="11"/>
        <v>0</v>
      </c>
      <c r="CE22" s="440">
        <f t="shared" si="11"/>
        <v>0</v>
      </c>
      <c r="CF22" s="440">
        <f t="shared" si="11"/>
        <v>0</v>
      </c>
      <c r="CG22" s="442">
        <f t="shared" si="11"/>
        <v>0</v>
      </c>
    </row>
    <row r="23" spans="1:86" x14ac:dyDescent="0.35">
      <c r="A23" s="353"/>
      <c r="B23" s="288" t="s">
        <v>778</v>
      </c>
      <c r="C23" s="444"/>
      <c r="D23" s="445">
        <v>0</v>
      </c>
      <c r="E23" s="445">
        <v>0</v>
      </c>
      <c r="F23" s="445">
        <v>0</v>
      </c>
      <c r="G23" s="445">
        <v>0</v>
      </c>
      <c r="H23" s="445">
        <v>0</v>
      </c>
      <c r="I23" s="445">
        <v>0</v>
      </c>
      <c r="J23" s="445">
        <v>0</v>
      </c>
      <c r="K23" s="445">
        <v>0</v>
      </c>
      <c r="L23" s="445">
        <v>0</v>
      </c>
      <c r="M23" s="445">
        <v>0</v>
      </c>
      <c r="N23" s="445">
        <v>0</v>
      </c>
      <c r="O23" s="445">
        <v>0</v>
      </c>
      <c r="P23" s="445">
        <v>0</v>
      </c>
      <c r="Q23" s="445">
        <v>0</v>
      </c>
      <c r="R23" s="445">
        <v>0</v>
      </c>
      <c r="S23" s="445">
        <v>0</v>
      </c>
      <c r="T23" s="445">
        <v>0</v>
      </c>
      <c r="U23" s="445">
        <v>0</v>
      </c>
      <c r="V23" s="445">
        <v>0</v>
      </c>
      <c r="W23" s="445">
        <v>0</v>
      </c>
      <c r="X23" s="445">
        <v>0</v>
      </c>
      <c r="Y23" s="445">
        <v>0</v>
      </c>
      <c r="Z23" s="445">
        <v>0</v>
      </c>
      <c r="AA23" s="445">
        <v>0</v>
      </c>
      <c r="AB23" s="445">
        <v>0</v>
      </c>
      <c r="AC23" s="445">
        <v>0</v>
      </c>
      <c r="AD23" s="445">
        <v>0</v>
      </c>
      <c r="AE23" s="445">
        <v>0</v>
      </c>
      <c r="AF23" s="445">
        <v>0.81776216467309248</v>
      </c>
      <c r="AG23" s="445">
        <v>4.0289296143389386</v>
      </c>
      <c r="AH23" s="445">
        <v>9.1014969282685811</v>
      </c>
      <c r="AI23" s="445">
        <v>11.640236243555856</v>
      </c>
      <c r="AJ23" s="445">
        <v>13.630234353478913</v>
      </c>
      <c r="AK23" s="445">
        <v>15.590189419879557</v>
      </c>
      <c r="AL23" s="445">
        <v>17.539349755901764</v>
      </c>
      <c r="AM23" s="445">
        <v>18.772171160752329</v>
      </c>
      <c r="AN23" s="445">
        <v>18.932891833284359</v>
      </c>
      <c r="AO23" s="445">
        <v>19.456935976129234</v>
      </c>
      <c r="AP23" s="445">
        <v>20.544119957107366</v>
      </c>
      <c r="AQ23" s="445">
        <v>21.373524682261195</v>
      </c>
      <c r="AR23" s="445">
        <v>22.393906028598739</v>
      </c>
      <c r="AS23" s="445">
        <v>23.906947632296195</v>
      </c>
      <c r="AT23" s="445">
        <v>26.429268414933048</v>
      </c>
      <c r="AU23" s="445">
        <v>30.590785383135724</v>
      </c>
      <c r="AV23" s="445">
        <v>1.9676571350371104</v>
      </c>
      <c r="AW23" s="445">
        <v>0</v>
      </c>
      <c r="AX23" s="445">
        <v>0</v>
      </c>
      <c r="AY23" s="445">
        <v>0</v>
      </c>
      <c r="AZ23" s="445">
        <v>0</v>
      </c>
      <c r="BA23" s="445">
        <v>0</v>
      </c>
      <c r="BB23" s="445">
        <v>0</v>
      </c>
      <c r="BC23" s="445">
        <v>0</v>
      </c>
      <c r="BD23" s="445">
        <v>0</v>
      </c>
      <c r="BE23" s="445">
        <v>0</v>
      </c>
      <c r="BF23" s="445">
        <v>0</v>
      </c>
      <c r="BG23" s="445">
        <v>0</v>
      </c>
      <c r="BH23" s="445">
        <v>0</v>
      </c>
      <c r="BI23" s="445">
        <v>0</v>
      </c>
      <c r="BJ23" s="445">
        <v>0</v>
      </c>
      <c r="BK23" s="445">
        <v>0</v>
      </c>
      <c r="BL23" s="445">
        <v>0</v>
      </c>
      <c r="BM23" s="445">
        <v>0</v>
      </c>
      <c r="BN23" s="445">
        <v>0</v>
      </c>
      <c r="BO23" s="445">
        <v>0</v>
      </c>
      <c r="BP23" s="445">
        <v>0</v>
      </c>
      <c r="BQ23" s="445">
        <v>0</v>
      </c>
      <c r="BR23" s="445">
        <v>0</v>
      </c>
      <c r="BS23" s="445">
        <v>0</v>
      </c>
      <c r="BT23" s="445">
        <v>0</v>
      </c>
      <c r="BU23" s="445">
        <v>0</v>
      </c>
      <c r="BV23" s="445">
        <v>0</v>
      </c>
      <c r="BW23" s="445">
        <v>0</v>
      </c>
      <c r="BX23" s="446">
        <v>0</v>
      </c>
      <c r="BY23" s="446">
        <v>0</v>
      </c>
      <c r="BZ23" s="446">
        <v>0</v>
      </c>
      <c r="CA23" s="446">
        <v>0</v>
      </c>
      <c r="CB23" s="446">
        <v>0</v>
      </c>
      <c r="CC23" s="446">
        <v>0</v>
      </c>
      <c r="CD23" s="446">
        <v>0</v>
      </c>
      <c r="CE23" s="446">
        <v>0</v>
      </c>
      <c r="CF23" s="446">
        <v>0</v>
      </c>
      <c r="CG23" s="447">
        <v>0</v>
      </c>
      <c r="CH23" s="399"/>
    </row>
    <row r="24" spans="1:86" x14ac:dyDescent="0.35">
      <c r="A24" s="353"/>
      <c r="B24" s="288" t="s">
        <v>568</v>
      </c>
      <c r="C24" s="444"/>
      <c r="D24" s="445">
        <v>0</v>
      </c>
      <c r="E24" s="445">
        <v>0</v>
      </c>
      <c r="F24" s="445">
        <v>0</v>
      </c>
      <c r="G24" s="445">
        <v>0</v>
      </c>
      <c r="H24" s="445">
        <v>0</v>
      </c>
      <c r="I24" s="445">
        <v>0</v>
      </c>
      <c r="J24" s="445">
        <v>0</v>
      </c>
      <c r="K24" s="445">
        <v>0</v>
      </c>
      <c r="L24" s="445">
        <v>0</v>
      </c>
      <c r="M24" s="445">
        <v>0</v>
      </c>
      <c r="N24" s="445">
        <v>0</v>
      </c>
      <c r="O24" s="445">
        <v>0</v>
      </c>
      <c r="P24" s="445">
        <v>0</v>
      </c>
      <c r="Q24" s="445">
        <v>0</v>
      </c>
      <c r="R24" s="445">
        <v>0</v>
      </c>
      <c r="S24" s="445">
        <v>0</v>
      </c>
      <c r="T24" s="445">
        <v>0</v>
      </c>
      <c r="U24" s="445">
        <v>0</v>
      </c>
      <c r="V24" s="445">
        <v>0</v>
      </c>
      <c r="W24" s="445">
        <v>0</v>
      </c>
      <c r="X24" s="445">
        <v>0</v>
      </c>
      <c r="Y24" s="445">
        <v>0</v>
      </c>
      <c r="Z24" s="445">
        <v>0</v>
      </c>
      <c r="AA24" s="445">
        <v>0</v>
      </c>
      <c r="AB24" s="445">
        <v>0</v>
      </c>
      <c r="AC24" s="445">
        <v>0</v>
      </c>
      <c r="AD24" s="445">
        <v>0</v>
      </c>
      <c r="AE24" s="445">
        <v>0</v>
      </c>
      <c r="AF24" s="445">
        <v>7.3822378353269071</v>
      </c>
      <c r="AG24" s="445">
        <v>15.771070385661062</v>
      </c>
      <c r="AH24" s="445">
        <v>37.898503071731419</v>
      </c>
      <c r="AI24" s="445">
        <v>64.855703618254054</v>
      </c>
      <c r="AJ24" s="445">
        <v>96.569209265311542</v>
      </c>
      <c r="AK24" s="445">
        <v>127.84580671123882</v>
      </c>
      <c r="AL24" s="445">
        <v>169.68592537968243</v>
      </c>
      <c r="AM24" s="445">
        <v>214.43796792257592</v>
      </c>
      <c r="AN24" s="445">
        <v>245.28870869995595</v>
      </c>
      <c r="AO24" s="445">
        <v>282.49343254041281</v>
      </c>
      <c r="AP24" s="445">
        <v>335.26923366467042</v>
      </c>
      <c r="AQ24" s="445">
        <v>380.55923785764566</v>
      </c>
      <c r="AR24" s="445">
        <v>421.4691414374301</v>
      </c>
      <c r="AS24" s="445">
        <v>470.12556674757064</v>
      </c>
      <c r="AT24" s="445">
        <v>529.02542592395196</v>
      </c>
      <c r="AU24" s="445">
        <v>628.73314831467371</v>
      </c>
      <c r="AV24" s="445">
        <v>40.441304458882144</v>
      </c>
      <c r="AW24" s="445">
        <v>0</v>
      </c>
      <c r="AX24" s="445">
        <v>0</v>
      </c>
      <c r="AY24" s="445">
        <v>0</v>
      </c>
      <c r="AZ24" s="445">
        <v>0</v>
      </c>
      <c r="BA24" s="445">
        <v>0</v>
      </c>
      <c r="BB24" s="445">
        <v>0</v>
      </c>
      <c r="BC24" s="445">
        <v>0</v>
      </c>
      <c r="BD24" s="445">
        <v>0</v>
      </c>
      <c r="BE24" s="445">
        <v>0</v>
      </c>
      <c r="BF24" s="445">
        <v>0</v>
      </c>
      <c r="BG24" s="445">
        <v>0</v>
      </c>
      <c r="BH24" s="445">
        <v>0</v>
      </c>
      <c r="BI24" s="445">
        <v>0</v>
      </c>
      <c r="BJ24" s="445">
        <v>0</v>
      </c>
      <c r="BK24" s="445">
        <v>0</v>
      </c>
      <c r="BL24" s="445">
        <v>0</v>
      </c>
      <c r="BM24" s="445">
        <v>0</v>
      </c>
      <c r="BN24" s="445">
        <v>0</v>
      </c>
      <c r="BO24" s="445">
        <v>0</v>
      </c>
      <c r="BP24" s="445">
        <v>0</v>
      </c>
      <c r="BQ24" s="445">
        <v>0</v>
      </c>
      <c r="BR24" s="445">
        <v>0</v>
      </c>
      <c r="BS24" s="445">
        <v>0</v>
      </c>
      <c r="BT24" s="445">
        <v>0</v>
      </c>
      <c r="BU24" s="445">
        <v>0</v>
      </c>
      <c r="BV24" s="445">
        <v>0</v>
      </c>
      <c r="BW24" s="445">
        <v>0</v>
      </c>
      <c r="BX24" s="446">
        <v>0</v>
      </c>
      <c r="BY24" s="446">
        <v>0</v>
      </c>
      <c r="BZ24" s="446">
        <v>0</v>
      </c>
      <c r="CA24" s="446">
        <v>0</v>
      </c>
      <c r="CB24" s="446">
        <v>0</v>
      </c>
      <c r="CC24" s="446">
        <v>0</v>
      </c>
      <c r="CD24" s="446">
        <v>0</v>
      </c>
      <c r="CE24" s="446">
        <v>0</v>
      </c>
      <c r="CF24" s="446">
        <v>0</v>
      </c>
      <c r="CG24" s="447">
        <v>0</v>
      </c>
      <c r="CH24" s="399"/>
    </row>
    <row r="25" spans="1:86" s="366" customFormat="1" ht="25.5" customHeight="1" thickBot="1" x14ac:dyDescent="0.4">
      <c r="B25" s="451" t="s">
        <v>567</v>
      </c>
      <c r="C25" s="452"/>
      <c r="D25" s="453">
        <v>0</v>
      </c>
      <c r="E25" s="453">
        <v>0</v>
      </c>
      <c r="F25" s="453">
        <v>0</v>
      </c>
      <c r="G25" s="453">
        <v>0</v>
      </c>
      <c r="H25" s="453">
        <v>0</v>
      </c>
      <c r="I25" s="453">
        <v>0</v>
      </c>
      <c r="J25" s="453">
        <v>0</v>
      </c>
      <c r="K25" s="453">
        <v>0</v>
      </c>
      <c r="L25" s="453">
        <v>0</v>
      </c>
      <c r="M25" s="453">
        <v>0</v>
      </c>
      <c r="N25" s="453">
        <v>0</v>
      </c>
      <c r="O25" s="453">
        <v>0</v>
      </c>
      <c r="P25" s="453">
        <v>0</v>
      </c>
      <c r="Q25" s="453">
        <v>0</v>
      </c>
      <c r="R25" s="453">
        <v>0</v>
      </c>
      <c r="S25" s="453">
        <v>0</v>
      </c>
      <c r="T25" s="453">
        <v>0</v>
      </c>
      <c r="U25" s="453">
        <v>0</v>
      </c>
      <c r="V25" s="453">
        <v>0</v>
      </c>
      <c r="W25" s="453">
        <v>0</v>
      </c>
      <c r="X25" s="453">
        <v>0</v>
      </c>
      <c r="Y25" s="453">
        <v>0</v>
      </c>
      <c r="Z25" s="453">
        <v>0</v>
      </c>
      <c r="AA25" s="453">
        <v>0</v>
      </c>
      <c r="AB25" s="453">
        <v>0</v>
      </c>
      <c r="AC25" s="453">
        <v>0</v>
      </c>
      <c r="AD25" s="453">
        <v>0</v>
      </c>
      <c r="AE25" s="453">
        <v>0</v>
      </c>
      <c r="AF25" s="453">
        <v>0</v>
      </c>
      <c r="AG25" s="453">
        <v>0</v>
      </c>
      <c r="AH25" s="453">
        <v>0</v>
      </c>
      <c r="AI25" s="453">
        <v>2.5040601381900864</v>
      </c>
      <c r="AJ25" s="453">
        <v>14.800556381209555</v>
      </c>
      <c r="AK25" s="453">
        <v>29.564003868881628</v>
      </c>
      <c r="AL25" s="453">
        <v>48.774724864415802</v>
      </c>
      <c r="AM25" s="453">
        <v>70.789860916671742</v>
      </c>
      <c r="AN25" s="453">
        <v>91.778399466759709</v>
      </c>
      <c r="AO25" s="453">
        <v>120.04963148345799</v>
      </c>
      <c r="AP25" s="453">
        <v>158.18664637822221</v>
      </c>
      <c r="AQ25" s="453">
        <v>194.28923746009318</v>
      </c>
      <c r="AR25" s="453">
        <v>231.47695253397123</v>
      </c>
      <c r="AS25" s="453">
        <v>275.4664856201332</v>
      </c>
      <c r="AT25" s="453">
        <v>327.80330566111519</v>
      </c>
      <c r="AU25" s="453">
        <v>402.55406630219051</v>
      </c>
      <c r="AV25" s="453">
        <v>25.893038406080755</v>
      </c>
      <c r="AW25" s="453">
        <v>0</v>
      </c>
      <c r="AX25" s="453">
        <v>0</v>
      </c>
      <c r="AY25" s="453">
        <v>0</v>
      </c>
      <c r="AZ25" s="453">
        <v>0</v>
      </c>
      <c r="BA25" s="453">
        <v>0</v>
      </c>
      <c r="BB25" s="453">
        <v>0</v>
      </c>
      <c r="BC25" s="453">
        <v>0</v>
      </c>
      <c r="BD25" s="453">
        <v>0</v>
      </c>
      <c r="BE25" s="453">
        <v>0</v>
      </c>
      <c r="BF25" s="453">
        <v>0</v>
      </c>
      <c r="BG25" s="453">
        <v>0</v>
      </c>
      <c r="BH25" s="453">
        <v>0</v>
      </c>
      <c r="BI25" s="453">
        <v>0</v>
      </c>
      <c r="BJ25" s="453">
        <v>0</v>
      </c>
      <c r="BK25" s="453">
        <v>0</v>
      </c>
      <c r="BL25" s="453">
        <v>0</v>
      </c>
      <c r="BM25" s="453">
        <v>0</v>
      </c>
      <c r="BN25" s="453">
        <v>0</v>
      </c>
      <c r="BO25" s="453">
        <v>0</v>
      </c>
      <c r="BP25" s="453">
        <v>0</v>
      </c>
      <c r="BQ25" s="453">
        <v>0</v>
      </c>
      <c r="BR25" s="453">
        <v>0</v>
      </c>
      <c r="BS25" s="453">
        <v>0</v>
      </c>
      <c r="BT25" s="453">
        <v>0</v>
      </c>
      <c r="BU25" s="453">
        <v>0</v>
      </c>
      <c r="BV25" s="453">
        <v>0</v>
      </c>
      <c r="BW25" s="453">
        <v>0</v>
      </c>
      <c r="BX25" s="453">
        <v>0</v>
      </c>
      <c r="BY25" s="453">
        <v>0</v>
      </c>
      <c r="BZ25" s="453">
        <v>0</v>
      </c>
      <c r="CA25" s="453">
        <v>0</v>
      </c>
      <c r="CB25" s="453">
        <v>0</v>
      </c>
      <c r="CC25" s="453">
        <v>0</v>
      </c>
      <c r="CD25" s="453">
        <v>0</v>
      </c>
      <c r="CE25" s="453">
        <v>0</v>
      </c>
      <c r="CF25" s="453">
        <v>0</v>
      </c>
      <c r="CG25" s="454">
        <v>0</v>
      </c>
      <c r="CH25" s="399"/>
    </row>
    <row r="26" spans="1:86" ht="26.25" customHeight="1" x14ac:dyDescent="0.35">
      <c r="A26" s="403"/>
      <c r="B26" s="101" t="s">
        <v>776</v>
      </c>
      <c r="D26" s="34" t="s">
        <v>296</v>
      </c>
      <c r="E26" s="34" t="s">
        <v>297</v>
      </c>
      <c r="F26" s="34" t="s">
        <v>298</v>
      </c>
      <c r="G26" s="34" t="s">
        <v>299</v>
      </c>
      <c r="H26" s="34" t="s">
        <v>300</v>
      </c>
      <c r="I26" s="34" t="s">
        <v>301</v>
      </c>
      <c r="J26" s="34" t="s">
        <v>302</v>
      </c>
      <c r="K26" s="34" t="s">
        <v>303</v>
      </c>
      <c r="L26" s="34" t="s">
        <v>304</v>
      </c>
      <c r="M26" s="34" t="s">
        <v>305</v>
      </c>
      <c r="N26" s="34" t="s">
        <v>306</v>
      </c>
      <c r="O26" s="34" t="s">
        <v>307</v>
      </c>
      <c r="P26" s="34" t="s">
        <v>308</v>
      </c>
      <c r="Q26" s="34" t="s">
        <v>309</v>
      </c>
      <c r="R26" s="34" t="s">
        <v>310</v>
      </c>
      <c r="S26" s="34" t="s">
        <v>311</v>
      </c>
      <c r="T26" s="34" t="s">
        <v>312</v>
      </c>
      <c r="U26" s="34" t="s">
        <v>313</v>
      </c>
      <c r="V26" s="34" t="s">
        <v>314</v>
      </c>
      <c r="W26" s="34" t="s">
        <v>315</v>
      </c>
      <c r="X26" s="34" t="s">
        <v>316</v>
      </c>
      <c r="Y26" s="34" t="s">
        <v>317</v>
      </c>
      <c r="Z26" s="34" t="s">
        <v>318</v>
      </c>
      <c r="AA26" s="34" t="s">
        <v>319</v>
      </c>
      <c r="AB26" s="34" t="s">
        <v>320</v>
      </c>
      <c r="AC26" s="34" t="s">
        <v>321</v>
      </c>
      <c r="AD26" s="34" t="s">
        <v>322</v>
      </c>
      <c r="AE26" s="34" t="s">
        <v>323</v>
      </c>
      <c r="AF26" s="34" t="s">
        <v>324</v>
      </c>
      <c r="AG26" s="34" t="s">
        <v>325</v>
      </c>
      <c r="AH26" s="34" t="s">
        <v>326</v>
      </c>
      <c r="AI26" s="34" t="s">
        <v>327</v>
      </c>
      <c r="AJ26" s="34" t="s">
        <v>328</v>
      </c>
      <c r="AK26" s="34" t="s">
        <v>329</v>
      </c>
      <c r="AL26" s="34" t="s">
        <v>330</v>
      </c>
      <c r="AM26" s="34" t="s">
        <v>331</v>
      </c>
      <c r="AN26" s="34" t="s">
        <v>332</v>
      </c>
      <c r="AO26" s="34" t="s">
        <v>333</v>
      </c>
      <c r="AP26" s="34" t="s">
        <v>334</v>
      </c>
      <c r="AQ26" s="34" t="s">
        <v>335</v>
      </c>
      <c r="AR26" s="34" t="s">
        <v>336</v>
      </c>
      <c r="AS26" s="34" t="s">
        <v>337</v>
      </c>
      <c r="AT26" s="34" t="s">
        <v>338</v>
      </c>
      <c r="AU26" s="34" t="s">
        <v>339</v>
      </c>
      <c r="AV26" s="34" t="s">
        <v>340</v>
      </c>
      <c r="AW26" s="34" t="s">
        <v>341</v>
      </c>
      <c r="AX26" s="34" t="s">
        <v>342</v>
      </c>
      <c r="AY26" s="34" t="s">
        <v>227</v>
      </c>
      <c r="AZ26" s="34" t="s">
        <v>228</v>
      </c>
      <c r="BA26" s="34" t="s">
        <v>229</v>
      </c>
      <c r="BB26" s="34" t="s">
        <v>230</v>
      </c>
      <c r="BC26" s="34" t="s">
        <v>231</v>
      </c>
      <c r="BD26" s="34" t="s">
        <v>232</v>
      </c>
      <c r="BE26" s="34" t="s">
        <v>233</v>
      </c>
      <c r="BF26" s="34" t="s">
        <v>234</v>
      </c>
      <c r="BG26" s="34" t="s">
        <v>235</v>
      </c>
      <c r="BH26" s="34" t="s">
        <v>236</v>
      </c>
      <c r="BI26" s="34" t="s">
        <v>237</v>
      </c>
      <c r="BJ26" s="34" t="s">
        <v>238</v>
      </c>
      <c r="BK26" s="34" t="s">
        <v>239</v>
      </c>
      <c r="BL26" s="34" t="s">
        <v>240</v>
      </c>
      <c r="BM26" s="34" t="s">
        <v>241</v>
      </c>
      <c r="BN26" s="34" t="s">
        <v>242</v>
      </c>
      <c r="BO26" s="34" t="s">
        <v>243</v>
      </c>
      <c r="BP26" s="34" t="s">
        <v>244</v>
      </c>
      <c r="BQ26" s="34" t="s">
        <v>245</v>
      </c>
      <c r="BR26" s="34" t="s">
        <v>246</v>
      </c>
      <c r="BS26" s="34" t="s">
        <v>247</v>
      </c>
      <c r="BT26" s="34" t="s">
        <v>248</v>
      </c>
      <c r="BU26" s="34" t="s">
        <v>249</v>
      </c>
      <c r="BV26" s="34" t="s">
        <v>250</v>
      </c>
      <c r="BW26" s="34" t="s">
        <v>251</v>
      </c>
      <c r="BX26" s="34" t="s">
        <v>252</v>
      </c>
      <c r="BY26" s="34" t="s">
        <v>253</v>
      </c>
      <c r="BZ26" s="34" t="s">
        <v>254</v>
      </c>
      <c r="CA26" s="34" t="s">
        <v>255</v>
      </c>
      <c r="CB26" s="34" t="s">
        <v>256</v>
      </c>
      <c r="CC26" s="34" t="s">
        <v>257</v>
      </c>
      <c r="CD26" s="34" t="s">
        <v>258</v>
      </c>
      <c r="CE26" s="34" t="s">
        <v>259</v>
      </c>
      <c r="CF26" s="34" t="s">
        <v>260</v>
      </c>
      <c r="CG26" s="35" t="s">
        <v>261</v>
      </c>
      <c r="CH26" s="399"/>
    </row>
    <row r="27" spans="1:86" x14ac:dyDescent="0.35">
      <c r="A27" s="403"/>
      <c r="B27" s="377" t="s">
        <v>460</v>
      </c>
      <c r="C27" s="404"/>
      <c r="D27" s="279" t="s">
        <v>263</v>
      </c>
      <c r="E27" s="279" t="s">
        <v>263</v>
      </c>
      <c r="F27" s="279" t="s">
        <v>263</v>
      </c>
      <c r="G27" s="279" t="s">
        <v>263</v>
      </c>
      <c r="H27" s="279" t="s">
        <v>263</v>
      </c>
      <c r="I27" s="279" t="s">
        <v>263</v>
      </c>
      <c r="J27" s="279" t="s">
        <v>263</v>
      </c>
      <c r="K27" s="279" t="s">
        <v>263</v>
      </c>
      <c r="L27" s="279" t="s">
        <v>263</v>
      </c>
      <c r="M27" s="279" t="s">
        <v>263</v>
      </c>
      <c r="N27" s="279" t="s">
        <v>263</v>
      </c>
      <c r="O27" s="279" t="s">
        <v>263</v>
      </c>
      <c r="P27" s="279" t="s">
        <v>263</v>
      </c>
      <c r="Q27" s="279" t="s">
        <v>263</v>
      </c>
      <c r="R27" s="279" t="s">
        <v>263</v>
      </c>
      <c r="S27" s="279" t="s">
        <v>263</v>
      </c>
      <c r="T27" s="279" t="s">
        <v>263</v>
      </c>
      <c r="U27" s="279" t="s">
        <v>263</v>
      </c>
      <c r="V27" s="279" t="s">
        <v>263</v>
      </c>
      <c r="W27" s="279" t="s">
        <v>263</v>
      </c>
      <c r="X27" s="279" t="s">
        <v>263</v>
      </c>
      <c r="Y27" s="279" t="s">
        <v>263</v>
      </c>
      <c r="Z27" s="279" t="s">
        <v>263</v>
      </c>
      <c r="AA27" s="279" t="s">
        <v>263</v>
      </c>
      <c r="AB27" s="279" t="s">
        <v>263</v>
      </c>
      <c r="AC27" s="279" t="s">
        <v>263</v>
      </c>
      <c r="AD27" s="279" t="s">
        <v>263</v>
      </c>
      <c r="AE27" s="279" t="s">
        <v>263</v>
      </c>
      <c r="AF27" s="279" t="s">
        <v>263</v>
      </c>
      <c r="AG27" s="279" t="s">
        <v>263</v>
      </c>
      <c r="AH27" s="279" t="s">
        <v>263</v>
      </c>
      <c r="AI27" s="279" t="s">
        <v>263</v>
      </c>
      <c r="AJ27" s="279" t="s">
        <v>263</v>
      </c>
      <c r="AK27" s="279" t="s">
        <v>263</v>
      </c>
      <c r="AL27" s="279" t="s">
        <v>263</v>
      </c>
      <c r="AM27" s="279" t="s">
        <v>263</v>
      </c>
      <c r="AN27" s="279" t="s">
        <v>263</v>
      </c>
      <c r="AO27" s="279" t="s">
        <v>263</v>
      </c>
      <c r="AP27" s="279" t="s">
        <v>263</v>
      </c>
      <c r="AQ27" s="279" t="s">
        <v>263</v>
      </c>
      <c r="AR27" s="279" t="s">
        <v>263</v>
      </c>
      <c r="AS27" s="279" t="s">
        <v>263</v>
      </c>
      <c r="AT27" s="279" t="s">
        <v>263</v>
      </c>
      <c r="AU27" s="279" t="s">
        <v>263</v>
      </c>
      <c r="AV27" s="279" t="s">
        <v>263</v>
      </c>
      <c r="AW27" s="279" t="s">
        <v>263</v>
      </c>
      <c r="AX27" s="279" t="s">
        <v>263</v>
      </c>
      <c r="AY27" s="279" t="s">
        <v>263</v>
      </c>
      <c r="AZ27" s="279" t="s">
        <v>263</v>
      </c>
      <c r="BA27" s="279" t="s">
        <v>263</v>
      </c>
      <c r="BB27" s="279" t="s">
        <v>263</v>
      </c>
      <c r="BC27" s="279" t="s">
        <v>263</v>
      </c>
      <c r="BD27" s="279" t="s">
        <v>263</v>
      </c>
      <c r="BE27" s="279" t="s">
        <v>263</v>
      </c>
      <c r="BF27" s="279" t="s">
        <v>263</v>
      </c>
      <c r="BG27" s="279" t="s">
        <v>263</v>
      </c>
      <c r="BH27" s="279" t="s">
        <v>263</v>
      </c>
      <c r="BI27" s="279" t="s">
        <v>263</v>
      </c>
      <c r="BJ27" s="279" t="s">
        <v>263</v>
      </c>
      <c r="BK27" s="279" t="s">
        <v>263</v>
      </c>
      <c r="BL27" s="279" t="s">
        <v>263</v>
      </c>
      <c r="BM27" s="279" t="s">
        <v>263</v>
      </c>
      <c r="BN27" s="279" t="s">
        <v>263</v>
      </c>
      <c r="BO27" s="279" t="s">
        <v>263</v>
      </c>
      <c r="BP27" s="279" t="s">
        <v>263</v>
      </c>
      <c r="BQ27" s="279" t="s">
        <v>263</v>
      </c>
      <c r="BR27" s="279" t="s">
        <v>263</v>
      </c>
      <c r="BS27" s="279" t="s">
        <v>263</v>
      </c>
      <c r="BT27" s="279" t="s">
        <v>263</v>
      </c>
      <c r="BU27" s="279" t="s">
        <v>263</v>
      </c>
      <c r="BV27" s="279" t="s">
        <v>263</v>
      </c>
      <c r="BW27" s="279" t="s">
        <v>263</v>
      </c>
      <c r="BX27" s="279" t="s">
        <v>263</v>
      </c>
      <c r="BY27" s="279" t="s">
        <v>263</v>
      </c>
      <c r="BZ27" s="279" t="s">
        <v>263</v>
      </c>
      <c r="CA27" s="279" t="s">
        <v>263</v>
      </c>
      <c r="CB27" s="279" t="s">
        <v>264</v>
      </c>
      <c r="CC27" s="279" t="s">
        <v>264</v>
      </c>
      <c r="CD27" s="279" t="s">
        <v>264</v>
      </c>
      <c r="CE27" s="279" t="s">
        <v>264</v>
      </c>
      <c r="CF27" s="279" t="s">
        <v>264</v>
      </c>
      <c r="CG27" s="280" t="s">
        <v>264</v>
      </c>
      <c r="CH27" s="399"/>
    </row>
    <row r="28" spans="1:86" s="246" customFormat="1" ht="24" customHeight="1" x14ac:dyDescent="0.35">
      <c r="A28" s="455"/>
      <c r="B28" s="101" t="s">
        <v>276</v>
      </c>
      <c r="C28" s="439"/>
      <c r="D28" s="440">
        <f t="shared" ref="D28:BO28" si="12">SUM(D30,D35,D39,D40,D45,D46)</f>
        <v>0</v>
      </c>
      <c r="E28" s="440">
        <f t="shared" si="12"/>
        <v>0</v>
      </c>
      <c r="F28" s="440">
        <f t="shared" si="12"/>
        <v>0</v>
      </c>
      <c r="G28" s="440">
        <f t="shared" si="12"/>
        <v>0</v>
      </c>
      <c r="H28" s="440">
        <f t="shared" si="12"/>
        <v>0</v>
      </c>
      <c r="I28" s="440">
        <f t="shared" si="12"/>
        <v>0</v>
      </c>
      <c r="J28" s="440">
        <f t="shared" si="12"/>
        <v>0</v>
      </c>
      <c r="K28" s="440">
        <f t="shared" si="12"/>
        <v>0</v>
      </c>
      <c r="L28" s="440">
        <f t="shared" si="12"/>
        <v>0</v>
      </c>
      <c r="M28" s="440">
        <f t="shared" si="12"/>
        <v>0</v>
      </c>
      <c r="N28" s="440">
        <f t="shared" si="12"/>
        <v>0</v>
      </c>
      <c r="O28" s="440">
        <f t="shared" si="12"/>
        <v>0</v>
      </c>
      <c r="P28" s="440">
        <f t="shared" si="12"/>
        <v>0</v>
      </c>
      <c r="Q28" s="440">
        <f t="shared" si="12"/>
        <v>0</v>
      </c>
      <c r="R28" s="440">
        <f t="shared" si="12"/>
        <v>0</v>
      </c>
      <c r="S28" s="440">
        <f t="shared" si="12"/>
        <v>0</v>
      </c>
      <c r="T28" s="440">
        <f t="shared" si="12"/>
        <v>0</v>
      </c>
      <c r="U28" s="440">
        <f t="shared" si="12"/>
        <v>0</v>
      </c>
      <c r="V28" s="440">
        <f t="shared" si="12"/>
        <v>0</v>
      </c>
      <c r="W28" s="440">
        <f t="shared" si="12"/>
        <v>0</v>
      </c>
      <c r="X28" s="440">
        <f t="shared" si="12"/>
        <v>0</v>
      </c>
      <c r="Y28" s="440">
        <f t="shared" si="12"/>
        <v>0</v>
      </c>
      <c r="Z28" s="440">
        <f t="shared" si="12"/>
        <v>0</v>
      </c>
      <c r="AA28" s="440">
        <f t="shared" si="12"/>
        <v>96.087727501082057</v>
      </c>
      <c r="AB28" s="440">
        <f t="shared" si="12"/>
        <v>342.42360753007932</v>
      </c>
      <c r="AC28" s="440">
        <f t="shared" si="12"/>
        <v>485.71623737081904</v>
      </c>
      <c r="AD28" s="440">
        <f t="shared" si="12"/>
        <v>703.5774109284489</v>
      </c>
      <c r="AE28" s="440">
        <f t="shared" si="12"/>
        <v>870.6616252328314</v>
      </c>
      <c r="AF28" s="440">
        <f t="shared" si="12"/>
        <v>1077.3152589107076</v>
      </c>
      <c r="AG28" s="440">
        <f t="shared" si="12"/>
        <v>1303.64849128631</v>
      </c>
      <c r="AH28" s="440">
        <f t="shared" si="12"/>
        <v>1350.7782671833261</v>
      </c>
      <c r="AI28" s="440">
        <f t="shared" si="12"/>
        <v>1505.1651299957598</v>
      </c>
      <c r="AJ28" s="440">
        <f t="shared" si="12"/>
        <v>1737.8789646682446</v>
      </c>
      <c r="AK28" s="440">
        <f t="shared" si="12"/>
        <v>2054.1065954422902</v>
      </c>
      <c r="AL28" s="440">
        <f t="shared" si="12"/>
        <v>2430.3107403250597</v>
      </c>
      <c r="AM28" s="440">
        <f t="shared" si="12"/>
        <v>2900.7610258697523</v>
      </c>
      <c r="AN28" s="440">
        <f t="shared" si="12"/>
        <v>3196.8453509092587</v>
      </c>
      <c r="AO28" s="440">
        <f t="shared" si="12"/>
        <v>3604.3592611584527</v>
      </c>
      <c r="AP28" s="440">
        <f t="shared" si="12"/>
        <v>4042.3916448299819</v>
      </c>
      <c r="AQ28" s="440">
        <f t="shared" si="12"/>
        <v>4412.5528773524948</v>
      </c>
      <c r="AR28" s="440">
        <f t="shared" si="12"/>
        <v>4643.4597658083021</v>
      </c>
      <c r="AS28" s="440">
        <f t="shared" si="12"/>
        <v>4934.4985486541791</v>
      </c>
      <c r="AT28" s="440">
        <f t="shared" si="12"/>
        <v>5348.4920867411793</v>
      </c>
      <c r="AU28" s="440">
        <f t="shared" si="12"/>
        <v>6163.9550049036734</v>
      </c>
      <c r="AV28" s="440">
        <f t="shared" si="12"/>
        <v>7790.3380674925893</v>
      </c>
      <c r="AW28" s="440">
        <f t="shared" si="12"/>
        <v>9623.846311162597</v>
      </c>
      <c r="AX28" s="440">
        <f t="shared" si="12"/>
        <v>10543.967753477391</v>
      </c>
      <c r="AY28" s="440">
        <f t="shared" si="12"/>
        <v>12045.791277607825</v>
      </c>
      <c r="AZ28" s="440">
        <f t="shared" si="12"/>
        <v>13389.086094025441</v>
      </c>
      <c r="BA28" s="440">
        <f t="shared" si="12"/>
        <v>14525.105323287633</v>
      </c>
      <c r="BB28" s="440">
        <f t="shared" si="12"/>
        <v>15326.804134700771</v>
      </c>
      <c r="BC28" s="440">
        <f t="shared" si="12"/>
        <v>16047.860893422509</v>
      </c>
      <c r="BD28" s="440">
        <f t="shared" si="12"/>
        <v>16857.960700016185</v>
      </c>
      <c r="BE28" s="440">
        <f t="shared" si="12"/>
        <v>17868.722542590665</v>
      </c>
      <c r="BF28" s="440">
        <f t="shared" si="12"/>
        <v>18554.10960456511</v>
      </c>
      <c r="BG28" s="440">
        <f t="shared" si="12"/>
        <v>19440.688497112253</v>
      </c>
      <c r="BH28" s="440">
        <f t="shared" si="12"/>
        <v>20095.754275682393</v>
      </c>
      <c r="BI28" s="440">
        <f t="shared" si="12"/>
        <v>20875.930726346145</v>
      </c>
      <c r="BJ28" s="440">
        <f t="shared" si="12"/>
        <v>21564.771588442694</v>
      </c>
      <c r="BK28" s="440">
        <f t="shared" si="12"/>
        <v>22647.220535689099</v>
      </c>
      <c r="BL28" s="440">
        <f t="shared" si="12"/>
        <v>23305.403182978935</v>
      </c>
      <c r="BM28" s="440">
        <f t="shared" si="12"/>
        <v>25103.701201694053</v>
      </c>
      <c r="BN28" s="440">
        <f t="shared" si="12"/>
        <v>25447.33344224067</v>
      </c>
      <c r="BO28" s="440">
        <f t="shared" si="12"/>
        <v>26151.243124569457</v>
      </c>
      <c r="BP28" s="440">
        <f t="shared" ref="BP28:CE28" si="13">SUM(BP30,BP35,BP39,BP40,BP45,BP46)</f>
        <v>27108.549569992865</v>
      </c>
      <c r="BQ28" s="440">
        <f t="shared" si="13"/>
        <v>27152.002212590698</v>
      </c>
      <c r="BR28" s="440">
        <f t="shared" si="13"/>
        <v>28887.927031867312</v>
      </c>
      <c r="BS28" s="440">
        <f t="shared" si="13"/>
        <v>29977.261912811693</v>
      </c>
      <c r="BT28" s="440">
        <f t="shared" si="13"/>
        <v>29901.34329681507</v>
      </c>
      <c r="BU28" s="440">
        <f t="shared" si="13"/>
        <v>31285.244430820047</v>
      </c>
      <c r="BV28" s="440">
        <f t="shared" si="13"/>
        <v>31803.615720165606</v>
      </c>
      <c r="BW28" s="440">
        <f t="shared" si="13"/>
        <v>32636.909297200913</v>
      </c>
      <c r="BX28" s="440">
        <f t="shared" si="13"/>
        <v>29961.906165513505</v>
      </c>
      <c r="BY28" s="440">
        <f t="shared" si="13"/>
        <v>31831.419897437732</v>
      </c>
      <c r="BZ28" s="440">
        <f t="shared" si="13"/>
        <v>33229.093054503413</v>
      </c>
      <c r="CA28" s="440">
        <f t="shared" si="13"/>
        <v>37820.152855715685</v>
      </c>
      <c r="CB28" s="440">
        <f t="shared" si="13"/>
        <v>42653.640865425215</v>
      </c>
      <c r="CC28" s="440">
        <f t="shared" si="13"/>
        <v>45264.912779438899</v>
      </c>
      <c r="CD28" s="440">
        <f t="shared" si="13"/>
        <v>48546.649226970083</v>
      </c>
      <c r="CE28" s="440">
        <f t="shared" si="13"/>
        <v>49858.361847147447</v>
      </c>
      <c r="CF28" s="440">
        <f>SUM(CF30,CF35,CF39,CF40,CF45,CF46)</f>
        <v>51113.20913874625</v>
      </c>
      <c r="CG28" s="442">
        <f>SUM(CG30,CG35,CG39,CG40,CG45,CG46)</f>
        <v>52950.327663546632</v>
      </c>
    </row>
    <row r="29" spans="1:86" s="246" customFormat="1" x14ac:dyDescent="0.35">
      <c r="A29" s="455"/>
      <c r="B29" s="233" t="s">
        <v>777</v>
      </c>
      <c r="C29" s="439"/>
      <c r="D29" s="440">
        <f t="shared" ref="D29:BO29" si="14">D28-D45-D39</f>
        <v>0</v>
      </c>
      <c r="E29" s="440">
        <f t="shared" si="14"/>
        <v>0</v>
      </c>
      <c r="F29" s="440">
        <f t="shared" si="14"/>
        <v>0</v>
      </c>
      <c r="G29" s="440">
        <f t="shared" si="14"/>
        <v>0</v>
      </c>
      <c r="H29" s="440">
        <f t="shared" si="14"/>
        <v>0</v>
      </c>
      <c r="I29" s="440">
        <f t="shared" si="14"/>
        <v>0</v>
      </c>
      <c r="J29" s="440">
        <f t="shared" si="14"/>
        <v>0</v>
      </c>
      <c r="K29" s="440">
        <f t="shared" si="14"/>
        <v>0</v>
      </c>
      <c r="L29" s="440">
        <f t="shared" si="14"/>
        <v>0</v>
      </c>
      <c r="M29" s="440">
        <f t="shared" si="14"/>
        <v>0</v>
      </c>
      <c r="N29" s="440">
        <f t="shared" si="14"/>
        <v>0</v>
      </c>
      <c r="O29" s="440">
        <f t="shared" si="14"/>
        <v>0</v>
      </c>
      <c r="P29" s="440">
        <f t="shared" si="14"/>
        <v>0</v>
      </c>
      <c r="Q29" s="440">
        <f t="shared" si="14"/>
        <v>0</v>
      </c>
      <c r="R29" s="440">
        <f t="shared" si="14"/>
        <v>0</v>
      </c>
      <c r="S29" s="440">
        <f t="shared" si="14"/>
        <v>0</v>
      </c>
      <c r="T29" s="440">
        <f t="shared" si="14"/>
        <v>0</v>
      </c>
      <c r="U29" s="440">
        <f t="shared" si="14"/>
        <v>0</v>
      </c>
      <c r="V29" s="440">
        <f t="shared" si="14"/>
        <v>0</v>
      </c>
      <c r="W29" s="440">
        <f t="shared" si="14"/>
        <v>0</v>
      </c>
      <c r="X29" s="440">
        <f t="shared" si="14"/>
        <v>0</v>
      </c>
      <c r="Y29" s="440">
        <f t="shared" si="14"/>
        <v>0</v>
      </c>
      <c r="Z29" s="440">
        <f t="shared" si="14"/>
        <v>0</v>
      </c>
      <c r="AA29" s="440">
        <f t="shared" si="14"/>
        <v>96.087727501082057</v>
      </c>
      <c r="AB29" s="440">
        <f t="shared" si="14"/>
        <v>342.42360753007932</v>
      </c>
      <c r="AC29" s="440">
        <f t="shared" si="14"/>
        <v>485.71623737081904</v>
      </c>
      <c r="AD29" s="440">
        <f t="shared" si="14"/>
        <v>703.5774109284489</v>
      </c>
      <c r="AE29" s="440">
        <f t="shared" si="14"/>
        <v>870.6616252328314</v>
      </c>
      <c r="AF29" s="440">
        <f t="shared" si="14"/>
        <v>1077.3152589107076</v>
      </c>
      <c r="AG29" s="440">
        <f t="shared" si="14"/>
        <v>1303.64849128631</v>
      </c>
      <c r="AH29" s="440">
        <f t="shared" si="14"/>
        <v>1350.7782671833261</v>
      </c>
      <c r="AI29" s="440">
        <f t="shared" si="14"/>
        <v>1505.1651299957598</v>
      </c>
      <c r="AJ29" s="440">
        <f t="shared" si="14"/>
        <v>1737.8789646682446</v>
      </c>
      <c r="AK29" s="440">
        <f t="shared" si="14"/>
        <v>2054.1065954422902</v>
      </c>
      <c r="AL29" s="440">
        <f t="shared" si="14"/>
        <v>2430.3107403250597</v>
      </c>
      <c r="AM29" s="440">
        <f t="shared" si="14"/>
        <v>2900.7610258697523</v>
      </c>
      <c r="AN29" s="440">
        <f t="shared" si="14"/>
        <v>3196.8453509092587</v>
      </c>
      <c r="AO29" s="440">
        <f t="shared" si="14"/>
        <v>3604.3592611584527</v>
      </c>
      <c r="AP29" s="440">
        <f t="shared" si="14"/>
        <v>4042.3916448299819</v>
      </c>
      <c r="AQ29" s="440">
        <f t="shared" si="14"/>
        <v>4412.5528773524948</v>
      </c>
      <c r="AR29" s="440">
        <f t="shared" si="14"/>
        <v>4643.4597658083021</v>
      </c>
      <c r="AS29" s="440">
        <f t="shared" si="14"/>
        <v>4934.4985486541791</v>
      </c>
      <c r="AT29" s="440">
        <f t="shared" si="14"/>
        <v>5348.4920867411793</v>
      </c>
      <c r="AU29" s="440">
        <f t="shared" si="14"/>
        <v>6163.9550049036734</v>
      </c>
      <c r="AV29" s="440">
        <f t="shared" si="14"/>
        <v>7790.3380674925893</v>
      </c>
      <c r="AW29" s="440">
        <f t="shared" si="14"/>
        <v>9623.846311162597</v>
      </c>
      <c r="AX29" s="440">
        <f t="shared" si="14"/>
        <v>10543.967753477391</v>
      </c>
      <c r="AY29" s="440">
        <f t="shared" si="14"/>
        <v>12045.791277607825</v>
      </c>
      <c r="AZ29" s="440">
        <f t="shared" si="14"/>
        <v>13389.086094025441</v>
      </c>
      <c r="BA29" s="440">
        <f t="shared" si="14"/>
        <v>14525.105323287633</v>
      </c>
      <c r="BB29" s="440">
        <f t="shared" si="14"/>
        <v>15326.804134700771</v>
      </c>
      <c r="BC29" s="440">
        <f t="shared" si="14"/>
        <v>16047.860893422509</v>
      </c>
      <c r="BD29" s="440">
        <f t="shared" si="14"/>
        <v>16857.960700016185</v>
      </c>
      <c r="BE29" s="440">
        <f t="shared" si="14"/>
        <v>17868.722542590665</v>
      </c>
      <c r="BF29" s="440">
        <f t="shared" si="14"/>
        <v>18554.10960456511</v>
      </c>
      <c r="BG29" s="440">
        <f t="shared" si="14"/>
        <v>19440.688497112253</v>
      </c>
      <c r="BH29" s="440">
        <f t="shared" si="14"/>
        <v>20095.754275682393</v>
      </c>
      <c r="BI29" s="440">
        <f t="shared" si="14"/>
        <v>20875.930726346145</v>
      </c>
      <c r="BJ29" s="440">
        <f t="shared" si="14"/>
        <v>21564.771588442694</v>
      </c>
      <c r="BK29" s="440">
        <f t="shared" si="14"/>
        <v>22647.220535689099</v>
      </c>
      <c r="BL29" s="440">
        <f t="shared" si="14"/>
        <v>23305.403182978935</v>
      </c>
      <c r="BM29" s="440">
        <f t="shared" si="14"/>
        <v>24962.16823692578</v>
      </c>
      <c r="BN29" s="440">
        <f t="shared" si="14"/>
        <v>25296.33656106954</v>
      </c>
      <c r="BO29" s="440">
        <f t="shared" si="14"/>
        <v>26020.631050260592</v>
      </c>
      <c r="BP29" s="440">
        <f t="shared" ref="BP29:CG29" si="15">BP28-BP45-BP39</f>
        <v>26976.786103602815</v>
      </c>
      <c r="BQ29" s="440">
        <f t="shared" si="15"/>
        <v>26999.039688075041</v>
      </c>
      <c r="BR29" s="440">
        <f t="shared" si="15"/>
        <v>28750.063855643595</v>
      </c>
      <c r="BS29" s="440">
        <f t="shared" si="15"/>
        <v>29839.713057820321</v>
      </c>
      <c r="BT29" s="440">
        <f t="shared" si="15"/>
        <v>29757.532148172748</v>
      </c>
      <c r="BU29" s="440">
        <f t="shared" si="15"/>
        <v>31134.029905635041</v>
      </c>
      <c r="BV29" s="440">
        <f t="shared" si="15"/>
        <v>31632.459192153601</v>
      </c>
      <c r="BW29" s="440">
        <f t="shared" si="15"/>
        <v>32440.149611778084</v>
      </c>
      <c r="BX29" s="440">
        <f t="shared" si="15"/>
        <v>29823.669163103645</v>
      </c>
      <c r="BY29" s="440">
        <f t="shared" si="15"/>
        <v>31638.97559388321</v>
      </c>
      <c r="BZ29" s="440">
        <f t="shared" si="15"/>
        <v>33010.415902342276</v>
      </c>
      <c r="CA29" s="440">
        <f t="shared" si="15"/>
        <v>37533.284229415221</v>
      </c>
      <c r="CB29" s="440">
        <f t="shared" si="15"/>
        <v>42304.329773975638</v>
      </c>
      <c r="CC29" s="440">
        <f t="shared" si="15"/>
        <v>44854.048014166001</v>
      </c>
      <c r="CD29" s="440">
        <f t="shared" si="15"/>
        <v>48062.207721171879</v>
      </c>
      <c r="CE29" s="440">
        <f t="shared" si="15"/>
        <v>49302.350266410467</v>
      </c>
      <c r="CF29" s="440">
        <f t="shared" si="15"/>
        <v>50484.925244573613</v>
      </c>
      <c r="CG29" s="442">
        <f t="shared" si="15"/>
        <v>52253.799519780732</v>
      </c>
    </row>
    <row r="30" spans="1:86" s="246" customFormat="1" ht="26.15" customHeight="1" x14ac:dyDescent="0.35">
      <c r="A30" s="399"/>
      <c r="B30" s="384" t="s">
        <v>389</v>
      </c>
      <c r="C30" s="101"/>
      <c r="D30" s="443">
        <v>0</v>
      </c>
      <c r="E30" s="443">
        <v>0</v>
      </c>
      <c r="F30" s="443">
        <v>0</v>
      </c>
      <c r="G30" s="443">
        <v>0</v>
      </c>
      <c r="H30" s="443">
        <v>0</v>
      </c>
      <c r="I30" s="443">
        <v>0</v>
      </c>
      <c r="J30" s="443">
        <v>0</v>
      </c>
      <c r="K30" s="443">
        <v>0</v>
      </c>
      <c r="L30" s="443">
        <v>0</v>
      </c>
      <c r="M30" s="443">
        <v>0</v>
      </c>
      <c r="N30" s="443">
        <v>0</v>
      </c>
      <c r="O30" s="443">
        <v>0</v>
      </c>
      <c r="P30" s="443">
        <v>0</v>
      </c>
      <c r="Q30" s="443">
        <v>0</v>
      </c>
      <c r="R30" s="443">
        <v>0</v>
      </c>
      <c r="S30" s="443">
        <v>0</v>
      </c>
      <c r="T30" s="443">
        <v>0</v>
      </c>
      <c r="U30" s="443">
        <v>0</v>
      </c>
      <c r="V30" s="443">
        <v>0</v>
      </c>
      <c r="W30" s="443">
        <v>0</v>
      </c>
      <c r="X30" s="443">
        <v>0</v>
      </c>
      <c r="Y30" s="443">
        <v>0</v>
      </c>
      <c r="Z30" s="443">
        <v>0</v>
      </c>
      <c r="AA30" s="443">
        <f t="shared" ref="AA30:BT30" si="16">SUM(AA31:AA33)</f>
        <v>0</v>
      </c>
      <c r="AB30" s="443">
        <f t="shared" si="16"/>
        <v>0</v>
      </c>
      <c r="AC30" s="443">
        <f t="shared" si="16"/>
        <v>0</v>
      </c>
      <c r="AD30" s="443">
        <f t="shared" si="16"/>
        <v>0</v>
      </c>
      <c r="AE30" s="443">
        <f t="shared" si="16"/>
        <v>0</v>
      </c>
      <c r="AF30" s="443">
        <f t="shared" si="16"/>
        <v>0</v>
      </c>
      <c r="AG30" s="443">
        <f t="shared" si="16"/>
        <v>0</v>
      </c>
      <c r="AH30" s="443">
        <f t="shared" si="16"/>
        <v>0</v>
      </c>
      <c r="AI30" s="443">
        <f t="shared" si="16"/>
        <v>0</v>
      </c>
      <c r="AJ30" s="443">
        <f t="shared" si="16"/>
        <v>0</v>
      </c>
      <c r="AK30" s="443">
        <f t="shared" si="16"/>
        <v>0</v>
      </c>
      <c r="AL30" s="443">
        <f t="shared" si="16"/>
        <v>0</v>
      </c>
      <c r="AM30" s="443">
        <f t="shared" si="16"/>
        <v>0</v>
      </c>
      <c r="AN30" s="443">
        <f t="shared" si="16"/>
        <v>0</v>
      </c>
      <c r="AO30" s="443">
        <f t="shared" si="16"/>
        <v>0</v>
      </c>
      <c r="AP30" s="443">
        <f t="shared" si="16"/>
        <v>0</v>
      </c>
      <c r="AQ30" s="443">
        <f t="shared" si="16"/>
        <v>0</v>
      </c>
      <c r="AR30" s="443">
        <f t="shared" si="16"/>
        <v>0</v>
      </c>
      <c r="AS30" s="443">
        <f t="shared" si="16"/>
        <v>0</v>
      </c>
      <c r="AT30" s="443">
        <f t="shared" si="16"/>
        <v>0</v>
      </c>
      <c r="AU30" s="443">
        <f t="shared" si="16"/>
        <v>0</v>
      </c>
      <c r="AV30" s="443">
        <f t="shared" si="16"/>
        <v>4275.9410961206122</v>
      </c>
      <c r="AW30" s="443">
        <f t="shared" si="16"/>
        <v>5840.9335851988726</v>
      </c>
      <c r="AX30" s="443">
        <f t="shared" si="16"/>
        <v>6476.0535763733988</v>
      </c>
      <c r="AY30" s="443">
        <f t="shared" si="16"/>
        <v>7637.7462670159184</v>
      </c>
      <c r="AZ30" s="443">
        <f t="shared" si="16"/>
        <v>8739.5447417252981</v>
      </c>
      <c r="BA30" s="443">
        <f t="shared" si="16"/>
        <v>9625.693645087691</v>
      </c>
      <c r="BB30" s="443">
        <f t="shared" si="16"/>
        <v>10189.873529099308</v>
      </c>
      <c r="BC30" s="443">
        <f t="shared" si="16"/>
        <v>10707.645169599737</v>
      </c>
      <c r="BD30" s="443">
        <f t="shared" si="16"/>
        <v>11321.940883753443</v>
      </c>
      <c r="BE30" s="443">
        <f t="shared" si="16"/>
        <v>12115.721566419319</v>
      </c>
      <c r="BF30" s="443">
        <f t="shared" si="16"/>
        <v>12699.939645324108</v>
      </c>
      <c r="BG30" s="443">
        <f t="shared" si="16"/>
        <v>13352.589432223836</v>
      </c>
      <c r="BH30" s="443">
        <f t="shared" si="16"/>
        <v>13814.374356262097</v>
      </c>
      <c r="BI30" s="443">
        <f t="shared" si="16"/>
        <v>14344.501017906128</v>
      </c>
      <c r="BJ30" s="443">
        <f t="shared" si="16"/>
        <v>14839.331404900835</v>
      </c>
      <c r="BK30" s="443">
        <f t="shared" si="16"/>
        <v>15614.110905276304</v>
      </c>
      <c r="BL30" s="443">
        <f t="shared" si="16"/>
        <v>16074.311329366425</v>
      </c>
      <c r="BM30" s="443">
        <f t="shared" si="16"/>
        <v>17267.369055460564</v>
      </c>
      <c r="BN30" s="443">
        <f t="shared" si="16"/>
        <v>17564.808730143221</v>
      </c>
      <c r="BO30" s="443">
        <f t="shared" si="16"/>
        <v>18261.123890167451</v>
      </c>
      <c r="BP30" s="443">
        <f t="shared" si="16"/>
        <v>19163.577384346452</v>
      </c>
      <c r="BQ30" s="443">
        <f t="shared" si="16"/>
        <v>19269.42239985233</v>
      </c>
      <c r="BR30" s="443">
        <f t="shared" si="16"/>
        <v>19086.26613053602</v>
      </c>
      <c r="BS30" s="443">
        <f t="shared" si="16"/>
        <v>18174.071910037499</v>
      </c>
      <c r="BT30" s="443">
        <f t="shared" si="16"/>
        <v>15463.303590240888</v>
      </c>
      <c r="BU30" s="443">
        <f t="shared" ref="BU30:CG30" si="17">SUM(BU31:BU33)</f>
        <v>12402.102366632927</v>
      </c>
      <c r="BV30" s="443">
        <f t="shared" si="17"/>
        <v>10523.207402510321</v>
      </c>
      <c r="BW30" s="443">
        <f t="shared" si="17"/>
        <v>9149.8994035510295</v>
      </c>
      <c r="BX30" s="440">
        <f t="shared" si="17"/>
        <v>6978.775922020448</v>
      </c>
      <c r="BY30" s="440">
        <f t="shared" si="17"/>
        <v>6878.4217292928024</v>
      </c>
      <c r="BZ30" s="440">
        <f t="shared" si="17"/>
        <v>6739.9435608496124</v>
      </c>
      <c r="CA30" s="440">
        <f t="shared" si="17"/>
        <v>7311.5462865401405</v>
      </c>
      <c r="CB30" s="440">
        <f t="shared" si="17"/>
        <v>7848.6283806816591</v>
      </c>
      <c r="CC30" s="440">
        <f t="shared" si="17"/>
        <v>8012.3387094193386</v>
      </c>
      <c r="CD30" s="440">
        <f t="shared" si="17"/>
        <v>8271.0309872208873</v>
      </c>
      <c r="CE30" s="440">
        <f t="shared" si="17"/>
        <v>8386.6802285637477</v>
      </c>
      <c r="CF30" s="440">
        <f t="shared" si="17"/>
        <v>8354.3639891573002</v>
      </c>
      <c r="CG30" s="442">
        <f t="shared" si="17"/>
        <v>8119.1687101715697</v>
      </c>
    </row>
    <row r="31" spans="1:86" x14ac:dyDescent="0.35">
      <c r="B31" s="444" t="s">
        <v>778</v>
      </c>
      <c r="C31" s="444"/>
      <c r="D31" s="445">
        <v>0</v>
      </c>
      <c r="E31" s="445">
        <v>0</v>
      </c>
      <c r="F31" s="445">
        <v>0</v>
      </c>
      <c r="G31" s="445">
        <v>0</v>
      </c>
      <c r="H31" s="445">
        <v>0</v>
      </c>
      <c r="I31" s="445">
        <v>0</v>
      </c>
      <c r="J31" s="445">
        <v>0</v>
      </c>
      <c r="K31" s="445">
        <v>0</v>
      </c>
      <c r="L31" s="445">
        <v>0</v>
      </c>
      <c r="M31" s="445">
        <v>0</v>
      </c>
      <c r="N31" s="445">
        <v>0</v>
      </c>
      <c r="O31" s="445">
        <v>0</v>
      </c>
      <c r="P31" s="445">
        <v>0</v>
      </c>
      <c r="Q31" s="445">
        <v>0</v>
      </c>
      <c r="R31" s="445">
        <v>0</v>
      </c>
      <c r="S31" s="445">
        <v>0</v>
      </c>
      <c r="T31" s="445">
        <v>0</v>
      </c>
      <c r="U31" s="445">
        <v>0</v>
      </c>
      <c r="V31" s="445">
        <v>0</v>
      </c>
      <c r="W31" s="445">
        <v>0</v>
      </c>
      <c r="X31" s="445">
        <v>0</v>
      </c>
      <c r="Y31" s="445">
        <v>0</v>
      </c>
      <c r="Z31" s="445">
        <v>0</v>
      </c>
      <c r="AA31" s="445">
        <v>0</v>
      </c>
      <c r="AB31" s="445">
        <v>0</v>
      </c>
      <c r="AC31" s="445">
        <v>0</v>
      </c>
      <c r="AD31" s="445">
        <v>0</v>
      </c>
      <c r="AE31" s="445">
        <v>0</v>
      </c>
      <c r="AF31" s="445">
        <v>0</v>
      </c>
      <c r="AG31" s="445">
        <v>0</v>
      </c>
      <c r="AH31" s="445">
        <v>0</v>
      </c>
      <c r="AI31" s="445">
        <v>0</v>
      </c>
      <c r="AJ31" s="445">
        <v>0</v>
      </c>
      <c r="AK31" s="445">
        <v>0</v>
      </c>
      <c r="AL31" s="445">
        <v>0</v>
      </c>
      <c r="AM31" s="445">
        <v>0</v>
      </c>
      <c r="AN31" s="445">
        <v>0</v>
      </c>
      <c r="AO31" s="445">
        <v>0</v>
      </c>
      <c r="AP31" s="445">
        <v>0</v>
      </c>
      <c r="AQ31" s="445">
        <v>0</v>
      </c>
      <c r="AR31" s="445">
        <v>0</v>
      </c>
      <c r="AS31" s="445">
        <v>0</v>
      </c>
      <c r="AT31" s="445">
        <v>0</v>
      </c>
      <c r="AU31" s="445">
        <v>0</v>
      </c>
      <c r="AV31" s="445">
        <v>501.60560678660744</v>
      </c>
      <c r="AW31" s="445">
        <v>685.19302987173626</v>
      </c>
      <c r="AX31" s="445">
        <v>756.79080093962295</v>
      </c>
      <c r="AY31" s="445">
        <v>878.71446258168896</v>
      </c>
      <c r="AZ31" s="445">
        <v>861.28636914065873</v>
      </c>
      <c r="BA31" s="445">
        <v>949.49336998620549</v>
      </c>
      <c r="BB31" s="445">
        <v>1013.1787963003179</v>
      </c>
      <c r="BC31" s="445">
        <v>1071.4648766864332</v>
      </c>
      <c r="BD31" s="445">
        <v>1137.1923859425247</v>
      </c>
      <c r="BE31" s="445">
        <v>1240.3284528073184</v>
      </c>
      <c r="BF31" s="445">
        <v>1372.7052896491405</v>
      </c>
      <c r="BG31" s="445">
        <v>1397.4925715363056</v>
      </c>
      <c r="BH31" s="445">
        <v>1439.9386516448546</v>
      </c>
      <c r="BI31" s="445">
        <v>1537.5354236097191</v>
      </c>
      <c r="BJ31" s="445">
        <v>1576.5568929635911</v>
      </c>
      <c r="BK31" s="445">
        <v>1645.473735837091</v>
      </c>
      <c r="BL31" s="445">
        <v>1689.0137070803082</v>
      </c>
      <c r="BM31" s="445">
        <v>1796.4201537312233</v>
      </c>
      <c r="BN31" s="445">
        <v>1804.6099353798072</v>
      </c>
      <c r="BO31" s="445">
        <v>1910.6086035060316</v>
      </c>
      <c r="BP31" s="445">
        <v>1984.3075655767509</v>
      </c>
      <c r="BQ31" s="445">
        <v>2048.9502638048039</v>
      </c>
      <c r="BR31" s="445">
        <v>2375.4389968493224</v>
      </c>
      <c r="BS31" s="445">
        <v>2519.7476032148911</v>
      </c>
      <c r="BT31" s="445">
        <v>2547.719425359569</v>
      </c>
      <c r="BU31" s="445">
        <v>2598.316115378851</v>
      </c>
      <c r="BV31" s="445">
        <v>2737.72589135834</v>
      </c>
      <c r="BW31" s="445">
        <v>2908.9743330054171</v>
      </c>
      <c r="BX31" s="446">
        <v>2696.3588609196959</v>
      </c>
      <c r="BY31" s="446">
        <v>2954.6481617785157</v>
      </c>
      <c r="BZ31" s="446">
        <v>3208.4165717940323</v>
      </c>
      <c r="CA31" s="446">
        <v>3883.7301182872407</v>
      </c>
      <c r="CB31" s="446">
        <v>4642.9232195902377</v>
      </c>
      <c r="CC31" s="446">
        <v>5078.3525818854541</v>
      </c>
      <c r="CD31" s="446">
        <v>5553.0146262820072</v>
      </c>
      <c r="CE31" s="446">
        <v>5922.0996584967388</v>
      </c>
      <c r="CF31" s="446">
        <v>6239.7345621590503</v>
      </c>
      <c r="CG31" s="447">
        <v>6535.454226115713</v>
      </c>
      <c r="CH31" s="399"/>
    </row>
    <row r="32" spans="1:86" x14ac:dyDescent="0.35">
      <c r="B32" s="444" t="s">
        <v>568</v>
      </c>
      <c r="C32" s="444"/>
      <c r="D32" s="445">
        <v>0</v>
      </c>
      <c r="E32" s="445">
        <v>0</v>
      </c>
      <c r="F32" s="445">
        <v>0</v>
      </c>
      <c r="G32" s="445">
        <v>0</v>
      </c>
      <c r="H32" s="445">
        <v>0</v>
      </c>
      <c r="I32" s="445">
        <v>0</v>
      </c>
      <c r="J32" s="445">
        <v>0</v>
      </c>
      <c r="K32" s="445">
        <v>0</v>
      </c>
      <c r="L32" s="445">
        <v>0</v>
      </c>
      <c r="M32" s="445">
        <v>0</v>
      </c>
      <c r="N32" s="445">
        <v>0</v>
      </c>
      <c r="O32" s="445">
        <v>0</v>
      </c>
      <c r="P32" s="445">
        <v>0</v>
      </c>
      <c r="Q32" s="445">
        <v>0</v>
      </c>
      <c r="R32" s="445">
        <v>0</v>
      </c>
      <c r="S32" s="445">
        <v>0</v>
      </c>
      <c r="T32" s="445">
        <v>0</v>
      </c>
      <c r="U32" s="445">
        <v>0</v>
      </c>
      <c r="V32" s="445">
        <v>0</v>
      </c>
      <c r="W32" s="445">
        <v>0</v>
      </c>
      <c r="X32" s="445">
        <v>0</v>
      </c>
      <c r="Y32" s="445">
        <v>0</v>
      </c>
      <c r="Z32" s="445">
        <v>0</v>
      </c>
      <c r="AA32" s="445">
        <v>0</v>
      </c>
      <c r="AB32" s="445">
        <v>0</v>
      </c>
      <c r="AC32" s="445">
        <v>0</v>
      </c>
      <c r="AD32" s="445">
        <v>0</v>
      </c>
      <c r="AE32" s="445">
        <v>0</v>
      </c>
      <c r="AF32" s="445">
        <v>0</v>
      </c>
      <c r="AG32" s="445">
        <v>0</v>
      </c>
      <c r="AH32" s="445">
        <v>0</v>
      </c>
      <c r="AI32" s="445">
        <v>0</v>
      </c>
      <c r="AJ32" s="445">
        <v>0</v>
      </c>
      <c r="AK32" s="445">
        <v>0</v>
      </c>
      <c r="AL32" s="445">
        <v>0</v>
      </c>
      <c r="AM32" s="445">
        <v>0</v>
      </c>
      <c r="AN32" s="445">
        <v>0</v>
      </c>
      <c r="AO32" s="445">
        <v>0</v>
      </c>
      <c r="AP32" s="445">
        <v>0</v>
      </c>
      <c r="AQ32" s="445">
        <v>0</v>
      </c>
      <c r="AR32" s="445">
        <v>0</v>
      </c>
      <c r="AS32" s="445">
        <v>0</v>
      </c>
      <c r="AT32" s="445">
        <v>0</v>
      </c>
      <c r="AU32" s="445">
        <v>0</v>
      </c>
      <c r="AV32" s="445">
        <v>2678.8961220901178</v>
      </c>
      <c r="AW32" s="445">
        <v>3659.3708797745858</v>
      </c>
      <c r="AX32" s="445">
        <v>4018.1186985595332</v>
      </c>
      <c r="AY32" s="445">
        <v>4734.0093661983219</v>
      </c>
      <c r="AZ32" s="445">
        <v>5522.234964521037</v>
      </c>
      <c r="BA32" s="445">
        <v>6007.4546485369183</v>
      </c>
      <c r="BB32" s="445">
        <v>6245.4760714361801</v>
      </c>
      <c r="BC32" s="445">
        <v>6448.4172362740464</v>
      </c>
      <c r="BD32" s="445">
        <v>6724.7012884489495</v>
      </c>
      <c r="BE32" s="445">
        <v>7110.5404684924779</v>
      </c>
      <c r="BF32" s="445">
        <v>7393.1621704918871</v>
      </c>
      <c r="BG32" s="445">
        <v>7728.6818789302706</v>
      </c>
      <c r="BH32" s="445">
        <v>7913.7412802686076</v>
      </c>
      <c r="BI32" s="445">
        <v>8105.2349526393564</v>
      </c>
      <c r="BJ32" s="445">
        <v>8303.4554668649162</v>
      </c>
      <c r="BK32" s="445">
        <v>8652.9732738270504</v>
      </c>
      <c r="BL32" s="445">
        <v>8857.3785648944668</v>
      </c>
      <c r="BM32" s="445">
        <v>9459.4799234390066</v>
      </c>
      <c r="BN32" s="445">
        <v>9548.2167469198539</v>
      </c>
      <c r="BO32" s="445">
        <v>10027.081372775325</v>
      </c>
      <c r="BP32" s="445">
        <v>10586.834785252613</v>
      </c>
      <c r="BQ32" s="445">
        <v>10540.699327764687</v>
      </c>
      <c r="BR32" s="445">
        <v>9780.822589254949</v>
      </c>
      <c r="BS32" s="445">
        <v>9108.3583458445046</v>
      </c>
      <c r="BT32" s="445">
        <v>6900.9706548517115</v>
      </c>
      <c r="BU32" s="445">
        <v>4722.998506754443</v>
      </c>
      <c r="BV32" s="445">
        <v>3220.0466247282943</v>
      </c>
      <c r="BW32" s="445">
        <v>2051.212500836622</v>
      </c>
      <c r="BX32" s="446">
        <v>1049.706519398414</v>
      </c>
      <c r="BY32" s="446">
        <v>967.53991747384975</v>
      </c>
      <c r="BZ32" s="446">
        <v>866.22311834811023</v>
      </c>
      <c r="CA32" s="446">
        <v>836.08057742656115</v>
      </c>
      <c r="CB32" s="446">
        <v>809.36406241336124</v>
      </c>
      <c r="CC32" s="446">
        <v>748.48901551707002</v>
      </c>
      <c r="CD32" s="446">
        <v>698.4519730587773</v>
      </c>
      <c r="CE32" s="446">
        <v>642.37432508445931</v>
      </c>
      <c r="CF32" s="446">
        <v>521.593365176161</v>
      </c>
      <c r="CG32" s="447">
        <v>274.64828839128859</v>
      </c>
      <c r="CH32" s="399"/>
    </row>
    <row r="33" spans="1:86" x14ac:dyDescent="0.35">
      <c r="B33" s="444" t="s">
        <v>567</v>
      </c>
      <c r="C33" s="444"/>
      <c r="D33" s="445">
        <v>0</v>
      </c>
      <c r="E33" s="445">
        <v>0</v>
      </c>
      <c r="F33" s="445">
        <v>0</v>
      </c>
      <c r="G33" s="445">
        <v>0</v>
      </c>
      <c r="H33" s="445">
        <v>0</v>
      </c>
      <c r="I33" s="445">
        <v>0</v>
      </c>
      <c r="J33" s="445">
        <v>0</v>
      </c>
      <c r="K33" s="445">
        <v>0</v>
      </c>
      <c r="L33" s="445">
        <v>0</v>
      </c>
      <c r="M33" s="445">
        <v>0</v>
      </c>
      <c r="N33" s="445">
        <v>0</v>
      </c>
      <c r="O33" s="445">
        <v>0</v>
      </c>
      <c r="P33" s="445">
        <v>0</v>
      </c>
      <c r="Q33" s="445">
        <v>0</v>
      </c>
      <c r="R33" s="445">
        <v>0</v>
      </c>
      <c r="S33" s="445">
        <v>0</v>
      </c>
      <c r="T33" s="445">
        <v>0</v>
      </c>
      <c r="U33" s="445">
        <v>0</v>
      </c>
      <c r="V33" s="445">
        <v>0</v>
      </c>
      <c r="W33" s="445">
        <v>0</v>
      </c>
      <c r="X33" s="445">
        <v>0</v>
      </c>
      <c r="Y33" s="445">
        <v>0</v>
      </c>
      <c r="Z33" s="445">
        <v>0</v>
      </c>
      <c r="AA33" s="445">
        <v>0</v>
      </c>
      <c r="AB33" s="445">
        <v>0</v>
      </c>
      <c r="AC33" s="445">
        <v>0</v>
      </c>
      <c r="AD33" s="445">
        <v>0</v>
      </c>
      <c r="AE33" s="445">
        <v>0</v>
      </c>
      <c r="AF33" s="445">
        <v>0</v>
      </c>
      <c r="AG33" s="445">
        <v>0</v>
      </c>
      <c r="AH33" s="445">
        <v>0</v>
      </c>
      <c r="AI33" s="445">
        <v>0</v>
      </c>
      <c r="AJ33" s="445">
        <v>0</v>
      </c>
      <c r="AK33" s="445">
        <v>0</v>
      </c>
      <c r="AL33" s="445">
        <v>0</v>
      </c>
      <c r="AM33" s="445">
        <v>0</v>
      </c>
      <c r="AN33" s="445">
        <v>0</v>
      </c>
      <c r="AO33" s="445">
        <v>0</v>
      </c>
      <c r="AP33" s="445">
        <v>0</v>
      </c>
      <c r="AQ33" s="445">
        <v>0</v>
      </c>
      <c r="AR33" s="445">
        <v>0</v>
      </c>
      <c r="AS33" s="445">
        <v>0</v>
      </c>
      <c r="AT33" s="445">
        <v>0</v>
      </c>
      <c r="AU33" s="445">
        <v>0</v>
      </c>
      <c r="AV33" s="445">
        <v>1095.4393672438864</v>
      </c>
      <c r="AW33" s="445">
        <v>1496.3696755525509</v>
      </c>
      <c r="AX33" s="445">
        <v>1701.1440768742418</v>
      </c>
      <c r="AY33" s="445">
        <v>2025.0224382359079</v>
      </c>
      <c r="AZ33" s="445">
        <v>2356.0234080636023</v>
      </c>
      <c r="BA33" s="445">
        <v>2668.7456265645665</v>
      </c>
      <c r="BB33" s="445">
        <v>2931.2186613628105</v>
      </c>
      <c r="BC33" s="445">
        <v>3187.7630566392577</v>
      </c>
      <c r="BD33" s="445">
        <v>3460.0472093619678</v>
      </c>
      <c r="BE33" s="445">
        <v>3764.852645119523</v>
      </c>
      <c r="BF33" s="445">
        <v>3934.0721851830799</v>
      </c>
      <c r="BG33" s="445">
        <v>4226.4149817572597</v>
      </c>
      <c r="BH33" s="445">
        <v>4460.6944243486341</v>
      </c>
      <c r="BI33" s="445">
        <v>4701.7306416570545</v>
      </c>
      <c r="BJ33" s="445">
        <v>4959.3190450723287</v>
      </c>
      <c r="BK33" s="445">
        <v>5315.6638956121624</v>
      </c>
      <c r="BL33" s="445">
        <v>5527.9190573916485</v>
      </c>
      <c r="BM33" s="445">
        <v>6011.4689782903333</v>
      </c>
      <c r="BN33" s="445">
        <v>6211.9820478435604</v>
      </c>
      <c r="BO33" s="445">
        <v>6323.4339138860951</v>
      </c>
      <c r="BP33" s="445">
        <v>6592.4350335170875</v>
      </c>
      <c r="BQ33" s="445">
        <v>6679.772808282838</v>
      </c>
      <c r="BR33" s="445">
        <v>6930.0045444317475</v>
      </c>
      <c r="BS33" s="445">
        <v>6545.965960978102</v>
      </c>
      <c r="BT33" s="445">
        <v>6014.6135100296078</v>
      </c>
      <c r="BU33" s="445">
        <v>5080.7877444996348</v>
      </c>
      <c r="BV33" s="445">
        <v>4565.4348864236872</v>
      </c>
      <c r="BW33" s="445">
        <v>4189.7125697089905</v>
      </c>
      <c r="BX33" s="446">
        <v>3232.7105417023377</v>
      </c>
      <c r="BY33" s="446">
        <v>2956.2336500404372</v>
      </c>
      <c r="BZ33" s="446">
        <v>2665.3038707074697</v>
      </c>
      <c r="CA33" s="446">
        <v>2591.7355908263385</v>
      </c>
      <c r="CB33" s="446">
        <v>2396.3410986780605</v>
      </c>
      <c r="CC33" s="446">
        <v>2185.4971120168148</v>
      </c>
      <c r="CD33" s="446">
        <v>2019.5643878801025</v>
      </c>
      <c r="CE33" s="446">
        <v>1822.2062449825492</v>
      </c>
      <c r="CF33" s="446">
        <v>1593.0360618220896</v>
      </c>
      <c r="CG33" s="447">
        <v>1309.0661956645681</v>
      </c>
      <c r="CH33" s="399"/>
    </row>
    <row r="34" spans="1:86" ht="26.25" customHeight="1" x14ac:dyDescent="0.35">
      <c r="A34" s="353"/>
      <c r="B34" s="288" t="s">
        <v>779</v>
      </c>
      <c r="C34" s="444"/>
      <c r="D34" s="445">
        <v>0</v>
      </c>
      <c r="E34" s="445">
        <v>0</v>
      </c>
      <c r="F34" s="445">
        <v>0</v>
      </c>
      <c r="G34" s="445">
        <v>0</v>
      </c>
      <c r="H34" s="445">
        <v>0</v>
      </c>
      <c r="I34" s="445">
        <v>0</v>
      </c>
      <c r="J34" s="445">
        <v>0</v>
      </c>
      <c r="K34" s="445">
        <v>0</v>
      </c>
      <c r="L34" s="445">
        <v>0</v>
      </c>
      <c r="M34" s="445">
        <v>0</v>
      </c>
      <c r="N34" s="445">
        <v>0</v>
      </c>
      <c r="O34" s="445">
        <v>0</v>
      </c>
      <c r="P34" s="445">
        <v>0</v>
      </c>
      <c r="Q34" s="445">
        <v>0</v>
      </c>
      <c r="R34" s="445">
        <v>0</v>
      </c>
      <c r="S34" s="445">
        <v>0</v>
      </c>
      <c r="T34" s="445">
        <v>0</v>
      </c>
      <c r="U34" s="445">
        <v>0</v>
      </c>
      <c r="V34" s="445">
        <v>0</v>
      </c>
      <c r="W34" s="445">
        <v>0</v>
      </c>
      <c r="X34" s="445">
        <v>0</v>
      </c>
      <c r="Y34" s="445">
        <v>0</v>
      </c>
      <c r="Z34" s="445">
        <v>0</v>
      </c>
      <c r="AA34" s="445">
        <v>0</v>
      </c>
      <c r="AB34" s="445">
        <v>0</v>
      </c>
      <c r="AC34" s="445">
        <v>0</v>
      </c>
      <c r="AD34" s="445">
        <v>0</v>
      </c>
      <c r="AE34" s="445">
        <v>0</v>
      </c>
      <c r="AF34" s="445">
        <v>0</v>
      </c>
      <c r="AG34" s="445">
        <v>0</v>
      </c>
      <c r="AH34" s="445">
        <v>0</v>
      </c>
      <c r="AI34" s="445">
        <v>0</v>
      </c>
      <c r="AJ34" s="445">
        <v>0</v>
      </c>
      <c r="AK34" s="445">
        <v>0</v>
      </c>
      <c r="AL34" s="445">
        <v>0</v>
      </c>
      <c r="AM34" s="445">
        <v>0</v>
      </c>
      <c r="AN34" s="445">
        <v>0</v>
      </c>
      <c r="AO34" s="445">
        <v>0</v>
      </c>
      <c r="AP34" s="445">
        <v>0</v>
      </c>
      <c r="AQ34" s="445">
        <v>0</v>
      </c>
      <c r="AR34" s="445">
        <v>0</v>
      </c>
      <c r="AS34" s="445">
        <v>0</v>
      </c>
      <c r="AT34" s="445">
        <v>0</v>
      </c>
      <c r="AU34" s="445">
        <v>0</v>
      </c>
      <c r="AV34" s="445">
        <v>0</v>
      </c>
      <c r="AW34" s="445">
        <v>0</v>
      </c>
      <c r="AX34" s="445">
        <v>0</v>
      </c>
      <c r="AY34" s="445">
        <v>0</v>
      </c>
      <c r="AZ34" s="445">
        <v>0</v>
      </c>
      <c r="BA34" s="445">
        <v>0</v>
      </c>
      <c r="BB34" s="445">
        <v>0</v>
      </c>
      <c r="BC34" s="445">
        <v>0</v>
      </c>
      <c r="BD34" s="445">
        <v>0</v>
      </c>
      <c r="BE34" s="445">
        <v>0</v>
      </c>
      <c r="BF34" s="445">
        <v>8.1933316418695288</v>
      </c>
      <c r="BG34" s="445">
        <v>8.7785804212498402</v>
      </c>
      <c r="BH34" s="445">
        <v>9.4794551870277903</v>
      </c>
      <c r="BI34" s="445">
        <v>10.126076062657281</v>
      </c>
      <c r="BJ34" s="445">
        <v>10.653560131921161</v>
      </c>
      <c r="BK34" s="445">
        <v>10.939209738219212</v>
      </c>
      <c r="BL34" s="445">
        <v>13.110078455687699</v>
      </c>
      <c r="BM34" s="445">
        <v>14.398435543803062</v>
      </c>
      <c r="BN34" s="445">
        <v>15.0499671118884</v>
      </c>
      <c r="BO34" s="445">
        <v>16.647496764190851</v>
      </c>
      <c r="BP34" s="445">
        <v>18.373635159539869</v>
      </c>
      <c r="BQ34" s="445">
        <v>18.549362963816819</v>
      </c>
      <c r="BR34" s="445">
        <v>18.527393625332628</v>
      </c>
      <c r="BS34" s="445">
        <v>18.34086326617523</v>
      </c>
      <c r="BT34" s="445">
        <v>17.533093996150491</v>
      </c>
      <c r="BU34" s="445">
        <v>16.153534637080199</v>
      </c>
      <c r="BV34" s="445">
        <v>15.006652772641148</v>
      </c>
      <c r="BW34" s="445">
        <v>12.699210434956685</v>
      </c>
      <c r="BX34" s="446">
        <v>10.797570526251969</v>
      </c>
      <c r="BY34" s="446">
        <v>10.331695458666108</v>
      </c>
      <c r="BZ34" s="446">
        <v>9.4767798521238156</v>
      </c>
      <c r="CA34" s="446">
        <v>9.0853628900646459</v>
      </c>
      <c r="CB34" s="446">
        <v>8.3890453120655231</v>
      </c>
      <c r="CC34" s="446">
        <v>8.1521252306895811</v>
      </c>
      <c r="CD34" s="446">
        <v>7.7434117155060314</v>
      </c>
      <c r="CE34" s="446">
        <v>7.1147073292827301</v>
      </c>
      <c r="CF34" s="446">
        <v>6.2195906153411844</v>
      </c>
      <c r="CG34" s="447">
        <v>5.5776900396074538</v>
      </c>
      <c r="CH34" s="399"/>
    </row>
    <row r="35" spans="1:86" ht="26.25" customHeight="1" x14ac:dyDescent="0.35">
      <c r="A35" s="353"/>
      <c r="B35" s="393" t="s">
        <v>420</v>
      </c>
      <c r="C35" s="444"/>
      <c r="D35" s="443">
        <v>0</v>
      </c>
      <c r="E35" s="443">
        <v>0</v>
      </c>
      <c r="F35" s="443">
        <v>0</v>
      </c>
      <c r="G35" s="443">
        <v>0</v>
      </c>
      <c r="H35" s="443">
        <v>0</v>
      </c>
      <c r="I35" s="443">
        <v>0</v>
      </c>
      <c r="J35" s="443">
        <v>0</v>
      </c>
      <c r="K35" s="443">
        <v>0</v>
      </c>
      <c r="L35" s="443">
        <v>0</v>
      </c>
      <c r="M35" s="443">
        <v>0</v>
      </c>
      <c r="N35" s="443">
        <v>0</v>
      </c>
      <c r="O35" s="443">
        <v>0</v>
      </c>
      <c r="P35" s="443">
        <v>0</v>
      </c>
      <c r="Q35" s="443">
        <v>0</v>
      </c>
      <c r="R35" s="443">
        <v>0</v>
      </c>
      <c r="S35" s="443">
        <v>0</v>
      </c>
      <c r="T35" s="443">
        <v>0</v>
      </c>
      <c r="U35" s="443">
        <v>0</v>
      </c>
      <c r="V35" s="443">
        <v>0</v>
      </c>
      <c r="W35" s="443">
        <v>0</v>
      </c>
      <c r="X35" s="443">
        <v>0</v>
      </c>
      <c r="Y35" s="443">
        <v>0</v>
      </c>
      <c r="Z35" s="443">
        <v>0</v>
      </c>
      <c r="AA35" s="443">
        <f t="shared" ref="AA35:BP35" si="18">SUM(AA36:AA37)</f>
        <v>0</v>
      </c>
      <c r="AB35" s="443">
        <f t="shared" si="18"/>
        <v>0</v>
      </c>
      <c r="AC35" s="443">
        <f t="shared" si="18"/>
        <v>0</v>
      </c>
      <c r="AD35" s="443">
        <f t="shared" si="18"/>
        <v>0</v>
      </c>
      <c r="AE35" s="443">
        <f t="shared" si="18"/>
        <v>0</v>
      </c>
      <c r="AF35" s="443">
        <f t="shared" si="18"/>
        <v>0</v>
      </c>
      <c r="AG35" s="443">
        <f t="shared" si="18"/>
        <v>0</v>
      </c>
      <c r="AH35" s="443">
        <f t="shared" si="18"/>
        <v>0</v>
      </c>
      <c r="AI35" s="443">
        <f t="shared" si="18"/>
        <v>0</v>
      </c>
      <c r="AJ35" s="443">
        <f t="shared" si="18"/>
        <v>0</v>
      </c>
      <c r="AK35" s="443">
        <f t="shared" si="18"/>
        <v>0</v>
      </c>
      <c r="AL35" s="443">
        <f t="shared" si="18"/>
        <v>0</v>
      </c>
      <c r="AM35" s="443">
        <f t="shared" si="18"/>
        <v>0</v>
      </c>
      <c r="AN35" s="443">
        <f t="shared" si="18"/>
        <v>0</v>
      </c>
      <c r="AO35" s="443">
        <f t="shared" si="18"/>
        <v>0</v>
      </c>
      <c r="AP35" s="443">
        <f t="shared" si="18"/>
        <v>0</v>
      </c>
      <c r="AQ35" s="443">
        <f t="shared" si="18"/>
        <v>0</v>
      </c>
      <c r="AR35" s="443">
        <f t="shared" si="18"/>
        <v>0</v>
      </c>
      <c r="AS35" s="443">
        <f t="shared" si="18"/>
        <v>0</v>
      </c>
      <c r="AT35" s="443">
        <f t="shared" si="18"/>
        <v>0</v>
      </c>
      <c r="AU35" s="443">
        <f t="shared" si="18"/>
        <v>0</v>
      </c>
      <c r="AV35" s="443">
        <f t="shared" si="18"/>
        <v>0</v>
      </c>
      <c r="AW35" s="443">
        <f t="shared" si="18"/>
        <v>0</v>
      </c>
      <c r="AX35" s="443">
        <f t="shared" si="18"/>
        <v>0</v>
      </c>
      <c r="AY35" s="443">
        <f t="shared" si="18"/>
        <v>0</v>
      </c>
      <c r="AZ35" s="443">
        <f t="shared" si="18"/>
        <v>0</v>
      </c>
      <c r="BA35" s="443">
        <f t="shared" si="18"/>
        <v>0</v>
      </c>
      <c r="BB35" s="443">
        <f t="shared" si="18"/>
        <v>0</v>
      </c>
      <c r="BC35" s="443">
        <f t="shared" si="18"/>
        <v>0</v>
      </c>
      <c r="BD35" s="443">
        <f t="shared" si="18"/>
        <v>0</v>
      </c>
      <c r="BE35" s="443">
        <f t="shared" si="18"/>
        <v>0</v>
      </c>
      <c r="BF35" s="443">
        <f t="shared" si="18"/>
        <v>0</v>
      </c>
      <c r="BG35" s="443">
        <f t="shared" si="18"/>
        <v>0</v>
      </c>
      <c r="BH35" s="443">
        <f t="shared" si="18"/>
        <v>0</v>
      </c>
      <c r="BI35" s="443">
        <f t="shared" si="18"/>
        <v>0</v>
      </c>
      <c r="BJ35" s="443">
        <f t="shared" si="18"/>
        <v>0</v>
      </c>
      <c r="BK35" s="443">
        <f t="shared" si="18"/>
        <v>0</v>
      </c>
      <c r="BL35" s="443">
        <f t="shared" si="18"/>
        <v>0</v>
      </c>
      <c r="BM35" s="443">
        <f t="shared" si="18"/>
        <v>0</v>
      </c>
      <c r="BN35" s="443">
        <f t="shared" si="18"/>
        <v>0</v>
      </c>
      <c r="BO35" s="443">
        <f t="shared" si="18"/>
        <v>0</v>
      </c>
      <c r="BP35" s="443">
        <f t="shared" si="18"/>
        <v>0</v>
      </c>
      <c r="BQ35" s="443">
        <f t="shared" ref="BQ35:CG35" si="19">SUM(BQ36:BQ37)</f>
        <v>224.77128031779688</v>
      </c>
      <c r="BR35" s="443">
        <f t="shared" si="19"/>
        <v>2164.1995168161716</v>
      </c>
      <c r="BS35" s="443">
        <f t="shared" si="19"/>
        <v>4126.4275008937939</v>
      </c>
      <c r="BT35" s="443">
        <f t="shared" si="19"/>
        <v>6930.6230263354573</v>
      </c>
      <c r="BU35" s="443">
        <f t="shared" si="19"/>
        <v>11420.824296759225</v>
      </c>
      <c r="BV35" s="443">
        <f t="shared" si="19"/>
        <v>13759.585112699966</v>
      </c>
      <c r="BW35" s="443">
        <f t="shared" si="19"/>
        <v>15816.0386104257</v>
      </c>
      <c r="BX35" s="440">
        <f t="shared" si="19"/>
        <v>16426.757023270795</v>
      </c>
      <c r="BY35" s="440">
        <f t="shared" si="19"/>
        <v>18351.333772759834</v>
      </c>
      <c r="BZ35" s="440">
        <f t="shared" si="19"/>
        <v>19876.579838887708</v>
      </c>
      <c r="CA35" s="440">
        <f t="shared" si="19"/>
        <v>23087.418713103481</v>
      </c>
      <c r="CB35" s="440">
        <f t="shared" si="19"/>
        <v>26509.037795400589</v>
      </c>
      <c r="CC35" s="440">
        <f t="shared" si="19"/>
        <v>28538.650638924046</v>
      </c>
      <c r="CD35" s="440">
        <f t="shared" si="19"/>
        <v>31036.093182606615</v>
      </c>
      <c r="CE35" s="440">
        <f t="shared" si="19"/>
        <v>31997.828978726022</v>
      </c>
      <c r="CF35" s="440">
        <f t="shared" si="19"/>
        <v>33070.395377080444</v>
      </c>
      <c r="CG35" s="442">
        <f t="shared" si="19"/>
        <v>34886.375355138305</v>
      </c>
      <c r="CH35" s="399"/>
    </row>
    <row r="36" spans="1:86" x14ac:dyDescent="0.35">
      <c r="A36" s="353"/>
      <c r="B36" s="288" t="s">
        <v>568</v>
      </c>
      <c r="C36" s="444"/>
      <c r="D36" s="445">
        <v>0</v>
      </c>
      <c r="E36" s="445">
        <v>0</v>
      </c>
      <c r="F36" s="445">
        <v>0</v>
      </c>
      <c r="G36" s="445">
        <v>0</v>
      </c>
      <c r="H36" s="445">
        <v>0</v>
      </c>
      <c r="I36" s="445">
        <v>0</v>
      </c>
      <c r="J36" s="445">
        <v>0</v>
      </c>
      <c r="K36" s="445">
        <v>0</v>
      </c>
      <c r="L36" s="445">
        <v>0</v>
      </c>
      <c r="M36" s="445">
        <v>0</v>
      </c>
      <c r="N36" s="445">
        <v>0</v>
      </c>
      <c r="O36" s="445">
        <v>0</v>
      </c>
      <c r="P36" s="445">
        <v>0</v>
      </c>
      <c r="Q36" s="445">
        <v>0</v>
      </c>
      <c r="R36" s="445">
        <v>0</v>
      </c>
      <c r="S36" s="445">
        <v>0</v>
      </c>
      <c r="T36" s="445">
        <v>0</v>
      </c>
      <c r="U36" s="445">
        <v>0</v>
      </c>
      <c r="V36" s="445">
        <v>0</v>
      </c>
      <c r="W36" s="445">
        <v>0</v>
      </c>
      <c r="X36" s="445">
        <v>0</v>
      </c>
      <c r="Y36" s="445">
        <v>0</v>
      </c>
      <c r="Z36" s="445">
        <v>0</v>
      </c>
      <c r="AA36" s="445">
        <v>0</v>
      </c>
      <c r="AB36" s="445">
        <v>0</v>
      </c>
      <c r="AC36" s="445">
        <v>0</v>
      </c>
      <c r="AD36" s="445">
        <v>0</v>
      </c>
      <c r="AE36" s="445">
        <v>0</v>
      </c>
      <c r="AF36" s="445">
        <v>0</v>
      </c>
      <c r="AG36" s="445">
        <v>0</v>
      </c>
      <c r="AH36" s="445">
        <v>0</v>
      </c>
      <c r="AI36" s="445">
        <v>0</v>
      </c>
      <c r="AJ36" s="445">
        <v>0</v>
      </c>
      <c r="AK36" s="445">
        <v>0</v>
      </c>
      <c r="AL36" s="445">
        <v>0</v>
      </c>
      <c r="AM36" s="445">
        <v>0</v>
      </c>
      <c r="AN36" s="445">
        <v>0</v>
      </c>
      <c r="AO36" s="445">
        <v>0</v>
      </c>
      <c r="AP36" s="445">
        <v>0</v>
      </c>
      <c r="AQ36" s="445">
        <v>0</v>
      </c>
      <c r="AR36" s="445">
        <v>0</v>
      </c>
      <c r="AS36" s="445">
        <v>0</v>
      </c>
      <c r="AT36" s="445">
        <v>0</v>
      </c>
      <c r="AU36" s="445">
        <v>0</v>
      </c>
      <c r="AV36" s="445">
        <v>0</v>
      </c>
      <c r="AW36" s="445">
        <v>0</v>
      </c>
      <c r="AX36" s="445">
        <v>0</v>
      </c>
      <c r="AY36" s="445">
        <v>0</v>
      </c>
      <c r="AZ36" s="445">
        <v>0</v>
      </c>
      <c r="BA36" s="445">
        <v>0</v>
      </c>
      <c r="BB36" s="445">
        <v>0</v>
      </c>
      <c r="BC36" s="445">
        <v>0</v>
      </c>
      <c r="BD36" s="445">
        <v>0</v>
      </c>
      <c r="BE36" s="445">
        <v>0</v>
      </c>
      <c r="BF36" s="445">
        <v>0</v>
      </c>
      <c r="BG36" s="445">
        <v>0</v>
      </c>
      <c r="BH36" s="445">
        <v>0</v>
      </c>
      <c r="BI36" s="445">
        <v>0</v>
      </c>
      <c r="BJ36" s="445">
        <v>0</v>
      </c>
      <c r="BK36" s="445">
        <v>0</v>
      </c>
      <c r="BL36" s="445">
        <v>0</v>
      </c>
      <c r="BM36" s="445">
        <v>0</v>
      </c>
      <c r="BN36" s="445">
        <v>0</v>
      </c>
      <c r="BO36" s="445">
        <v>0</v>
      </c>
      <c r="BP36" s="445">
        <v>0</v>
      </c>
      <c r="BQ36" s="445">
        <v>203.95566565033931</v>
      </c>
      <c r="BR36" s="445">
        <v>1986.6163748924598</v>
      </c>
      <c r="BS36" s="445">
        <v>3954.5123734701228</v>
      </c>
      <c r="BT36" s="445">
        <v>6354.8124130564875</v>
      </c>
      <c r="BU36" s="445">
        <v>10217.323377424935</v>
      </c>
      <c r="BV36" s="445">
        <v>12312.2974789126</v>
      </c>
      <c r="BW36" s="445">
        <v>13671.666037052142</v>
      </c>
      <c r="BX36" s="446">
        <v>14187.553340036993</v>
      </c>
      <c r="BY36" s="446">
        <v>15670.213196705781</v>
      </c>
      <c r="BZ36" s="446">
        <v>16883.018737834554</v>
      </c>
      <c r="CA36" s="446">
        <v>19515.20435470442</v>
      </c>
      <c r="CB36" s="446">
        <v>22327.631419613324</v>
      </c>
      <c r="CC36" s="446">
        <v>23946.187288695921</v>
      </c>
      <c r="CD36" s="446">
        <v>26118.704093756431</v>
      </c>
      <c r="CE36" s="446">
        <v>26942.060595861753</v>
      </c>
      <c r="CF36" s="446">
        <v>27516.611770145926</v>
      </c>
      <c r="CG36" s="447">
        <v>28456.473571261544</v>
      </c>
      <c r="CH36" s="399"/>
    </row>
    <row r="37" spans="1:86" x14ac:dyDescent="0.35">
      <c r="A37" s="353"/>
      <c r="B37" s="288" t="s">
        <v>567</v>
      </c>
      <c r="C37" s="444"/>
      <c r="D37" s="445">
        <v>0</v>
      </c>
      <c r="E37" s="445">
        <v>0</v>
      </c>
      <c r="F37" s="445">
        <v>0</v>
      </c>
      <c r="G37" s="445">
        <v>0</v>
      </c>
      <c r="H37" s="445">
        <v>0</v>
      </c>
      <c r="I37" s="445">
        <v>0</v>
      </c>
      <c r="J37" s="445">
        <v>0</v>
      </c>
      <c r="K37" s="445">
        <v>0</v>
      </c>
      <c r="L37" s="445">
        <v>0</v>
      </c>
      <c r="M37" s="445">
        <v>0</v>
      </c>
      <c r="N37" s="445">
        <v>0</v>
      </c>
      <c r="O37" s="445">
        <v>0</v>
      </c>
      <c r="P37" s="445">
        <v>0</v>
      </c>
      <c r="Q37" s="445">
        <v>0</v>
      </c>
      <c r="R37" s="445">
        <v>0</v>
      </c>
      <c r="S37" s="445">
        <v>0</v>
      </c>
      <c r="T37" s="445">
        <v>0</v>
      </c>
      <c r="U37" s="445">
        <v>0</v>
      </c>
      <c r="V37" s="445">
        <v>0</v>
      </c>
      <c r="W37" s="445">
        <v>0</v>
      </c>
      <c r="X37" s="445">
        <v>0</v>
      </c>
      <c r="Y37" s="445">
        <v>0</v>
      </c>
      <c r="Z37" s="445">
        <v>0</v>
      </c>
      <c r="AA37" s="445">
        <v>0</v>
      </c>
      <c r="AB37" s="445">
        <v>0</v>
      </c>
      <c r="AC37" s="445">
        <v>0</v>
      </c>
      <c r="AD37" s="445">
        <v>0</v>
      </c>
      <c r="AE37" s="445">
        <v>0</v>
      </c>
      <c r="AF37" s="445">
        <v>0</v>
      </c>
      <c r="AG37" s="445">
        <v>0</v>
      </c>
      <c r="AH37" s="445">
        <v>0</v>
      </c>
      <c r="AI37" s="445">
        <v>0</v>
      </c>
      <c r="AJ37" s="445">
        <v>0</v>
      </c>
      <c r="AK37" s="445">
        <v>0</v>
      </c>
      <c r="AL37" s="445">
        <v>0</v>
      </c>
      <c r="AM37" s="445">
        <v>0</v>
      </c>
      <c r="AN37" s="445">
        <v>0</v>
      </c>
      <c r="AO37" s="445">
        <v>0</v>
      </c>
      <c r="AP37" s="445">
        <v>0</v>
      </c>
      <c r="AQ37" s="445">
        <v>0</v>
      </c>
      <c r="AR37" s="445">
        <v>0</v>
      </c>
      <c r="AS37" s="445">
        <v>0</v>
      </c>
      <c r="AT37" s="445">
        <v>0</v>
      </c>
      <c r="AU37" s="445">
        <v>0</v>
      </c>
      <c r="AV37" s="445">
        <v>0</v>
      </c>
      <c r="AW37" s="445">
        <v>0</v>
      </c>
      <c r="AX37" s="445">
        <v>0</v>
      </c>
      <c r="AY37" s="445">
        <v>0</v>
      </c>
      <c r="AZ37" s="445">
        <v>0</v>
      </c>
      <c r="BA37" s="445">
        <v>0</v>
      </c>
      <c r="BB37" s="445">
        <v>0</v>
      </c>
      <c r="BC37" s="445">
        <v>0</v>
      </c>
      <c r="BD37" s="445">
        <v>0</v>
      </c>
      <c r="BE37" s="445">
        <v>0</v>
      </c>
      <c r="BF37" s="445">
        <v>0</v>
      </c>
      <c r="BG37" s="445">
        <v>0</v>
      </c>
      <c r="BH37" s="445">
        <v>0</v>
      </c>
      <c r="BI37" s="445">
        <v>0</v>
      </c>
      <c r="BJ37" s="445">
        <v>0</v>
      </c>
      <c r="BK37" s="445">
        <v>0</v>
      </c>
      <c r="BL37" s="445">
        <v>0</v>
      </c>
      <c r="BM37" s="445">
        <v>0</v>
      </c>
      <c r="BN37" s="445">
        <v>0</v>
      </c>
      <c r="BO37" s="445">
        <v>0</v>
      </c>
      <c r="BP37" s="445">
        <v>0</v>
      </c>
      <c r="BQ37" s="445">
        <v>20.815614667457567</v>
      </c>
      <c r="BR37" s="445">
        <v>177.58314192371196</v>
      </c>
      <c r="BS37" s="445">
        <v>171.91512742367124</v>
      </c>
      <c r="BT37" s="445">
        <v>575.81061327897032</v>
      </c>
      <c r="BU37" s="445">
        <v>1203.5009193342905</v>
      </c>
      <c r="BV37" s="445">
        <v>1447.2876337873658</v>
      </c>
      <c r="BW37" s="445">
        <v>2144.3725733735578</v>
      </c>
      <c r="BX37" s="446">
        <v>2239.2036832338026</v>
      </c>
      <c r="BY37" s="446">
        <v>2681.1205760540543</v>
      </c>
      <c r="BZ37" s="446">
        <v>2993.5611010531538</v>
      </c>
      <c r="CA37" s="446">
        <v>3572.2143583990614</v>
      </c>
      <c r="CB37" s="446">
        <v>4181.4063757872627</v>
      </c>
      <c r="CC37" s="446">
        <v>4592.4633502281258</v>
      </c>
      <c r="CD37" s="446">
        <v>4917.3890888501828</v>
      </c>
      <c r="CE37" s="446">
        <v>5055.7683828642703</v>
      </c>
      <c r="CF37" s="446">
        <v>5553.7836069345158</v>
      </c>
      <c r="CG37" s="447">
        <v>6429.9017838767622</v>
      </c>
      <c r="CH37" s="399"/>
    </row>
    <row r="38" spans="1:86" ht="25.5" customHeight="1" x14ac:dyDescent="0.35">
      <c r="A38" s="448"/>
      <c r="B38" s="449" t="s">
        <v>779</v>
      </c>
      <c r="C38" s="444"/>
      <c r="D38" s="445"/>
      <c r="E38" s="445"/>
      <c r="F38" s="445"/>
      <c r="G38" s="445"/>
      <c r="H38" s="445"/>
      <c r="I38" s="445"/>
      <c r="J38" s="445"/>
      <c r="K38" s="445"/>
      <c r="L38" s="445"/>
      <c r="M38" s="445"/>
      <c r="N38" s="445"/>
      <c r="O38" s="445"/>
      <c r="P38" s="445"/>
      <c r="Q38" s="445"/>
      <c r="R38" s="445"/>
      <c r="S38" s="445"/>
      <c r="T38" s="445"/>
      <c r="U38" s="445"/>
      <c r="V38" s="445"/>
      <c r="W38" s="445"/>
      <c r="X38" s="445"/>
      <c r="Y38" s="445"/>
      <c r="Z38" s="445"/>
      <c r="AA38" s="445"/>
      <c r="AB38" s="445"/>
      <c r="AC38" s="445"/>
      <c r="AD38" s="445"/>
      <c r="AE38" s="445"/>
      <c r="AF38" s="445"/>
      <c r="AG38" s="445"/>
      <c r="AH38" s="445"/>
      <c r="AI38" s="445"/>
      <c r="AJ38" s="445"/>
      <c r="AK38" s="445"/>
      <c r="AL38" s="445"/>
      <c r="AM38" s="445"/>
      <c r="AN38" s="445"/>
      <c r="AO38" s="445"/>
      <c r="AP38" s="445"/>
      <c r="AQ38" s="445"/>
      <c r="AR38" s="445"/>
      <c r="AS38" s="445"/>
      <c r="AT38" s="445"/>
      <c r="AU38" s="445"/>
      <c r="AV38" s="445"/>
      <c r="AW38" s="445"/>
      <c r="AX38" s="445"/>
      <c r="AY38" s="445"/>
      <c r="AZ38" s="445"/>
      <c r="BA38" s="445"/>
      <c r="BB38" s="445"/>
      <c r="BC38" s="445"/>
      <c r="BD38" s="445"/>
      <c r="BE38" s="445"/>
      <c r="BF38" s="445"/>
      <c r="BG38" s="445"/>
      <c r="BH38" s="445"/>
      <c r="BI38" s="445"/>
      <c r="BJ38" s="445"/>
      <c r="BK38" s="445"/>
      <c r="BL38" s="445"/>
      <c r="BM38" s="445"/>
      <c r="BN38" s="445"/>
      <c r="BO38" s="445"/>
      <c r="BP38" s="445"/>
      <c r="BQ38" s="445">
        <v>6.7606261591403011E-2</v>
      </c>
      <c r="BR38" s="445">
        <v>0.41998338654875178</v>
      </c>
      <c r="BS38" s="445">
        <v>1.0781557913279527</v>
      </c>
      <c r="BT38" s="445">
        <v>2.0497412833832862</v>
      </c>
      <c r="BU38" s="445">
        <v>3.5680164850707166</v>
      </c>
      <c r="BV38" s="445">
        <v>5.5048266663793051</v>
      </c>
      <c r="BW38" s="445">
        <v>7.3362566942425822</v>
      </c>
      <c r="BX38" s="446">
        <v>9.0245857455249361</v>
      </c>
      <c r="BY38" s="446">
        <v>10.877201930872411</v>
      </c>
      <c r="BZ38" s="446">
        <v>10.399996974689818</v>
      </c>
      <c r="CA38" s="446">
        <v>11.573698875148246</v>
      </c>
      <c r="CB38" s="446">
        <v>11.616926072047381</v>
      </c>
      <c r="CC38" s="446">
        <v>12.748479828307874</v>
      </c>
      <c r="CD38" s="446">
        <v>13.45571021104884</v>
      </c>
      <c r="CE38" s="446">
        <v>13.315545073845197</v>
      </c>
      <c r="CF38" s="446">
        <v>13.532103886428457</v>
      </c>
      <c r="CG38" s="447">
        <v>13.655488120669389</v>
      </c>
      <c r="CH38" s="399"/>
    </row>
    <row r="39" spans="1:86" s="246" customFormat="1" ht="25.5" customHeight="1" x14ac:dyDescent="0.35">
      <c r="A39" s="448"/>
      <c r="B39" s="393" t="s">
        <v>377</v>
      </c>
      <c r="C39" s="450"/>
      <c r="D39" s="443"/>
      <c r="E39" s="443"/>
      <c r="F39" s="443"/>
      <c r="G39" s="443"/>
      <c r="H39" s="443"/>
      <c r="I39" s="443"/>
      <c r="J39" s="443"/>
      <c r="K39" s="443"/>
      <c r="L39" s="443"/>
      <c r="M39" s="443"/>
      <c r="N39" s="443"/>
      <c r="O39" s="443"/>
      <c r="P39" s="443"/>
      <c r="Q39" s="443"/>
      <c r="R39" s="443"/>
      <c r="S39" s="443"/>
      <c r="T39" s="443"/>
      <c r="U39" s="443"/>
      <c r="V39" s="443"/>
      <c r="W39" s="443"/>
      <c r="X39" s="443"/>
      <c r="Y39" s="443"/>
      <c r="Z39" s="443"/>
      <c r="AA39" s="443"/>
      <c r="AB39" s="443"/>
      <c r="AC39" s="443"/>
      <c r="AD39" s="443"/>
      <c r="AE39" s="443"/>
      <c r="AF39" s="443"/>
      <c r="AG39" s="443"/>
      <c r="AH39" s="443"/>
      <c r="AI39" s="443"/>
      <c r="AJ39" s="443"/>
      <c r="AK39" s="443"/>
      <c r="AL39" s="443"/>
      <c r="AM39" s="443"/>
      <c r="AN39" s="443"/>
      <c r="AO39" s="443"/>
      <c r="AP39" s="443"/>
      <c r="AQ39" s="443"/>
      <c r="AR39" s="443"/>
      <c r="AS39" s="443"/>
      <c r="AT39" s="443"/>
      <c r="AU39" s="443"/>
      <c r="AV39" s="443"/>
      <c r="AW39" s="443"/>
      <c r="AX39" s="443"/>
      <c r="AY39" s="443"/>
      <c r="AZ39" s="443"/>
      <c r="BA39" s="443"/>
      <c r="BB39" s="443"/>
      <c r="BC39" s="443"/>
      <c r="BD39" s="443"/>
      <c r="BE39" s="443"/>
      <c r="BF39" s="443"/>
      <c r="BG39" s="443"/>
      <c r="BH39" s="443"/>
      <c r="BI39" s="443"/>
      <c r="BJ39" s="443"/>
      <c r="BK39" s="443"/>
      <c r="BL39" s="443"/>
      <c r="BM39" s="443"/>
      <c r="BN39" s="443"/>
      <c r="BO39" s="443"/>
      <c r="BP39" s="443"/>
      <c r="BQ39" s="443">
        <v>6.6774855468311527</v>
      </c>
      <c r="BR39" s="443">
        <v>8.3548412571916284</v>
      </c>
      <c r="BS39" s="443">
        <v>9.5253806179133811</v>
      </c>
      <c r="BT39" s="443">
        <v>9.8692358619688836</v>
      </c>
      <c r="BU39" s="443">
        <v>10.870321961876588</v>
      </c>
      <c r="BV39" s="443">
        <v>11.84675489111642</v>
      </c>
      <c r="BW39" s="443">
        <v>12.700502582437174</v>
      </c>
      <c r="BX39" s="440">
        <v>12.821791643753501</v>
      </c>
      <c r="BY39" s="440">
        <v>15.564997733098606</v>
      </c>
      <c r="BZ39" s="440">
        <v>18.710981676607332</v>
      </c>
      <c r="CA39" s="440">
        <v>21.687898825553102</v>
      </c>
      <c r="CB39" s="440">
        <v>22.508934724033868</v>
      </c>
      <c r="CC39" s="440">
        <v>25.661656012611722</v>
      </c>
      <c r="CD39" s="440">
        <v>28.617504794873398</v>
      </c>
      <c r="CE39" s="440">
        <v>31.070675229067696</v>
      </c>
      <c r="CF39" s="440">
        <v>33.431434451968784</v>
      </c>
      <c r="CG39" s="442">
        <v>35.903323983042469</v>
      </c>
    </row>
    <row r="40" spans="1:86" s="246" customFormat="1" ht="26.25" customHeight="1" x14ac:dyDescent="0.35">
      <c r="B40" s="384" t="s">
        <v>378</v>
      </c>
      <c r="C40" s="450"/>
      <c r="D40" s="443">
        <v>0</v>
      </c>
      <c r="E40" s="443">
        <v>0</v>
      </c>
      <c r="F40" s="443">
        <v>0</v>
      </c>
      <c r="G40" s="443">
        <v>0</v>
      </c>
      <c r="H40" s="443">
        <v>0</v>
      </c>
      <c r="I40" s="443">
        <v>0</v>
      </c>
      <c r="J40" s="443">
        <v>0</v>
      </c>
      <c r="K40" s="443">
        <v>0</v>
      </c>
      <c r="L40" s="443">
        <v>0</v>
      </c>
      <c r="M40" s="443">
        <v>0</v>
      </c>
      <c r="N40" s="443">
        <v>0</v>
      </c>
      <c r="O40" s="443">
        <v>0</v>
      </c>
      <c r="P40" s="443">
        <v>0</v>
      </c>
      <c r="Q40" s="443">
        <v>0</v>
      </c>
      <c r="R40" s="443">
        <v>0</v>
      </c>
      <c r="S40" s="443">
        <v>0</v>
      </c>
      <c r="T40" s="443">
        <v>0</v>
      </c>
      <c r="U40" s="443">
        <v>0</v>
      </c>
      <c r="V40" s="443">
        <v>0</v>
      </c>
      <c r="W40" s="443">
        <v>0</v>
      </c>
      <c r="X40" s="443">
        <v>0</v>
      </c>
      <c r="Y40" s="443">
        <v>0</v>
      </c>
      <c r="Z40" s="443">
        <v>0</v>
      </c>
      <c r="AA40" s="443">
        <v>96.087727501082057</v>
      </c>
      <c r="AB40" s="443">
        <v>342.42360753007932</v>
      </c>
      <c r="AC40" s="443">
        <f t="shared" ref="AC40:AI40" si="20">SUM(AC41:AC43)</f>
        <v>485.71623737081904</v>
      </c>
      <c r="AD40" s="443">
        <f t="shared" si="20"/>
        <v>703.5774109284489</v>
      </c>
      <c r="AE40" s="443">
        <f t="shared" si="20"/>
        <v>868.84963433744565</v>
      </c>
      <c r="AF40" s="443">
        <f t="shared" si="20"/>
        <v>1012.1197967478456</v>
      </c>
      <c r="AG40" s="443">
        <f t="shared" si="20"/>
        <v>1165.2450589674418</v>
      </c>
      <c r="AH40" s="443">
        <f t="shared" si="20"/>
        <v>1055.4918552874362</v>
      </c>
      <c r="AI40" s="443">
        <f t="shared" si="20"/>
        <v>1080.4935397469562</v>
      </c>
      <c r="AJ40" s="443">
        <f t="shared" ref="AJ40:BL40" si="21">SUM(AJ41:AJ43)</f>
        <v>1173.6325475681651</v>
      </c>
      <c r="AK40" s="443">
        <f t="shared" si="21"/>
        <v>1347.6246053597529</v>
      </c>
      <c r="AL40" s="443">
        <f t="shared" si="21"/>
        <v>1532.7311867777764</v>
      </c>
      <c r="AM40" s="443">
        <f t="shared" si="21"/>
        <v>1797.092250069496</v>
      </c>
      <c r="AN40" s="443">
        <f t="shared" si="21"/>
        <v>1975.7327490597993</v>
      </c>
      <c r="AO40" s="443">
        <f t="shared" si="21"/>
        <v>2231.5798313670566</v>
      </c>
      <c r="AP40" s="443">
        <f t="shared" si="21"/>
        <v>2435.4393591048383</v>
      </c>
      <c r="AQ40" s="443">
        <f t="shared" si="21"/>
        <v>2651.1383274468908</v>
      </c>
      <c r="AR40" s="443">
        <f t="shared" si="21"/>
        <v>2775.5177580367244</v>
      </c>
      <c r="AS40" s="443">
        <f t="shared" si="21"/>
        <v>2965.0792054031845</v>
      </c>
      <c r="AT40" s="443">
        <f t="shared" si="21"/>
        <v>3263.0432528726587</v>
      </c>
      <c r="AU40" s="443">
        <f t="shared" si="21"/>
        <v>3799.3834297190056</v>
      </c>
      <c r="AV40" s="443">
        <f t="shared" si="21"/>
        <v>3366.3861844700573</v>
      </c>
      <c r="AW40" s="443">
        <f t="shared" si="21"/>
        <v>3782.9127259637235</v>
      </c>
      <c r="AX40" s="443">
        <f t="shared" si="21"/>
        <v>4067.9141771039917</v>
      </c>
      <c r="AY40" s="443">
        <f t="shared" si="21"/>
        <v>4408.0450105919062</v>
      </c>
      <c r="AZ40" s="443">
        <f t="shared" si="21"/>
        <v>4649.5413523001425</v>
      </c>
      <c r="BA40" s="443">
        <f t="shared" si="21"/>
        <v>4899.4116781999419</v>
      </c>
      <c r="BB40" s="443">
        <f t="shared" si="21"/>
        <v>5136.930605601463</v>
      </c>
      <c r="BC40" s="443">
        <f t="shared" si="21"/>
        <v>5340.215723822771</v>
      </c>
      <c r="BD40" s="443">
        <f t="shared" si="21"/>
        <v>5536.0198162627439</v>
      </c>
      <c r="BE40" s="443">
        <f t="shared" si="21"/>
        <v>5753.0009761713463</v>
      </c>
      <c r="BF40" s="443">
        <f t="shared" si="21"/>
        <v>5854.1699592410032</v>
      </c>
      <c r="BG40" s="443">
        <f t="shared" si="21"/>
        <v>6088.0990648884163</v>
      </c>
      <c r="BH40" s="443">
        <f t="shared" si="21"/>
        <v>6281.3799194202966</v>
      </c>
      <c r="BI40" s="443">
        <f t="shared" si="21"/>
        <v>6531.429708440015</v>
      </c>
      <c r="BJ40" s="443">
        <f t="shared" si="21"/>
        <v>6725.4401835418612</v>
      </c>
      <c r="BK40" s="443">
        <f t="shared" si="21"/>
        <v>7033.1096304127959</v>
      </c>
      <c r="BL40" s="443">
        <f t="shared" si="21"/>
        <v>7231.0918536125091</v>
      </c>
      <c r="BM40" s="443">
        <f>SUM(BM41:BM43)</f>
        <v>7694.7991814652169</v>
      </c>
      <c r="BN40" s="443">
        <f>SUM(BN41:BN43)</f>
        <v>7731.5278309263194</v>
      </c>
      <c r="BO40" s="443">
        <f>SUM(BO41:BO43)</f>
        <v>7759.5071600931387</v>
      </c>
      <c r="BP40" s="443">
        <f>SUM(BP41:BP43)</f>
        <v>7813.2087192563631</v>
      </c>
      <c r="BQ40" s="443">
        <f t="shared" ref="BQ40:CG40" si="22">SUM(BQ41:BQ43)</f>
        <v>7504.8460079049128</v>
      </c>
      <c r="BR40" s="443">
        <f t="shared" si="22"/>
        <v>7499.5982082914061</v>
      </c>
      <c r="BS40" s="443">
        <f t="shared" si="22"/>
        <v>7539.2136468890267</v>
      </c>
      <c r="BT40" s="443">
        <f t="shared" si="22"/>
        <v>7363.6055315963995</v>
      </c>
      <c r="BU40" s="443">
        <f t="shared" si="22"/>
        <v>7311.1032422428925</v>
      </c>
      <c r="BV40" s="443">
        <f t="shared" si="22"/>
        <v>7349.6666769433132</v>
      </c>
      <c r="BW40" s="443">
        <f t="shared" si="22"/>
        <v>7474.2115978013544</v>
      </c>
      <c r="BX40" s="440">
        <f t="shared" si="22"/>
        <v>6418.1362178124027</v>
      </c>
      <c r="BY40" s="440">
        <f t="shared" si="22"/>
        <v>6409.2200918305753</v>
      </c>
      <c r="BZ40" s="440">
        <f t="shared" si="22"/>
        <v>6393.8925026049565</v>
      </c>
      <c r="CA40" s="440">
        <f t="shared" si="22"/>
        <v>7134.319229771605</v>
      </c>
      <c r="CB40" s="440">
        <f t="shared" si="22"/>
        <v>7946.6635978933909</v>
      </c>
      <c r="CC40" s="440">
        <f t="shared" si="22"/>
        <v>8303.0586658226166</v>
      </c>
      <c r="CD40" s="440">
        <f t="shared" si="22"/>
        <v>8755.0835513443781</v>
      </c>
      <c r="CE40" s="440">
        <f t="shared" si="22"/>
        <v>8917.841059120703</v>
      </c>
      <c r="CF40" s="440">
        <f t="shared" si="22"/>
        <v>9060.1658783358653</v>
      </c>
      <c r="CG40" s="442">
        <f t="shared" si="22"/>
        <v>9248.2554544708582</v>
      </c>
    </row>
    <row r="41" spans="1:86" x14ac:dyDescent="0.35">
      <c r="A41" s="353"/>
      <c r="B41" s="288" t="s">
        <v>778</v>
      </c>
      <c r="C41" s="444"/>
      <c r="D41" s="445">
        <v>0</v>
      </c>
      <c r="E41" s="445">
        <v>0</v>
      </c>
      <c r="F41" s="445">
        <v>0</v>
      </c>
      <c r="G41" s="445">
        <v>0</v>
      </c>
      <c r="H41" s="445">
        <v>0</v>
      </c>
      <c r="I41" s="445">
        <v>0</v>
      </c>
      <c r="J41" s="445">
        <v>0</v>
      </c>
      <c r="K41" s="445">
        <v>0</v>
      </c>
      <c r="L41" s="445">
        <v>0</v>
      </c>
      <c r="M41" s="445">
        <v>0</v>
      </c>
      <c r="N41" s="445">
        <v>0</v>
      </c>
      <c r="O41" s="445">
        <v>0</v>
      </c>
      <c r="P41" s="445">
        <v>0</v>
      </c>
      <c r="Q41" s="445">
        <v>0</v>
      </c>
      <c r="R41" s="445">
        <v>0</v>
      </c>
      <c r="S41" s="445">
        <v>0</v>
      </c>
      <c r="T41" s="445">
        <v>0</v>
      </c>
      <c r="U41" s="445">
        <v>0</v>
      </c>
      <c r="V41" s="445">
        <v>0</v>
      </c>
      <c r="W41" s="445">
        <v>0</v>
      </c>
      <c r="X41" s="445">
        <v>0</v>
      </c>
      <c r="Y41" s="445">
        <v>0</v>
      </c>
      <c r="Z41" s="445">
        <v>0</v>
      </c>
      <c r="AA41" s="445">
        <v>0</v>
      </c>
      <c r="AB41" s="445">
        <v>0</v>
      </c>
      <c r="AC41" s="445">
        <v>103.72065485522698</v>
      </c>
      <c r="AD41" s="445">
        <v>147.25970030891045</v>
      </c>
      <c r="AE41" s="445">
        <v>174.10949553270348</v>
      </c>
      <c r="AF41" s="445">
        <v>193.02635306618691</v>
      </c>
      <c r="AG41" s="445">
        <v>215.49987865353333</v>
      </c>
      <c r="AH41" s="445">
        <v>182.89231223694503</v>
      </c>
      <c r="AI41" s="445">
        <v>180.34884767797084</v>
      </c>
      <c r="AJ41" s="445">
        <v>182.22454072843911</v>
      </c>
      <c r="AK41" s="445">
        <v>190.92257250256918</v>
      </c>
      <c r="AL41" s="445">
        <v>206.59615889972159</v>
      </c>
      <c r="AM41" s="445">
        <v>217.37592189467208</v>
      </c>
      <c r="AN41" s="445">
        <v>223.30580269992157</v>
      </c>
      <c r="AO41" s="445">
        <v>241.43677335876689</v>
      </c>
      <c r="AP41" s="445">
        <v>251.51587731572306</v>
      </c>
      <c r="AQ41" s="445">
        <v>265.93176288894102</v>
      </c>
      <c r="AR41" s="445">
        <v>269.25500999106265</v>
      </c>
      <c r="AS41" s="445">
        <v>271.73366660975171</v>
      </c>
      <c r="AT41" s="445">
        <v>294.81747308149005</v>
      </c>
      <c r="AU41" s="445">
        <v>339.61494982489774</v>
      </c>
      <c r="AV41" s="445">
        <v>0</v>
      </c>
      <c r="AW41" s="445">
        <v>0</v>
      </c>
      <c r="AX41" s="445">
        <v>0</v>
      </c>
      <c r="AY41" s="445">
        <v>0</v>
      </c>
      <c r="AZ41" s="445">
        <v>0</v>
      </c>
      <c r="BA41" s="445">
        <v>0</v>
      </c>
      <c r="BB41" s="445">
        <v>0</v>
      </c>
      <c r="BC41" s="445">
        <v>0</v>
      </c>
      <c r="BD41" s="445">
        <v>0</v>
      </c>
      <c r="BE41" s="445">
        <v>0</v>
      </c>
      <c r="BF41" s="445">
        <v>0</v>
      </c>
      <c r="BG41" s="445">
        <v>0</v>
      </c>
      <c r="BH41" s="445">
        <v>0</v>
      </c>
      <c r="BI41" s="445">
        <v>0</v>
      </c>
      <c r="BJ41" s="445">
        <v>0</v>
      </c>
      <c r="BK41" s="445">
        <v>0</v>
      </c>
      <c r="BL41" s="445">
        <v>0</v>
      </c>
      <c r="BM41" s="445">
        <v>0</v>
      </c>
      <c r="BN41" s="445">
        <v>0</v>
      </c>
      <c r="BO41" s="445">
        <v>0</v>
      </c>
      <c r="BP41" s="445">
        <v>0</v>
      </c>
      <c r="BQ41" s="445">
        <v>0</v>
      </c>
      <c r="BR41" s="445">
        <v>0</v>
      </c>
      <c r="BS41" s="445">
        <v>0</v>
      </c>
      <c r="BT41" s="445">
        <v>0</v>
      </c>
      <c r="BU41" s="445">
        <v>0</v>
      </c>
      <c r="BV41" s="445">
        <v>0</v>
      </c>
      <c r="BW41" s="445">
        <v>0</v>
      </c>
      <c r="BX41" s="446">
        <v>0</v>
      </c>
      <c r="BY41" s="446">
        <v>0</v>
      </c>
      <c r="BZ41" s="446">
        <v>0</v>
      </c>
      <c r="CA41" s="446">
        <v>0</v>
      </c>
      <c r="CB41" s="446">
        <v>0</v>
      </c>
      <c r="CC41" s="446">
        <v>0</v>
      </c>
      <c r="CD41" s="446">
        <v>0</v>
      </c>
      <c r="CE41" s="446">
        <v>0</v>
      </c>
      <c r="CF41" s="446">
        <v>0</v>
      </c>
      <c r="CG41" s="447">
        <v>0</v>
      </c>
      <c r="CH41" s="399"/>
    </row>
    <row r="42" spans="1:86" x14ac:dyDescent="0.35">
      <c r="A42" s="353"/>
      <c r="B42" s="288" t="s">
        <v>568</v>
      </c>
      <c r="C42" s="444"/>
      <c r="D42" s="445">
        <v>0</v>
      </c>
      <c r="E42" s="445">
        <v>0</v>
      </c>
      <c r="F42" s="445">
        <v>0</v>
      </c>
      <c r="G42" s="445">
        <v>0</v>
      </c>
      <c r="H42" s="445">
        <v>0</v>
      </c>
      <c r="I42" s="445">
        <v>0</v>
      </c>
      <c r="J42" s="445">
        <v>0</v>
      </c>
      <c r="K42" s="445">
        <v>0</v>
      </c>
      <c r="L42" s="445">
        <v>0</v>
      </c>
      <c r="M42" s="445">
        <v>0</v>
      </c>
      <c r="N42" s="445">
        <v>0</v>
      </c>
      <c r="O42" s="445">
        <v>0</v>
      </c>
      <c r="P42" s="445">
        <v>0</v>
      </c>
      <c r="Q42" s="445">
        <v>0</v>
      </c>
      <c r="R42" s="445">
        <v>0</v>
      </c>
      <c r="S42" s="445">
        <v>0</v>
      </c>
      <c r="T42" s="445">
        <v>0</v>
      </c>
      <c r="U42" s="445">
        <v>0</v>
      </c>
      <c r="V42" s="445">
        <v>0</v>
      </c>
      <c r="W42" s="445">
        <v>0</v>
      </c>
      <c r="X42" s="445">
        <v>0</v>
      </c>
      <c r="Y42" s="445">
        <v>0</v>
      </c>
      <c r="Z42" s="445">
        <v>0</v>
      </c>
      <c r="AA42" s="445">
        <v>0</v>
      </c>
      <c r="AB42" s="445">
        <v>0</v>
      </c>
      <c r="AC42" s="445">
        <v>135.34280572572303</v>
      </c>
      <c r="AD42" s="445">
        <v>204.55859022820374</v>
      </c>
      <c r="AE42" s="445">
        <v>248.29409516675307</v>
      </c>
      <c r="AF42" s="445">
        <v>293.97947857300528</v>
      </c>
      <c r="AG42" s="445">
        <v>328.74879467166073</v>
      </c>
      <c r="AH42" s="445">
        <v>295.87911846332446</v>
      </c>
      <c r="AI42" s="445">
        <v>305.51334728596396</v>
      </c>
      <c r="AJ42" s="445">
        <v>316.58586660443444</v>
      </c>
      <c r="AK42" s="445">
        <v>367.51837978138667</v>
      </c>
      <c r="AL42" s="445">
        <v>409.10938975794676</v>
      </c>
      <c r="AM42" s="445">
        <v>476.03404200584924</v>
      </c>
      <c r="AN42" s="445">
        <v>510.53803207744727</v>
      </c>
      <c r="AO42" s="445">
        <v>558.96163216153946</v>
      </c>
      <c r="AP42" s="445">
        <v>607.62327198862329</v>
      </c>
      <c r="AQ42" s="445">
        <v>645.26718012047149</v>
      </c>
      <c r="AR42" s="445">
        <v>653.59729204503185</v>
      </c>
      <c r="AS42" s="445">
        <v>684.74841623244595</v>
      </c>
      <c r="AT42" s="445">
        <v>735.10315893163454</v>
      </c>
      <c r="AU42" s="445">
        <v>813.13620649694258</v>
      </c>
      <c r="AV42" s="445">
        <v>0</v>
      </c>
      <c r="AW42" s="445">
        <v>0</v>
      </c>
      <c r="AX42" s="445">
        <v>0</v>
      </c>
      <c r="AY42" s="445">
        <v>0</v>
      </c>
      <c r="AZ42" s="445">
        <v>0</v>
      </c>
      <c r="BA42" s="445">
        <v>0</v>
      </c>
      <c r="BB42" s="445">
        <v>0</v>
      </c>
      <c r="BC42" s="445">
        <v>0</v>
      </c>
      <c r="BD42" s="445">
        <v>0</v>
      </c>
      <c r="BE42" s="445">
        <v>0</v>
      </c>
      <c r="BF42" s="445">
        <v>0</v>
      </c>
      <c r="BG42" s="445">
        <v>0</v>
      </c>
      <c r="BH42" s="445">
        <v>0</v>
      </c>
      <c r="BI42" s="445">
        <v>0</v>
      </c>
      <c r="BJ42" s="445">
        <v>0</v>
      </c>
      <c r="BK42" s="445">
        <v>0</v>
      </c>
      <c r="BL42" s="445">
        <v>0</v>
      </c>
      <c r="BM42" s="445">
        <v>0</v>
      </c>
      <c r="BN42" s="445">
        <v>0</v>
      </c>
      <c r="BO42" s="445">
        <v>0</v>
      </c>
      <c r="BP42" s="445">
        <v>0</v>
      </c>
      <c r="BQ42" s="445">
        <v>0</v>
      </c>
      <c r="BR42" s="445">
        <v>0</v>
      </c>
      <c r="BS42" s="445">
        <v>0</v>
      </c>
      <c r="BT42" s="445">
        <v>0</v>
      </c>
      <c r="BU42" s="445">
        <v>0</v>
      </c>
      <c r="BV42" s="445">
        <v>0</v>
      </c>
      <c r="BW42" s="445">
        <v>0</v>
      </c>
      <c r="BX42" s="446">
        <v>0</v>
      </c>
      <c r="BY42" s="446">
        <v>0</v>
      </c>
      <c r="BZ42" s="446">
        <v>0</v>
      </c>
      <c r="CA42" s="446">
        <v>0</v>
      </c>
      <c r="CB42" s="446">
        <v>0</v>
      </c>
      <c r="CC42" s="446">
        <v>0</v>
      </c>
      <c r="CD42" s="446">
        <v>0</v>
      </c>
      <c r="CE42" s="446">
        <v>0</v>
      </c>
      <c r="CF42" s="446">
        <v>0</v>
      </c>
      <c r="CG42" s="447">
        <v>0</v>
      </c>
      <c r="CH42" s="399"/>
    </row>
    <row r="43" spans="1:86" x14ac:dyDescent="0.35">
      <c r="A43" s="353"/>
      <c r="B43" s="288" t="s">
        <v>567</v>
      </c>
      <c r="C43" s="444"/>
      <c r="D43" s="445">
        <v>0</v>
      </c>
      <c r="E43" s="445">
        <v>0</v>
      </c>
      <c r="F43" s="445">
        <v>0</v>
      </c>
      <c r="G43" s="445">
        <v>0</v>
      </c>
      <c r="H43" s="445">
        <v>0</v>
      </c>
      <c r="I43" s="445">
        <v>0</v>
      </c>
      <c r="J43" s="445">
        <v>0</v>
      </c>
      <c r="K43" s="445">
        <v>0</v>
      </c>
      <c r="L43" s="445">
        <v>0</v>
      </c>
      <c r="M43" s="445">
        <v>0</v>
      </c>
      <c r="N43" s="445">
        <v>0</v>
      </c>
      <c r="O43" s="445">
        <v>0</v>
      </c>
      <c r="P43" s="445">
        <v>0</v>
      </c>
      <c r="Q43" s="445">
        <v>0</v>
      </c>
      <c r="R43" s="445">
        <v>0</v>
      </c>
      <c r="S43" s="445">
        <v>0</v>
      </c>
      <c r="T43" s="445">
        <v>0</v>
      </c>
      <c r="U43" s="445">
        <v>0</v>
      </c>
      <c r="V43" s="445">
        <v>0</v>
      </c>
      <c r="W43" s="445">
        <v>0</v>
      </c>
      <c r="X43" s="445">
        <v>0</v>
      </c>
      <c r="Y43" s="445">
        <v>0</v>
      </c>
      <c r="Z43" s="445">
        <v>0</v>
      </c>
      <c r="AA43" s="445">
        <v>0</v>
      </c>
      <c r="AB43" s="445">
        <v>0</v>
      </c>
      <c r="AC43" s="445">
        <v>246.65277678986908</v>
      </c>
      <c r="AD43" s="445">
        <v>351.75912039133465</v>
      </c>
      <c r="AE43" s="445">
        <v>446.44604363798913</v>
      </c>
      <c r="AF43" s="445">
        <v>525.11396510865347</v>
      </c>
      <c r="AG43" s="445">
        <v>620.99638564224767</v>
      </c>
      <c r="AH43" s="445">
        <v>576.72042458716669</v>
      </c>
      <c r="AI43" s="445">
        <v>594.6313447830214</v>
      </c>
      <c r="AJ43" s="445">
        <v>674.82214023529161</v>
      </c>
      <c r="AK43" s="445">
        <v>789.183653075797</v>
      </c>
      <c r="AL43" s="445">
        <v>917.02563812010806</v>
      </c>
      <c r="AM43" s="445">
        <v>1103.6822861689745</v>
      </c>
      <c r="AN43" s="445">
        <v>1241.8889142824305</v>
      </c>
      <c r="AO43" s="445">
        <v>1431.1814258467502</v>
      </c>
      <c r="AP43" s="445">
        <v>1576.3002098004918</v>
      </c>
      <c r="AQ43" s="445">
        <v>1739.9393844374783</v>
      </c>
      <c r="AR43" s="445">
        <v>1852.6654560006298</v>
      </c>
      <c r="AS43" s="445">
        <v>2008.5971225609869</v>
      </c>
      <c r="AT43" s="445">
        <v>2233.1226208595344</v>
      </c>
      <c r="AU43" s="445">
        <v>2646.6322733971651</v>
      </c>
      <c r="AV43" s="445">
        <v>3366.3861844700573</v>
      </c>
      <c r="AW43" s="445">
        <v>3782.9127259637235</v>
      </c>
      <c r="AX43" s="445">
        <v>4067.9141771039917</v>
      </c>
      <c r="AY43" s="445">
        <v>4408.0450105919062</v>
      </c>
      <c r="AZ43" s="445">
        <v>4649.5413523001425</v>
      </c>
      <c r="BA43" s="445">
        <v>4899.4116781999419</v>
      </c>
      <c r="BB43" s="445">
        <v>5136.930605601463</v>
      </c>
      <c r="BC43" s="445">
        <v>5340.215723822771</v>
      </c>
      <c r="BD43" s="445">
        <v>5536.0198162627439</v>
      </c>
      <c r="BE43" s="445">
        <v>5753.0009761713463</v>
      </c>
      <c r="BF43" s="445">
        <v>5854.1699592410032</v>
      </c>
      <c r="BG43" s="445">
        <v>6088.0990648884163</v>
      </c>
      <c r="BH43" s="445">
        <v>6281.3799194202966</v>
      </c>
      <c r="BI43" s="445">
        <v>6531.429708440015</v>
      </c>
      <c r="BJ43" s="445">
        <v>6725.4401835418612</v>
      </c>
      <c r="BK43" s="445">
        <v>7033.1096304127959</v>
      </c>
      <c r="BL43" s="445">
        <v>7231.0918536125091</v>
      </c>
      <c r="BM43" s="445">
        <v>7694.7991814652169</v>
      </c>
      <c r="BN43" s="445">
        <v>7731.5278309263194</v>
      </c>
      <c r="BO43" s="445">
        <v>7759.5071600931387</v>
      </c>
      <c r="BP43" s="445">
        <v>7813.2087192563631</v>
      </c>
      <c r="BQ43" s="445">
        <v>7504.8460079049128</v>
      </c>
      <c r="BR43" s="445">
        <v>7499.5982082914061</v>
      </c>
      <c r="BS43" s="445">
        <v>7539.2136468890267</v>
      </c>
      <c r="BT43" s="445">
        <v>7363.6055315963995</v>
      </c>
      <c r="BU43" s="445">
        <v>7311.1032422428925</v>
      </c>
      <c r="BV43" s="445">
        <v>7349.6666769433132</v>
      </c>
      <c r="BW43" s="445">
        <v>7474.2115978013544</v>
      </c>
      <c r="BX43" s="446">
        <v>6418.1362178124027</v>
      </c>
      <c r="BY43" s="446">
        <v>6409.2200918305753</v>
      </c>
      <c r="BZ43" s="446">
        <v>6393.8925026049565</v>
      </c>
      <c r="CA43" s="446">
        <v>7134.319229771605</v>
      </c>
      <c r="CB43" s="446">
        <v>7946.6635978933909</v>
      </c>
      <c r="CC43" s="446">
        <v>8303.0586658226166</v>
      </c>
      <c r="CD43" s="446">
        <v>8755.0835513443781</v>
      </c>
      <c r="CE43" s="446">
        <v>8917.841059120703</v>
      </c>
      <c r="CF43" s="446">
        <v>9060.1658783358653</v>
      </c>
      <c r="CG43" s="447">
        <v>9248.2554544708582</v>
      </c>
      <c r="CH43" s="399"/>
    </row>
    <row r="44" spans="1:86" ht="25.5" customHeight="1" x14ac:dyDescent="0.35">
      <c r="A44" s="353"/>
      <c r="B44" s="449" t="s">
        <v>779</v>
      </c>
      <c r="C44" s="444"/>
      <c r="D44" s="445">
        <v>0</v>
      </c>
      <c r="E44" s="445">
        <v>0</v>
      </c>
      <c r="F44" s="445">
        <v>0</v>
      </c>
      <c r="G44" s="445">
        <v>0</v>
      </c>
      <c r="H44" s="445">
        <v>0</v>
      </c>
      <c r="I44" s="445">
        <v>0</v>
      </c>
      <c r="J44" s="445">
        <v>0</v>
      </c>
      <c r="K44" s="445">
        <v>0</v>
      </c>
      <c r="L44" s="445">
        <v>0</v>
      </c>
      <c r="M44" s="445">
        <v>0</v>
      </c>
      <c r="N44" s="445">
        <v>0</v>
      </c>
      <c r="O44" s="445">
        <v>0</v>
      </c>
      <c r="P44" s="445">
        <v>0</v>
      </c>
      <c r="Q44" s="445">
        <v>0</v>
      </c>
      <c r="R44" s="445">
        <v>0</v>
      </c>
      <c r="S44" s="445">
        <v>0</v>
      </c>
      <c r="T44" s="445">
        <v>0</v>
      </c>
      <c r="U44" s="445">
        <v>0</v>
      </c>
      <c r="V44" s="445">
        <v>0</v>
      </c>
      <c r="W44" s="445">
        <v>0</v>
      </c>
      <c r="X44" s="445">
        <v>0</v>
      </c>
      <c r="Y44" s="445">
        <v>0</v>
      </c>
      <c r="Z44" s="445">
        <v>0</v>
      </c>
      <c r="AA44" s="445">
        <v>0</v>
      </c>
      <c r="AB44" s="445">
        <v>0</v>
      </c>
      <c r="AC44" s="445">
        <v>0</v>
      </c>
      <c r="AD44" s="445">
        <v>0</v>
      </c>
      <c r="AE44" s="445">
        <v>0</v>
      </c>
      <c r="AF44" s="445">
        <v>0</v>
      </c>
      <c r="AG44" s="445">
        <v>0</v>
      </c>
      <c r="AH44" s="445">
        <v>0</v>
      </c>
      <c r="AI44" s="445">
        <v>0</v>
      </c>
      <c r="AJ44" s="445">
        <v>0</v>
      </c>
      <c r="AK44" s="445">
        <v>0</v>
      </c>
      <c r="AL44" s="445">
        <v>0</v>
      </c>
      <c r="AM44" s="445">
        <v>0</v>
      </c>
      <c r="AN44" s="445">
        <v>0</v>
      </c>
      <c r="AO44" s="445">
        <v>0</v>
      </c>
      <c r="AP44" s="445">
        <v>0</v>
      </c>
      <c r="AQ44" s="445">
        <v>0</v>
      </c>
      <c r="AR44" s="445">
        <v>0</v>
      </c>
      <c r="AS44" s="445">
        <v>0</v>
      </c>
      <c r="AT44" s="445">
        <v>0</v>
      </c>
      <c r="AU44" s="445">
        <v>0</v>
      </c>
      <c r="AV44" s="445">
        <v>0</v>
      </c>
      <c r="AW44" s="445">
        <v>0</v>
      </c>
      <c r="AX44" s="445">
        <v>0</v>
      </c>
      <c r="AY44" s="445">
        <v>0</v>
      </c>
      <c r="AZ44" s="445">
        <v>0</v>
      </c>
      <c r="BA44" s="445">
        <v>0</v>
      </c>
      <c r="BB44" s="445">
        <v>0</v>
      </c>
      <c r="BC44" s="445">
        <v>0</v>
      </c>
      <c r="BD44" s="445">
        <v>0</v>
      </c>
      <c r="BE44" s="445">
        <v>0</v>
      </c>
      <c r="BF44" s="445">
        <v>1.7658059265199433</v>
      </c>
      <c r="BG44" s="445">
        <v>2.0207124998376442</v>
      </c>
      <c r="BH44" s="445">
        <v>2.1903481412033745</v>
      </c>
      <c r="BI44" s="445">
        <v>2.255510907685442</v>
      </c>
      <c r="BJ44" s="445">
        <v>1.9798827268539538</v>
      </c>
      <c r="BK44" s="445">
        <v>2.2166617469093293</v>
      </c>
      <c r="BL44" s="445">
        <v>2.7863528339797905</v>
      </c>
      <c r="BM44" s="445">
        <v>3.9474015164409386</v>
      </c>
      <c r="BN44" s="445">
        <v>4.4276971553633979</v>
      </c>
      <c r="BO44" s="445">
        <v>5.2359242141798914</v>
      </c>
      <c r="BP44" s="445">
        <v>6.7042111979161572</v>
      </c>
      <c r="BQ44" s="445">
        <v>8.3151418634792584</v>
      </c>
      <c r="BR44" s="445">
        <v>9.8266523682732458</v>
      </c>
      <c r="BS44" s="445">
        <v>11.818307731346541</v>
      </c>
      <c r="BT44" s="445">
        <v>13.083451508463479</v>
      </c>
      <c r="BU44" s="445">
        <v>14.091006222575453</v>
      </c>
      <c r="BV44" s="445">
        <v>15.765573106766286</v>
      </c>
      <c r="BW44" s="445">
        <v>17.304733511389763</v>
      </c>
      <c r="BX44" s="446">
        <v>18.215353487046368</v>
      </c>
      <c r="BY44" s="446">
        <v>20.673088454260146</v>
      </c>
      <c r="BZ44" s="446">
        <v>21.868355277583671</v>
      </c>
      <c r="CA44" s="446">
        <v>26.83490699005656</v>
      </c>
      <c r="CB44" s="446">
        <v>29.89044527764483</v>
      </c>
      <c r="CC44" s="446">
        <v>31.230983623572172</v>
      </c>
      <c r="CD44" s="446">
        <v>32.93122233864797</v>
      </c>
      <c r="CE44" s="446">
        <v>33.54341565975492</v>
      </c>
      <c r="CF44" s="446">
        <v>34.078753813685239</v>
      </c>
      <c r="CG44" s="447">
        <v>34.786230745796573</v>
      </c>
      <c r="CH44" s="399"/>
    </row>
    <row r="45" spans="1:86" ht="25.5" customHeight="1" x14ac:dyDescent="0.35">
      <c r="A45" s="353"/>
      <c r="B45" s="384" t="s">
        <v>375</v>
      </c>
      <c r="C45" s="444"/>
      <c r="D45" s="440">
        <v>0</v>
      </c>
      <c r="E45" s="440">
        <v>0</v>
      </c>
      <c r="F45" s="440">
        <v>0</v>
      </c>
      <c r="G45" s="440">
        <v>0</v>
      </c>
      <c r="H45" s="440">
        <v>0</v>
      </c>
      <c r="I45" s="440">
        <v>0</v>
      </c>
      <c r="J45" s="440">
        <v>0</v>
      </c>
      <c r="K45" s="440">
        <v>0</v>
      </c>
      <c r="L45" s="440">
        <v>0</v>
      </c>
      <c r="M45" s="440">
        <v>0</v>
      </c>
      <c r="N45" s="440">
        <v>0</v>
      </c>
      <c r="O45" s="440">
        <v>0</v>
      </c>
      <c r="P45" s="440">
        <v>0</v>
      </c>
      <c r="Q45" s="440">
        <v>0</v>
      </c>
      <c r="R45" s="440">
        <v>0</v>
      </c>
      <c r="S45" s="440">
        <v>0</v>
      </c>
      <c r="T45" s="440">
        <v>0</v>
      </c>
      <c r="U45" s="440">
        <v>0</v>
      </c>
      <c r="V45" s="440">
        <v>0</v>
      </c>
      <c r="W45" s="440">
        <v>0</v>
      </c>
      <c r="X45" s="440">
        <v>0</v>
      </c>
      <c r="Y45" s="440">
        <v>0</v>
      </c>
      <c r="Z45" s="440">
        <v>0</v>
      </c>
      <c r="AA45" s="440">
        <v>0</v>
      </c>
      <c r="AB45" s="440">
        <v>0</v>
      </c>
      <c r="AC45" s="440">
        <v>0</v>
      </c>
      <c r="AD45" s="440">
        <v>0</v>
      </c>
      <c r="AE45" s="440">
        <v>0</v>
      </c>
      <c r="AF45" s="440">
        <v>0</v>
      </c>
      <c r="AG45" s="440">
        <v>0</v>
      </c>
      <c r="AH45" s="440">
        <v>0</v>
      </c>
      <c r="AI45" s="440">
        <v>0</v>
      </c>
      <c r="AJ45" s="440">
        <v>0</v>
      </c>
      <c r="AK45" s="440">
        <v>0</v>
      </c>
      <c r="AL45" s="440">
        <v>0</v>
      </c>
      <c r="AM45" s="440">
        <v>0</v>
      </c>
      <c r="AN45" s="440">
        <v>0</v>
      </c>
      <c r="AO45" s="440">
        <v>0</v>
      </c>
      <c r="AP45" s="440">
        <v>0</v>
      </c>
      <c r="AQ45" s="440">
        <v>0</v>
      </c>
      <c r="AR45" s="440">
        <v>0</v>
      </c>
      <c r="AS45" s="440">
        <v>0</v>
      </c>
      <c r="AT45" s="440">
        <v>0</v>
      </c>
      <c r="AU45" s="440">
        <v>0</v>
      </c>
      <c r="AV45" s="440">
        <v>0</v>
      </c>
      <c r="AW45" s="440">
        <v>0</v>
      </c>
      <c r="AX45" s="440">
        <v>0</v>
      </c>
      <c r="AY45" s="440">
        <v>0</v>
      </c>
      <c r="AZ45" s="440">
        <v>0</v>
      </c>
      <c r="BA45" s="440">
        <v>0</v>
      </c>
      <c r="BB45" s="440">
        <v>0</v>
      </c>
      <c r="BC45" s="440">
        <v>0</v>
      </c>
      <c r="BD45" s="440">
        <v>0</v>
      </c>
      <c r="BE45" s="440">
        <v>0</v>
      </c>
      <c r="BF45" s="440">
        <v>0</v>
      </c>
      <c r="BG45" s="440">
        <v>0</v>
      </c>
      <c r="BH45" s="440">
        <v>0</v>
      </c>
      <c r="BI45" s="440">
        <v>0</v>
      </c>
      <c r="BJ45" s="440">
        <v>0</v>
      </c>
      <c r="BK45" s="440">
        <v>0</v>
      </c>
      <c r="BL45" s="440">
        <v>0</v>
      </c>
      <c r="BM45" s="440">
        <v>141.5329647682745</v>
      </c>
      <c r="BN45" s="440">
        <v>150.99688117112925</v>
      </c>
      <c r="BO45" s="440">
        <v>130.61207430886444</v>
      </c>
      <c r="BP45" s="440">
        <v>131.76346639004819</v>
      </c>
      <c r="BQ45" s="440">
        <v>146.28503896882339</v>
      </c>
      <c r="BR45" s="440">
        <v>129.5083349665245</v>
      </c>
      <c r="BS45" s="440">
        <v>128.02347437345983</v>
      </c>
      <c r="BT45" s="440">
        <v>133.94191278035302</v>
      </c>
      <c r="BU45" s="440">
        <v>140.34420322313014</v>
      </c>
      <c r="BV45" s="440">
        <v>159.30977312088697</v>
      </c>
      <c r="BW45" s="440">
        <v>184.05918284039345</v>
      </c>
      <c r="BX45" s="440">
        <v>125.4152107661081</v>
      </c>
      <c r="BY45" s="440">
        <v>176.8793058214238</v>
      </c>
      <c r="BZ45" s="440">
        <v>199.96617048452796</v>
      </c>
      <c r="CA45" s="440">
        <v>265.18072747491067</v>
      </c>
      <c r="CB45" s="440">
        <v>326.80215672553999</v>
      </c>
      <c r="CC45" s="440">
        <v>385.20310926028202</v>
      </c>
      <c r="CD45" s="440">
        <v>455.82400100333643</v>
      </c>
      <c r="CE45" s="440">
        <v>524.94090550791339</v>
      </c>
      <c r="CF45" s="440">
        <v>594.85245972066787</v>
      </c>
      <c r="CG45" s="442">
        <v>660.62481978285348</v>
      </c>
      <c r="CH45" s="399"/>
    </row>
    <row r="46" spans="1:86" s="246" customFormat="1" ht="26.25" customHeight="1" x14ac:dyDescent="0.35">
      <c r="B46" s="393" t="s">
        <v>413</v>
      </c>
      <c r="C46" s="450"/>
      <c r="D46" s="443">
        <v>0</v>
      </c>
      <c r="E46" s="443">
        <v>0</v>
      </c>
      <c r="F46" s="443">
        <v>0</v>
      </c>
      <c r="G46" s="443">
        <v>0</v>
      </c>
      <c r="H46" s="443">
        <v>0</v>
      </c>
      <c r="I46" s="443">
        <v>0</v>
      </c>
      <c r="J46" s="443">
        <v>0</v>
      </c>
      <c r="K46" s="443">
        <v>0</v>
      </c>
      <c r="L46" s="443">
        <v>0</v>
      </c>
      <c r="M46" s="443">
        <v>0</v>
      </c>
      <c r="N46" s="443">
        <v>0</v>
      </c>
      <c r="O46" s="443">
        <v>0</v>
      </c>
      <c r="P46" s="443">
        <v>0</v>
      </c>
      <c r="Q46" s="443">
        <v>0</v>
      </c>
      <c r="R46" s="443">
        <v>0</v>
      </c>
      <c r="S46" s="443">
        <v>0</v>
      </c>
      <c r="T46" s="443">
        <v>0</v>
      </c>
      <c r="U46" s="443">
        <v>0</v>
      </c>
      <c r="V46" s="443">
        <v>0</v>
      </c>
      <c r="W46" s="443">
        <v>0</v>
      </c>
      <c r="X46" s="443">
        <v>0</v>
      </c>
      <c r="Y46" s="443">
        <v>0</v>
      </c>
      <c r="Z46" s="443">
        <v>0</v>
      </c>
      <c r="AA46" s="443">
        <v>0</v>
      </c>
      <c r="AB46" s="443">
        <v>0</v>
      </c>
      <c r="AC46" s="443">
        <v>0</v>
      </c>
      <c r="AD46" s="443">
        <v>0</v>
      </c>
      <c r="AE46" s="443">
        <v>1.8119908953857053</v>
      </c>
      <c r="AF46" s="443">
        <f t="shared" ref="AF46:BY46" si="23">SUM(AF47:AF49)</f>
        <v>65.195462162862</v>
      </c>
      <c r="AG46" s="443">
        <f t="shared" si="23"/>
        <v>138.40343231886831</v>
      </c>
      <c r="AH46" s="443">
        <f t="shared" si="23"/>
        <v>295.2864118958899</v>
      </c>
      <c r="AI46" s="443">
        <f t="shared" si="23"/>
        <v>424.67159024880368</v>
      </c>
      <c r="AJ46" s="443">
        <f t="shared" si="23"/>
        <v>564.2464171000795</v>
      </c>
      <c r="AK46" s="443">
        <f t="shared" si="23"/>
        <v>706.4819900825371</v>
      </c>
      <c r="AL46" s="443">
        <f t="shared" si="23"/>
        <v>897.57955354728347</v>
      </c>
      <c r="AM46" s="443">
        <f t="shared" si="23"/>
        <v>1103.6687758002561</v>
      </c>
      <c r="AN46" s="443">
        <f t="shared" si="23"/>
        <v>1221.1126018494595</v>
      </c>
      <c r="AO46" s="443">
        <f t="shared" si="23"/>
        <v>1372.7794297913963</v>
      </c>
      <c r="AP46" s="443">
        <f t="shared" si="23"/>
        <v>1606.9522857251436</v>
      </c>
      <c r="AQ46" s="443">
        <f t="shared" si="23"/>
        <v>1761.414549905604</v>
      </c>
      <c r="AR46" s="443">
        <f t="shared" si="23"/>
        <v>1867.9420077715772</v>
      </c>
      <c r="AS46" s="443">
        <f t="shared" si="23"/>
        <v>1969.4193432509946</v>
      </c>
      <c r="AT46" s="443">
        <f t="shared" si="23"/>
        <v>2085.4488338685205</v>
      </c>
      <c r="AU46" s="443">
        <f t="shared" si="23"/>
        <v>2364.5715751846674</v>
      </c>
      <c r="AV46" s="443">
        <f t="shared" si="23"/>
        <v>148.01078690192043</v>
      </c>
      <c r="AW46" s="443">
        <f t="shared" si="23"/>
        <v>0</v>
      </c>
      <c r="AX46" s="443">
        <f t="shared" si="23"/>
        <v>0</v>
      </c>
      <c r="AY46" s="443">
        <f t="shared" si="23"/>
        <v>0</v>
      </c>
      <c r="AZ46" s="443">
        <f t="shared" si="23"/>
        <v>0</v>
      </c>
      <c r="BA46" s="443">
        <f t="shared" si="23"/>
        <v>0</v>
      </c>
      <c r="BB46" s="443">
        <f t="shared" si="23"/>
        <v>0</v>
      </c>
      <c r="BC46" s="443">
        <f t="shared" si="23"/>
        <v>0</v>
      </c>
      <c r="BD46" s="443">
        <f t="shared" si="23"/>
        <v>0</v>
      </c>
      <c r="BE46" s="443">
        <f t="shared" si="23"/>
        <v>0</v>
      </c>
      <c r="BF46" s="443">
        <f t="shared" si="23"/>
        <v>0</v>
      </c>
      <c r="BG46" s="443">
        <f t="shared" si="23"/>
        <v>0</v>
      </c>
      <c r="BH46" s="443">
        <f t="shared" si="23"/>
        <v>0</v>
      </c>
      <c r="BI46" s="443">
        <f t="shared" si="23"/>
        <v>0</v>
      </c>
      <c r="BJ46" s="443">
        <f t="shared" si="23"/>
        <v>0</v>
      </c>
      <c r="BK46" s="443">
        <f t="shared" si="23"/>
        <v>0</v>
      </c>
      <c r="BL46" s="443">
        <f t="shared" si="23"/>
        <v>0</v>
      </c>
      <c r="BM46" s="443">
        <f t="shared" si="23"/>
        <v>0</v>
      </c>
      <c r="BN46" s="443">
        <f t="shared" si="23"/>
        <v>0</v>
      </c>
      <c r="BO46" s="443">
        <f t="shared" si="23"/>
        <v>0</v>
      </c>
      <c r="BP46" s="443">
        <f t="shared" si="23"/>
        <v>0</v>
      </c>
      <c r="BQ46" s="443">
        <f t="shared" si="23"/>
        <v>0</v>
      </c>
      <c r="BR46" s="443">
        <f t="shared" si="23"/>
        <v>0</v>
      </c>
      <c r="BS46" s="443">
        <f t="shared" si="23"/>
        <v>0</v>
      </c>
      <c r="BT46" s="443">
        <f t="shared" si="23"/>
        <v>0</v>
      </c>
      <c r="BU46" s="443">
        <f t="shared" si="23"/>
        <v>0</v>
      </c>
      <c r="BV46" s="443">
        <f t="shared" si="23"/>
        <v>0</v>
      </c>
      <c r="BW46" s="443">
        <f t="shared" si="23"/>
        <v>0</v>
      </c>
      <c r="BX46" s="440">
        <f t="shared" si="23"/>
        <v>0</v>
      </c>
      <c r="BY46" s="440">
        <f t="shared" si="23"/>
        <v>0</v>
      </c>
      <c r="BZ46" s="440">
        <f t="shared" ref="BZ46:CG46" si="24">SUM(BZ47:BZ49)</f>
        <v>0</v>
      </c>
      <c r="CA46" s="440">
        <f t="shared" si="24"/>
        <v>0</v>
      </c>
      <c r="CB46" s="440">
        <f t="shared" si="24"/>
        <v>0</v>
      </c>
      <c r="CC46" s="440">
        <f t="shared" si="24"/>
        <v>0</v>
      </c>
      <c r="CD46" s="440">
        <f t="shared" si="24"/>
        <v>0</v>
      </c>
      <c r="CE46" s="440">
        <f t="shared" si="24"/>
        <v>0</v>
      </c>
      <c r="CF46" s="440">
        <f t="shared" si="24"/>
        <v>0</v>
      </c>
      <c r="CG46" s="442">
        <f t="shared" si="24"/>
        <v>0</v>
      </c>
    </row>
    <row r="47" spans="1:86" x14ac:dyDescent="0.35">
      <c r="A47" s="353"/>
      <c r="B47" s="288" t="s">
        <v>778</v>
      </c>
      <c r="C47" s="444"/>
      <c r="D47" s="445">
        <v>0</v>
      </c>
      <c r="E47" s="445">
        <v>0</v>
      </c>
      <c r="F47" s="445">
        <v>0</v>
      </c>
      <c r="G47" s="445">
        <v>0</v>
      </c>
      <c r="H47" s="445">
        <v>0</v>
      </c>
      <c r="I47" s="445">
        <v>0</v>
      </c>
      <c r="J47" s="445">
        <v>0</v>
      </c>
      <c r="K47" s="445">
        <v>0</v>
      </c>
      <c r="L47" s="445">
        <v>0</v>
      </c>
      <c r="M47" s="445">
        <v>0</v>
      </c>
      <c r="N47" s="445">
        <v>0</v>
      </c>
      <c r="O47" s="445">
        <v>0</v>
      </c>
      <c r="P47" s="445">
        <v>0</v>
      </c>
      <c r="Q47" s="445">
        <v>0</v>
      </c>
      <c r="R47" s="445">
        <v>0</v>
      </c>
      <c r="S47" s="445">
        <v>0</v>
      </c>
      <c r="T47" s="445">
        <v>0</v>
      </c>
      <c r="U47" s="445">
        <v>0</v>
      </c>
      <c r="V47" s="445">
        <v>0</v>
      </c>
      <c r="W47" s="445">
        <v>0</v>
      </c>
      <c r="X47" s="445">
        <v>0</v>
      </c>
      <c r="Y47" s="445">
        <v>0</v>
      </c>
      <c r="Z47" s="445">
        <v>0</v>
      </c>
      <c r="AA47" s="445">
        <v>0</v>
      </c>
      <c r="AB47" s="445">
        <v>0</v>
      </c>
      <c r="AC47" s="445">
        <v>0</v>
      </c>
      <c r="AD47" s="445">
        <v>0</v>
      </c>
      <c r="AE47" s="445">
        <v>0</v>
      </c>
      <c r="AF47" s="445">
        <v>6.501753934776187</v>
      </c>
      <c r="AG47" s="445">
        <v>28.162509454325427</v>
      </c>
      <c r="AH47" s="445">
        <v>57.181880230423253</v>
      </c>
      <c r="AI47" s="445">
        <v>62.573134638261095</v>
      </c>
      <c r="AJ47" s="445">
        <v>61.526487185479155</v>
      </c>
      <c r="AK47" s="445">
        <v>63.665826861966615</v>
      </c>
      <c r="AL47" s="445">
        <v>66.707464929711691</v>
      </c>
      <c r="AM47" s="445">
        <v>68.152168302961826</v>
      </c>
      <c r="AN47" s="445">
        <v>64.941552828865852</v>
      </c>
      <c r="AO47" s="445">
        <v>63.294031930801886</v>
      </c>
      <c r="AP47" s="445">
        <v>64.228444597831171</v>
      </c>
      <c r="AQ47" s="445">
        <v>63.143656822628841</v>
      </c>
      <c r="AR47" s="445">
        <v>61.939938088827482</v>
      </c>
      <c r="AS47" s="445">
        <v>61.186310970037248</v>
      </c>
      <c r="AT47" s="445">
        <v>62.401797658125069</v>
      </c>
      <c r="AU47" s="445">
        <v>68.119032110597772</v>
      </c>
      <c r="AV47" s="445">
        <v>4.2639231780917237</v>
      </c>
      <c r="AW47" s="445">
        <v>0</v>
      </c>
      <c r="AX47" s="445">
        <v>0</v>
      </c>
      <c r="AY47" s="445">
        <v>0</v>
      </c>
      <c r="AZ47" s="445">
        <v>0</v>
      </c>
      <c r="BA47" s="445">
        <v>0</v>
      </c>
      <c r="BB47" s="445">
        <v>0</v>
      </c>
      <c r="BC47" s="445">
        <v>0</v>
      </c>
      <c r="BD47" s="445">
        <v>0</v>
      </c>
      <c r="BE47" s="445">
        <v>0</v>
      </c>
      <c r="BF47" s="445">
        <v>0</v>
      </c>
      <c r="BG47" s="445">
        <v>0</v>
      </c>
      <c r="BH47" s="445">
        <v>0</v>
      </c>
      <c r="BI47" s="445">
        <v>0</v>
      </c>
      <c r="BJ47" s="445">
        <v>0</v>
      </c>
      <c r="BK47" s="445">
        <v>0</v>
      </c>
      <c r="BL47" s="445">
        <v>0</v>
      </c>
      <c r="BM47" s="445">
        <v>0</v>
      </c>
      <c r="BN47" s="445">
        <v>0</v>
      </c>
      <c r="BO47" s="445">
        <v>0</v>
      </c>
      <c r="BP47" s="445">
        <v>0</v>
      </c>
      <c r="BQ47" s="445">
        <v>0</v>
      </c>
      <c r="BR47" s="445">
        <v>0</v>
      </c>
      <c r="BS47" s="445">
        <v>0</v>
      </c>
      <c r="BT47" s="445">
        <v>0</v>
      </c>
      <c r="BU47" s="445">
        <v>0</v>
      </c>
      <c r="BV47" s="445">
        <v>0</v>
      </c>
      <c r="BW47" s="445">
        <v>0</v>
      </c>
      <c r="BX47" s="446">
        <v>0</v>
      </c>
      <c r="BY47" s="446">
        <v>0</v>
      </c>
      <c r="BZ47" s="446">
        <v>0</v>
      </c>
      <c r="CA47" s="446">
        <v>0</v>
      </c>
      <c r="CB47" s="446">
        <v>0</v>
      </c>
      <c r="CC47" s="446">
        <v>0</v>
      </c>
      <c r="CD47" s="446">
        <v>0</v>
      </c>
      <c r="CE47" s="446">
        <v>0</v>
      </c>
      <c r="CF47" s="446">
        <v>0</v>
      </c>
      <c r="CG47" s="447">
        <v>0</v>
      </c>
      <c r="CH47" s="399"/>
    </row>
    <row r="48" spans="1:86" x14ac:dyDescent="0.35">
      <c r="A48" s="353"/>
      <c r="B48" s="288" t="s">
        <v>568</v>
      </c>
      <c r="C48" s="444"/>
      <c r="D48" s="445">
        <v>0</v>
      </c>
      <c r="E48" s="445">
        <v>0</v>
      </c>
      <c r="F48" s="445">
        <v>0</v>
      </c>
      <c r="G48" s="445">
        <v>0</v>
      </c>
      <c r="H48" s="445">
        <v>0</v>
      </c>
      <c r="I48" s="445">
        <v>0</v>
      </c>
      <c r="J48" s="445">
        <v>0</v>
      </c>
      <c r="K48" s="445">
        <v>0</v>
      </c>
      <c r="L48" s="445">
        <v>0</v>
      </c>
      <c r="M48" s="445">
        <v>0</v>
      </c>
      <c r="N48" s="445">
        <v>0</v>
      </c>
      <c r="O48" s="445">
        <v>0</v>
      </c>
      <c r="P48" s="445">
        <v>0</v>
      </c>
      <c r="Q48" s="445">
        <v>0</v>
      </c>
      <c r="R48" s="445">
        <v>0</v>
      </c>
      <c r="S48" s="445">
        <v>0</v>
      </c>
      <c r="T48" s="445">
        <v>0</v>
      </c>
      <c r="U48" s="445">
        <v>0</v>
      </c>
      <c r="V48" s="445">
        <v>0</v>
      </c>
      <c r="W48" s="445">
        <v>0</v>
      </c>
      <c r="X48" s="445">
        <v>0</v>
      </c>
      <c r="Y48" s="445">
        <v>0</v>
      </c>
      <c r="Z48" s="445">
        <v>0</v>
      </c>
      <c r="AA48" s="445">
        <v>0</v>
      </c>
      <c r="AB48" s="445">
        <v>0</v>
      </c>
      <c r="AC48" s="445">
        <v>0</v>
      </c>
      <c r="AD48" s="445">
        <v>0</v>
      </c>
      <c r="AE48" s="445">
        <v>0</v>
      </c>
      <c r="AF48" s="445">
        <v>58.693708228085818</v>
      </c>
      <c r="AG48" s="445">
        <v>110.24092286454288</v>
      </c>
      <c r="AH48" s="445">
        <v>238.10453166546662</v>
      </c>
      <c r="AI48" s="445">
        <v>348.63765559834229</v>
      </c>
      <c r="AJ48" s="445">
        <v>435.91064264111867</v>
      </c>
      <c r="AK48" s="445">
        <v>522.08531762464384</v>
      </c>
      <c r="AL48" s="445">
        <v>645.36702180319071</v>
      </c>
      <c r="AM48" s="445">
        <v>778.51476823093401</v>
      </c>
      <c r="AN48" s="445">
        <v>841.36273394634088</v>
      </c>
      <c r="AO48" s="445">
        <v>918.96012616739847</v>
      </c>
      <c r="AP48" s="445">
        <v>1048.1744384645124</v>
      </c>
      <c r="AQ48" s="445">
        <v>1124.2835364401926</v>
      </c>
      <c r="AR48" s="445">
        <v>1165.7534194189534</v>
      </c>
      <c r="AS48" s="445">
        <v>1203.2171385661347</v>
      </c>
      <c r="AT48" s="445">
        <v>1249.0749674273006</v>
      </c>
      <c r="AU48" s="445">
        <v>1400.0521066273557</v>
      </c>
      <c r="AV48" s="445">
        <v>87.636515714024299</v>
      </c>
      <c r="AW48" s="445">
        <v>0</v>
      </c>
      <c r="AX48" s="445">
        <v>0</v>
      </c>
      <c r="AY48" s="445">
        <v>0</v>
      </c>
      <c r="AZ48" s="445">
        <v>0</v>
      </c>
      <c r="BA48" s="445">
        <v>0</v>
      </c>
      <c r="BB48" s="445">
        <v>0</v>
      </c>
      <c r="BC48" s="445">
        <v>0</v>
      </c>
      <c r="BD48" s="445">
        <v>0</v>
      </c>
      <c r="BE48" s="445">
        <v>0</v>
      </c>
      <c r="BF48" s="445">
        <v>0</v>
      </c>
      <c r="BG48" s="445">
        <v>0</v>
      </c>
      <c r="BH48" s="445">
        <v>0</v>
      </c>
      <c r="BI48" s="445">
        <v>0</v>
      </c>
      <c r="BJ48" s="445">
        <v>0</v>
      </c>
      <c r="BK48" s="445">
        <v>0</v>
      </c>
      <c r="BL48" s="445">
        <v>0</v>
      </c>
      <c r="BM48" s="445">
        <v>0</v>
      </c>
      <c r="BN48" s="445">
        <v>0</v>
      </c>
      <c r="BO48" s="445">
        <v>0</v>
      </c>
      <c r="BP48" s="445">
        <v>0</v>
      </c>
      <c r="BQ48" s="445">
        <v>0</v>
      </c>
      <c r="BR48" s="445">
        <v>0</v>
      </c>
      <c r="BS48" s="445">
        <v>0</v>
      </c>
      <c r="BT48" s="445">
        <v>0</v>
      </c>
      <c r="BU48" s="445">
        <v>0</v>
      </c>
      <c r="BV48" s="445">
        <v>0</v>
      </c>
      <c r="BW48" s="445">
        <v>0</v>
      </c>
      <c r="BX48" s="446">
        <v>0</v>
      </c>
      <c r="BY48" s="446">
        <v>0</v>
      </c>
      <c r="BZ48" s="446">
        <v>0</v>
      </c>
      <c r="CA48" s="446">
        <v>0</v>
      </c>
      <c r="CB48" s="446">
        <v>0</v>
      </c>
      <c r="CC48" s="446">
        <v>0</v>
      </c>
      <c r="CD48" s="446">
        <v>0</v>
      </c>
      <c r="CE48" s="446">
        <v>0</v>
      </c>
      <c r="CF48" s="446">
        <v>0</v>
      </c>
      <c r="CG48" s="447">
        <v>0</v>
      </c>
      <c r="CH48" s="399"/>
    </row>
    <row r="49" spans="1:86" s="366" customFormat="1" ht="25.5" customHeight="1" thickBot="1" x14ac:dyDescent="0.4">
      <c r="B49" s="451" t="s">
        <v>567</v>
      </c>
      <c r="C49" s="452"/>
      <c r="D49" s="453">
        <v>0</v>
      </c>
      <c r="E49" s="453">
        <v>0</v>
      </c>
      <c r="F49" s="453">
        <v>0</v>
      </c>
      <c r="G49" s="453">
        <v>0</v>
      </c>
      <c r="H49" s="453">
        <v>0</v>
      </c>
      <c r="I49" s="453">
        <v>0</v>
      </c>
      <c r="J49" s="453">
        <v>0</v>
      </c>
      <c r="K49" s="453">
        <v>0</v>
      </c>
      <c r="L49" s="453">
        <v>0</v>
      </c>
      <c r="M49" s="453">
        <v>0</v>
      </c>
      <c r="N49" s="453">
        <v>0</v>
      </c>
      <c r="O49" s="453">
        <v>0</v>
      </c>
      <c r="P49" s="453">
        <v>0</v>
      </c>
      <c r="Q49" s="453">
        <v>0</v>
      </c>
      <c r="R49" s="453">
        <v>0</v>
      </c>
      <c r="S49" s="453">
        <v>0</v>
      </c>
      <c r="T49" s="453">
        <v>0</v>
      </c>
      <c r="U49" s="453">
        <v>0</v>
      </c>
      <c r="V49" s="453">
        <v>0</v>
      </c>
      <c r="W49" s="453">
        <v>0</v>
      </c>
      <c r="X49" s="453">
        <v>0</v>
      </c>
      <c r="Y49" s="453">
        <v>0</v>
      </c>
      <c r="Z49" s="453">
        <v>0</v>
      </c>
      <c r="AA49" s="453">
        <v>0</v>
      </c>
      <c r="AB49" s="453">
        <v>0</v>
      </c>
      <c r="AC49" s="453">
        <v>0</v>
      </c>
      <c r="AD49" s="453">
        <v>0</v>
      </c>
      <c r="AE49" s="453">
        <v>0</v>
      </c>
      <c r="AF49" s="453">
        <v>0</v>
      </c>
      <c r="AG49" s="453">
        <v>0</v>
      </c>
      <c r="AH49" s="453">
        <v>0</v>
      </c>
      <c r="AI49" s="453">
        <v>13.460800012200293</v>
      </c>
      <c r="AJ49" s="453">
        <v>66.809287273481672</v>
      </c>
      <c r="AK49" s="453">
        <v>120.7308455959267</v>
      </c>
      <c r="AL49" s="453">
        <v>185.50506681438102</v>
      </c>
      <c r="AM49" s="453">
        <v>257.00183926636015</v>
      </c>
      <c r="AN49" s="453">
        <v>314.80831507425279</v>
      </c>
      <c r="AO49" s="453">
        <v>390.52527169319598</v>
      </c>
      <c r="AP49" s="453">
        <v>494.54940266279999</v>
      </c>
      <c r="AQ49" s="453">
        <v>573.9873566427824</v>
      </c>
      <c r="AR49" s="453">
        <v>640.24865026379643</v>
      </c>
      <c r="AS49" s="453">
        <v>705.0158937148226</v>
      </c>
      <c r="AT49" s="453">
        <v>773.97206878309476</v>
      </c>
      <c r="AU49" s="453">
        <v>896.40043644671391</v>
      </c>
      <c r="AV49" s="453">
        <v>56.110348009804383</v>
      </c>
      <c r="AW49" s="453">
        <v>0</v>
      </c>
      <c r="AX49" s="453">
        <v>0</v>
      </c>
      <c r="AY49" s="453">
        <v>0</v>
      </c>
      <c r="AZ49" s="453">
        <v>0</v>
      </c>
      <c r="BA49" s="453">
        <v>0</v>
      </c>
      <c r="BB49" s="453">
        <v>0</v>
      </c>
      <c r="BC49" s="453">
        <v>0</v>
      </c>
      <c r="BD49" s="453">
        <v>0</v>
      </c>
      <c r="BE49" s="453">
        <v>0</v>
      </c>
      <c r="BF49" s="453">
        <v>0</v>
      </c>
      <c r="BG49" s="453">
        <v>0</v>
      </c>
      <c r="BH49" s="453">
        <v>0</v>
      </c>
      <c r="BI49" s="453">
        <v>0</v>
      </c>
      <c r="BJ49" s="453">
        <v>0</v>
      </c>
      <c r="BK49" s="453">
        <v>0</v>
      </c>
      <c r="BL49" s="453">
        <v>0</v>
      </c>
      <c r="BM49" s="453">
        <v>0</v>
      </c>
      <c r="BN49" s="453">
        <v>0</v>
      </c>
      <c r="BO49" s="453">
        <v>0</v>
      </c>
      <c r="BP49" s="453">
        <v>0</v>
      </c>
      <c r="BQ49" s="453">
        <v>0</v>
      </c>
      <c r="BR49" s="453">
        <v>0</v>
      </c>
      <c r="BS49" s="453">
        <v>0</v>
      </c>
      <c r="BT49" s="453">
        <v>0</v>
      </c>
      <c r="BU49" s="453">
        <v>0</v>
      </c>
      <c r="BV49" s="453">
        <v>0</v>
      </c>
      <c r="BW49" s="453">
        <v>0</v>
      </c>
      <c r="BX49" s="453">
        <v>0</v>
      </c>
      <c r="BY49" s="453">
        <v>0</v>
      </c>
      <c r="BZ49" s="453">
        <v>0</v>
      </c>
      <c r="CA49" s="453">
        <v>0</v>
      </c>
      <c r="CB49" s="453">
        <v>0</v>
      </c>
      <c r="CC49" s="453">
        <v>0</v>
      </c>
      <c r="CD49" s="453">
        <v>0</v>
      </c>
      <c r="CE49" s="453">
        <v>0</v>
      </c>
      <c r="CF49" s="453">
        <v>0</v>
      </c>
      <c r="CG49" s="454">
        <v>0</v>
      </c>
      <c r="CH49" s="399"/>
    </row>
    <row r="50" spans="1:86" ht="39.75" customHeight="1" x14ac:dyDescent="0.35">
      <c r="A50" s="421"/>
      <c r="B50" s="406" t="s">
        <v>780</v>
      </c>
      <c r="C50" s="422"/>
      <c r="D50" s="408" t="s">
        <v>673</v>
      </c>
      <c r="E50" s="408" t="s">
        <v>674</v>
      </c>
      <c r="F50" s="408" t="s">
        <v>675</v>
      </c>
      <c r="G50" s="408" t="s">
        <v>676</v>
      </c>
      <c r="H50" s="408" t="s">
        <v>677</v>
      </c>
      <c r="I50" s="408" t="s">
        <v>678</v>
      </c>
      <c r="J50" s="408" t="s">
        <v>679</v>
      </c>
      <c r="K50" s="408" t="s">
        <v>680</v>
      </c>
      <c r="L50" s="408" t="s">
        <v>681</v>
      </c>
      <c r="M50" s="408" t="s">
        <v>682</v>
      </c>
      <c r="N50" s="408" t="s">
        <v>683</v>
      </c>
      <c r="O50" s="408" t="s">
        <v>684</v>
      </c>
      <c r="P50" s="408" t="s">
        <v>685</v>
      </c>
      <c r="Q50" s="408" t="s">
        <v>686</v>
      </c>
      <c r="R50" s="408" t="s">
        <v>687</v>
      </c>
      <c r="S50" s="408" t="s">
        <v>688</v>
      </c>
      <c r="T50" s="408" t="s">
        <v>689</v>
      </c>
      <c r="U50" s="408" t="s">
        <v>690</v>
      </c>
      <c r="V50" s="408" t="s">
        <v>691</v>
      </c>
      <c r="W50" s="408" t="s">
        <v>692</v>
      </c>
      <c r="X50" s="408" t="s">
        <v>693</v>
      </c>
      <c r="Y50" s="408" t="s">
        <v>694</v>
      </c>
      <c r="Z50" s="408" t="s">
        <v>695</v>
      </c>
      <c r="AA50" s="408" t="s">
        <v>696</v>
      </c>
      <c r="AB50" s="408" t="s">
        <v>697</v>
      </c>
      <c r="AC50" s="408" t="s">
        <v>698</v>
      </c>
      <c r="AD50" s="408" t="s">
        <v>699</v>
      </c>
      <c r="AE50" s="408" t="s">
        <v>700</v>
      </c>
      <c r="AF50" s="408" t="s">
        <v>701</v>
      </c>
      <c r="AG50" s="408" t="s">
        <v>702</v>
      </c>
      <c r="AH50" s="408" t="s">
        <v>703</v>
      </c>
      <c r="AI50" s="408" t="s">
        <v>704</v>
      </c>
      <c r="AJ50" s="408" t="s">
        <v>705</v>
      </c>
      <c r="AK50" s="408" t="s">
        <v>706</v>
      </c>
      <c r="AL50" s="408" t="s">
        <v>707</v>
      </c>
      <c r="AM50" s="408" t="s">
        <v>708</v>
      </c>
      <c r="AN50" s="408" t="s">
        <v>709</v>
      </c>
      <c r="AO50" s="408" t="s">
        <v>710</v>
      </c>
      <c r="AP50" s="408" t="s">
        <v>711</v>
      </c>
      <c r="AQ50" s="408" t="s">
        <v>712</v>
      </c>
      <c r="AR50" s="408" t="s">
        <v>713</v>
      </c>
      <c r="AS50" s="408" t="s">
        <v>714</v>
      </c>
      <c r="AT50" s="408" t="s">
        <v>715</v>
      </c>
      <c r="AU50" s="408" t="s">
        <v>716</v>
      </c>
      <c r="AV50" s="408" t="s">
        <v>717</v>
      </c>
      <c r="AW50" s="408" t="s">
        <v>718</v>
      </c>
      <c r="AX50" s="408" t="s">
        <v>719</v>
      </c>
      <c r="AY50" s="408" t="s">
        <v>720</v>
      </c>
      <c r="AZ50" s="408" t="s">
        <v>721</v>
      </c>
      <c r="BA50" s="408" t="s">
        <v>722</v>
      </c>
      <c r="BB50" s="408" t="s">
        <v>723</v>
      </c>
      <c r="BC50" s="408" t="s">
        <v>724</v>
      </c>
      <c r="BD50" s="408" t="s">
        <v>725</v>
      </c>
      <c r="BE50" s="408" t="s">
        <v>726</v>
      </c>
      <c r="BF50" s="408" t="s">
        <v>727</v>
      </c>
      <c r="BG50" s="408" t="s">
        <v>728</v>
      </c>
      <c r="BH50" s="408" t="s">
        <v>729</v>
      </c>
      <c r="BI50" s="408" t="s">
        <v>730</v>
      </c>
      <c r="BJ50" s="408" t="s">
        <v>731</v>
      </c>
      <c r="BK50" s="408" t="s">
        <v>732</v>
      </c>
      <c r="BL50" s="408" t="s">
        <v>733</v>
      </c>
      <c r="BM50" s="408" t="s">
        <v>734</v>
      </c>
      <c r="BN50" s="408" t="s">
        <v>735</v>
      </c>
      <c r="BO50" s="408" t="s">
        <v>736</v>
      </c>
      <c r="BP50" s="408" t="s">
        <v>737</v>
      </c>
      <c r="BQ50" s="408" t="s">
        <v>738</v>
      </c>
      <c r="BR50" s="408" t="s">
        <v>739</v>
      </c>
      <c r="BS50" s="408" t="s">
        <v>740</v>
      </c>
      <c r="BT50" s="408" t="s">
        <v>741</v>
      </c>
      <c r="BU50" s="408" t="s">
        <v>742</v>
      </c>
      <c r="BV50" s="408" t="s">
        <v>743</v>
      </c>
      <c r="BW50" s="408" t="s">
        <v>744</v>
      </c>
      <c r="BX50" s="408" t="s">
        <v>745</v>
      </c>
      <c r="BY50" s="408" t="s">
        <v>746</v>
      </c>
      <c r="BZ50" s="408" t="s">
        <v>747</v>
      </c>
      <c r="CA50" s="408" t="s">
        <v>748</v>
      </c>
      <c r="CB50" s="408" t="s">
        <v>749</v>
      </c>
      <c r="CC50" s="408" t="s">
        <v>750</v>
      </c>
      <c r="CD50" s="408" t="s">
        <v>751</v>
      </c>
      <c r="CE50" s="408" t="s">
        <v>752</v>
      </c>
      <c r="CF50" s="408" t="s">
        <v>753</v>
      </c>
      <c r="CG50" s="409" t="s">
        <v>754</v>
      </c>
      <c r="CH50" s="399"/>
    </row>
    <row r="51" spans="1:86" ht="26.25" customHeight="1" x14ac:dyDescent="0.35">
      <c r="A51" s="455"/>
      <c r="B51" s="101" t="s">
        <v>276</v>
      </c>
      <c r="C51" s="444"/>
      <c r="D51" s="456"/>
      <c r="E51" s="456"/>
      <c r="F51" s="456"/>
      <c r="G51" s="456"/>
      <c r="H51" s="456"/>
      <c r="I51" s="456"/>
      <c r="J51" s="456"/>
      <c r="K51" s="456"/>
      <c r="L51" s="456"/>
      <c r="M51" s="456"/>
      <c r="N51" s="456"/>
      <c r="O51" s="456"/>
      <c r="P51" s="456"/>
      <c r="Q51" s="456"/>
      <c r="R51" s="456"/>
      <c r="S51" s="456"/>
      <c r="T51" s="456"/>
      <c r="U51" s="456"/>
      <c r="V51" s="456"/>
      <c r="W51" s="456"/>
      <c r="X51" s="456"/>
      <c r="Y51" s="456"/>
      <c r="Z51" s="456"/>
      <c r="AA51" s="456"/>
      <c r="AB51" s="456"/>
      <c r="AC51" s="456"/>
      <c r="AD51" s="456"/>
      <c r="AE51" s="456"/>
      <c r="AF51" s="456"/>
      <c r="AG51" s="456"/>
      <c r="AH51" s="456"/>
      <c r="AI51" s="456"/>
      <c r="AJ51" s="456"/>
      <c r="AK51" s="456"/>
      <c r="AL51" s="456"/>
      <c r="AM51" s="456"/>
      <c r="AN51" s="456"/>
      <c r="AO51" s="456"/>
      <c r="AP51" s="456"/>
      <c r="AQ51" s="456"/>
      <c r="AR51" s="456"/>
      <c r="AS51" s="456"/>
      <c r="AT51" s="456"/>
      <c r="AU51" s="456"/>
      <c r="AV51" s="443"/>
      <c r="AW51" s="443"/>
      <c r="AX51" s="440">
        <v>1466</v>
      </c>
      <c r="AY51" s="440">
        <v>2937</v>
      </c>
      <c r="AZ51" s="440">
        <v>3144</v>
      </c>
      <c r="BA51" s="440">
        <v>3369</v>
      </c>
      <c r="BB51" s="440">
        <v>3496</v>
      </c>
      <c r="BC51" s="440">
        <v>3599</v>
      </c>
      <c r="BD51" s="440">
        <v>3719</v>
      </c>
      <c r="BE51" s="440">
        <v>3863</v>
      </c>
      <c r="BF51" s="440">
        <v>4000</v>
      </c>
      <c r="BG51" s="440">
        <v>4154</v>
      </c>
      <c r="BH51" s="440">
        <v>4290</v>
      </c>
      <c r="BI51" s="440">
        <v>4406</v>
      </c>
      <c r="BJ51" s="440">
        <v>4518</v>
      </c>
      <c r="BK51" s="440">
        <v>4641</v>
      </c>
      <c r="BL51" s="440">
        <v>4771</v>
      </c>
      <c r="BM51" s="440">
        <v>4909</v>
      </c>
      <c r="BN51" s="440">
        <v>4987</v>
      </c>
      <c r="BO51" s="440">
        <v>5009</v>
      </c>
      <c r="BP51" s="440">
        <v>5017</v>
      </c>
      <c r="BQ51" s="440">
        <v>4962</v>
      </c>
      <c r="BR51" s="440">
        <v>5032</v>
      </c>
      <c r="BS51" s="440">
        <v>5213</v>
      </c>
      <c r="BT51" s="440">
        <v>5279</v>
      </c>
      <c r="BU51" s="440">
        <v>5264</v>
      </c>
      <c r="BV51" s="440">
        <v>5279</v>
      </c>
      <c r="BW51" s="440">
        <v>5355</v>
      </c>
      <c r="BX51" s="440">
        <v>4973</v>
      </c>
      <c r="BY51" s="440">
        <v>5136</v>
      </c>
      <c r="BZ51" s="440">
        <v>5497</v>
      </c>
      <c r="CA51" s="440">
        <v>5948</v>
      </c>
      <c r="CB51" s="440">
        <v>6460</v>
      </c>
      <c r="CC51" s="440">
        <v>6901</v>
      </c>
      <c r="CD51" s="440">
        <v>7264</v>
      </c>
      <c r="CE51" s="440">
        <v>7451</v>
      </c>
      <c r="CF51" s="440">
        <v>7639</v>
      </c>
      <c r="CG51" s="442">
        <v>7869</v>
      </c>
      <c r="CH51" s="399"/>
    </row>
    <row r="52" spans="1:86" x14ac:dyDescent="0.35">
      <c r="A52" s="455"/>
      <c r="B52" s="444" t="s">
        <v>469</v>
      </c>
      <c r="C52" s="444"/>
      <c r="D52" s="456"/>
      <c r="E52" s="456"/>
      <c r="F52" s="456"/>
      <c r="G52" s="456"/>
      <c r="H52" s="456"/>
      <c r="I52" s="456"/>
      <c r="J52" s="456"/>
      <c r="K52" s="456"/>
      <c r="L52" s="456"/>
      <c r="M52" s="456"/>
      <c r="N52" s="456"/>
      <c r="O52" s="456"/>
      <c r="P52" s="456"/>
      <c r="Q52" s="456"/>
      <c r="R52" s="456"/>
      <c r="S52" s="456"/>
      <c r="T52" s="456"/>
      <c r="U52" s="456"/>
      <c r="V52" s="456"/>
      <c r="W52" s="456"/>
      <c r="X52" s="456"/>
      <c r="Y52" s="456"/>
      <c r="Z52" s="456"/>
      <c r="AA52" s="456"/>
      <c r="AB52" s="456"/>
      <c r="AC52" s="456"/>
      <c r="AD52" s="456"/>
      <c r="AE52" s="456"/>
      <c r="AF52" s="456"/>
      <c r="AG52" s="456"/>
      <c r="AH52" s="456"/>
      <c r="AI52" s="456"/>
      <c r="AJ52" s="456"/>
      <c r="AK52" s="456"/>
      <c r="AL52" s="456"/>
      <c r="AM52" s="456"/>
      <c r="AN52" s="456"/>
      <c r="AO52" s="456"/>
      <c r="AP52" s="456"/>
      <c r="AQ52" s="456"/>
      <c r="AR52" s="456"/>
      <c r="AS52" s="456"/>
      <c r="AT52" s="456"/>
      <c r="AU52" s="456"/>
      <c r="AV52" s="446">
        <v>1873</v>
      </c>
      <c r="AW52" s="446">
        <v>2243</v>
      </c>
      <c r="AX52" s="446">
        <v>2501</v>
      </c>
      <c r="AY52" s="446">
        <v>2770</v>
      </c>
      <c r="AZ52" s="446">
        <v>2987</v>
      </c>
      <c r="BA52" s="446">
        <v>3202</v>
      </c>
      <c r="BB52" s="446">
        <v>3318</v>
      </c>
      <c r="BC52" s="446">
        <v>3406</v>
      </c>
      <c r="BD52" s="446">
        <v>3515</v>
      </c>
      <c r="BE52" s="446">
        <v>3646</v>
      </c>
      <c r="BF52" s="446">
        <v>3775</v>
      </c>
      <c r="BG52" s="446">
        <v>3931</v>
      </c>
      <c r="BH52" s="446">
        <v>4082</v>
      </c>
      <c r="BI52" s="446">
        <v>4202</v>
      </c>
      <c r="BJ52" s="446">
        <v>4319</v>
      </c>
      <c r="BK52" s="446">
        <v>4446</v>
      </c>
      <c r="BL52" s="446">
        <v>4577</v>
      </c>
      <c r="BM52" s="446">
        <v>4713</v>
      </c>
      <c r="BN52" s="446">
        <v>4796</v>
      </c>
      <c r="BO52" s="446">
        <v>4821</v>
      </c>
      <c r="BP52" s="446">
        <v>4831</v>
      </c>
      <c r="BQ52" s="446">
        <v>4781</v>
      </c>
      <c r="BR52" s="446">
        <v>4845</v>
      </c>
      <c r="BS52" s="446">
        <v>5037</v>
      </c>
      <c r="BT52" s="446">
        <v>5095</v>
      </c>
      <c r="BU52" s="446">
        <v>5082</v>
      </c>
      <c r="BV52" s="446">
        <v>5101</v>
      </c>
      <c r="BW52" s="446">
        <v>5165</v>
      </c>
      <c r="BX52" s="446">
        <v>4842</v>
      </c>
      <c r="BY52" s="446">
        <v>5000</v>
      </c>
      <c r="BZ52" s="446">
        <v>5339</v>
      </c>
      <c r="CA52" s="446">
        <v>5795</v>
      </c>
      <c r="CB52" s="446">
        <v>6298</v>
      </c>
      <c r="CC52" s="446">
        <v>6727</v>
      </c>
      <c r="CD52" s="446">
        <v>7080</v>
      </c>
      <c r="CE52" s="446">
        <v>7260</v>
      </c>
      <c r="CF52" s="446">
        <v>7442</v>
      </c>
      <c r="CG52" s="447">
        <v>7666</v>
      </c>
      <c r="CH52" s="399"/>
    </row>
    <row r="53" spans="1:86" x14ac:dyDescent="0.35">
      <c r="A53" s="455"/>
      <c r="B53" s="444" t="s">
        <v>470</v>
      </c>
      <c r="C53" s="444"/>
      <c r="D53" s="456"/>
      <c r="E53" s="456"/>
      <c r="F53" s="456"/>
      <c r="G53" s="456"/>
      <c r="H53" s="456"/>
      <c r="I53" s="456"/>
      <c r="J53" s="456"/>
      <c r="K53" s="456"/>
      <c r="L53" s="456"/>
      <c r="M53" s="456"/>
      <c r="N53" s="456"/>
      <c r="O53" s="456"/>
      <c r="P53" s="456"/>
      <c r="Q53" s="456"/>
      <c r="R53" s="456"/>
      <c r="S53" s="456"/>
      <c r="T53" s="456"/>
      <c r="U53" s="456"/>
      <c r="V53" s="456"/>
      <c r="W53" s="456"/>
      <c r="X53" s="456"/>
      <c r="Y53" s="456"/>
      <c r="Z53" s="456"/>
      <c r="AA53" s="456"/>
      <c r="AB53" s="456"/>
      <c r="AC53" s="456"/>
      <c r="AD53" s="456"/>
      <c r="AE53" s="456"/>
      <c r="AF53" s="456"/>
      <c r="AG53" s="456"/>
      <c r="AH53" s="456"/>
      <c r="AI53" s="456"/>
      <c r="AJ53" s="456"/>
      <c r="AK53" s="456"/>
      <c r="AL53" s="456"/>
      <c r="AM53" s="456"/>
      <c r="AN53" s="456"/>
      <c r="AO53" s="456"/>
      <c r="AP53" s="456"/>
      <c r="AQ53" s="456"/>
      <c r="AR53" s="456"/>
      <c r="AS53" s="456"/>
      <c r="AT53" s="456"/>
      <c r="AU53" s="456"/>
      <c r="AV53" s="443"/>
      <c r="AW53" s="443"/>
      <c r="AX53" s="443"/>
      <c r="AY53" s="445">
        <v>167</v>
      </c>
      <c r="AZ53" s="445">
        <v>157</v>
      </c>
      <c r="BA53" s="445">
        <v>167</v>
      </c>
      <c r="BB53" s="445">
        <v>178</v>
      </c>
      <c r="BC53" s="445">
        <v>193</v>
      </c>
      <c r="BD53" s="445">
        <v>204</v>
      </c>
      <c r="BE53" s="445">
        <v>217</v>
      </c>
      <c r="BF53" s="445">
        <v>225</v>
      </c>
      <c r="BG53" s="445">
        <v>223</v>
      </c>
      <c r="BH53" s="445">
        <v>208</v>
      </c>
      <c r="BI53" s="445">
        <v>204</v>
      </c>
      <c r="BJ53" s="445">
        <v>199</v>
      </c>
      <c r="BK53" s="445">
        <v>195</v>
      </c>
      <c r="BL53" s="445">
        <v>193</v>
      </c>
      <c r="BM53" s="445">
        <v>196</v>
      </c>
      <c r="BN53" s="445">
        <v>192</v>
      </c>
      <c r="BO53" s="445">
        <v>188</v>
      </c>
      <c r="BP53" s="445">
        <v>187</v>
      </c>
      <c r="BQ53" s="445">
        <v>181</v>
      </c>
      <c r="BR53" s="445">
        <v>187</v>
      </c>
      <c r="BS53" s="445">
        <v>177</v>
      </c>
      <c r="BT53" s="445">
        <v>184</v>
      </c>
      <c r="BU53" s="445">
        <v>181</v>
      </c>
      <c r="BV53" s="445">
        <v>178</v>
      </c>
      <c r="BW53" s="445">
        <v>189</v>
      </c>
      <c r="BX53" s="446">
        <v>131</v>
      </c>
      <c r="BY53" s="446">
        <v>135</v>
      </c>
      <c r="BZ53" s="446">
        <v>159</v>
      </c>
      <c r="CA53" s="446">
        <v>153</v>
      </c>
      <c r="CB53" s="446">
        <v>162</v>
      </c>
      <c r="CC53" s="446">
        <v>174</v>
      </c>
      <c r="CD53" s="446">
        <v>184</v>
      </c>
      <c r="CE53" s="446">
        <v>191</v>
      </c>
      <c r="CF53" s="446">
        <v>197</v>
      </c>
      <c r="CG53" s="447">
        <v>203</v>
      </c>
      <c r="CH53" s="399"/>
    </row>
    <row r="54" spans="1:86" s="246" customFormat="1" ht="26.25" customHeight="1" x14ac:dyDescent="0.35">
      <c r="A54" s="399"/>
      <c r="B54" s="457" t="s">
        <v>389</v>
      </c>
      <c r="C54" s="458"/>
      <c r="D54" s="443">
        <v>0</v>
      </c>
      <c r="E54" s="443">
        <v>0</v>
      </c>
      <c r="F54" s="443">
        <v>0</v>
      </c>
      <c r="G54" s="443">
        <v>0</v>
      </c>
      <c r="H54" s="443">
        <v>0</v>
      </c>
      <c r="I54" s="443">
        <v>0</v>
      </c>
      <c r="J54" s="443">
        <v>0</v>
      </c>
      <c r="K54" s="443">
        <v>0</v>
      </c>
      <c r="L54" s="443">
        <v>0</v>
      </c>
      <c r="M54" s="443">
        <v>0</v>
      </c>
      <c r="N54" s="443">
        <v>0</v>
      </c>
      <c r="O54" s="443">
        <v>0</v>
      </c>
      <c r="P54" s="443">
        <v>0</v>
      </c>
      <c r="Q54" s="443">
        <v>0</v>
      </c>
      <c r="R54" s="443">
        <v>0</v>
      </c>
      <c r="S54" s="443">
        <v>0</v>
      </c>
      <c r="T54" s="443">
        <v>0</v>
      </c>
      <c r="U54" s="443">
        <v>0</v>
      </c>
      <c r="V54" s="443">
        <v>0</v>
      </c>
      <c r="W54" s="443">
        <v>0</v>
      </c>
      <c r="X54" s="443">
        <v>0</v>
      </c>
      <c r="Y54" s="443">
        <v>0</v>
      </c>
      <c r="Z54" s="443">
        <v>0</v>
      </c>
      <c r="AA54" s="443">
        <v>0</v>
      </c>
      <c r="AB54" s="443">
        <v>0</v>
      </c>
      <c r="AC54" s="443">
        <v>0</v>
      </c>
      <c r="AD54" s="443">
        <v>0</v>
      </c>
      <c r="AE54" s="443">
        <v>0</v>
      </c>
      <c r="AF54" s="443">
        <v>0</v>
      </c>
      <c r="AG54" s="443">
        <v>0</v>
      </c>
      <c r="AH54" s="443">
        <v>0</v>
      </c>
      <c r="AI54" s="443">
        <v>0</v>
      </c>
      <c r="AJ54" s="443">
        <v>0</v>
      </c>
      <c r="AK54" s="443">
        <v>0</v>
      </c>
      <c r="AL54" s="443">
        <v>0</v>
      </c>
      <c r="AM54" s="443">
        <v>0</v>
      </c>
      <c r="AN54" s="443">
        <v>0</v>
      </c>
      <c r="AO54" s="443">
        <v>0</v>
      </c>
      <c r="AP54" s="443">
        <v>0</v>
      </c>
      <c r="AQ54" s="443">
        <v>0</v>
      </c>
      <c r="AR54" s="443">
        <v>0</v>
      </c>
      <c r="AS54" s="443">
        <v>0</v>
      </c>
      <c r="AT54" s="443">
        <v>0</v>
      </c>
      <c r="AU54" s="443">
        <v>0</v>
      </c>
      <c r="AV54" s="443">
        <v>1045</v>
      </c>
      <c r="AW54" s="443">
        <v>1286</v>
      </c>
      <c r="AX54" s="443">
        <v>1466</v>
      </c>
      <c r="AY54" s="443">
        <v>1669</v>
      </c>
      <c r="AZ54" s="443">
        <v>1846</v>
      </c>
      <c r="BA54" s="443">
        <v>2004</v>
      </c>
      <c r="BB54" s="443">
        <v>2092</v>
      </c>
      <c r="BC54" s="443">
        <v>2165</v>
      </c>
      <c r="BD54" s="443">
        <v>2255</v>
      </c>
      <c r="BE54" s="443">
        <v>2368</v>
      </c>
      <c r="BF54" s="443">
        <v>2490</v>
      </c>
      <c r="BG54" s="443">
        <v>2607</v>
      </c>
      <c r="BH54" s="443">
        <v>2701</v>
      </c>
      <c r="BI54" s="443">
        <v>2777</v>
      </c>
      <c r="BJ54" s="443">
        <v>2852</v>
      </c>
      <c r="BK54" s="443">
        <v>2941</v>
      </c>
      <c r="BL54" s="443">
        <v>3034</v>
      </c>
      <c r="BM54" s="443">
        <v>3133</v>
      </c>
      <c r="BN54" s="443">
        <v>3205</v>
      </c>
      <c r="BO54" s="443">
        <v>3253</v>
      </c>
      <c r="BP54" s="443">
        <v>3307</v>
      </c>
      <c r="BQ54" s="443">
        <v>3307</v>
      </c>
      <c r="BR54" s="443">
        <v>3214</v>
      </c>
      <c r="BS54" s="443">
        <v>3015</v>
      </c>
      <c r="BT54" s="443">
        <v>2628</v>
      </c>
      <c r="BU54" s="443">
        <v>2126</v>
      </c>
      <c r="BV54" s="443">
        <v>1789</v>
      </c>
      <c r="BW54" s="443">
        <v>1554</v>
      </c>
      <c r="BX54" s="440">
        <v>1232</v>
      </c>
      <c r="BY54" s="440">
        <v>1206</v>
      </c>
      <c r="BZ54" s="440">
        <v>1214</v>
      </c>
      <c r="CA54" s="440">
        <v>1237</v>
      </c>
      <c r="CB54" s="440">
        <v>1278</v>
      </c>
      <c r="CC54" s="440">
        <v>1304</v>
      </c>
      <c r="CD54" s="440">
        <v>1322</v>
      </c>
      <c r="CE54" s="440">
        <v>1335</v>
      </c>
      <c r="CF54" s="440">
        <v>1290</v>
      </c>
      <c r="CG54" s="442">
        <v>1295</v>
      </c>
    </row>
    <row r="55" spans="1:86" s="246" customFormat="1" x14ac:dyDescent="0.35">
      <c r="A55" s="399"/>
      <c r="B55" s="444" t="s">
        <v>469</v>
      </c>
      <c r="C55" s="458"/>
      <c r="D55" s="445">
        <v>0</v>
      </c>
      <c r="E55" s="445">
        <v>0</v>
      </c>
      <c r="F55" s="445">
        <v>0</v>
      </c>
      <c r="G55" s="445">
        <v>0</v>
      </c>
      <c r="H55" s="445">
        <v>0</v>
      </c>
      <c r="I55" s="445">
        <v>0</v>
      </c>
      <c r="J55" s="445">
        <v>0</v>
      </c>
      <c r="K55" s="445">
        <v>0</v>
      </c>
      <c r="L55" s="445">
        <v>0</v>
      </c>
      <c r="M55" s="445">
        <v>0</v>
      </c>
      <c r="N55" s="445">
        <v>0</v>
      </c>
      <c r="O55" s="445">
        <v>0</v>
      </c>
      <c r="P55" s="445">
        <v>0</v>
      </c>
      <c r="Q55" s="445">
        <v>0</v>
      </c>
      <c r="R55" s="445">
        <v>0</v>
      </c>
      <c r="S55" s="445">
        <v>0</v>
      </c>
      <c r="T55" s="445">
        <v>0</v>
      </c>
      <c r="U55" s="445">
        <v>0</v>
      </c>
      <c r="V55" s="445">
        <v>0</v>
      </c>
      <c r="W55" s="445">
        <v>0</v>
      </c>
      <c r="X55" s="445">
        <v>0</v>
      </c>
      <c r="Y55" s="445">
        <v>0</v>
      </c>
      <c r="Z55" s="445">
        <v>0</v>
      </c>
      <c r="AA55" s="445">
        <v>0</v>
      </c>
      <c r="AB55" s="445">
        <v>0</v>
      </c>
      <c r="AC55" s="445">
        <v>0</v>
      </c>
      <c r="AD55" s="445">
        <v>0</v>
      </c>
      <c r="AE55" s="445">
        <v>0</v>
      </c>
      <c r="AF55" s="445">
        <v>0</v>
      </c>
      <c r="AG55" s="445">
        <v>0</v>
      </c>
      <c r="AH55" s="445">
        <v>0</v>
      </c>
      <c r="AI55" s="445">
        <v>0</v>
      </c>
      <c r="AJ55" s="445">
        <v>0</v>
      </c>
      <c r="AK55" s="445">
        <v>0</v>
      </c>
      <c r="AL55" s="445">
        <v>0</v>
      </c>
      <c r="AM55" s="445">
        <v>0</v>
      </c>
      <c r="AN55" s="445">
        <v>0</v>
      </c>
      <c r="AO55" s="445">
        <v>0</v>
      </c>
      <c r="AP55" s="445">
        <v>0</v>
      </c>
      <c r="AQ55" s="445">
        <v>0</v>
      </c>
      <c r="AR55" s="445">
        <v>0</v>
      </c>
      <c r="AS55" s="445">
        <v>0</v>
      </c>
      <c r="AT55" s="445">
        <v>0</v>
      </c>
      <c r="AU55" s="445">
        <v>0</v>
      </c>
      <c r="AV55" s="445">
        <v>983</v>
      </c>
      <c r="AW55" s="445">
        <v>1281</v>
      </c>
      <c r="AX55" s="445">
        <v>1455</v>
      </c>
      <c r="AY55" s="445">
        <v>1655</v>
      </c>
      <c r="AZ55" s="445">
        <v>1835</v>
      </c>
      <c r="BA55" s="445">
        <v>1995</v>
      </c>
      <c r="BB55" s="445">
        <v>2080</v>
      </c>
      <c r="BC55" s="445">
        <v>2150</v>
      </c>
      <c r="BD55" s="445">
        <v>2239</v>
      </c>
      <c r="BE55" s="445">
        <v>2350</v>
      </c>
      <c r="BF55" s="445">
        <v>2471</v>
      </c>
      <c r="BG55" s="445">
        <v>2588</v>
      </c>
      <c r="BH55" s="445">
        <v>2682</v>
      </c>
      <c r="BI55" s="445">
        <v>2757</v>
      </c>
      <c r="BJ55" s="445">
        <v>2830</v>
      </c>
      <c r="BK55" s="445">
        <v>2918</v>
      </c>
      <c r="BL55" s="445">
        <v>3009</v>
      </c>
      <c r="BM55" s="445">
        <v>3106</v>
      </c>
      <c r="BN55" s="445">
        <v>3177</v>
      </c>
      <c r="BO55" s="445">
        <v>3224</v>
      </c>
      <c r="BP55" s="445">
        <v>3278</v>
      </c>
      <c r="BQ55" s="445">
        <v>3277</v>
      </c>
      <c r="BR55" s="445">
        <v>3185</v>
      </c>
      <c r="BS55" s="445">
        <v>2989</v>
      </c>
      <c r="BT55" s="445">
        <v>2604</v>
      </c>
      <c r="BU55" s="445">
        <v>2105</v>
      </c>
      <c r="BV55" s="445">
        <v>1771</v>
      </c>
      <c r="BW55" s="445">
        <v>1539</v>
      </c>
      <c r="BX55" s="446">
        <v>1219</v>
      </c>
      <c r="BY55" s="446">
        <v>1195</v>
      </c>
      <c r="BZ55" s="446">
        <v>1203</v>
      </c>
      <c r="CA55" s="446">
        <v>1228</v>
      </c>
      <c r="CB55" s="446">
        <v>1269</v>
      </c>
      <c r="CC55" s="446">
        <v>1296</v>
      </c>
      <c r="CD55" s="446">
        <v>1314</v>
      </c>
      <c r="CE55" s="446">
        <v>1328</v>
      </c>
      <c r="CF55" s="446">
        <v>1283</v>
      </c>
      <c r="CG55" s="447">
        <v>1289</v>
      </c>
    </row>
    <row r="56" spans="1:86" x14ac:dyDescent="0.35">
      <c r="B56" s="444" t="s">
        <v>521</v>
      </c>
      <c r="C56" s="459"/>
      <c r="D56" s="445">
        <v>0</v>
      </c>
      <c r="E56" s="445">
        <v>0</v>
      </c>
      <c r="F56" s="445">
        <v>0</v>
      </c>
      <c r="G56" s="445">
        <v>0</v>
      </c>
      <c r="H56" s="445">
        <v>0</v>
      </c>
      <c r="I56" s="445">
        <v>0</v>
      </c>
      <c r="J56" s="445">
        <v>0</v>
      </c>
      <c r="K56" s="445">
        <v>0</v>
      </c>
      <c r="L56" s="445">
        <v>0</v>
      </c>
      <c r="M56" s="445">
        <v>0</v>
      </c>
      <c r="N56" s="445">
        <v>0</v>
      </c>
      <c r="O56" s="445">
        <v>0</v>
      </c>
      <c r="P56" s="445">
        <v>0</v>
      </c>
      <c r="Q56" s="445">
        <v>0</v>
      </c>
      <c r="R56" s="445">
        <v>0</v>
      </c>
      <c r="S56" s="445">
        <v>0</v>
      </c>
      <c r="T56" s="445">
        <v>0</v>
      </c>
      <c r="U56" s="445">
        <v>0</v>
      </c>
      <c r="V56" s="445">
        <v>0</v>
      </c>
      <c r="W56" s="445">
        <v>0</v>
      </c>
      <c r="X56" s="445">
        <v>0</v>
      </c>
      <c r="Y56" s="445">
        <v>0</v>
      </c>
      <c r="Z56" s="445">
        <v>0</v>
      </c>
      <c r="AA56" s="445">
        <v>0</v>
      </c>
      <c r="AB56" s="445">
        <v>0</v>
      </c>
      <c r="AC56" s="445">
        <v>0</v>
      </c>
      <c r="AD56" s="445">
        <v>0</v>
      </c>
      <c r="AE56" s="445">
        <v>0</v>
      </c>
      <c r="AF56" s="445">
        <v>0</v>
      </c>
      <c r="AG56" s="445">
        <v>0</v>
      </c>
      <c r="AH56" s="445">
        <v>0</v>
      </c>
      <c r="AI56" s="445">
        <v>0</v>
      </c>
      <c r="AJ56" s="445">
        <v>0</v>
      </c>
      <c r="AK56" s="445">
        <v>0</v>
      </c>
      <c r="AL56" s="445">
        <v>0</v>
      </c>
      <c r="AM56" s="445">
        <v>0</v>
      </c>
      <c r="AN56" s="445">
        <v>0</v>
      </c>
      <c r="AO56" s="445">
        <v>0</v>
      </c>
      <c r="AP56" s="445">
        <v>0</v>
      </c>
      <c r="AQ56" s="445">
        <v>0</v>
      </c>
      <c r="AR56" s="445">
        <v>0</v>
      </c>
      <c r="AS56" s="445">
        <v>0</v>
      </c>
      <c r="AT56" s="445">
        <v>0</v>
      </c>
      <c r="AU56" s="445">
        <v>0</v>
      </c>
      <c r="AV56" s="445">
        <v>99</v>
      </c>
      <c r="AW56" s="445">
        <v>128</v>
      </c>
      <c r="AX56" s="445">
        <v>145</v>
      </c>
      <c r="AY56" s="445">
        <v>164</v>
      </c>
      <c r="AZ56" s="445">
        <v>181</v>
      </c>
      <c r="BA56" s="445">
        <v>197</v>
      </c>
      <c r="BB56" s="445">
        <v>207</v>
      </c>
      <c r="BC56" s="445">
        <v>216</v>
      </c>
      <c r="BD56" s="445">
        <v>226</v>
      </c>
      <c r="BE56" s="445">
        <v>239</v>
      </c>
      <c r="BF56" s="445">
        <v>258</v>
      </c>
      <c r="BG56" s="445">
        <v>270</v>
      </c>
      <c r="BH56" s="445">
        <v>279</v>
      </c>
      <c r="BI56" s="445">
        <v>286</v>
      </c>
      <c r="BJ56" s="445">
        <v>292</v>
      </c>
      <c r="BK56" s="445">
        <v>300</v>
      </c>
      <c r="BL56" s="445">
        <v>310</v>
      </c>
      <c r="BM56" s="445">
        <v>322</v>
      </c>
      <c r="BN56" s="445">
        <v>331</v>
      </c>
      <c r="BO56" s="445">
        <v>339</v>
      </c>
      <c r="BP56" s="445">
        <v>350</v>
      </c>
      <c r="BQ56" s="445">
        <v>362</v>
      </c>
      <c r="BR56" s="445">
        <v>381</v>
      </c>
      <c r="BS56" s="445">
        <v>406</v>
      </c>
      <c r="BT56" s="445">
        <v>426</v>
      </c>
      <c r="BU56" s="445">
        <v>449</v>
      </c>
      <c r="BV56" s="445">
        <v>473</v>
      </c>
      <c r="BW56" s="445">
        <v>506</v>
      </c>
      <c r="BX56" s="446">
        <v>494</v>
      </c>
      <c r="BY56" s="446">
        <v>529</v>
      </c>
      <c r="BZ56" s="446">
        <v>591</v>
      </c>
      <c r="CA56" s="446">
        <v>669</v>
      </c>
      <c r="CB56" s="446">
        <v>757</v>
      </c>
      <c r="CC56" s="446">
        <v>825</v>
      </c>
      <c r="CD56" s="446">
        <v>886</v>
      </c>
      <c r="CE56" s="446">
        <v>939</v>
      </c>
      <c r="CF56" s="446">
        <v>985</v>
      </c>
      <c r="CG56" s="447">
        <v>1026</v>
      </c>
      <c r="CH56" s="399"/>
    </row>
    <row r="57" spans="1:86" x14ac:dyDescent="0.35">
      <c r="B57" s="444" t="s">
        <v>522</v>
      </c>
      <c r="C57" s="459"/>
      <c r="D57" s="445">
        <v>0</v>
      </c>
      <c r="E57" s="445">
        <v>0</v>
      </c>
      <c r="F57" s="445">
        <v>0</v>
      </c>
      <c r="G57" s="445">
        <v>0</v>
      </c>
      <c r="H57" s="445">
        <v>0</v>
      </c>
      <c r="I57" s="445">
        <v>0</v>
      </c>
      <c r="J57" s="445">
        <v>0</v>
      </c>
      <c r="K57" s="445">
        <v>0</v>
      </c>
      <c r="L57" s="445">
        <v>0</v>
      </c>
      <c r="M57" s="445">
        <v>0</v>
      </c>
      <c r="N57" s="445">
        <v>0</v>
      </c>
      <c r="O57" s="445">
        <v>0</v>
      </c>
      <c r="P57" s="445">
        <v>0</v>
      </c>
      <c r="Q57" s="445">
        <v>0</v>
      </c>
      <c r="R57" s="445">
        <v>0</v>
      </c>
      <c r="S57" s="445">
        <v>0</v>
      </c>
      <c r="T57" s="445">
        <v>0</v>
      </c>
      <c r="U57" s="445">
        <v>0</v>
      </c>
      <c r="V57" s="445">
        <v>0</v>
      </c>
      <c r="W57" s="445">
        <v>0</v>
      </c>
      <c r="X57" s="445">
        <v>0</v>
      </c>
      <c r="Y57" s="445">
        <v>0</v>
      </c>
      <c r="Z57" s="445">
        <v>0</v>
      </c>
      <c r="AA57" s="445">
        <v>0</v>
      </c>
      <c r="AB57" s="445">
        <v>0</v>
      </c>
      <c r="AC57" s="445">
        <v>0</v>
      </c>
      <c r="AD57" s="445">
        <v>0</v>
      </c>
      <c r="AE57" s="445">
        <v>0</v>
      </c>
      <c r="AF57" s="445">
        <v>0</v>
      </c>
      <c r="AG57" s="445">
        <v>0</v>
      </c>
      <c r="AH57" s="445">
        <v>0</v>
      </c>
      <c r="AI57" s="445">
        <v>0</v>
      </c>
      <c r="AJ57" s="445">
        <v>0</v>
      </c>
      <c r="AK57" s="445">
        <v>0</v>
      </c>
      <c r="AL57" s="445">
        <v>0</v>
      </c>
      <c r="AM57" s="445">
        <v>0</v>
      </c>
      <c r="AN57" s="445">
        <v>0</v>
      </c>
      <c r="AO57" s="445">
        <v>0</v>
      </c>
      <c r="AP57" s="445">
        <v>0</v>
      </c>
      <c r="AQ57" s="445">
        <v>0</v>
      </c>
      <c r="AR57" s="445">
        <v>0</v>
      </c>
      <c r="AS57" s="445">
        <v>0</v>
      </c>
      <c r="AT57" s="445">
        <v>0</v>
      </c>
      <c r="AU57" s="445">
        <v>0</v>
      </c>
      <c r="AV57" s="445">
        <v>591</v>
      </c>
      <c r="AW57" s="445">
        <v>796</v>
      </c>
      <c r="AX57" s="445">
        <v>908</v>
      </c>
      <c r="AY57" s="445">
        <v>1039</v>
      </c>
      <c r="AZ57" s="445">
        <v>1151</v>
      </c>
      <c r="BA57" s="445">
        <v>1243</v>
      </c>
      <c r="BB57" s="445">
        <v>1278</v>
      </c>
      <c r="BC57" s="445">
        <v>1302</v>
      </c>
      <c r="BD57" s="445">
        <v>1339</v>
      </c>
      <c r="BE57" s="445">
        <v>1396</v>
      </c>
      <c r="BF57" s="445">
        <v>1477</v>
      </c>
      <c r="BG57" s="445">
        <v>1539</v>
      </c>
      <c r="BH57" s="445">
        <v>1582</v>
      </c>
      <c r="BI57" s="445">
        <v>1612</v>
      </c>
      <c r="BJ57" s="445">
        <v>1641</v>
      </c>
      <c r="BK57" s="445">
        <v>1676</v>
      </c>
      <c r="BL57" s="445">
        <v>1715</v>
      </c>
      <c r="BM57" s="445">
        <v>1761</v>
      </c>
      <c r="BN57" s="445">
        <v>1800</v>
      </c>
      <c r="BO57" s="445">
        <v>1828</v>
      </c>
      <c r="BP57" s="445">
        <v>1858</v>
      </c>
      <c r="BQ57" s="445">
        <v>1846</v>
      </c>
      <c r="BR57" s="445">
        <v>1742</v>
      </c>
      <c r="BS57" s="445">
        <v>1555</v>
      </c>
      <c r="BT57" s="445">
        <v>1227</v>
      </c>
      <c r="BU57" s="445">
        <v>829</v>
      </c>
      <c r="BV57" s="445">
        <v>563</v>
      </c>
      <c r="BW57" s="445">
        <v>369</v>
      </c>
      <c r="BX57" s="446">
        <v>198</v>
      </c>
      <c r="BY57" s="446">
        <v>180</v>
      </c>
      <c r="BZ57" s="446">
        <v>165</v>
      </c>
      <c r="CA57" s="446">
        <v>153</v>
      </c>
      <c r="CB57" s="446">
        <v>142</v>
      </c>
      <c r="CC57" s="446">
        <v>133</v>
      </c>
      <c r="CD57" s="446">
        <v>121</v>
      </c>
      <c r="CE57" s="446">
        <v>112</v>
      </c>
      <c r="CF57" s="446">
        <v>68</v>
      </c>
      <c r="CG57" s="447">
        <v>61</v>
      </c>
      <c r="CH57" s="399"/>
    </row>
    <row r="58" spans="1:86" x14ac:dyDescent="0.35">
      <c r="B58" s="444" t="s">
        <v>523</v>
      </c>
      <c r="C58" s="460"/>
      <c r="D58" s="445">
        <v>0</v>
      </c>
      <c r="E58" s="445">
        <v>0</v>
      </c>
      <c r="F58" s="445">
        <v>0</v>
      </c>
      <c r="G58" s="445">
        <v>0</v>
      </c>
      <c r="H58" s="445">
        <v>0</v>
      </c>
      <c r="I58" s="445">
        <v>0</v>
      </c>
      <c r="J58" s="445">
        <v>0</v>
      </c>
      <c r="K58" s="445">
        <v>0</v>
      </c>
      <c r="L58" s="445">
        <v>0</v>
      </c>
      <c r="M58" s="445">
        <v>0</v>
      </c>
      <c r="N58" s="445">
        <v>0</v>
      </c>
      <c r="O58" s="445">
        <v>0</v>
      </c>
      <c r="P58" s="445">
        <v>0</v>
      </c>
      <c r="Q58" s="445">
        <v>0</v>
      </c>
      <c r="R58" s="445">
        <v>0</v>
      </c>
      <c r="S58" s="445">
        <v>0</v>
      </c>
      <c r="T58" s="445">
        <v>0</v>
      </c>
      <c r="U58" s="445">
        <v>0</v>
      </c>
      <c r="V58" s="445">
        <v>0</v>
      </c>
      <c r="W58" s="445">
        <v>0</v>
      </c>
      <c r="X58" s="445">
        <v>0</v>
      </c>
      <c r="Y58" s="445">
        <v>0</v>
      </c>
      <c r="Z58" s="445">
        <v>0</v>
      </c>
      <c r="AA58" s="445">
        <v>0</v>
      </c>
      <c r="AB58" s="445">
        <v>0</v>
      </c>
      <c r="AC58" s="445">
        <v>0</v>
      </c>
      <c r="AD58" s="445">
        <v>0</v>
      </c>
      <c r="AE58" s="445">
        <v>0</v>
      </c>
      <c r="AF58" s="445">
        <v>0</v>
      </c>
      <c r="AG58" s="445">
        <v>0</v>
      </c>
      <c r="AH58" s="445">
        <v>0</v>
      </c>
      <c r="AI58" s="445">
        <v>0</v>
      </c>
      <c r="AJ58" s="445">
        <v>0</v>
      </c>
      <c r="AK58" s="445">
        <v>0</v>
      </c>
      <c r="AL58" s="445">
        <v>0</v>
      </c>
      <c r="AM58" s="445">
        <v>0</v>
      </c>
      <c r="AN58" s="445">
        <v>0</v>
      </c>
      <c r="AO58" s="445">
        <v>0</v>
      </c>
      <c r="AP58" s="445">
        <v>0</v>
      </c>
      <c r="AQ58" s="445">
        <v>0</v>
      </c>
      <c r="AR58" s="445">
        <v>0</v>
      </c>
      <c r="AS58" s="445">
        <v>0</v>
      </c>
      <c r="AT58" s="445">
        <v>0</v>
      </c>
      <c r="AU58" s="445">
        <v>0</v>
      </c>
      <c r="AV58" s="445">
        <v>292</v>
      </c>
      <c r="AW58" s="445">
        <v>357</v>
      </c>
      <c r="AX58" s="445">
        <v>402</v>
      </c>
      <c r="AY58" s="445">
        <v>452</v>
      </c>
      <c r="AZ58" s="445">
        <v>503</v>
      </c>
      <c r="BA58" s="445">
        <v>555</v>
      </c>
      <c r="BB58" s="445">
        <v>595</v>
      </c>
      <c r="BC58" s="445">
        <v>632</v>
      </c>
      <c r="BD58" s="445">
        <v>674</v>
      </c>
      <c r="BE58" s="445">
        <v>715</v>
      </c>
      <c r="BF58" s="445">
        <v>736</v>
      </c>
      <c r="BG58" s="445">
        <v>779</v>
      </c>
      <c r="BH58" s="445">
        <v>821</v>
      </c>
      <c r="BI58" s="445">
        <v>859</v>
      </c>
      <c r="BJ58" s="445">
        <v>897</v>
      </c>
      <c r="BK58" s="445">
        <v>942</v>
      </c>
      <c r="BL58" s="445">
        <v>984</v>
      </c>
      <c r="BM58" s="445">
        <v>1023</v>
      </c>
      <c r="BN58" s="445">
        <v>1046</v>
      </c>
      <c r="BO58" s="445">
        <v>1057</v>
      </c>
      <c r="BP58" s="445">
        <v>1070</v>
      </c>
      <c r="BQ58" s="445">
        <v>1069</v>
      </c>
      <c r="BR58" s="445">
        <v>1062</v>
      </c>
      <c r="BS58" s="445">
        <v>1028</v>
      </c>
      <c r="BT58" s="445">
        <v>951</v>
      </c>
      <c r="BU58" s="445">
        <v>827</v>
      </c>
      <c r="BV58" s="445">
        <v>735</v>
      </c>
      <c r="BW58" s="445">
        <v>665</v>
      </c>
      <c r="BX58" s="446">
        <v>528</v>
      </c>
      <c r="BY58" s="446">
        <v>486</v>
      </c>
      <c r="BZ58" s="446">
        <v>447</v>
      </c>
      <c r="CA58" s="446">
        <v>406</v>
      </c>
      <c r="CB58" s="446">
        <v>370</v>
      </c>
      <c r="CC58" s="446">
        <v>338</v>
      </c>
      <c r="CD58" s="446">
        <v>307</v>
      </c>
      <c r="CE58" s="446">
        <v>277</v>
      </c>
      <c r="CF58" s="446">
        <v>230</v>
      </c>
      <c r="CG58" s="447">
        <v>202</v>
      </c>
      <c r="CH58" s="399"/>
    </row>
    <row r="59" spans="1:86" x14ac:dyDescent="0.35">
      <c r="B59" s="444" t="s">
        <v>470</v>
      </c>
      <c r="C59" s="460"/>
      <c r="D59" s="445">
        <v>0</v>
      </c>
      <c r="E59" s="445">
        <v>0</v>
      </c>
      <c r="F59" s="445">
        <v>0</v>
      </c>
      <c r="G59" s="445">
        <v>0</v>
      </c>
      <c r="H59" s="445">
        <v>0</v>
      </c>
      <c r="I59" s="445">
        <v>0</v>
      </c>
      <c r="J59" s="445">
        <v>0</v>
      </c>
      <c r="K59" s="445">
        <v>0</v>
      </c>
      <c r="L59" s="445">
        <v>0</v>
      </c>
      <c r="M59" s="445">
        <v>0</v>
      </c>
      <c r="N59" s="445">
        <v>0</v>
      </c>
      <c r="O59" s="445">
        <v>0</v>
      </c>
      <c r="P59" s="445">
        <v>0</v>
      </c>
      <c r="Q59" s="445">
        <v>0</v>
      </c>
      <c r="R59" s="445">
        <v>0</v>
      </c>
      <c r="S59" s="445">
        <v>0</v>
      </c>
      <c r="T59" s="445">
        <v>0</v>
      </c>
      <c r="U59" s="445">
        <v>0</v>
      </c>
      <c r="V59" s="445">
        <v>0</v>
      </c>
      <c r="W59" s="445">
        <v>0</v>
      </c>
      <c r="X59" s="445">
        <v>0</v>
      </c>
      <c r="Y59" s="445">
        <v>0</v>
      </c>
      <c r="Z59" s="445">
        <v>0</v>
      </c>
      <c r="AA59" s="445">
        <v>0</v>
      </c>
      <c r="AB59" s="445">
        <v>0</v>
      </c>
      <c r="AC59" s="445">
        <v>0</v>
      </c>
      <c r="AD59" s="445">
        <v>0</v>
      </c>
      <c r="AE59" s="445">
        <v>0</v>
      </c>
      <c r="AF59" s="445">
        <v>0</v>
      </c>
      <c r="AG59" s="445">
        <v>0</v>
      </c>
      <c r="AH59" s="445">
        <v>0</v>
      </c>
      <c r="AI59" s="445">
        <v>0</v>
      </c>
      <c r="AJ59" s="445">
        <v>0</v>
      </c>
      <c r="AK59" s="445">
        <v>0</v>
      </c>
      <c r="AL59" s="445">
        <v>0</v>
      </c>
      <c r="AM59" s="445">
        <v>0</v>
      </c>
      <c r="AN59" s="445">
        <v>0</v>
      </c>
      <c r="AO59" s="445">
        <v>0</v>
      </c>
      <c r="AP59" s="445">
        <v>0</v>
      </c>
      <c r="AQ59" s="445">
        <v>0</v>
      </c>
      <c r="AR59" s="445">
        <v>0</v>
      </c>
      <c r="AS59" s="445">
        <v>0</v>
      </c>
      <c r="AT59" s="445">
        <v>0</v>
      </c>
      <c r="AU59" s="445">
        <v>0</v>
      </c>
      <c r="AV59" s="445">
        <v>62</v>
      </c>
      <c r="AW59" s="445">
        <v>5</v>
      </c>
      <c r="AX59" s="445">
        <v>11</v>
      </c>
      <c r="AY59" s="445">
        <v>14</v>
      </c>
      <c r="AZ59" s="445">
        <v>11</v>
      </c>
      <c r="BA59" s="445">
        <v>9</v>
      </c>
      <c r="BB59" s="445">
        <v>12</v>
      </c>
      <c r="BC59" s="445">
        <v>15</v>
      </c>
      <c r="BD59" s="445">
        <v>16</v>
      </c>
      <c r="BE59" s="445">
        <v>18</v>
      </c>
      <c r="BF59" s="445">
        <v>19</v>
      </c>
      <c r="BG59" s="445">
        <v>19</v>
      </c>
      <c r="BH59" s="445">
        <v>19</v>
      </c>
      <c r="BI59" s="445">
        <v>20</v>
      </c>
      <c r="BJ59" s="445">
        <v>22</v>
      </c>
      <c r="BK59" s="445">
        <v>23</v>
      </c>
      <c r="BL59" s="445">
        <v>24</v>
      </c>
      <c r="BM59" s="445">
        <v>27</v>
      </c>
      <c r="BN59" s="445">
        <v>28</v>
      </c>
      <c r="BO59" s="445">
        <v>29</v>
      </c>
      <c r="BP59" s="445">
        <v>29</v>
      </c>
      <c r="BQ59" s="445">
        <v>30</v>
      </c>
      <c r="BR59" s="445">
        <v>30</v>
      </c>
      <c r="BS59" s="445">
        <v>26</v>
      </c>
      <c r="BT59" s="445">
        <v>24</v>
      </c>
      <c r="BU59" s="445">
        <v>20</v>
      </c>
      <c r="BV59" s="445">
        <v>17</v>
      </c>
      <c r="BW59" s="445">
        <v>15</v>
      </c>
      <c r="BX59" s="446">
        <v>13</v>
      </c>
      <c r="BY59" s="446">
        <v>12</v>
      </c>
      <c r="BZ59" s="446">
        <v>11</v>
      </c>
      <c r="CA59" s="446">
        <v>9</v>
      </c>
      <c r="CB59" s="446">
        <v>9</v>
      </c>
      <c r="CC59" s="446">
        <v>8</v>
      </c>
      <c r="CD59" s="446">
        <v>8</v>
      </c>
      <c r="CE59" s="446">
        <v>7</v>
      </c>
      <c r="CF59" s="446">
        <v>7</v>
      </c>
      <c r="CG59" s="447">
        <v>6</v>
      </c>
      <c r="CH59" s="399"/>
    </row>
    <row r="60" spans="1:86" x14ac:dyDescent="0.35">
      <c r="A60" s="448"/>
      <c r="B60" s="444" t="s">
        <v>521</v>
      </c>
      <c r="C60" s="460"/>
      <c r="D60" s="445"/>
      <c r="E60" s="445"/>
      <c r="F60" s="445"/>
      <c r="G60" s="445"/>
      <c r="H60" s="445"/>
      <c r="I60" s="445"/>
      <c r="J60" s="445"/>
      <c r="K60" s="445"/>
      <c r="L60" s="445"/>
      <c r="M60" s="445"/>
      <c r="N60" s="445"/>
      <c r="O60" s="445"/>
      <c r="P60" s="445"/>
      <c r="Q60" s="445"/>
      <c r="R60" s="445"/>
      <c r="S60" s="445"/>
      <c r="T60" s="445"/>
      <c r="U60" s="445"/>
      <c r="V60" s="445"/>
      <c r="W60" s="445"/>
      <c r="X60" s="445"/>
      <c r="Y60" s="445"/>
      <c r="Z60" s="445"/>
      <c r="AA60" s="445"/>
      <c r="AB60" s="445"/>
      <c r="AC60" s="445"/>
      <c r="AD60" s="445"/>
      <c r="AE60" s="445"/>
      <c r="AF60" s="445"/>
      <c r="AG60" s="445"/>
      <c r="AH60" s="445"/>
      <c r="AI60" s="445"/>
      <c r="AJ60" s="445"/>
      <c r="AK60" s="445"/>
      <c r="AL60" s="445"/>
      <c r="AM60" s="445"/>
      <c r="AN60" s="445"/>
      <c r="AO60" s="445"/>
      <c r="AP60" s="445"/>
      <c r="AQ60" s="445"/>
      <c r="AR60" s="445"/>
      <c r="AS60" s="445"/>
      <c r="AT60" s="445"/>
      <c r="AU60" s="445"/>
      <c r="AV60" s="445"/>
      <c r="AW60" s="445"/>
      <c r="AX60" s="445"/>
      <c r="AY60" s="445"/>
      <c r="AZ60" s="445"/>
      <c r="BA60" s="445"/>
      <c r="BB60" s="445"/>
      <c r="BC60" s="445"/>
      <c r="BD60" s="445"/>
      <c r="BE60" s="445"/>
      <c r="BF60" s="445"/>
      <c r="BG60" s="445"/>
      <c r="BH60" s="445"/>
      <c r="BI60" s="445"/>
      <c r="BJ60" s="445"/>
      <c r="BK60" s="445"/>
      <c r="BL60" s="445"/>
      <c r="BM60" s="445"/>
      <c r="BN60" s="445"/>
      <c r="BO60" s="445"/>
      <c r="BP60" s="445"/>
      <c r="BQ60" s="445">
        <v>0</v>
      </c>
      <c r="BR60" s="445">
        <v>0</v>
      </c>
      <c r="BS60" s="445">
        <v>0</v>
      </c>
      <c r="BT60" s="445">
        <v>0</v>
      </c>
      <c r="BU60" s="445">
        <v>0</v>
      </c>
      <c r="BV60" s="445">
        <v>1</v>
      </c>
      <c r="BW60" s="445">
        <v>0</v>
      </c>
      <c r="BX60" s="446">
        <v>0</v>
      </c>
      <c r="BY60" s="446">
        <v>0</v>
      </c>
      <c r="BZ60" s="446">
        <v>0</v>
      </c>
      <c r="CA60" s="446">
        <v>0</v>
      </c>
      <c r="CB60" s="446">
        <v>0</v>
      </c>
      <c r="CC60" s="446">
        <v>0</v>
      </c>
      <c r="CD60" s="446">
        <v>0</v>
      </c>
      <c r="CE60" s="446">
        <v>0</v>
      </c>
      <c r="CF60" s="446">
        <v>0</v>
      </c>
      <c r="CG60" s="447">
        <v>0</v>
      </c>
      <c r="CH60" s="399"/>
    </row>
    <row r="61" spans="1:86" x14ac:dyDescent="0.35">
      <c r="A61" s="448"/>
      <c r="B61" s="444" t="s">
        <v>522</v>
      </c>
      <c r="C61" s="460"/>
      <c r="D61" s="445"/>
      <c r="E61" s="445"/>
      <c r="F61" s="445"/>
      <c r="G61" s="445"/>
      <c r="H61" s="445"/>
      <c r="I61" s="445"/>
      <c r="J61" s="445"/>
      <c r="K61" s="445"/>
      <c r="L61" s="445"/>
      <c r="M61" s="445"/>
      <c r="N61" s="445"/>
      <c r="O61" s="445"/>
      <c r="P61" s="445"/>
      <c r="Q61" s="445"/>
      <c r="R61" s="445"/>
      <c r="S61" s="445"/>
      <c r="T61" s="445"/>
      <c r="U61" s="445"/>
      <c r="V61" s="445"/>
      <c r="W61" s="445"/>
      <c r="X61" s="445"/>
      <c r="Y61" s="445"/>
      <c r="Z61" s="445"/>
      <c r="AA61" s="445"/>
      <c r="AB61" s="445"/>
      <c r="AC61" s="445"/>
      <c r="AD61" s="445"/>
      <c r="AE61" s="445"/>
      <c r="AF61" s="445"/>
      <c r="AG61" s="445"/>
      <c r="AH61" s="445"/>
      <c r="AI61" s="445"/>
      <c r="AJ61" s="445"/>
      <c r="AK61" s="445"/>
      <c r="AL61" s="445"/>
      <c r="AM61" s="445"/>
      <c r="AN61" s="445"/>
      <c r="AO61" s="445"/>
      <c r="AP61" s="445"/>
      <c r="AQ61" s="445"/>
      <c r="AR61" s="445"/>
      <c r="AS61" s="445"/>
      <c r="AT61" s="445"/>
      <c r="AU61" s="445"/>
      <c r="AV61" s="445"/>
      <c r="AW61" s="445"/>
      <c r="AX61" s="445"/>
      <c r="AY61" s="445"/>
      <c r="AZ61" s="445"/>
      <c r="BA61" s="445"/>
      <c r="BB61" s="445"/>
      <c r="BC61" s="445"/>
      <c r="BD61" s="445"/>
      <c r="BE61" s="445"/>
      <c r="BF61" s="445"/>
      <c r="BG61" s="445"/>
      <c r="BH61" s="445"/>
      <c r="BI61" s="445"/>
      <c r="BJ61" s="445"/>
      <c r="BK61" s="445"/>
      <c r="BL61" s="445"/>
      <c r="BM61" s="445"/>
      <c r="BN61" s="445"/>
      <c r="BO61" s="445"/>
      <c r="BP61" s="445"/>
      <c r="BQ61" s="445">
        <v>20</v>
      </c>
      <c r="BR61" s="445">
        <v>19</v>
      </c>
      <c r="BS61" s="445">
        <v>8</v>
      </c>
      <c r="BT61" s="445">
        <v>9</v>
      </c>
      <c r="BU61" s="445">
        <v>8</v>
      </c>
      <c r="BV61" s="445">
        <v>7</v>
      </c>
      <c r="BW61" s="445">
        <v>8</v>
      </c>
      <c r="BX61" s="446">
        <v>7</v>
      </c>
      <c r="BY61" s="446">
        <v>6</v>
      </c>
      <c r="BZ61" s="446">
        <v>5</v>
      </c>
      <c r="CA61" s="446">
        <v>4</v>
      </c>
      <c r="CB61" s="446">
        <v>4</v>
      </c>
      <c r="CC61" s="446">
        <v>4</v>
      </c>
      <c r="CD61" s="446">
        <v>3</v>
      </c>
      <c r="CE61" s="446">
        <v>3</v>
      </c>
      <c r="CF61" s="446">
        <v>3</v>
      </c>
      <c r="CG61" s="447">
        <v>2</v>
      </c>
      <c r="CH61" s="399"/>
    </row>
    <row r="62" spans="1:86" x14ac:dyDescent="0.35">
      <c r="A62" s="448"/>
      <c r="B62" s="444" t="s">
        <v>523</v>
      </c>
      <c r="C62" s="460"/>
      <c r="D62" s="445"/>
      <c r="E62" s="445"/>
      <c r="F62" s="445"/>
      <c r="G62" s="445"/>
      <c r="H62" s="445"/>
      <c r="I62" s="445"/>
      <c r="J62" s="445"/>
      <c r="K62" s="445"/>
      <c r="L62" s="445"/>
      <c r="M62" s="445"/>
      <c r="N62" s="445"/>
      <c r="O62" s="445"/>
      <c r="P62" s="445"/>
      <c r="Q62" s="445"/>
      <c r="R62" s="445"/>
      <c r="S62" s="445"/>
      <c r="T62" s="445"/>
      <c r="U62" s="445"/>
      <c r="V62" s="445"/>
      <c r="W62" s="445"/>
      <c r="X62" s="445"/>
      <c r="Y62" s="445"/>
      <c r="Z62" s="445"/>
      <c r="AA62" s="445"/>
      <c r="AB62" s="445"/>
      <c r="AC62" s="445"/>
      <c r="AD62" s="445"/>
      <c r="AE62" s="445"/>
      <c r="AF62" s="445"/>
      <c r="AG62" s="445"/>
      <c r="AH62" s="445"/>
      <c r="AI62" s="445"/>
      <c r="AJ62" s="445"/>
      <c r="AK62" s="445"/>
      <c r="AL62" s="445"/>
      <c r="AM62" s="445"/>
      <c r="AN62" s="445"/>
      <c r="AO62" s="445"/>
      <c r="AP62" s="445"/>
      <c r="AQ62" s="445"/>
      <c r="AR62" s="445"/>
      <c r="AS62" s="445"/>
      <c r="AT62" s="445"/>
      <c r="AU62" s="445"/>
      <c r="AV62" s="445"/>
      <c r="AW62" s="445"/>
      <c r="AX62" s="445"/>
      <c r="AY62" s="445"/>
      <c r="AZ62" s="445"/>
      <c r="BA62" s="445"/>
      <c r="BB62" s="445"/>
      <c r="BC62" s="445"/>
      <c r="BD62" s="445"/>
      <c r="BE62" s="445"/>
      <c r="BF62" s="445"/>
      <c r="BG62" s="445"/>
      <c r="BH62" s="445"/>
      <c r="BI62" s="445"/>
      <c r="BJ62" s="445"/>
      <c r="BK62" s="445"/>
      <c r="BL62" s="445"/>
      <c r="BM62" s="445"/>
      <c r="BN62" s="445"/>
      <c r="BO62" s="445"/>
      <c r="BP62" s="445"/>
      <c r="BQ62" s="445">
        <v>10</v>
      </c>
      <c r="BR62" s="445">
        <v>10</v>
      </c>
      <c r="BS62" s="445">
        <v>18</v>
      </c>
      <c r="BT62" s="445">
        <v>15</v>
      </c>
      <c r="BU62" s="445">
        <v>12</v>
      </c>
      <c r="BV62" s="445">
        <v>10</v>
      </c>
      <c r="BW62" s="445">
        <v>7</v>
      </c>
      <c r="BX62" s="446">
        <v>6</v>
      </c>
      <c r="BY62" s="446">
        <v>5</v>
      </c>
      <c r="BZ62" s="446">
        <v>5</v>
      </c>
      <c r="CA62" s="446">
        <v>5</v>
      </c>
      <c r="CB62" s="446">
        <v>5</v>
      </c>
      <c r="CC62" s="446">
        <v>5</v>
      </c>
      <c r="CD62" s="446">
        <v>4</v>
      </c>
      <c r="CE62" s="446">
        <v>4</v>
      </c>
      <c r="CF62" s="446">
        <v>4</v>
      </c>
      <c r="CG62" s="447">
        <v>3</v>
      </c>
      <c r="CH62" s="399"/>
    </row>
    <row r="63" spans="1:86" ht="25.5" customHeight="1" x14ac:dyDescent="0.35">
      <c r="A63" s="448"/>
      <c r="B63" s="461" t="s">
        <v>779</v>
      </c>
      <c r="C63" s="460"/>
      <c r="D63" s="445"/>
      <c r="E63" s="445"/>
      <c r="F63" s="445"/>
      <c r="G63" s="445"/>
      <c r="H63" s="445"/>
      <c r="I63" s="445"/>
      <c r="J63" s="445"/>
      <c r="K63" s="445"/>
      <c r="L63" s="445"/>
      <c r="M63" s="445"/>
      <c r="N63" s="445"/>
      <c r="O63" s="445"/>
      <c r="P63" s="445"/>
      <c r="Q63" s="445"/>
      <c r="R63" s="445"/>
      <c r="S63" s="445"/>
      <c r="T63" s="445"/>
      <c r="U63" s="445"/>
      <c r="V63" s="445"/>
      <c r="W63" s="445"/>
      <c r="X63" s="445"/>
      <c r="Y63" s="445"/>
      <c r="Z63" s="445"/>
      <c r="AA63" s="445"/>
      <c r="AB63" s="445"/>
      <c r="AC63" s="445"/>
      <c r="AD63" s="445"/>
      <c r="AE63" s="445"/>
      <c r="AF63" s="445"/>
      <c r="AG63" s="445"/>
      <c r="AH63" s="445"/>
      <c r="AI63" s="445"/>
      <c r="AJ63" s="445"/>
      <c r="AK63" s="445"/>
      <c r="AL63" s="445"/>
      <c r="AM63" s="445"/>
      <c r="AN63" s="445"/>
      <c r="AO63" s="445"/>
      <c r="AP63" s="445"/>
      <c r="AQ63" s="445"/>
      <c r="AR63" s="445"/>
      <c r="AS63" s="445"/>
      <c r="AT63" s="445"/>
      <c r="AU63" s="445"/>
      <c r="AV63" s="445"/>
      <c r="AW63" s="445"/>
      <c r="AX63" s="445"/>
      <c r="AY63" s="445"/>
      <c r="AZ63" s="445"/>
      <c r="BA63" s="445"/>
      <c r="BB63" s="445"/>
      <c r="BC63" s="445"/>
      <c r="BD63" s="445"/>
      <c r="BE63" s="445"/>
      <c r="BF63" s="445"/>
      <c r="BG63" s="445">
        <v>2</v>
      </c>
      <c r="BH63" s="445">
        <v>2</v>
      </c>
      <c r="BI63" s="445">
        <v>2</v>
      </c>
      <c r="BJ63" s="445">
        <v>2</v>
      </c>
      <c r="BK63" s="445">
        <v>2</v>
      </c>
      <c r="BL63" s="445">
        <v>3</v>
      </c>
      <c r="BM63" s="445">
        <v>3</v>
      </c>
      <c r="BN63" s="445">
        <v>3</v>
      </c>
      <c r="BO63" s="445">
        <v>4</v>
      </c>
      <c r="BP63" s="445">
        <v>4</v>
      </c>
      <c r="BQ63" s="445">
        <v>4</v>
      </c>
      <c r="BR63" s="445">
        <v>4</v>
      </c>
      <c r="BS63" s="445">
        <v>4</v>
      </c>
      <c r="BT63" s="445">
        <v>4</v>
      </c>
      <c r="BU63" s="445">
        <v>4</v>
      </c>
      <c r="BV63" s="445">
        <v>4</v>
      </c>
      <c r="BW63" s="445">
        <v>3</v>
      </c>
      <c r="BX63" s="446">
        <v>3</v>
      </c>
      <c r="BY63" s="446">
        <v>3</v>
      </c>
      <c r="BZ63" s="446">
        <v>2</v>
      </c>
      <c r="CA63" s="446">
        <v>2</v>
      </c>
      <c r="CB63" s="446">
        <v>2</v>
      </c>
      <c r="CC63" s="446">
        <v>2</v>
      </c>
      <c r="CD63" s="446">
        <v>2</v>
      </c>
      <c r="CE63" s="446">
        <v>2</v>
      </c>
      <c r="CF63" s="446">
        <v>1</v>
      </c>
      <c r="CG63" s="447">
        <v>1</v>
      </c>
      <c r="CH63" s="399"/>
    </row>
    <row r="64" spans="1:86" ht="24" customHeight="1" x14ac:dyDescent="0.35">
      <c r="B64" s="393" t="s">
        <v>420</v>
      </c>
      <c r="C64" s="460"/>
      <c r="D64" s="443">
        <v>0</v>
      </c>
      <c r="E64" s="443">
        <v>0</v>
      </c>
      <c r="F64" s="443">
        <v>0</v>
      </c>
      <c r="G64" s="443">
        <v>0</v>
      </c>
      <c r="H64" s="443">
        <v>0</v>
      </c>
      <c r="I64" s="443">
        <v>0</v>
      </c>
      <c r="J64" s="443">
        <v>0</v>
      </c>
      <c r="K64" s="443">
        <v>0</v>
      </c>
      <c r="L64" s="443">
        <v>0</v>
      </c>
      <c r="M64" s="443">
        <v>0</v>
      </c>
      <c r="N64" s="443">
        <v>0</v>
      </c>
      <c r="O64" s="443">
        <v>0</v>
      </c>
      <c r="P64" s="443">
        <v>0</v>
      </c>
      <c r="Q64" s="443">
        <v>0</v>
      </c>
      <c r="R64" s="443">
        <v>0</v>
      </c>
      <c r="S64" s="443">
        <v>0</v>
      </c>
      <c r="T64" s="443">
        <v>0</v>
      </c>
      <c r="U64" s="443">
        <v>0</v>
      </c>
      <c r="V64" s="443">
        <v>0</v>
      </c>
      <c r="W64" s="443">
        <v>0</v>
      </c>
      <c r="X64" s="443">
        <v>0</v>
      </c>
      <c r="Y64" s="443">
        <v>0</v>
      </c>
      <c r="Z64" s="443">
        <v>0</v>
      </c>
      <c r="AA64" s="443">
        <v>0</v>
      </c>
      <c r="AB64" s="443">
        <v>0</v>
      </c>
      <c r="AC64" s="443">
        <v>0</v>
      </c>
      <c r="AD64" s="443">
        <v>0</v>
      </c>
      <c r="AE64" s="443">
        <v>0</v>
      </c>
      <c r="AF64" s="443">
        <v>0</v>
      </c>
      <c r="AG64" s="443">
        <v>0</v>
      </c>
      <c r="AH64" s="443">
        <v>0</v>
      </c>
      <c r="AI64" s="443">
        <v>0</v>
      </c>
      <c r="AJ64" s="443">
        <v>0</v>
      </c>
      <c r="AK64" s="443">
        <v>0</v>
      </c>
      <c r="AL64" s="443">
        <v>0</v>
      </c>
      <c r="AM64" s="443">
        <v>0</v>
      </c>
      <c r="AN64" s="443">
        <v>0</v>
      </c>
      <c r="AO64" s="443">
        <v>0</v>
      </c>
      <c r="AP64" s="443">
        <v>0</v>
      </c>
      <c r="AQ64" s="443">
        <v>0</v>
      </c>
      <c r="AR64" s="443">
        <v>0</v>
      </c>
      <c r="AS64" s="443">
        <v>0</v>
      </c>
      <c r="AT64" s="443">
        <v>0</v>
      </c>
      <c r="AU64" s="443">
        <v>0</v>
      </c>
      <c r="AV64" s="443">
        <v>0</v>
      </c>
      <c r="AW64" s="443">
        <v>0</v>
      </c>
      <c r="AX64" s="443">
        <v>0</v>
      </c>
      <c r="AY64" s="443">
        <v>0</v>
      </c>
      <c r="AZ64" s="443">
        <v>0</v>
      </c>
      <c r="BA64" s="443">
        <v>0</v>
      </c>
      <c r="BB64" s="443">
        <v>0</v>
      </c>
      <c r="BC64" s="443">
        <v>0</v>
      </c>
      <c r="BD64" s="443">
        <v>0</v>
      </c>
      <c r="BE64" s="443">
        <v>0</v>
      </c>
      <c r="BF64" s="443">
        <v>0</v>
      </c>
      <c r="BG64" s="443">
        <v>0</v>
      </c>
      <c r="BH64" s="443">
        <v>0</v>
      </c>
      <c r="BI64" s="443">
        <v>0</v>
      </c>
      <c r="BJ64" s="443">
        <v>0</v>
      </c>
      <c r="BK64" s="443">
        <v>0</v>
      </c>
      <c r="BL64" s="443">
        <v>0</v>
      </c>
      <c r="BM64" s="443">
        <v>0</v>
      </c>
      <c r="BN64" s="443">
        <v>0</v>
      </c>
      <c r="BO64" s="443">
        <v>0</v>
      </c>
      <c r="BP64" s="443">
        <v>0</v>
      </c>
      <c r="BQ64" s="443">
        <v>13</v>
      </c>
      <c r="BR64" s="443">
        <v>200</v>
      </c>
      <c r="BS64" s="443">
        <v>594</v>
      </c>
      <c r="BT64" s="443">
        <v>1056</v>
      </c>
      <c r="BU64" s="443">
        <v>1558</v>
      </c>
      <c r="BV64" s="443">
        <v>1919</v>
      </c>
      <c r="BW64" s="443">
        <v>2213</v>
      </c>
      <c r="BX64" s="440">
        <v>2358</v>
      </c>
      <c r="BY64" s="440">
        <v>2555</v>
      </c>
      <c r="BZ64" s="440">
        <v>2862</v>
      </c>
      <c r="CA64" s="440">
        <v>3191</v>
      </c>
      <c r="CB64" s="440">
        <v>3558</v>
      </c>
      <c r="CC64" s="440">
        <v>3876</v>
      </c>
      <c r="CD64" s="440">
        <v>4161</v>
      </c>
      <c r="CE64" s="440">
        <v>4301</v>
      </c>
      <c r="CF64" s="440">
        <v>4499</v>
      </c>
      <c r="CG64" s="442">
        <v>4688</v>
      </c>
      <c r="CH64" s="399"/>
    </row>
    <row r="65" spans="1:86" x14ac:dyDescent="0.35">
      <c r="B65" s="444" t="s">
        <v>469</v>
      </c>
      <c r="C65" s="460"/>
      <c r="D65" s="445">
        <v>0</v>
      </c>
      <c r="E65" s="445">
        <v>0</v>
      </c>
      <c r="F65" s="445">
        <v>0</v>
      </c>
      <c r="G65" s="445">
        <v>0</v>
      </c>
      <c r="H65" s="445">
        <v>0</v>
      </c>
      <c r="I65" s="445">
        <v>0</v>
      </c>
      <c r="J65" s="445">
        <v>0</v>
      </c>
      <c r="K65" s="445">
        <v>0</v>
      </c>
      <c r="L65" s="445">
        <v>0</v>
      </c>
      <c r="M65" s="445">
        <v>0</v>
      </c>
      <c r="N65" s="445">
        <v>0</v>
      </c>
      <c r="O65" s="445">
        <v>0</v>
      </c>
      <c r="P65" s="445">
        <v>0</v>
      </c>
      <c r="Q65" s="445">
        <v>0</v>
      </c>
      <c r="R65" s="445">
        <v>0</v>
      </c>
      <c r="S65" s="445">
        <v>0</v>
      </c>
      <c r="T65" s="445">
        <v>0</v>
      </c>
      <c r="U65" s="445">
        <v>0</v>
      </c>
      <c r="V65" s="445">
        <v>0</v>
      </c>
      <c r="W65" s="445">
        <v>0</v>
      </c>
      <c r="X65" s="445">
        <v>0</v>
      </c>
      <c r="Y65" s="445">
        <v>0</v>
      </c>
      <c r="Z65" s="445">
        <v>0</v>
      </c>
      <c r="AA65" s="445">
        <v>0</v>
      </c>
      <c r="AB65" s="445">
        <v>0</v>
      </c>
      <c r="AC65" s="445">
        <v>0</v>
      </c>
      <c r="AD65" s="445">
        <v>0</v>
      </c>
      <c r="AE65" s="445">
        <v>0</v>
      </c>
      <c r="AF65" s="445">
        <v>0</v>
      </c>
      <c r="AG65" s="445">
        <v>0</v>
      </c>
      <c r="AH65" s="445">
        <v>0</v>
      </c>
      <c r="AI65" s="445">
        <v>0</v>
      </c>
      <c r="AJ65" s="445">
        <v>0</v>
      </c>
      <c r="AK65" s="445">
        <v>0</v>
      </c>
      <c r="AL65" s="445">
        <v>0</v>
      </c>
      <c r="AM65" s="445">
        <v>0</v>
      </c>
      <c r="AN65" s="445">
        <v>0</v>
      </c>
      <c r="AO65" s="445">
        <v>0</v>
      </c>
      <c r="AP65" s="445">
        <v>0</v>
      </c>
      <c r="AQ65" s="445">
        <v>0</v>
      </c>
      <c r="AR65" s="445">
        <v>0</v>
      </c>
      <c r="AS65" s="445">
        <v>0</v>
      </c>
      <c r="AT65" s="445">
        <v>0</v>
      </c>
      <c r="AU65" s="445">
        <v>0</v>
      </c>
      <c r="AV65" s="445">
        <v>0</v>
      </c>
      <c r="AW65" s="445">
        <v>0</v>
      </c>
      <c r="AX65" s="445">
        <v>0</v>
      </c>
      <c r="AY65" s="445">
        <v>0</v>
      </c>
      <c r="AZ65" s="445">
        <v>0</v>
      </c>
      <c r="BA65" s="445">
        <v>0</v>
      </c>
      <c r="BB65" s="445">
        <v>0</v>
      </c>
      <c r="BC65" s="445">
        <v>0</v>
      </c>
      <c r="BD65" s="445">
        <v>0</v>
      </c>
      <c r="BE65" s="445">
        <v>0</v>
      </c>
      <c r="BF65" s="445">
        <v>0</v>
      </c>
      <c r="BG65" s="445">
        <v>0</v>
      </c>
      <c r="BH65" s="445">
        <v>0</v>
      </c>
      <c r="BI65" s="445">
        <v>0</v>
      </c>
      <c r="BJ65" s="445">
        <v>0</v>
      </c>
      <c r="BK65" s="445">
        <v>0</v>
      </c>
      <c r="BL65" s="445">
        <v>0</v>
      </c>
      <c r="BM65" s="445">
        <v>0</v>
      </c>
      <c r="BN65" s="445">
        <v>0</v>
      </c>
      <c r="BO65" s="445">
        <v>0</v>
      </c>
      <c r="BP65" s="445">
        <v>0</v>
      </c>
      <c r="BQ65" s="445">
        <v>13</v>
      </c>
      <c r="BR65" s="445">
        <v>198</v>
      </c>
      <c r="BS65" s="445">
        <v>588</v>
      </c>
      <c r="BT65" s="445">
        <v>1045</v>
      </c>
      <c r="BU65" s="445">
        <v>1541</v>
      </c>
      <c r="BV65" s="445">
        <v>1898</v>
      </c>
      <c r="BW65" s="445">
        <v>2190</v>
      </c>
      <c r="BX65" s="446">
        <v>2332</v>
      </c>
      <c r="BY65" s="446">
        <v>2527</v>
      </c>
      <c r="BZ65" s="446">
        <v>2830</v>
      </c>
      <c r="CA65" s="446">
        <v>3156</v>
      </c>
      <c r="CB65" s="446">
        <v>3519</v>
      </c>
      <c r="CC65" s="446">
        <v>3834</v>
      </c>
      <c r="CD65" s="446">
        <v>4116</v>
      </c>
      <c r="CE65" s="446">
        <v>4254</v>
      </c>
      <c r="CF65" s="446">
        <v>4450</v>
      </c>
      <c r="CG65" s="447">
        <v>4636</v>
      </c>
      <c r="CH65" s="399"/>
    </row>
    <row r="66" spans="1:86" x14ac:dyDescent="0.35">
      <c r="B66" s="444" t="s">
        <v>522</v>
      </c>
      <c r="C66" s="460"/>
      <c r="D66" s="445">
        <v>0</v>
      </c>
      <c r="E66" s="445">
        <v>0</v>
      </c>
      <c r="F66" s="445">
        <v>0</v>
      </c>
      <c r="G66" s="445">
        <v>0</v>
      </c>
      <c r="H66" s="445">
        <v>0</v>
      </c>
      <c r="I66" s="445">
        <v>0</v>
      </c>
      <c r="J66" s="445">
        <v>0</v>
      </c>
      <c r="K66" s="445">
        <v>0</v>
      </c>
      <c r="L66" s="445">
        <v>0</v>
      </c>
      <c r="M66" s="445">
        <v>0</v>
      </c>
      <c r="N66" s="445">
        <v>0</v>
      </c>
      <c r="O66" s="445">
        <v>0</v>
      </c>
      <c r="P66" s="445">
        <v>0</v>
      </c>
      <c r="Q66" s="445">
        <v>0</v>
      </c>
      <c r="R66" s="445">
        <v>0</v>
      </c>
      <c r="S66" s="445">
        <v>0</v>
      </c>
      <c r="T66" s="445">
        <v>0</v>
      </c>
      <c r="U66" s="445">
        <v>0</v>
      </c>
      <c r="V66" s="445">
        <v>0</v>
      </c>
      <c r="W66" s="445">
        <v>0</v>
      </c>
      <c r="X66" s="445">
        <v>0</v>
      </c>
      <c r="Y66" s="445">
        <v>0</v>
      </c>
      <c r="Z66" s="445">
        <v>0</v>
      </c>
      <c r="AA66" s="445">
        <v>0</v>
      </c>
      <c r="AB66" s="445">
        <v>0</v>
      </c>
      <c r="AC66" s="445">
        <v>0</v>
      </c>
      <c r="AD66" s="445">
        <v>0</v>
      </c>
      <c r="AE66" s="445">
        <v>0</v>
      </c>
      <c r="AF66" s="445">
        <v>0</v>
      </c>
      <c r="AG66" s="445">
        <v>0</v>
      </c>
      <c r="AH66" s="445">
        <v>0</v>
      </c>
      <c r="AI66" s="445">
        <v>0</v>
      </c>
      <c r="AJ66" s="445">
        <v>0</v>
      </c>
      <c r="AK66" s="445">
        <v>0</v>
      </c>
      <c r="AL66" s="445">
        <v>0</v>
      </c>
      <c r="AM66" s="445">
        <v>0</v>
      </c>
      <c r="AN66" s="445">
        <v>0</v>
      </c>
      <c r="AO66" s="445">
        <v>0</v>
      </c>
      <c r="AP66" s="445">
        <v>0</v>
      </c>
      <c r="AQ66" s="445">
        <v>0</v>
      </c>
      <c r="AR66" s="445">
        <v>0</v>
      </c>
      <c r="AS66" s="445">
        <v>0</v>
      </c>
      <c r="AT66" s="445">
        <v>0</v>
      </c>
      <c r="AU66" s="445">
        <v>0</v>
      </c>
      <c r="AV66" s="445">
        <v>0</v>
      </c>
      <c r="AW66" s="445">
        <v>0</v>
      </c>
      <c r="AX66" s="445">
        <v>0</v>
      </c>
      <c r="AY66" s="445">
        <v>0</v>
      </c>
      <c r="AZ66" s="445">
        <v>0</v>
      </c>
      <c r="BA66" s="445">
        <v>0</v>
      </c>
      <c r="BB66" s="445">
        <v>0</v>
      </c>
      <c r="BC66" s="445">
        <v>0</v>
      </c>
      <c r="BD66" s="445">
        <v>0</v>
      </c>
      <c r="BE66" s="445">
        <v>0</v>
      </c>
      <c r="BF66" s="445">
        <v>0</v>
      </c>
      <c r="BG66" s="445">
        <v>0</v>
      </c>
      <c r="BH66" s="445">
        <v>0</v>
      </c>
      <c r="BI66" s="445">
        <v>0</v>
      </c>
      <c r="BJ66" s="445">
        <v>0</v>
      </c>
      <c r="BK66" s="445">
        <v>0</v>
      </c>
      <c r="BL66" s="445">
        <v>0</v>
      </c>
      <c r="BM66" s="445">
        <v>0</v>
      </c>
      <c r="BN66" s="445">
        <v>0</v>
      </c>
      <c r="BO66" s="445">
        <v>0</v>
      </c>
      <c r="BP66" s="445">
        <v>0</v>
      </c>
      <c r="BQ66" s="445">
        <v>12</v>
      </c>
      <c r="BR66" s="445">
        <v>182</v>
      </c>
      <c r="BS66" s="445">
        <v>564</v>
      </c>
      <c r="BT66" s="445">
        <v>958</v>
      </c>
      <c r="BU66" s="445">
        <v>1379</v>
      </c>
      <c r="BV66" s="445">
        <v>1699</v>
      </c>
      <c r="BW66" s="445">
        <v>1916</v>
      </c>
      <c r="BX66" s="446">
        <v>2014</v>
      </c>
      <c r="BY66" s="446">
        <v>2158</v>
      </c>
      <c r="BZ66" s="446">
        <v>2404</v>
      </c>
      <c r="CA66" s="446">
        <v>2668</v>
      </c>
      <c r="CB66" s="446">
        <v>2964</v>
      </c>
      <c r="CC66" s="446">
        <v>3216</v>
      </c>
      <c r="CD66" s="446">
        <v>3462</v>
      </c>
      <c r="CE66" s="446">
        <v>3583</v>
      </c>
      <c r="CF66" s="446">
        <v>3697</v>
      </c>
      <c r="CG66" s="447">
        <v>3803</v>
      </c>
      <c r="CH66" s="399"/>
    </row>
    <row r="67" spans="1:86" x14ac:dyDescent="0.35">
      <c r="B67" s="444" t="s">
        <v>523</v>
      </c>
      <c r="C67" s="460"/>
      <c r="D67" s="445">
        <v>0</v>
      </c>
      <c r="E67" s="445">
        <v>0</v>
      </c>
      <c r="F67" s="445">
        <v>0</v>
      </c>
      <c r="G67" s="445">
        <v>0</v>
      </c>
      <c r="H67" s="445">
        <v>0</v>
      </c>
      <c r="I67" s="445">
        <v>0</v>
      </c>
      <c r="J67" s="445">
        <v>0</v>
      </c>
      <c r="K67" s="445">
        <v>0</v>
      </c>
      <c r="L67" s="445">
        <v>0</v>
      </c>
      <c r="M67" s="445">
        <v>0</v>
      </c>
      <c r="N67" s="445">
        <v>0</v>
      </c>
      <c r="O67" s="445">
        <v>0</v>
      </c>
      <c r="P67" s="445">
        <v>0</v>
      </c>
      <c r="Q67" s="445">
        <v>0</v>
      </c>
      <c r="R67" s="445">
        <v>0</v>
      </c>
      <c r="S67" s="445">
        <v>0</v>
      </c>
      <c r="T67" s="445">
        <v>0</v>
      </c>
      <c r="U67" s="445">
        <v>0</v>
      </c>
      <c r="V67" s="445">
        <v>0</v>
      </c>
      <c r="W67" s="445">
        <v>0</v>
      </c>
      <c r="X67" s="445">
        <v>0</v>
      </c>
      <c r="Y67" s="445">
        <v>0</v>
      </c>
      <c r="Z67" s="445">
        <v>0</v>
      </c>
      <c r="AA67" s="445">
        <v>0</v>
      </c>
      <c r="AB67" s="445">
        <v>0</v>
      </c>
      <c r="AC67" s="445">
        <v>0</v>
      </c>
      <c r="AD67" s="445">
        <v>0</v>
      </c>
      <c r="AE67" s="445">
        <v>0</v>
      </c>
      <c r="AF67" s="445">
        <v>0</v>
      </c>
      <c r="AG67" s="445">
        <v>0</v>
      </c>
      <c r="AH67" s="445">
        <v>0</v>
      </c>
      <c r="AI67" s="445">
        <v>0</v>
      </c>
      <c r="AJ67" s="445">
        <v>0</v>
      </c>
      <c r="AK67" s="445">
        <v>0</v>
      </c>
      <c r="AL67" s="445">
        <v>0</v>
      </c>
      <c r="AM67" s="445">
        <v>0</v>
      </c>
      <c r="AN67" s="445">
        <v>0</v>
      </c>
      <c r="AO67" s="445">
        <v>0</v>
      </c>
      <c r="AP67" s="445">
        <v>0</v>
      </c>
      <c r="AQ67" s="445">
        <v>0</v>
      </c>
      <c r="AR67" s="445">
        <v>0</v>
      </c>
      <c r="AS67" s="445">
        <v>0</v>
      </c>
      <c r="AT67" s="445">
        <v>0</v>
      </c>
      <c r="AU67" s="445">
        <v>0</v>
      </c>
      <c r="AV67" s="445">
        <v>0</v>
      </c>
      <c r="AW67" s="445">
        <v>0</v>
      </c>
      <c r="AX67" s="445">
        <v>0</v>
      </c>
      <c r="AY67" s="445">
        <v>0</v>
      </c>
      <c r="AZ67" s="445">
        <v>0</v>
      </c>
      <c r="BA67" s="445">
        <v>0</v>
      </c>
      <c r="BB67" s="445">
        <v>0</v>
      </c>
      <c r="BC67" s="445">
        <v>0</v>
      </c>
      <c r="BD67" s="445">
        <v>0</v>
      </c>
      <c r="BE67" s="445">
        <v>0</v>
      </c>
      <c r="BF67" s="445">
        <v>0</v>
      </c>
      <c r="BG67" s="445">
        <v>0</v>
      </c>
      <c r="BH67" s="445">
        <v>0</v>
      </c>
      <c r="BI67" s="445">
        <v>0</v>
      </c>
      <c r="BJ67" s="445">
        <v>0</v>
      </c>
      <c r="BK67" s="445">
        <v>0</v>
      </c>
      <c r="BL67" s="445">
        <v>0</v>
      </c>
      <c r="BM67" s="445">
        <v>0</v>
      </c>
      <c r="BN67" s="445">
        <v>0</v>
      </c>
      <c r="BO67" s="445">
        <v>0</v>
      </c>
      <c r="BP67" s="445">
        <v>0</v>
      </c>
      <c r="BQ67" s="445">
        <v>1</v>
      </c>
      <c r="BR67" s="445">
        <v>16</v>
      </c>
      <c r="BS67" s="445">
        <v>24</v>
      </c>
      <c r="BT67" s="445">
        <v>87</v>
      </c>
      <c r="BU67" s="445">
        <v>162</v>
      </c>
      <c r="BV67" s="445">
        <v>200</v>
      </c>
      <c r="BW67" s="445">
        <v>274</v>
      </c>
      <c r="BX67" s="446">
        <v>318</v>
      </c>
      <c r="BY67" s="446">
        <v>369</v>
      </c>
      <c r="BZ67" s="446">
        <v>426</v>
      </c>
      <c r="CA67" s="446">
        <v>488</v>
      </c>
      <c r="CB67" s="446">
        <v>555</v>
      </c>
      <c r="CC67" s="446">
        <v>618</v>
      </c>
      <c r="CD67" s="446">
        <v>653</v>
      </c>
      <c r="CE67" s="446">
        <v>671</v>
      </c>
      <c r="CF67" s="446">
        <v>753</v>
      </c>
      <c r="CG67" s="447">
        <v>834</v>
      </c>
      <c r="CH67" s="399"/>
    </row>
    <row r="68" spans="1:86" x14ac:dyDescent="0.35">
      <c r="B68" s="444" t="s">
        <v>470</v>
      </c>
      <c r="C68" s="460"/>
      <c r="D68" s="445">
        <v>0</v>
      </c>
      <c r="E68" s="445">
        <v>0</v>
      </c>
      <c r="F68" s="445">
        <v>0</v>
      </c>
      <c r="G68" s="445">
        <v>0</v>
      </c>
      <c r="H68" s="445">
        <v>0</v>
      </c>
      <c r="I68" s="445">
        <v>0</v>
      </c>
      <c r="J68" s="445">
        <v>0</v>
      </c>
      <c r="K68" s="445">
        <v>0</v>
      </c>
      <c r="L68" s="445">
        <v>0</v>
      </c>
      <c r="M68" s="445">
        <v>0</v>
      </c>
      <c r="N68" s="445">
        <v>0</v>
      </c>
      <c r="O68" s="445">
        <v>0</v>
      </c>
      <c r="P68" s="445">
        <v>0</v>
      </c>
      <c r="Q68" s="445">
        <v>0</v>
      </c>
      <c r="R68" s="445">
        <v>0</v>
      </c>
      <c r="S68" s="445">
        <v>0</v>
      </c>
      <c r="T68" s="445">
        <v>0</v>
      </c>
      <c r="U68" s="445">
        <v>0</v>
      </c>
      <c r="V68" s="445">
        <v>0</v>
      </c>
      <c r="W68" s="445">
        <v>0</v>
      </c>
      <c r="X68" s="445">
        <v>0</v>
      </c>
      <c r="Y68" s="445">
        <v>0</v>
      </c>
      <c r="Z68" s="445">
        <v>0</v>
      </c>
      <c r="AA68" s="445">
        <v>0</v>
      </c>
      <c r="AB68" s="445">
        <v>0</v>
      </c>
      <c r="AC68" s="445">
        <v>0</v>
      </c>
      <c r="AD68" s="445">
        <v>0</v>
      </c>
      <c r="AE68" s="445">
        <v>0</v>
      </c>
      <c r="AF68" s="445">
        <v>0</v>
      </c>
      <c r="AG68" s="445">
        <v>0</v>
      </c>
      <c r="AH68" s="445">
        <v>0</v>
      </c>
      <c r="AI68" s="445">
        <v>0</v>
      </c>
      <c r="AJ68" s="445">
        <v>0</v>
      </c>
      <c r="AK68" s="445">
        <v>0</v>
      </c>
      <c r="AL68" s="445">
        <v>0</v>
      </c>
      <c r="AM68" s="445">
        <v>0</v>
      </c>
      <c r="AN68" s="445">
        <v>0</v>
      </c>
      <c r="AO68" s="445">
        <v>0</v>
      </c>
      <c r="AP68" s="445">
        <v>0</v>
      </c>
      <c r="AQ68" s="445">
        <v>0</v>
      </c>
      <c r="AR68" s="445">
        <v>0</v>
      </c>
      <c r="AS68" s="445">
        <v>0</v>
      </c>
      <c r="AT68" s="445">
        <v>0</v>
      </c>
      <c r="AU68" s="445">
        <v>0</v>
      </c>
      <c r="AV68" s="445">
        <v>0</v>
      </c>
      <c r="AW68" s="445">
        <v>0</v>
      </c>
      <c r="AX68" s="445">
        <v>0</v>
      </c>
      <c r="AY68" s="445">
        <v>0</v>
      </c>
      <c r="AZ68" s="445">
        <v>0</v>
      </c>
      <c r="BA68" s="445">
        <v>0</v>
      </c>
      <c r="BB68" s="445">
        <v>0</v>
      </c>
      <c r="BC68" s="445">
        <v>0</v>
      </c>
      <c r="BD68" s="445">
        <v>0</v>
      </c>
      <c r="BE68" s="445">
        <v>0</v>
      </c>
      <c r="BF68" s="445">
        <v>0</v>
      </c>
      <c r="BG68" s="445">
        <v>0</v>
      </c>
      <c r="BH68" s="445">
        <v>0</v>
      </c>
      <c r="BI68" s="445">
        <v>0</v>
      </c>
      <c r="BJ68" s="445">
        <v>0</v>
      </c>
      <c r="BK68" s="445">
        <v>0</v>
      </c>
      <c r="BL68" s="445">
        <v>0</v>
      </c>
      <c r="BM68" s="445">
        <v>0</v>
      </c>
      <c r="BN68" s="445">
        <v>0</v>
      </c>
      <c r="BO68" s="445">
        <v>0</v>
      </c>
      <c r="BP68" s="445">
        <v>0</v>
      </c>
      <c r="BQ68" s="445">
        <v>0</v>
      </c>
      <c r="BR68" s="445">
        <v>2</v>
      </c>
      <c r="BS68" s="445">
        <v>6</v>
      </c>
      <c r="BT68" s="445">
        <v>12</v>
      </c>
      <c r="BU68" s="445">
        <v>17</v>
      </c>
      <c r="BV68" s="445">
        <v>21</v>
      </c>
      <c r="BW68" s="445">
        <v>23</v>
      </c>
      <c r="BX68" s="446">
        <v>26</v>
      </c>
      <c r="BY68" s="446">
        <v>28</v>
      </c>
      <c r="BZ68" s="446">
        <v>31</v>
      </c>
      <c r="CA68" s="446">
        <v>35</v>
      </c>
      <c r="CB68" s="446">
        <v>39</v>
      </c>
      <c r="CC68" s="446">
        <v>42</v>
      </c>
      <c r="CD68" s="446">
        <v>45</v>
      </c>
      <c r="CE68" s="446">
        <v>47</v>
      </c>
      <c r="CF68" s="446">
        <v>49</v>
      </c>
      <c r="CG68" s="447">
        <v>51</v>
      </c>
      <c r="CH68" s="399"/>
    </row>
    <row r="69" spans="1:86" x14ac:dyDescent="0.35">
      <c r="A69" s="448"/>
      <c r="B69" s="444" t="s">
        <v>522</v>
      </c>
      <c r="C69" s="460"/>
      <c r="D69" s="445"/>
      <c r="E69" s="445"/>
      <c r="F69" s="445"/>
      <c r="G69" s="445"/>
      <c r="H69" s="445"/>
      <c r="I69" s="445"/>
      <c r="J69" s="445"/>
      <c r="K69" s="445"/>
      <c r="L69" s="445"/>
      <c r="M69" s="445"/>
      <c r="N69" s="445"/>
      <c r="O69" s="445"/>
      <c r="P69" s="445"/>
      <c r="Q69" s="445"/>
      <c r="R69" s="445"/>
      <c r="S69" s="445"/>
      <c r="T69" s="445"/>
      <c r="U69" s="445"/>
      <c r="V69" s="445"/>
      <c r="W69" s="445"/>
      <c r="X69" s="445"/>
      <c r="Y69" s="445"/>
      <c r="Z69" s="445"/>
      <c r="AA69" s="445"/>
      <c r="AB69" s="445"/>
      <c r="AC69" s="445"/>
      <c r="AD69" s="445"/>
      <c r="AE69" s="445"/>
      <c r="AF69" s="445"/>
      <c r="AG69" s="445"/>
      <c r="AH69" s="445"/>
      <c r="AI69" s="445"/>
      <c r="AJ69" s="445"/>
      <c r="AK69" s="445"/>
      <c r="AL69" s="445"/>
      <c r="AM69" s="445"/>
      <c r="AN69" s="445"/>
      <c r="AO69" s="445"/>
      <c r="AP69" s="445"/>
      <c r="AQ69" s="445"/>
      <c r="AR69" s="445"/>
      <c r="AS69" s="445"/>
      <c r="AT69" s="445"/>
      <c r="AU69" s="445"/>
      <c r="AV69" s="445"/>
      <c r="AW69" s="445"/>
      <c r="AX69" s="445"/>
      <c r="AY69" s="445"/>
      <c r="AZ69" s="445"/>
      <c r="BA69" s="445"/>
      <c r="BB69" s="445"/>
      <c r="BC69" s="445"/>
      <c r="BD69" s="445"/>
      <c r="BE69" s="445"/>
      <c r="BF69" s="445"/>
      <c r="BG69" s="445"/>
      <c r="BH69" s="445"/>
      <c r="BI69" s="445"/>
      <c r="BJ69" s="445"/>
      <c r="BK69" s="445"/>
      <c r="BL69" s="445"/>
      <c r="BM69" s="445"/>
      <c r="BN69" s="445"/>
      <c r="BO69" s="445"/>
      <c r="BP69" s="445"/>
      <c r="BQ69" s="445">
        <v>0</v>
      </c>
      <c r="BR69" s="445">
        <v>2</v>
      </c>
      <c r="BS69" s="445">
        <v>6</v>
      </c>
      <c r="BT69" s="445">
        <v>11</v>
      </c>
      <c r="BU69" s="445">
        <v>15</v>
      </c>
      <c r="BV69" s="445">
        <v>19</v>
      </c>
      <c r="BW69" s="445">
        <v>20</v>
      </c>
      <c r="BX69" s="446">
        <v>22</v>
      </c>
      <c r="BY69" s="446">
        <v>24</v>
      </c>
      <c r="BZ69" s="446">
        <v>26</v>
      </c>
      <c r="CA69" s="446">
        <v>29</v>
      </c>
      <c r="CB69" s="446">
        <v>33</v>
      </c>
      <c r="CC69" s="446">
        <v>35</v>
      </c>
      <c r="CD69" s="446">
        <v>38</v>
      </c>
      <c r="CE69" s="446">
        <v>39</v>
      </c>
      <c r="CF69" s="446">
        <v>41</v>
      </c>
      <c r="CG69" s="447">
        <v>42</v>
      </c>
      <c r="CH69" s="399"/>
    </row>
    <row r="70" spans="1:86" x14ac:dyDescent="0.35">
      <c r="A70" s="448"/>
      <c r="B70" s="444" t="s">
        <v>523</v>
      </c>
      <c r="C70" s="460"/>
      <c r="D70" s="445"/>
      <c r="E70" s="445"/>
      <c r="F70" s="445"/>
      <c r="G70" s="445"/>
      <c r="H70" s="445"/>
      <c r="I70" s="445"/>
      <c r="J70" s="445"/>
      <c r="K70" s="445"/>
      <c r="L70" s="445"/>
      <c r="M70" s="445"/>
      <c r="N70" s="445"/>
      <c r="O70" s="445"/>
      <c r="P70" s="445"/>
      <c r="Q70" s="445"/>
      <c r="R70" s="445"/>
      <c r="S70" s="445"/>
      <c r="T70" s="445"/>
      <c r="U70" s="445"/>
      <c r="V70" s="445"/>
      <c r="W70" s="445"/>
      <c r="X70" s="445"/>
      <c r="Y70" s="445"/>
      <c r="Z70" s="445"/>
      <c r="AA70" s="445"/>
      <c r="AB70" s="445"/>
      <c r="AC70" s="445"/>
      <c r="AD70" s="445"/>
      <c r="AE70" s="445"/>
      <c r="AF70" s="445"/>
      <c r="AG70" s="445"/>
      <c r="AH70" s="445"/>
      <c r="AI70" s="445"/>
      <c r="AJ70" s="445"/>
      <c r="AK70" s="445"/>
      <c r="AL70" s="445"/>
      <c r="AM70" s="445"/>
      <c r="AN70" s="445"/>
      <c r="AO70" s="445"/>
      <c r="AP70" s="445"/>
      <c r="AQ70" s="445"/>
      <c r="AR70" s="445"/>
      <c r="AS70" s="445"/>
      <c r="AT70" s="445"/>
      <c r="AU70" s="445"/>
      <c r="AV70" s="445"/>
      <c r="AW70" s="445"/>
      <c r="AX70" s="445"/>
      <c r="AY70" s="445"/>
      <c r="AZ70" s="445"/>
      <c r="BA70" s="445"/>
      <c r="BB70" s="445"/>
      <c r="BC70" s="445"/>
      <c r="BD70" s="445"/>
      <c r="BE70" s="445"/>
      <c r="BF70" s="445"/>
      <c r="BG70" s="445"/>
      <c r="BH70" s="445"/>
      <c r="BI70" s="445"/>
      <c r="BJ70" s="445"/>
      <c r="BK70" s="445"/>
      <c r="BL70" s="445"/>
      <c r="BM70" s="445"/>
      <c r="BN70" s="445"/>
      <c r="BO70" s="445"/>
      <c r="BP70" s="445"/>
      <c r="BQ70" s="445">
        <v>0</v>
      </c>
      <c r="BR70" s="445">
        <v>0</v>
      </c>
      <c r="BS70" s="445">
        <v>0</v>
      </c>
      <c r="BT70" s="445">
        <v>1</v>
      </c>
      <c r="BU70" s="445">
        <v>2</v>
      </c>
      <c r="BV70" s="445">
        <v>2</v>
      </c>
      <c r="BW70" s="445">
        <v>3</v>
      </c>
      <c r="BX70" s="446">
        <v>4</v>
      </c>
      <c r="BY70" s="446">
        <v>4</v>
      </c>
      <c r="BZ70" s="446">
        <v>5</v>
      </c>
      <c r="CA70" s="446">
        <v>6</v>
      </c>
      <c r="CB70" s="446">
        <v>6</v>
      </c>
      <c r="CC70" s="446">
        <v>7</v>
      </c>
      <c r="CD70" s="446">
        <v>7</v>
      </c>
      <c r="CE70" s="446">
        <v>8</v>
      </c>
      <c r="CF70" s="446">
        <v>9</v>
      </c>
      <c r="CG70" s="447">
        <v>9</v>
      </c>
      <c r="CH70" s="399"/>
    </row>
    <row r="71" spans="1:86" ht="27" customHeight="1" x14ac:dyDescent="0.35">
      <c r="A71" s="448"/>
      <c r="B71" s="461" t="s">
        <v>779</v>
      </c>
      <c r="C71" s="460"/>
      <c r="D71" s="445"/>
      <c r="E71" s="445"/>
      <c r="F71" s="445"/>
      <c r="G71" s="445"/>
      <c r="H71" s="445"/>
      <c r="I71" s="445"/>
      <c r="J71" s="445"/>
      <c r="K71" s="445"/>
      <c r="L71" s="445"/>
      <c r="M71" s="445"/>
      <c r="N71" s="445"/>
      <c r="O71" s="445"/>
      <c r="P71" s="445"/>
      <c r="Q71" s="445"/>
      <c r="R71" s="445"/>
      <c r="S71" s="445"/>
      <c r="T71" s="445"/>
      <c r="U71" s="445"/>
      <c r="V71" s="445"/>
      <c r="W71" s="445"/>
      <c r="X71" s="445"/>
      <c r="Y71" s="445"/>
      <c r="Z71" s="445"/>
      <c r="AA71" s="445"/>
      <c r="AB71" s="445"/>
      <c r="AC71" s="445"/>
      <c r="AD71" s="445"/>
      <c r="AE71" s="445"/>
      <c r="AF71" s="445"/>
      <c r="AG71" s="445"/>
      <c r="AH71" s="445"/>
      <c r="AI71" s="445"/>
      <c r="AJ71" s="445"/>
      <c r="AK71" s="445"/>
      <c r="AL71" s="445"/>
      <c r="AM71" s="445"/>
      <c r="AN71" s="445"/>
      <c r="AO71" s="445"/>
      <c r="AP71" s="445"/>
      <c r="AQ71" s="445"/>
      <c r="AR71" s="445"/>
      <c r="AS71" s="445"/>
      <c r="AT71" s="445"/>
      <c r="AU71" s="445"/>
      <c r="AV71" s="445"/>
      <c r="AW71" s="445"/>
      <c r="AX71" s="445"/>
      <c r="AY71" s="445"/>
      <c r="AZ71" s="445"/>
      <c r="BA71" s="445"/>
      <c r="BB71" s="445"/>
      <c r="BC71" s="445"/>
      <c r="BD71" s="445"/>
      <c r="BE71" s="445"/>
      <c r="BF71" s="445"/>
      <c r="BG71" s="445"/>
      <c r="BH71" s="445"/>
      <c r="BI71" s="445"/>
      <c r="BJ71" s="445"/>
      <c r="BK71" s="445"/>
      <c r="BL71" s="445"/>
      <c r="BM71" s="445"/>
      <c r="BN71" s="445"/>
      <c r="BO71" s="445"/>
      <c r="BP71" s="445"/>
      <c r="BQ71" s="445">
        <v>0</v>
      </c>
      <c r="BR71" s="445">
        <v>0</v>
      </c>
      <c r="BS71" s="445">
        <v>0</v>
      </c>
      <c r="BT71" s="445">
        <v>0</v>
      </c>
      <c r="BU71" s="445">
        <v>1</v>
      </c>
      <c r="BV71" s="445">
        <v>1</v>
      </c>
      <c r="BW71" s="445">
        <v>1</v>
      </c>
      <c r="BX71" s="446">
        <v>2</v>
      </c>
      <c r="BY71" s="446">
        <v>2</v>
      </c>
      <c r="BZ71" s="446">
        <v>2</v>
      </c>
      <c r="CA71" s="446">
        <v>2</v>
      </c>
      <c r="CB71" s="446">
        <v>2</v>
      </c>
      <c r="CC71" s="446">
        <v>2</v>
      </c>
      <c r="CD71" s="446">
        <v>3</v>
      </c>
      <c r="CE71" s="446">
        <v>2</v>
      </c>
      <c r="CF71" s="446">
        <v>2</v>
      </c>
      <c r="CG71" s="447">
        <v>2</v>
      </c>
      <c r="CH71" s="399"/>
    </row>
    <row r="72" spans="1:86" ht="25.5" customHeight="1" x14ac:dyDescent="0.35">
      <c r="A72" s="448"/>
      <c r="B72" s="393" t="s">
        <v>377</v>
      </c>
      <c r="C72" s="460"/>
      <c r="D72" s="445"/>
      <c r="E72" s="445"/>
      <c r="F72" s="445"/>
      <c r="G72" s="445"/>
      <c r="H72" s="445"/>
      <c r="I72" s="445"/>
      <c r="J72" s="445"/>
      <c r="K72" s="445"/>
      <c r="L72" s="445"/>
      <c r="M72" s="445"/>
      <c r="N72" s="445"/>
      <c r="O72" s="445"/>
      <c r="P72" s="445"/>
      <c r="Q72" s="445"/>
      <c r="R72" s="445"/>
      <c r="S72" s="445"/>
      <c r="T72" s="445"/>
      <c r="U72" s="445"/>
      <c r="V72" s="445"/>
      <c r="W72" s="445"/>
      <c r="X72" s="445"/>
      <c r="Y72" s="445"/>
      <c r="Z72" s="445"/>
      <c r="AA72" s="445"/>
      <c r="AB72" s="445"/>
      <c r="AC72" s="445"/>
      <c r="AD72" s="445"/>
      <c r="AE72" s="445"/>
      <c r="AF72" s="445"/>
      <c r="AG72" s="445"/>
      <c r="AH72" s="445"/>
      <c r="AI72" s="445"/>
      <c r="AJ72" s="445"/>
      <c r="AK72" s="445"/>
      <c r="AL72" s="445"/>
      <c r="AM72" s="445"/>
      <c r="AN72" s="445"/>
      <c r="AO72" s="445"/>
      <c r="AP72" s="445"/>
      <c r="AQ72" s="445"/>
      <c r="AR72" s="445"/>
      <c r="AS72" s="445"/>
      <c r="AT72" s="445"/>
      <c r="AU72" s="445"/>
      <c r="AV72" s="445"/>
      <c r="AW72" s="445"/>
      <c r="AX72" s="445"/>
      <c r="AY72" s="445"/>
      <c r="AZ72" s="445"/>
      <c r="BA72" s="445"/>
      <c r="BB72" s="445"/>
      <c r="BC72" s="445"/>
      <c r="BD72" s="445"/>
      <c r="BE72" s="445"/>
      <c r="BF72" s="445"/>
      <c r="BG72" s="445"/>
      <c r="BH72" s="445"/>
      <c r="BI72" s="445"/>
      <c r="BJ72" s="445"/>
      <c r="BK72" s="445"/>
      <c r="BL72" s="445"/>
      <c r="BM72" s="445"/>
      <c r="BN72" s="445"/>
      <c r="BO72" s="445"/>
      <c r="BP72" s="445"/>
      <c r="BQ72" s="443">
        <v>1</v>
      </c>
      <c r="BR72" s="443">
        <v>1</v>
      </c>
      <c r="BS72" s="443">
        <v>1</v>
      </c>
      <c r="BT72" s="443">
        <v>1</v>
      </c>
      <c r="BU72" s="443">
        <v>1</v>
      </c>
      <c r="BV72" s="443">
        <v>1</v>
      </c>
      <c r="BW72" s="443">
        <v>1</v>
      </c>
      <c r="BX72" s="440">
        <v>1</v>
      </c>
      <c r="BY72" s="440">
        <v>1</v>
      </c>
      <c r="BZ72" s="440">
        <v>1</v>
      </c>
      <c r="CA72" s="440">
        <v>2</v>
      </c>
      <c r="CB72" s="440">
        <v>2</v>
      </c>
      <c r="CC72" s="440">
        <v>2</v>
      </c>
      <c r="CD72" s="440">
        <v>2</v>
      </c>
      <c r="CE72" s="440">
        <v>2</v>
      </c>
      <c r="CF72" s="440">
        <v>3</v>
      </c>
      <c r="CG72" s="442">
        <v>3</v>
      </c>
      <c r="CH72" s="399"/>
    </row>
    <row r="73" spans="1:86" s="246" customFormat="1" ht="26.25" customHeight="1" x14ac:dyDescent="0.35">
      <c r="B73" s="393" t="s">
        <v>378</v>
      </c>
      <c r="C73" s="399"/>
      <c r="D73" s="445">
        <v>0</v>
      </c>
      <c r="E73" s="445">
        <v>0</v>
      </c>
      <c r="F73" s="445">
        <v>0</v>
      </c>
      <c r="G73" s="445">
        <v>0</v>
      </c>
      <c r="H73" s="445">
        <v>0</v>
      </c>
      <c r="I73" s="445">
        <v>0</v>
      </c>
      <c r="J73" s="445">
        <v>0</v>
      </c>
      <c r="K73" s="445">
        <v>0</v>
      </c>
      <c r="L73" s="445">
        <v>0</v>
      </c>
      <c r="M73" s="445">
        <v>0</v>
      </c>
      <c r="N73" s="445">
        <v>0</v>
      </c>
      <c r="O73" s="445">
        <v>0</v>
      </c>
      <c r="P73" s="445">
        <v>0</v>
      </c>
      <c r="Q73" s="445">
        <v>0</v>
      </c>
      <c r="R73" s="445">
        <v>0</v>
      </c>
      <c r="S73" s="445">
        <v>0</v>
      </c>
      <c r="T73" s="445">
        <v>0</v>
      </c>
      <c r="U73" s="445">
        <v>0</v>
      </c>
      <c r="V73" s="445">
        <v>0</v>
      </c>
      <c r="W73" s="445">
        <v>0</v>
      </c>
      <c r="X73" s="445">
        <v>0</v>
      </c>
      <c r="Y73" s="445">
        <v>0</v>
      </c>
      <c r="Z73" s="445">
        <v>0</v>
      </c>
      <c r="AA73" s="445">
        <v>0</v>
      </c>
      <c r="AB73" s="445">
        <v>0</v>
      </c>
      <c r="AC73" s="445">
        <v>0</v>
      </c>
      <c r="AD73" s="445">
        <v>0</v>
      </c>
      <c r="AE73" s="445">
        <v>0</v>
      </c>
      <c r="AF73" s="445">
        <v>0</v>
      </c>
      <c r="AG73" s="445">
        <v>0</v>
      </c>
      <c r="AH73" s="445">
        <v>0</v>
      </c>
      <c r="AI73" s="445">
        <v>0</v>
      </c>
      <c r="AJ73" s="445">
        <v>0</v>
      </c>
      <c r="AK73" s="445">
        <v>0</v>
      </c>
      <c r="AL73" s="445">
        <v>0</v>
      </c>
      <c r="AM73" s="445">
        <v>0</v>
      </c>
      <c r="AN73" s="445">
        <v>0</v>
      </c>
      <c r="AO73" s="445">
        <v>0</v>
      </c>
      <c r="AP73" s="445">
        <v>0</v>
      </c>
      <c r="AQ73" s="445">
        <v>0</v>
      </c>
      <c r="AR73" s="445">
        <v>0</v>
      </c>
      <c r="AS73" s="445">
        <v>0</v>
      </c>
      <c r="AT73" s="445">
        <v>0</v>
      </c>
      <c r="AU73" s="445">
        <v>0</v>
      </c>
      <c r="AV73" s="445">
        <v>0</v>
      </c>
      <c r="AW73" s="445">
        <v>0</v>
      </c>
      <c r="AX73" s="445">
        <v>0</v>
      </c>
      <c r="AY73" s="443">
        <v>1268</v>
      </c>
      <c r="AZ73" s="443">
        <v>1298</v>
      </c>
      <c r="BA73" s="443">
        <v>1365</v>
      </c>
      <c r="BB73" s="443">
        <v>1404</v>
      </c>
      <c r="BC73" s="443">
        <v>1434</v>
      </c>
      <c r="BD73" s="443">
        <v>1464</v>
      </c>
      <c r="BE73" s="443">
        <v>1495</v>
      </c>
      <c r="BF73" s="443">
        <v>1510</v>
      </c>
      <c r="BG73" s="443">
        <v>1547</v>
      </c>
      <c r="BH73" s="443">
        <v>1589</v>
      </c>
      <c r="BI73" s="443">
        <v>1629</v>
      </c>
      <c r="BJ73" s="443">
        <v>1666</v>
      </c>
      <c r="BK73" s="443">
        <v>1700</v>
      </c>
      <c r="BL73" s="443">
        <v>1737</v>
      </c>
      <c r="BM73" s="443">
        <v>1776</v>
      </c>
      <c r="BN73" s="443">
        <v>1782</v>
      </c>
      <c r="BO73" s="443">
        <v>1756</v>
      </c>
      <c r="BP73" s="443">
        <v>1710</v>
      </c>
      <c r="BQ73" s="443">
        <v>1641</v>
      </c>
      <c r="BR73" s="443">
        <v>1617</v>
      </c>
      <c r="BS73" s="443">
        <v>1603</v>
      </c>
      <c r="BT73" s="443">
        <v>1594</v>
      </c>
      <c r="BU73" s="443">
        <v>1578</v>
      </c>
      <c r="BV73" s="443">
        <v>1570</v>
      </c>
      <c r="BW73" s="443">
        <v>1587</v>
      </c>
      <c r="BX73" s="440">
        <v>1382</v>
      </c>
      <c r="BY73" s="440">
        <v>1373</v>
      </c>
      <c r="BZ73" s="440">
        <v>1420</v>
      </c>
      <c r="CA73" s="440">
        <v>1519</v>
      </c>
      <c r="CB73" s="440">
        <v>1622</v>
      </c>
      <c r="CC73" s="440">
        <v>1719</v>
      </c>
      <c r="CD73" s="440">
        <v>1779</v>
      </c>
      <c r="CE73" s="440">
        <v>1813</v>
      </c>
      <c r="CF73" s="440">
        <v>1847</v>
      </c>
      <c r="CG73" s="442">
        <v>1884</v>
      </c>
    </row>
    <row r="74" spans="1:86" s="246" customFormat="1" x14ac:dyDescent="0.35">
      <c r="B74" s="444" t="s">
        <v>469</v>
      </c>
      <c r="C74" s="399"/>
      <c r="D74" s="445">
        <v>0</v>
      </c>
      <c r="E74" s="445">
        <v>0</v>
      </c>
      <c r="F74" s="445">
        <v>0</v>
      </c>
      <c r="G74" s="445">
        <v>0</v>
      </c>
      <c r="H74" s="445">
        <v>0</v>
      </c>
      <c r="I74" s="445">
        <v>0</v>
      </c>
      <c r="J74" s="445">
        <v>0</v>
      </c>
      <c r="K74" s="445">
        <v>0</v>
      </c>
      <c r="L74" s="445">
        <v>0</v>
      </c>
      <c r="M74" s="445">
        <v>0</v>
      </c>
      <c r="N74" s="445">
        <v>0</v>
      </c>
      <c r="O74" s="445">
        <v>0</v>
      </c>
      <c r="P74" s="445">
        <v>0</v>
      </c>
      <c r="Q74" s="445">
        <v>0</v>
      </c>
      <c r="R74" s="445">
        <v>0</v>
      </c>
      <c r="S74" s="445">
        <v>0</v>
      </c>
      <c r="T74" s="445">
        <v>0</v>
      </c>
      <c r="U74" s="445">
        <v>0</v>
      </c>
      <c r="V74" s="445">
        <v>0</v>
      </c>
      <c r="W74" s="445">
        <v>0</v>
      </c>
      <c r="X74" s="445">
        <v>0</v>
      </c>
      <c r="Y74" s="445">
        <v>0</v>
      </c>
      <c r="Z74" s="445">
        <v>0</v>
      </c>
      <c r="AA74" s="445">
        <v>0</v>
      </c>
      <c r="AB74" s="445">
        <v>0</v>
      </c>
      <c r="AC74" s="445">
        <v>143</v>
      </c>
      <c r="AD74" s="445">
        <v>170</v>
      </c>
      <c r="AE74" s="445">
        <v>193</v>
      </c>
      <c r="AF74" s="445">
        <v>217</v>
      </c>
      <c r="AG74" s="445">
        <v>243</v>
      </c>
      <c r="AH74" s="445">
        <v>264</v>
      </c>
      <c r="AI74" s="445">
        <v>278</v>
      </c>
      <c r="AJ74" s="445">
        <v>314</v>
      </c>
      <c r="AK74" s="445">
        <v>350</v>
      </c>
      <c r="AL74" s="445">
        <v>388</v>
      </c>
      <c r="AM74" s="445">
        <v>441</v>
      </c>
      <c r="AN74" s="445">
        <v>507</v>
      </c>
      <c r="AO74" s="445">
        <v>562</v>
      </c>
      <c r="AP74" s="445">
        <v>611</v>
      </c>
      <c r="AQ74" s="445">
        <v>677</v>
      </c>
      <c r="AR74" s="445">
        <v>737</v>
      </c>
      <c r="AS74" s="445">
        <v>798</v>
      </c>
      <c r="AT74" s="445">
        <v>875</v>
      </c>
      <c r="AU74" s="445">
        <v>988</v>
      </c>
      <c r="AV74" s="445">
        <v>890</v>
      </c>
      <c r="AW74" s="445">
        <v>962</v>
      </c>
      <c r="AX74" s="445">
        <v>1046</v>
      </c>
      <c r="AY74" s="445">
        <v>1115</v>
      </c>
      <c r="AZ74" s="445">
        <v>1152</v>
      </c>
      <c r="BA74" s="445">
        <v>1207</v>
      </c>
      <c r="BB74" s="445">
        <v>1238</v>
      </c>
      <c r="BC74" s="445">
        <v>1256</v>
      </c>
      <c r="BD74" s="445">
        <v>1276</v>
      </c>
      <c r="BE74" s="445">
        <v>1296</v>
      </c>
      <c r="BF74" s="445">
        <v>1304</v>
      </c>
      <c r="BG74" s="445">
        <v>1343</v>
      </c>
      <c r="BH74" s="445">
        <v>1400</v>
      </c>
      <c r="BI74" s="445">
        <v>1445</v>
      </c>
      <c r="BJ74" s="445">
        <v>1489</v>
      </c>
      <c r="BK74" s="445">
        <v>1528</v>
      </c>
      <c r="BL74" s="445">
        <v>1568</v>
      </c>
      <c r="BM74" s="445">
        <v>1607</v>
      </c>
      <c r="BN74" s="445">
        <v>1619</v>
      </c>
      <c r="BO74" s="445">
        <v>1597</v>
      </c>
      <c r="BP74" s="445">
        <v>1553</v>
      </c>
      <c r="BQ74" s="445">
        <v>1490</v>
      </c>
      <c r="BR74" s="445">
        <v>1462</v>
      </c>
      <c r="BS74" s="445">
        <v>1459</v>
      </c>
      <c r="BT74" s="445">
        <v>1445</v>
      </c>
      <c r="BU74" s="445">
        <v>1435</v>
      </c>
      <c r="BV74" s="445">
        <v>1430</v>
      </c>
      <c r="BW74" s="445">
        <v>1435</v>
      </c>
      <c r="BX74" s="446">
        <v>1290</v>
      </c>
      <c r="BY74" s="446">
        <v>1277</v>
      </c>
      <c r="BZ74" s="446">
        <v>1303</v>
      </c>
      <c r="CA74" s="446">
        <v>1410</v>
      </c>
      <c r="CB74" s="446">
        <v>1508</v>
      </c>
      <c r="CC74" s="446">
        <v>1595</v>
      </c>
      <c r="CD74" s="446">
        <v>1648</v>
      </c>
      <c r="CE74" s="446">
        <v>1676</v>
      </c>
      <c r="CF74" s="446">
        <v>1706</v>
      </c>
      <c r="CG74" s="447">
        <v>1739</v>
      </c>
    </row>
    <row r="75" spans="1:86" x14ac:dyDescent="0.35">
      <c r="A75" s="353"/>
      <c r="B75" s="288" t="s">
        <v>778</v>
      </c>
      <c r="D75" s="445">
        <v>0</v>
      </c>
      <c r="E75" s="445">
        <v>0</v>
      </c>
      <c r="F75" s="445">
        <v>0</v>
      </c>
      <c r="G75" s="445">
        <v>0</v>
      </c>
      <c r="H75" s="445">
        <v>0</v>
      </c>
      <c r="I75" s="445">
        <v>0</v>
      </c>
      <c r="J75" s="445">
        <v>0</v>
      </c>
      <c r="K75" s="445">
        <v>0</v>
      </c>
      <c r="L75" s="445">
        <v>0</v>
      </c>
      <c r="M75" s="445">
        <v>0</v>
      </c>
      <c r="N75" s="445">
        <v>0</v>
      </c>
      <c r="O75" s="445">
        <v>0</v>
      </c>
      <c r="P75" s="445">
        <v>0</v>
      </c>
      <c r="Q75" s="445">
        <v>0</v>
      </c>
      <c r="R75" s="445">
        <v>0</v>
      </c>
      <c r="S75" s="445">
        <v>0</v>
      </c>
      <c r="T75" s="445">
        <v>0</v>
      </c>
      <c r="U75" s="445">
        <v>0</v>
      </c>
      <c r="V75" s="445">
        <v>0</v>
      </c>
      <c r="W75" s="445">
        <v>0</v>
      </c>
      <c r="X75" s="445">
        <v>0</v>
      </c>
      <c r="Y75" s="445">
        <v>0</v>
      </c>
      <c r="Z75" s="445">
        <v>0</v>
      </c>
      <c r="AA75" s="445">
        <v>0</v>
      </c>
      <c r="AB75" s="445">
        <v>0</v>
      </c>
      <c r="AC75" s="445">
        <v>30</v>
      </c>
      <c r="AD75" s="445">
        <v>35</v>
      </c>
      <c r="AE75" s="445">
        <v>39</v>
      </c>
      <c r="AF75" s="445">
        <v>41</v>
      </c>
      <c r="AG75" s="445">
        <v>45</v>
      </c>
      <c r="AH75" s="445">
        <v>46</v>
      </c>
      <c r="AI75" s="445">
        <v>47</v>
      </c>
      <c r="AJ75" s="445">
        <v>49</v>
      </c>
      <c r="AK75" s="445">
        <v>50</v>
      </c>
      <c r="AL75" s="445">
        <v>53</v>
      </c>
      <c r="AM75" s="445">
        <v>54</v>
      </c>
      <c r="AN75" s="445">
        <v>58</v>
      </c>
      <c r="AO75" s="445">
        <v>61</v>
      </c>
      <c r="AP75" s="445">
        <v>64</v>
      </c>
      <c r="AQ75" s="445">
        <v>68</v>
      </c>
      <c r="AR75" s="445">
        <v>72</v>
      </c>
      <c r="AS75" s="445">
        <v>74</v>
      </c>
      <c r="AT75" s="445">
        <v>80</v>
      </c>
      <c r="AU75" s="445">
        <v>90</v>
      </c>
      <c r="AV75" s="445">
        <v>0</v>
      </c>
      <c r="AW75" s="445">
        <v>0</v>
      </c>
      <c r="AX75" s="445">
        <v>0</v>
      </c>
      <c r="AY75" s="445">
        <v>0</v>
      </c>
      <c r="AZ75" s="445">
        <v>0</v>
      </c>
      <c r="BA75" s="445">
        <v>0</v>
      </c>
      <c r="BB75" s="445">
        <v>0</v>
      </c>
      <c r="BC75" s="445">
        <v>0</v>
      </c>
      <c r="BD75" s="445">
        <v>0</v>
      </c>
      <c r="BE75" s="445">
        <v>0</v>
      </c>
      <c r="BF75" s="445">
        <v>0</v>
      </c>
      <c r="BG75" s="445">
        <v>0</v>
      </c>
      <c r="BH75" s="445">
        <v>0</v>
      </c>
      <c r="BI75" s="445">
        <v>0</v>
      </c>
      <c r="BJ75" s="445">
        <v>0</v>
      </c>
      <c r="BK75" s="445">
        <v>0</v>
      </c>
      <c r="BL75" s="445">
        <v>0</v>
      </c>
      <c r="BM75" s="445">
        <v>0</v>
      </c>
      <c r="BN75" s="445">
        <v>0</v>
      </c>
      <c r="BO75" s="445">
        <v>0</v>
      </c>
      <c r="BP75" s="445">
        <v>0</v>
      </c>
      <c r="BQ75" s="445">
        <v>0</v>
      </c>
      <c r="BR75" s="445">
        <v>0</v>
      </c>
      <c r="BS75" s="445">
        <v>0</v>
      </c>
      <c r="BT75" s="445">
        <v>0</v>
      </c>
      <c r="BU75" s="445">
        <v>0</v>
      </c>
      <c r="BV75" s="445">
        <v>0</v>
      </c>
      <c r="BW75" s="445">
        <v>0</v>
      </c>
      <c r="BX75" s="446">
        <v>0</v>
      </c>
      <c r="BY75" s="446">
        <v>0</v>
      </c>
      <c r="BZ75" s="446">
        <v>0</v>
      </c>
      <c r="CA75" s="446">
        <v>0</v>
      </c>
      <c r="CB75" s="446">
        <v>0</v>
      </c>
      <c r="CC75" s="446">
        <v>0</v>
      </c>
      <c r="CD75" s="446">
        <v>0</v>
      </c>
      <c r="CE75" s="446">
        <v>0</v>
      </c>
      <c r="CF75" s="446">
        <v>0</v>
      </c>
      <c r="CG75" s="447">
        <v>0</v>
      </c>
      <c r="CH75" s="399"/>
    </row>
    <row r="76" spans="1:86" x14ac:dyDescent="0.35">
      <c r="A76" s="353"/>
      <c r="B76" s="288" t="s">
        <v>568</v>
      </c>
      <c r="D76" s="445">
        <v>0</v>
      </c>
      <c r="E76" s="445">
        <v>0</v>
      </c>
      <c r="F76" s="445">
        <v>0</v>
      </c>
      <c r="G76" s="445">
        <v>0</v>
      </c>
      <c r="H76" s="445">
        <v>0</v>
      </c>
      <c r="I76" s="445">
        <v>0</v>
      </c>
      <c r="J76" s="445">
        <v>0</v>
      </c>
      <c r="K76" s="445">
        <v>0</v>
      </c>
      <c r="L76" s="445">
        <v>0</v>
      </c>
      <c r="M76" s="445">
        <v>0</v>
      </c>
      <c r="N76" s="445">
        <v>0</v>
      </c>
      <c r="O76" s="445">
        <v>0</v>
      </c>
      <c r="P76" s="445">
        <v>0</v>
      </c>
      <c r="Q76" s="445">
        <v>0</v>
      </c>
      <c r="R76" s="445">
        <v>0</v>
      </c>
      <c r="S76" s="445">
        <v>0</v>
      </c>
      <c r="T76" s="445">
        <v>0</v>
      </c>
      <c r="U76" s="445">
        <v>0</v>
      </c>
      <c r="V76" s="445">
        <v>0</v>
      </c>
      <c r="W76" s="445">
        <v>0</v>
      </c>
      <c r="X76" s="445">
        <v>0</v>
      </c>
      <c r="Y76" s="445">
        <v>0</v>
      </c>
      <c r="Z76" s="445">
        <v>0</v>
      </c>
      <c r="AA76" s="445">
        <v>0</v>
      </c>
      <c r="AB76" s="445">
        <v>0</v>
      </c>
      <c r="AC76" s="445">
        <v>41</v>
      </c>
      <c r="AD76" s="445">
        <v>51</v>
      </c>
      <c r="AE76" s="445">
        <v>56</v>
      </c>
      <c r="AF76" s="445">
        <v>64</v>
      </c>
      <c r="AG76" s="445">
        <v>70</v>
      </c>
      <c r="AH76" s="445">
        <v>76</v>
      </c>
      <c r="AI76" s="445">
        <v>80</v>
      </c>
      <c r="AJ76" s="445">
        <v>86</v>
      </c>
      <c r="AK76" s="445">
        <v>97</v>
      </c>
      <c r="AL76" s="445">
        <v>105</v>
      </c>
      <c r="AM76" s="445">
        <v>118</v>
      </c>
      <c r="AN76" s="445">
        <v>132</v>
      </c>
      <c r="AO76" s="445">
        <v>142</v>
      </c>
      <c r="AP76" s="445">
        <v>154</v>
      </c>
      <c r="AQ76" s="445">
        <v>166</v>
      </c>
      <c r="AR76" s="445">
        <v>176</v>
      </c>
      <c r="AS76" s="445">
        <v>186</v>
      </c>
      <c r="AT76" s="445">
        <v>199</v>
      </c>
      <c r="AU76" s="445">
        <v>212</v>
      </c>
      <c r="AV76" s="445">
        <v>0</v>
      </c>
      <c r="AW76" s="445">
        <v>0</v>
      </c>
      <c r="AX76" s="445">
        <v>0</v>
      </c>
      <c r="AY76" s="445">
        <v>0</v>
      </c>
      <c r="AZ76" s="445">
        <v>0</v>
      </c>
      <c r="BA76" s="445">
        <v>0</v>
      </c>
      <c r="BB76" s="445">
        <v>0</v>
      </c>
      <c r="BC76" s="445">
        <v>0</v>
      </c>
      <c r="BD76" s="445">
        <v>0</v>
      </c>
      <c r="BE76" s="445">
        <v>0</v>
      </c>
      <c r="BF76" s="445">
        <v>0</v>
      </c>
      <c r="BG76" s="445">
        <v>0</v>
      </c>
      <c r="BH76" s="445">
        <v>0</v>
      </c>
      <c r="BI76" s="445">
        <v>0</v>
      </c>
      <c r="BJ76" s="445">
        <v>0</v>
      </c>
      <c r="BK76" s="445">
        <v>0</v>
      </c>
      <c r="BL76" s="445">
        <v>0</v>
      </c>
      <c r="BM76" s="445">
        <v>0</v>
      </c>
      <c r="BN76" s="445">
        <v>0</v>
      </c>
      <c r="BO76" s="445">
        <v>0</v>
      </c>
      <c r="BP76" s="445">
        <v>0</v>
      </c>
      <c r="BQ76" s="445">
        <v>0</v>
      </c>
      <c r="BR76" s="445">
        <v>0</v>
      </c>
      <c r="BS76" s="445">
        <v>0</v>
      </c>
      <c r="BT76" s="445">
        <v>0</v>
      </c>
      <c r="BU76" s="445">
        <v>0</v>
      </c>
      <c r="BV76" s="445">
        <v>0</v>
      </c>
      <c r="BW76" s="445">
        <v>0</v>
      </c>
      <c r="BX76" s="446">
        <v>0</v>
      </c>
      <c r="BY76" s="446">
        <v>0</v>
      </c>
      <c r="BZ76" s="446">
        <v>0</v>
      </c>
      <c r="CA76" s="446">
        <v>0</v>
      </c>
      <c r="CB76" s="446">
        <v>0</v>
      </c>
      <c r="CC76" s="446">
        <v>0</v>
      </c>
      <c r="CD76" s="446">
        <v>0</v>
      </c>
      <c r="CE76" s="446">
        <v>0</v>
      </c>
      <c r="CF76" s="446">
        <v>0</v>
      </c>
      <c r="CG76" s="447">
        <v>0</v>
      </c>
      <c r="CH76" s="399"/>
    </row>
    <row r="77" spans="1:86" x14ac:dyDescent="0.35">
      <c r="A77" s="353"/>
      <c r="B77" s="288" t="s">
        <v>567</v>
      </c>
      <c r="D77" s="445">
        <v>0</v>
      </c>
      <c r="E77" s="445">
        <v>0</v>
      </c>
      <c r="F77" s="445">
        <v>0</v>
      </c>
      <c r="G77" s="445">
        <v>0</v>
      </c>
      <c r="H77" s="445">
        <v>0</v>
      </c>
      <c r="I77" s="445">
        <v>0</v>
      </c>
      <c r="J77" s="445">
        <v>0</v>
      </c>
      <c r="K77" s="445">
        <v>0</v>
      </c>
      <c r="L77" s="445">
        <v>0</v>
      </c>
      <c r="M77" s="445">
        <v>0</v>
      </c>
      <c r="N77" s="445">
        <v>0</v>
      </c>
      <c r="O77" s="445">
        <v>0</v>
      </c>
      <c r="P77" s="445">
        <v>0</v>
      </c>
      <c r="Q77" s="445">
        <v>0</v>
      </c>
      <c r="R77" s="445">
        <v>0</v>
      </c>
      <c r="S77" s="445">
        <v>0</v>
      </c>
      <c r="T77" s="445">
        <v>0</v>
      </c>
      <c r="U77" s="445">
        <v>0</v>
      </c>
      <c r="V77" s="445">
        <v>0</v>
      </c>
      <c r="W77" s="445">
        <v>0</v>
      </c>
      <c r="X77" s="445">
        <v>0</v>
      </c>
      <c r="Y77" s="445">
        <v>0</v>
      </c>
      <c r="Z77" s="445">
        <v>0</v>
      </c>
      <c r="AA77" s="445">
        <v>0</v>
      </c>
      <c r="AB77" s="445">
        <v>0</v>
      </c>
      <c r="AC77" s="445">
        <v>72</v>
      </c>
      <c r="AD77" s="445">
        <v>84</v>
      </c>
      <c r="AE77" s="445">
        <v>99</v>
      </c>
      <c r="AF77" s="445">
        <v>112</v>
      </c>
      <c r="AG77" s="445">
        <v>129</v>
      </c>
      <c r="AH77" s="445">
        <v>143</v>
      </c>
      <c r="AI77" s="445">
        <v>151</v>
      </c>
      <c r="AJ77" s="445">
        <v>179</v>
      </c>
      <c r="AK77" s="445">
        <v>203</v>
      </c>
      <c r="AL77" s="445">
        <v>230</v>
      </c>
      <c r="AM77" s="445">
        <v>269</v>
      </c>
      <c r="AN77" s="445">
        <v>317</v>
      </c>
      <c r="AO77" s="445">
        <v>359</v>
      </c>
      <c r="AP77" s="445">
        <v>394</v>
      </c>
      <c r="AQ77" s="445">
        <v>443</v>
      </c>
      <c r="AR77" s="445">
        <v>490</v>
      </c>
      <c r="AS77" s="445">
        <v>538</v>
      </c>
      <c r="AT77" s="445">
        <v>596</v>
      </c>
      <c r="AU77" s="445">
        <v>686</v>
      </c>
      <c r="AV77" s="445">
        <v>890</v>
      </c>
      <c r="AW77" s="445">
        <v>962</v>
      </c>
      <c r="AX77" s="445">
        <v>1046</v>
      </c>
      <c r="AY77" s="445">
        <v>1115</v>
      </c>
      <c r="AZ77" s="445">
        <v>1152</v>
      </c>
      <c r="BA77" s="445">
        <v>1207</v>
      </c>
      <c r="BB77" s="445">
        <v>1238</v>
      </c>
      <c r="BC77" s="445">
        <v>1256</v>
      </c>
      <c r="BD77" s="445">
        <v>1276</v>
      </c>
      <c r="BE77" s="445">
        <v>1296</v>
      </c>
      <c r="BF77" s="445">
        <v>1304</v>
      </c>
      <c r="BG77" s="445">
        <v>1343</v>
      </c>
      <c r="BH77" s="445">
        <v>1400</v>
      </c>
      <c r="BI77" s="445">
        <v>1445</v>
      </c>
      <c r="BJ77" s="445">
        <v>1489</v>
      </c>
      <c r="BK77" s="445">
        <v>1528</v>
      </c>
      <c r="BL77" s="445">
        <v>1568</v>
      </c>
      <c r="BM77" s="445">
        <v>1607</v>
      </c>
      <c r="BN77" s="445">
        <v>1619</v>
      </c>
      <c r="BO77" s="445">
        <v>1597</v>
      </c>
      <c r="BP77" s="445">
        <v>1553</v>
      </c>
      <c r="BQ77" s="445">
        <v>1490</v>
      </c>
      <c r="BR77" s="445">
        <v>1462</v>
      </c>
      <c r="BS77" s="445">
        <v>1459</v>
      </c>
      <c r="BT77" s="445">
        <v>1445</v>
      </c>
      <c r="BU77" s="445">
        <v>1435</v>
      </c>
      <c r="BV77" s="445">
        <v>1430</v>
      </c>
      <c r="BW77" s="445">
        <v>1435</v>
      </c>
      <c r="BX77" s="446">
        <v>1290</v>
      </c>
      <c r="BY77" s="446">
        <v>1277</v>
      </c>
      <c r="BZ77" s="446">
        <v>1303</v>
      </c>
      <c r="CA77" s="446">
        <v>1410</v>
      </c>
      <c r="CB77" s="446">
        <v>1508</v>
      </c>
      <c r="CC77" s="446">
        <v>1595</v>
      </c>
      <c r="CD77" s="446">
        <v>1648</v>
      </c>
      <c r="CE77" s="446">
        <v>1676</v>
      </c>
      <c r="CF77" s="446">
        <v>1706</v>
      </c>
      <c r="CG77" s="447">
        <v>1739</v>
      </c>
      <c r="CH77" s="399"/>
    </row>
    <row r="78" spans="1:86" x14ac:dyDescent="0.35">
      <c r="A78" s="353"/>
      <c r="B78" s="444" t="s">
        <v>470</v>
      </c>
      <c r="D78" s="445">
        <v>0</v>
      </c>
      <c r="E78" s="445">
        <v>0</v>
      </c>
      <c r="F78" s="445">
        <v>0</v>
      </c>
      <c r="G78" s="445">
        <v>0</v>
      </c>
      <c r="H78" s="445">
        <v>0</v>
      </c>
      <c r="I78" s="445">
        <v>0</v>
      </c>
      <c r="J78" s="445">
        <v>0</v>
      </c>
      <c r="K78" s="445">
        <v>0</v>
      </c>
      <c r="L78" s="445">
        <v>0</v>
      </c>
      <c r="M78" s="445">
        <v>0</v>
      </c>
      <c r="N78" s="445">
        <v>0</v>
      </c>
      <c r="O78" s="445">
        <v>0</v>
      </c>
      <c r="P78" s="445">
        <v>0</v>
      </c>
      <c r="Q78" s="445">
        <v>0</v>
      </c>
      <c r="R78" s="445">
        <v>0</v>
      </c>
      <c r="S78" s="445">
        <v>0</v>
      </c>
      <c r="T78" s="445">
        <v>0</v>
      </c>
      <c r="U78" s="445">
        <v>0</v>
      </c>
      <c r="V78" s="445">
        <v>0</v>
      </c>
      <c r="W78" s="445">
        <v>0</v>
      </c>
      <c r="X78" s="445">
        <v>0</v>
      </c>
      <c r="Y78" s="445">
        <v>0</v>
      </c>
      <c r="Z78" s="445">
        <v>0</v>
      </c>
      <c r="AA78" s="445">
        <v>0</v>
      </c>
      <c r="AB78" s="445">
        <v>0</v>
      </c>
      <c r="AC78" s="445">
        <v>0</v>
      </c>
      <c r="AD78" s="445">
        <v>0</v>
      </c>
      <c r="AE78" s="445">
        <v>0</v>
      </c>
      <c r="AF78" s="445">
        <v>0</v>
      </c>
      <c r="AG78" s="445">
        <v>0</v>
      </c>
      <c r="AH78" s="445">
        <v>0</v>
      </c>
      <c r="AI78" s="445">
        <v>0</v>
      </c>
      <c r="AJ78" s="445">
        <v>0</v>
      </c>
      <c r="AK78" s="445">
        <v>0</v>
      </c>
      <c r="AL78" s="445">
        <v>0</v>
      </c>
      <c r="AM78" s="445">
        <v>0</v>
      </c>
      <c r="AN78" s="445">
        <v>0</v>
      </c>
      <c r="AO78" s="445">
        <v>0</v>
      </c>
      <c r="AP78" s="445">
        <v>0</v>
      </c>
      <c r="AQ78" s="445">
        <v>0</v>
      </c>
      <c r="AR78" s="445">
        <v>0</v>
      </c>
      <c r="AS78" s="445">
        <v>0</v>
      </c>
      <c r="AT78" s="445">
        <v>0</v>
      </c>
      <c r="AU78" s="445">
        <v>0</v>
      </c>
      <c r="AV78" s="445">
        <v>0</v>
      </c>
      <c r="AW78" s="445">
        <v>0</v>
      </c>
      <c r="AX78" s="445">
        <v>0</v>
      </c>
      <c r="AY78" s="445">
        <v>153</v>
      </c>
      <c r="AZ78" s="445">
        <v>146</v>
      </c>
      <c r="BA78" s="445">
        <v>158</v>
      </c>
      <c r="BB78" s="445">
        <v>166</v>
      </c>
      <c r="BC78" s="445">
        <v>178</v>
      </c>
      <c r="BD78" s="445">
        <v>188</v>
      </c>
      <c r="BE78" s="445">
        <v>199</v>
      </c>
      <c r="BF78" s="445">
        <v>206</v>
      </c>
      <c r="BG78" s="445">
        <v>204</v>
      </c>
      <c r="BH78" s="445">
        <v>189</v>
      </c>
      <c r="BI78" s="445">
        <v>184</v>
      </c>
      <c r="BJ78" s="445">
        <v>177</v>
      </c>
      <c r="BK78" s="445">
        <v>172</v>
      </c>
      <c r="BL78" s="445">
        <v>169</v>
      </c>
      <c r="BM78" s="445">
        <v>169</v>
      </c>
      <c r="BN78" s="445">
        <v>163</v>
      </c>
      <c r="BO78" s="445">
        <v>160</v>
      </c>
      <c r="BP78" s="445">
        <v>158</v>
      </c>
      <c r="BQ78" s="445">
        <v>151</v>
      </c>
      <c r="BR78" s="445">
        <v>155</v>
      </c>
      <c r="BS78" s="445">
        <v>144</v>
      </c>
      <c r="BT78" s="445">
        <v>149</v>
      </c>
      <c r="BU78" s="445">
        <v>144</v>
      </c>
      <c r="BV78" s="445">
        <v>140</v>
      </c>
      <c r="BW78" s="445">
        <v>152</v>
      </c>
      <c r="BX78" s="446">
        <v>92</v>
      </c>
      <c r="BY78" s="446">
        <v>96</v>
      </c>
      <c r="BZ78" s="446">
        <v>117</v>
      </c>
      <c r="CA78" s="446">
        <v>109</v>
      </c>
      <c r="CB78" s="446">
        <v>114</v>
      </c>
      <c r="CC78" s="446">
        <v>124</v>
      </c>
      <c r="CD78" s="446">
        <v>131</v>
      </c>
      <c r="CE78" s="446">
        <v>136</v>
      </c>
      <c r="CF78" s="446">
        <v>141</v>
      </c>
      <c r="CG78" s="447">
        <v>145</v>
      </c>
      <c r="CH78" s="399"/>
    </row>
    <row r="79" spans="1:86" ht="25.5" customHeight="1" x14ac:dyDescent="0.35">
      <c r="A79" s="353"/>
      <c r="B79" s="449" t="s">
        <v>779</v>
      </c>
      <c r="D79" s="445"/>
      <c r="E79" s="445"/>
      <c r="F79" s="445"/>
      <c r="G79" s="445"/>
      <c r="H79" s="445"/>
      <c r="I79" s="445"/>
      <c r="J79" s="445"/>
      <c r="K79" s="445"/>
      <c r="L79" s="445"/>
      <c r="M79" s="445"/>
      <c r="N79" s="445"/>
      <c r="O79" s="445"/>
      <c r="P79" s="445"/>
      <c r="Q79" s="445"/>
      <c r="R79" s="445"/>
      <c r="S79" s="445"/>
      <c r="T79" s="445"/>
      <c r="U79" s="445"/>
      <c r="V79" s="445"/>
      <c r="W79" s="445"/>
      <c r="X79" s="445"/>
      <c r="Y79" s="445"/>
      <c r="Z79" s="445"/>
      <c r="AA79" s="445"/>
      <c r="AB79" s="445"/>
      <c r="AC79" s="445"/>
      <c r="AD79" s="445"/>
      <c r="AE79" s="445"/>
      <c r="AF79" s="445"/>
      <c r="AG79" s="445"/>
      <c r="AH79" s="445"/>
      <c r="AI79" s="445"/>
      <c r="AJ79" s="445"/>
      <c r="AK79" s="445"/>
      <c r="AL79" s="445"/>
      <c r="AM79" s="445"/>
      <c r="AN79" s="445"/>
      <c r="AO79" s="445"/>
      <c r="AP79" s="445"/>
      <c r="AQ79" s="445"/>
      <c r="AR79" s="445"/>
      <c r="AS79" s="445"/>
      <c r="AT79" s="445"/>
      <c r="AU79" s="445"/>
      <c r="AV79" s="445"/>
      <c r="AW79" s="445"/>
      <c r="AX79" s="445"/>
      <c r="AY79" s="445"/>
      <c r="AZ79" s="445"/>
      <c r="BA79" s="445"/>
      <c r="BB79" s="445"/>
      <c r="BC79" s="445"/>
      <c r="BD79" s="445"/>
      <c r="BE79" s="445"/>
      <c r="BF79" s="445"/>
      <c r="BG79" s="445">
        <v>0</v>
      </c>
      <c r="BH79" s="445">
        <v>0</v>
      </c>
      <c r="BI79" s="445">
        <v>0</v>
      </c>
      <c r="BJ79" s="445">
        <v>0</v>
      </c>
      <c r="BK79" s="445">
        <v>0</v>
      </c>
      <c r="BL79" s="445">
        <v>0</v>
      </c>
      <c r="BM79" s="445">
        <v>1</v>
      </c>
      <c r="BN79" s="445">
        <v>1</v>
      </c>
      <c r="BO79" s="445">
        <v>1</v>
      </c>
      <c r="BP79" s="445">
        <v>1</v>
      </c>
      <c r="BQ79" s="445">
        <v>2</v>
      </c>
      <c r="BR79" s="445">
        <v>2</v>
      </c>
      <c r="BS79" s="445">
        <v>2</v>
      </c>
      <c r="BT79" s="445">
        <v>3</v>
      </c>
      <c r="BU79" s="445">
        <v>3</v>
      </c>
      <c r="BV79" s="445">
        <v>3</v>
      </c>
      <c r="BW79" s="445">
        <v>3</v>
      </c>
      <c r="BX79" s="446">
        <v>4</v>
      </c>
      <c r="BY79" s="446">
        <v>5</v>
      </c>
      <c r="BZ79" s="446">
        <v>5</v>
      </c>
      <c r="CA79" s="446">
        <v>6</v>
      </c>
      <c r="CB79" s="446">
        <v>6</v>
      </c>
      <c r="CC79" s="446">
        <v>6</v>
      </c>
      <c r="CD79" s="446">
        <v>7</v>
      </c>
      <c r="CE79" s="446">
        <v>7</v>
      </c>
      <c r="CF79" s="446">
        <v>7</v>
      </c>
      <c r="CG79" s="447">
        <v>7</v>
      </c>
      <c r="CH79" s="399"/>
    </row>
    <row r="80" spans="1:86" ht="25.5" customHeight="1" x14ac:dyDescent="0.35">
      <c r="A80" s="353"/>
      <c r="B80" s="384" t="s">
        <v>375</v>
      </c>
      <c r="D80" s="445">
        <v>0</v>
      </c>
      <c r="E80" s="445">
        <v>0</v>
      </c>
      <c r="F80" s="445">
        <v>0</v>
      </c>
      <c r="G80" s="445">
        <v>0</v>
      </c>
      <c r="H80" s="445">
        <v>0</v>
      </c>
      <c r="I80" s="445">
        <v>0</v>
      </c>
      <c r="J80" s="445">
        <v>0</v>
      </c>
      <c r="K80" s="445">
        <v>0</v>
      </c>
      <c r="L80" s="445">
        <v>0</v>
      </c>
      <c r="M80" s="445">
        <v>0</v>
      </c>
      <c r="N80" s="445">
        <v>0</v>
      </c>
      <c r="O80" s="445">
        <v>0</v>
      </c>
      <c r="P80" s="445">
        <v>0</v>
      </c>
      <c r="Q80" s="445">
        <v>0</v>
      </c>
      <c r="R80" s="445">
        <v>0</v>
      </c>
      <c r="S80" s="445">
        <v>0</v>
      </c>
      <c r="T80" s="445">
        <v>0</v>
      </c>
      <c r="U80" s="445">
        <v>0</v>
      </c>
      <c r="V80" s="445">
        <v>0</v>
      </c>
      <c r="W80" s="445">
        <v>0</v>
      </c>
      <c r="X80" s="445">
        <v>0</v>
      </c>
      <c r="Y80" s="445">
        <v>0</v>
      </c>
      <c r="Z80" s="445">
        <v>0</v>
      </c>
      <c r="AA80" s="445">
        <v>0</v>
      </c>
      <c r="AB80" s="445">
        <v>0</v>
      </c>
      <c r="AC80" s="445">
        <v>0</v>
      </c>
      <c r="AD80" s="445">
        <v>0</v>
      </c>
      <c r="AE80" s="445">
        <v>0</v>
      </c>
      <c r="AF80" s="445">
        <v>0</v>
      </c>
      <c r="AG80" s="445">
        <v>0</v>
      </c>
      <c r="AH80" s="445">
        <v>0</v>
      </c>
      <c r="AI80" s="445">
        <v>0</v>
      </c>
      <c r="AJ80" s="445">
        <v>0</v>
      </c>
      <c r="AK80" s="445">
        <v>0</v>
      </c>
      <c r="AL80" s="445">
        <v>0</v>
      </c>
      <c r="AM80" s="445">
        <v>0</v>
      </c>
      <c r="AN80" s="445">
        <v>0</v>
      </c>
      <c r="AO80" s="445">
        <v>0</v>
      </c>
      <c r="AP80" s="445">
        <v>0</v>
      </c>
      <c r="AQ80" s="445">
        <v>0</v>
      </c>
      <c r="AR80" s="445">
        <v>0</v>
      </c>
      <c r="AS80" s="445">
        <v>0</v>
      </c>
      <c r="AT80" s="445">
        <v>0</v>
      </c>
      <c r="AU80" s="445">
        <v>0</v>
      </c>
      <c r="AV80" s="445">
        <v>0</v>
      </c>
      <c r="AW80" s="445">
        <v>0</v>
      </c>
      <c r="AX80" s="445">
        <v>0</v>
      </c>
      <c r="AY80" s="445">
        <v>0</v>
      </c>
      <c r="AZ80" s="445">
        <v>0</v>
      </c>
      <c r="BA80" s="445">
        <v>0</v>
      </c>
      <c r="BB80" s="445">
        <v>0</v>
      </c>
      <c r="BC80" s="445">
        <v>0</v>
      </c>
      <c r="BD80" s="445">
        <v>0</v>
      </c>
      <c r="BE80" s="445">
        <v>0</v>
      </c>
      <c r="BF80" s="445">
        <v>0</v>
      </c>
      <c r="BG80" s="445">
        <v>0</v>
      </c>
      <c r="BH80" s="445">
        <v>0</v>
      </c>
      <c r="BI80" s="445">
        <v>0</v>
      </c>
      <c r="BJ80" s="445">
        <v>0</v>
      </c>
      <c r="BK80" s="445">
        <v>0</v>
      </c>
      <c r="BL80" s="445">
        <v>0</v>
      </c>
      <c r="BM80" s="445">
        <v>23</v>
      </c>
      <c r="BN80" s="445">
        <v>23</v>
      </c>
      <c r="BO80" s="445">
        <v>19</v>
      </c>
      <c r="BP80" s="445">
        <v>19</v>
      </c>
      <c r="BQ80" s="445">
        <v>21</v>
      </c>
      <c r="BR80" s="445">
        <v>20</v>
      </c>
      <c r="BS80" s="445">
        <v>20</v>
      </c>
      <c r="BT80" s="445">
        <v>20</v>
      </c>
      <c r="BU80" s="445">
        <v>20</v>
      </c>
      <c r="BV80" s="445">
        <v>23</v>
      </c>
      <c r="BW80" s="445">
        <v>25</v>
      </c>
      <c r="BX80" s="445">
        <v>21</v>
      </c>
      <c r="BY80" s="445">
        <v>22</v>
      </c>
      <c r="BZ80" s="445">
        <v>25</v>
      </c>
      <c r="CA80" s="445">
        <v>37</v>
      </c>
      <c r="CB80" s="445">
        <v>45</v>
      </c>
      <c r="CC80" s="445">
        <v>53</v>
      </c>
      <c r="CD80" s="445">
        <v>60</v>
      </c>
      <c r="CE80" s="445">
        <v>68</v>
      </c>
      <c r="CF80" s="445">
        <v>76</v>
      </c>
      <c r="CG80" s="447">
        <v>84</v>
      </c>
      <c r="CH80" s="399"/>
    </row>
    <row r="81" spans="1:86" s="246" customFormat="1" ht="26.25" customHeight="1" x14ac:dyDescent="0.35">
      <c r="B81" s="393" t="s">
        <v>413</v>
      </c>
      <c r="C81" s="399"/>
      <c r="D81" s="445">
        <v>0</v>
      </c>
      <c r="E81" s="445">
        <v>0</v>
      </c>
      <c r="F81" s="445">
        <v>0</v>
      </c>
      <c r="G81" s="445">
        <v>0</v>
      </c>
      <c r="H81" s="445">
        <v>0</v>
      </c>
      <c r="I81" s="445">
        <v>0</v>
      </c>
      <c r="J81" s="445">
        <v>0</v>
      </c>
      <c r="K81" s="445">
        <v>0</v>
      </c>
      <c r="L81" s="445">
        <v>0</v>
      </c>
      <c r="M81" s="445">
        <v>0</v>
      </c>
      <c r="N81" s="445">
        <v>0</v>
      </c>
      <c r="O81" s="445">
        <v>0</v>
      </c>
      <c r="P81" s="445">
        <v>0</v>
      </c>
      <c r="Q81" s="445">
        <v>0</v>
      </c>
      <c r="R81" s="445">
        <v>0</v>
      </c>
      <c r="S81" s="445">
        <v>0</v>
      </c>
      <c r="T81" s="445">
        <v>0</v>
      </c>
      <c r="U81" s="445">
        <v>0</v>
      </c>
      <c r="V81" s="445">
        <v>0</v>
      </c>
      <c r="W81" s="445">
        <v>0</v>
      </c>
      <c r="X81" s="445">
        <v>0</v>
      </c>
      <c r="Y81" s="445">
        <v>0</v>
      </c>
      <c r="Z81" s="445">
        <v>0</v>
      </c>
      <c r="AA81" s="445">
        <v>0</v>
      </c>
      <c r="AB81" s="445">
        <v>0</v>
      </c>
      <c r="AC81" s="445">
        <v>0</v>
      </c>
      <c r="AD81" s="445">
        <v>0</v>
      </c>
      <c r="AE81" s="445">
        <v>0</v>
      </c>
      <c r="AF81" s="445">
        <v>34</v>
      </c>
      <c r="AG81" s="445">
        <v>55</v>
      </c>
      <c r="AH81" s="445">
        <v>75</v>
      </c>
      <c r="AI81" s="445">
        <v>105</v>
      </c>
      <c r="AJ81" s="445">
        <v>147</v>
      </c>
      <c r="AK81" s="445">
        <v>177</v>
      </c>
      <c r="AL81" s="445">
        <v>214</v>
      </c>
      <c r="AM81" s="445">
        <v>263</v>
      </c>
      <c r="AN81" s="445">
        <v>314</v>
      </c>
      <c r="AO81" s="445">
        <v>367</v>
      </c>
      <c r="AP81" s="445">
        <v>422</v>
      </c>
      <c r="AQ81" s="445">
        <v>474</v>
      </c>
      <c r="AR81" s="445">
        <v>520</v>
      </c>
      <c r="AS81" s="445">
        <v>565</v>
      </c>
      <c r="AT81" s="445">
        <v>607</v>
      </c>
      <c r="AU81" s="445">
        <v>654</v>
      </c>
      <c r="AV81" s="445">
        <v>0</v>
      </c>
      <c r="AW81" s="445">
        <v>0</v>
      </c>
      <c r="AX81" s="445">
        <v>0</v>
      </c>
      <c r="AY81" s="445">
        <v>0</v>
      </c>
      <c r="AZ81" s="445">
        <v>0</v>
      </c>
      <c r="BA81" s="445">
        <v>0</v>
      </c>
      <c r="BB81" s="445">
        <v>0</v>
      </c>
      <c r="BC81" s="445">
        <v>0</v>
      </c>
      <c r="BD81" s="445">
        <v>0</v>
      </c>
      <c r="BE81" s="445">
        <v>0</v>
      </c>
      <c r="BF81" s="445">
        <v>0</v>
      </c>
      <c r="BG81" s="445">
        <v>0</v>
      </c>
      <c r="BH81" s="445">
        <v>0</v>
      </c>
      <c r="BI81" s="445">
        <v>0</v>
      </c>
      <c r="BJ81" s="445">
        <v>0</v>
      </c>
      <c r="BK81" s="445">
        <v>0</v>
      </c>
      <c r="BL81" s="445">
        <v>0</v>
      </c>
      <c r="BM81" s="445">
        <v>0</v>
      </c>
      <c r="BN81" s="445">
        <v>0</v>
      </c>
      <c r="BO81" s="445">
        <v>0</v>
      </c>
      <c r="BP81" s="445">
        <v>0</v>
      </c>
      <c r="BQ81" s="445">
        <v>0</v>
      </c>
      <c r="BR81" s="445">
        <v>0</v>
      </c>
      <c r="BS81" s="445">
        <v>0</v>
      </c>
      <c r="BT81" s="445">
        <v>0</v>
      </c>
      <c r="BU81" s="445">
        <v>0</v>
      </c>
      <c r="BV81" s="445">
        <v>0</v>
      </c>
      <c r="BW81" s="445">
        <v>0</v>
      </c>
      <c r="BX81" s="446">
        <v>0</v>
      </c>
      <c r="BY81" s="446">
        <v>0</v>
      </c>
      <c r="BZ81" s="446">
        <v>0</v>
      </c>
      <c r="CA81" s="446">
        <v>0</v>
      </c>
      <c r="CB81" s="446">
        <v>0</v>
      </c>
      <c r="CC81" s="446">
        <v>0</v>
      </c>
      <c r="CD81" s="446">
        <v>0</v>
      </c>
      <c r="CE81" s="446">
        <v>0</v>
      </c>
      <c r="CF81" s="446">
        <v>0</v>
      </c>
      <c r="CG81" s="447">
        <v>0</v>
      </c>
    </row>
    <row r="82" spans="1:86" x14ac:dyDescent="0.35">
      <c r="A82" s="353"/>
      <c r="B82" s="444" t="s">
        <v>778</v>
      </c>
      <c r="D82" s="445">
        <v>0</v>
      </c>
      <c r="E82" s="445">
        <v>0</v>
      </c>
      <c r="F82" s="445">
        <v>0</v>
      </c>
      <c r="G82" s="445">
        <v>0</v>
      </c>
      <c r="H82" s="445">
        <v>0</v>
      </c>
      <c r="I82" s="445">
        <v>0</v>
      </c>
      <c r="J82" s="445">
        <v>0</v>
      </c>
      <c r="K82" s="445">
        <v>0</v>
      </c>
      <c r="L82" s="445">
        <v>0</v>
      </c>
      <c r="M82" s="445">
        <v>0</v>
      </c>
      <c r="N82" s="445">
        <v>0</v>
      </c>
      <c r="O82" s="445">
        <v>0</v>
      </c>
      <c r="P82" s="445">
        <v>0</v>
      </c>
      <c r="Q82" s="445">
        <v>0</v>
      </c>
      <c r="R82" s="445">
        <v>0</v>
      </c>
      <c r="S82" s="445">
        <v>0</v>
      </c>
      <c r="T82" s="445">
        <v>0</v>
      </c>
      <c r="U82" s="445">
        <v>0</v>
      </c>
      <c r="V82" s="445">
        <v>0</v>
      </c>
      <c r="W82" s="445">
        <v>0</v>
      </c>
      <c r="X82" s="445">
        <v>0</v>
      </c>
      <c r="Y82" s="445">
        <v>0</v>
      </c>
      <c r="Z82" s="445">
        <v>0</v>
      </c>
      <c r="AA82" s="445">
        <v>0</v>
      </c>
      <c r="AB82" s="445">
        <v>0</v>
      </c>
      <c r="AC82" s="445">
        <v>0</v>
      </c>
      <c r="AD82" s="445">
        <v>0</v>
      </c>
      <c r="AE82" s="445">
        <v>0</v>
      </c>
      <c r="AF82" s="445">
        <v>3</v>
      </c>
      <c r="AG82" s="445">
        <v>11</v>
      </c>
      <c r="AH82" s="445">
        <v>15</v>
      </c>
      <c r="AI82" s="445">
        <v>15</v>
      </c>
      <c r="AJ82" s="445">
        <v>16</v>
      </c>
      <c r="AK82" s="445">
        <v>16</v>
      </c>
      <c r="AL82" s="445">
        <v>16</v>
      </c>
      <c r="AM82" s="445">
        <v>16</v>
      </c>
      <c r="AN82" s="445">
        <v>17</v>
      </c>
      <c r="AO82" s="445">
        <v>17</v>
      </c>
      <c r="AP82" s="445">
        <v>17</v>
      </c>
      <c r="AQ82" s="445">
        <v>17</v>
      </c>
      <c r="AR82" s="445">
        <v>17</v>
      </c>
      <c r="AS82" s="445">
        <v>18</v>
      </c>
      <c r="AT82" s="445">
        <v>18</v>
      </c>
      <c r="AU82" s="445">
        <v>19</v>
      </c>
      <c r="AV82" s="445">
        <v>0</v>
      </c>
      <c r="AW82" s="445">
        <v>0</v>
      </c>
      <c r="AX82" s="445">
        <v>0</v>
      </c>
      <c r="AY82" s="445">
        <v>0</v>
      </c>
      <c r="AZ82" s="445">
        <v>0</v>
      </c>
      <c r="BA82" s="445">
        <v>0</v>
      </c>
      <c r="BB82" s="445">
        <v>0</v>
      </c>
      <c r="BC82" s="445">
        <v>0</v>
      </c>
      <c r="BD82" s="445">
        <v>0</v>
      </c>
      <c r="BE82" s="445">
        <v>0</v>
      </c>
      <c r="BF82" s="445">
        <v>0</v>
      </c>
      <c r="BG82" s="445">
        <v>0</v>
      </c>
      <c r="BH82" s="445">
        <v>0</v>
      </c>
      <c r="BI82" s="445">
        <v>0</v>
      </c>
      <c r="BJ82" s="445">
        <v>0</v>
      </c>
      <c r="BK82" s="445">
        <v>0</v>
      </c>
      <c r="BL82" s="445">
        <v>0</v>
      </c>
      <c r="BM82" s="445">
        <v>0</v>
      </c>
      <c r="BN82" s="445">
        <v>0</v>
      </c>
      <c r="BO82" s="445">
        <v>0</v>
      </c>
      <c r="BP82" s="445">
        <v>0</v>
      </c>
      <c r="BQ82" s="445">
        <v>0</v>
      </c>
      <c r="BR82" s="445">
        <v>0</v>
      </c>
      <c r="BS82" s="445">
        <v>0</v>
      </c>
      <c r="BT82" s="445">
        <v>0</v>
      </c>
      <c r="BU82" s="445">
        <v>0</v>
      </c>
      <c r="BV82" s="445">
        <v>0</v>
      </c>
      <c r="BW82" s="445">
        <v>0</v>
      </c>
      <c r="BX82" s="446">
        <v>0</v>
      </c>
      <c r="BY82" s="446">
        <v>0</v>
      </c>
      <c r="BZ82" s="446">
        <v>0</v>
      </c>
      <c r="CA82" s="446">
        <v>0</v>
      </c>
      <c r="CB82" s="446">
        <v>0</v>
      </c>
      <c r="CC82" s="446">
        <v>0</v>
      </c>
      <c r="CD82" s="446">
        <v>0</v>
      </c>
      <c r="CE82" s="446">
        <v>0</v>
      </c>
      <c r="CF82" s="446">
        <v>0</v>
      </c>
      <c r="CG82" s="447">
        <v>0</v>
      </c>
      <c r="CH82" s="399"/>
    </row>
    <row r="83" spans="1:86" x14ac:dyDescent="0.35">
      <c r="A83" s="353"/>
      <c r="B83" s="444" t="s">
        <v>568</v>
      </c>
      <c r="D83" s="445">
        <v>0</v>
      </c>
      <c r="E83" s="445">
        <v>0</v>
      </c>
      <c r="F83" s="445">
        <v>0</v>
      </c>
      <c r="G83" s="445">
        <v>0</v>
      </c>
      <c r="H83" s="445">
        <v>0</v>
      </c>
      <c r="I83" s="445">
        <v>0</v>
      </c>
      <c r="J83" s="445">
        <v>0</v>
      </c>
      <c r="K83" s="445">
        <v>0</v>
      </c>
      <c r="L83" s="445">
        <v>0</v>
      </c>
      <c r="M83" s="445">
        <v>0</v>
      </c>
      <c r="N83" s="445">
        <v>0</v>
      </c>
      <c r="O83" s="445">
        <v>0</v>
      </c>
      <c r="P83" s="445">
        <v>0</v>
      </c>
      <c r="Q83" s="445">
        <v>0</v>
      </c>
      <c r="R83" s="445">
        <v>0</v>
      </c>
      <c r="S83" s="445">
        <v>0</v>
      </c>
      <c r="T83" s="445">
        <v>0</v>
      </c>
      <c r="U83" s="445">
        <v>0</v>
      </c>
      <c r="V83" s="445">
        <v>0</v>
      </c>
      <c r="W83" s="445">
        <v>0</v>
      </c>
      <c r="X83" s="445">
        <v>0</v>
      </c>
      <c r="Y83" s="445">
        <v>0</v>
      </c>
      <c r="Z83" s="445">
        <v>0</v>
      </c>
      <c r="AA83" s="445">
        <v>0</v>
      </c>
      <c r="AB83" s="445">
        <v>0</v>
      </c>
      <c r="AC83" s="445">
        <v>0</v>
      </c>
      <c r="AD83" s="445">
        <v>0</v>
      </c>
      <c r="AE83" s="445">
        <v>0</v>
      </c>
      <c r="AF83" s="445">
        <v>31</v>
      </c>
      <c r="AG83" s="445">
        <v>44</v>
      </c>
      <c r="AH83" s="445">
        <v>61</v>
      </c>
      <c r="AI83" s="445">
        <v>86</v>
      </c>
      <c r="AJ83" s="445">
        <v>114</v>
      </c>
      <c r="AK83" s="445">
        <v>131</v>
      </c>
      <c r="AL83" s="445">
        <v>154</v>
      </c>
      <c r="AM83" s="445">
        <v>185</v>
      </c>
      <c r="AN83" s="445">
        <v>216</v>
      </c>
      <c r="AO83" s="445">
        <v>246</v>
      </c>
      <c r="AP83" s="445">
        <v>275</v>
      </c>
      <c r="AQ83" s="445">
        <v>303</v>
      </c>
      <c r="AR83" s="445">
        <v>325</v>
      </c>
      <c r="AS83" s="445">
        <v>345</v>
      </c>
      <c r="AT83" s="445">
        <v>364</v>
      </c>
      <c r="AU83" s="445">
        <v>387</v>
      </c>
      <c r="AV83" s="445">
        <v>0</v>
      </c>
      <c r="AW83" s="445">
        <v>0</v>
      </c>
      <c r="AX83" s="445">
        <v>0</v>
      </c>
      <c r="AY83" s="445">
        <v>0</v>
      </c>
      <c r="AZ83" s="445">
        <v>0</v>
      </c>
      <c r="BA83" s="445">
        <v>0</v>
      </c>
      <c r="BB83" s="445">
        <v>0</v>
      </c>
      <c r="BC83" s="445">
        <v>0</v>
      </c>
      <c r="BD83" s="445">
        <v>0</v>
      </c>
      <c r="BE83" s="445">
        <v>0</v>
      </c>
      <c r="BF83" s="445">
        <v>0</v>
      </c>
      <c r="BG83" s="445">
        <v>0</v>
      </c>
      <c r="BH83" s="445">
        <v>0</v>
      </c>
      <c r="BI83" s="445">
        <v>0</v>
      </c>
      <c r="BJ83" s="445">
        <v>0</v>
      </c>
      <c r="BK83" s="445">
        <v>0</v>
      </c>
      <c r="BL83" s="445">
        <v>0</v>
      </c>
      <c r="BM83" s="445">
        <v>0</v>
      </c>
      <c r="BN83" s="445">
        <v>0</v>
      </c>
      <c r="BO83" s="445">
        <v>0</v>
      </c>
      <c r="BP83" s="445">
        <v>0</v>
      </c>
      <c r="BQ83" s="445">
        <v>0</v>
      </c>
      <c r="BR83" s="445">
        <v>0</v>
      </c>
      <c r="BS83" s="445">
        <v>0</v>
      </c>
      <c r="BT83" s="445">
        <v>0</v>
      </c>
      <c r="BU83" s="445">
        <v>0</v>
      </c>
      <c r="BV83" s="445">
        <v>0</v>
      </c>
      <c r="BW83" s="445">
        <v>0</v>
      </c>
      <c r="BX83" s="446">
        <v>0</v>
      </c>
      <c r="BY83" s="446">
        <v>0</v>
      </c>
      <c r="BZ83" s="446">
        <v>0</v>
      </c>
      <c r="CA83" s="446">
        <v>0</v>
      </c>
      <c r="CB83" s="446">
        <v>0</v>
      </c>
      <c r="CC83" s="446">
        <v>0</v>
      </c>
      <c r="CD83" s="446">
        <v>0</v>
      </c>
      <c r="CE83" s="446">
        <v>0</v>
      </c>
      <c r="CF83" s="446">
        <v>0</v>
      </c>
      <c r="CG83" s="447">
        <v>0</v>
      </c>
      <c r="CH83" s="399"/>
    </row>
    <row r="84" spans="1:86" x14ac:dyDescent="0.35">
      <c r="A84" s="353"/>
      <c r="B84" s="444" t="s">
        <v>567</v>
      </c>
      <c r="D84" s="445">
        <v>0</v>
      </c>
      <c r="E84" s="445">
        <v>0</v>
      </c>
      <c r="F84" s="445">
        <v>0</v>
      </c>
      <c r="G84" s="445">
        <v>0</v>
      </c>
      <c r="H84" s="445">
        <v>0</v>
      </c>
      <c r="I84" s="445">
        <v>0</v>
      </c>
      <c r="J84" s="445">
        <v>0</v>
      </c>
      <c r="K84" s="445">
        <v>0</v>
      </c>
      <c r="L84" s="445">
        <v>0</v>
      </c>
      <c r="M84" s="445">
        <v>0</v>
      </c>
      <c r="N84" s="445">
        <v>0</v>
      </c>
      <c r="O84" s="445">
        <v>0</v>
      </c>
      <c r="P84" s="445">
        <v>0</v>
      </c>
      <c r="Q84" s="445">
        <v>0</v>
      </c>
      <c r="R84" s="445">
        <v>0</v>
      </c>
      <c r="S84" s="445">
        <v>0</v>
      </c>
      <c r="T84" s="445">
        <v>0</v>
      </c>
      <c r="U84" s="445">
        <v>0</v>
      </c>
      <c r="V84" s="445">
        <v>0</v>
      </c>
      <c r="W84" s="445">
        <v>0</v>
      </c>
      <c r="X84" s="445">
        <v>0</v>
      </c>
      <c r="Y84" s="445">
        <v>0</v>
      </c>
      <c r="Z84" s="445">
        <v>0</v>
      </c>
      <c r="AA84" s="445">
        <v>0</v>
      </c>
      <c r="AB84" s="445">
        <v>0</v>
      </c>
      <c r="AC84" s="445">
        <v>0</v>
      </c>
      <c r="AD84" s="445">
        <v>0</v>
      </c>
      <c r="AE84" s="445">
        <v>0</v>
      </c>
      <c r="AF84" s="445">
        <v>0</v>
      </c>
      <c r="AG84" s="445">
        <v>0</v>
      </c>
      <c r="AH84" s="445">
        <v>0</v>
      </c>
      <c r="AI84" s="445">
        <v>3</v>
      </c>
      <c r="AJ84" s="445">
        <v>17</v>
      </c>
      <c r="AK84" s="445">
        <v>30</v>
      </c>
      <c r="AL84" s="445">
        <v>44</v>
      </c>
      <c r="AM84" s="445">
        <v>61</v>
      </c>
      <c r="AN84" s="445">
        <v>81</v>
      </c>
      <c r="AO84" s="445">
        <v>104</v>
      </c>
      <c r="AP84" s="445">
        <v>130</v>
      </c>
      <c r="AQ84" s="445">
        <v>155</v>
      </c>
      <c r="AR84" s="445">
        <v>178</v>
      </c>
      <c r="AS84" s="445">
        <v>202</v>
      </c>
      <c r="AT84" s="445">
        <v>225</v>
      </c>
      <c r="AU84" s="445">
        <v>248</v>
      </c>
      <c r="AV84" s="445">
        <v>0</v>
      </c>
      <c r="AW84" s="445">
        <v>0</v>
      </c>
      <c r="AX84" s="445">
        <v>0</v>
      </c>
      <c r="AY84" s="445">
        <v>0</v>
      </c>
      <c r="AZ84" s="445">
        <v>0</v>
      </c>
      <c r="BA84" s="445">
        <v>0</v>
      </c>
      <c r="BB84" s="445">
        <v>0</v>
      </c>
      <c r="BC84" s="445">
        <v>0</v>
      </c>
      <c r="BD84" s="445">
        <v>0</v>
      </c>
      <c r="BE84" s="445">
        <v>0</v>
      </c>
      <c r="BF84" s="445">
        <v>0</v>
      </c>
      <c r="BG84" s="445">
        <v>0</v>
      </c>
      <c r="BH84" s="445">
        <v>0</v>
      </c>
      <c r="BI84" s="445">
        <v>0</v>
      </c>
      <c r="BJ84" s="445">
        <v>0</v>
      </c>
      <c r="BK84" s="445">
        <v>0</v>
      </c>
      <c r="BL84" s="445">
        <v>0</v>
      </c>
      <c r="BM84" s="445">
        <v>0</v>
      </c>
      <c r="BN84" s="445">
        <v>0</v>
      </c>
      <c r="BO84" s="445">
        <v>0</v>
      </c>
      <c r="BP84" s="445">
        <v>0</v>
      </c>
      <c r="BQ84" s="445">
        <v>0</v>
      </c>
      <c r="BR84" s="445">
        <v>0</v>
      </c>
      <c r="BS84" s="445">
        <v>0</v>
      </c>
      <c r="BT84" s="445">
        <v>0</v>
      </c>
      <c r="BU84" s="445">
        <v>0</v>
      </c>
      <c r="BV84" s="445">
        <v>0</v>
      </c>
      <c r="BW84" s="445">
        <v>0</v>
      </c>
      <c r="BX84" s="446">
        <v>0</v>
      </c>
      <c r="BY84" s="446">
        <v>0</v>
      </c>
      <c r="BZ84" s="446">
        <v>0</v>
      </c>
      <c r="CA84" s="446">
        <v>0</v>
      </c>
      <c r="CB84" s="446">
        <v>0</v>
      </c>
      <c r="CC84" s="446">
        <v>0</v>
      </c>
      <c r="CD84" s="446">
        <v>0</v>
      </c>
      <c r="CE84" s="446">
        <v>0</v>
      </c>
      <c r="CF84" s="446">
        <v>0</v>
      </c>
      <c r="CG84" s="447">
        <v>0</v>
      </c>
      <c r="CH84" s="399"/>
    </row>
    <row r="85" spans="1:86" ht="16" thickBot="1" x14ac:dyDescent="0.4">
      <c r="A85" s="413"/>
      <c r="B85" s="462"/>
      <c r="C85" s="413"/>
      <c r="D85" s="463"/>
      <c r="E85" s="463"/>
      <c r="F85" s="463"/>
      <c r="G85" s="463"/>
      <c r="H85" s="463"/>
      <c r="I85" s="463"/>
      <c r="J85" s="463"/>
      <c r="K85" s="463"/>
      <c r="L85" s="463"/>
      <c r="M85" s="463"/>
      <c r="N85" s="463"/>
      <c r="O85" s="463"/>
      <c r="P85" s="463"/>
      <c r="Q85" s="463"/>
      <c r="R85" s="463"/>
      <c r="S85" s="463"/>
      <c r="T85" s="463"/>
      <c r="U85" s="463"/>
      <c r="V85" s="463"/>
      <c r="W85" s="463"/>
      <c r="X85" s="463"/>
      <c r="Y85" s="463"/>
      <c r="Z85" s="463"/>
      <c r="AA85" s="463"/>
      <c r="AB85" s="463"/>
      <c r="AC85" s="463"/>
      <c r="AD85" s="463"/>
      <c r="AE85" s="463"/>
      <c r="AF85" s="463"/>
      <c r="AG85" s="463"/>
      <c r="AH85" s="463"/>
      <c r="AI85" s="463"/>
      <c r="AJ85" s="463"/>
      <c r="AK85" s="463"/>
      <c r="AL85" s="463"/>
      <c r="AM85" s="463"/>
      <c r="AN85" s="463"/>
      <c r="AO85" s="463"/>
      <c r="AP85" s="463"/>
      <c r="AQ85" s="463"/>
      <c r="AR85" s="463"/>
      <c r="AS85" s="463"/>
      <c r="AT85" s="463"/>
      <c r="AU85" s="463"/>
      <c r="AV85" s="463"/>
      <c r="AW85" s="463"/>
      <c r="AX85" s="463"/>
      <c r="AY85" s="463"/>
      <c r="AZ85" s="463"/>
      <c r="BA85" s="463"/>
      <c r="BB85" s="463"/>
      <c r="BC85" s="463"/>
      <c r="BD85" s="463"/>
      <c r="BE85" s="463"/>
      <c r="BF85" s="463"/>
      <c r="BG85" s="463"/>
      <c r="BH85" s="463"/>
      <c r="BI85" s="463"/>
      <c r="BJ85" s="463"/>
      <c r="BK85" s="463"/>
      <c r="BL85" s="463"/>
      <c r="BM85" s="463"/>
      <c r="BN85" s="463"/>
      <c r="BO85" s="463"/>
      <c r="BP85" s="463"/>
      <c r="BQ85" s="463"/>
      <c r="BR85" s="463"/>
      <c r="BS85" s="463"/>
      <c r="BT85" s="463"/>
      <c r="BU85" s="463"/>
      <c r="BV85" s="463"/>
      <c r="BW85" s="463"/>
      <c r="BX85" s="463"/>
      <c r="BY85" s="463"/>
      <c r="BZ85" s="463"/>
      <c r="CA85" s="463"/>
      <c r="CB85" s="463"/>
      <c r="CC85" s="463"/>
      <c r="CD85" s="463"/>
      <c r="CE85" s="463"/>
      <c r="CF85" s="463"/>
      <c r="CG85" s="464"/>
    </row>
  </sheetData>
  <hyperlinks>
    <hyperlink ref="B1" location="Notes!A1" display="Information relating to this table can be found in the 'Notes' tab" xr:uid="{7C154277-506E-4AD0-A622-B2F7D772832A}"/>
    <hyperlink ref="A1" location="Contents!A1" display="Contents page" xr:uid="{C8F48F7C-2C16-4D38-887C-A28363FEC8CD}"/>
  </hyperlinks>
  <pageMargins left="0.75" right="0.75" top="1" bottom="1" header="0.5" footer="0.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84925-83F3-46BF-9753-2C38F88A2FED}">
  <sheetPr>
    <tabColor theme="5" tint="0.39997558519241921"/>
  </sheetPr>
  <dimension ref="A1:CN205"/>
  <sheetViews>
    <sheetView zoomScale="60" zoomScaleNormal="60" workbookViewId="0">
      <pane xSplit="2" topLeftCell="AE1" activePane="topRight" state="frozen"/>
      <selection activeCell="C1" sqref="C1"/>
      <selection pane="topRight" activeCell="C1" sqref="C1:AG1048576"/>
    </sheetView>
  </sheetViews>
  <sheetFormatPr defaultColWidth="9" defaultRowHeight="15.5" x14ac:dyDescent="0.35"/>
  <cols>
    <col min="1" max="1" width="23" style="350" bestFit="1" customWidth="1"/>
    <col min="2" max="2" width="96.81640625" style="350" customWidth="1"/>
    <col min="3" max="3" width="25.54296875" style="350" hidden="1" customWidth="1"/>
    <col min="4" max="33" width="12.54296875" style="515" hidden="1" customWidth="1"/>
    <col min="34" max="75" width="12.54296875" style="515" customWidth="1"/>
    <col min="76" max="84" width="12.54296875" style="353" customWidth="1"/>
    <col min="85" max="85" width="10.54296875" style="353" bestFit="1" customWidth="1"/>
    <col min="86" max="86" width="9" style="353"/>
    <col min="87" max="87" width="10.81640625" style="353" bestFit="1" customWidth="1"/>
    <col min="88" max="16384" width="9" style="353"/>
  </cols>
  <sheetData>
    <row r="1" spans="1:85" s="351" customFormat="1" ht="25.5" customHeight="1" thickBot="1" x14ac:dyDescent="0.3">
      <c r="A1" s="26" t="s">
        <v>47</v>
      </c>
      <c r="B1" s="116" t="s">
        <v>224</v>
      </c>
      <c r="C1" s="117"/>
      <c r="D1" s="466"/>
      <c r="E1" s="466"/>
      <c r="F1" s="466"/>
      <c r="G1" s="466"/>
      <c r="H1" s="466"/>
      <c r="I1" s="466"/>
      <c r="J1" s="466"/>
      <c r="K1" s="466"/>
      <c r="L1" s="466"/>
      <c r="M1" s="466"/>
      <c r="N1" s="466"/>
      <c r="O1" s="466"/>
      <c r="P1" s="466"/>
      <c r="Q1" s="466"/>
      <c r="R1" s="466"/>
      <c r="S1" s="466"/>
      <c r="T1" s="466"/>
      <c r="U1" s="466"/>
      <c r="V1" s="466"/>
      <c r="W1" s="466"/>
      <c r="X1" s="466"/>
      <c r="Y1" s="466"/>
      <c r="Z1" s="466"/>
      <c r="AA1" s="466"/>
      <c r="AB1" s="466"/>
      <c r="AC1" s="466"/>
      <c r="AD1" s="466"/>
      <c r="AE1" s="466"/>
      <c r="AF1" s="466"/>
      <c r="AG1" s="466"/>
      <c r="AH1" s="466"/>
      <c r="AI1" s="466"/>
      <c r="AJ1" s="466"/>
      <c r="AK1" s="466"/>
      <c r="AL1" s="466"/>
      <c r="AM1" s="466"/>
      <c r="AN1" s="466"/>
      <c r="AO1" s="466"/>
      <c r="AP1" s="466"/>
      <c r="AQ1" s="466"/>
      <c r="AR1" s="466"/>
      <c r="AS1" s="466"/>
      <c r="AT1" s="466"/>
      <c r="AU1" s="466"/>
      <c r="AV1" s="466"/>
      <c r="AW1" s="466"/>
      <c r="AX1" s="466"/>
      <c r="AY1" s="466"/>
      <c r="AZ1" s="466"/>
      <c r="BA1" s="466"/>
      <c r="BB1" s="466"/>
      <c r="BC1" s="466"/>
      <c r="BD1" s="466"/>
      <c r="BE1" s="466"/>
      <c r="BF1" s="466"/>
      <c r="BG1" s="466"/>
      <c r="BH1" s="466"/>
      <c r="BI1" s="466"/>
      <c r="BJ1" s="466"/>
      <c r="BK1" s="466"/>
      <c r="BL1" s="466"/>
      <c r="BM1" s="466"/>
      <c r="BN1" s="466"/>
      <c r="BO1" s="466"/>
      <c r="BP1" s="466"/>
      <c r="BQ1" s="466"/>
      <c r="BR1" s="466"/>
      <c r="BS1" s="466"/>
      <c r="BT1" s="466"/>
      <c r="BU1" s="466"/>
      <c r="BV1" s="466"/>
      <c r="BW1" s="466"/>
      <c r="BX1" s="466"/>
    </row>
    <row r="2" spans="1:85" x14ac:dyDescent="0.35">
      <c r="A2" s="30" t="s">
        <v>225</v>
      </c>
      <c r="B2" s="31" t="s">
        <v>781</v>
      </c>
      <c r="C2" s="438"/>
      <c r="D2" s="34" t="s">
        <v>296</v>
      </c>
      <c r="E2" s="34" t="s">
        <v>297</v>
      </c>
      <c r="F2" s="34" t="s">
        <v>298</v>
      </c>
      <c r="G2" s="34" t="s">
        <v>299</v>
      </c>
      <c r="H2" s="34" t="s">
        <v>300</v>
      </c>
      <c r="I2" s="34" t="s">
        <v>301</v>
      </c>
      <c r="J2" s="34" t="s">
        <v>302</v>
      </c>
      <c r="K2" s="34" t="s">
        <v>303</v>
      </c>
      <c r="L2" s="34" t="s">
        <v>304</v>
      </c>
      <c r="M2" s="34" t="s">
        <v>305</v>
      </c>
      <c r="N2" s="34" t="s">
        <v>306</v>
      </c>
      <c r="O2" s="34" t="s">
        <v>307</v>
      </c>
      <c r="P2" s="34" t="s">
        <v>308</v>
      </c>
      <c r="Q2" s="34" t="s">
        <v>309</v>
      </c>
      <c r="R2" s="34" t="s">
        <v>310</v>
      </c>
      <c r="S2" s="34" t="s">
        <v>311</v>
      </c>
      <c r="T2" s="34" t="s">
        <v>312</v>
      </c>
      <c r="U2" s="34" t="s">
        <v>313</v>
      </c>
      <c r="V2" s="34" t="s">
        <v>314</v>
      </c>
      <c r="W2" s="34" t="s">
        <v>315</v>
      </c>
      <c r="X2" s="34" t="s">
        <v>316</v>
      </c>
      <c r="Y2" s="34" t="s">
        <v>317</v>
      </c>
      <c r="Z2" s="34" t="s">
        <v>318</v>
      </c>
      <c r="AA2" s="34" t="s">
        <v>319</v>
      </c>
      <c r="AB2" s="34" t="s">
        <v>320</v>
      </c>
      <c r="AC2" s="34" t="s">
        <v>321</v>
      </c>
      <c r="AD2" s="34" t="s">
        <v>322</v>
      </c>
      <c r="AE2" s="34" t="s">
        <v>323</v>
      </c>
      <c r="AF2" s="34" t="s">
        <v>324</v>
      </c>
      <c r="AG2" s="34" t="s">
        <v>325</v>
      </c>
      <c r="AH2" s="34" t="s">
        <v>326</v>
      </c>
      <c r="AI2" s="34" t="s">
        <v>327</v>
      </c>
      <c r="AJ2" s="34" t="s">
        <v>328</v>
      </c>
      <c r="AK2" s="34" t="s">
        <v>329</v>
      </c>
      <c r="AL2" s="34" t="s">
        <v>330</v>
      </c>
      <c r="AM2" s="34" t="s">
        <v>331</v>
      </c>
      <c r="AN2" s="34" t="s">
        <v>332</v>
      </c>
      <c r="AO2" s="34" t="s">
        <v>333</v>
      </c>
      <c r="AP2" s="34" t="s">
        <v>334</v>
      </c>
      <c r="AQ2" s="34" t="s">
        <v>335</v>
      </c>
      <c r="AR2" s="34" t="s">
        <v>336</v>
      </c>
      <c r="AS2" s="34" t="s">
        <v>337</v>
      </c>
      <c r="AT2" s="34" t="s">
        <v>338</v>
      </c>
      <c r="AU2" s="34" t="s">
        <v>339</v>
      </c>
      <c r="AV2" s="34" t="s">
        <v>340</v>
      </c>
      <c r="AW2" s="34" t="s">
        <v>341</v>
      </c>
      <c r="AX2" s="34" t="s">
        <v>342</v>
      </c>
      <c r="AY2" s="34" t="s">
        <v>227</v>
      </c>
      <c r="AZ2" s="34" t="s">
        <v>228</v>
      </c>
      <c r="BA2" s="34" t="s">
        <v>229</v>
      </c>
      <c r="BB2" s="34" t="s">
        <v>230</v>
      </c>
      <c r="BC2" s="34" t="s">
        <v>231</v>
      </c>
      <c r="BD2" s="34" t="s">
        <v>232</v>
      </c>
      <c r="BE2" s="34" t="s">
        <v>233</v>
      </c>
      <c r="BF2" s="34" t="s">
        <v>234</v>
      </c>
      <c r="BG2" s="34" t="s">
        <v>235</v>
      </c>
      <c r="BH2" s="34" t="s">
        <v>236</v>
      </c>
      <c r="BI2" s="34" t="s">
        <v>237</v>
      </c>
      <c r="BJ2" s="34" t="s">
        <v>238</v>
      </c>
      <c r="BK2" s="34" t="s">
        <v>239</v>
      </c>
      <c r="BL2" s="34" t="s">
        <v>240</v>
      </c>
      <c r="BM2" s="34" t="s">
        <v>241</v>
      </c>
      <c r="BN2" s="34" t="s">
        <v>242</v>
      </c>
      <c r="BO2" s="34" t="s">
        <v>243</v>
      </c>
      <c r="BP2" s="34" t="s">
        <v>244</v>
      </c>
      <c r="BQ2" s="34" t="s">
        <v>245</v>
      </c>
      <c r="BR2" s="34" t="s">
        <v>246</v>
      </c>
      <c r="BS2" s="34" t="s">
        <v>247</v>
      </c>
      <c r="BT2" s="34" t="s">
        <v>248</v>
      </c>
      <c r="BU2" s="34" t="s">
        <v>249</v>
      </c>
      <c r="BV2" s="34" t="s">
        <v>250</v>
      </c>
      <c r="BW2" s="34" t="s">
        <v>251</v>
      </c>
      <c r="BX2" s="34" t="s">
        <v>252</v>
      </c>
      <c r="BY2" s="34" t="s">
        <v>253</v>
      </c>
      <c r="BZ2" s="34" t="s">
        <v>254</v>
      </c>
      <c r="CA2" s="34" t="s">
        <v>255</v>
      </c>
      <c r="CB2" s="34" t="s">
        <v>256</v>
      </c>
      <c r="CC2" s="34" t="s">
        <v>257</v>
      </c>
      <c r="CD2" s="34" t="s">
        <v>258</v>
      </c>
      <c r="CE2" s="34" t="s">
        <v>259</v>
      </c>
      <c r="CF2" s="34" t="s">
        <v>260</v>
      </c>
      <c r="CG2" s="35" t="s">
        <v>261</v>
      </c>
    </row>
    <row r="3" spans="1:85" x14ac:dyDescent="0.35">
      <c r="A3" s="119">
        <v>2025</v>
      </c>
      <c r="B3" s="354" t="s">
        <v>373</v>
      </c>
      <c r="C3" s="404"/>
      <c r="D3" s="40" t="s">
        <v>263</v>
      </c>
      <c r="E3" s="40" t="s">
        <v>263</v>
      </c>
      <c r="F3" s="40" t="s">
        <v>263</v>
      </c>
      <c r="G3" s="40" t="s">
        <v>263</v>
      </c>
      <c r="H3" s="40" t="s">
        <v>263</v>
      </c>
      <c r="I3" s="40" t="s">
        <v>263</v>
      </c>
      <c r="J3" s="40" t="s">
        <v>263</v>
      </c>
      <c r="K3" s="40" t="s">
        <v>263</v>
      </c>
      <c r="L3" s="40" t="s">
        <v>263</v>
      </c>
      <c r="M3" s="40" t="s">
        <v>263</v>
      </c>
      <c r="N3" s="40" t="s">
        <v>263</v>
      </c>
      <c r="O3" s="40" t="s">
        <v>263</v>
      </c>
      <c r="P3" s="40" t="s">
        <v>263</v>
      </c>
      <c r="Q3" s="40" t="s">
        <v>263</v>
      </c>
      <c r="R3" s="40" t="s">
        <v>263</v>
      </c>
      <c r="S3" s="40" t="s">
        <v>263</v>
      </c>
      <c r="T3" s="40" t="s">
        <v>263</v>
      </c>
      <c r="U3" s="40" t="s">
        <v>263</v>
      </c>
      <c r="V3" s="40" t="s">
        <v>263</v>
      </c>
      <c r="W3" s="40" t="s">
        <v>263</v>
      </c>
      <c r="X3" s="40" t="s">
        <v>263</v>
      </c>
      <c r="Y3" s="40" t="s">
        <v>263</v>
      </c>
      <c r="Z3" s="40" t="s">
        <v>263</v>
      </c>
      <c r="AA3" s="40" t="s">
        <v>263</v>
      </c>
      <c r="AB3" s="40" t="s">
        <v>263</v>
      </c>
      <c r="AC3" s="40" t="s">
        <v>263</v>
      </c>
      <c r="AD3" s="40" t="s">
        <v>263</v>
      </c>
      <c r="AE3" s="40" t="s">
        <v>263</v>
      </c>
      <c r="AF3" s="40" t="s">
        <v>263</v>
      </c>
      <c r="AG3" s="40" t="s">
        <v>263</v>
      </c>
      <c r="AH3" s="40" t="s">
        <v>263</v>
      </c>
      <c r="AI3" s="40" t="s">
        <v>263</v>
      </c>
      <c r="AJ3" s="40" t="s">
        <v>263</v>
      </c>
      <c r="AK3" s="40" t="s">
        <v>263</v>
      </c>
      <c r="AL3" s="40" t="s">
        <v>263</v>
      </c>
      <c r="AM3" s="40" t="s">
        <v>263</v>
      </c>
      <c r="AN3" s="40" t="s">
        <v>263</v>
      </c>
      <c r="AO3" s="40" t="s">
        <v>263</v>
      </c>
      <c r="AP3" s="40" t="s">
        <v>263</v>
      </c>
      <c r="AQ3" s="40" t="s">
        <v>263</v>
      </c>
      <c r="AR3" s="40" t="s">
        <v>263</v>
      </c>
      <c r="AS3" s="40" t="s">
        <v>263</v>
      </c>
      <c r="AT3" s="40" t="s">
        <v>263</v>
      </c>
      <c r="AU3" s="40" t="s">
        <v>263</v>
      </c>
      <c r="AV3" s="40" t="s">
        <v>263</v>
      </c>
      <c r="AW3" s="40" t="s">
        <v>263</v>
      </c>
      <c r="AX3" s="40" t="s">
        <v>263</v>
      </c>
      <c r="AY3" s="40" t="s">
        <v>263</v>
      </c>
      <c r="AZ3" s="40" t="s">
        <v>263</v>
      </c>
      <c r="BA3" s="40" t="s">
        <v>263</v>
      </c>
      <c r="BB3" s="40" t="s">
        <v>263</v>
      </c>
      <c r="BC3" s="40" t="s">
        <v>263</v>
      </c>
      <c r="BD3" s="40" t="s">
        <v>263</v>
      </c>
      <c r="BE3" s="40" t="s">
        <v>263</v>
      </c>
      <c r="BF3" s="40" t="s">
        <v>263</v>
      </c>
      <c r="BG3" s="40" t="s">
        <v>263</v>
      </c>
      <c r="BH3" s="40" t="s">
        <v>263</v>
      </c>
      <c r="BI3" s="40" t="s">
        <v>263</v>
      </c>
      <c r="BJ3" s="40" t="s">
        <v>263</v>
      </c>
      <c r="BK3" s="40" t="s">
        <v>263</v>
      </c>
      <c r="BL3" s="40" t="s">
        <v>263</v>
      </c>
      <c r="BM3" s="40" t="s">
        <v>263</v>
      </c>
      <c r="BN3" s="40" t="s">
        <v>263</v>
      </c>
      <c r="BO3" s="40" t="s">
        <v>263</v>
      </c>
      <c r="BP3" s="40" t="s">
        <v>263</v>
      </c>
      <c r="BQ3" s="40" t="s">
        <v>263</v>
      </c>
      <c r="BR3" s="40" t="s">
        <v>263</v>
      </c>
      <c r="BS3" s="40" t="s">
        <v>263</v>
      </c>
      <c r="BT3" s="40" t="s">
        <v>263</v>
      </c>
      <c r="BU3" s="40" t="s">
        <v>263</v>
      </c>
      <c r="BV3" s="40" t="s">
        <v>263</v>
      </c>
      <c r="BW3" s="40" t="s">
        <v>263</v>
      </c>
      <c r="BX3" s="40" t="s">
        <v>263</v>
      </c>
      <c r="BY3" s="40" t="s">
        <v>263</v>
      </c>
      <c r="BZ3" s="40" t="s">
        <v>263</v>
      </c>
      <c r="CA3" s="40" t="s">
        <v>263</v>
      </c>
      <c r="CB3" s="40" t="s">
        <v>264</v>
      </c>
      <c r="CC3" s="40" t="s">
        <v>264</v>
      </c>
      <c r="CD3" s="40" t="s">
        <v>264</v>
      </c>
      <c r="CE3" s="40" t="s">
        <v>264</v>
      </c>
      <c r="CF3" s="40" t="s">
        <v>264</v>
      </c>
      <c r="CG3" s="280" t="s">
        <v>264</v>
      </c>
    </row>
    <row r="4" spans="1:85" s="246" customFormat="1" ht="30.75" customHeight="1" x14ac:dyDescent="0.35">
      <c r="A4" s="37"/>
      <c r="B4" s="49" t="s">
        <v>782</v>
      </c>
      <c r="C4" s="101"/>
      <c r="D4" s="467">
        <f t="shared" ref="D4:BO4" si="0">SUM(D8,D17,D27,D34,D38,D42, D46)</f>
        <v>43.5</v>
      </c>
      <c r="E4" s="467">
        <f t="shared" si="0"/>
        <v>65.5</v>
      </c>
      <c r="F4" s="467">
        <f t="shared" si="0"/>
        <v>68.599999999999994</v>
      </c>
      <c r="G4" s="467">
        <f t="shared" si="0"/>
        <v>63.3</v>
      </c>
      <c r="H4" s="467">
        <f t="shared" si="0"/>
        <v>79.2</v>
      </c>
      <c r="I4" s="467">
        <f t="shared" si="0"/>
        <v>84.9</v>
      </c>
      <c r="J4" s="467">
        <f t="shared" si="0"/>
        <v>84.5</v>
      </c>
      <c r="K4" s="467">
        <f t="shared" si="0"/>
        <v>99.6</v>
      </c>
      <c r="L4" s="467">
        <f t="shared" si="0"/>
        <v>96.7</v>
      </c>
      <c r="M4" s="467">
        <f t="shared" si="0"/>
        <v>111.4</v>
      </c>
      <c r="N4" s="467">
        <f t="shared" si="0"/>
        <v>133.5</v>
      </c>
      <c r="O4" s="467">
        <f t="shared" si="0"/>
        <v>130.6</v>
      </c>
      <c r="P4" s="467">
        <f t="shared" si="0"/>
        <v>135</v>
      </c>
      <c r="Q4" s="467">
        <f t="shared" si="0"/>
        <v>154.6</v>
      </c>
      <c r="R4" s="467">
        <f t="shared" si="0"/>
        <v>161.5</v>
      </c>
      <c r="S4" s="467">
        <f t="shared" si="0"/>
        <v>191.4</v>
      </c>
      <c r="T4" s="467">
        <f t="shared" si="0"/>
        <v>200.9</v>
      </c>
      <c r="U4" s="467">
        <f t="shared" si="0"/>
        <v>248.5</v>
      </c>
      <c r="V4" s="467">
        <f t="shared" si="0"/>
        <v>261.8</v>
      </c>
      <c r="W4" s="467">
        <f t="shared" si="0"/>
        <v>322.89999999999998</v>
      </c>
      <c r="X4" s="467">
        <f t="shared" si="0"/>
        <v>348.4</v>
      </c>
      <c r="Y4" s="467">
        <f t="shared" si="0"/>
        <v>382.7</v>
      </c>
      <c r="Z4" s="467">
        <f t="shared" si="0"/>
        <v>373.7</v>
      </c>
      <c r="AA4" s="467">
        <f t="shared" si="0"/>
        <v>413.7</v>
      </c>
      <c r="AB4" s="467">
        <f t="shared" si="0"/>
        <v>486.6</v>
      </c>
      <c r="AC4" s="467">
        <f t="shared" si="0"/>
        <v>547.80899999999997</v>
      </c>
      <c r="AD4" s="467">
        <f t="shared" si="0"/>
        <v>664.90499999999997</v>
      </c>
      <c r="AE4" s="467">
        <f t="shared" si="0"/>
        <v>884.99400000000003</v>
      </c>
      <c r="AF4" s="467">
        <f t="shared" si="0"/>
        <v>1092.8500000000001</v>
      </c>
      <c r="AG4" s="467">
        <f t="shared" si="0"/>
        <v>1331.0940000000001</v>
      </c>
      <c r="AH4" s="467">
        <f t="shared" si="0"/>
        <v>1735</v>
      </c>
      <c r="AI4" s="467">
        <f t="shared" si="0"/>
        <v>1881</v>
      </c>
      <c r="AJ4" s="467">
        <f t="shared" si="0"/>
        <v>2084</v>
      </c>
      <c r="AK4" s="467">
        <f t="shared" si="0"/>
        <v>2378</v>
      </c>
      <c r="AL4" s="467">
        <f t="shared" si="0"/>
        <v>2560</v>
      </c>
      <c r="AM4" s="467">
        <f t="shared" si="0"/>
        <v>2624</v>
      </c>
      <c r="AN4" s="467">
        <f t="shared" si="0"/>
        <v>3010</v>
      </c>
      <c r="AO4" s="467">
        <f t="shared" si="0"/>
        <v>3323</v>
      </c>
      <c r="AP4" s="467">
        <f t="shared" si="0"/>
        <v>3676.8379999999997</v>
      </c>
      <c r="AQ4" s="467">
        <f t="shared" si="0"/>
        <v>4043.5760000000005</v>
      </c>
      <c r="AR4" s="467">
        <f t="shared" si="0"/>
        <v>4639.5419999999995</v>
      </c>
      <c r="AS4" s="467">
        <f t="shared" si="0"/>
        <v>5288.3220000000001</v>
      </c>
      <c r="AT4" s="467">
        <f t="shared" si="0"/>
        <v>6158.0410000000011</v>
      </c>
      <c r="AU4" s="467">
        <f t="shared" si="0"/>
        <v>7754.1389999999992</v>
      </c>
      <c r="AV4" s="467">
        <f t="shared" si="0"/>
        <v>9112.7169999999987</v>
      </c>
      <c r="AW4" s="467">
        <f t="shared" si="0"/>
        <v>10494.066999999999</v>
      </c>
      <c r="AX4" s="467">
        <f t="shared" si="0"/>
        <v>11580.523999999999</v>
      </c>
      <c r="AY4" s="467">
        <f t="shared" si="0"/>
        <v>11948.351999999999</v>
      </c>
      <c r="AZ4" s="467">
        <f t="shared" si="0"/>
        <v>12074.404999999999</v>
      </c>
      <c r="BA4" s="467">
        <f t="shared" si="0"/>
        <v>12090.098000000002</v>
      </c>
      <c r="BB4" s="467">
        <f t="shared" si="0"/>
        <v>12082.812</v>
      </c>
      <c r="BC4" s="467">
        <f t="shared" si="0"/>
        <v>11847.279</v>
      </c>
      <c r="BD4" s="467">
        <f t="shared" si="0"/>
        <v>12180.391</v>
      </c>
      <c r="BE4" s="467">
        <f t="shared" si="0"/>
        <v>12557.704338892207</v>
      </c>
      <c r="BF4" s="467">
        <f t="shared" si="0"/>
        <v>12488.598948891868</v>
      </c>
      <c r="BG4" s="467">
        <f t="shared" si="0"/>
        <v>12665.169673067492</v>
      </c>
      <c r="BH4" s="467">
        <f t="shared" si="0"/>
        <v>12297.070067599379</v>
      </c>
      <c r="BI4" s="467">
        <f t="shared" si="0"/>
        <v>12082.332327895077</v>
      </c>
      <c r="BJ4" s="467">
        <f t="shared" si="0"/>
        <v>12043.921697260022</v>
      </c>
      <c r="BK4" s="467">
        <f t="shared" si="0"/>
        <v>12612.190449657457</v>
      </c>
      <c r="BL4" s="467">
        <f t="shared" si="0"/>
        <v>12629.213878372164</v>
      </c>
      <c r="BM4" s="467">
        <f t="shared" si="0"/>
        <v>13267.210975195316</v>
      </c>
      <c r="BN4" s="467">
        <f t="shared" si="0"/>
        <v>13311.061557779602</v>
      </c>
      <c r="BO4" s="467">
        <f t="shared" si="0"/>
        <v>13412.354468304709</v>
      </c>
      <c r="BP4" s="467">
        <f t="shared" ref="BP4:CG4" si="1">SUM(BP8,BP17,BP27,BP34,BP38,BP42, BP46)</f>
        <v>13431.776763784655</v>
      </c>
      <c r="BQ4" s="467">
        <f t="shared" si="1"/>
        <v>13474.883556889312</v>
      </c>
      <c r="BR4" s="467">
        <f t="shared" si="1"/>
        <v>14275.504887299452</v>
      </c>
      <c r="BS4" s="467">
        <f t="shared" si="1"/>
        <v>15053.235121704973</v>
      </c>
      <c r="BT4" s="467">
        <f t="shared" si="1"/>
        <v>15396.415250669119</v>
      </c>
      <c r="BU4" s="467">
        <f t="shared" si="1"/>
        <v>15924.124502899393</v>
      </c>
      <c r="BV4" s="467">
        <f t="shared" si="1"/>
        <v>16323.329076766588</v>
      </c>
      <c r="BW4" s="467">
        <f>SUM(BW8,BW17,BW27,BW34,BW38,BW42, BW46)</f>
        <v>17157.687244716995</v>
      </c>
      <c r="BX4" s="467">
        <f t="shared" si="1"/>
        <v>19177.892443427569</v>
      </c>
      <c r="BY4" s="467">
        <f t="shared" si="1"/>
        <v>20707.773041450433</v>
      </c>
      <c r="BZ4" s="467">
        <f t="shared" si="1"/>
        <v>21881.376993381589</v>
      </c>
      <c r="CA4" s="467">
        <f t="shared" si="1"/>
        <v>25542.431277260828</v>
      </c>
      <c r="CB4" s="467">
        <f t="shared" si="1"/>
        <v>28580.412495246335</v>
      </c>
      <c r="CC4" s="467">
        <f t="shared" si="1"/>
        <v>30429.924545189719</v>
      </c>
      <c r="CD4" s="467">
        <f t="shared" si="1"/>
        <v>31685.288175493009</v>
      </c>
      <c r="CE4" s="467">
        <f t="shared" si="1"/>
        <v>32499.215540493438</v>
      </c>
      <c r="CF4" s="467">
        <f t="shared" si="1"/>
        <v>33408.947663539846</v>
      </c>
      <c r="CG4" s="441">
        <f t="shared" si="1"/>
        <v>34442.43243749551</v>
      </c>
    </row>
    <row r="5" spans="1:85" s="246" customFormat="1" x14ac:dyDescent="0.35">
      <c r="A5" s="393"/>
      <c r="B5" s="444" t="s">
        <v>568</v>
      </c>
      <c r="C5" s="101"/>
      <c r="D5" s="446">
        <f t="shared" ref="D5:BO5" si="2">D8+D22+D25+D29+D32+D35+D39+D42+D46</f>
        <v>0</v>
      </c>
      <c r="E5" s="446">
        <f t="shared" si="2"/>
        <v>0</v>
      </c>
      <c r="F5" s="446">
        <f t="shared" si="2"/>
        <v>0</v>
      </c>
      <c r="G5" s="446">
        <f t="shared" si="2"/>
        <v>0</v>
      </c>
      <c r="H5" s="446">
        <f t="shared" si="2"/>
        <v>0</v>
      </c>
      <c r="I5" s="446">
        <f t="shared" si="2"/>
        <v>0</v>
      </c>
      <c r="J5" s="446">
        <f t="shared" si="2"/>
        <v>0</v>
      </c>
      <c r="K5" s="446">
        <f t="shared" si="2"/>
        <v>0</v>
      </c>
      <c r="L5" s="446">
        <f t="shared" si="2"/>
        <v>0</v>
      </c>
      <c r="M5" s="446">
        <f t="shared" si="2"/>
        <v>0</v>
      </c>
      <c r="N5" s="446">
        <f t="shared" si="2"/>
        <v>0</v>
      </c>
      <c r="O5" s="446">
        <f t="shared" si="2"/>
        <v>0</v>
      </c>
      <c r="P5" s="446">
        <f t="shared" si="2"/>
        <v>0</v>
      </c>
      <c r="Q5" s="446">
        <f t="shared" si="2"/>
        <v>0</v>
      </c>
      <c r="R5" s="446">
        <f t="shared" si="2"/>
        <v>0</v>
      </c>
      <c r="S5" s="446">
        <f t="shared" si="2"/>
        <v>0</v>
      </c>
      <c r="T5" s="446">
        <f t="shared" si="2"/>
        <v>0</v>
      </c>
      <c r="U5" s="446">
        <f t="shared" si="2"/>
        <v>0</v>
      </c>
      <c r="V5" s="446">
        <f t="shared" si="2"/>
        <v>0</v>
      </c>
      <c r="W5" s="446">
        <f t="shared" si="2"/>
        <v>0</v>
      </c>
      <c r="X5" s="446">
        <f t="shared" si="2"/>
        <v>0</v>
      </c>
      <c r="Y5" s="446">
        <f t="shared" si="2"/>
        <v>0</v>
      </c>
      <c r="Z5" s="446">
        <f t="shared" si="2"/>
        <v>0</v>
      </c>
      <c r="AA5" s="446">
        <f t="shared" si="2"/>
        <v>0</v>
      </c>
      <c r="AB5" s="446">
        <f t="shared" si="2"/>
        <v>0</v>
      </c>
      <c r="AC5" s="446">
        <f t="shared" si="2"/>
        <v>0</v>
      </c>
      <c r="AD5" s="446">
        <f t="shared" si="2"/>
        <v>0</v>
      </c>
      <c r="AE5" s="446">
        <f t="shared" si="2"/>
        <v>0</v>
      </c>
      <c r="AF5" s="446">
        <f t="shared" si="2"/>
        <v>0</v>
      </c>
      <c r="AG5" s="446">
        <f t="shared" si="2"/>
        <v>0</v>
      </c>
      <c r="AH5" s="446">
        <f t="shared" si="2"/>
        <v>1659.9435153078261</v>
      </c>
      <c r="AI5" s="446">
        <f t="shared" si="2"/>
        <v>1792.1343128758599</v>
      </c>
      <c r="AJ5" s="446">
        <f t="shared" si="2"/>
        <v>1981.2107295895348</v>
      </c>
      <c r="AK5" s="446">
        <f t="shared" si="2"/>
        <v>2255.9282400413831</v>
      </c>
      <c r="AL5" s="446">
        <f t="shared" si="2"/>
        <v>2417.1250547400077</v>
      </c>
      <c r="AM5" s="446">
        <f t="shared" si="2"/>
        <v>2453.0162562895484</v>
      </c>
      <c r="AN5" s="446">
        <f t="shared" si="2"/>
        <v>2795.4057492428551</v>
      </c>
      <c r="AO5" s="446">
        <f t="shared" si="2"/>
        <v>3056.2766144896923</v>
      </c>
      <c r="AP5" s="446">
        <f t="shared" si="2"/>
        <v>3334.1359305710021</v>
      </c>
      <c r="AQ5" s="446">
        <f t="shared" si="2"/>
        <v>3619.0325436077005</v>
      </c>
      <c r="AR5" s="446">
        <f t="shared" si="2"/>
        <v>4120.4154610469932</v>
      </c>
      <c r="AS5" s="446">
        <f t="shared" si="2"/>
        <v>4649.1906503585542</v>
      </c>
      <c r="AT5" s="446">
        <f t="shared" si="2"/>
        <v>5362.9922575999344</v>
      </c>
      <c r="AU5" s="446">
        <f t="shared" si="2"/>
        <v>6739.9336377056543</v>
      </c>
      <c r="AV5" s="446">
        <f t="shared" si="2"/>
        <v>7963.9994719953866</v>
      </c>
      <c r="AW5" s="446">
        <f t="shared" si="2"/>
        <v>9216.9656368973046</v>
      </c>
      <c r="AX5" s="446">
        <f t="shared" si="2"/>
        <v>10225.021256654652</v>
      </c>
      <c r="AY5" s="446">
        <f t="shared" si="2"/>
        <v>10765.217292034049</v>
      </c>
      <c r="AZ5" s="446">
        <f t="shared" si="2"/>
        <v>11100.797527991303</v>
      </c>
      <c r="BA5" s="446">
        <f t="shared" si="2"/>
        <v>11285.78715130033</v>
      </c>
      <c r="BB5" s="446">
        <f t="shared" si="2"/>
        <v>11507.882074852045</v>
      </c>
      <c r="BC5" s="446">
        <f t="shared" si="2"/>
        <v>11542.301361696584</v>
      </c>
      <c r="BD5" s="446">
        <f t="shared" si="2"/>
        <v>12014.255000000001</v>
      </c>
      <c r="BE5" s="446">
        <f t="shared" si="2"/>
        <v>12392.217338892206</v>
      </c>
      <c r="BF5" s="446">
        <f t="shared" si="2"/>
        <v>12325.947699970275</v>
      </c>
      <c r="BG5" s="446">
        <f t="shared" si="2"/>
        <v>12495.266684366108</v>
      </c>
      <c r="BH5" s="446">
        <f t="shared" si="2"/>
        <v>12172.78706759938</v>
      </c>
      <c r="BI5" s="446">
        <f t="shared" si="2"/>
        <v>11954.071771256264</v>
      </c>
      <c r="BJ5" s="446">
        <f t="shared" si="2"/>
        <v>11908.755623242781</v>
      </c>
      <c r="BK5" s="446">
        <f t="shared" si="2"/>
        <v>12411.436029490982</v>
      </c>
      <c r="BL5" s="446">
        <f t="shared" si="2"/>
        <v>12453.678815330739</v>
      </c>
      <c r="BM5" s="446">
        <f t="shared" si="2"/>
        <v>13083.972559046761</v>
      </c>
      <c r="BN5" s="446">
        <f t="shared" si="2"/>
        <v>13141.076623992645</v>
      </c>
      <c r="BO5" s="446">
        <f t="shared" si="2"/>
        <v>13243.032113571322</v>
      </c>
      <c r="BP5" s="446">
        <f t="shared" ref="BP5:BV5" si="3">BP8+BP22+BP25+BP29+BP32+BP35+BP39+BP42+BP46</f>
        <v>13272.310041567645</v>
      </c>
      <c r="BQ5" s="446">
        <f t="shared" si="3"/>
        <v>13330.209035966524</v>
      </c>
      <c r="BR5" s="446">
        <f t="shared" si="3"/>
        <v>14137.195853360297</v>
      </c>
      <c r="BS5" s="446">
        <f t="shared" si="3"/>
        <v>14923.978229338798</v>
      </c>
      <c r="BT5" s="446">
        <f t="shared" si="3"/>
        <v>15275.93347966805</v>
      </c>
      <c r="BU5" s="446">
        <f t="shared" si="3"/>
        <v>15819.051281187107</v>
      </c>
      <c r="BV5" s="446">
        <f t="shared" si="3"/>
        <v>16227.373680752875</v>
      </c>
      <c r="BW5" s="446">
        <f>BW8+BW22+BW25+BW29+BW32+BW35+BW39+BW42+BW46</f>
        <v>17068.931284734652</v>
      </c>
      <c r="BX5" s="446">
        <f t="shared" ref="BX5:CG5" si="4">BX8+BX22+BX25+BX29+BX32+BX35+BX39+BX42+BX46</f>
        <v>19105.983794088781</v>
      </c>
      <c r="BY5" s="446">
        <f t="shared" si="4"/>
        <v>20645.512854163851</v>
      </c>
      <c r="BZ5" s="446">
        <f t="shared" si="4"/>
        <v>21823.098852357805</v>
      </c>
      <c r="CA5" s="446">
        <f t="shared" si="4"/>
        <v>25486.098048401924</v>
      </c>
      <c r="CB5" s="446">
        <f t="shared" si="4"/>
        <v>28526.39463801216</v>
      </c>
      <c r="CC5" s="446">
        <f t="shared" si="4"/>
        <v>30381.435346320664</v>
      </c>
      <c r="CD5" s="446">
        <f t="shared" si="4"/>
        <v>31641.818817747517</v>
      </c>
      <c r="CE5" s="446">
        <f t="shared" si="4"/>
        <v>32461.799848200375</v>
      </c>
      <c r="CF5" s="446">
        <f t="shared" si="4"/>
        <v>33377.987201695752</v>
      </c>
      <c r="CG5" s="447">
        <f t="shared" si="4"/>
        <v>34418.098903518534</v>
      </c>
    </row>
    <row r="6" spans="1:85" s="246" customFormat="1" x14ac:dyDescent="0.35">
      <c r="A6" s="393"/>
      <c r="B6" s="444" t="s">
        <v>567</v>
      </c>
      <c r="C6" s="101"/>
      <c r="D6" s="446">
        <f t="shared" ref="D6:AG6" si="5">D23+D26+D30+D33+D36+D40</f>
        <v>0</v>
      </c>
      <c r="E6" s="446">
        <f t="shared" si="5"/>
        <v>0</v>
      </c>
      <c r="F6" s="446">
        <f t="shared" si="5"/>
        <v>0</v>
      </c>
      <c r="G6" s="446">
        <f t="shared" si="5"/>
        <v>0</v>
      </c>
      <c r="H6" s="446">
        <f t="shared" si="5"/>
        <v>0</v>
      </c>
      <c r="I6" s="446">
        <f t="shared" si="5"/>
        <v>0</v>
      </c>
      <c r="J6" s="446">
        <f t="shared" si="5"/>
        <v>0</v>
      </c>
      <c r="K6" s="446">
        <f t="shared" si="5"/>
        <v>0</v>
      </c>
      <c r="L6" s="446">
        <f t="shared" si="5"/>
        <v>0</v>
      </c>
      <c r="M6" s="446">
        <f t="shared" si="5"/>
        <v>0</v>
      </c>
      <c r="N6" s="446">
        <f t="shared" si="5"/>
        <v>0</v>
      </c>
      <c r="O6" s="446">
        <f t="shared" si="5"/>
        <v>0</v>
      </c>
      <c r="P6" s="446">
        <f t="shared" si="5"/>
        <v>0</v>
      </c>
      <c r="Q6" s="446">
        <f t="shared" si="5"/>
        <v>0</v>
      </c>
      <c r="R6" s="446">
        <f t="shared" si="5"/>
        <v>0</v>
      </c>
      <c r="S6" s="446">
        <f t="shared" si="5"/>
        <v>0</v>
      </c>
      <c r="T6" s="446">
        <f t="shared" si="5"/>
        <v>0</v>
      </c>
      <c r="U6" s="446">
        <f t="shared" si="5"/>
        <v>0</v>
      </c>
      <c r="V6" s="446">
        <f t="shared" si="5"/>
        <v>0</v>
      </c>
      <c r="W6" s="446">
        <f t="shared" si="5"/>
        <v>0</v>
      </c>
      <c r="X6" s="446">
        <f t="shared" si="5"/>
        <v>0</v>
      </c>
      <c r="Y6" s="446">
        <f t="shared" si="5"/>
        <v>0</v>
      </c>
      <c r="Z6" s="446">
        <f t="shared" si="5"/>
        <v>0</v>
      </c>
      <c r="AA6" s="446">
        <f t="shared" si="5"/>
        <v>0</v>
      </c>
      <c r="AB6" s="446">
        <f t="shared" si="5"/>
        <v>0</v>
      </c>
      <c r="AC6" s="446">
        <f t="shared" si="5"/>
        <v>0</v>
      </c>
      <c r="AD6" s="446">
        <f t="shared" si="5"/>
        <v>0</v>
      </c>
      <c r="AE6" s="446">
        <f t="shared" si="5"/>
        <v>0</v>
      </c>
      <c r="AF6" s="446">
        <f t="shared" si="5"/>
        <v>0</v>
      </c>
      <c r="AG6" s="446">
        <f t="shared" si="5"/>
        <v>0</v>
      </c>
      <c r="AH6" s="446">
        <f>AH23+AH26+AH30+AH33+AH36+AH40</f>
        <v>75.056484692173782</v>
      </c>
      <c r="AI6" s="446">
        <f t="shared" ref="AI6:CG6" si="6">AI23+AI26+AI30+AI33+AI36+AI40</f>
        <v>88.865687124140152</v>
      </c>
      <c r="AJ6" s="446">
        <f t="shared" si="6"/>
        <v>102.78927041046519</v>
      </c>
      <c r="AK6" s="446">
        <f t="shared" si="6"/>
        <v>122.07175995861695</v>
      </c>
      <c r="AL6" s="446">
        <f t="shared" si="6"/>
        <v>142.87494525999253</v>
      </c>
      <c r="AM6" s="446">
        <f t="shared" si="6"/>
        <v>170.98374371045185</v>
      </c>
      <c r="AN6" s="446">
        <f t="shared" si="6"/>
        <v>214.59425075714512</v>
      </c>
      <c r="AO6" s="446">
        <f t="shared" si="6"/>
        <v>266.72338551030731</v>
      </c>
      <c r="AP6" s="446">
        <f t="shared" si="6"/>
        <v>342.7020694289975</v>
      </c>
      <c r="AQ6" s="446">
        <f t="shared" si="6"/>
        <v>424.5434563922999</v>
      </c>
      <c r="AR6" s="446">
        <f t="shared" si="6"/>
        <v>519.12653895300627</v>
      </c>
      <c r="AS6" s="446">
        <f t="shared" si="6"/>
        <v>639.13134964144592</v>
      </c>
      <c r="AT6" s="446">
        <f t="shared" si="6"/>
        <v>795.04874240006654</v>
      </c>
      <c r="AU6" s="446">
        <f t="shared" si="6"/>
        <v>1014.2053622943447</v>
      </c>
      <c r="AV6" s="446">
        <f t="shared" si="6"/>
        <v>1148.7175280046133</v>
      </c>
      <c r="AW6" s="446">
        <f t="shared" si="6"/>
        <v>1277.1013631026954</v>
      </c>
      <c r="AX6" s="446">
        <f t="shared" si="6"/>
        <v>1355.5027433453472</v>
      </c>
      <c r="AY6" s="446">
        <f t="shared" si="6"/>
        <v>1183.1347079659499</v>
      </c>
      <c r="AZ6" s="446">
        <f t="shared" si="6"/>
        <v>973.60747200869753</v>
      </c>
      <c r="BA6" s="446">
        <f t="shared" si="6"/>
        <v>804.31084869967242</v>
      </c>
      <c r="BB6" s="446">
        <f t="shared" si="6"/>
        <v>574.92992514795503</v>
      </c>
      <c r="BC6" s="446">
        <f t="shared" si="6"/>
        <v>304.97763830341717</v>
      </c>
      <c r="BD6" s="446">
        <f t="shared" si="6"/>
        <v>166.136</v>
      </c>
      <c r="BE6" s="446">
        <f t="shared" si="6"/>
        <v>165.48699999999999</v>
      </c>
      <c r="BF6" s="446">
        <f t="shared" si="6"/>
        <v>162.65124892159454</v>
      </c>
      <c r="BG6" s="446">
        <f t="shared" si="6"/>
        <v>169.90298870138361</v>
      </c>
      <c r="BH6" s="446">
        <f t="shared" si="6"/>
        <v>124.283</v>
      </c>
      <c r="BI6" s="446">
        <f t="shared" si="6"/>
        <v>128.26055663881266</v>
      </c>
      <c r="BJ6" s="446">
        <f t="shared" si="6"/>
        <v>135.16607401724025</v>
      </c>
      <c r="BK6" s="446">
        <f t="shared" si="6"/>
        <v>200.75442016647554</v>
      </c>
      <c r="BL6" s="446">
        <f t="shared" si="6"/>
        <v>175.53506304142508</v>
      </c>
      <c r="BM6" s="446">
        <f t="shared" si="6"/>
        <v>183.23841614855513</v>
      </c>
      <c r="BN6" s="446">
        <f t="shared" si="6"/>
        <v>169.98493378695881</v>
      </c>
      <c r="BO6" s="446">
        <f t="shared" si="6"/>
        <v>169.32235473338639</v>
      </c>
      <c r="BP6" s="446">
        <f t="shared" si="6"/>
        <v>159.46672221701033</v>
      </c>
      <c r="BQ6" s="446">
        <f t="shared" si="6"/>
        <v>144.67452092278563</v>
      </c>
      <c r="BR6" s="446">
        <f t="shared" si="6"/>
        <v>138.30903393915511</v>
      </c>
      <c r="BS6" s="446">
        <f t="shared" si="6"/>
        <v>128.19760849598063</v>
      </c>
      <c r="BT6" s="446">
        <f t="shared" si="6"/>
        <v>120.30785280289261</v>
      </c>
      <c r="BU6" s="446">
        <f t="shared" si="6"/>
        <v>104.98221706204986</v>
      </c>
      <c r="BV6" s="446">
        <f>BV23+BV26+BV30+BV33+BV36+BV40</f>
        <v>95.955396013713354</v>
      </c>
      <c r="BW6" s="446">
        <f>BW23+BW26+BW30+BW33+BW36+BW40</f>
        <v>88.741009500324324</v>
      </c>
      <c r="BX6" s="446">
        <f t="shared" si="6"/>
        <v>71.893421583468523</v>
      </c>
      <c r="BY6" s="446">
        <f>BY23+BY26+BY30+BY33+BY36+BY40</f>
        <v>62.260187286584021</v>
      </c>
      <c r="BZ6" s="446">
        <f t="shared" si="6"/>
        <v>58.278141023782517</v>
      </c>
      <c r="CA6" s="446">
        <f t="shared" si="6"/>
        <v>56.333228858904526</v>
      </c>
      <c r="CB6" s="446">
        <f t="shared" si="6"/>
        <v>54.017857234172375</v>
      </c>
      <c r="CC6" s="446">
        <f t="shared" si="6"/>
        <v>48.489198869056509</v>
      </c>
      <c r="CD6" s="446">
        <f t="shared" si="6"/>
        <v>43.469357745492466</v>
      </c>
      <c r="CE6" s="446">
        <f t="shared" si="6"/>
        <v>37.415692293061035</v>
      </c>
      <c r="CF6" s="446">
        <f t="shared" si="6"/>
        <v>30.960461844094279</v>
      </c>
      <c r="CG6" s="447">
        <f t="shared" si="6"/>
        <v>24.333533976976245</v>
      </c>
    </row>
    <row r="7" spans="1:85" s="246" customFormat="1" x14ac:dyDescent="0.35">
      <c r="A7" s="393"/>
      <c r="B7" s="468"/>
      <c r="C7" s="101"/>
      <c r="D7" s="446"/>
      <c r="E7" s="446"/>
      <c r="F7" s="446"/>
      <c r="G7" s="446"/>
      <c r="H7" s="446"/>
      <c r="I7" s="446"/>
      <c r="J7" s="446"/>
      <c r="K7" s="446"/>
      <c r="L7" s="446"/>
      <c r="M7" s="446"/>
      <c r="N7" s="446"/>
      <c r="O7" s="446"/>
      <c r="P7" s="446"/>
      <c r="Q7" s="446"/>
      <c r="R7" s="446"/>
      <c r="S7" s="446"/>
      <c r="T7" s="446"/>
      <c r="U7" s="446"/>
      <c r="V7" s="446"/>
      <c r="W7" s="446"/>
      <c r="X7" s="446"/>
      <c r="Y7" s="446"/>
      <c r="Z7" s="446"/>
      <c r="AA7" s="446"/>
      <c r="AB7" s="446"/>
      <c r="AC7" s="446"/>
      <c r="AD7" s="446"/>
      <c r="AE7" s="446"/>
      <c r="AF7" s="446"/>
      <c r="AG7" s="446"/>
      <c r="AH7" s="446"/>
      <c r="AI7" s="446"/>
      <c r="AJ7" s="446"/>
      <c r="AK7" s="446"/>
      <c r="AL7" s="446"/>
      <c r="AM7" s="446"/>
      <c r="AN7" s="446"/>
      <c r="AO7" s="446"/>
      <c r="AP7" s="446"/>
      <c r="AQ7" s="446"/>
      <c r="AR7" s="446"/>
      <c r="AS7" s="446"/>
      <c r="AT7" s="446"/>
      <c r="AU7" s="446"/>
      <c r="AV7" s="446"/>
      <c r="AW7" s="446"/>
      <c r="AX7" s="446"/>
      <c r="AY7" s="446"/>
      <c r="AZ7" s="446"/>
      <c r="BA7" s="446"/>
      <c r="BB7" s="446"/>
      <c r="BC7" s="446"/>
      <c r="BD7" s="446"/>
      <c r="BE7" s="446"/>
      <c r="BF7" s="446"/>
      <c r="BG7" s="446"/>
      <c r="BH7" s="446"/>
      <c r="BI7" s="446"/>
      <c r="BJ7" s="446"/>
      <c r="BK7" s="446"/>
      <c r="BL7" s="446"/>
      <c r="BM7" s="446"/>
      <c r="BN7" s="446"/>
      <c r="BO7" s="446"/>
      <c r="BP7" s="446"/>
      <c r="BQ7" s="446"/>
      <c r="BR7" s="446"/>
      <c r="BS7" s="446"/>
      <c r="BT7" s="446"/>
      <c r="BU7" s="446"/>
      <c r="BV7" s="446"/>
      <c r="BW7" s="446"/>
      <c r="BX7" s="446"/>
      <c r="BY7" s="446"/>
      <c r="BZ7" s="446"/>
      <c r="CA7" s="446"/>
      <c r="CB7" s="446"/>
      <c r="CC7" s="446"/>
      <c r="CD7" s="446"/>
      <c r="CE7" s="446"/>
      <c r="CF7" s="446"/>
      <c r="CG7" s="447"/>
    </row>
    <row r="8" spans="1:85" s="246" customFormat="1" x14ac:dyDescent="0.35">
      <c r="A8" s="399"/>
      <c r="B8" s="101" t="s">
        <v>393</v>
      </c>
      <c r="C8" s="101"/>
      <c r="D8" s="440">
        <f t="shared" ref="D8:BO8" si="7">SUM(D9,D13)</f>
        <v>0</v>
      </c>
      <c r="E8" s="440">
        <f t="shared" si="7"/>
        <v>0</v>
      </c>
      <c r="F8" s="440">
        <f t="shared" si="7"/>
        <v>0</v>
      </c>
      <c r="G8" s="440">
        <f t="shared" si="7"/>
        <v>0</v>
      </c>
      <c r="H8" s="440">
        <f t="shared" si="7"/>
        <v>0</v>
      </c>
      <c r="I8" s="440">
        <f t="shared" si="7"/>
        <v>0</v>
      </c>
      <c r="J8" s="440">
        <f t="shared" si="7"/>
        <v>0</v>
      </c>
      <c r="K8" s="440">
        <f t="shared" si="7"/>
        <v>0</v>
      </c>
      <c r="L8" s="440">
        <f t="shared" si="7"/>
        <v>0</v>
      </c>
      <c r="M8" s="440">
        <f t="shared" si="7"/>
        <v>0</v>
      </c>
      <c r="N8" s="440">
        <f t="shared" si="7"/>
        <v>0</v>
      </c>
      <c r="O8" s="440">
        <f t="shared" si="7"/>
        <v>0</v>
      </c>
      <c r="P8" s="440">
        <f t="shared" si="7"/>
        <v>0</v>
      </c>
      <c r="Q8" s="440">
        <f t="shared" si="7"/>
        <v>0</v>
      </c>
      <c r="R8" s="440">
        <f t="shared" si="7"/>
        <v>0</v>
      </c>
      <c r="S8" s="440">
        <f t="shared" si="7"/>
        <v>0</v>
      </c>
      <c r="T8" s="440">
        <f t="shared" si="7"/>
        <v>0</v>
      </c>
      <c r="U8" s="440">
        <f t="shared" si="7"/>
        <v>0</v>
      </c>
      <c r="V8" s="440">
        <f t="shared" si="7"/>
        <v>0</v>
      </c>
      <c r="W8" s="440">
        <f t="shared" si="7"/>
        <v>0</v>
      </c>
      <c r="X8" s="440">
        <f t="shared" si="7"/>
        <v>0</v>
      </c>
      <c r="Y8" s="440">
        <f t="shared" si="7"/>
        <v>0</v>
      </c>
      <c r="Z8" s="440">
        <f t="shared" si="7"/>
        <v>0</v>
      </c>
      <c r="AA8" s="440">
        <f t="shared" si="7"/>
        <v>0</v>
      </c>
      <c r="AB8" s="440">
        <f t="shared" si="7"/>
        <v>0</v>
      </c>
      <c r="AC8" s="440">
        <f t="shared" si="7"/>
        <v>0</v>
      </c>
      <c r="AD8" s="440">
        <f t="shared" si="7"/>
        <v>0</v>
      </c>
      <c r="AE8" s="440">
        <f t="shared" si="7"/>
        <v>0</v>
      </c>
      <c r="AF8" s="440">
        <f t="shared" si="7"/>
        <v>0</v>
      </c>
      <c r="AG8" s="440">
        <f t="shared" si="7"/>
        <v>0</v>
      </c>
      <c r="AH8" s="440">
        <f t="shared" si="7"/>
        <v>0</v>
      </c>
      <c r="AI8" s="440">
        <f t="shared" si="7"/>
        <v>0</v>
      </c>
      <c r="AJ8" s="440">
        <f t="shared" si="7"/>
        <v>0</v>
      </c>
      <c r="AK8" s="440">
        <f t="shared" si="7"/>
        <v>0</v>
      </c>
      <c r="AL8" s="440">
        <f t="shared" si="7"/>
        <v>0</v>
      </c>
      <c r="AM8" s="440">
        <f t="shared" si="7"/>
        <v>0</v>
      </c>
      <c r="AN8" s="440">
        <f t="shared" si="7"/>
        <v>0</v>
      </c>
      <c r="AO8" s="440">
        <f t="shared" si="7"/>
        <v>0</v>
      </c>
      <c r="AP8" s="440">
        <f t="shared" si="7"/>
        <v>0</v>
      </c>
      <c r="AQ8" s="440">
        <f t="shared" si="7"/>
        <v>0</v>
      </c>
      <c r="AR8" s="440">
        <f t="shared" si="7"/>
        <v>0</v>
      </c>
      <c r="AS8" s="440">
        <f t="shared" si="7"/>
        <v>0</v>
      </c>
      <c r="AT8" s="440">
        <f t="shared" si="7"/>
        <v>0</v>
      </c>
      <c r="AU8" s="440">
        <f t="shared" si="7"/>
        <v>0</v>
      </c>
      <c r="AV8" s="440">
        <f t="shared" si="7"/>
        <v>0</v>
      </c>
      <c r="AW8" s="440">
        <f t="shared" si="7"/>
        <v>0</v>
      </c>
      <c r="AX8" s="440">
        <f t="shared" si="7"/>
        <v>0</v>
      </c>
      <c r="AY8" s="440">
        <f t="shared" si="7"/>
        <v>0</v>
      </c>
      <c r="AZ8" s="440">
        <f t="shared" si="7"/>
        <v>0</v>
      </c>
      <c r="BA8" s="440">
        <f t="shared" si="7"/>
        <v>0</v>
      </c>
      <c r="BB8" s="440">
        <f t="shared" si="7"/>
        <v>0</v>
      </c>
      <c r="BC8" s="440">
        <f t="shared" si="7"/>
        <v>0</v>
      </c>
      <c r="BD8" s="440">
        <f t="shared" si="7"/>
        <v>0</v>
      </c>
      <c r="BE8" s="440">
        <f t="shared" si="7"/>
        <v>0</v>
      </c>
      <c r="BF8" s="440">
        <f t="shared" si="7"/>
        <v>0</v>
      </c>
      <c r="BG8" s="440">
        <f t="shared" si="7"/>
        <v>0</v>
      </c>
      <c r="BH8" s="440">
        <f t="shared" si="7"/>
        <v>0</v>
      </c>
      <c r="BI8" s="440">
        <f t="shared" si="7"/>
        <v>0</v>
      </c>
      <c r="BJ8" s="440">
        <f t="shared" si="7"/>
        <v>0</v>
      </c>
      <c r="BK8" s="440">
        <f t="shared" si="7"/>
        <v>0</v>
      </c>
      <c r="BL8" s="440">
        <f t="shared" si="7"/>
        <v>127.18792894999999</v>
      </c>
      <c r="BM8" s="440">
        <f t="shared" si="7"/>
        <v>1267.3993002300001</v>
      </c>
      <c r="BN8" s="440">
        <f>SUM(BN9,BN13)</f>
        <v>2231.7483618999995</v>
      </c>
      <c r="BO8" s="440">
        <f t="shared" si="7"/>
        <v>3554.1022156099998</v>
      </c>
      <c r="BP8" s="440">
        <f>SUM(BP9,BP13)</f>
        <v>6779.6544881600003</v>
      </c>
      <c r="BQ8" s="440">
        <f t="shared" ref="BQ8:CE8" si="8">SUM(BQ9,BQ13)</f>
        <v>10436.707839979998</v>
      </c>
      <c r="BR8" s="440">
        <f t="shared" si="8"/>
        <v>12827.382151169997</v>
      </c>
      <c r="BS8" s="440">
        <f t="shared" si="8"/>
        <v>14271.548569180002</v>
      </c>
      <c r="BT8" s="440">
        <f t="shared" si="8"/>
        <v>14830.444816650004</v>
      </c>
      <c r="BU8" s="440">
        <f t="shared" si="8"/>
        <v>15352.892355200001</v>
      </c>
      <c r="BV8" s="440">
        <f t="shared" si="8"/>
        <v>15097.869323739997</v>
      </c>
      <c r="BW8" s="440">
        <f t="shared" si="8"/>
        <v>13850.988828140005</v>
      </c>
      <c r="BX8" s="440">
        <f t="shared" si="8"/>
        <v>13384.170061050003</v>
      </c>
      <c r="BY8" s="440">
        <f t="shared" si="8"/>
        <v>12688.526055580001</v>
      </c>
      <c r="BZ8" s="440">
        <f t="shared" si="8"/>
        <v>12088.05388639</v>
      </c>
      <c r="CA8" s="440">
        <f t="shared" si="8"/>
        <v>12357.095583569999</v>
      </c>
      <c r="CB8" s="440">
        <f t="shared" si="8"/>
        <v>12289.981081590471</v>
      </c>
      <c r="CC8" s="440">
        <f t="shared" si="8"/>
        <v>7875.3459895976075</v>
      </c>
      <c r="CD8" s="440">
        <f t="shared" si="8"/>
        <v>4943.0982782084948</v>
      </c>
      <c r="CE8" s="440">
        <f t="shared" si="8"/>
        <v>5110.2712933601806</v>
      </c>
      <c r="CF8" s="440">
        <f>SUM(CF9,CF13)</f>
        <v>5225.5507855808746</v>
      </c>
      <c r="CG8" s="442">
        <f>SUM(CG9,CG13)</f>
        <v>5295.1308297614096</v>
      </c>
    </row>
    <row r="9" spans="1:85" x14ac:dyDescent="0.35">
      <c r="B9" s="56" t="s">
        <v>783</v>
      </c>
      <c r="C9" s="36"/>
      <c r="D9" s="446">
        <v>0</v>
      </c>
      <c r="E9" s="446">
        <v>0</v>
      </c>
      <c r="F9" s="446">
        <v>0</v>
      </c>
      <c r="G9" s="446">
        <v>0</v>
      </c>
      <c r="H9" s="446">
        <v>0</v>
      </c>
      <c r="I9" s="446">
        <v>0</v>
      </c>
      <c r="J9" s="446">
        <v>0</v>
      </c>
      <c r="K9" s="446">
        <v>0</v>
      </c>
      <c r="L9" s="446">
        <v>0</v>
      </c>
      <c r="M9" s="446">
        <v>0</v>
      </c>
      <c r="N9" s="446">
        <v>0</v>
      </c>
      <c r="O9" s="446">
        <v>0</v>
      </c>
      <c r="P9" s="446">
        <v>0</v>
      </c>
      <c r="Q9" s="446">
        <v>0</v>
      </c>
      <c r="R9" s="446">
        <v>0</v>
      </c>
      <c r="S9" s="446">
        <v>0</v>
      </c>
      <c r="T9" s="446">
        <v>0</v>
      </c>
      <c r="U9" s="446">
        <v>0</v>
      </c>
      <c r="V9" s="446">
        <v>0</v>
      </c>
      <c r="W9" s="446">
        <v>0</v>
      </c>
      <c r="X9" s="446">
        <v>0</v>
      </c>
      <c r="Y9" s="446">
        <v>0</v>
      </c>
      <c r="Z9" s="446">
        <v>0</v>
      </c>
      <c r="AA9" s="446">
        <v>0</v>
      </c>
      <c r="AB9" s="446">
        <v>0</v>
      </c>
      <c r="AC9" s="446">
        <v>0</v>
      </c>
      <c r="AD9" s="446">
        <v>0</v>
      </c>
      <c r="AE9" s="446">
        <v>0</v>
      </c>
      <c r="AF9" s="446">
        <v>0</v>
      </c>
      <c r="AG9" s="446">
        <v>0</v>
      </c>
      <c r="AH9" s="446">
        <v>0</v>
      </c>
      <c r="AI9" s="446">
        <v>0</v>
      </c>
      <c r="AJ9" s="446">
        <v>0</v>
      </c>
      <c r="AK9" s="446">
        <v>0</v>
      </c>
      <c r="AL9" s="446">
        <v>0</v>
      </c>
      <c r="AM9" s="446">
        <v>0</v>
      </c>
      <c r="AN9" s="446">
        <v>0</v>
      </c>
      <c r="AO9" s="446">
        <v>0</v>
      </c>
      <c r="AP9" s="446">
        <v>0</v>
      </c>
      <c r="AQ9" s="446">
        <v>0</v>
      </c>
      <c r="AR9" s="446">
        <v>0</v>
      </c>
      <c r="AS9" s="446">
        <v>0</v>
      </c>
      <c r="AT9" s="446">
        <v>0</v>
      </c>
      <c r="AU9" s="446">
        <v>0</v>
      </c>
      <c r="AV9" s="446">
        <v>0</v>
      </c>
      <c r="AW9" s="446">
        <v>0</v>
      </c>
      <c r="AX9" s="446">
        <v>0</v>
      </c>
      <c r="AY9" s="446">
        <v>0</v>
      </c>
      <c r="AZ9" s="446">
        <v>0</v>
      </c>
      <c r="BA9" s="446">
        <v>0</v>
      </c>
      <c r="BB9" s="446">
        <v>0</v>
      </c>
      <c r="BC9" s="446">
        <v>0</v>
      </c>
      <c r="BD9" s="446">
        <v>0</v>
      </c>
      <c r="BE9" s="446">
        <v>0</v>
      </c>
      <c r="BF9" s="446">
        <v>0</v>
      </c>
      <c r="BG9" s="446">
        <v>0</v>
      </c>
      <c r="BH9" s="446">
        <v>0</v>
      </c>
      <c r="BI9" s="446">
        <v>0</v>
      </c>
      <c r="BJ9" s="446">
        <v>0</v>
      </c>
      <c r="BK9" s="446">
        <v>0</v>
      </c>
      <c r="BL9" s="446">
        <f>SUM(BL10:BL12)</f>
        <v>64.379764080000001</v>
      </c>
      <c r="BM9" s="446">
        <f>SUM(BM10:BM12)</f>
        <v>580.96194385999991</v>
      </c>
      <c r="BN9" s="446">
        <f>SUM(BN10:BN12)</f>
        <v>954.84283311999991</v>
      </c>
      <c r="BO9" s="446">
        <f>SUM(BO10:BO12)</f>
        <v>1398.5169151799998</v>
      </c>
      <c r="BP9" s="446">
        <f t="shared" ref="BP9:CE9" si="9">SUM(BP10:BP12)</f>
        <v>2304.75857546</v>
      </c>
      <c r="BQ9" s="446">
        <f t="shared" si="9"/>
        <v>3538.8798924699986</v>
      </c>
      <c r="BR9" s="446">
        <f t="shared" si="9"/>
        <v>4100.9191948399985</v>
      </c>
      <c r="BS9" s="446">
        <f t="shared" si="9"/>
        <v>4456.6648349100014</v>
      </c>
      <c r="BT9" s="446">
        <f t="shared" si="9"/>
        <v>4687.0089817599983</v>
      </c>
      <c r="BU9" s="446">
        <f t="shared" si="9"/>
        <v>4711.3251268400008</v>
      </c>
      <c r="BV9" s="446">
        <f t="shared" si="9"/>
        <v>4562.8610960799988</v>
      </c>
      <c r="BW9" s="446">
        <f t="shared" si="9"/>
        <v>4511.989815750002</v>
      </c>
      <c r="BX9" s="446">
        <f t="shared" si="9"/>
        <v>4567.4714387700005</v>
      </c>
      <c r="BY9" s="446">
        <f t="shared" si="9"/>
        <v>4506.7600548400005</v>
      </c>
      <c r="BZ9" s="446">
        <f t="shared" si="9"/>
        <v>4527.0250168000011</v>
      </c>
      <c r="CA9" s="446">
        <f t="shared" si="9"/>
        <v>4911.44486676</v>
      </c>
      <c r="CB9" s="446">
        <f t="shared" si="9"/>
        <v>5153.1063099360672</v>
      </c>
      <c r="CC9" s="446">
        <f t="shared" si="9"/>
        <v>4973.9249143116276</v>
      </c>
      <c r="CD9" s="446">
        <f t="shared" si="9"/>
        <v>4905.9347959200641</v>
      </c>
      <c r="CE9" s="446">
        <f t="shared" si="9"/>
        <v>5113.3204001271197</v>
      </c>
      <c r="CF9" s="446">
        <f>SUM(CF10:CF12)</f>
        <v>5228.6666948037528</v>
      </c>
      <c r="CG9" s="447">
        <f>SUM(CG10:CG12)</f>
        <v>5298.3148774893452</v>
      </c>
    </row>
    <row r="10" spans="1:85" x14ac:dyDescent="0.35">
      <c r="B10" s="288" t="s">
        <v>546</v>
      </c>
      <c r="C10" s="444"/>
      <c r="D10" s="446">
        <v>0</v>
      </c>
      <c r="E10" s="446">
        <v>0</v>
      </c>
      <c r="F10" s="446">
        <v>0</v>
      </c>
      <c r="G10" s="446">
        <v>0</v>
      </c>
      <c r="H10" s="446">
        <v>0</v>
      </c>
      <c r="I10" s="446">
        <v>0</v>
      </c>
      <c r="J10" s="446">
        <v>0</v>
      </c>
      <c r="K10" s="446">
        <v>0</v>
      </c>
      <c r="L10" s="446">
        <v>0</v>
      </c>
      <c r="M10" s="446">
        <v>0</v>
      </c>
      <c r="N10" s="446">
        <v>0</v>
      </c>
      <c r="O10" s="446">
        <v>0</v>
      </c>
      <c r="P10" s="446">
        <v>0</v>
      </c>
      <c r="Q10" s="446">
        <v>0</v>
      </c>
      <c r="R10" s="446">
        <v>0</v>
      </c>
      <c r="S10" s="446">
        <v>0</v>
      </c>
      <c r="T10" s="446">
        <v>0</v>
      </c>
      <c r="U10" s="446">
        <v>0</v>
      </c>
      <c r="V10" s="446">
        <v>0</v>
      </c>
      <c r="W10" s="446">
        <v>0</v>
      </c>
      <c r="X10" s="446">
        <v>0</v>
      </c>
      <c r="Y10" s="446">
        <v>0</v>
      </c>
      <c r="Z10" s="446">
        <v>0</v>
      </c>
      <c r="AA10" s="446">
        <v>0</v>
      </c>
      <c r="AB10" s="446">
        <v>0</v>
      </c>
      <c r="AC10" s="446">
        <v>0</v>
      </c>
      <c r="AD10" s="446">
        <v>0</v>
      </c>
      <c r="AE10" s="446">
        <v>0</v>
      </c>
      <c r="AF10" s="446">
        <v>0</v>
      </c>
      <c r="AG10" s="446">
        <v>0</v>
      </c>
      <c r="AH10" s="446">
        <v>0</v>
      </c>
      <c r="AI10" s="446">
        <v>0</v>
      </c>
      <c r="AJ10" s="446">
        <v>0</v>
      </c>
      <c r="AK10" s="446">
        <v>0</v>
      </c>
      <c r="AL10" s="446">
        <v>0</v>
      </c>
      <c r="AM10" s="446">
        <v>0</v>
      </c>
      <c r="AN10" s="446">
        <v>0</v>
      </c>
      <c r="AO10" s="446">
        <v>0</v>
      </c>
      <c r="AP10" s="446">
        <v>0</v>
      </c>
      <c r="AQ10" s="446">
        <v>0</v>
      </c>
      <c r="AR10" s="446">
        <v>0</v>
      </c>
      <c r="AS10" s="446">
        <v>0</v>
      </c>
      <c r="AT10" s="446">
        <v>0</v>
      </c>
      <c r="AU10" s="446">
        <v>0</v>
      </c>
      <c r="AV10" s="446">
        <v>0</v>
      </c>
      <c r="AW10" s="446">
        <v>0</v>
      </c>
      <c r="AX10" s="446">
        <v>0</v>
      </c>
      <c r="AY10" s="446">
        <v>0</v>
      </c>
      <c r="AZ10" s="446">
        <v>0</v>
      </c>
      <c r="BA10" s="446">
        <v>0</v>
      </c>
      <c r="BB10" s="446">
        <v>0</v>
      </c>
      <c r="BC10" s="446">
        <v>0</v>
      </c>
      <c r="BD10" s="446">
        <v>0</v>
      </c>
      <c r="BE10" s="446">
        <v>0</v>
      </c>
      <c r="BF10" s="446">
        <v>0</v>
      </c>
      <c r="BG10" s="446">
        <v>0</v>
      </c>
      <c r="BH10" s="446">
        <v>0</v>
      </c>
      <c r="BI10" s="446">
        <v>0</v>
      </c>
      <c r="BJ10" s="446">
        <v>0</v>
      </c>
      <c r="BK10" s="446">
        <v>0</v>
      </c>
      <c r="BL10" s="446">
        <v>59.439229722159169</v>
      </c>
      <c r="BM10" s="446">
        <v>398.34870338712346</v>
      </c>
      <c r="BN10" s="446">
        <v>468.20475344214412</v>
      </c>
      <c r="BO10" s="446">
        <v>471.00414737742267</v>
      </c>
      <c r="BP10" s="446">
        <v>555.63097238618491</v>
      </c>
      <c r="BQ10" s="446">
        <v>481.86507341433418</v>
      </c>
      <c r="BR10" s="446">
        <v>431.11865560276999</v>
      </c>
      <c r="BS10" s="446">
        <v>338.04319223048395</v>
      </c>
      <c r="BT10" s="446">
        <v>309.82324418737073</v>
      </c>
      <c r="BU10" s="446">
        <v>282.50107422928357</v>
      </c>
      <c r="BV10" s="446">
        <v>158.58573909275663</v>
      </c>
      <c r="BW10" s="446">
        <v>115.23896004314145</v>
      </c>
      <c r="BX10" s="446">
        <v>200.73141640560533</v>
      </c>
      <c r="BY10" s="446">
        <v>213.99291156878866</v>
      </c>
      <c r="BZ10" s="446">
        <v>191.40756997672975</v>
      </c>
      <c r="CA10" s="446">
        <v>191.53246605869012</v>
      </c>
      <c r="CB10" s="446">
        <v>180.12313841187029</v>
      </c>
      <c r="CC10" s="446">
        <v>179.88489518965562</v>
      </c>
      <c r="CD10" s="446">
        <v>188.81040487957398</v>
      </c>
      <c r="CE10" s="446">
        <v>198.53708547665096</v>
      </c>
      <c r="CF10" s="446">
        <v>204.49595307020746</v>
      </c>
      <c r="CG10" s="447">
        <v>208.56071473881488</v>
      </c>
    </row>
    <row r="11" spans="1:85" x14ac:dyDescent="0.35">
      <c r="B11" s="288" t="s">
        <v>784</v>
      </c>
      <c r="C11" s="444"/>
      <c r="D11" s="446">
        <v>0</v>
      </c>
      <c r="E11" s="446">
        <v>0</v>
      </c>
      <c r="F11" s="446">
        <v>0</v>
      </c>
      <c r="G11" s="446">
        <v>0</v>
      </c>
      <c r="H11" s="446">
        <v>0</v>
      </c>
      <c r="I11" s="446">
        <v>0</v>
      </c>
      <c r="J11" s="446">
        <v>0</v>
      </c>
      <c r="K11" s="446">
        <v>0</v>
      </c>
      <c r="L11" s="446">
        <v>0</v>
      </c>
      <c r="M11" s="446">
        <v>0</v>
      </c>
      <c r="N11" s="446">
        <v>0</v>
      </c>
      <c r="O11" s="446">
        <v>0</v>
      </c>
      <c r="P11" s="446">
        <v>0</v>
      </c>
      <c r="Q11" s="446">
        <v>0</v>
      </c>
      <c r="R11" s="446">
        <v>0</v>
      </c>
      <c r="S11" s="446">
        <v>0</v>
      </c>
      <c r="T11" s="446">
        <v>0</v>
      </c>
      <c r="U11" s="446">
        <v>0</v>
      </c>
      <c r="V11" s="446">
        <v>0</v>
      </c>
      <c r="W11" s="446">
        <v>0</v>
      </c>
      <c r="X11" s="446">
        <v>0</v>
      </c>
      <c r="Y11" s="446">
        <v>0</v>
      </c>
      <c r="Z11" s="446">
        <v>0</v>
      </c>
      <c r="AA11" s="446">
        <v>0</v>
      </c>
      <c r="AB11" s="446">
        <v>0</v>
      </c>
      <c r="AC11" s="446">
        <v>0</v>
      </c>
      <c r="AD11" s="446">
        <v>0</v>
      </c>
      <c r="AE11" s="446">
        <v>0</v>
      </c>
      <c r="AF11" s="446">
        <v>0</v>
      </c>
      <c r="AG11" s="446">
        <v>0</v>
      </c>
      <c r="AH11" s="446">
        <v>0</v>
      </c>
      <c r="AI11" s="446">
        <v>0</v>
      </c>
      <c r="AJ11" s="446">
        <v>0</v>
      </c>
      <c r="AK11" s="446">
        <v>0</v>
      </c>
      <c r="AL11" s="446">
        <v>0</v>
      </c>
      <c r="AM11" s="446">
        <v>0</v>
      </c>
      <c r="AN11" s="446">
        <v>0</v>
      </c>
      <c r="AO11" s="446">
        <v>0</v>
      </c>
      <c r="AP11" s="446">
        <v>0</v>
      </c>
      <c r="AQ11" s="446">
        <v>0</v>
      </c>
      <c r="AR11" s="446">
        <v>0</v>
      </c>
      <c r="AS11" s="446">
        <v>0</v>
      </c>
      <c r="AT11" s="446">
        <v>0</v>
      </c>
      <c r="AU11" s="446">
        <v>0</v>
      </c>
      <c r="AV11" s="446">
        <v>0</v>
      </c>
      <c r="AW11" s="446">
        <v>0</v>
      </c>
      <c r="AX11" s="446">
        <v>0</v>
      </c>
      <c r="AY11" s="446">
        <v>0</v>
      </c>
      <c r="AZ11" s="446">
        <v>0</v>
      </c>
      <c r="BA11" s="446">
        <v>0</v>
      </c>
      <c r="BB11" s="446">
        <v>0</v>
      </c>
      <c r="BC11" s="446">
        <v>0</v>
      </c>
      <c r="BD11" s="446">
        <v>0</v>
      </c>
      <c r="BE11" s="446">
        <v>0</v>
      </c>
      <c r="BF11" s="446">
        <v>0</v>
      </c>
      <c r="BG11" s="446">
        <v>0</v>
      </c>
      <c r="BH11" s="446">
        <v>0</v>
      </c>
      <c r="BI11" s="446">
        <v>0</v>
      </c>
      <c r="BJ11" s="446">
        <v>0</v>
      </c>
      <c r="BK11" s="446">
        <v>0</v>
      </c>
      <c r="BL11" s="446">
        <v>2.7215671600525173</v>
      </c>
      <c r="BM11" s="446">
        <v>124.95805821650838</v>
      </c>
      <c r="BN11" s="446">
        <v>353.35394914685565</v>
      </c>
      <c r="BO11" s="446">
        <v>595.95602065950209</v>
      </c>
      <c r="BP11" s="446">
        <v>677.67918756495885</v>
      </c>
      <c r="BQ11" s="446">
        <v>649.03122862517091</v>
      </c>
      <c r="BR11" s="446">
        <v>207.402013027555</v>
      </c>
      <c r="BS11" s="446">
        <v>86.777513749166062</v>
      </c>
      <c r="BT11" s="446">
        <v>100.20175081132075</v>
      </c>
      <c r="BU11" s="446">
        <v>122.06407750032587</v>
      </c>
      <c r="BV11" s="446">
        <v>81.542383029979874</v>
      </c>
      <c r="BW11" s="446">
        <v>51.3100452073</v>
      </c>
      <c r="BX11" s="446">
        <v>18.669103589259141</v>
      </c>
      <c r="BY11" s="446">
        <v>15.496824957643282</v>
      </c>
      <c r="BZ11" s="446">
        <v>18.120386940786286</v>
      </c>
      <c r="CA11" s="446">
        <v>24.314095512137971</v>
      </c>
      <c r="CB11" s="446">
        <v>27.861452651777338</v>
      </c>
      <c r="CC11" s="446">
        <v>29.9135089559568</v>
      </c>
      <c r="CD11" s="446">
        <v>33.425613922197577</v>
      </c>
      <c r="CE11" s="446">
        <v>46.416219559684514</v>
      </c>
      <c r="CF11" s="446">
        <v>57.22878571972543</v>
      </c>
      <c r="CG11" s="447">
        <v>65.450209831772199</v>
      </c>
    </row>
    <row r="12" spans="1:85" x14ac:dyDescent="0.35">
      <c r="B12" s="288" t="s">
        <v>548</v>
      </c>
      <c r="C12" s="444"/>
      <c r="D12" s="446">
        <v>0</v>
      </c>
      <c r="E12" s="446">
        <v>0</v>
      </c>
      <c r="F12" s="446">
        <v>0</v>
      </c>
      <c r="G12" s="446">
        <v>0</v>
      </c>
      <c r="H12" s="446">
        <v>0</v>
      </c>
      <c r="I12" s="446">
        <v>0</v>
      </c>
      <c r="J12" s="446">
        <v>0</v>
      </c>
      <c r="K12" s="446">
        <v>0</v>
      </c>
      <c r="L12" s="446">
        <v>0</v>
      </c>
      <c r="M12" s="446">
        <v>0</v>
      </c>
      <c r="N12" s="446">
        <v>0</v>
      </c>
      <c r="O12" s="446">
        <v>0</v>
      </c>
      <c r="P12" s="446">
        <v>0</v>
      </c>
      <c r="Q12" s="446">
        <v>0</v>
      </c>
      <c r="R12" s="446">
        <v>0</v>
      </c>
      <c r="S12" s="446">
        <v>0</v>
      </c>
      <c r="T12" s="446">
        <v>0</v>
      </c>
      <c r="U12" s="446">
        <v>0</v>
      </c>
      <c r="V12" s="446">
        <v>0</v>
      </c>
      <c r="W12" s="446">
        <v>0</v>
      </c>
      <c r="X12" s="446">
        <v>0</v>
      </c>
      <c r="Y12" s="446">
        <v>0</v>
      </c>
      <c r="Z12" s="446">
        <v>0</v>
      </c>
      <c r="AA12" s="446">
        <v>0</v>
      </c>
      <c r="AB12" s="446">
        <v>0</v>
      </c>
      <c r="AC12" s="446">
        <v>0</v>
      </c>
      <c r="AD12" s="446">
        <v>0</v>
      </c>
      <c r="AE12" s="446">
        <v>0</v>
      </c>
      <c r="AF12" s="446">
        <v>0</v>
      </c>
      <c r="AG12" s="446">
        <v>0</v>
      </c>
      <c r="AH12" s="446">
        <v>0</v>
      </c>
      <c r="AI12" s="446">
        <v>0</v>
      </c>
      <c r="AJ12" s="446">
        <v>0</v>
      </c>
      <c r="AK12" s="446">
        <v>0</v>
      </c>
      <c r="AL12" s="446">
        <v>0</v>
      </c>
      <c r="AM12" s="446">
        <v>0</v>
      </c>
      <c r="AN12" s="446">
        <v>0</v>
      </c>
      <c r="AO12" s="446">
        <v>0</v>
      </c>
      <c r="AP12" s="446">
        <v>0</v>
      </c>
      <c r="AQ12" s="446">
        <v>0</v>
      </c>
      <c r="AR12" s="446">
        <v>0</v>
      </c>
      <c r="AS12" s="446">
        <v>0</v>
      </c>
      <c r="AT12" s="446">
        <v>0</v>
      </c>
      <c r="AU12" s="446">
        <v>0</v>
      </c>
      <c r="AV12" s="446">
        <v>0</v>
      </c>
      <c r="AW12" s="446">
        <v>0</v>
      </c>
      <c r="AX12" s="446">
        <v>0</v>
      </c>
      <c r="AY12" s="446">
        <v>0</v>
      </c>
      <c r="AZ12" s="446">
        <v>0</v>
      </c>
      <c r="BA12" s="446">
        <v>0</v>
      </c>
      <c r="BB12" s="446">
        <v>0</v>
      </c>
      <c r="BC12" s="446">
        <v>0</v>
      </c>
      <c r="BD12" s="446">
        <v>0</v>
      </c>
      <c r="BE12" s="446">
        <v>0</v>
      </c>
      <c r="BF12" s="446">
        <v>0</v>
      </c>
      <c r="BG12" s="446">
        <v>0</v>
      </c>
      <c r="BH12" s="446">
        <v>0</v>
      </c>
      <c r="BI12" s="446">
        <v>0</v>
      </c>
      <c r="BJ12" s="446">
        <v>0</v>
      </c>
      <c r="BK12" s="446">
        <v>0</v>
      </c>
      <c r="BL12" s="446">
        <v>2.2189671977883112</v>
      </c>
      <c r="BM12" s="446">
        <v>57.655182256368107</v>
      </c>
      <c r="BN12" s="446">
        <v>133.28413053100019</v>
      </c>
      <c r="BO12" s="446">
        <v>331.55674714307514</v>
      </c>
      <c r="BP12" s="446">
        <v>1071.4484155088562</v>
      </c>
      <c r="BQ12" s="446">
        <v>2407.9835904304932</v>
      </c>
      <c r="BR12" s="446">
        <v>3462.3985262096739</v>
      </c>
      <c r="BS12" s="446">
        <v>4031.8441289303519</v>
      </c>
      <c r="BT12" s="446">
        <v>4276.9839867613073</v>
      </c>
      <c r="BU12" s="446">
        <v>4306.7599751103917</v>
      </c>
      <c r="BV12" s="446">
        <v>4322.7329739572624</v>
      </c>
      <c r="BW12" s="446">
        <v>4345.4408104995609</v>
      </c>
      <c r="BX12" s="446">
        <v>4348.0709187751363</v>
      </c>
      <c r="BY12" s="446">
        <v>4277.2703183135682</v>
      </c>
      <c r="BZ12" s="446">
        <v>4317.4970598824848</v>
      </c>
      <c r="CA12" s="446">
        <v>4695.5983051891717</v>
      </c>
      <c r="CB12" s="446">
        <v>4945.1217188724195</v>
      </c>
      <c r="CC12" s="446">
        <v>4764.1265101660156</v>
      </c>
      <c r="CD12" s="446">
        <v>4683.6987771182921</v>
      </c>
      <c r="CE12" s="446">
        <v>4868.3670950907845</v>
      </c>
      <c r="CF12" s="446">
        <v>4966.9419560138203</v>
      </c>
      <c r="CG12" s="447">
        <v>5024.3039529187581</v>
      </c>
    </row>
    <row r="13" spans="1:85" x14ac:dyDescent="0.35">
      <c r="B13" s="56" t="s">
        <v>785</v>
      </c>
      <c r="C13" s="36"/>
      <c r="D13" s="446">
        <v>0</v>
      </c>
      <c r="E13" s="446">
        <v>0</v>
      </c>
      <c r="F13" s="446">
        <v>0</v>
      </c>
      <c r="G13" s="446">
        <v>0</v>
      </c>
      <c r="H13" s="446">
        <v>0</v>
      </c>
      <c r="I13" s="446">
        <v>0</v>
      </c>
      <c r="J13" s="446">
        <v>0</v>
      </c>
      <c r="K13" s="446">
        <v>0</v>
      </c>
      <c r="L13" s="446">
        <v>0</v>
      </c>
      <c r="M13" s="446">
        <v>0</v>
      </c>
      <c r="N13" s="446">
        <v>0</v>
      </c>
      <c r="O13" s="446">
        <v>0</v>
      </c>
      <c r="P13" s="446">
        <v>0</v>
      </c>
      <c r="Q13" s="446">
        <v>0</v>
      </c>
      <c r="R13" s="446">
        <v>0</v>
      </c>
      <c r="S13" s="446">
        <v>0</v>
      </c>
      <c r="T13" s="446">
        <v>0</v>
      </c>
      <c r="U13" s="446">
        <v>0</v>
      </c>
      <c r="V13" s="446">
        <v>0</v>
      </c>
      <c r="W13" s="446">
        <v>0</v>
      </c>
      <c r="X13" s="446">
        <v>0</v>
      </c>
      <c r="Y13" s="446">
        <v>0</v>
      </c>
      <c r="Z13" s="446">
        <v>0</v>
      </c>
      <c r="AA13" s="446">
        <v>0</v>
      </c>
      <c r="AB13" s="446">
        <v>0</v>
      </c>
      <c r="AC13" s="446">
        <v>0</v>
      </c>
      <c r="AD13" s="446">
        <v>0</v>
      </c>
      <c r="AE13" s="446">
        <v>0</v>
      </c>
      <c r="AF13" s="446">
        <v>0</v>
      </c>
      <c r="AG13" s="446">
        <v>0</v>
      </c>
      <c r="AH13" s="446">
        <v>0</v>
      </c>
      <c r="AI13" s="446">
        <v>0</v>
      </c>
      <c r="AJ13" s="446">
        <v>0</v>
      </c>
      <c r="AK13" s="446">
        <v>0</v>
      </c>
      <c r="AL13" s="446">
        <v>0</v>
      </c>
      <c r="AM13" s="446">
        <v>0</v>
      </c>
      <c r="AN13" s="446">
        <v>0</v>
      </c>
      <c r="AO13" s="446">
        <v>0</v>
      </c>
      <c r="AP13" s="446">
        <v>0</v>
      </c>
      <c r="AQ13" s="446">
        <v>0</v>
      </c>
      <c r="AR13" s="446">
        <v>0</v>
      </c>
      <c r="AS13" s="446">
        <v>0</v>
      </c>
      <c r="AT13" s="446">
        <v>0</v>
      </c>
      <c r="AU13" s="446">
        <v>0</v>
      </c>
      <c r="AV13" s="446">
        <v>0</v>
      </c>
      <c r="AW13" s="446">
        <v>0</v>
      </c>
      <c r="AX13" s="446">
        <v>0</v>
      </c>
      <c r="AY13" s="446">
        <v>0</v>
      </c>
      <c r="AZ13" s="446">
        <v>0</v>
      </c>
      <c r="BA13" s="446">
        <v>0</v>
      </c>
      <c r="BB13" s="446">
        <v>0</v>
      </c>
      <c r="BC13" s="446">
        <v>0</v>
      </c>
      <c r="BD13" s="446">
        <v>0</v>
      </c>
      <c r="BE13" s="446">
        <v>0</v>
      </c>
      <c r="BF13" s="446">
        <v>0</v>
      </c>
      <c r="BG13" s="446">
        <v>0</v>
      </c>
      <c r="BH13" s="446">
        <v>0</v>
      </c>
      <c r="BI13" s="446">
        <v>0</v>
      </c>
      <c r="BJ13" s="446">
        <v>0</v>
      </c>
      <c r="BK13" s="446">
        <v>0</v>
      </c>
      <c r="BL13" s="446">
        <f t="shared" ref="BL13:CG13" si="10">SUM(BL14:BL16)</f>
        <v>62.808164869999992</v>
      </c>
      <c r="BM13" s="446">
        <f t="shared" si="10"/>
        <v>686.4373563700002</v>
      </c>
      <c r="BN13" s="446">
        <f t="shared" si="10"/>
        <v>1276.9055287799997</v>
      </c>
      <c r="BO13" s="446">
        <f t="shared" si="10"/>
        <v>2155.5853004299997</v>
      </c>
      <c r="BP13" s="446">
        <f t="shared" si="10"/>
        <v>4474.8959126999998</v>
      </c>
      <c r="BQ13" s="446">
        <f t="shared" si="10"/>
        <v>6897.8279475099998</v>
      </c>
      <c r="BR13" s="446">
        <f t="shared" si="10"/>
        <v>8726.4629563299986</v>
      </c>
      <c r="BS13" s="446">
        <f t="shared" si="10"/>
        <v>9814.8837342700008</v>
      </c>
      <c r="BT13" s="446">
        <f t="shared" si="10"/>
        <v>10143.435834890006</v>
      </c>
      <c r="BU13" s="446">
        <f t="shared" si="10"/>
        <v>10641.56722836</v>
      </c>
      <c r="BV13" s="446">
        <f t="shared" si="10"/>
        <v>10535.008227659999</v>
      </c>
      <c r="BW13" s="446">
        <f t="shared" si="10"/>
        <v>9338.9990123900025</v>
      </c>
      <c r="BX13" s="446">
        <f t="shared" si="10"/>
        <v>8816.6986222800024</v>
      </c>
      <c r="BY13" s="446">
        <f t="shared" si="10"/>
        <v>8181.7660007400009</v>
      </c>
      <c r="BZ13" s="446">
        <f t="shared" si="10"/>
        <v>7561.0288695899999</v>
      </c>
      <c r="CA13" s="446">
        <f t="shared" si="10"/>
        <v>7445.6507168099988</v>
      </c>
      <c r="CB13" s="446">
        <f t="shared" si="10"/>
        <v>7136.8747716544049</v>
      </c>
      <c r="CC13" s="446">
        <f t="shared" si="10"/>
        <v>2901.4210752859799</v>
      </c>
      <c r="CD13" s="446">
        <f t="shared" si="10"/>
        <v>37.163482288431069</v>
      </c>
      <c r="CE13" s="446">
        <f t="shared" si="10"/>
        <v>-3.0491067669391554</v>
      </c>
      <c r="CF13" s="446">
        <f t="shared" si="10"/>
        <v>-3.1159092228781162</v>
      </c>
      <c r="CG13" s="447">
        <f t="shared" si="10"/>
        <v>-3.1840477279355923</v>
      </c>
    </row>
    <row r="14" spans="1:85" x14ac:dyDescent="0.35">
      <c r="B14" s="288" t="s">
        <v>546</v>
      </c>
      <c r="C14" s="444"/>
      <c r="D14" s="446">
        <v>0</v>
      </c>
      <c r="E14" s="446">
        <v>0</v>
      </c>
      <c r="F14" s="446">
        <v>0</v>
      </c>
      <c r="G14" s="446">
        <v>0</v>
      </c>
      <c r="H14" s="446">
        <v>0</v>
      </c>
      <c r="I14" s="446">
        <v>0</v>
      </c>
      <c r="J14" s="446">
        <v>0</v>
      </c>
      <c r="K14" s="446">
        <v>0</v>
      </c>
      <c r="L14" s="446">
        <v>0</v>
      </c>
      <c r="M14" s="446">
        <v>0</v>
      </c>
      <c r="N14" s="446">
        <v>0</v>
      </c>
      <c r="O14" s="446">
        <v>0</v>
      </c>
      <c r="P14" s="446">
        <v>0</v>
      </c>
      <c r="Q14" s="446">
        <v>0</v>
      </c>
      <c r="R14" s="446">
        <v>0</v>
      </c>
      <c r="S14" s="446">
        <v>0</v>
      </c>
      <c r="T14" s="446">
        <v>0</v>
      </c>
      <c r="U14" s="446">
        <v>0</v>
      </c>
      <c r="V14" s="446">
        <v>0</v>
      </c>
      <c r="W14" s="446">
        <v>0</v>
      </c>
      <c r="X14" s="446">
        <v>0</v>
      </c>
      <c r="Y14" s="446">
        <v>0</v>
      </c>
      <c r="Z14" s="446">
        <v>0</v>
      </c>
      <c r="AA14" s="446">
        <v>0</v>
      </c>
      <c r="AB14" s="446">
        <v>0</v>
      </c>
      <c r="AC14" s="446">
        <v>0</v>
      </c>
      <c r="AD14" s="446">
        <v>0</v>
      </c>
      <c r="AE14" s="446">
        <v>0</v>
      </c>
      <c r="AF14" s="446">
        <v>0</v>
      </c>
      <c r="AG14" s="446">
        <v>0</v>
      </c>
      <c r="AH14" s="446">
        <v>0</v>
      </c>
      <c r="AI14" s="446">
        <v>0</v>
      </c>
      <c r="AJ14" s="446">
        <v>0</v>
      </c>
      <c r="AK14" s="446">
        <v>0</v>
      </c>
      <c r="AL14" s="446">
        <v>0</v>
      </c>
      <c r="AM14" s="446">
        <v>0</v>
      </c>
      <c r="AN14" s="446">
        <v>0</v>
      </c>
      <c r="AO14" s="446">
        <v>0</v>
      </c>
      <c r="AP14" s="446">
        <v>0</v>
      </c>
      <c r="AQ14" s="446">
        <v>0</v>
      </c>
      <c r="AR14" s="446">
        <v>0</v>
      </c>
      <c r="AS14" s="446">
        <v>0</v>
      </c>
      <c r="AT14" s="446">
        <v>0</v>
      </c>
      <c r="AU14" s="446">
        <v>0</v>
      </c>
      <c r="AV14" s="446">
        <v>0</v>
      </c>
      <c r="AW14" s="446">
        <v>0</v>
      </c>
      <c r="AX14" s="446">
        <v>0</v>
      </c>
      <c r="AY14" s="446">
        <v>0</v>
      </c>
      <c r="AZ14" s="446">
        <v>0</v>
      </c>
      <c r="BA14" s="446">
        <v>0</v>
      </c>
      <c r="BB14" s="446">
        <v>0</v>
      </c>
      <c r="BC14" s="446">
        <v>0</v>
      </c>
      <c r="BD14" s="446">
        <v>0</v>
      </c>
      <c r="BE14" s="446">
        <v>0</v>
      </c>
      <c r="BF14" s="446">
        <v>0</v>
      </c>
      <c r="BG14" s="446">
        <v>0</v>
      </c>
      <c r="BH14" s="446">
        <v>0</v>
      </c>
      <c r="BI14" s="446">
        <v>0</v>
      </c>
      <c r="BJ14" s="446">
        <v>0</v>
      </c>
      <c r="BK14" s="446">
        <v>0</v>
      </c>
      <c r="BL14" s="446">
        <v>56.760396859939483</v>
      </c>
      <c r="BM14" s="446">
        <v>485.65064439592379</v>
      </c>
      <c r="BN14" s="446">
        <v>706.84818816706706</v>
      </c>
      <c r="BO14" s="446">
        <v>863.27839205061048</v>
      </c>
      <c r="BP14" s="446">
        <v>1247.2615802462533</v>
      </c>
      <c r="BQ14" s="446">
        <v>1409.208543423181</v>
      </c>
      <c r="BR14" s="446">
        <v>1560.1474336531285</v>
      </c>
      <c r="BS14" s="446">
        <v>1209.9354977134094</v>
      </c>
      <c r="BT14" s="446">
        <v>886.98877892368671</v>
      </c>
      <c r="BU14" s="446">
        <v>833.65461441317314</v>
      </c>
      <c r="BV14" s="446">
        <v>401.60075936869799</v>
      </c>
      <c r="BW14" s="446">
        <v>100.11753022402326</v>
      </c>
      <c r="BX14" s="446">
        <v>51.134006851704562</v>
      </c>
      <c r="BY14" s="446">
        <v>24.142244723186369</v>
      </c>
      <c r="BZ14" s="446">
        <v>10.272410592974545</v>
      </c>
      <c r="CA14" s="446">
        <v>5.7221000186500115</v>
      </c>
      <c r="CB14" s="446">
        <v>2.6099112586347246</v>
      </c>
      <c r="CC14" s="446">
        <v>0</v>
      </c>
      <c r="CD14" s="446">
        <v>0</v>
      </c>
      <c r="CE14" s="446">
        <v>0</v>
      </c>
      <c r="CF14" s="446">
        <v>0</v>
      </c>
      <c r="CG14" s="447">
        <v>0</v>
      </c>
    </row>
    <row r="15" spans="1:85" x14ac:dyDescent="0.35">
      <c r="B15" s="288" t="s">
        <v>784</v>
      </c>
      <c r="C15" s="444"/>
      <c r="D15" s="446">
        <v>0</v>
      </c>
      <c r="E15" s="446">
        <v>0</v>
      </c>
      <c r="F15" s="446">
        <v>0</v>
      </c>
      <c r="G15" s="446">
        <v>0</v>
      </c>
      <c r="H15" s="446">
        <v>0</v>
      </c>
      <c r="I15" s="446">
        <v>0</v>
      </c>
      <c r="J15" s="446">
        <v>0</v>
      </c>
      <c r="K15" s="446">
        <v>0</v>
      </c>
      <c r="L15" s="446">
        <v>0</v>
      </c>
      <c r="M15" s="446">
        <v>0</v>
      </c>
      <c r="N15" s="446">
        <v>0</v>
      </c>
      <c r="O15" s="446">
        <v>0</v>
      </c>
      <c r="P15" s="446">
        <v>0</v>
      </c>
      <c r="Q15" s="446">
        <v>0</v>
      </c>
      <c r="R15" s="446">
        <v>0</v>
      </c>
      <c r="S15" s="446">
        <v>0</v>
      </c>
      <c r="T15" s="446">
        <v>0</v>
      </c>
      <c r="U15" s="446">
        <v>0</v>
      </c>
      <c r="V15" s="446">
        <v>0</v>
      </c>
      <c r="W15" s="446">
        <v>0</v>
      </c>
      <c r="X15" s="446">
        <v>0</v>
      </c>
      <c r="Y15" s="446">
        <v>0</v>
      </c>
      <c r="Z15" s="446">
        <v>0</v>
      </c>
      <c r="AA15" s="446">
        <v>0</v>
      </c>
      <c r="AB15" s="446">
        <v>0</v>
      </c>
      <c r="AC15" s="446">
        <v>0</v>
      </c>
      <c r="AD15" s="446">
        <v>0</v>
      </c>
      <c r="AE15" s="446">
        <v>0</v>
      </c>
      <c r="AF15" s="446">
        <v>0</v>
      </c>
      <c r="AG15" s="446">
        <v>0</v>
      </c>
      <c r="AH15" s="446">
        <v>0</v>
      </c>
      <c r="AI15" s="446">
        <v>0</v>
      </c>
      <c r="AJ15" s="446">
        <v>0</v>
      </c>
      <c r="AK15" s="446">
        <v>0</v>
      </c>
      <c r="AL15" s="446">
        <v>0</v>
      </c>
      <c r="AM15" s="446">
        <v>0</v>
      </c>
      <c r="AN15" s="446">
        <v>0</v>
      </c>
      <c r="AO15" s="446">
        <v>0</v>
      </c>
      <c r="AP15" s="446">
        <v>0</v>
      </c>
      <c r="AQ15" s="446">
        <v>0</v>
      </c>
      <c r="AR15" s="446">
        <v>0</v>
      </c>
      <c r="AS15" s="446">
        <v>0</v>
      </c>
      <c r="AT15" s="446">
        <v>0</v>
      </c>
      <c r="AU15" s="446">
        <v>0</v>
      </c>
      <c r="AV15" s="446">
        <v>0</v>
      </c>
      <c r="AW15" s="446">
        <v>0</v>
      </c>
      <c r="AX15" s="446">
        <v>0</v>
      </c>
      <c r="AY15" s="446">
        <v>0</v>
      </c>
      <c r="AZ15" s="446">
        <v>0</v>
      </c>
      <c r="BA15" s="446">
        <v>0</v>
      </c>
      <c r="BB15" s="446">
        <v>0</v>
      </c>
      <c r="BC15" s="446">
        <v>0</v>
      </c>
      <c r="BD15" s="446">
        <v>0</v>
      </c>
      <c r="BE15" s="446">
        <v>0</v>
      </c>
      <c r="BF15" s="446">
        <v>0</v>
      </c>
      <c r="BG15" s="446">
        <v>0</v>
      </c>
      <c r="BH15" s="446">
        <v>0</v>
      </c>
      <c r="BI15" s="446">
        <v>0</v>
      </c>
      <c r="BJ15" s="446">
        <v>0</v>
      </c>
      <c r="BK15" s="446">
        <v>0</v>
      </c>
      <c r="BL15" s="446">
        <v>0.87047432142392211</v>
      </c>
      <c r="BM15" s="446">
        <v>141.54873738557404</v>
      </c>
      <c r="BN15" s="446">
        <v>402.72970317666335</v>
      </c>
      <c r="BO15" s="446">
        <v>804.03284371611733</v>
      </c>
      <c r="BP15" s="446">
        <v>1746.6088386345339</v>
      </c>
      <c r="BQ15" s="446">
        <v>2450.2182244415649</v>
      </c>
      <c r="BR15" s="446">
        <v>2597.5443602920268</v>
      </c>
      <c r="BS15" s="446">
        <v>2506.7348625321101</v>
      </c>
      <c r="BT15" s="446">
        <v>2306.6235867474848</v>
      </c>
      <c r="BU15" s="446">
        <v>2286.1026620836897</v>
      </c>
      <c r="BV15" s="446">
        <v>2112.0283974449017</v>
      </c>
      <c r="BW15" s="446">
        <v>1497.592069636215</v>
      </c>
      <c r="BX15" s="446">
        <v>1183.3762528040088</v>
      </c>
      <c r="BY15" s="446">
        <v>1020.1811446740433</v>
      </c>
      <c r="BZ15" s="446">
        <v>933.29965663193434</v>
      </c>
      <c r="CA15" s="446">
        <v>856.06971835694173</v>
      </c>
      <c r="CB15" s="446">
        <v>648.18824385649305</v>
      </c>
      <c r="CC15" s="446">
        <v>223.95281004142839</v>
      </c>
      <c r="CD15" s="446">
        <v>2.8703171468004434</v>
      </c>
      <c r="CE15" s="446">
        <v>-0.23549739950755838</v>
      </c>
      <c r="CF15" s="446">
        <v>-0.24065687926894958</v>
      </c>
      <c r="CG15" s="447">
        <v>-0.24591954862554821</v>
      </c>
    </row>
    <row r="16" spans="1:85" x14ac:dyDescent="0.35">
      <c r="B16" s="288" t="s">
        <v>548</v>
      </c>
      <c r="C16" s="444"/>
      <c r="D16" s="446">
        <v>0</v>
      </c>
      <c r="E16" s="446">
        <v>0</v>
      </c>
      <c r="F16" s="446">
        <v>0</v>
      </c>
      <c r="G16" s="446">
        <v>0</v>
      </c>
      <c r="H16" s="446">
        <v>0</v>
      </c>
      <c r="I16" s="446">
        <v>0</v>
      </c>
      <c r="J16" s="446">
        <v>0</v>
      </c>
      <c r="K16" s="446">
        <v>0</v>
      </c>
      <c r="L16" s="446">
        <v>0</v>
      </c>
      <c r="M16" s="446">
        <v>0</v>
      </c>
      <c r="N16" s="446">
        <v>0</v>
      </c>
      <c r="O16" s="446">
        <v>0</v>
      </c>
      <c r="P16" s="446">
        <v>0</v>
      </c>
      <c r="Q16" s="446">
        <v>0</v>
      </c>
      <c r="R16" s="446">
        <v>0</v>
      </c>
      <c r="S16" s="446">
        <v>0</v>
      </c>
      <c r="T16" s="446">
        <v>0</v>
      </c>
      <c r="U16" s="446">
        <v>0</v>
      </c>
      <c r="V16" s="446">
        <v>0</v>
      </c>
      <c r="W16" s="446">
        <v>0</v>
      </c>
      <c r="X16" s="446">
        <v>0</v>
      </c>
      <c r="Y16" s="446">
        <v>0</v>
      </c>
      <c r="Z16" s="446">
        <v>0</v>
      </c>
      <c r="AA16" s="446">
        <v>0</v>
      </c>
      <c r="AB16" s="446">
        <v>0</v>
      </c>
      <c r="AC16" s="446">
        <v>0</v>
      </c>
      <c r="AD16" s="446">
        <v>0</v>
      </c>
      <c r="AE16" s="446">
        <v>0</v>
      </c>
      <c r="AF16" s="446">
        <v>0</v>
      </c>
      <c r="AG16" s="446">
        <v>0</v>
      </c>
      <c r="AH16" s="446">
        <v>0</v>
      </c>
      <c r="AI16" s="446">
        <v>0</v>
      </c>
      <c r="AJ16" s="446">
        <v>0</v>
      </c>
      <c r="AK16" s="446">
        <v>0</v>
      </c>
      <c r="AL16" s="446">
        <v>0</v>
      </c>
      <c r="AM16" s="446">
        <v>0</v>
      </c>
      <c r="AN16" s="446">
        <v>0</v>
      </c>
      <c r="AO16" s="446">
        <v>0</v>
      </c>
      <c r="AP16" s="446">
        <v>0</v>
      </c>
      <c r="AQ16" s="446">
        <v>0</v>
      </c>
      <c r="AR16" s="446">
        <v>0</v>
      </c>
      <c r="AS16" s="446">
        <v>0</v>
      </c>
      <c r="AT16" s="446">
        <v>0</v>
      </c>
      <c r="AU16" s="446">
        <v>0</v>
      </c>
      <c r="AV16" s="446">
        <v>0</v>
      </c>
      <c r="AW16" s="446">
        <v>0</v>
      </c>
      <c r="AX16" s="446">
        <v>0</v>
      </c>
      <c r="AY16" s="446">
        <v>0</v>
      </c>
      <c r="AZ16" s="446">
        <v>0</v>
      </c>
      <c r="BA16" s="446">
        <v>0</v>
      </c>
      <c r="BB16" s="446">
        <v>0</v>
      </c>
      <c r="BC16" s="446">
        <v>0</v>
      </c>
      <c r="BD16" s="446">
        <v>0</v>
      </c>
      <c r="BE16" s="446">
        <v>0</v>
      </c>
      <c r="BF16" s="446">
        <v>0</v>
      </c>
      <c r="BG16" s="446">
        <v>0</v>
      </c>
      <c r="BH16" s="446">
        <v>0</v>
      </c>
      <c r="BI16" s="446">
        <v>0</v>
      </c>
      <c r="BJ16" s="446">
        <v>0</v>
      </c>
      <c r="BK16" s="446">
        <v>0</v>
      </c>
      <c r="BL16" s="446">
        <v>5.1772936886365866</v>
      </c>
      <c r="BM16" s="446">
        <v>59.237974588502404</v>
      </c>
      <c r="BN16" s="446">
        <v>167.3276374362693</v>
      </c>
      <c r="BO16" s="446">
        <v>488.27406466327216</v>
      </c>
      <c r="BP16" s="446">
        <v>1481.0254938192129</v>
      </c>
      <c r="BQ16" s="446">
        <v>3038.4011796452542</v>
      </c>
      <c r="BR16" s="446">
        <v>4568.7711623848436</v>
      </c>
      <c r="BS16" s="446">
        <v>6098.2133740244808</v>
      </c>
      <c r="BT16" s="446">
        <v>6949.8234692188335</v>
      </c>
      <c r="BU16" s="446">
        <v>7521.8099518631361</v>
      </c>
      <c r="BV16" s="446">
        <v>8021.3790708463985</v>
      </c>
      <c r="BW16" s="446">
        <v>7741.2894125297644</v>
      </c>
      <c r="BX16" s="446">
        <v>7582.1883626242889</v>
      </c>
      <c r="BY16" s="446">
        <v>7137.4426113427717</v>
      </c>
      <c r="BZ16" s="446">
        <v>6617.4568023650909</v>
      </c>
      <c r="CA16" s="446">
        <v>6583.8588984344069</v>
      </c>
      <c r="CB16" s="446">
        <v>6486.076616539277</v>
      </c>
      <c r="CC16" s="446">
        <v>2677.4682652445517</v>
      </c>
      <c r="CD16" s="446">
        <v>34.293165141630624</v>
      </c>
      <c r="CE16" s="446">
        <v>-2.8136093674315972</v>
      </c>
      <c r="CF16" s="446">
        <v>-2.8752523436091666</v>
      </c>
      <c r="CG16" s="447">
        <v>-2.938128179310044</v>
      </c>
    </row>
    <row r="17" spans="1:92" s="246" customFormat="1" ht="25.5" customHeight="1" x14ac:dyDescent="0.35">
      <c r="B17" s="63" t="s">
        <v>403</v>
      </c>
      <c r="C17" s="233"/>
      <c r="D17" s="440">
        <f t="shared" ref="D17:BL17" si="11">SUM(D21,D24)</f>
        <v>0</v>
      </c>
      <c r="E17" s="440">
        <f t="shared" si="11"/>
        <v>0</v>
      </c>
      <c r="F17" s="440">
        <f t="shared" si="11"/>
        <v>0</v>
      </c>
      <c r="G17" s="440">
        <f t="shared" si="11"/>
        <v>0</v>
      </c>
      <c r="H17" s="440">
        <f t="shared" si="11"/>
        <v>0</v>
      </c>
      <c r="I17" s="440">
        <f t="shared" si="11"/>
        <v>0</v>
      </c>
      <c r="J17" s="440">
        <f t="shared" si="11"/>
        <v>0</v>
      </c>
      <c r="K17" s="440">
        <f t="shared" si="11"/>
        <v>0</v>
      </c>
      <c r="L17" s="440">
        <f t="shared" si="11"/>
        <v>0</v>
      </c>
      <c r="M17" s="440">
        <f t="shared" si="11"/>
        <v>0</v>
      </c>
      <c r="N17" s="440">
        <f t="shared" si="11"/>
        <v>0</v>
      </c>
      <c r="O17" s="440">
        <f t="shared" si="11"/>
        <v>0</v>
      </c>
      <c r="P17" s="440">
        <f t="shared" si="11"/>
        <v>0</v>
      </c>
      <c r="Q17" s="440">
        <f t="shared" si="11"/>
        <v>0</v>
      </c>
      <c r="R17" s="440">
        <f t="shared" si="11"/>
        <v>0</v>
      </c>
      <c r="S17" s="440">
        <f t="shared" si="11"/>
        <v>0</v>
      </c>
      <c r="T17" s="440">
        <f t="shared" si="11"/>
        <v>0</v>
      </c>
      <c r="U17" s="440">
        <f t="shared" si="11"/>
        <v>0</v>
      </c>
      <c r="V17" s="440">
        <f t="shared" si="11"/>
        <v>0</v>
      </c>
      <c r="W17" s="440">
        <f t="shared" si="11"/>
        <v>0</v>
      </c>
      <c r="X17" s="440">
        <f t="shared" si="11"/>
        <v>0</v>
      </c>
      <c r="Y17" s="440">
        <f t="shared" si="11"/>
        <v>0</v>
      </c>
      <c r="Z17" s="440">
        <f t="shared" si="11"/>
        <v>0</v>
      </c>
      <c r="AA17" s="440">
        <f t="shared" si="11"/>
        <v>0</v>
      </c>
      <c r="AB17" s="440">
        <f t="shared" si="11"/>
        <v>0</v>
      </c>
      <c r="AC17" s="440">
        <f t="shared" si="11"/>
        <v>0</v>
      </c>
      <c r="AD17" s="440">
        <f t="shared" si="11"/>
        <v>0</v>
      </c>
      <c r="AE17" s="440">
        <f t="shared" si="11"/>
        <v>0</v>
      </c>
      <c r="AF17" s="440">
        <f t="shared" si="11"/>
        <v>0</v>
      </c>
      <c r="AG17" s="440">
        <f t="shared" si="11"/>
        <v>0</v>
      </c>
      <c r="AH17" s="440">
        <f t="shared" si="11"/>
        <v>0</v>
      </c>
      <c r="AI17" s="440">
        <f t="shared" si="11"/>
        <v>0</v>
      </c>
      <c r="AJ17" s="440">
        <f t="shared" si="11"/>
        <v>0</v>
      </c>
      <c r="AK17" s="440">
        <f t="shared" si="11"/>
        <v>0</v>
      </c>
      <c r="AL17" s="440">
        <f t="shared" si="11"/>
        <v>0</v>
      </c>
      <c r="AM17" s="440">
        <f t="shared" si="11"/>
        <v>0</v>
      </c>
      <c r="AN17" s="440">
        <f t="shared" si="11"/>
        <v>0</v>
      </c>
      <c r="AO17" s="440">
        <f t="shared" si="11"/>
        <v>0</v>
      </c>
      <c r="AP17" s="440">
        <f t="shared" si="11"/>
        <v>0</v>
      </c>
      <c r="AQ17" s="440">
        <f t="shared" si="11"/>
        <v>0</v>
      </c>
      <c r="AR17" s="440">
        <f t="shared" si="11"/>
        <v>0</v>
      </c>
      <c r="AS17" s="440">
        <f t="shared" si="11"/>
        <v>0</v>
      </c>
      <c r="AT17" s="440">
        <f t="shared" si="11"/>
        <v>0</v>
      </c>
      <c r="AU17" s="440">
        <f t="shared" si="11"/>
        <v>0</v>
      </c>
      <c r="AV17" s="440">
        <f t="shared" si="11"/>
        <v>0</v>
      </c>
      <c r="AW17" s="440">
        <f t="shared" si="11"/>
        <v>0</v>
      </c>
      <c r="AX17" s="440">
        <f t="shared" si="11"/>
        <v>0</v>
      </c>
      <c r="AY17" s="440">
        <f t="shared" si="11"/>
        <v>7622.94</v>
      </c>
      <c r="AZ17" s="440">
        <f t="shared" si="11"/>
        <v>7661.6239999999998</v>
      </c>
      <c r="BA17" s="440">
        <f t="shared" si="11"/>
        <v>7412.2720000000008</v>
      </c>
      <c r="BB17" s="440">
        <f t="shared" si="11"/>
        <v>7250.5899999999992</v>
      </c>
      <c r="BC17" s="440">
        <f t="shared" si="11"/>
        <v>6790.04</v>
      </c>
      <c r="BD17" s="440">
        <f t="shared" si="11"/>
        <v>6766.183</v>
      </c>
      <c r="BE17" s="440">
        <f t="shared" si="11"/>
        <v>6749.0433528570848</v>
      </c>
      <c r="BF17" s="440">
        <f t="shared" si="11"/>
        <v>6757.9545089520052</v>
      </c>
      <c r="BG17" s="440">
        <f t="shared" si="11"/>
        <v>6724.1235550023994</v>
      </c>
      <c r="BH17" s="440">
        <f t="shared" si="11"/>
        <v>6662.027000000001</v>
      </c>
      <c r="BI17" s="440">
        <f t="shared" si="11"/>
        <v>6649.9306075200002</v>
      </c>
      <c r="BJ17" s="440">
        <f t="shared" si="11"/>
        <v>6566.1693209299992</v>
      </c>
      <c r="BK17" s="440">
        <f t="shared" si="11"/>
        <v>6657.0001817393668</v>
      </c>
      <c r="BL17" s="440">
        <f t="shared" si="11"/>
        <v>6515.843602259999</v>
      </c>
      <c r="BM17" s="440">
        <f>SUM(BM21,BM24)</f>
        <v>6108.3423565899984</v>
      </c>
      <c r="BN17" s="440">
        <f t="shared" ref="BN17:CE17" si="12">SUM(BN21,BN24)</f>
        <v>5556.0370140352552</v>
      </c>
      <c r="BO17" s="440">
        <f t="shared" si="12"/>
        <v>4935.2797263499997</v>
      </c>
      <c r="BP17" s="440">
        <f t="shared" si="12"/>
        <v>3275.8454461099991</v>
      </c>
      <c r="BQ17" s="440">
        <f>SUM(BQ21,BQ24)</f>
        <v>1186.7982191800002</v>
      </c>
      <c r="BR17" s="440">
        <f t="shared" si="12"/>
        <v>244.52811802000031</v>
      </c>
      <c r="BS17" s="440">
        <f t="shared" si="12"/>
        <v>62.986505620193512</v>
      </c>
      <c r="BT17" s="440">
        <f t="shared" si="12"/>
        <v>15.069286518175856</v>
      </c>
      <c r="BU17" s="440">
        <f t="shared" si="12"/>
        <v>9.0194682002369593</v>
      </c>
      <c r="BV17" s="440">
        <f t="shared" si="12"/>
        <v>0</v>
      </c>
      <c r="BW17" s="440">
        <f t="shared" si="12"/>
        <v>4.8390506620165654</v>
      </c>
      <c r="BX17" s="440">
        <f t="shared" si="12"/>
        <v>4.6422015553198532</v>
      </c>
      <c r="BY17" s="440">
        <f t="shared" si="12"/>
        <v>0</v>
      </c>
      <c r="BZ17" s="440">
        <f t="shared" si="12"/>
        <v>11.75940172</v>
      </c>
      <c r="CA17" s="440">
        <f t="shared" si="12"/>
        <v>-0.90839022999999974</v>
      </c>
      <c r="CB17" s="440">
        <f>SUM(CB21,CB24)</f>
        <v>-0.29011564612193586</v>
      </c>
      <c r="CC17" s="440">
        <f t="shared" si="12"/>
        <v>1.6159446241153261</v>
      </c>
      <c r="CD17" s="440">
        <f t="shared" si="12"/>
        <v>1.1389192963279184</v>
      </c>
      <c r="CE17" s="440">
        <f t="shared" si="12"/>
        <v>1.1758137078665754</v>
      </c>
      <c r="CF17" s="440">
        <f>SUM(CF21,CF24)</f>
        <v>1.2048966194086332</v>
      </c>
      <c r="CG17" s="442">
        <f>SUM(CG21,CG24)</f>
        <v>0.70382822350564067</v>
      </c>
    </row>
    <row r="18" spans="1:92" x14ac:dyDescent="0.35">
      <c r="B18" s="56" t="s">
        <v>786</v>
      </c>
      <c r="C18" s="36"/>
      <c r="D18" s="446">
        <v>0</v>
      </c>
      <c r="E18" s="446">
        <v>0</v>
      </c>
      <c r="F18" s="446">
        <v>0</v>
      </c>
      <c r="G18" s="446">
        <v>0</v>
      </c>
      <c r="H18" s="446">
        <v>0</v>
      </c>
      <c r="I18" s="446">
        <v>0</v>
      </c>
      <c r="J18" s="446">
        <v>0</v>
      </c>
      <c r="K18" s="446">
        <v>0</v>
      </c>
      <c r="L18" s="446">
        <v>0</v>
      </c>
      <c r="M18" s="446">
        <v>0</v>
      </c>
      <c r="N18" s="446">
        <v>0</v>
      </c>
      <c r="O18" s="446">
        <v>0</v>
      </c>
      <c r="P18" s="446">
        <v>0</v>
      </c>
      <c r="Q18" s="446">
        <v>0</v>
      </c>
      <c r="R18" s="446">
        <v>0</v>
      </c>
      <c r="S18" s="446">
        <v>0</v>
      </c>
      <c r="T18" s="446">
        <v>0</v>
      </c>
      <c r="U18" s="446">
        <v>0</v>
      </c>
      <c r="V18" s="446">
        <v>0</v>
      </c>
      <c r="W18" s="446">
        <v>0</v>
      </c>
      <c r="X18" s="446">
        <v>0</v>
      </c>
      <c r="Y18" s="446">
        <v>0</v>
      </c>
      <c r="Z18" s="446">
        <v>0</v>
      </c>
      <c r="AA18" s="446">
        <v>0</v>
      </c>
      <c r="AB18" s="446">
        <v>0</v>
      </c>
      <c r="AC18" s="446">
        <v>0</v>
      </c>
      <c r="AD18" s="446">
        <v>0</v>
      </c>
      <c r="AE18" s="446">
        <v>0</v>
      </c>
      <c r="AF18" s="446">
        <v>0</v>
      </c>
      <c r="AG18" s="446">
        <v>0</v>
      </c>
      <c r="AH18" s="446">
        <v>0</v>
      </c>
      <c r="AI18" s="446">
        <v>0</v>
      </c>
      <c r="AJ18" s="446">
        <v>0</v>
      </c>
      <c r="AK18" s="446">
        <v>0</v>
      </c>
      <c r="AL18" s="446">
        <v>0</v>
      </c>
      <c r="AM18" s="446">
        <v>0</v>
      </c>
      <c r="AN18" s="446">
        <v>0</v>
      </c>
      <c r="AO18" s="446">
        <v>0</v>
      </c>
      <c r="AP18" s="446">
        <v>0</v>
      </c>
      <c r="AQ18" s="446">
        <v>0</v>
      </c>
      <c r="AR18" s="446">
        <v>0</v>
      </c>
      <c r="AS18" s="446">
        <v>0</v>
      </c>
      <c r="AT18" s="446">
        <v>0</v>
      </c>
      <c r="AU18" s="446">
        <v>0</v>
      </c>
      <c r="AV18" s="446">
        <v>0</v>
      </c>
      <c r="AW18" s="446">
        <v>0</v>
      </c>
      <c r="AX18" s="446">
        <v>0</v>
      </c>
      <c r="AY18" s="446">
        <v>278.33999999999997</v>
      </c>
      <c r="AZ18" s="446">
        <v>312.73</v>
      </c>
      <c r="BA18" s="446">
        <v>317.79700000000003</v>
      </c>
      <c r="BB18" s="446">
        <v>282.72800000000001</v>
      </c>
      <c r="BC18" s="446">
        <v>330.15090755271024</v>
      </c>
      <c r="BD18" s="446">
        <v>333.25174293093409</v>
      </c>
      <c r="BE18" s="446">
        <v>333.04137154438575</v>
      </c>
      <c r="BF18" s="446">
        <v>382.88721096740397</v>
      </c>
      <c r="BG18" s="446">
        <v>327.37031524653656</v>
      </c>
      <c r="BH18" s="446">
        <v>304.44139058878591</v>
      </c>
      <c r="BI18" s="446">
        <v>278.06156262040605</v>
      </c>
      <c r="BJ18" s="446">
        <v>289.99861489743967</v>
      </c>
      <c r="BK18" s="446">
        <v>275.18506486688074</v>
      </c>
      <c r="BL18" s="446">
        <v>233.47537700891493</v>
      </c>
      <c r="BM18" s="446">
        <v>25.701808144413643</v>
      </c>
      <c r="BN18" s="446">
        <v>25.203064663515647</v>
      </c>
      <c r="BO18" s="446">
        <v>12.429903442670245</v>
      </c>
      <c r="BP18" s="446">
        <v>4.7759055965311905</v>
      </c>
      <c r="BQ18" s="446">
        <v>3.1683124134191218</v>
      </c>
      <c r="BR18" s="446">
        <v>0.57839741453015014</v>
      </c>
      <c r="BS18" s="446">
        <v>7.8663114070179882E-2</v>
      </c>
      <c r="BT18" s="446">
        <v>1.6086072841076982E-2</v>
      </c>
      <c r="BU18" s="446">
        <v>7.756634753931453E-3</v>
      </c>
      <c r="BV18" s="446">
        <v>0</v>
      </c>
      <c r="BW18" s="446">
        <v>0</v>
      </c>
      <c r="BX18" s="446">
        <v>0</v>
      </c>
      <c r="BY18" s="446">
        <v>0</v>
      </c>
      <c r="BZ18" s="446">
        <v>0</v>
      </c>
      <c r="CA18" s="446">
        <v>0</v>
      </c>
      <c r="CB18" s="446">
        <v>0</v>
      </c>
      <c r="CC18" s="446">
        <v>0</v>
      </c>
      <c r="CD18" s="446">
        <v>0</v>
      </c>
      <c r="CE18" s="446">
        <v>0</v>
      </c>
      <c r="CF18" s="446">
        <v>0</v>
      </c>
      <c r="CG18" s="447">
        <v>0</v>
      </c>
    </row>
    <row r="19" spans="1:92" x14ac:dyDescent="0.35">
      <c r="B19" s="56" t="s">
        <v>787</v>
      </c>
      <c r="C19" s="36"/>
      <c r="D19" s="446">
        <v>0</v>
      </c>
      <c r="E19" s="446">
        <v>0</v>
      </c>
      <c r="F19" s="446">
        <v>0</v>
      </c>
      <c r="G19" s="446">
        <v>0</v>
      </c>
      <c r="H19" s="446">
        <v>0</v>
      </c>
      <c r="I19" s="446">
        <v>0</v>
      </c>
      <c r="J19" s="446">
        <v>0</v>
      </c>
      <c r="K19" s="446">
        <v>0</v>
      </c>
      <c r="L19" s="446">
        <v>0</v>
      </c>
      <c r="M19" s="446">
        <v>0</v>
      </c>
      <c r="N19" s="446">
        <v>0</v>
      </c>
      <c r="O19" s="446">
        <v>0</v>
      </c>
      <c r="P19" s="446">
        <v>0</v>
      </c>
      <c r="Q19" s="446">
        <v>0</v>
      </c>
      <c r="R19" s="446">
        <v>0</v>
      </c>
      <c r="S19" s="446">
        <v>0</v>
      </c>
      <c r="T19" s="446">
        <v>0</v>
      </c>
      <c r="U19" s="446">
        <v>0</v>
      </c>
      <c r="V19" s="446">
        <v>0</v>
      </c>
      <c r="W19" s="446">
        <v>0</v>
      </c>
      <c r="X19" s="446">
        <v>0</v>
      </c>
      <c r="Y19" s="446">
        <v>0</v>
      </c>
      <c r="Z19" s="446">
        <v>0</v>
      </c>
      <c r="AA19" s="446">
        <v>0</v>
      </c>
      <c r="AB19" s="446">
        <v>0</v>
      </c>
      <c r="AC19" s="446">
        <v>0</v>
      </c>
      <c r="AD19" s="446">
        <v>0</v>
      </c>
      <c r="AE19" s="446">
        <v>0</v>
      </c>
      <c r="AF19" s="446">
        <v>0</v>
      </c>
      <c r="AG19" s="446">
        <v>0</v>
      </c>
      <c r="AH19" s="446">
        <v>0</v>
      </c>
      <c r="AI19" s="446">
        <v>0</v>
      </c>
      <c r="AJ19" s="446">
        <v>0</v>
      </c>
      <c r="AK19" s="446">
        <v>0</v>
      </c>
      <c r="AL19" s="446">
        <v>0</v>
      </c>
      <c r="AM19" s="446">
        <v>0</v>
      </c>
      <c r="AN19" s="446">
        <v>0</v>
      </c>
      <c r="AO19" s="446">
        <v>0</v>
      </c>
      <c r="AP19" s="446">
        <v>0</v>
      </c>
      <c r="AQ19" s="446">
        <v>0</v>
      </c>
      <c r="AR19" s="446">
        <v>0</v>
      </c>
      <c r="AS19" s="446">
        <v>0</v>
      </c>
      <c r="AT19" s="446">
        <v>0</v>
      </c>
      <c r="AU19" s="446">
        <v>0</v>
      </c>
      <c r="AV19" s="446">
        <v>0</v>
      </c>
      <c r="AW19" s="446">
        <v>0</v>
      </c>
      <c r="AX19" s="446">
        <v>0</v>
      </c>
      <c r="AY19" s="446">
        <v>255.893</v>
      </c>
      <c r="AZ19" s="446">
        <v>296.48399999999998</v>
      </c>
      <c r="BA19" s="446">
        <v>316.82499999999999</v>
      </c>
      <c r="BB19" s="446">
        <v>304.512</v>
      </c>
      <c r="BC19" s="446">
        <v>389.09290450278598</v>
      </c>
      <c r="BD19" s="446">
        <v>388.42224478490493</v>
      </c>
      <c r="BE19" s="446">
        <v>403.02054330646723</v>
      </c>
      <c r="BF19" s="446">
        <v>434.43669273899275</v>
      </c>
      <c r="BG19" s="446">
        <v>395.20975548624494</v>
      </c>
      <c r="BH19" s="446">
        <v>385.52086790840985</v>
      </c>
      <c r="BI19" s="446">
        <v>338.42995165229138</v>
      </c>
      <c r="BJ19" s="446">
        <v>343.23821262673005</v>
      </c>
      <c r="BK19" s="446">
        <v>333.42902642687261</v>
      </c>
      <c r="BL19" s="446">
        <v>303.88524745009164</v>
      </c>
      <c r="BM19" s="446">
        <v>89.11510244239652</v>
      </c>
      <c r="BN19" s="446">
        <v>23.972191081960425</v>
      </c>
      <c r="BO19" s="446">
        <v>14.68613337390328</v>
      </c>
      <c r="BP19" s="446">
        <v>6.2138376610834092</v>
      </c>
      <c r="BQ19" s="446">
        <v>1.5341430366137312</v>
      </c>
      <c r="BR19" s="446">
        <v>0.92562324341331403</v>
      </c>
      <c r="BS19" s="446">
        <v>0.11088457245345321</v>
      </c>
      <c r="BT19" s="446">
        <v>2.4473953737035307E-2</v>
      </c>
      <c r="BU19" s="446">
        <v>1.6556657835364592E-2</v>
      </c>
      <c r="BV19" s="446">
        <v>0</v>
      </c>
      <c r="BW19" s="446">
        <v>1.3571335505842021E-2</v>
      </c>
      <c r="BX19" s="446">
        <v>0</v>
      </c>
      <c r="BY19" s="446">
        <v>0</v>
      </c>
      <c r="BZ19" s="446">
        <v>0</v>
      </c>
      <c r="CA19" s="446">
        <v>0</v>
      </c>
      <c r="CB19" s="446">
        <v>0</v>
      </c>
      <c r="CC19" s="446">
        <v>0</v>
      </c>
      <c r="CD19" s="446">
        <v>0</v>
      </c>
      <c r="CE19" s="446">
        <v>0</v>
      </c>
      <c r="CF19" s="446">
        <v>0</v>
      </c>
      <c r="CG19" s="447">
        <v>0</v>
      </c>
    </row>
    <row r="20" spans="1:92" x14ac:dyDescent="0.35">
      <c r="B20" s="56" t="s">
        <v>788</v>
      </c>
      <c r="C20" s="36"/>
      <c r="D20" s="446">
        <v>0</v>
      </c>
      <c r="E20" s="446">
        <v>0</v>
      </c>
      <c r="F20" s="446">
        <v>0</v>
      </c>
      <c r="G20" s="446">
        <v>0</v>
      </c>
      <c r="H20" s="446">
        <v>0</v>
      </c>
      <c r="I20" s="446">
        <v>0</v>
      </c>
      <c r="J20" s="446">
        <v>0</v>
      </c>
      <c r="K20" s="446">
        <v>0</v>
      </c>
      <c r="L20" s="446">
        <v>0</v>
      </c>
      <c r="M20" s="446">
        <v>0</v>
      </c>
      <c r="N20" s="446">
        <v>0</v>
      </c>
      <c r="O20" s="446">
        <v>0</v>
      </c>
      <c r="P20" s="446">
        <v>0</v>
      </c>
      <c r="Q20" s="446">
        <v>0</v>
      </c>
      <c r="R20" s="446">
        <v>0</v>
      </c>
      <c r="S20" s="446">
        <v>0</v>
      </c>
      <c r="T20" s="446">
        <v>0</v>
      </c>
      <c r="U20" s="446">
        <v>0</v>
      </c>
      <c r="V20" s="446">
        <v>0</v>
      </c>
      <c r="W20" s="446">
        <v>0</v>
      </c>
      <c r="X20" s="446">
        <v>0</v>
      </c>
      <c r="Y20" s="446">
        <v>0</v>
      </c>
      <c r="Z20" s="446">
        <v>0</v>
      </c>
      <c r="AA20" s="446">
        <v>0</v>
      </c>
      <c r="AB20" s="446">
        <v>0</v>
      </c>
      <c r="AC20" s="446">
        <v>0</v>
      </c>
      <c r="AD20" s="446">
        <v>0</v>
      </c>
      <c r="AE20" s="446">
        <v>0</v>
      </c>
      <c r="AF20" s="446">
        <v>0</v>
      </c>
      <c r="AG20" s="446">
        <v>0</v>
      </c>
      <c r="AH20" s="446">
        <v>0</v>
      </c>
      <c r="AI20" s="446">
        <v>0</v>
      </c>
      <c r="AJ20" s="446">
        <v>0</v>
      </c>
      <c r="AK20" s="446">
        <v>0</v>
      </c>
      <c r="AL20" s="446">
        <v>0</v>
      </c>
      <c r="AM20" s="446">
        <v>0</v>
      </c>
      <c r="AN20" s="446">
        <v>0</v>
      </c>
      <c r="AO20" s="446">
        <v>0</v>
      </c>
      <c r="AP20" s="446">
        <v>0</v>
      </c>
      <c r="AQ20" s="446">
        <v>0</v>
      </c>
      <c r="AR20" s="446">
        <v>0</v>
      </c>
      <c r="AS20" s="446">
        <v>0</v>
      </c>
      <c r="AT20" s="446">
        <v>0</v>
      </c>
      <c r="AU20" s="446">
        <v>0</v>
      </c>
      <c r="AV20" s="446">
        <v>0</v>
      </c>
      <c r="AW20" s="446">
        <v>0</v>
      </c>
      <c r="AX20" s="446">
        <v>0</v>
      </c>
      <c r="AY20" s="446">
        <v>5708.9949999999999</v>
      </c>
      <c r="AZ20" s="446">
        <v>5792.4780000000001</v>
      </c>
      <c r="BA20" s="446">
        <v>5715.9560000000001</v>
      </c>
      <c r="BB20" s="446">
        <v>5743.7889999999998</v>
      </c>
      <c r="BC20" s="446">
        <v>5318.2371879445036</v>
      </c>
      <c r="BD20" s="446">
        <v>5349.2100122841612</v>
      </c>
      <c r="BE20" s="446">
        <v>5496.5920851491464</v>
      </c>
      <c r="BF20" s="446">
        <v>5467.9550307962018</v>
      </c>
      <c r="BG20" s="446">
        <v>5553.812341810718</v>
      </c>
      <c r="BH20" s="446">
        <v>5590.5197415028051</v>
      </c>
      <c r="BI20" s="446">
        <v>5720.7396083745025</v>
      </c>
      <c r="BJ20" s="446">
        <v>5649.4461624454298</v>
      </c>
      <c r="BK20" s="446">
        <v>5800.6336650356134</v>
      </c>
      <c r="BL20" s="446">
        <v>5763.5421717209929</v>
      </c>
      <c r="BM20" s="446">
        <v>5815.048541423188</v>
      </c>
      <c r="BN20" s="446">
        <v>5349.4641971087312</v>
      </c>
      <c r="BO20" s="446">
        <v>4781.9556614559224</v>
      </c>
      <c r="BP20" s="446">
        <v>3181.2062019864088</v>
      </c>
      <c r="BQ20" s="446">
        <v>1153.9482224260289</v>
      </c>
      <c r="BR20" s="446">
        <v>237.86477993205682</v>
      </c>
      <c r="BS20" s="446">
        <v>61.737674063476376</v>
      </c>
      <c r="BT20" s="446">
        <v>14.854808293421895</v>
      </c>
      <c r="BU20" s="446">
        <v>8.9041502574107003</v>
      </c>
      <c r="BV20" s="446">
        <v>0</v>
      </c>
      <c r="BW20" s="446">
        <v>4.810528844494157</v>
      </c>
      <c r="BX20" s="446">
        <v>4.6269738000000009</v>
      </c>
      <c r="BY20" s="446">
        <v>0</v>
      </c>
      <c r="BZ20" s="446">
        <v>11.75940172</v>
      </c>
      <c r="CA20" s="446">
        <v>-0.90839022999999974</v>
      </c>
      <c r="CB20" s="446">
        <v>-0.29011564612193586</v>
      </c>
      <c r="CC20" s="446">
        <v>1.6159446241153261</v>
      </c>
      <c r="CD20" s="446">
        <v>1.1389192963279184</v>
      </c>
      <c r="CE20" s="446">
        <v>1.1758137078665754</v>
      </c>
      <c r="CF20" s="446">
        <v>1.2048966194086332</v>
      </c>
      <c r="CG20" s="447">
        <v>0.70382822350564067</v>
      </c>
    </row>
    <row r="21" spans="1:92" x14ac:dyDescent="0.35">
      <c r="B21" s="56" t="s">
        <v>789</v>
      </c>
      <c r="C21" s="36"/>
      <c r="D21" s="446">
        <v>0</v>
      </c>
      <c r="E21" s="446">
        <v>0</v>
      </c>
      <c r="F21" s="446">
        <v>0</v>
      </c>
      <c r="G21" s="446">
        <v>0</v>
      </c>
      <c r="H21" s="446">
        <v>0</v>
      </c>
      <c r="I21" s="446">
        <v>0</v>
      </c>
      <c r="J21" s="446">
        <v>0</v>
      </c>
      <c r="K21" s="446">
        <v>0</v>
      </c>
      <c r="L21" s="446">
        <v>0</v>
      </c>
      <c r="M21" s="446">
        <v>0</v>
      </c>
      <c r="N21" s="446">
        <v>0</v>
      </c>
      <c r="O21" s="446">
        <v>0</v>
      </c>
      <c r="P21" s="446">
        <v>0</v>
      </c>
      <c r="Q21" s="446">
        <v>0</v>
      </c>
      <c r="R21" s="446">
        <v>0</v>
      </c>
      <c r="S21" s="446">
        <v>0</v>
      </c>
      <c r="T21" s="446">
        <v>0</v>
      </c>
      <c r="U21" s="446">
        <v>0</v>
      </c>
      <c r="V21" s="446">
        <v>0</v>
      </c>
      <c r="W21" s="446">
        <v>0</v>
      </c>
      <c r="X21" s="446">
        <v>0</v>
      </c>
      <c r="Y21" s="446">
        <v>0</v>
      </c>
      <c r="Z21" s="446">
        <v>0</v>
      </c>
      <c r="AA21" s="446">
        <v>0</v>
      </c>
      <c r="AB21" s="446">
        <v>0</v>
      </c>
      <c r="AC21" s="446">
        <v>0</v>
      </c>
      <c r="AD21" s="446">
        <v>0</v>
      </c>
      <c r="AE21" s="446">
        <v>0</v>
      </c>
      <c r="AF21" s="446">
        <v>0</v>
      </c>
      <c r="AG21" s="446">
        <v>0</v>
      </c>
      <c r="AH21" s="446">
        <v>0</v>
      </c>
      <c r="AI21" s="446">
        <v>0</v>
      </c>
      <c r="AJ21" s="446">
        <v>0</v>
      </c>
      <c r="AK21" s="446">
        <v>0</v>
      </c>
      <c r="AL21" s="446">
        <v>0</v>
      </c>
      <c r="AM21" s="446">
        <v>0</v>
      </c>
      <c r="AN21" s="446">
        <v>0</v>
      </c>
      <c r="AO21" s="446">
        <v>0</v>
      </c>
      <c r="AP21" s="446">
        <v>0</v>
      </c>
      <c r="AQ21" s="446">
        <v>0</v>
      </c>
      <c r="AR21" s="446">
        <v>0</v>
      </c>
      <c r="AS21" s="446">
        <v>0</v>
      </c>
      <c r="AT21" s="446">
        <v>0</v>
      </c>
      <c r="AU21" s="446">
        <v>0</v>
      </c>
      <c r="AV21" s="446">
        <v>0</v>
      </c>
      <c r="AW21" s="446">
        <v>0</v>
      </c>
      <c r="AX21" s="446">
        <v>0</v>
      </c>
      <c r="AY21" s="446">
        <f t="shared" ref="AY21:BO21" si="13">SUM(AY18:AY20)</f>
        <v>6243.2280000000001</v>
      </c>
      <c r="AZ21" s="446">
        <f t="shared" si="13"/>
        <v>6401.692</v>
      </c>
      <c r="BA21" s="446">
        <f t="shared" si="13"/>
        <v>6350.5780000000004</v>
      </c>
      <c r="BB21" s="446">
        <f t="shared" si="13"/>
        <v>6331.0289999999995</v>
      </c>
      <c r="BC21" s="446">
        <f t="shared" si="13"/>
        <v>6037.4809999999998</v>
      </c>
      <c r="BD21" s="446">
        <f t="shared" si="13"/>
        <v>6070.884</v>
      </c>
      <c r="BE21" s="446">
        <f t="shared" si="13"/>
        <v>6232.6539999999995</v>
      </c>
      <c r="BF21" s="446">
        <f t="shared" si="13"/>
        <v>6285.2789345025985</v>
      </c>
      <c r="BG21" s="446">
        <f t="shared" si="13"/>
        <v>6276.3924125434996</v>
      </c>
      <c r="BH21" s="446">
        <f t="shared" si="13"/>
        <v>6280.4820000000009</v>
      </c>
      <c r="BI21" s="446">
        <f t="shared" si="13"/>
        <v>6337.2311226472002</v>
      </c>
      <c r="BJ21" s="446">
        <f t="shared" si="13"/>
        <v>6282.6829899695995</v>
      </c>
      <c r="BK21" s="446">
        <f t="shared" si="13"/>
        <v>6409.2477563293669</v>
      </c>
      <c r="BL21" s="446">
        <f t="shared" si="13"/>
        <v>6300.9027961799993</v>
      </c>
      <c r="BM21" s="446">
        <f t="shared" si="13"/>
        <v>5929.8654520099981</v>
      </c>
      <c r="BN21" s="446">
        <f t="shared" si="13"/>
        <v>5398.6394528542069</v>
      </c>
      <c r="BO21" s="446">
        <f t="shared" si="13"/>
        <v>4809.0716982724962</v>
      </c>
      <c r="BP21" s="446">
        <f t="shared" ref="BP21:CG21" si="14">SUM(BP18:BP20)</f>
        <v>3192.1959452440233</v>
      </c>
      <c r="BQ21" s="446">
        <f t="shared" si="14"/>
        <v>1158.6506778760618</v>
      </c>
      <c r="BR21" s="446">
        <f t="shared" si="14"/>
        <v>239.36880059000029</v>
      </c>
      <c r="BS21" s="446">
        <f t="shared" si="14"/>
        <v>61.927221750000008</v>
      </c>
      <c r="BT21" s="446">
        <f t="shared" si="14"/>
        <v>14.895368320000006</v>
      </c>
      <c r="BU21" s="446">
        <f t="shared" si="14"/>
        <v>8.9284635499999965</v>
      </c>
      <c r="BV21" s="446">
        <f t="shared" si="14"/>
        <v>0</v>
      </c>
      <c r="BW21" s="446">
        <f t="shared" si="14"/>
        <v>4.8241001799999994</v>
      </c>
      <c r="BX21" s="446">
        <f t="shared" si="14"/>
        <v>4.6269738000000009</v>
      </c>
      <c r="BY21" s="446">
        <f t="shared" si="14"/>
        <v>0</v>
      </c>
      <c r="BZ21" s="446">
        <f t="shared" si="14"/>
        <v>11.75940172</v>
      </c>
      <c r="CA21" s="446">
        <f t="shared" si="14"/>
        <v>-0.90839022999999974</v>
      </c>
      <c r="CB21" s="446">
        <f t="shared" si="14"/>
        <v>-0.29011564612193586</v>
      </c>
      <c r="CC21" s="446">
        <f t="shared" si="14"/>
        <v>1.6159446241153261</v>
      </c>
      <c r="CD21" s="446">
        <f t="shared" si="14"/>
        <v>1.1389192963279184</v>
      </c>
      <c r="CE21" s="446">
        <f t="shared" si="14"/>
        <v>1.1758137078665754</v>
      </c>
      <c r="CF21" s="446">
        <f t="shared" si="14"/>
        <v>1.2048966194086332</v>
      </c>
      <c r="CG21" s="447">
        <f t="shared" si="14"/>
        <v>0.70382822350564067</v>
      </c>
    </row>
    <row r="22" spans="1:92" x14ac:dyDescent="0.35">
      <c r="B22" s="288" t="s">
        <v>568</v>
      </c>
      <c r="C22" s="444"/>
      <c r="D22" s="446">
        <v>0</v>
      </c>
      <c r="E22" s="446">
        <v>0</v>
      </c>
      <c r="F22" s="446">
        <v>0</v>
      </c>
      <c r="G22" s="446">
        <v>0</v>
      </c>
      <c r="H22" s="446">
        <v>0</v>
      </c>
      <c r="I22" s="446">
        <v>0</v>
      </c>
      <c r="J22" s="446">
        <v>0</v>
      </c>
      <c r="K22" s="446">
        <v>0</v>
      </c>
      <c r="L22" s="446">
        <v>0</v>
      </c>
      <c r="M22" s="446">
        <v>0</v>
      </c>
      <c r="N22" s="446">
        <v>0</v>
      </c>
      <c r="O22" s="446">
        <v>0</v>
      </c>
      <c r="P22" s="446">
        <v>0</v>
      </c>
      <c r="Q22" s="446">
        <v>0</v>
      </c>
      <c r="R22" s="446">
        <v>0</v>
      </c>
      <c r="S22" s="446">
        <v>0</v>
      </c>
      <c r="T22" s="446">
        <v>0</v>
      </c>
      <c r="U22" s="446">
        <v>0</v>
      </c>
      <c r="V22" s="446">
        <v>0</v>
      </c>
      <c r="W22" s="446">
        <v>0</v>
      </c>
      <c r="X22" s="446">
        <v>0</v>
      </c>
      <c r="Y22" s="446">
        <v>0</v>
      </c>
      <c r="Z22" s="446">
        <v>0</v>
      </c>
      <c r="AA22" s="446">
        <v>0</v>
      </c>
      <c r="AB22" s="446">
        <v>0</v>
      </c>
      <c r="AC22" s="446">
        <v>0</v>
      </c>
      <c r="AD22" s="446">
        <v>0</v>
      </c>
      <c r="AE22" s="446">
        <v>0</v>
      </c>
      <c r="AF22" s="446">
        <v>0</v>
      </c>
      <c r="AG22" s="446">
        <v>0</v>
      </c>
      <c r="AH22" s="446">
        <v>0</v>
      </c>
      <c r="AI22" s="446">
        <v>0</v>
      </c>
      <c r="AJ22" s="446">
        <v>0</v>
      </c>
      <c r="AK22" s="446">
        <v>0</v>
      </c>
      <c r="AL22" s="446">
        <v>0</v>
      </c>
      <c r="AM22" s="446">
        <v>0</v>
      </c>
      <c r="AN22" s="446">
        <v>0</v>
      </c>
      <c r="AO22" s="446">
        <v>0</v>
      </c>
      <c r="AP22" s="446">
        <v>0</v>
      </c>
      <c r="AQ22" s="446">
        <v>0</v>
      </c>
      <c r="AR22" s="446">
        <v>0</v>
      </c>
      <c r="AS22" s="446">
        <v>0</v>
      </c>
      <c r="AT22" s="446">
        <v>0</v>
      </c>
      <c r="AU22" s="446">
        <v>0</v>
      </c>
      <c r="AV22" s="446">
        <v>0</v>
      </c>
      <c r="AW22" s="446">
        <v>0</v>
      </c>
      <c r="AX22" s="446">
        <v>0</v>
      </c>
      <c r="AY22" s="446">
        <v>5326.5479309760121</v>
      </c>
      <c r="AZ22" s="446">
        <v>5634.0700627548977</v>
      </c>
      <c r="BA22" s="446">
        <v>5761.3166007132186</v>
      </c>
      <c r="BB22" s="446">
        <v>5954.2356985493152</v>
      </c>
      <c r="BC22" s="446">
        <v>5897.0027550317054</v>
      </c>
      <c r="BD22" s="446">
        <v>6067.8</v>
      </c>
      <c r="BE22" s="446">
        <v>6232.6540000000005</v>
      </c>
      <c r="BF22" s="446">
        <v>6285.2789345025994</v>
      </c>
      <c r="BG22" s="446">
        <v>6276.3924125434996</v>
      </c>
      <c r="BH22" s="446">
        <v>6280.482</v>
      </c>
      <c r="BI22" s="446">
        <v>6337.2311226471993</v>
      </c>
      <c r="BJ22" s="446">
        <v>6282.6829899695995</v>
      </c>
      <c r="BK22" s="446">
        <v>6409.2477563293669</v>
      </c>
      <c r="BL22" s="446">
        <v>6300.9027961799993</v>
      </c>
      <c r="BM22" s="446">
        <v>5929.8654520099981</v>
      </c>
      <c r="BN22" s="446">
        <v>5398.6394528542078</v>
      </c>
      <c r="BO22" s="446">
        <v>4809.0716982724962</v>
      </c>
      <c r="BP22" s="446">
        <v>3192.1959452440233</v>
      </c>
      <c r="BQ22" s="446">
        <v>1158.650677876062</v>
      </c>
      <c r="BR22" s="446">
        <v>239.36880059000026</v>
      </c>
      <c r="BS22" s="446">
        <v>60.867937879806497</v>
      </c>
      <c r="BT22" s="446">
        <v>14.721450121824157</v>
      </c>
      <c r="BU22" s="446">
        <v>8.8374588997630372</v>
      </c>
      <c r="BV22" s="446">
        <v>0</v>
      </c>
      <c r="BW22" s="446">
        <v>4.8091496979834343</v>
      </c>
      <c r="BX22" s="446">
        <v>4.6117460446801477</v>
      </c>
      <c r="BY22" s="446">
        <v>0</v>
      </c>
      <c r="BZ22" s="446">
        <v>11.75940172</v>
      </c>
      <c r="CA22" s="446">
        <v>-0.90839022999999974</v>
      </c>
      <c r="CB22" s="446">
        <v>-0.29011564612193586</v>
      </c>
      <c r="CC22" s="446">
        <v>1.6159446241153261</v>
      </c>
      <c r="CD22" s="446">
        <v>1.1389192963279184</v>
      </c>
      <c r="CE22" s="446">
        <v>1.1758137078665754</v>
      </c>
      <c r="CF22" s="446">
        <v>1.2048966194086332</v>
      </c>
      <c r="CG22" s="447">
        <v>0.70382822350564067</v>
      </c>
    </row>
    <row r="23" spans="1:92" x14ac:dyDescent="0.35">
      <c r="B23" s="288" t="s">
        <v>567</v>
      </c>
      <c r="C23" s="444"/>
      <c r="D23" s="446">
        <v>0</v>
      </c>
      <c r="E23" s="446">
        <v>0</v>
      </c>
      <c r="F23" s="446">
        <v>0</v>
      </c>
      <c r="G23" s="446">
        <v>0</v>
      </c>
      <c r="H23" s="446">
        <v>0</v>
      </c>
      <c r="I23" s="446">
        <v>0</v>
      </c>
      <c r="J23" s="446">
        <v>0</v>
      </c>
      <c r="K23" s="446">
        <v>0</v>
      </c>
      <c r="L23" s="446">
        <v>0</v>
      </c>
      <c r="M23" s="446">
        <v>0</v>
      </c>
      <c r="N23" s="446">
        <v>0</v>
      </c>
      <c r="O23" s="446">
        <v>0</v>
      </c>
      <c r="P23" s="446">
        <v>0</v>
      </c>
      <c r="Q23" s="446">
        <v>0</v>
      </c>
      <c r="R23" s="446">
        <v>0</v>
      </c>
      <c r="S23" s="446">
        <v>0</v>
      </c>
      <c r="T23" s="446">
        <v>0</v>
      </c>
      <c r="U23" s="446">
        <v>0</v>
      </c>
      <c r="V23" s="446">
        <v>0</v>
      </c>
      <c r="W23" s="446">
        <v>0</v>
      </c>
      <c r="X23" s="446">
        <v>0</v>
      </c>
      <c r="Y23" s="446">
        <v>0</v>
      </c>
      <c r="Z23" s="446">
        <v>0</v>
      </c>
      <c r="AA23" s="446">
        <v>0</v>
      </c>
      <c r="AB23" s="446">
        <v>0</v>
      </c>
      <c r="AC23" s="446">
        <v>0</v>
      </c>
      <c r="AD23" s="446">
        <v>0</v>
      </c>
      <c r="AE23" s="446">
        <v>0</v>
      </c>
      <c r="AF23" s="446">
        <v>0</v>
      </c>
      <c r="AG23" s="446">
        <v>0</v>
      </c>
      <c r="AH23" s="446">
        <v>0</v>
      </c>
      <c r="AI23" s="446">
        <v>0</v>
      </c>
      <c r="AJ23" s="446">
        <v>0</v>
      </c>
      <c r="AK23" s="446">
        <v>0</v>
      </c>
      <c r="AL23" s="446">
        <v>0</v>
      </c>
      <c r="AM23" s="446">
        <v>0</v>
      </c>
      <c r="AN23" s="446">
        <v>0</v>
      </c>
      <c r="AO23" s="446">
        <v>0</v>
      </c>
      <c r="AP23" s="446">
        <v>0</v>
      </c>
      <c r="AQ23" s="446">
        <v>0</v>
      </c>
      <c r="AR23" s="446">
        <v>0</v>
      </c>
      <c r="AS23" s="446">
        <v>0</v>
      </c>
      <c r="AT23" s="446">
        <v>0</v>
      </c>
      <c r="AU23" s="446">
        <v>0</v>
      </c>
      <c r="AV23" s="446">
        <v>0</v>
      </c>
      <c r="AW23" s="446">
        <v>0</v>
      </c>
      <c r="AX23" s="446">
        <v>0</v>
      </c>
      <c r="AY23" s="446">
        <v>916.68006902398884</v>
      </c>
      <c r="AZ23" s="446">
        <v>767.62193724510246</v>
      </c>
      <c r="BA23" s="446">
        <v>589.26139928678288</v>
      </c>
      <c r="BB23" s="446">
        <v>376.793301450684</v>
      </c>
      <c r="BC23" s="446">
        <v>140.4782449682954</v>
      </c>
      <c r="BD23" s="446">
        <v>3.0840000000000001</v>
      </c>
      <c r="BE23" s="446">
        <v>0</v>
      </c>
      <c r="BF23" s="446">
        <v>0</v>
      </c>
      <c r="BG23" s="446">
        <v>0</v>
      </c>
      <c r="BH23" s="446">
        <v>0</v>
      </c>
      <c r="BI23" s="446">
        <v>0</v>
      </c>
      <c r="BJ23" s="446">
        <v>0</v>
      </c>
      <c r="BK23" s="446">
        <v>0</v>
      </c>
      <c r="BL23" s="446">
        <v>0</v>
      </c>
      <c r="BM23" s="446">
        <v>0</v>
      </c>
      <c r="BN23" s="446">
        <v>0</v>
      </c>
      <c r="BO23" s="446">
        <v>0</v>
      </c>
      <c r="BP23" s="446">
        <v>0</v>
      </c>
      <c r="BQ23" s="446">
        <v>0</v>
      </c>
      <c r="BR23" s="446">
        <v>0</v>
      </c>
      <c r="BS23" s="446">
        <v>0</v>
      </c>
      <c r="BT23" s="446">
        <v>0</v>
      </c>
      <c r="BU23" s="446">
        <v>0</v>
      </c>
      <c r="BV23" s="446">
        <v>0</v>
      </c>
      <c r="BW23" s="446">
        <v>0</v>
      </c>
      <c r="BX23" s="446">
        <v>0</v>
      </c>
      <c r="BY23" s="446">
        <v>0</v>
      </c>
      <c r="BZ23" s="446">
        <v>0</v>
      </c>
      <c r="CA23" s="446">
        <v>0</v>
      </c>
      <c r="CB23" s="446">
        <v>0</v>
      </c>
      <c r="CC23" s="446">
        <v>0</v>
      </c>
      <c r="CD23" s="446">
        <v>0</v>
      </c>
      <c r="CE23" s="446">
        <v>0</v>
      </c>
      <c r="CF23" s="446">
        <v>0</v>
      </c>
      <c r="CG23" s="447">
        <v>0</v>
      </c>
    </row>
    <row r="24" spans="1:92" x14ac:dyDescent="0.35">
      <c r="B24" s="56" t="s">
        <v>790</v>
      </c>
      <c r="C24" s="36"/>
      <c r="D24" s="446">
        <v>0</v>
      </c>
      <c r="E24" s="446">
        <v>0</v>
      </c>
      <c r="F24" s="446">
        <v>0</v>
      </c>
      <c r="G24" s="446">
        <v>0</v>
      </c>
      <c r="H24" s="446">
        <v>0</v>
      </c>
      <c r="I24" s="446">
        <v>0</v>
      </c>
      <c r="J24" s="446">
        <v>0</v>
      </c>
      <c r="K24" s="446">
        <v>0</v>
      </c>
      <c r="L24" s="446">
        <v>0</v>
      </c>
      <c r="M24" s="446">
        <v>0</v>
      </c>
      <c r="N24" s="446">
        <v>0</v>
      </c>
      <c r="O24" s="446">
        <v>0</v>
      </c>
      <c r="P24" s="446">
        <v>0</v>
      </c>
      <c r="Q24" s="446">
        <v>0</v>
      </c>
      <c r="R24" s="446">
        <v>0</v>
      </c>
      <c r="S24" s="446">
        <v>0</v>
      </c>
      <c r="T24" s="446">
        <v>0</v>
      </c>
      <c r="U24" s="446">
        <v>0</v>
      </c>
      <c r="V24" s="446">
        <v>0</v>
      </c>
      <c r="W24" s="446">
        <v>0</v>
      </c>
      <c r="X24" s="446">
        <v>0</v>
      </c>
      <c r="Y24" s="446">
        <v>0</v>
      </c>
      <c r="Z24" s="446">
        <v>0</v>
      </c>
      <c r="AA24" s="446">
        <v>0</v>
      </c>
      <c r="AB24" s="446">
        <v>0</v>
      </c>
      <c r="AC24" s="446">
        <v>0</v>
      </c>
      <c r="AD24" s="446">
        <v>0</v>
      </c>
      <c r="AE24" s="446">
        <v>0</v>
      </c>
      <c r="AF24" s="446">
        <v>0</v>
      </c>
      <c r="AG24" s="446">
        <v>0</v>
      </c>
      <c r="AH24" s="446">
        <v>0</v>
      </c>
      <c r="AI24" s="446">
        <v>0</v>
      </c>
      <c r="AJ24" s="446">
        <v>0</v>
      </c>
      <c r="AK24" s="446">
        <v>0</v>
      </c>
      <c r="AL24" s="446">
        <v>0</v>
      </c>
      <c r="AM24" s="446">
        <v>0</v>
      </c>
      <c r="AN24" s="446">
        <v>0</v>
      </c>
      <c r="AO24" s="446">
        <v>0</v>
      </c>
      <c r="AP24" s="446">
        <v>0</v>
      </c>
      <c r="AQ24" s="446">
        <v>0</v>
      </c>
      <c r="AR24" s="446">
        <v>0</v>
      </c>
      <c r="AS24" s="446">
        <v>0</v>
      </c>
      <c r="AT24" s="446">
        <v>0</v>
      </c>
      <c r="AU24" s="446">
        <v>0</v>
      </c>
      <c r="AV24" s="446">
        <v>0</v>
      </c>
      <c r="AW24" s="446">
        <v>0</v>
      </c>
      <c r="AX24" s="446">
        <v>0</v>
      </c>
      <c r="AY24" s="446">
        <f>SUM(AY25:AY26)</f>
        <v>1379.7119999999998</v>
      </c>
      <c r="AZ24" s="446">
        <f t="shared" ref="AZ24:CG24" si="15">SUM(AZ25:AZ26)</f>
        <v>1259.932</v>
      </c>
      <c r="BA24" s="446">
        <f t="shared" si="15"/>
        <v>1061.694</v>
      </c>
      <c r="BB24" s="446">
        <f t="shared" si="15"/>
        <v>919.56100000000004</v>
      </c>
      <c r="BC24" s="446">
        <f t="shared" si="15"/>
        <v>752.55899999999997</v>
      </c>
      <c r="BD24" s="446">
        <f t="shared" si="15"/>
        <v>695.29899999999998</v>
      </c>
      <c r="BE24" s="446">
        <f t="shared" si="15"/>
        <v>516.38935285708476</v>
      </c>
      <c r="BF24" s="446">
        <f t="shared" si="15"/>
        <v>472.67557444940707</v>
      </c>
      <c r="BG24" s="446">
        <f t="shared" si="15"/>
        <v>447.73114245890002</v>
      </c>
      <c r="BH24" s="446">
        <f t="shared" si="15"/>
        <v>381.54500000000002</v>
      </c>
      <c r="BI24" s="446">
        <f t="shared" si="15"/>
        <v>312.69948487280004</v>
      </c>
      <c r="BJ24" s="446">
        <f t="shared" si="15"/>
        <v>283.48633096040004</v>
      </c>
      <c r="BK24" s="446">
        <f t="shared" si="15"/>
        <v>247.75242540999994</v>
      </c>
      <c r="BL24" s="446">
        <f t="shared" si="15"/>
        <v>214.94080607999948</v>
      </c>
      <c r="BM24" s="446">
        <f t="shared" si="15"/>
        <v>178.47690458000002</v>
      </c>
      <c r="BN24" s="446">
        <f t="shared" si="15"/>
        <v>157.3975611810487</v>
      </c>
      <c r="BO24" s="446">
        <f t="shared" si="15"/>
        <v>126.20802807750385</v>
      </c>
      <c r="BP24" s="446">
        <f t="shared" si="15"/>
        <v>83.64950086597598</v>
      </c>
      <c r="BQ24" s="446">
        <f t="shared" si="15"/>
        <v>28.147541303938436</v>
      </c>
      <c r="BR24" s="446">
        <f t="shared" si="15"/>
        <v>5.1593174300000015</v>
      </c>
      <c r="BS24" s="446">
        <f t="shared" si="15"/>
        <v>1.0592838701935048</v>
      </c>
      <c r="BT24" s="446">
        <f t="shared" si="15"/>
        <v>0.17391819817584997</v>
      </c>
      <c r="BU24" s="446">
        <f t="shared" si="15"/>
        <v>9.1004650236962456E-2</v>
      </c>
      <c r="BV24" s="446">
        <f t="shared" si="15"/>
        <v>0</v>
      </c>
      <c r="BW24" s="446">
        <f t="shared" si="15"/>
        <v>1.495048201656634E-2</v>
      </c>
      <c r="BX24" s="446">
        <f t="shared" si="15"/>
        <v>1.522775531985252E-2</v>
      </c>
      <c r="BY24" s="446">
        <f t="shared" si="15"/>
        <v>0</v>
      </c>
      <c r="BZ24" s="446">
        <f t="shared" si="15"/>
        <v>0</v>
      </c>
      <c r="CA24" s="446">
        <f t="shared" si="15"/>
        <v>0</v>
      </c>
      <c r="CB24" s="446">
        <f t="shared" si="15"/>
        <v>0</v>
      </c>
      <c r="CC24" s="446">
        <f t="shared" si="15"/>
        <v>0</v>
      </c>
      <c r="CD24" s="446">
        <f t="shared" si="15"/>
        <v>0</v>
      </c>
      <c r="CE24" s="446">
        <f t="shared" si="15"/>
        <v>0</v>
      </c>
      <c r="CF24" s="446">
        <f t="shared" si="15"/>
        <v>0</v>
      </c>
      <c r="CG24" s="447">
        <f t="shared" si="15"/>
        <v>0</v>
      </c>
      <c r="CH24" s="469"/>
      <c r="CI24" s="469"/>
      <c r="CJ24" s="469"/>
      <c r="CK24" s="469"/>
      <c r="CL24" s="469"/>
      <c r="CM24" s="469"/>
      <c r="CN24" s="469"/>
    </row>
    <row r="25" spans="1:92" x14ac:dyDescent="0.35">
      <c r="B25" s="288" t="s">
        <v>568</v>
      </c>
      <c r="C25" s="36"/>
      <c r="D25" s="446">
        <v>0</v>
      </c>
      <c r="E25" s="446">
        <v>0</v>
      </c>
      <c r="F25" s="446">
        <v>0</v>
      </c>
      <c r="G25" s="446">
        <v>0</v>
      </c>
      <c r="H25" s="446">
        <v>0</v>
      </c>
      <c r="I25" s="446">
        <v>0</v>
      </c>
      <c r="J25" s="446">
        <v>0</v>
      </c>
      <c r="K25" s="446">
        <v>0</v>
      </c>
      <c r="L25" s="446">
        <v>0</v>
      </c>
      <c r="M25" s="446">
        <v>0</v>
      </c>
      <c r="N25" s="446">
        <v>0</v>
      </c>
      <c r="O25" s="446">
        <v>0</v>
      </c>
      <c r="P25" s="446">
        <v>0</v>
      </c>
      <c r="Q25" s="446">
        <v>0</v>
      </c>
      <c r="R25" s="446">
        <v>0</v>
      </c>
      <c r="S25" s="446">
        <v>0</v>
      </c>
      <c r="T25" s="446">
        <v>0</v>
      </c>
      <c r="U25" s="446">
        <v>0</v>
      </c>
      <c r="V25" s="446">
        <v>0</v>
      </c>
      <c r="W25" s="446">
        <v>0</v>
      </c>
      <c r="X25" s="446">
        <v>0</v>
      </c>
      <c r="Y25" s="446">
        <v>0</v>
      </c>
      <c r="Z25" s="446">
        <v>0</v>
      </c>
      <c r="AA25" s="446">
        <v>0</v>
      </c>
      <c r="AB25" s="446">
        <v>0</v>
      </c>
      <c r="AC25" s="446">
        <v>0</v>
      </c>
      <c r="AD25" s="446">
        <v>0</v>
      </c>
      <c r="AE25" s="446">
        <v>0</v>
      </c>
      <c r="AF25" s="446">
        <v>0</v>
      </c>
      <c r="AG25" s="446">
        <v>0</v>
      </c>
      <c r="AH25" s="446">
        <v>0</v>
      </c>
      <c r="AI25" s="446">
        <v>0</v>
      </c>
      <c r="AJ25" s="446">
        <v>0</v>
      </c>
      <c r="AK25" s="446">
        <v>0</v>
      </c>
      <c r="AL25" s="446">
        <v>0</v>
      </c>
      <c r="AM25" s="446">
        <v>0</v>
      </c>
      <c r="AN25" s="446">
        <v>0</v>
      </c>
      <c r="AO25" s="446">
        <v>0</v>
      </c>
      <c r="AP25" s="446">
        <v>0</v>
      </c>
      <c r="AQ25" s="446">
        <v>0</v>
      </c>
      <c r="AR25" s="446">
        <v>0</v>
      </c>
      <c r="AS25" s="446">
        <v>0</v>
      </c>
      <c r="AT25" s="446">
        <v>0</v>
      </c>
      <c r="AU25" s="446">
        <v>0</v>
      </c>
      <c r="AV25" s="446">
        <v>0</v>
      </c>
      <c r="AW25" s="446">
        <v>0</v>
      </c>
      <c r="AX25" s="446">
        <v>0</v>
      </c>
      <c r="AY25" s="446">
        <v>1268.1704446426761</v>
      </c>
      <c r="AZ25" s="446">
        <v>1158.6590688085946</v>
      </c>
      <c r="BA25" s="446">
        <v>983.02751623229062</v>
      </c>
      <c r="BB25" s="446">
        <v>865.6060445406921</v>
      </c>
      <c r="BC25" s="446">
        <v>732.30471410880648</v>
      </c>
      <c r="BD25" s="446">
        <v>695.29899999999998</v>
      </c>
      <c r="BE25" s="446">
        <v>516.38935285708476</v>
      </c>
      <c r="BF25" s="446">
        <v>472.67557444940707</v>
      </c>
      <c r="BG25" s="446">
        <v>447.73114245890002</v>
      </c>
      <c r="BH25" s="446">
        <v>381.54500000000002</v>
      </c>
      <c r="BI25" s="446">
        <v>312.69948487280004</v>
      </c>
      <c r="BJ25" s="446">
        <v>283.48633096040004</v>
      </c>
      <c r="BK25" s="446">
        <v>247.75242540999994</v>
      </c>
      <c r="BL25" s="446">
        <v>214.94080607999948</v>
      </c>
      <c r="BM25" s="446">
        <v>178.47690458000002</v>
      </c>
      <c r="BN25" s="446">
        <v>157.3975611810487</v>
      </c>
      <c r="BO25" s="446">
        <v>126.20802807750385</v>
      </c>
      <c r="BP25" s="446">
        <v>83.64950086597598</v>
      </c>
      <c r="BQ25" s="446">
        <v>28.147541303938436</v>
      </c>
      <c r="BR25" s="446">
        <v>5.1593174300000015</v>
      </c>
      <c r="BS25" s="446">
        <v>1.0592838701935048</v>
      </c>
      <c r="BT25" s="446">
        <v>0.17391819817584997</v>
      </c>
      <c r="BU25" s="446">
        <v>9.1004650236962456E-2</v>
      </c>
      <c r="BV25" s="446">
        <v>0</v>
      </c>
      <c r="BW25" s="446">
        <v>1.495048201656634E-2</v>
      </c>
      <c r="BX25" s="446">
        <v>1.522775531985252E-2</v>
      </c>
      <c r="BY25" s="446">
        <v>0</v>
      </c>
      <c r="BZ25" s="446">
        <v>0</v>
      </c>
      <c r="CA25" s="446">
        <v>0</v>
      </c>
      <c r="CB25" s="446">
        <v>0</v>
      </c>
      <c r="CC25" s="446">
        <v>0</v>
      </c>
      <c r="CD25" s="446">
        <v>0</v>
      </c>
      <c r="CE25" s="446">
        <v>0</v>
      </c>
      <c r="CF25" s="446">
        <v>0</v>
      </c>
      <c r="CG25" s="447">
        <v>0</v>
      </c>
    </row>
    <row r="26" spans="1:92" x14ac:dyDescent="0.35">
      <c r="B26" s="288" t="s">
        <v>567</v>
      </c>
      <c r="C26" s="36"/>
      <c r="D26" s="446">
        <v>0</v>
      </c>
      <c r="E26" s="446">
        <v>0</v>
      </c>
      <c r="F26" s="446">
        <v>0</v>
      </c>
      <c r="G26" s="446">
        <v>0</v>
      </c>
      <c r="H26" s="446">
        <v>0</v>
      </c>
      <c r="I26" s="446">
        <v>0</v>
      </c>
      <c r="J26" s="446">
        <v>0</v>
      </c>
      <c r="K26" s="446">
        <v>0</v>
      </c>
      <c r="L26" s="446">
        <v>0</v>
      </c>
      <c r="M26" s="446">
        <v>0</v>
      </c>
      <c r="N26" s="446">
        <v>0</v>
      </c>
      <c r="O26" s="446">
        <v>0</v>
      </c>
      <c r="P26" s="446">
        <v>0</v>
      </c>
      <c r="Q26" s="446">
        <v>0</v>
      </c>
      <c r="R26" s="446">
        <v>0</v>
      </c>
      <c r="S26" s="446">
        <v>0</v>
      </c>
      <c r="T26" s="446">
        <v>0</v>
      </c>
      <c r="U26" s="446">
        <v>0</v>
      </c>
      <c r="V26" s="446">
        <v>0</v>
      </c>
      <c r="W26" s="446">
        <v>0</v>
      </c>
      <c r="X26" s="446">
        <v>0</v>
      </c>
      <c r="Y26" s="446">
        <v>0</v>
      </c>
      <c r="Z26" s="446">
        <v>0</v>
      </c>
      <c r="AA26" s="446">
        <v>0</v>
      </c>
      <c r="AB26" s="446">
        <v>0</v>
      </c>
      <c r="AC26" s="446">
        <v>0</v>
      </c>
      <c r="AD26" s="446">
        <v>0</v>
      </c>
      <c r="AE26" s="446">
        <v>0</v>
      </c>
      <c r="AF26" s="446">
        <v>0</v>
      </c>
      <c r="AG26" s="446">
        <v>0</v>
      </c>
      <c r="AH26" s="446">
        <v>0</v>
      </c>
      <c r="AI26" s="446">
        <v>0</v>
      </c>
      <c r="AJ26" s="446">
        <v>0</v>
      </c>
      <c r="AK26" s="446">
        <v>0</v>
      </c>
      <c r="AL26" s="446">
        <v>0</v>
      </c>
      <c r="AM26" s="446">
        <v>0</v>
      </c>
      <c r="AN26" s="446">
        <v>0</v>
      </c>
      <c r="AO26" s="446">
        <v>0</v>
      </c>
      <c r="AP26" s="446">
        <v>0</v>
      </c>
      <c r="AQ26" s="446">
        <v>0</v>
      </c>
      <c r="AR26" s="446">
        <v>0</v>
      </c>
      <c r="AS26" s="446">
        <v>0</v>
      </c>
      <c r="AT26" s="446">
        <v>0</v>
      </c>
      <c r="AU26" s="446">
        <v>0</v>
      </c>
      <c r="AV26" s="446">
        <v>0</v>
      </c>
      <c r="AW26" s="446">
        <v>0</v>
      </c>
      <c r="AX26" s="446">
        <v>0</v>
      </c>
      <c r="AY26" s="446">
        <v>111.54155535732374</v>
      </c>
      <c r="AZ26" s="446">
        <v>101.27293119140541</v>
      </c>
      <c r="BA26" s="446">
        <v>78.666483767709352</v>
      </c>
      <c r="BB26" s="446">
        <v>53.954955459307946</v>
      </c>
      <c r="BC26" s="446">
        <v>20.254285891193518</v>
      </c>
      <c r="BD26" s="446">
        <v>0</v>
      </c>
      <c r="BE26" s="446">
        <v>0</v>
      </c>
      <c r="BF26" s="446">
        <v>0</v>
      </c>
      <c r="BG26" s="446">
        <v>0</v>
      </c>
      <c r="BH26" s="446">
        <v>0</v>
      </c>
      <c r="BI26" s="446">
        <v>0</v>
      </c>
      <c r="BJ26" s="446">
        <v>0</v>
      </c>
      <c r="BK26" s="446">
        <v>0</v>
      </c>
      <c r="BL26" s="446">
        <v>0</v>
      </c>
      <c r="BM26" s="446">
        <v>0</v>
      </c>
      <c r="BN26" s="446">
        <v>0</v>
      </c>
      <c r="BO26" s="446">
        <v>0</v>
      </c>
      <c r="BP26" s="446">
        <v>0</v>
      </c>
      <c r="BQ26" s="446">
        <v>0</v>
      </c>
      <c r="BR26" s="446">
        <v>0</v>
      </c>
      <c r="BS26" s="446">
        <v>0</v>
      </c>
      <c r="BT26" s="446">
        <v>0</v>
      </c>
      <c r="BU26" s="446">
        <v>0</v>
      </c>
      <c r="BV26" s="446">
        <v>0</v>
      </c>
      <c r="BW26" s="446">
        <v>0</v>
      </c>
      <c r="BX26" s="446">
        <v>0</v>
      </c>
      <c r="BY26" s="446">
        <v>0</v>
      </c>
      <c r="BZ26" s="446">
        <v>0</v>
      </c>
      <c r="CA26" s="446">
        <v>0</v>
      </c>
      <c r="CB26" s="446">
        <v>0</v>
      </c>
      <c r="CC26" s="446">
        <v>0</v>
      </c>
      <c r="CD26" s="446">
        <v>0</v>
      </c>
      <c r="CE26" s="446">
        <v>0</v>
      </c>
      <c r="CF26" s="446">
        <v>0</v>
      </c>
      <c r="CG26" s="447">
        <v>0</v>
      </c>
    </row>
    <row r="27" spans="1:92" s="246" customFormat="1" ht="26.25" customHeight="1" x14ac:dyDescent="0.35">
      <c r="A27" s="393"/>
      <c r="B27" s="101" t="s">
        <v>406</v>
      </c>
      <c r="C27" s="101"/>
      <c r="D27" s="440">
        <f>SUM(D28,D31)</f>
        <v>0</v>
      </c>
      <c r="E27" s="440">
        <f t="shared" ref="E27:BP27" si="16">SUM(E28,E31)</f>
        <v>0</v>
      </c>
      <c r="F27" s="440">
        <f t="shared" si="16"/>
        <v>0</v>
      </c>
      <c r="G27" s="440">
        <f t="shared" si="16"/>
        <v>0</v>
      </c>
      <c r="H27" s="440">
        <f t="shared" si="16"/>
        <v>0</v>
      </c>
      <c r="I27" s="440">
        <f t="shared" si="16"/>
        <v>0</v>
      </c>
      <c r="J27" s="440">
        <f t="shared" si="16"/>
        <v>0</v>
      </c>
      <c r="K27" s="440">
        <f t="shared" si="16"/>
        <v>0</v>
      </c>
      <c r="L27" s="440">
        <f t="shared" si="16"/>
        <v>0</v>
      </c>
      <c r="M27" s="440">
        <f t="shared" si="16"/>
        <v>0</v>
      </c>
      <c r="N27" s="440">
        <f t="shared" si="16"/>
        <v>0</v>
      </c>
      <c r="O27" s="440">
        <f t="shared" si="16"/>
        <v>0</v>
      </c>
      <c r="P27" s="440">
        <f t="shared" si="16"/>
        <v>0</v>
      </c>
      <c r="Q27" s="440">
        <f t="shared" si="16"/>
        <v>0</v>
      </c>
      <c r="R27" s="440">
        <f t="shared" si="16"/>
        <v>0</v>
      </c>
      <c r="S27" s="440">
        <f t="shared" si="16"/>
        <v>0</v>
      </c>
      <c r="T27" s="440">
        <f t="shared" si="16"/>
        <v>0</v>
      </c>
      <c r="U27" s="440">
        <f t="shared" si="16"/>
        <v>0</v>
      </c>
      <c r="V27" s="440">
        <f t="shared" si="16"/>
        <v>0</v>
      </c>
      <c r="W27" s="440">
        <f t="shared" si="16"/>
        <v>0</v>
      </c>
      <c r="X27" s="440">
        <f t="shared" si="16"/>
        <v>0</v>
      </c>
      <c r="Y27" s="440">
        <f t="shared" si="16"/>
        <v>0</v>
      </c>
      <c r="Z27" s="440">
        <f t="shared" si="16"/>
        <v>0</v>
      </c>
      <c r="AA27" s="440">
        <f t="shared" si="16"/>
        <v>91</v>
      </c>
      <c r="AB27" s="440">
        <f t="shared" si="16"/>
        <v>196</v>
      </c>
      <c r="AC27" s="440">
        <f t="shared" si="16"/>
        <v>241.541</v>
      </c>
      <c r="AD27" s="440">
        <f t="shared" si="16"/>
        <v>319.58499999999998</v>
      </c>
      <c r="AE27" s="440">
        <f t="shared" si="16"/>
        <v>448.238</v>
      </c>
      <c r="AF27" s="440">
        <f t="shared" si="16"/>
        <v>562.80799999999999</v>
      </c>
      <c r="AG27" s="440">
        <f t="shared" si="16"/>
        <v>701.21900000000005</v>
      </c>
      <c r="AH27" s="440">
        <f t="shared" si="16"/>
        <v>840</v>
      </c>
      <c r="AI27" s="440">
        <f t="shared" si="16"/>
        <v>995</v>
      </c>
      <c r="AJ27" s="440">
        <f t="shared" si="16"/>
        <v>1150</v>
      </c>
      <c r="AK27" s="440">
        <f t="shared" si="16"/>
        <v>1370</v>
      </c>
      <c r="AL27" s="440">
        <f t="shared" si="16"/>
        <v>1593</v>
      </c>
      <c r="AM27" s="440">
        <f t="shared" si="16"/>
        <v>1872</v>
      </c>
      <c r="AN27" s="440">
        <f t="shared" si="16"/>
        <v>2142</v>
      </c>
      <c r="AO27" s="440">
        <f t="shared" si="16"/>
        <v>2349</v>
      </c>
      <c r="AP27" s="440">
        <f t="shared" si="16"/>
        <v>2673.8379999999997</v>
      </c>
      <c r="AQ27" s="440">
        <f t="shared" si="16"/>
        <v>2968.4050000000002</v>
      </c>
      <c r="AR27" s="440">
        <f t="shared" si="16"/>
        <v>3359.3579999999997</v>
      </c>
      <c r="AS27" s="440">
        <f t="shared" si="16"/>
        <v>3836.6360000000004</v>
      </c>
      <c r="AT27" s="440">
        <f t="shared" si="16"/>
        <v>4431.0190000000002</v>
      </c>
      <c r="AU27" s="440">
        <f t="shared" si="16"/>
        <v>5485.4179999999997</v>
      </c>
      <c r="AV27" s="440">
        <f t="shared" si="16"/>
        <v>6209.601999999999</v>
      </c>
      <c r="AW27" s="440">
        <f t="shared" si="16"/>
        <v>7067.8279999999995</v>
      </c>
      <c r="AX27" s="440">
        <f t="shared" si="16"/>
        <v>7705.1339999999991</v>
      </c>
      <c r="AY27" s="440">
        <f t="shared" si="16"/>
        <v>271</v>
      </c>
      <c r="AZ27" s="440">
        <f t="shared" si="16"/>
        <v>0</v>
      </c>
      <c r="BA27" s="440">
        <f t="shared" si="16"/>
        <v>0</v>
      </c>
      <c r="BB27" s="440">
        <f t="shared" si="16"/>
        <v>0</v>
      </c>
      <c r="BC27" s="440">
        <f t="shared" si="16"/>
        <v>0</v>
      </c>
      <c r="BD27" s="440">
        <f t="shared" si="16"/>
        <v>0</v>
      </c>
      <c r="BE27" s="440">
        <f t="shared" si="16"/>
        <v>0</v>
      </c>
      <c r="BF27" s="440">
        <f t="shared" si="16"/>
        <v>0</v>
      </c>
      <c r="BG27" s="440">
        <f t="shared" si="16"/>
        <v>0</v>
      </c>
      <c r="BH27" s="440">
        <f t="shared" si="16"/>
        <v>0</v>
      </c>
      <c r="BI27" s="440">
        <f t="shared" si="16"/>
        <v>0</v>
      </c>
      <c r="BJ27" s="440">
        <f t="shared" si="16"/>
        <v>0</v>
      </c>
      <c r="BK27" s="440">
        <f t="shared" si="16"/>
        <v>0</v>
      </c>
      <c r="BL27" s="440">
        <f t="shared" si="16"/>
        <v>0</v>
      </c>
      <c r="BM27" s="440">
        <f t="shared" si="16"/>
        <v>0</v>
      </c>
      <c r="BN27" s="440">
        <f t="shared" si="16"/>
        <v>0</v>
      </c>
      <c r="BO27" s="440">
        <f t="shared" si="16"/>
        <v>0</v>
      </c>
      <c r="BP27" s="440">
        <f t="shared" si="16"/>
        <v>0</v>
      </c>
      <c r="BQ27" s="440">
        <f t="shared" ref="BQ27:CG27" si="17">SUM(BQ28,BQ31)</f>
        <v>0</v>
      </c>
      <c r="BR27" s="440">
        <f t="shared" si="17"/>
        <v>0</v>
      </c>
      <c r="BS27" s="440">
        <f t="shared" si="17"/>
        <v>0</v>
      </c>
      <c r="BT27" s="440">
        <f t="shared" si="17"/>
        <v>0</v>
      </c>
      <c r="BU27" s="440">
        <f t="shared" si="17"/>
        <v>0</v>
      </c>
      <c r="BV27" s="440">
        <f t="shared" si="17"/>
        <v>0</v>
      </c>
      <c r="BW27" s="440">
        <f t="shared" si="17"/>
        <v>0</v>
      </c>
      <c r="BX27" s="440">
        <f t="shared" si="17"/>
        <v>0</v>
      </c>
      <c r="BY27" s="440">
        <f t="shared" si="17"/>
        <v>0</v>
      </c>
      <c r="BZ27" s="440">
        <f t="shared" si="17"/>
        <v>0</v>
      </c>
      <c r="CA27" s="440">
        <f t="shared" si="17"/>
        <v>0</v>
      </c>
      <c r="CB27" s="440">
        <f t="shared" si="17"/>
        <v>0</v>
      </c>
      <c r="CC27" s="440">
        <f t="shared" si="17"/>
        <v>0</v>
      </c>
      <c r="CD27" s="440">
        <f t="shared" si="17"/>
        <v>0</v>
      </c>
      <c r="CE27" s="440">
        <f t="shared" si="17"/>
        <v>0</v>
      </c>
      <c r="CF27" s="440">
        <f t="shared" si="17"/>
        <v>0</v>
      </c>
      <c r="CG27" s="442">
        <f t="shared" si="17"/>
        <v>0</v>
      </c>
    </row>
    <row r="28" spans="1:92" x14ac:dyDescent="0.35">
      <c r="B28" s="56" t="s">
        <v>791</v>
      </c>
      <c r="C28" s="56"/>
      <c r="D28" s="446">
        <v>0</v>
      </c>
      <c r="E28" s="446">
        <v>0</v>
      </c>
      <c r="F28" s="446">
        <v>0</v>
      </c>
      <c r="G28" s="446">
        <v>0</v>
      </c>
      <c r="H28" s="446">
        <v>0</v>
      </c>
      <c r="I28" s="446">
        <v>0</v>
      </c>
      <c r="J28" s="446">
        <v>0</v>
      </c>
      <c r="K28" s="446">
        <v>0</v>
      </c>
      <c r="L28" s="446">
        <v>0</v>
      </c>
      <c r="M28" s="446">
        <v>0</v>
      </c>
      <c r="N28" s="446">
        <v>0</v>
      </c>
      <c r="O28" s="446">
        <v>0</v>
      </c>
      <c r="P28" s="446">
        <v>0</v>
      </c>
      <c r="Q28" s="446">
        <v>0</v>
      </c>
      <c r="R28" s="446">
        <v>0</v>
      </c>
      <c r="S28" s="446">
        <v>0</v>
      </c>
      <c r="T28" s="446">
        <v>0</v>
      </c>
      <c r="U28" s="446">
        <v>0</v>
      </c>
      <c r="V28" s="446">
        <v>0</v>
      </c>
      <c r="W28" s="446">
        <v>0</v>
      </c>
      <c r="X28" s="446">
        <v>0</v>
      </c>
      <c r="Y28" s="446">
        <v>0</v>
      </c>
      <c r="Z28" s="446">
        <v>0</v>
      </c>
      <c r="AA28" s="446">
        <v>91</v>
      </c>
      <c r="AB28" s="446">
        <v>196</v>
      </c>
      <c r="AC28" s="446">
        <v>241.541</v>
      </c>
      <c r="AD28" s="446">
        <v>319.58499999999998</v>
      </c>
      <c r="AE28" s="446">
        <v>448.238</v>
      </c>
      <c r="AF28" s="446">
        <v>562.80799999999999</v>
      </c>
      <c r="AG28" s="446">
        <v>701.21900000000005</v>
      </c>
      <c r="AH28" s="446">
        <f>SUM(AH29:AH30)</f>
        <v>840</v>
      </c>
      <c r="AI28" s="446">
        <f t="shared" ref="AI28:AY28" si="18">SUM(AI29:AI30)</f>
        <v>992</v>
      </c>
      <c r="AJ28" s="446">
        <f t="shared" si="18"/>
        <v>1140</v>
      </c>
      <c r="AK28" s="446">
        <f t="shared" si="18"/>
        <v>1344</v>
      </c>
      <c r="AL28" s="446">
        <f t="shared" si="18"/>
        <v>1540</v>
      </c>
      <c r="AM28" s="446">
        <f t="shared" si="18"/>
        <v>1805</v>
      </c>
      <c r="AN28" s="446">
        <f t="shared" si="18"/>
        <v>2042</v>
      </c>
      <c r="AO28" s="446">
        <f t="shared" si="18"/>
        <v>2222</v>
      </c>
      <c r="AP28" s="446">
        <f t="shared" si="18"/>
        <v>2480.3919999999998</v>
      </c>
      <c r="AQ28" s="446">
        <f t="shared" si="18"/>
        <v>2707.1950000000002</v>
      </c>
      <c r="AR28" s="446">
        <f t="shared" si="18"/>
        <v>3026.1489999999999</v>
      </c>
      <c r="AS28" s="446">
        <f t="shared" si="18"/>
        <v>3400.9540000000006</v>
      </c>
      <c r="AT28" s="446">
        <f t="shared" si="18"/>
        <v>3859.9520000000002</v>
      </c>
      <c r="AU28" s="446">
        <f t="shared" si="18"/>
        <v>4694.4589999999998</v>
      </c>
      <c r="AV28" s="446">
        <f t="shared" si="18"/>
        <v>5219.8249999999989</v>
      </c>
      <c r="AW28" s="446">
        <f t="shared" si="18"/>
        <v>5832.9319999999998</v>
      </c>
      <c r="AX28" s="446">
        <f t="shared" si="18"/>
        <v>6262.347999999999</v>
      </c>
      <c r="AY28" s="446">
        <f t="shared" si="18"/>
        <v>219.97</v>
      </c>
      <c r="AZ28" s="446">
        <v>0</v>
      </c>
      <c r="BA28" s="446">
        <v>0</v>
      </c>
      <c r="BB28" s="446">
        <v>0</v>
      </c>
      <c r="BC28" s="446">
        <v>0</v>
      </c>
      <c r="BD28" s="446">
        <v>0</v>
      </c>
      <c r="BE28" s="446">
        <v>0</v>
      </c>
      <c r="BF28" s="446">
        <v>0</v>
      </c>
      <c r="BG28" s="446">
        <v>0</v>
      </c>
      <c r="BH28" s="446">
        <v>0</v>
      </c>
      <c r="BI28" s="446">
        <v>0</v>
      </c>
      <c r="BJ28" s="446">
        <v>0</v>
      </c>
      <c r="BK28" s="446">
        <v>0</v>
      </c>
      <c r="BL28" s="446">
        <v>0</v>
      </c>
      <c r="BM28" s="446">
        <v>0</v>
      </c>
      <c r="BN28" s="446">
        <v>0</v>
      </c>
      <c r="BO28" s="446">
        <v>0</v>
      </c>
      <c r="BP28" s="446">
        <v>0</v>
      </c>
      <c r="BQ28" s="446">
        <v>0</v>
      </c>
      <c r="BR28" s="446">
        <v>0</v>
      </c>
      <c r="BS28" s="446">
        <v>0</v>
      </c>
      <c r="BT28" s="446">
        <v>0</v>
      </c>
      <c r="BU28" s="446">
        <v>0</v>
      </c>
      <c r="BV28" s="446">
        <v>0</v>
      </c>
      <c r="BW28" s="446">
        <v>0</v>
      </c>
      <c r="BX28" s="446">
        <v>0</v>
      </c>
      <c r="BY28" s="446">
        <v>0</v>
      </c>
      <c r="BZ28" s="446">
        <v>0</v>
      </c>
      <c r="CA28" s="446">
        <v>0</v>
      </c>
      <c r="CB28" s="446">
        <v>0</v>
      </c>
      <c r="CC28" s="446">
        <v>0</v>
      </c>
      <c r="CD28" s="446">
        <v>0</v>
      </c>
      <c r="CE28" s="446">
        <v>0</v>
      </c>
      <c r="CF28" s="446">
        <v>0</v>
      </c>
      <c r="CG28" s="447">
        <v>0</v>
      </c>
    </row>
    <row r="29" spans="1:92" x14ac:dyDescent="0.35">
      <c r="B29" s="288" t="s">
        <v>568</v>
      </c>
      <c r="C29" s="56"/>
      <c r="D29" s="446">
        <v>0</v>
      </c>
      <c r="E29" s="446">
        <v>0</v>
      </c>
      <c r="F29" s="446">
        <v>0</v>
      </c>
      <c r="G29" s="446">
        <v>0</v>
      </c>
      <c r="H29" s="446">
        <v>0</v>
      </c>
      <c r="I29" s="446">
        <v>0</v>
      </c>
      <c r="J29" s="446">
        <v>0</v>
      </c>
      <c r="K29" s="446">
        <v>0</v>
      </c>
      <c r="L29" s="446">
        <v>0</v>
      </c>
      <c r="M29" s="446">
        <v>0</v>
      </c>
      <c r="N29" s="446">
        <v>0</v>
      </c>
      <c r="O29" s="446">
        <v>0</v>
      </c>
      <c r="P29" s="446">
        <v>0</v>
      </c>
      <c r="Q29" s="446">
        <v>0</v>
      </c>
      <c r="R29" s="446">
        <v>0</v>
      </c>
      <c r="S29" s="446">
        <v>0</v>
      </c>
      <c r="T29" s="446">
        <v>0</v>
      </c>
      <c r="U29" s="446">
        <v>0</v>
      </c>
      <c r="V29" s="446">
        <v>0</v>
      </c>
      <c r="W29" s="446">
        <v>0</v>
      </c>
      <c r="X29" s="446">
        <v>0</v>
      </c>
      <c r="Y29" s="446">
        <v>0</v>
      </c>
      <c r="Z29" s="446">
        <v>0</v>
      </c>
      <c r="AA29" s="446">
        <v>0</v>
      </c>
      <c r="AB29" s="446">
        <v>0</v>
      </c>
      <c r="AC29" s="446">
        <v>0</v>
      </c>
      <c r="AD29" s="446">
        <v>0</v>
      </c>
      <c r="AE29" s="446">
        <v>0</v>
      </c>
      <c r="AF29" s="446">
        <v>0</v>
      </c>
      <c r="AG29" s="446">
        <v>0</v>
      </c>
      <c r="AH29" s="446">
        <v>772.81210362020079</v>
      </c>
      <c r="AI29" s="446">
        <v>912.65429379909426</v>
      </c>
      <c r="AJ29" s="446">
        <v>1049.5810005581873</v>
      </c>
      <c r="AK29" s="446">
        <v>1237.2938535808794</v>
      </c>
      <c r="AL29" s="446">
        <v>1415.0885796393793</v>
      </c>
      <c r="AM29" s="446">
        <v>1655.2739886496092</v>
      </c>
      <c r="AN29" s="446">
        <v>1856.8768123129773</v>
      </c>
      <c r="AO29" s="446">
        <v>1989.2295129625934</v>
      </c>
      <c r="AP29" s="446">
        <v>2178.8480527078132</v>
      </c>
      <c r="AQ29" s="446">
        <v>2332.7579787363456</v>
      </c>
      <c r="AR29" s="446">
        <v>2568.7201034171771</v>
      </c>
      <c r="AS29" s="446">
        <v>2839.3256443284918</v>
      </c>
      <c r="AT29" s="446">
        <v>3168.1453738208279</v>
      </c>
      <c r="AU29" s="446">
        <v>3823.4211065045206</v>
      </c>
      <c r="AV29" s="446">
        <v>4244.0094411830742</v>
      </c>
      <c r="AW29" s="446">
        <v>4760.0621334919697</v>
      </c>
      <c r="AX29" s="446">
        <v>5131.4675237746787</v>
      </c>
      <c r="AY29" s="446">
        <v>180.24691556660795</v>
      </c>
      <c r="AZ29" s="446">
        <v>0</v>
      </c>
      <c r="BA29" s="446">
        <v>0</v>
      </c>
      <c r="BB29" s="446">
        <v>0</v>
      </c>
      <c r="BC29" s="446">
        <v>0</v>
      </c>
      <c r="BD29" s="446">
        <v>0</v>
      </c>
      <c r="BE29" s="446">
        <v>0</v>
      </c>
      <c r="BF29" s="446">
        <v>0</v>
      </c>
      <c r="BG29" s="446">
        <v>0</v>
      </c>
      <c r="BH29" s="446">
        <v>0</v>
      </c>
      <c r="BI29" s="446">
        <v>0</v>
      </c>
      <c r="BJ29" s="446">
        <v>0</v>
      </c>
      <c r="BK29" s="446">
        <v>0</v>
      </c>
      <c r="BL29" s="446">
        <v>0</v>
      </c>
      <c r="BM29" s="446">
        <v>0</v>
      </c>
      <c r="BN29" s="446">
        <v>0</v>
      </c>
      <c r="BO29" s="446">
        <v>0</v>
      </c>
      <c r="BP29" s="446">
        <v>0</v>
      </c>
      <c r="BQ29" s="446">
        <v>0</v>
      </c>
      <c r="BR29" s="446">
        <v>0</v>
      </c>
      <c r="BS29" s="446">
        <v>0</v>
      </c>
      <c r="BT29" s="446">
        <v>0</v>
      </c>
      <c r="BU29" s="446">
        <v>0</v>
      </c>
      <c r="BV29" s="446">
        <v>0</v>
      </c>
      <c r="BW29" s="446">
        <v>0</v>
      </c>
      <c r="BX29" s="446">
        <v>0</v>
      </c>
      <c r="BY29" s="446">
        <v>0</v>
      </c>
      <c r="BZ29" s="446">
        <v>0</v>
      </c>
      <c r="CA29" s="446">
        <v>0</v>
      </c>
      <c r="CB29" s="446">
        <v>0</v>
      </c>
      <c r="CC29" s="446">
        <v>0</v>
      </c>
      <c r="CD29" s="446">
        <v>0</v>
      </c>
      <c r="CE29" s="446">
        <v>0</v>
      </c>
      <c r="CF29" s="446">
        <v>0</v>
      </c>
      <c r="CG29" s="447">
        <v>0</v>
      </c>
    </row>
    <row r="30" spans="1:92" x14ac:dyDescent="0.35">
      <c r="B30" s="288" t="s">
        <v>567</v>
      </c>
      <c r="C30" s="56"/>
      <c r="D30" s="446">
        <v>0</v>
      </c>
      <c r="E30" s="446">
        <v>0</v>
      </c>
      <c r="F30" s="446">
        <v>0</v>
      </c>
      <c r="G30" s="446">
        <v>0</v>
      </c>
      <c r="H30" s="446">
        <v>0</v>
      </c>
      <c r="I30" s="446">
        <v>0</v>
      </c>
      <c r="J30" s="446">
        <v>0</v>
      </c>
      <c r="K30" s="446">
        <v>0</v>
      </c>
      <c r="L30" s="446">
        <v>0</v>
      </c>
      <c r="M30" s="446">
        <v>0</v>
      </c>
      <c r="N30" s="446">
        <v>0</v>
      </c>
      <c r="O30" s="446">
        <v>0</v>
      </c>
      <c r="P30" s="446">
        <v>0</v>
      </c>
      <c r="Q30" s="446">
        <v>0</v>
      </c>
      <c r="R30" s="446">
        <v>0</v>
      </c>
      <c r="S30" s="446">
        <v>0</v>
      </c>
      <c r="T30" s="446">
        <v>0</v>
      </c>
      <c r="U30" s="446">
        <v>0</v>
      </c>
      <c r="V30" s="446">
        <v>0</v>
      </c>
      <c r="W30" s="446">
        <v>0</v>
      </c>
      <c r="X30" s="446">
        <v>0</v>
      </c>
      <c r="Y30" s="446">
        <v>0</v>
      </c>
      <c r="Z30" s="446">
        <v>0</v>
      </c>
      <c r="AA30" s="446">
        <v>0</v>
      </c>
      <c r="AB30" s="446">
        <v>0</v>
      </c>
      <c r="AC30" s="446">
        <v>0</v>
      </c>
      <c r="AD30" s="446">
        <v>0</v>
      </c>
      <c r="AE30" s="446">
        <v>0</v>
      </c>
      <c r="AF30" s="446">
        <v>0</v>
      </c>
      <c r="AG30" s="446">
        <v>0</v>
      </c>
      <c r="AH30" s="446">
        <v>67.18789637979917</v>
      </c>
      <c r="AI30" s="446">
        <v>79.345706200905695</v>
      </c>
      <c r="AJ30" s="446">
        <v>90.418999441812772</v>
      </c>
      <c r="AK30" s="446">
        <v>106.7061464191205</v>
      </c>
      <c r="AL30" s="446">
        <v>124.91142036062074</v>
      </c>
      <c r="AM30" s="446">
        <v>149.72601135039079</v>
      </c>
      <c r="AN30" s="446">
        <v>185.12318768702264</v>
      </c>
      <c r="AO30" s="446">
        <v>232.77048703740655</v>
      </c>
      <c r="AP30" s="446">
        <v>301.54394729218672</v>
      </c>
      <c r="AQ30" s="446">
        <v>374.43702126365451</v>
      </c>
      <c r="AR30" s="446">
        <v>457.42889658282257</v>
      </c>
      <c r="AS30" s="446">
        <v>561.62835567150864</v>
      </c>
      <c r="AT30" s="446">
        <v>691.80662617917244</v>
      </c>
      <c r="AU30" s="446">
        <v>871.03789349547901</v>
      </c>
      <c r="AV30" s="446">
        <v>975.8155588169252</v>
      </c>
      <c r="AW30" s="446">
        <v>1072.8698665080299</v>
      </c>
      <c r="AX30" s="446">
        <v>1130.8804762253205</v>
      </c>
      <c r="AY30" s="446">
        <v>39.723084433392039</v>
      </c>
      <c r="AZ30" s="446">
        <v>0</v>
      </c>
      <c r="BA30" s="446">
        <v>0</v>
      </c>
      <c r="BB30" s="446">
        <v>0</v>
      </c>
      <c r="BC30" s="446">
        <v>0</v>
      </c>
      <c r="BD30" s="446">
        <v>0</v>
      </c>
      <c r="BE30" s="446">
        <v>0</v>
      </c>
      <c r="BF30" s="446">
        <v>0</v>
      </c>
      <c r="BG30" s="446">
        <v>0</v>
      </c>
      <c r="BH30" s="446">
        <v>0</v>
      </c>
      <c r="BI30" s="446">
        <v>0</v>
      </c>
      <c r="BJ30" s="446">
        <v>0</v>
      </c>
      <c r="BK30" s="446">
        <v>0</v>
      </c>
      <c r="BL30" s="446">
        <v>0</v>
      </c>
      <c r="BM30" s="446">
        <v>0</v>
      </c>
      <c r="BN30" s="446">
        <v>0</v>
      </c>
      <c r="BO30" s="446">
        <v>0</v>
      </c>
      <c r="BP30" s="446">
        <v>0</v>
      </c>
      <c r="BQ30" s="446">
        <v>0</v>
      </c>
      <c r="BR30" s="446">
        <v>0</v>
      </c>
      <c r="BS30" s="446">
        <v>0</v>
      </c>
      <c r="BT30" s="446">
        <v>0</v>
      </c>
      <c r="BU30" s="446">
        <v>0</v>
      </c>
      <c r="BV30" s="446">
        <v>0</v>
      </c>
      <c r="BW30" s="446">
        <v>0</v>
      </c>
      <c r="BX30" s="446">
        <v>0</v>
      </c>
      <c r="BY30" s="446">
        <v>0</v>
      </c>
      <c r="BZ30" s="446">
        <v>0</v>
      </c>
      <c r="CA30" s="446">
        <v>0</v>
      </c>
      <c r="CB30" s="446">
        <v>0</v>
      </c>
      <c r="CC30" s="446">
        <v>0</v>
      </c>
      <c r="CD30" s="446">
        <v>0</v>
      </c>
      <c r="CE30" s="446">
        <v>0</v>
      </c>
      <c r="CF30" s="446">
        <v>0</v>
      </c>
      <c r="CG30" s="447">
        <v>0</v>
      </c>
    </row>
    <row r="31" spans="1:92" ht="24" customHeight="1" x14ac:dyDescent="0.35">
      <c r="A31" s="353"/>
      <c r="B31" s="56" t="s">
        <v>792</v>
      </c>
      <c r="C31" s="56"/>
      <c r="D31" s="446">
        <v>0</v>
      </c>
      <c r="E31" s="446">
        <v>0</v>
      </c>
      <c r="F31" s="446">
        <v>0</v>
      </c>
      <c r="G31" s="446">
        <v>0</v>
      </c>
      <c r="H31" s="446">
        <v>0</v>
      </c>
      <c r="I31" s="446">
        <v>0</v>
      </c>
      <c r="J31" s="446">
        <v>0</v>
      </c>
      <c r="K31" s="446">
        <v>0</v>
      </c>
      <c r="L31" s="446">
        <v>0</v>
      </c>
      <c r="M31" s="446">
        <v>0</v>
      </c>
      <c r="N31" s="446">
        <v>0</v>
      </c>
      <c r="O31" s="446">
        <v>0</v>
      </c>
      <c r="P31" s="446">
        <v>0</v>
      </c>
      <c r="Q31" s="446">
        <v>0</v>
      </c>
      <c r="R31" s="446">
        <v>0</v>
      </c>
      <c r="S31" s="446">
        <v>0</v>
      </c>
      <c r="T31" s="446">
        <v>0</v>
      </c>
      <c r="U31" s="446">
        <v>0</v>
      </c>
      <c r="V31" s="446">
        <v>0</v>
      </c>
      <c r="W31" s="446">
        <v>0</v>
      </c>
      <c r="X31" s="446">
        <v>0</v>
      </c>
      <c r="Y31" s="446">
        <v>0</v>
      </c>
      <c r="Z31" s="446">
        <v>0</v>
      </c>
      <c r="AA31" s="446">
        <v>0</v>
      </c>
      <c r="AB31" s="446">
        <v>0</v>
      </c>
      <c r="AC31" s="446">
        <v>0</v>
      </c>
      <c r="AD31" s="446">
        <v>0</v>
      </c>
      <c r="AE31" s="446">
        <v>0</v>
      </c>
      <c r="AF31" s="446">
        <v>0</v>
      </c>
      <c r="AG31" s="446">
        <v>0</v>
      </c>
      <c r="AH31" s="446">
        <f>SUM(AH32:AH33)</f>
        <v>0</v>
      </c>
      <c r="AI31" s="446">
        <f t="shared" ref="AI31:AY31" si="19">SUM(AI32:AI33)</f>
        <v>3</v>
      </c>
      <c r="AJ31" s="446">
        <f t="shared" si="19"/>
        <v>10</v>
      </c>
      <c r="AK31" s="446">
        <f t="shared" si="19"/>
        <v>26</v>
      </c>
      <c r="AL31" s="446">
        <f t="shared" si="19"/>
        <v>53</v>
      </c>
      <c r="AM31" s="446">
        <f t="shared" si="19"/>
        <v>67</v>
      </c>
      <c r="AN31" s="446">
        <f t="shared" si="19"/>
        <v>100</v>
      </c>
      <c r="AO31" s="446">
        <f t="shared" si="19"/>
        <v>127</v>
      </c>
      <c r="AP31" s="446">
        <f t="shared" si="19"/>
        <v>193.446</v>
      </c>
      <c r="AQ31" s="446">
        <f t="shared" si="19"/>
        <v>261.20999999999998</v>
      </c>
      <c r="AR31" s="446">
        <f t="shared" si="19"/>
        <v>333.20899999999995</v>
      </c>
      <c r="AS31" s="446">
        <f t="shared" si="19"/>
        <v>435.68200000000002</v>
      </c>
      <c r="AT31" s="446">
        <f t="shared" si="19"/>
        <v>571.06700000000001</v>
      </c>
      <c r="AU31" s="446">
        <f t="shared" si="19"/>
        <v>790.95899999999995</v>
      </c>
      <c r="AV31" s="446">
        <f t="shared" si="19"/>
        <v>989.77700000000004</v>
      </c>
      <c r="AW31" s="446">
        <f t="shared" si="19"/>
        <v>1234.896</v>
      </c>
      <c r="AX31" s="446">
        <f t="shared" si="19"/>
        <v>1442.7860000000001</v>
      </c>
      <c r="AY31" s="446">
        <f t="shared" si="19"/>
        <v>51.029999999999994</v>
      </c>
      <c r="AZ31" s="446">
        <v>0</v>
      </c>
      <c r="BA31" s="446">
        <v>0</v>
      </c>
      <c r="BB31" s="446">
        <v>0</v>
      </c>
      <c r="BC31" s="446">
        <v>0</v>
      </c>
      <c r="BD31" s="446">
        <v>0</v>
      </c>
      <c r="BE31" s="446">
        <v>0</v>
      </c>
      <c r="BF31" s="446">
        <v>0</v>
      </c>
      <c r="BG31" s="446">
        <v>0</v>
      </c>
      <c r="BH31" s="446">
        <v>0</v>
      </c>
      <c r="BI31" s="446">
        <v>0</v>
      </c>
      <c r="BJ31" s="446">
        <v>0</v>
      </c>
      <c r="BK31" s="446">
        <v>0</v>
      </c>
      <c r="BL31" s="446">
        <v>0</v>
      </c>
      <c r="BM31" s="446">
        <v>0</v>
      </c>
      <c r="BN31" s="446">
        <v>0</v>
      </c>
      <c r="BO31" s="446">
        <v>0</v>
      </c>
      <c r="BP31" s="446">
        <v>0</v>
      </c>
      <c r="BQ31" s="446">
        <v>0</v>
      </c>
      <c r="BR31" s="446">
        <v>0</v>
      </c>
      <c r="BS31" s="446">
        <v>0</v>
      </c>
      <c r="BT31" s="446">
        <v>0</v>
      </c>
      <c r="BU31" s="446">
        <v>0</v>
      </c>
      <c r="BV31" s="446">
        <v>0</v>
      </c>
      <c r="BW31" s="446">
        <v>0</v>
      </c>
      <c r="BX31" s="446">
        <v>0</v>
      </c>
      <c r="BY31" s="446">
        <v>0</v>
      </c>
      <c r="BZ31" s="446">
        <v>0</v>
      </c>
      <c r="CA31" s="446">
        <v>0</v>
      </c>
      <c r="CB31" s="446">
        <v>0</v>
      </c>
      <c r="CC31" s="446">
        <v>0</v>
      </c>
      <c r="CD31" s="446">
        <v>0</v>
      </c>
      <c r="CE31" s="446">
        <v>0</v>
      </c>
      <c r="CF31" s="446">
        <v>0</v>
      </c>
      <c r="CG31" s="447">
        <v>0</v>
      </c>
    </row>
    <row r="32" spans="1:92" x14ac:dyDescent="0.35">
      <c r="A32" s="353"/>
      <c r="B32" s="288" t="s">
        <v>568</v>
      </c>
      <c r="C32" s="56"/>
      <c r="D32" s="446">
        <v>0</v>
      </c>
      <c r="E32" s="446">
        <v>0</v>
      </c>
      <c r="F32" s="446">
        <v>0</v>
      </c>
      <c r="G32" s="446">
        <v>0</v>
      </c>
      <c r="H32" s="446">
        <v>0</v>
      </c>
      <c r="I32" s="446">
        <v>0</v>
      </c>
      <c r="J32" s="446">
        <v>0</v>
      </c>
      <c r="K32" s="446">
        <v>0</v>
      </c>
      <c r="L32" s="446">
        <v>0</v>
      </c>
      <c r="M32" s="446">
        <v>0</v>
      </c>
      <c r="N32" s="446">
        <v>0</v>
      </c>
      <c r="O32" s="446">
        <v>0</v>
      </c>
      <c r="P32" s="446">
        <v>0</v>
      </c>
      <c r="Q32" s="446">
        <v>0</v>
      </c>
      <c r="R32" s="446">
        <v>0</v>
      </c>
      <c r="S32" s="446">
        <v>0</v>
      </c>
      <c r="T32" s="446">
        <v>0</v>
      </c>
      <c r="U32" s="446">
        <v>0</v>
      </c>
      <c r="V32" s="446">
        <v>0</v>
      </c>
      <c r="W32" s="446">
        <v>0</v>
      </c>
      <c r="X32" s="446">
        <v>0</v>
      </c>
      <c r="Y32" s="446">
        <v>0</v>
      </c>
      <c r="Z32" s="446">
        <v>0</v>
      </c>
      <c r="AA32" s="446">
        <v>0</v>
      </c>
      <c r="AB32" s="446">
        <v>0</v>
      </c>
      <c r="AC32" s="446">
        <v>0</v>
      </c>
      <c r="AD32" s="446">
        <v>0</v>
      </c>
      <c r="AE32" s="446">
        <v>0</v>
      </c>
      <c r="AF32" s="446">
        <v>0</v>
      </c>
      <c r="AG32" s="446">
        <v>0</v>
      </c>
      <c r="AH32" s="446">
        <v>0</v>
      </c>
      <c r="AI32" s="446">
        <v>2.8974368625987705</v>
      </c>
      <c r="AJ32" s="446">
        <v>9.6609895148372367</v>
      </c>
      <c r="AK32" s="446">
        <v>25.117688783350097</v>
      </c>
      <c r="AL32" s="446">
        <v>51.162549786587917</v>
      </c>
      <c r="AM32" s="446">
        <v>64.624510381642168</v>
      </c>
      <c r="AN32" s="446">
        <v>96.125074410163435</v>
      </c>
      <c r="AO32" s="446">
        <v>121.31348922174391</v>
      </c>
      <c r="AP32" s="446">
        <v>183.4891118201582</v>
      </c>
      <c r="AQ32" s="446">
        <v>245.98525168976292</v>
      </c>
      <c r="AR32" s="446">
        <v>311.65002502751975</v>
      </c>
      <c r="AS32" s="446">
        <v>404.55730617143536</v>
      </c>
      <c r="AT32" s="446">
        <v>526.74289399371503</v>
      </c>
      <c r="AU32" s="446">
        <v>727.27916232282041</v>
      </c>
      <c r="AV32" s="446">
        <v>911.30117816056713</v>
      </c>
      <c r="AW32" s="446">
        <v>1137.0936137204967</v>
      </c>
      <c r="AX32" s="446">
        <v>1326.7305100097926</v>
      </c>
      <c r="AY32" s="446">
        <v>46.925225172547911</v>
      </c>
      <c r="AZ32" s="446">
        <v>0</v>
      </c>
      <c r="BA32" s="446">
        <v>0</v>
      </c>
      <c r="BB32" s="446">
        <v>0</v>
      </c>
      <c r="BC32" s="446">
        <v>0</v>
      </c>
      <c r="BD32" s="446">
        <v>0</v>
      </c>
      <c r="BE32" s="446">
        <v>0</v>
      </c>
      <c r="BF32" s="446">
        <v>0</v>
      </c>
      <c r="BG32" s="446">
        <v>0</v>
      </c>
      <c r="BH32" s="446">
        <v>0</v>
      </c>
      <c r="BI32" s="446">
        <v>0</v>
      </c>
      <c r="BJ32" s="446">
        <v>0</v>
      </c>
      <c r="BK32" s="446">
        <v>0</v>
      </c>
      <c r="BL32" s="446">
        <v>0</v>
      </c>
      <c r="BM32" s="446">
        <v>0</v>
      </c>
      <c r="BN32" s="446">
        <v>0</v>
      </c>
      <c r="BO32" s="446">
        <v>0</v>
      </c>
      <c r="BP32" s="446">
        <v>0</v>
      </c>
      <c r="BQ32" s="446">
        <v>0</v>
      </c>
      <c r="BR32" s="446">
        <v>0</v>
      </c>
      <c r="BS32" s="446">
        <v>0</v>
      </c>
      <c r="BT32" s="446">
        <v>0</v>
      </c>
      <c r="BU32" s="446">
        <v>0</v>
      </c>
      <c r="BV32" s="446">
        <v>0</v>
      </c>
      <c r="BW32" s="446">
        <v>0</v>
      </c>
      <c r="BX32" s="446">
        <v>0</v>
      </c>
      <c r="BY32" s="446">
        <v>0</v>
      </c>
      <c r="BZ32" s="446">
        <v>0</v>
      </c>
      <c r="CA32" s="446">
        <v>0</v>
      </c>
      <c r="CB32" s="446">
        <v>0</v>
      </c>
      <c r="CC32" s="446">
        <v>0</v>
      </c>
      <c r="CD32" s="446">
        <v>0</v>
      </c>
      <c r="CE32" s="446">
        <v>0</v>
      </c>
      <c r="CF32" s="446">
        <v>0</v>
      </c>
      <c r="CG32" s="447">
        <v>0</v>
      </c>
    </row>
    <row r="33" spans="1:86" x14ac:dyDescent="0.35">
      <c r="A33" s="353"/>
      <c r="B33" s="288" t="s">
        <v>567</v>
      </c>
      <c r="C33" s="56"/>
      <c r="D33" s="446">
        <v>0</v>
      </c>
      <c r="E33" s="446">
        <v>0</v>
      </c>
      <c r="F33" s="446">
        <v>0</v>
      </c>
      <c r="G33" s="446">
        <v>0</v>
      </c>
      <c r="H33" s="446">
        <v>0</v>
      </c>
      <c r="I33" s="446">
        <v>0</v>
      </c>
      <c r="J33" s="446">
        <v>0</v>
      </c>
      <c r="K33" s="446">
        <v>0</v>
      </c>
      <c r="L33" s="446">
        <v>0</v>
      </c>
      <c r="M33" s="446">
        <v>0</v>
      </c>
      <c r="N33" s="446">
        <v>0</v>
      </c>
      <c r="O33" s="446">
        <v>0</v>
      </c>
      <c r="P33" s="446">
        <v>0</v>
      </c>
      <c r="Q33" s="446">
        <v>0</v>
      </c>
      <c r="R33" s="446">
        <v>0</v>
      </c>
      <c r="S33" s="446">
        <v>0</v>
      </c>
      <c r="T33" s="446">
        <v>0</v>
      </c>
      <c r="U33" s="446">
        <v>0</v>
      </c>
      <c r="V33" s="446">
        <v>0</v>
      </c>
      <c r="W33" s="446">
        <v>0</v>
      </c>
      <c r="X33" s="446">
        <v>0</v>
      </c>
      <c r="Y33" s="446">
        <v>0</v>
      </c>
      <c r="Z33" s="446">
        <v>0</v>
      </c>
      <c r="AA33" s="446">
        <v>0</v>
      </c>
      <c r="AB33" s="446">
        <v>0</v>
      </c>
      <c r="AC33" s="446">
        <v>0</v>
      </c>
      <c r="AD33" s="446">
        <v>0</v>
      </c>
      <c r="AE33" s="446">
        <v>0</v>
      </c>
      <c r="AF33" s="446">
        <v>0</v>
      </c>
      <c r="AG33" s="446">
        <v>0</v>
      </c>
      <c r="AH33" s="446">
        <v>0</v>
      </c>
      <c r="AI33" s="446">
        <v>0.10256313740122944</v>
      </c>
      <c r="AJ33" s="446">
        <v>0.339010485162763</v>
      </c>
      <c r="AK33" s="446">
        <v>0.88231121664990164</v>
      </c>
      <c r="AL33" s="446">
        <v>1.8374502134120854</v>
      </c>
      <c r="AM33" s="446">
        <v>2.3754896183578387</v>
      </c>
      <c r="AN33" s="446">
        <v>3.874925589836558</v>
      </c>
      <c r="AO33" s="446">
        <v>5.6865107782560864</v>
      </c>
      <c r="AP33" s="446">
        <v>9.9568881798417888</v>
      </c>
      <c r="AQ33" s="446">
        <v>15.224748310237054</v>
      </c>
      <c r="AR33" s="446">
        <v>21.558974972480229</v>
      </c>
      <c r="AS33" s="446">
        <v>31.124693828564666</v>
      </c>
      <c r="AT33" s="446">
        <v>44.324106006285028</v>
      </c>
      <c r="AU33" s="446">
        <v>63.679837677179577</v>
      </c>
      <c r="AV33" s="446">
        <v>78.475821839432896</v>
      </c>
      <c r="AW33" s="446">
        <v>97.802386279503267</v>
      </c>
      <c r="AX33" s="446">
        <v>116.05548999020743</v>
      </c>
      <c r="AY33" s="446">
        <v>4.1047748274520854</v>
      </c>
      <c r="AZ33" s="446">
        <v>0</v>
      </c>
      <c r="BA33" s="446">
        <v>0</v>
      </c>
      <c r="BB33" s="446">
        <v>0</v>
      </c>
      <c r="BC33" s="446">
        <v>0</v>
      </c>
      <c r="BD33" s="446">
        <v>0</v>
      </c>
      <c r="BE33" s="446">
        <v>0</v>
      </c>
      <c r="BF33" s="446">
        <v>0</v>
      </c>
      <c r="BG33" s="446">
        <v>0</v>
      </c>
      <c r="BH33" s="446">
        <v>0</v>
      </c>
      <c r="BI33" s="446">
        <v>0</v>
      </c>
      <c r="BJ33" s="446">
        <v>0</v>
      </c>
      <c r="BK33" s="446">
        <v>0</v>
      </c>
      <c r="BL33" s="446">
        <v>0</v>
      </c>
      <c r="BM33" s="446">
        <v>0</v>
      </c>
      <c r="BN33" s="446">
        <v>0</v>
      </c>
      <c r="BO33" s="446">
        <v>0</v>
      </c>
      <c r="BP33" s="446">
        <v>0</v>
      </c>
      <c r="BQ33" s="446">
        <v>0</v>
      </c>
      <c r="BR33" s="446">
        <v>0</v>
      </c>
      <c r="BS33" s="446">
        <v>0</v>
      </c>
      <c r="BT33" s="446">
        <v>0</v>
      </c>
      <c r="BU33" s="446">
        <v>0</v>
      </c>
      <c r="BV33" s="446">
        <v>0</v>
      </c>
      <c r="BW33" s="446">
        <v>0</v>
      </c>
      <c r="BX33" s="446">
        <v>0</v>
      </c>
      <c r="BY33" s="446">
        <v>0</v>
      </c>
      <c r="BZ33" s="446">
        <v>0</v>
      </c>
      <c r="CA33" s="446">
        <v>0</v>
      </c>
      <c r="CB33" s="446">
        <v>0</v>
      </c>
      <c r="CC33" s="446">
        <v>0</v>
      </c>
      <c r="CD33" s="446">
        <v>0</v>
      </c>
      <c r="CE33" s="446">
        <v>0</v>
      </c>
      <c r="CF33" s="446">
        <v>0</v>
      </c>
      <c r="CG33" s="447">
        <v>0</v>
      </c>
    </row>
    <row r="34" spans="1:86" s="246" customFormat="1" ht="26.25" customHeight="1" x14ac:dyDescent="0.35">
      <c r="B34" s="63" t="s">
        <v>425</v>
      </c>
      <c r="C34" s="233"/>
      <c r="D34" s="440">
        <v>43.5</v>
      </c>
      <c r="E34" s="440">
        <v>65.5</v>
      </c>
      <c r="F34" s="440">
        <v>68.599999999999994</v>
      </c>
      <c r="G34" s="440">
        <v>63.3</v>
      </c>
      <c r="H34" s="440">
        <v>79.2</v>
      </c>
      <c r="I34" s="440">
        <v>84.9</v>
      </c>
      <c r="J34" s="440">
        <v>84.5</v>
      </c>
      <c r="K34" s="440">
        <v>99.6</v>
      </c>
      <c r="L34" s="440">
        <v>96.7</v>
      </c>
      <c r="M34" s="440">
        <v>111.4</v>
      </c>
      <c r="N34" s="440">
        <v>133.5</v>
      </c>
      <c r="O34" s="440">
        <v>130.6</v>
      </c>
      <c r="P34" s="440">
        <v>135</v>
      </c>
      <c r="Q34" s="440">
        <v>154.6</v>
      </c>
      <c r="R34" s="440">
        <v>161.5</v>
      </c>
      <c r="S34" s="440">
        <v>191.4</v>
      </c>
      <c r="T34" s="440">
        <v>200.9</v>
      </c>
      <c r="U34" s="440">
        <v>248.5</v>
      </c>
      <c r="V34" s="440">
        <v>261.8</v>
      </c>
      <c r="W34" s="440">
        <v>322.89999999999998</v>
      </c>
      <c r="X34" s="440">
        <v>348.4</v>
      </c>
      <c r="Y34" s="440">
        <v>382.7</v>
      </c>
      <c r="Z34" s="440">
        <v>373.7</v>
      </c>
      <c r="AA34" s="440">
        <v>322.7</v>
      </c>
      <c r="AB34" s="440">
        <v>290.60000000000002</v>
      </c>
      <c r="AC34" s="440">
        <v>306.26799999999997</v>
      </c>
      <c r="AD34" s="440">
        <v>345.32</v>
      </c>
      <c r="AE34" s="440">
        <v>425.15600000000001</v>
      </c>
      <c r="AF34" s="440">
        <v>496.142</v>
      </c>
      <c r="AG34" s="440">
        <v>585.375</v>
      </c>
      <c r="AH34" s="440">
        <f>SUM(AH35:AH36)</f>
        <v>696</v>
      </c>
      <c r="AI34" s="440">
        <f t="shared" ref="AI34:CG34" si="20">SUM(AI35:AI36)</f>
        <v>655</v>
      </c>
      <c r="AJ34" s="440">
        <f t="shared" si="20"/>
        <v>654</v>
      </c>
      <c r="AK34" s="440">
        <f t="shared" si="20"/>
        <v>680</v>
      </c>
      <c r="AL34" s="440">
        <f t="shared" si="20"/>
        <v>554</v>
      </c>
      <c r="AM34" s="440">
        <f t="shared" si="20"/>
        <v>265</v>
      </c>
      <c r="AN34" s="440">
        <f t="shared" si="20"/>
        <v>279</v>
      </c>
      <c r="AO34" s="440">
        <f t="shared" si="20"/>
        <v>276</v>
      </c>
      <c r="AP34" s="440">
        <f t="shared" si="20"/>
        <v>179</v>
      </c>
      <c r="AQ34" s="440">
        <f t="shared" si="20"/>
        <v>193.001</v>
      </c>
      <c r="AR34" s="440">
        <f t="shared" si="20"/>
        <v>191.96</v>
      </c>
      <c r="AS34" s="440">
        <f t="shared" si="20"/>
        <v>203.69200000000001</v>
      </c>
      <c r="AT34" s="440">
        <f t="shared" si="20"/>
        <v>216.292</v>
      </c>
      <c r="AU34" s="440">
        <f t="shared" si="20"/>
        <v>273.512</v>
      </c>
      <c r="AV34" s="440">
        <f t="shared" si="20"/>
        <v>364</v>
      </c>
      <c r="AW34" s="440">
        <f t="shared" si="20"/>
        <v>365</v>
      </c>
      <c r="AX34" s="440">
        <f t="shared" si="20"/>
        <v>341.84</v>
      </c>
      <c r="AY34" s="440">
        <f t="shared" si="20"/>
        <v>12</v>
      </c>
      <c r="AZ34" s="440">
        <f t="shared" si="20"/>
        <v>0</v>
      </c>
      <c r="BA34" s="440">
        <f t="shared" si="20"/>
        <v>0</v>
      </c>
      <c r="BB34" s="440">
        <f t="shared" si="20"/>
        <v>0</v>
      </c>
      <c r="BC34" s="440">
        <f t="shared" si="20"/>
        <v>0</v>
      </c>
      <c r="BD34" s="440">
        <f t="shared" si="20"/>
        <v>0</v>
      </c>
      <c r="BE34" s="440">
        <f t="shared" si="20"/>
        <v>0</v>
      </c>
      <c r="BF34" s="440">
        <f t="shared" si="20"/>
        <v>0</v>
      </c>
      <c r="BG34" s="440">
        <f t="shared" si="20"/>
        <v>0</v>
      </c>
      <c r="BH34" s="440">
        <f t="shared" si="20"/>
        <v>0</v>
      </c>
      <c r="BI34" s="440">
        <f t="shared" si="20"/>
        <v>0</v>
      </c>
      <c r="BJ34" s="440">
        <f t="shared" si="20"/>
        <v>0</v>
      </c>
      <c r="BK34" s="440">
        <f t="shared" si="20"/>
        <v>0</v>
      </c>
      <c r="BL34" s="440">
        <f t="shared" si="20"/>
        <v>0</v>
      </c>
      <c r="BM34" s="440">
        <f t="shared" si="20"/>
        <v>0</v>
      </c>
      <c r="BN34" s="440">
        <f t="shared" si="20"/>
        <v>0</v>
      </c>
      <c r="BO34" s="440">
        <f t="shared" si="20"/>
        <v>0</v>
      </c>
      <c r="BP34" s="440">
        <f t="shared" si="20"/>
        <v>0</v>
      </c>
      <c r="BQ34" s="440">
        <f t="shared" si="20"/>
        <v>0</v>
      </c>
      <c r="BR34" s="440">
        <f t="shared" si="20"/>
        <v>0</v>
      </c>
      <c r="BS34" s="440">
        <f t="shared" si="20"/>
        <v>0</v>
      </c>
      <c r="BT34" s="440">
        <f t="shared" si="20"/>
        <v>0</v>
      </c>
      <c r="BU34" s="440">
        <f t="shared" si="20"/>
        <v>0</v>
      </c>
      <c r="BV34" s="440">
        <f t="shared" si="20"/>
        <v>0</v>
      </c>
      <c r="BW34" s="440">
        <f t="shared" si="20"/>
        <v>0</v>
      </c>
      <c r="BX34" s="440">
        <f t="shared" si="20"/>
        <v>0</v>
      </c>
      <c r="BY34" s="440">
        <f t="shared" si="20"/>
        <v>0</v>
      </c>
      <c r="BZ34" s="440">
        <f t="shared" si="20"/>
        <v>0</v>
      </c>
      <c r="CA34" s="440">
        <f t="shared" si="20"/>
        <v>0</v>
      </c>
      <c r="CB34" s="440">
        <f t="shared" si="20"/>
        <v>0</v>
      </c>
      <c r="CC34" s="440">
        <f t="shared" si="20"/>
        <v>0</v>
      </c>
      <c r="CD34" s="440">
        <f t="shared" si="20"/>
        <v>0</v>
      </c>
      <c r="CE34" s="440">
        <f t="shared" si="20"/>
        <v>0</v>
      </c>
      <c r="CF34" s="440">
        <f t="shared" si="20"/>
        <v>0</v>
      </c>
      <c r="CG34" s="442">
        <f t="shared" si="20"/>
        <v>0</v>
      </c>
    </row>
    <row r="35" spans="1:86" x14ac:dyDescent="0.35">
      <c r="A35" s="353"/>
      <c r="B35" s="444" t="s">
        <v>568</v>
      </c>
      <c r="C35" s="56"/>
      <c r="D35" s="446">
        <v>0</v>
      </c>
      <c r="E35" s="446">
        <v>0</v>
      </c>
      <c r="F35" s="446">
        <v>0</v>
      </c>
      <c r="G35" s="446">
        <v>0</v>
      </c>
      <c r="H35" s="446">
        <v>0</v>
      </c>
      <c r="I35" s="446">
        <v>0</v>
      </c>
      <c r="J35" s="446">
        <v>0</v>
      </c>
      <c r="K35" s="446">
        <v>0</v>
      </c>
      <c r="L35" s="446">
        <v>0</v>
      </c>
      <c r="M35" s="446">
        <v>0</v>
      </c>
      <c r="N35" s="446">
        <v>0</v>
      </c>
      <c r="O35" s="446">
        <v>0</v>
      </c>
      <c r="P35" s="446">
        <v>0</v>
      </c>
      <c r="Q35" s="446">
        <v>0</v>
      </c>
      <c r="R35" s="446">
        <v>0</v>
      </c>
      <c r="S35" s="446">
        <v>0</v>
      </c>
      <c r="T35" s="446">
        <v>0</v>
      </c>
      <c r="U35" s="446">
        <v>0</v>
      </c>
      <c r="V35" s="446">
        <v>0</v>
      </c>
      <c r="W35" s="446">
        <v>0</v>
      </c>
      <c r="X35" s="446">
        <v>0</v>
      </c>
      <c r="Y35" s="446">
        <v>0</v>
      </c>
      <c r="Z35" s="446">
        <v>0</v>
      </c>
      <c r="AA35" s="446">
        <v>0</v>
      </c>
      <c r="AB35" s="446">
        <v>0</v>
      </c>
      <c r="AC35" s="446">
        <v>0</v>
      </c>
      <c r="AD35" s="446">
        <v>0</v>
      </c>
      <c r="AE35" s="446">
        <v>0</v>
      </c>
      <c r="AF35" s="446">
        <v>0</v>
      </c>
      <c r="AG35" s="446">
        <v>0</v>
      </c>
      <c r="AH35" s="446">
        <v>692.06779661016947</v>
      </c>
      <c r="AI35" s="446">
        <v>651.10284251412429</v>
      </c>
      <c r="AJ35" s="446">
        <v>650.38790467625904</v>
      </c>
      <c r="AK35" s="446">
        <v>676.92556782599399</v>
      </c>
      <c r="AL35" s="446">
        <v>552.13472446683784</v>
      </c>
      <c r="AM35" s="446">
        <v>263.61462111751996</v>
      </c>
      <c r="AN35" s="446">
        <v>276.69102132243557</v>
      </c>
      <c r="AO35" s="446">
        <v>274.81545064377684</v>
      </c>
      <c r="AP35" s="446">
        <v>178.54797979797979</v>
      </c>
      <c r="AQ35" s="446">
        <v>192.06056974676341</v>
      </c>
      <c r="AR35" s="446">
        <v>190.63684421681606</v>
      </c>
      <c r="AS35" s="446">
        <v>201.85271023236854</v>
      </c>
      <c r="AT35" s="446">
        <v>214.42086405082213</v>
      </c>
      <c r="AU35" s="446">
        <v>271.85824636591479</v>
      </c>
      <c r="AV35" s="446">
        <v>362.03859649122808</v>
      </c>
      <c r="AW35" s="446">
        <v>362.42036586127239</v>
      </c>
      <c r="AX35" s="446">
        <v>340.62348754448396</v>
      </c>
      <c r="AY35" s="446">
        <v>11.957295373665481</v>
      </c>
      <c r="AZ35" s="446">
        <v>0</v>
      </c>
      <c r="BA35" s="446">
        <v>0</v>
      </c>
      <c r="BB35" s="446">
        <v>0</v>
      </c>
      <c r="BC35" s="446">
        <v>0</v>
      </c>
      <c r="BD35" s="446">
        <v>0</v>
      </c>
      <c r="BE35" s="446">
        <v>0</v>
      </c>
      <c r="BF35" s="446">
        <v>0</v>
      </c>
      <c r="BG35" s="446">
        <v>0</v>
      </c>
      <c r="BH35" s="446">
        <v>0</v>
      </c>
      <c r="BI35" s="446">
        <v>0</v>
      </c>
      <c r="BJ35" s="446">
        <v>0</v>
      </c>
      <c r="BK35" s="446">
        <v>0</v>
      </c>
      <c r="BL35" s="446">
        <v>0</v>
      </c>
      <c r="BM35" s="446">
        <v>0</v>
      </c>
      <c r="BN35" s="446">
        <v>0</v>
      </c>
      <c r="BO35" s="446">
        <v>0</v>
      </c>
      <c r="BP35" s="446">
        <v>0</v>
      </c>
      <c r="BQ35" s="446">
        <v>0</v>
      </c>
      <c r="BR35" s="446">
        <v>0</v>
      </c>
      <c r="BS35" s="446">
        <v>0</v>
      </c>
      <c r="BT35" s="446">
        <v>0</v>
      </c>
      <c r="BU35" s="446">
        <v>0</v>
      </c>
      <c r="BV35" s="446">
        <v>0</v>
      </c>
      <c r="BW35" s="446">
        <v>0</v>
      </c>
      <c r="BX35" s="446">
        <v>0</v>
      </c>
      <c r="BY35" s="446">
        <v>0</v>
      </c>
      <c r="BZ35" s="446">
        <v>0</v>
      </c>
      <c r="CA35" s="446">
        <v>0</v>
      </c>
      <c r="CB35" s="446">
        <v>0</v>
      </c>
      <c r="CC35" s="446">
        <v>0</v>
      </c>
      <c r="CD35" s="446">
        <v>0</v>
      </c>
      <c r="CE35" s="446">
        <v>0</v>
      </c>
      <c r="CF35" s="446">
        <v>0</v>
      </c>
      <c r="CG35" s="447">
        <v>0</v>
      </c>
    </row>
    <row r="36" spans="1:86" x14ac:dyDescent="0.35">
      <c r="A36" s="353"/>
      <c r="B36" s="444" t="s">
        <v>567</v>
      </c>
      <c r="C36" s="56"/>
      <c r="D36" s="446">
        <v>0</v>
      </c>
      <c r="E36" s="446">
        <v>0</v>
      </c>
      <c r="F36" s="446">
        <v>0</v>
      </c>
      <c r="G36" s="446">
        <v>0</v>
      </c>
      <c r="H36" s="446">
        <v>0</v>
      </c>
      <c r="I36" s="446">
        <v>0</v>
      </c>
      <c r="J36" s="446">
        <v>0</v>
      </c>
      <c r="K36" s="446">
        <v>0</v>
      </c>
      <c r="L36" s="446">
        <v>0</v>
      </c>
      <c r="M36" s="446">
        <v>0</v>
      </c>
      <c r="N36" s="446">
        <v>0</v>
      </c>
      <c r="O36" s="446">
        <v>0</v>
      </c>
      <c r="P36" s="446">
        <v>0</v>
      </c>
      <c r="Q36" s="446">
        <v>0</v>
      </c>
      <c r="R36" s="446">
        <v>0</v>
      </c>
      <c r="S36" s="446">
        <v>0</v>
      </c>
      <c r="T36" s="446">
        <v>0</v>
      </c>
      <c r="U36" s="446">
        <v>0</v>
      </c>
      <c r="V36" s="446">
        <v>0</v>
      </c>
      <c r="W36" s="446">
        <v>0</v>
      </c>
      <c r="X36" s="446">
        <v>0</v>
      </c>
      <c r="Y36" s="446">
        <v>0</v>
      </c>
      <c r="Z36" s="446">
        <v>0</v>
      </c>
      <c r="AA36" s="446">
        <v>0</v>
      </c>
      <c r="AB36" s="446">
        <v>0</v>
      </c>
      <c r="AC36" s="446">
        <v>0</v>
      </c>
      <c r="AD36" s="446">
        <v>0</v>
      </c>
      <c r="AE36" s="446">
        <v>0</v>
      </c>
      <c r="AF36" s="446">
        <v>0</v>
      </c>
      <c r="AG36" s="446">
        <v>0</v>
      </c>
      <c r="AH36" s="446">
        <v>3.9322033898305087</v>
      </c>
      <c r="AI36" s="446">
        <v>3.8971574858757063</v>
      </c>
      <c r="AJ36" s="446">
        <v>3.6120953237410074</v>
      </c>
      <c r="AK36" s="446">
        <v>3.0744321740060183</v>
      </c>
      <c r="AL36" s="446">
        <v>1.8652755331622144</v>
      </c>
      <c r="AM36" s="446">
        <v>1.3853788824800299</v>
      </c>
      <c r="AN36" s="446">
        <v>2.3089786775644203</v>
      </c>
      <c r="AO36" s="446">
        <v>1.1845493562231759</v>
      </c>
      <c r="AP36" s="446">
        <v>0.45202020202020204</v>
      </c>
      <c r="AQ36" s="446">
        <v>0.94043025323659124</v>
      </c>
      <c r="AR36" s="446">
        <v>1.3231557831839522</v>
      </c>
      <c r="AS36" s="446">
        <v>1.8392897676314719</v>
      </c>
      <c r="AT36" s="446">
        <v>1.8711359491778774</v>
      </c>
      <c r="AU36" s="446">
        <v>1.653753634085213</v>
      </c>
      <c r="AV36" s="446">
        <v>1.9614035087719299</v>
      </c>
      <c r="AW36" s="446">
        <v>2.5796341387276018</v>
      </c>
      <c r="AX36" s="446">
        <v>1.2165124555160141</v>
      </c>
      <c r="AY36" s="446">
        <v>4.2704626334519574E-2</v>
      </c>
      <c r="AZ36" s="446">
        <v>0</v>
      </c>
      <c r="BA36" s="446">
        <v>0</v>
      </c>
      <c r="BB36" s="446">
        <v>0</v>
      </c>
      <c r="BC36" s="446">
        <v>0</v>
      </c>
      <c r="BD36" s="446">
        <v>0</v>
      </c>
      <c r="BE36" s="446">
        <v>0</v>
      </c>
      <c r="BF36" s="446">
        <v>0</v>
      </c>
      <c r="BG36" s="446">
        <v>0</v>
      </c>
      <c r="BH36" s="446">
        <v>0</v>
      </c>
      <c r="BI36" s="446">
        <v>0</v>
      </c>
      <c r="BJ36" s="446">
        <v>0</v>
      </c>
      <c r="BK36" s="446">
        <v>0</v>
      </c>
      <c r="BL36" s="446">
        <v>0</v>
      </c>
      <c r="BM36" s="446">
        <v>0</v>
      </c>
      <c r="BN36" s="446">
        <v>0</v>
      </c>
      <c r="BO36" s="446">
        <v>0</v>
      </c>
      <c r="BP36" s="446">
        <v>0</v>
      </c>
      <c r="BQ36" s="446">
        <v>0</v>
      </c>
      <c r="BR36" s="446">
        <v>0</v>
      </c>
      <c r="BS36" s="446">
        <v>0</v>
      </c>
      <c r="BT36" s="446">
        <v>0</v>
      </c>
      <c r="BU36" s="446">
        <v>0</v>
      </c>
      <c r="BV36" s="446">
        <v>0</v>
      </c>
      <c r="BW36" s="446">
        <v>0</v>
      </c>
      <c r="BX36" s="446">
        <v>0</v>
      </c>
      <c r="BY36" s="446">
        <v>0</v>
      </c>
      <c r="BZ36" s="446">
        <v>0</v>
      </c>
      <c r="CA36" s="446">
        <v>0</v>
      </c>
      <c r="CB36" s="446">
        <v>0</v>
      </c>
      <c r="CC36" s="446">
        <v>0</v>
      </c>
      <c r="CD36" s="446">
        <v>0</v>
      </c>
      <c r="CE36" s="446">
        <v>0</v>
      </c>
      <c r="CF36" s="446">
        <v>0</v>
      </c>
      <c r="CG36" s="447">
        <v>0</v>
      </c>
    </row>
    <row r="37" spans="1:86" x14ac:dyDescent="0.35">
      <c r="A37" s="353"/>
      <c r="B37" s="444"/>
      <c r="C37" s="56"/>
      <c r="D37" s="446"/>
      <c r="E37" s="446"/>
      <c r="F37" s="446"/>
      <c r="G37" s="446"/>
      <c r="H37" s="446"/>
      <c r="I37" s="446"/>
      <c r="J37" s="446"/>
      <c r="K37" s="446"/>
      <c r="L37" s="446"/>
      <c r="M37" s="446"/>
      <c r="N37" s="446"/>
      <c r="O37" s="446"/>
      <c r="P37" s="446"/>
      <c r="Q37" s="446"/>
      <c r="R37" s="446"/>
      <c r="S37" s="446"/>
      <c r="T37" s="446"/>
      <c r="U37" s="446"/>
      <c r="V37" s="446"/>
      <c r="W37" s="446"/>
      <c r="X37" s="446"/>
      <c r="Y37" s="446"/>
      <c r="Z37" s="446"/>
      <c r="AA37" s="446"/>
      <c r="AB37" s="446"/>
      <c r="AC37" s="446"/>
      <c r="AD37" s="446"/>
      <c r="AE37" s="446"/>
      <c r="AF37" s="446"/>
      <c r="AG37" s="446"/>
      <c r="AH37" s="446"/>
      <c r="AI37" s="446"/>
      <c r="AJ37" s="446"/>
      <c r="AK37" s="446"/>
      <c r="AL37" s="446"/>
      <c r="AM37" s="446"/>
      <c r="AN37" s="446"/>
      <c r="AO37" s="446"/>
      <c r="AP37" s="446"/>
      <c r="AQ37" s="446"/>
      <c r="AR37" s="446"/>
      <c r="AS37" s="446"/>
      <c r="AT37" s="446"/>
      <c r="AU37" s="446"/>
      <c r="AV37" s="446"/>
      <c r="AW37" s="446"/>
      <c r="AX37" s="446"/>
      <c r="AY37" s="446"/>
      <c r="AZ37" s="446"/>
      <c r="BA37" s="446"/>
      <c r="BB37" s="446"/>
      <c r="BC37" s="446"/>
      <c r="BD37" s="446"/>
      <c r="BE37" s="446"/>
      <c r="BF37" s="446"/>
      <c r="BG37" s="446"/>
      <c r="BH37" s="446"/>
      <c r="BI37" s="446"/>
      <c r="BJ37" s="446"/>
      <c r="BK37" s="446"/>
      <c r="BL37" s="446"/>
      <c r="BM37" s="446"/>
      <c r="BN37" s="446"/>
      <c r="BO37" s="446"/>
      <c r="BP37" s="446"/>
      <c r="BQ37" s="446"/>
      <c r="BR37" s="446"/>
      <c r="BS37" s="446"/>
      <c r="BT37" s="446"/>
      <c r="BU37" s="446"/>
      <c r="BV37" s="446"/>
      <c r="BW37" s="446"/>
      <c r="BX37" s="446"/>
      <c r="BY37" s="446"/>
      <c r="BZ37" s="446"/>
      <c r="CA37" s="446"/>
      <c r="CB37" s="446"/>
      <c r="CC37" s="446"/>
      <c r="CD37" s="446"/>
      <c r="CE37" s="446"/>
      <c r="CF37" s="446"/>
      <c r="CG37" s="447"/>
    </row>
    <row r="38" spans="1:86" s="246" customFormat="1" x14ac:dyDescent="0.35">
      <c r="A38" s="399"/>
      <c r="B38" s="101" t="s">
        <v>793</v>
      </c>
      <c r="C38" s="101"/>
      <c r="D38" s="440">
        <v>0</v>
      </c>
      <c r="E38" s="440">
        <v>0</v>
      </c>
      <c r="F38" s="440">
        <v>0</v>
      </c>
      <c r="G38" s="440">
        <v>0</v>
      </c>
      <c r="H38" s="440">
        <v>0</v>
      </c>
      <c r="I38" s="440">
        <v>0</v>
      </c>
      <c r="J38" s="440">
        <v>0</v>
      </c>
      <c r="K38" s="440">
        <v>0</v>
      </c>
      <c r="L38" s="440">
        <v>0</v>
      </c>
      <c r="M38" s="440">
        <v>0</v>
      </c>
      <c r="N38" s="440">
        <v>0</v>
      </c>
      <c r="O38" s="440">
        <v>0</v>
      </c>
      <c r="P38" s="440">
        <v>0</v>
      </c>
      <c r="Q38" s="440">
        <v>0</v>
      </c>
      <c r="R38" s="440">
        <v>0</v>
      </c>
      <c r="S38" s="440">
        <v>0</v>
      </c>
      <c r="T38" s="440">
        <v>0</v>
      </c>
      <c r="U38" s="440">
        <v>0</v>
      </c>
      <c r="V38" s="440">
        <v>0</v>
      </c>
      <c r="W38" s="440">
        <v>0</v>
      </c>
      <c r="X38" s="440">
        <v>0</v>
      </c>
      <c r="Y38" s="440">
        <v>0</v>
      </c>
      <c r="Z38" s="440">
        <v>0</v>
      </c>
      <c r="AA38" s="440">
        <v>0</v>
      </c>
      <c r="AB38" s="440">
        <v>0</v>
      </c>
      <c r="AC38" s="440">
        <v>0</v>
      </c>
      <c r="AD38" s="440">
        <v>0</v>
      </c>
      <c r="AE38" s="440">
        <v>11.6</v>
      </c>
      <c r="AF38" s="440">
        <v>33.9</v>
      </c>
      <c r="AG38" s="440">
        <v>44.5</v>
      </c>
      <c r="AH38" s="440">
        <f>SUM(AH39:AH40)</f>
        <v>69</v>
      </c>
      <c r="AI38" s="440">
        <f t="shared" ref="AI38:CG38" si="21">SUM(AI39:AI40)</f>
        <v>85</v>
      </c>
      <c r="AJ38" s="440">
        <f t="shared" si="21"/>
        <v>108</v>
      </c>
      <c r="AK38" s="440">
        <f t="shared" si="21"/>
        <v>130</v>
      </c>
      <c r="AL38" s="440">
        <f t="shared" si="21"/>
        <v>154</v>
      </c>
      <c r="AM38" s="440">
        <f t="shared" si="21"/>
        <v>182</v>
      </c>
      <c r="AN38" s="440">
        <f t="shared" si="21"/>
        <v>236</v>
      </c>
      <c r="AO38" s="440">
        <f t="shared" si="21"/>
        <v>266</v>
      </c>
      <c r="AP38" s="440">
        <f t="shared" si="21"/>
        <v>285</v>
      </c>
      <c r="AQ38" s="440">
        <f t="shared" si="21"/>
        <v>295.17</v>
      </c>
      <c r="AR38" s="440">
        <f t="shared" si="21"/>
        <v>316.22399999999999</v>
      </c>
      <c r="AS38" s="440">
        <f t="shared" si="21"/>
        <v>345.99400000000003</v>
      </c>
      <c r="AT38" s="440">
        <f t="shared" si="21"/>
        <v>428.738</v>
      </c>
      <c r="AU38" s="440">
        <f t="shared" si="21"/>
        <v>596.20899999999983</v>
      </c>
      <c r="AV38" s="440">
        <f t="shared" si="21"/>
        <v>640.11500000000001</v>
      </c>
      <c r="AW38" s="440">
        <f t="shared" si="21"/>
        <v>703.23900000000003</v>
      </c>
      <c r="AX38" s="440">
        <f t="shared" si="21"/>
        <v>775.55</v>
      </c>
      <c r="AY38" s="440">
        <f t="shared" si="21"/>
        <v>820.41200000000003</v>
      </c>
      <c r="AZ38" s="440">
        <f t="shared" si="21"/>
        <v>905.78099999999995</v>
      </c>
      <c r="BA38" s="440">
        <f t="shared" si="21"/>
        <v>998.82600000000002</v>
      </c>
      <c r="BB38" s="440">
        <f t="shared" si="21"/>
        <v>984.22199999999998</v>
      </c>
      <c r="BC38" s="440">
        <f t="shared" si="21"/>
        <v>1006.239</v>
      </c>
      <c r="BD38" s="440">
        <f t="shared" si="21"/>
        <v>1014.208</v>
      </c>
      <c r="BE38" s="440">
        <f t="shared" si="21"/>
        <v>1039.6609860351221</v>
      </c>
      <c r="BF38" s="440">
        <f t="shared" si="21"/>
        <v>957.64443993986208</v>
      </c>
      <c r="BG38" s="440">
        <f t="shared" si="21"/>
        <v>936.04611806509195</v>
      </c>
      <c r="BH38" s="440">
        <f t="shared" si="21"/>
        <v>918.404</v>
      </c>
      <c r="BI38" s="440">
        <f t="shared" si="21"/>
        <v>900.21167600999991</v>
      </c>
      <c r="BJ38" s="440">
        <f t="shared" si="21"/>
        <v>903.50131326000019</v>
      </c>
      <c r="BK38" s="440">
        <f t="shared" si="21"/>
        <v>898.33186294287157</v>
      </c>
      <c r="BL38" s="440">
        <f t="shared" si="21"/>
        <v>887.43066767999994</v>
      </c>
      <c r="BM38" s="440">
        <f t="shared" si="21"/>
        <v>906.54925574000004</v>
      </c>
      <c r="BN38" s="440">
        <f t="shared" si="21"/>
        <v>888.26432449502204</v>
      </c>
      <c r="BO38" s="440">
        <f t="shared" si="21"/>
        <v>880.68628874000012</v>
      </c>
      <c r="BP38" s="440">
        <f t="shared" si="21"/>
        <v>886.86491193999996</v>
      </c>
      <c r="BQ38" s="440">
        <f t="shared" si="21"/>
        <v>859.72773397999993</v>
      </c>
      <c r="BR38" s="440">
        <f t="shared" si="21"/>
        <v>735.16706013999999</v>
      </c>
      <c r="BS38" s="440">
        <f t="shared" si="21"/>
        <v>469.59270565999998</v>
      </c>
      <c r="BT38" s="440">
        <f t="shared" si="21"/>
        <v>234.28937809000001</v>
      </c>
      <c r="BU38" s="440">
        <f t="shared" si="21"/>
        <v>119.58597664999999</v>
      </c>
      <c r="BV38" s="440">
        <f t="shared" si="21"/>
        <v>97.159200739999974</v>
      </c>
      <c r="BW38" s="440">
        <f t="shared" si="21"/>
        <v>89.01216091000002</v>
      </c>
      <c r="BX38" s="440">
        <f t="shared" si="21"/>
        <v>72.050411350000033</v>
      </c>
      <c r="BY38" s="440">
        <f t="shared" si="21"/>
        <v>62.393181790000007</v>
      </c>
      <c r="BZ38" s="440">
        <f t="shared" si="21"/>
        <v>58.390374389999984</v>
      </c>
      <c r="CA38" s="440">
        <f t="shared" si="21"/>
        <v>56.45326820999999</v>
      </c>
      <c r="CB38" s="440">
        <f t="shared" si="21"/>
        <v>54.126162702723214</v>
      </c>
      <c r="CC38" s="440">
        <f t="shared" si="21"/>
        <v>48.604490365851348</v>
      </c>
      <c r="CD38" s="440">
        <f t="shared" si="21"/>
        <v>43.588858190403414</v>
      </c>
      <c r="CE38" s="440">
        <f t="shared" si="21"/>
        <v>37.537732250057978</v>
      </c>
      <c r="CF38" s="440">
        <f t="shared" si="21"/>
        <v>31.084596347053765</v>
      </c>
      <c r="CG38" s="442">
        <f t="shared" si="21"/>
        <v>24.460151169994919</v>
      </c>
    </row>
    <row r="39" spans="1:86" x14ac:dyDescent="0.35">
      <c r="B39" s="444" t="s">
        <v>568</v>
      </c>
      <c r="C39" s="444"/>
      <c r="D39" s="446">
        <v>0</v>
      </c>
      <c r="E39" s="446">
        <v>0</v>
      </c>
      <c r="F39" s="446">
        <v>0</v>
      </c>
      <c r="G39" s="446">
        <v>0</v>
      </c>
      <c r="H39" s="446">
        <v>0</v>
      </c>
      <c r="I39" s="446">
        <v>0</v>
      </c>
      <c r="J39" s="446">
        <v>0</v>
      </c>
      <c r="K39" s="446">
        <v>0</v>
      </c>
      <c r="L39" s="446">
        <v>0</v>
      </c>
      <c r="M39" s="446">
        <v>0</v>
      </c>
      <c r="N39" s="446">
        <v>0</v>
      </c>
      <c r="O39" s="446">
        <v>0</v>
      </c>
      <c r="P39" s="446">
        <v>0</v>
      </c>
      <c r="Q39" s="446">
        <v>0</v>
      </c>
      <c r="R39" s="446">
        <v>0</v>
      </c>
      <c r="S39" s="446">
        <v>0</v>
      </c>
      <c r="T39" s="446">
        <v>0</v>
      </c>
      <c r="U39" s="446">
        <v>0</v>
      </c>
      <c r="V39" s="446">
        <v>0</v>
      </c>
      <c r="W39" s="446">
        <v>0</v>
      </c>
      <c r="X39" s="446">
        <v>0</v>
      </c>
      <c r="Y39" s="446">
        <v>0</v>
      </c>
      <c r="Z39" s="446">
        <v>0</v>
      </c>
      <c r="AA39" s="446">
        <v>0</v>
      </c>
      <c r="AB39" s="446">
        <v>0</v>
      </c>
      <c r="AC39" s="446">
        <v>0</v>
      </c>
      <c r="AD39" s="446">
        <v>0</v>
      </c>
      <c r="AE39" s="446">
        <v>0</v>
      </c>
      <c r="AF39" s="446">
        <v>0</v>
      </c>
      <c r="AG39" s="446">
        <v>0</v>
      </c>
      <c r="AH39" s="446">
        <v>65.063615077455893</v>
      </c>
      <c r="AI39" s="446">
        <v>79.479739700042487</v>
      </c>
      <c r="AJ39" s="446">
        <v>99.580834840251342</v>
      </c>
      <c r="AK39" s="446">
        <v>118.59112985115947</v>
      </c>
      <c r="AL39" s="446">
        <v>139.73920084720251</v>
      </c>
      <c r="AM39" s="446">
        <v>164.50313614077683</v>
      </c>
      <c r="AN39" s="446">
        <v>212.71284119727849</v>
      </c>
      <c r="AO39" s="446">
        <v>238.91816166157855</v>
      </c>
      <c r="AP39" s="446">
        <v>254.25078624505122</v>
      </c>
      <c r="AQ39" s="446">
        <v>261.22874343482823</v>
      </c>
      <c r="AR39" s="446">
        <v>277.40848838548044</v>
      </c>
      <c r="AS39" s="446">
        <v>301.45498962625896</v>
      </c>
      <c r="AT39" s="446">
        <v>371.69112573456874</v>
      </c>
      <c r="AU39" s="446">
        <v>518.375122512399</v>
      </c>
      <c r="AV39" s="446">
        <v>547.65025616051685</v>
      </c>
      <c r="AW39" s="446">
        <v>599.38952382356536</v>
      </c>
      <c r="AX39" s="446">
        <v>668.19973532569691</v>
      </c>
      <c r="AY39" s="446">
        <v>709.36948030254121</v>
      </c>
      <c r="AZ39" s="446">
        <v>801.06839642781028</v>
      </c>
      <c r="BA39" s="446">
        <v>862.44303435481982</v>
      </c>
      <c r="BB39" s="446">
        <v>840.04033176203689</v>
      </c>
      <c r="BC39" s="446">
        <v>861.99389255607184</v>
      </c>
      <c r="BD39" s="446">
        <v>851.15599999999995</v>
      </c>
      <c r="BE39" s="446">
        <v>874.17398603512197</v>
      </c>
      <c r="BF39" s="446">
        <v>794.99319101826757</v>
      </c>
      <c r="BG39" s="446">
        <v>766.14312936370834</v>
      </c>
      <c r="BH39" s="446">
        <v>794.12099999999998</v>
      </c>
      <c r="BI39" s="446">
        <v>771.95111937118725</v>
      </c>
      <c r="BJ39" s="446">
        <v>768.33523924275994</v>
      </c>
      <c r="BK39" s="446">
        <v>697.57744277639608</v>
      </c>
      <c r="BL39" s="446">
        <v>711.89560463857492</v>
      </c>
      <c r="BM39" s="446">
        <v>723.31083959144485</v>
      </c>
      <c r="BN39" s="446">
        <v>718.27939070806326</v>
      </c>
      <c r="BO39" s="446">
        <v>711.3639340066137</v>
      </c>
      <c r="BP39" s="446">
        <v>727.39818972298963</v>
      </c>
      <c r="BQ39" s="446">
        <v>715.05321305721429</v>
      </c>
      <c r="BR39" s="446">
        <v>596.85802620084485</v>
      </c>
      <c r="BS39" s="446">
        <v>341.39509716401932</v>
      </c>
      <c r="BT39" s="446">
        <v>113.98152528710739</v>
      </c>
      <c r="BU39" s="446">
        <v>14.603759587950137</v>
      </c>
      <c r="BV39" s="446">
        <v>1.2038047262866163</v>
      </c>
      <c r="BW39" s="446">
        <v>0.2711514096756944</v>
      </c>
      <c r="BX39" s="446">
        <v>0.1569897665315084</v>
      </c>
      <c r="BY39" s="446">
        <v>0.13299450341598951</v>
      </c>
      <c r="BZ39" s="446">
        <v>0.11223336621746766</v>
      </c>
      <c r="CA39" s="446">
        <v>0.12003935109546741</v>
      </c>
      <c r="CB39" s="446">
        <v>0.10830546855083938</v>
      </c>
      <c r="CC39" s="446">
        <v>0.11529149679484146</v>
      </c>
      <c r="CD39" s="446">
        <v>0.11950044491094987</v>
      </c>
      <c r="CE39" s="446">
        <v>0.12203995699694174</v>
      </c>
      <c r="CF39" s="446">
        <v>0.12413450295948525</v>
      </c>
      <c r="CG39" s="447">
        <v>0.12661719301867497</v>
      </c>
    </row>
    <row r="40" spans="1:86" x14ac:dyDescent="0.35">
      <c r="B40" s="444" t="s">
        <v>567</v>
      </c>
      <c r="C40" s="444"/>
      <c r="D40" s="446">
        <v>0</v>
      </c>
      <c r="E40" s="446">
        <v>0</v>
      </c>
      <c r="F40" s="446">
        <v>0</v>
      </c>
      <c r="G40" s="446">
        <v>0</v>
      </c>
      <c r="H40" s="446">
        <v>0</v>
      </c>
      <c r="I40" s="446">
        <v>0</v>
      </c>
      <c r="J40" s="446">
        <v>0</v>
      </c>
      <c r="K40" s="446">
        <v>0</v>
      </c>
      <c r="L40" s="446">
        <v>0</v>
      </c>
      <c r="M40" s="446">
        <v>0</v>
      </c>
      <c r="N40" s="446">
        <v>0</v>
      </c>
      <c r="O40" s="446">
        <v>0</v>
      </c>
      <c r="P40" s="446">
        <v>0</v>
      </c>
      <c r="Q40" s="446">
        <v>0</v>
      </c>
      <c r="R40" s="446">
        <v>0</v>
      </c>
      <c r="S40" s="446">
        <v>0</v>
      </c>
      <c r="T40" s="446">
        <v>0</v>
      </c>
      <c r="U40" s="446">
        <v>0</v>
      </c>
      <c r="V40" s="446">
        <v>0</v>
      </c>
      <c r="W40" s="446">
        <v>0</v>
      </c>
      <c r="X40" s="446">
        <v>0</v>
      </c>
      <c r="Y40" s="446">
        <v>0</v>
      </c>
      <c r="Z40" s="446">
        <v>0</v>
      </c>
      <c r="AA40" s="446">
        <v>0</v>
      </c>
      <c r="AB40" s="446">
        <v>0</v>
      </c>
      <c r="AC40" s="446">
        <v>0</v>
      </c>
      <c r="AD40" s="446">
        <v>0</v>
      </c>
      <c r="AE40" s="446">
        <v>0</v>
      </c>
      <c r="AF40" s="446">
        <v>0</v>
      </c>
      <c r="AG40" s="446">
        <v>0</v>
      </c>
      <c r="AH40" s="446">
        <v>3.9363849225441023</v>
      </c>
      <c r="AI40" s="446">
        <v>5.5202602999575197</v>
      </c>
      <c r="AJ40" s="446">
        <v>8.4191651597486601</v>
      </c>
      <c r="AK40" s="446">
        <v>11.40887014884054</v>
      </c>
      <c r="AL40" s="446">
        <v>14.260799152797492</v>
      </c>
      <c r="AM40" s="446">
        <v>17.496863859223165</v>
      </c>
      <c r="AN40" s="446">
        <v>23.287158802721503</v>
      </c>
      <c r="AO40" s="446">
        <v>27.081838338421456</v>
      </c>
      <c r="AP40" s="446">
        <v>30.749213754948787</v>
      </c>
      <c r="AQ40" s="446">
        <v>33.941256565171791</v>
      </c>
      <c r="AR40" s="446">
        <v>38.815511614519529</v>
      </c>
      <c r="AS40" s="446">
        <v>44.539010373741071</v>
      </c>
      <c r="AT40" s="446">
        <v>57.046874265431249</v>
      </c>
      <c r="AU40" s="446">
        <v>77.833877487600887</v>
      </c>
      <c r="AV40" s="446">
        <v>92.464743839483148</v>
      </c>
      <c r="AW40" s="446">
        <v>103.84947617643465</v>
      </c>
      <c r="AX40" s="446">
        <v>107.35026467430309</v>
      </c>
      <c r="AY40" s="446">
        <v>111.04251969745886</v>
      </c>
      <c r="AZ40" s="446">
        <v>104.71260357218971</v>
      </c>
      <c r="BA40" s="446">
        <v>136.38296564518024</v>
      </c>
      <c r="BB40" s="446">
        <v>144.18166823796307</v>
      </c>
      <c r="BC40" s="446">
        <v>144.24510744392822</v>
      </c>
      <c r="BD40" s="446">
        <v>163.05199999999999</v>
      </c>
      <c r="BE40" s="446">
        <v>165.48699999999999</v>
      </c>
      <c r="BF40" s="446">
        <v>162.65124892159454</v>
      </c>
      <c r="BG40" s="446">
        <v>169.90298870138361</v>
      </c>
      <c r="BH40" s="446">
        <v>124.283</v>
      </c>
      <c r="BI40" s="446">
        <v>128.26055663881266</v>
      </c>
      <c r="BJ40" s="446">
        <v>135.16607401724025</v>
      </c>
      <c r="BK40" s="446">
        <v>200.75442016647554</v>
      </c>
      <c r="BL40" s="446">
        <v>175.53506304142508</v>
      </c>
      <c r="BM40" s="446">
        <v>183.23841614855513</v>
      </c>
      <c r="BN40" s="446">
        <v>169.98493378695881</v>
      </c>
      <c r="BO40" s="446">
        <v>169.32235473338639</v>
      </c>
      <c r="BP40" s="446">
        <v>159.46672221701033</v>
      </c>
      <c r="BQ40" s="446">
        <v>144.67452092278563</v>
      </c>
      <c r="BR40" s="446">
        <v>138.30903393915511</v>
      </c>
      <c r="BS40" s="446">
        <v>128.19760849598063</v>
      </c>
      <c r="BT40" s="446">
        <v>120.30785280289261</v>
      </c>
      <c r="BU40" s="446">
        <v>104.98221706204986</v>
      </c>
      <c r="BV40" s="446">
        <v>95.955396013713354</v>
      </c>
      <c r="BW40" s="446">
        <v>88.741009500324324</v>
      </c>
      <c r="BX40" s="446">
        <v>71.893421583468523</v>
      </c>
      <c r="BY40" s="446">
        <v>62.260187286584021</v>
      </c>
      <c r="BZ40" s="446">
        <v>58.278141023782517</v>
      </c>
      <c r="CA40" s="446">
        <v>56.333228858904526</v>
      </c>
      <c r="CB40" s="446">
        <v>54.017857234172375</v>
      </c>
      <c r="CC40" s="446">
        <v>48.489198869056509</v>
      </c>
      <c r="CD40" s="446">
        <v>43.469357745492466</v>
      </c>
      <c r="CE40" s="446">
        <v>37.415692293061035</v>
      </c>
      <c r="CF40" s="446">
        <v>30.960461844094279</v>
      </c>
      <c r="CG40" s="447">
        <v>24.333533976976245</v>
      </c>
    </row>
    <row r="41" spans="1:86" x14ac:dyDescent="0.35">
      <c r="B41" s="444"/>
      <c r="C41" s="444"/>
      <c r="D41" s="446"/>
      <c r="E41" s="446"/>
      <c r="F41" s="446"/>
      <c r="G41" s="446"/>
      <c r="H41" s="446"/>
      <c r="I41" s="446"/>
      <c r="J41" s="446"/>
      <c r="K41" s="446"/>
      <c r="L41" s="446"/>
      <c r="M41" s="446"/>
      <c r="N41" s="446"/>
      <c r="O41" s="446"/>
      <c r="P41" s="446"/>
      <c r="Q41" s="446"/>
      <c r="R41" s="446"/>
      <c r="S41" s="446"/>
      <c r="T41" s="446"/>
      <c r="U41" s="446"/>
      <c r="V41" s="446"/>
      <c r="W41" s="446"/>
      <c r="X41" s="446"/>
      <c r="Y41" s="446"/>
      <c r="Z41" s="446"/>
      <c r="AA41" s="446"/>
      <c r="AB41" s="446"/>
      <c r="AC41" s="446"/>
      <c r="AD41" s="446"/>
      <c r="AE41" s="446"/>
      <c r="AF41" s="446"/>
      <c r="AG41" s="446"/>
      <c r="AH41" s="446"/>
      <c r="AI41" s="446"/>
      <c r="AJ41" s="446"/>
      <c r="AK41" s="446"/>
      <c r="AL41" s="446"/>
      <c r="AM41" s="446"/>
      <c r="AN41" s="446"/>
      <c r="AO41" s="446"/>
      <c r="AP41" s="446"/>
      <c r="AQ41" s="446"/>
      <c r="AR41" s="446"/>
      <c r="AS41" s="446"/>
      <c r="AT41" s="446"/>
      <c r="AU41" s="446"/>
      <c r="AV41" s="446"/>
      <c r="AW41" s="446"/>
      <c r="AX41" s="446"/>
      <c r="AY41" s="446"/>
      <c r="AZ41" s="446"/>
      <c r="BA41" s="446"/>
      <c r="BB41" s="446"/>
      <c r="BC41" s="446"/>
      <c r="BD41" s="446"/>
      <c r="BE41" s="446"/>
      <c r="BF41" s="446"/>
      <c r="BG41" s="446"/>
      <c r="BH41" s="446"/>
      <c r="BI41" s="446"/>
      <c r="BJ41" s="446"/>
      <c r="BK41" s="446"/>
      <c r="BL41" s="446"/>
      <c r="BM41" s="446"/>
      <c r="BN41" s="446"/>
      <c r="BO41" s="446"/>
      <c r="BP41" s="446"/>
      <c r="BQ41" s="446"/>
      <c r="BR41" s="446"/>
      <c r="BS41" s="446"/>
      <c r="BT41" s="446"/>
      <c r="BU41" s="446"/>
      <c r="BV41" s="446"/>
      <c r="BW41" s="446"/>
      <c r="BX41" s="446"/>
      <c r="BY41" s="446"/>
      <c r="BZ41" s="446"/>
      <c r="CA41" s="446"/>
      <c r="CB41" s="446"/>
      <c r="CC41" s="446"/>
      <c r="CD41" s="446"/>
      <c r="CE41" s="446"/>
      <c r="CF41" s="446"/>
      <c r="CG41" s="447"/>
    </row>
    <row r="42" spans="1:86" s="470" customFormat="1" x14ac:dyDescent="0.35">
      <c r="B42" s="471" t="s">
        <v>794</v>
      </c>
      <c r="C42" s="472"/>
      <c r="D42" s="473">
        <v>0</v>
      </c>
      <c r="E42" s="473">
        <v>0</v>
      </c>
      <c r="F42" s="473">
        <v>0</v>
      </c>
      <c r="G42" s="473">
        <v>0</v>
      </c>
      <c r="H42" s="473">
        <v>0</v>
      </c>
      <c r="I42" s="473">
        <v>0</v>
      </c>
      <c r="J42" s="473">
        <v>0</v>
      </c>
      <c r="K42" s="473">
        <v>0</v>
      </c>
      <c r="L42" s="473">
        <v>0</v>
      </c>
      <c r="M42" s="473">
        <v>0</v>
      </c>
      <c r="N42" s="473">
        <v>0</v>
      </c>
      <c r="O42" s="473">
        <v>0</v>
      </c>
      <c r="P42" s="473">
        <v>0</v>
      </c>
      <c r="Q42" s="473">
        <v>0</v>
      </c>
      <c r="R42" s="473">
        <v>0</v>
      </c>
      <c r="S42" s="473">
        <v>0</v>
      </c>
      <c r="T42" s="473">
        <v>0</v>
      </c>
      <c r="U42" s="473">
        <v>0</v>
      </c>
      <c r="V42" s="473">
        <v>0</v>
      </c>
      <c r="W42" s="473">
        <v>0</v>
      </c>
      <c r="X42" s="473">
        <v>0</v>
      </c>
      <c r="Y42" s="473">
        <v>0</v>
      </c>
      <c r="Z42" s="473">
        <v>0</v>
      </c>
      <c r="AA42" s="473">
        <v>0</v>
      </c>
      <c r="AB42" s="473">
        <v>0</v>
      </c>
      <c r="AC42" s="473">
        <v>0</v>
      </c>
      <c r="AD42" s="473">
        <v>0</v>
      </c>
      <c r="AE42" s="473">
        <v>0</v>
      </c>
      <c r="AF42" s="473">
        <v>0</v>
      </c>
      <c r="AG42" s="473">
        <v>0</v>
      </c>
      <c r="AH42" s="473">
        <v>0</v>
      </c>
      <c r="AI42" s="473">
        <v>0</v>
      </c>
      <c r="AJ42" s="473">
        <v>0</v>
      </c>
      <c r="AK42" s="473">
        <v>0</v>
      </c>
      <c r="AL42" s="473">
        <v>0</v>
      </c>
      <c r="AM42" s="473">
        <v>0</v>
      </c>
      <c r="AN42" s="473">
        <v>0</v>
      </c>
      <c r="AO42" s="473">
        <v>0</v>
      </c>
      <c r="AP42" s="473">
        <v>0</v>
      </c>
      <c r="AQ42" s="473">
        <v>0</v>
      </c>
      <c r="AR42" s="473">
        <v>0</v>
      </c>
      <c r="AS42" s="473">
        <v>0</v>
      </c>
      <c r="AT42" s="473">
        <v>0</v>
      </c>
      <c r="AU42" s="473">
        <v>0</v>
      </c>
      <c r="AV42" s="473">
        <v>0</v>
      </c>
      <c r="AW42" s="473">
        <v>0</v>
      </c>
      <c r="AX42" s="473">
        <v>0</v>
      </c>
      <c r="AY42" s="473">
        <v>0</v>
      </c>
      <c r="AZ42" s="473">
        <v>0</v>
      </c>
      <c r="BA42" s="473">
        <v>0</v>
      </c>
      <c r="BB42" s="473">
        <v>0</v>
      </c>
      <c r="BC42" s="473">
        <v>0</v>
      </c>
      <c r="BD42" s="473">
        <v>0</v>
      </c>
      <c r="BE42" s="473">
        <v>0</v>
      </c>
      <c r="BF42" s="473">
        <v>0</v>
      </c>
      <c r="BG42" s="473">
        <v>0</v>
      </c>
      <c r="BH42" s="473">
        <v>0</v>
      </c>
      <c r="BI42" s="473">
        <v>0</v>
      </c>
      <c r="BJ42" s="473">
        <v>0</v>
      </c>
      <c r="BK42" s="473">
        <v>0</v>
      </c>
      <c r="BL42" s="473">
        <v>0</v>
      </c>
      <c r="BM42" s="473">
        <v>0</v>
      </c>
      <c r="BN42" s="473">
        <v>0</v>
      </c>
      <c r="BO42" s="473">
        <v>0</v>
      </c>
      <c r="BP42" s="473">
        <v>0</v>
      </c>
      <c r="BQ42" s="473">
        <v>0</v>
      </c>
      <c r="BR42" s="474">
        <v>8.5842064338530673</v>
      </c>
      <c r="BS42" s="474">
        <v>15.913092580289941</v>
      </c>
      <c r="BT42" s="474">
        <v>216.88252404106768</v>
      </c>
      <c r="BU42" s="474">
        <v>413.66593266033817</v>
      </c>
      <c r="BV42" s="474">
        <v>1125.1525304895706</v>
      </c>
      <c r="BW42" s="473">
        <v>3211.4080262590705</v>
      </c>
      <c r="BX42" s="473">
        <v>5715.9063563706541</v>
      </c>
      <c r="BY42" s="473">
        <v>7956.0074742342695</v>
      </c>
      <c r="BZ42" s="473">
        <v>9722.2345047886411</v>
      </c>
      <c r="CA42" s="473">
        <v>13129.150132661196</v>
      </c>
      <c r="CB42" s="473">
        <v>16236.35612356053</v>
      </c>
      <c r="CC42" s="473">
        <v>22504.358152434357</v>
      </c>
      <c r="CD42" s="473">
        <v>26697.462219602403</v>
      </c>
      <c r="CE42" s="473">
        <v>27350.231958486238</v>
      </c>
      <c r="CF42" s="473">
        <v>28151.108918074384</v>
      </c>
      <c r="CG42" s="475">
        <v>29122.139216765863</v>
      </c>
    </row>
    <row r="43" spans="1:86" s="470" customFormat="1" x14ac:dyDescent="0.35">
      <c r="B43" s="476" t="s">
        <v>795</v>
      </c>
      <c r="C43" s="476"/>
      <c r="D43" s="477">
        <v>0</v>
      </c>
      <c r="E43" s="477">
        <v>0</v>
      </c>
      <c r="F43" s="477">
        <v>0</v>
      </c>
      <c r="G43" s="477">
        <v>0</v>
      </c>
      <c r="H43" s="477">
        <v>0</v>
      </c>
      <c r="I43" s="477">
        <v>0</v>
      </c>
      <c r="J43" s="477">
        <v>0</v>
      </c>
      <c r="K43" s="477">
        <v>0</v>
      </c>
      <c r="L43" s="477">
        <v>0</v>
      </c>
      <c r="M43" s="477">
        <v>0</v>
      </c>
      <c r="N43" s="477">
        <v>0</v>
      </c>
      <c r="O43" s="477">
        <v>0</v>
      </c>
      <c r="P43" s="477">
        <v>0</v>
      </c>
      <c r="Q43" s="477">
        <v>0</v>
      </c>
      <c r="R43" s="477">
        <v>0</v>
      </c>
      <c r="S43" s="477">
        <v>0</v>
      </c>
      <c r="T43" s="477">
        <v>0</v>
      </c>
      <c r="U43" s="477">
        <v>0</v>
      </c>
      <c r="V43" s="477">
        <v>0</v>
      </c>
      <c r="W43" s="477">
        <v>0</v>
      </c>
      <c r="X43" s="477">
        <v>0</v>
      </c>
      <c r="Y43" s="477">
        <v>0</v>
      </c>
      <c r="Z43" s="477">
        <v>0</v>
      </c>
      <c r="AA43" s="477">
        <v>0</v>
      </c>
      <c r="AB43" s="477">
        <v>0</v>
      </c>
      <c r="AC43" s="477">
        <v>0</v>
      </c>
      <c r="AD43" s="477">
        <v>0</v>
      </c>
      <c r="AE43" s="477">
        <v>0</v>
      </c>
      <c r="AF43" s="477">
        <v>0</v>
      </c>
      <c r="AG43" s="477">
        <v>0</v>
      </c>
      <c r="AH43" s="477">
        <v>0</v>
      </c>
      <c r="AI43" s="477">
        <v>0</v>
      </c>
      <c r="AJ43" s="477">
        <v>0</v>
      </c>
      <c r="AK43" s="477">
        <v>0</v>
      </c>
      <c r="AL43" s="477">
        <v>0</v>
      </c>
      <c r="AM43" s="477">
        <v>0</v>
      </c>
      <c r="AN43" s="477">
        <v>0</v>
      </c>
      <c r="AO43" s="477">
        <v>0</v>
      </c>
      <c r="AP43" s="477">
        <v>0</v>
      </c>
      <c r="AQ43" s="477">
        <v>0</v>
      </c>
      <c r="AR43" s="477">
        <v>0</v>
      </c>
      <c r="AS43" s="477">
        <v>0</v>
      </c>
      <c r="AT43" s="477">
        <v>0</v>
      </c>
      <c r="AU43" s="477">
        <v>0</v>
      </c>
      <c r="AV43" s="477">
        <v>0</v>
      </c>
      <c r="AW43" s="477">
        <v>0</v>
      </c>
      <c r="AX43" s="477">
        <v>0</v>
      </c>
      <c r="AY43" s="477">
        <v>0</v>
      </c>
      <c r="AZ43" s="477">
        <v>0</v>
      </c>
      <c r="BA43" s="477">
        <v>0</v>
      </c>
      <c r="BB43" s="477">
        <v>0</v>
      </c>
      <c r="BC43" s="477">
        <v>0</v>
      </c>
      <c r="BD43" s="477">
        <v>0</v>
      </c>
      <c r="BE43" s="477">
        <v>0</v>
      </c>
      <c r="BF43" s="477">
        <v>0</v>
      </c>
      <c r="BG43" s="477">
        <v>0</v>
      </c>
      <c r="BH43" s="477">
        <v>0</v>
      </c>
      <c r="BI43" s="477">
        <v>0</v>
      </c>
      <c r="BJ43" s="477">
        <v>0</v>
      </c>
      <c r="BK43" s="477">
        <v>0</v>
      </c>
      <c r="BL43" s="477">
        <v>0</v>
      </c>
      <c r="BM43" s="477">
        <v>0</v>
      </c>
      <c r="BN43" s="477">
        <v>0</v>
      </c>
      <c r="BO43" s="477">
        <v>0</v>
      </c>
      <c r="BP43" s="477">
        <v>0</v>
      </c>
      <c r="BQ43" s="477">
        <v>0</v>
      </c>
      <c r="BR43" s="477">
        <v>0</v>
      </c>
      <c r="BS43" s="477">
        <v>0</v>
      </c>
      <c r="BT43" s="477">
        <v>0</v>
      </c>
      <c r="BU43" s="477">
        <v>0</v>
      </c>
      <c r="BV43" s="477">
        <v>0</v>
      </c>
      <c r="BW43" s="477">
        <v>564.9696651319739</v>
      </c>
      <c r="BX43" s="477">
        <v>578.99373086072421</v>
      </c>
      <c r="BY43" s="477">
        <v>833.53055768761499</v>
      </c>
      <c r="BZ43" s="477">
        <v>706.36635035222776</v>
      </c>
      <c r="CA43" s="477">
        <v>830.51680120161393</v>
      </c>
      <c r="CB43" s="477">
        <v>785.64069114254028</v>
      </c>
      <c r="CC43" s="477">
        <v>797.17433893473969</v>
      </c>
      <c r="CD43" s="477">
        <v>834.90207245752549</v>
      </c>
      <c r="CE43" s="477">
        <v>826.28542737563566</v>
      </c>
      <c r="CF43" s="477">
        <v>825.30186688459719</v>
      </c>
      <c r="CG43" s="478">
        <v>843.34244101870843</v>
      </c>
    </row>
    <row r="44" spans="1:86" s="470" customFormat="1" x14ac:dyDescent="0.35">
      <c r="B44" s="476" t="s">
        <v>796</v>
      </c>
      <c r="C44" s="476"/>
      <c r="D44" s="477">
        <v>0</v>
      </c>
      <c r="E44" s="477">
        <v>0</v>
      </c>
      <c r="F44" s="477">
        <v>0</v>
      </c>
      <c r="G44" s="477">
        <v>0</v>
      </c>
      <c r="H44" s="477">
        <v>0</v>
      </c>
      <c r="I44" s="477">
        <v>0</v>
      </c>
      <c r="J44" s="477">
        <v>0</v>
      </c>
      <c r="K44" s="477">
        <v>0</v>
      </c>
      <c r="L44" s="477">
        <v>0</v>
      </c>
      <c r="M44" s="477">
        <v>0</v>
      </c>
      <c r="N44" s="477">
        <v>0</v>
      </c>
      <c r="O44" s="477">
        <v>0</v>
      </c>
      <c r="P44" s="477">
        <v>0</v>
      </c>
      <c r="Q44" s="477">
        <v>0</v>
      </c>
      <c r="R44" s="477">
        <v>0</v>
      </c>
      <c r="S44" s="477">
        <v>0</v>
      </c>
      <c r="T44" s="477">
        <v>0</v>
      </c>
      <c r="U44" s="477">
        <v>0</v>
      </c>
      <c r="V44" s="477">
        <v>0</v>
      </c>
      <c r="W44" s="477">
        <v>0</v>
      </c>
      <c r="X44" s="477">
        <v>0</v>
      </c>
      <c r="Y44" s="477">
        <v>0</v>
      </c>
      <c r="Z44" s="477">
        <v>0</v>
      </c>
      <c r="AA44" s="477">
        <v>0</v>
      </c>
      <c r="AB44" s="477">
        <v>0</v>
      </c>
      <c r="AC44" s="477">
        <v>0</v>
      </c>
      <c r="AD44" s="477">
        <v>0</v>
      </c>
      <c r="AE44" s="477">
        <v>0</v>
      </c>
      <c r="AF44" s="477">
        <v>0</v>
      </c>
      <c r="AG44" s="477">
        <v>0</v>
      </c>
      <c r="AH44" s="477">
        <v>0</v>
      </c>
      <c r="AI44" s="477">
        <v>0</v>
      </c>
      <c r="AJ44" s="477">
        <v>0</v>
      </c>
      <c r="AK44" s="477">
        <v>0</v>
      </c>
      <c r="AL44" s="477">
        <v>0</v>
      </c>
      <c r="AM44" s="477">
        <v>0</v>
      </c>
      <c r="AN44" s="477">
        <v>0</v>
      </c>
      <c r="AO44" s="477">
        <v>0</v>
      </c>
      <c r="AP44" s="477">
        <v>0</v>
      </c>
      <c r="AQ44" s="477">
        <v>0</v>
      </c>
      <c r="AR44" s="477">
        <v>0</v>
      </c>
      <c r="AS44" s="477">
        <v>0</v>
      </c>
      <c r="AT44" s="477">
        <v>0</v>
      </c>
      <c r="AU44" s="477">
        <v>0</v>
      </c>
      <c r="AV44" s="477">
        <v>0</v>
      </c>
      <c r="AW44" s="477">
        <v>0</v>
      </c>
      <c r="AX44" s="477">
        <v>0</v>
      </c>
      <c r="AY44" s="477">
        <v>0</v>
      </c>
      <c r="AZ44" s="477">
        <v>0</v>
      </c>
      <c r="BA44" s="477">
        <v>0</v>
      </c>
      <c r="BB44" s="477">
        <v>0</v>
      </c>
      <c r="BC44" s="477">
        <v>0</v>
      </c>
      <c r="BD44" s="477">
        <v>0</v>
      </c>
      <c r="BE44" s="477">
        <v>0</v>
      </c>
      <c r="BF44" s="477">
        <v>0</v>
      </c>
      <c r="BG44" s="477">
        <v>0</v>
      </c>
      <c r="BH44" s="477">
        <v>0</v>
      </c>
      <c r="BI44" s="477">
        <v>0</v>
      </c>
      <c r="BJ44" s="477">
        <v>0</v>
      </c>
      <c r="BK44" s="477">
        <v>0</v>
      </c>
      <c r="BL44" s="477">
        <v>0</v>
      </c>
      <c r="BM44" s="477">
        <v>0</v>
      </c>
      <c r="BN44" s="477">
        <v>0</v>
      </c>
      <c r="BO44" s="477">
        <v>0</v>
      </c>
      <c r="BP44" s="477">
        <v>0</v>
      </c>
      <c r="BQ44" s="477">
        <v>0</v>
      </c>
      <c r="BR44" s="477">
        <v>0</v>
      </c>
      <c r="BS44" s="477">
        <v>0</v>
      </c>
      <c r="BT44" s="477">
        <v>0</v>
      </c>
      <c r="BU44" s="477">
        <v>0</v>
      </c>
      <c r="BV44" s="477">
        <v>0</v>
      </c>
      <c r="BW44" s="477">
        <v>555.39338053550023</v>
      </c>
      <c r="BX44" s="477">
        <v>961.17078966015458</v>
      </c>
      <c r="BY44" s="477">
        <v>1198.1034091089944</v>
      </c>
      <c r="BZ44" s="477">
        <v>1405.3980807337236</v>
      </c>
      <c r="CA44" s="477">
        <v>1849.5661036560812</v>
      </c>
      <c r="CB44" s="477">
        <v>2143.4834582233743</v>
      </c>
      <c r="CC44" s="477">
        <v>2840.5821509898556</v>
      </c>
      <c r="CD44" s="477">
        <v>3596.4076345408334</v>
      </c>
      <c r="CE44" s="477">
        <v>4089.4334297445221</v>
      </c>
      <c r="CF44" s="477">
        <v>4630.988892843523</v>
      </c>
      <c r="CG44" s="478">
        <v>5224.3680018720361</v>
      </c>
    </row>
    <row r="45" spans="1:86" s="479" customFormat="1" x14ac:dyDescent="0.35">
      <c r="B45" s="480" t="s">
        <v>797</v>
      </c>
      <c r="C45" s="481"/>
      <c r="D45" s="477">
        <v>0</v>
      </c>
      <c r="E45" s="477">
        <v>0</v>
      </c>
      <c r="F45" s="477">
        <v>0</v>
      </c>
      <c r="G45" s="477">
        <v>0</v>
      </c>
      <c r="H45" s="477">
        <v>0</v>
      </c>
      <c r="I45" s="477">
        <v>0</v>
      </c>
      <c r="J45" s="477">
        <v>0</v>
      </c>
      <c r="K45" s="477">
        <v>0</v>
      </c>
      <c r="L45" s="477">
        <v>0</v>
      </c>
      <c r="M45" s="477">
        <v>0</v>
      </c>
      <c r="N45" s="477">
        <v>0</v>
      </c>
      <c r="O45" s="477">
        <v>0</v>
      </c>
      <c r="P45" s="477">
        <v>0</v>
      </c>
      <c r="Q45" s="477">
        <v>0</v>
      </c>
      <c r="R45" s="477">
        <v>0</v>
      </c>
      <c r="S45" s="477">
        <v>0</v>
      </c>
      <c r="T45" s="477">
        <v>0</v>
      </c>
      <c r="U45" s="477">
        <v>0</v>
      </c>
      <c r="V45" s="477">
        <v>0</v>
      </c>
      <c r="W45" s="477">
        <v>0</v>
      </c>
      <c r="X45" s="477">
        <v>0</v>
      </c>
      <c r="Y45" s="477">
        <v>0</v>
      </c>
      <c r="Z45" s="477">
        <v>0</v>
      </c>
      <c r="AA45" s="477">
        <v>0</v>
      </c>
      <c r="AB45" s="477">
        <v>0</v>
      </c>
      <c r="AC45" s="477">
        <v>0</v>
      </c>
      <c r="AD45" s="477">
        <v>0</v>
      </c>
      <c r="AE45" s="477">
        <v>0</v>
      </c>
      <c r="AF45" s="477">
        <v>0</v>
      </c>
      <c r="AG45" s="477">
        <v>0</v>
      </c>
      <c r="AH45" s="477">
        <v>0</v>
      </c>
      <c r="AI45" s="477">
        <v>0</v>
      </c>
      <c r="AJ45" s="477">
        <v>0</v>
      </c>
      <c r="AK45" s="477">
        <v>0</v>
      </c>
      <c r="AL45" s="477">
        <v>0</v>
      </c>
      <c r="AM45" s="477">
        <v>0</v>
      </c>
      <c r="AN45" s="477">
        <v>0</v>
      </c>
      <c r="AO45" s="477">
        <v>0</v>
      </c>
      <c r="AP45" s="477">
        <v>0</v>
      </c>
      <c r="AQ45" s="477">
        <v>0</v>
      </c>
      <c r="AR45" s="477">
        <v>0</v>
      </c>
      <c r="AS45" s="477">
        <v>0</v>
      </c>
      <c r="AT45" s="477">
        <v>0</v>
      </c>
      <c r="AU45" s="477">
        <v>0</v>
      </c>
      <c r="AV45" s="477">
        <v>0</v>
      </c>
      <c r="AW45" s="477">
        <v>0</v>
      </c>
      <c r="AX45" s="477">
        <v>0</v>
      </c>
      <c r="AY45" s="477">
        <v>0</v>
      </c>
      <c r="AZ45" s="477">
        <v>0</v>
      </c>
      <c r="BA45" s="477">
        <v>0</v>
      </c>
      <c r="BB45" s="477">
        <v>0</v>
      </c>
      <c r="BC45" s="477">
        <v>0</v>
      </c>
      <c r="BD45" s="477">
        <v>0</v>
      </c>
      <c r="BE45" s="477">
        <v>0</v>
      </c>
      <c r="BF45" s="477">
        <v>0</v>
      </c>
      <c r="BG45" s="477">
        <v>0</v>
      </c>
      <c r="BH45" s="477">
        <v>0</v>
      </c>
      <c r="BI45" s="477">
        <v>0</v>
      </c>
      <c r="BJ45" s="477">
        <v>0</v>
      </c>
      <c r="BK45" s="477">
        <v>0</v>
      </c>
      <c r="BL45" s="477">
        <v>0</v>
      </c>
      <c r="BM45" s="477">
        <v>0</v>
      </c>
      <c r="BN45" s="477">
        <v>0</v>
      </c>
      <c r="BO45" s="477">
        <v>0</v>
      </c>
      <c r="BP45" s="477">
        <v>0</v>
      </c>
      <c r="BQ45" s="477">
        <v>0</v>
      </c>
      <c r="BR45" s="477">
        <v>0</v>
      </c>
      <c r="BS45" s="477">
        <v>0</v>
      </c>
      <c r="BT45" s="477">
        <v>0</v>
      </c>
      <c r="BU45" s="477">
        <v>0</v>
      </c>
      <c r="BV45" s="477">
        <v>0</v>
      </c>
      <c r="BW45" s="477">
        <v>2091.0449805915955</v>
      </c>
      <c r="BX45" s="477">
        <v>4175.7418358497744</v>
      </c>
      <c r="BY45" s="477">
        <v>5924.3735074376564</v>
      </c>
      <c r="BZ45" s="477">
        <v>7610.4700737026915</v>
      </c>
      <c r="CA45" s="477">
        <v>10449.067227803502</v>
      </c>
      <c r="CB45" s="477">
        <v>13307.231974194618</v>
      </c>
      <c r="CC45" s="477">
        <v>18866.601662509758</v>
      </c>
      <c r="CD45" s="477">
        <v>22266.152512604043</v>
      </c>
      <c r="CE45" s="477">
        <v>22434.513101366087</v>
      </c>
      <c r="CF45" s="477">
        <v>22694.818158346257</v>
      </c>
      <c r="CG45" s="478">
        <v>23054.428773875115</v>
      </c>
      <c r="CH45" s="470"/>
    </row>
    <row r="46" spans="1:86" ht="25.4" customHeight="1" x14ac:dyDescent="0.35">
      <c r="A46" s="353"/>
      <c r="B46" s="384" t="s">
        <v>798</v>
      </c>
      <c r="C46" s="450"/>
      <c r="D46" s="440">
        <f t="shared" ref="D46:Q46" si="22">SUM(D48:D49)</f>
        <v>0</v>
      </c>
      <c r="E46" s="440">
        <f t="shared" si="22"/>
        <v>0</v>
      </c>
      <c r="F46" s="440">
        <f t="shared" si="22"/>
        <v>0</v>
      </c>
      <c r="G46" s="440">
        <f t="shared" si="22"/>
        <v>0</v>
      </c>
      <c r="H46" s="440">
        <f t="shared" si="22"/>
        <v>0</v>
      </c>
      <c r="I46" s="440">
        <f t="shared" si="22"/>
        <v>0</v>
      </c>
      <c r="J46" s="440">
        <f t="shared" si="22"/>
        <v>0</v>
      </c>
      <c r="K46" s="440">
        <f t="shared" si="22"/>
        <v>0</v>
      </c>
      <c r="L46" s="440">
        <f t="shared" si="22"/>
        <v>0</v>
      </c>
      <c r="M46" s="440">
        <f t="shared" si="22"/>
        <v>0</v>
      </c>
      <c r="N46" s="440">
        <f t="shared" si="22"/>
        <v>0</v>
      </c>
      <c r="O46" s="440">
        <f t="shared" si="22"/>
        <v>0</v>
      </c>
      <c r="P46" s="440">
        <f t="shared" si="22"/>
        <v>0</v>
      </c>
      <c r="Q46" s="440">
        <f t="shared" si="22"/>
        <v>0</v>
      </c>
      <c r="R46" s="440">
        <f t="shared" ref="R46:BG46" si="23">SUM(R48:R49)</f>
        <v>0</v>
      </c>
      <c r="S46" s="440">
        <f t="shared" si="23"/>
        <v>0</v>
      </c>
      <c r="T46" s="440">
        <f t="shared" si="23"/>
        <v>0</v>
      </c>
      <c r="U46" s="440">
        <f t="shared" si="23"/>
        <v>0</v>
      </c>
      <c r="V46" s="440">
        <f t="shared" si="23"/>
        <v>0</v>
      </c>
      <c r="W46" s="440">
        <f t="shared" si="23"/>
        <v>0</v>
      </c>
      <c r="X46" s="440">
        <f t="shared" si="23"/>
        <v>0</v>
      </c>
      <c r="Y46" s="440">
        <f t="shared" si="23"/>
        <v>0</v>
      </c>
      <c r="Z46" s="440">
        <f t="shared" si="23"/>
        <v>0</v>
      </c>
      <c r="AA46" s="440">
        <f t="shared" si="23"/>
        <v>0</v>
      </c>
      <c r="AB46" s="440">
        <f t="shared" si="23"/>
        <v>0</v>
      </c>
      <c r="AC46" s="440">
        <f t="shared" si="23"/>
        <v>0</v>
      </c>
      <c r="AD46" s="440">
        <f t="shared" si="23"/>
        <v>0</v>
      </c>
      <c r="AE46" s="440">
        <f t="shared" si="23"/>
        <v>0</v>
      </c>
      <c r="AF46" s="440">
        <f t="shared" si="23"/>
        <v>0</v>
      </c>
      <c r="AG46" s="440">
        <f t="shared" si="23"/>
        <v>0</v>
      </c>
      <c r="AH46" s="440">
        <f>SUM(AH48:AH49)</f>
        <v>130</v>
      </c>
      <c r="AI46" s="440">
        <f t="shared" si="23"/>
        <v>146</v>
      </c>
      <c r="AJ46" s="440">
        <f t="shared" si="23"/>
        <v>172</v>
      </c>
      <c r="AK46" s="440">
        <f t="shared" si="23"/>
        <v>198</v>
      </c>
      <c r="AL46" s="440">
        <f t="shared" si="23"/>
        <v>259</v>
      </c>
      <c r="AM46" s="440">
        <f t="shared" si="23"/>
        <v>305</v>
      </c>
      <c r="AN46" s="440">
        <f t="shared" si="23"/>
        <v>353</v>
      </c>
      <c r="AO46" s="440">
        <f t="shared" si="23"/>
        <v>432</v>
      </c>
      <c r="AP46" s="440">
        <f t="shared" si="23"/>
        <v>539</v>
      </c>
      <c r="AQ46" s="440">
        <f t="shared" si="23"/>
        <v>587</v>
      </c>
      <c r="AR46" s="440">
        <f t="shared" si="23"/>
        <v>772</v>
      </c>
      <c r="AS46" s="440">
        <f t="shared" si="23"/>
        <v>902</v>
      </c>
      <c r="AT46" s="440">
        <f t="shared" si="23"/>
        <v>1081.992</v>
      </c>
      <c r="AU46" s="440">
        <f t="shared" si="23"/>
        <v>1399</v>
      </c>
      <c r="AV46" s="440">
        <f t="shared" si="23"/>
        <v>1899</v>
      </c>
      <c r="AW46" s="440">
        <f t="shared" si="23"/>
        <v>2358</v>
      </c>
      <c r="AX46" s="440">
        <f t="shared" si="23"/>
        <v>2758</v>
      </c>
      <c r="AY46" s="440">
        <f t="shared" si="23"/>
        <v>3222</v>
      </c>
      <c r="AZ46" s="440">
        <f t="shared" si="23"/>
        <v>3507</v>
      </c>
      <c r="BA46" s="440">
        <f t="shared" si="23"/>
        <v>3679</v>
      </c>
      <c r="BB46" s="440">
        <f t="shared" si="23"/>
        <v>3848</v>
      </c>
      <c r="BC46" s="440">
        <f t="shared" si="23"/>
        <v>4051</v>
      </c>
      <c r="BD46" s="440">
        <f t="shared" si="23"/>
        <v>4400</v>
      </c>
      <c r="BE46" s="440">
        <f t="shared" si="23"/>
        <v>4769</v>
      </c>
      <c r="BF46" s="440">
        <f t="shared" si="23"/>
        <v>4773</v>
      </c>
      <c r="BG46" s="440">
        <f t="shared" si="23"/>
        <v>5005</v>
      </c>
      <c r="BH46" s="482">
        <f t="shared" ref="BH46:CE46" si="24">+BH50</f>
        <v>4716.6390675993789</v>
      </c>
      <c r="BI46" s="440">
        <f t="shared" si="24"/>
        <v>4532.1900443650775</v>
      </c>
      <c r="BJ46" s="440">
        <f t="shared" si="24"/>
        <v>4574.2510630700235</v>
      </c>
      <c r="BK46" s="440">
        <f t="shared" si="24"/>
        <v>5056.8584049752199</v>
      </c>
      <c r="BL46" s="440">
        <f t="shared" si="24"/>
        <v>5098.7516794821649</v>
      </c>
      <c r="BM46" s="440">
        <f t="shared" si="24"/>
        <v>4984.9200626353177</v>
      </c>
      <c r="BN46" s="440">
        <f t="shared" si="24"/>
        <v>4635.0118573493246</v>
      </c>
      <c r="BO46" s="440">
        <f t="shared" si="24"/>
        <v>4042.2862376047092</v>
      </c>
      <c r="BP46" s="440">
        <f t="shared" si="24"/>
        <v>2489.4119175746559</v>
      </c>
      <c r="BQ46" s="440">
        <f t="shared" si="24"/>
        <v>991.64976374931302</v>
      </c>
      <c r="BR46" s="440">
        <f t="shared" si="24"/>
        <v>459.84335153560301</v>
      </c>
      <c r="BS46" s="440">
        <f t="shared" si="24"/>
        <v>233.19424866448765</v>
      </c>
      <c r="BT46" s="440">
        <f t="shared" si="24"/>
        <v>99.729245369872473</v>
      </c>
      <c r="BU46" s="440">
        <f t="shared" si="24"/>
        <v>28.960770188816397</v>
      </c>
      <c r="BV46" s="440">
        <f t="shared" si="24"/>
        <v>3.1480217970206676</v>
      </c>
      <c r="BW46" s="440">
        <f t="shared" si="24"/>
        <v>1.4391787459022238</v>
      </c>
      <c r="BX46" s="440">
        <f t="shared" si="24"/>
        <v>1.1234131015915783</v>
      </c>
      <c r="BY46" s="440">
        <f t="shared" si="24"/>
        <v>0.84632984616621354</v>
      </c>
      <c r="BZ46" s="440">
        <f t="shared" si="24"/>
        <v>0.93882609294924835</v>
      </c>
      <c r="CA46" s="440">
        <f t="shared" si="24"/>
        <v>0.64068304963312983</v>
      </c>
      <c r="CB46" s="440">
        <f t="shared" si="24"/>
        <v>0.23924303872867608</v>
      </c>
      <c r="CC46" s="440">
        <f t="shared" si="24"/>
        <v>-3.1832211341465212E-5</v>
      </c>
      <c r="CD46" s="440">
        <f t="shared" si="24"/>
        <v>-9.9804620189159938E-5</v>
      </c>
      <c r="CE46" s="440">
        <f t="shared" si="24"/>
        <v>-1.2573109037309715E-3</v>
      </c>
      <c r="CF46" s="440">
        <f>+CF50</f>
        <v>-1.5330818728048975E-3</v>
      </c>
      <c r="CG46" s="442">
        <f>+CG50</f>
        <v>-1.5884252662833934E-3</v>
      </c>
    </row>
    <row r="47" spans="1:86" ht="15" customHeight="1" x14ac:dyDescent="0.35">
      <c r="A47" s="353"/>
      <c r="B47" s="444" t="s">
        <v>799</v>
      </c>
      <c r="C47" s="450"/>
      <c r="D47" s="446">
        <f>+D48+D49</f>
        <v>0</v>
      </c>
      <c r="E47" s="446">
        <f t="shared" ref="E47:BP47" si="25">+E48+E49</f>
        <v>0</v>
      </c>
      <c r="F47" s="446">
        <f t="shared" si="25"/>
        <v>0</v>
      </c>
      <c r="G47" s="446">
        <f t="shared" si="25"/>
        <v>0</v>
      </c>
      <c r="H47" s="446">
        <f t="shared" si="25"/>
        <v>0</v>
      </c>
      <c r="I47" s="446">
        <f t="shared" si="25"/>
        <v>0</v>
      </c>
      <c r="J47" s="446">
        <f t="shared" si="25"/>
        <v>0</v>
      </c>
      <c r="K47" s="446">
        <f t="shared" si="25"/>
        <v>0</v>
      </c>
      <c r="L47" s="446">
        <f t="shared" si="25"/>
        <v>0</v>
      </c>
      <c r="M47" s="446">
        <f t="shared" si="25"/>
        <v>0</v>
      </c>
      <c r="N47" s="446">
        <f t="shared" si="25"/>
        <v>0</v>
      </c>
      <c r="O47" s="446">
        <f t="shared" si="25"/>
        <v>0</v>
      </c>
      <c r="P47" s="446">
        <f t="shared" si="25"/>
        <v>0</v>
      </c>
      <c r="Q47" s="446">
        <f t="shared" si="25"/>
        <v>0</v>
      </c>
      <c r="R47" s="446">
        <f t="shared" si="25"/>
        <v>0</v>
      </c>
      <c r="S47" s="446">
        <f t="shared" si="25"/>
        <v>0</v>
      </c>
      <c r="T47" s="446">
        <f t="shared" si="25"/>
        <v>0</v>
      </c>
      <c r="U47" s="446">
        <f t="shared" si="25"/>
        <v>0</v>
      </c>
      <c r="V47" s="446">
        <f t="shared" si="25"/>
        <v>0</v>
      </c>
      <c r="W47" s="446">
        <f t="shared" si="25"/>
        <v>0</v>
      </c>
      <c r="X47" s="446">
        <f t="shared" si="25"/>
        <v>0</v>
      </c>
      <c r="Y47" s="446">
        <f t="shared" si="25"/>
        <v>0</v>
      </c>
      <c r="Z47" s="446">
        <f t="shared" si="25"/>
        <v>0</v>
      </c>
      <c r="AA47" s="446">
        <f t="shared" si="25"/>
        <v>0</v>
      </c>
      <c r="AB47" s="446">
        <f t="shared" si="25"/>
        <v>0</v>
      </c>
      <c r="AC47" s="446">
        <f t="shared" si="25"/>
        <v>0</v>
      </c>
      <c r="AD47" s="446">
        <f t="shared" si="25"/>
        <v>0</v>
      </c>
      <c r="AE47" s="446">
        <f t="shared" si="25"/>
        <v>0</v>
      </c>
      <c r="AF47" s="446">
        <f t="shared" si="25"/>
        <v>0</v>
      </c>
      <c r="AG47" s="446">
        <f t="shared" si="25"/>
        <v>0</v>
      </c>
      <c r="AH47" s="446">
        <f t="shared" si="25"/>
        <v>130</v>
      </c>
      <c r="AI47" s="446">
        <f t="shared" si="25"/>
        <v>146</v>
      </c>
      <c r="AJ47" s="446">
        <f t="shared" si="25"/>
        <v>172</v>
      </c>
      <c r="AK47" s="446">
        <f t="shared" si="25"/>
        <v>198</v>
      </c>
      <c r="AL47" s="446">
        <f t="shared" si="25"/>
        <v>259</v>
      </c>
      <c r="AM47" s="446">
        <f t="shared" si="25"/>
        <v>305</v>
      </c>
      <c r="AN47" s="446">
        <f t="shared" si="25"/>
        <v>353</v>
      </c>
      <c r="AO47" s="446">
        <f t="shared" si="25"/>
        <v>432</v>
      </c>
      <c r="AP47" s="446">
        <f t="shared" si="25"/>
        <v>539</v>
      </c>
      <c r="AQ47" s="446">
        <f t="shared" si="25"/>
        <v>587</v>
      </c>
      <c r="AR47" s="446">
        <f t="shared" si="25"/>
        <v>772</v>
      </c>
      <c r="AS47" s="446">
        <f t="shared" si="25"/>
        <v>902</v>
      </c>
      <c r="AT47" s="446">
        <f t="shared" si="25"/>
        <v>1081.992</v>
      </c>
      <c r="AU47" s="446">
        <f t="shared" si="25"/>
        <v>1399</v>
      </c>
      <c r="AV47" s="446">
        <f t="shared" si="25"/>
        <v>1899</v>
      </c>
      <c r="AW47" s="446">
        <f t="shared" si="25"/>
        <v>2358</v>
      </c>
      <c r="AX47" s="446">
        <f t="shared" si="25"/>
        <v>2758</v>
      </c>
      <c r="AY47" s="446">
        <f t="shared" si="25"/>
        <v>3222</v>
      </c>
      <c r="AZ47" s="446">
        <f t="shared" si="25"/>
        <v>3507</v>
      </c>
      <c r="BA47" s="446">
        <f t="shared" si="25"/>
        <v>3679</v>
      </c>
      <c r="BB47" s="446">
        <f t="shared" si="25"/>
        <v>3848</v>
      </c>
      <c r="BC47" s="446">
        <f t="shared" si="25"/>
        <v>4051</v>
      </c>
      <c r="BD47" s="446">
        <f t="shared" si="25"/>
        <v>4400</v>
      </c>
      <c r="BE47" s="446">
        <f t="shared" si="25"/>
        <v>4769</v>
      </c>
      <c r="BF47" s="446">
        <f t="shared" si="25"/>
        <v>4773</v>
      </c>
      <c r="BG47" s="446">
        <f t="shared" si="25"/>
        <v>5005</v>
      </c>
      <c r="BH47" s="446">
        <f t="shared" si="25"/>
        <v>5066</v>
      </c>
      <c r="BI47" s="446">
        <f t="shared" si="25"/>
        <v>5028</v>
      </c>
      <c r="BJ47" s="446">
        <f t="shared" si="25"/>
        <v>5094</v>
      </c>
      <c r="BK47" s="446">
        <f t="shared" si="25"/>
        <v>5397</v>
      </c>
      <c r="BL47" s="446">
        <f t="shared" si="25"/>
        <v>5322</v>
      </c>
      <c r="BM47" s="446">
        <f t="shared" si="25"/>
        <v>5211</v>
      </c>
      <c r="BN47" s="446">
        <f t="shared" si="25"/>
        <v>0</v>
      </c>
      <c r="BO47" s="446">
        <f t="shared" si="25"/>
        <v>0</v>
      </c>
      <c r="BP47" s="446">
        <f t="shared" si="25"/>
        <v>0</v>
      </c>
      <c r="BQ47" s="446">
        <f t="shared" ref="BQ47:CG47" si="26">+BQ48+BQ49</f>
        <v>0</v>
      </c>
      <c r="BR47" s="446">
        <f t="shared" si="26"/>
        <v>0</v>
      </c>
      <c r="BS47" s="446">
        <f t="shared" si="26"/>
        <v>0</v>
      </c>
      <c r="BT47" s="446">
        <f t="shared" si="26"/>
        <v>0</v>
      </c>
      <c r="BU47" s="446">
        <f t="shared" si="26"/>
        <v>0</v>
      </c>
      <c r="BV47" s="446">
        <f t="shared" si="26"/>
        <v>0</v>
      </c>
      <c r="BW47" s="446">
        <f t="shared" si="26"/>
        <v>0</v>
      </c>
      <c r="BX47" s="446">
        <f t="shared" si="26"/>
        <v>0</v>
      </c>
      <c r="BY47" s="446">
        <f t="shared" si="26"/>
        <v>0</v>
      </c>
      <c r="BZ47" s="446">
        <f t="shared" si="26"/>
        <v>0</v>
      </c>
      <c r="CA47" s="446">
        <f t="shared" si="26"/>
        <v>0</v>
      </c>
      <c r="CB47" s="446">
        <f t="shared" si="26"/>
        <v>0</v>
      </c>
      <c r="CC47" s="446">
        <f t="shared" si="26"/>
        <v>0</v>
      </c>
      <c r="CD47" s="446">
        <f t="shared" si="26"/>
        <v>0</v>
      </c>
      <c r="CE47" s="446">
        <f t="shared" si="26"/>
        <v>0</v>
      </c>
      <c r="CF47" s="446">
        <f t="shared" si="26"/>
        <v>0</v>
      </c>
      <c r="CG47" s="447">
        <f t="shared" si="26"/>
        <v>0</v>
      </c>
    </row>
    <row r="48" spans="1:86" x14ac:dyDescent="0.35">
      <c r="A48" s="353"/>
      <c r="B48" s="288" t="s">
        <v>800</v>
      </c>
      <c r="C48" s="444"/>
      <c r="D48" s="446">
        <v>0</v>
      </c>
      <c r="E48" s="446">
        <v>0</v>
      </c>
      <c r="F48" s="446">
        <v>0</v>
      </c>
      <c r="G48" s="446">
        <v>0</v>
      </c>
      <c r="H48" s="446">
        <v>0</v>
      </c>
      <c r="I48" s="446">
        <v>0</v>
      </c>
      <c r="J48" s="446">
        <v>0</v>
      </c>
      <c r="K48" s="446">
        <v>0</v>
      </c>
      <c r="L48" s="446">
        <v>0</v>
      </c>
      <c r="M48" s="446">
        <v>0</v>
      </c>
      <c r="N48" s="446">
        <v>0</v>
      </c>
      <c r="O48" s="446">
        <v>0</v>
      </c>
      <c r="P48" s="446">
        <v>0</v>
      </c>
      <c r="Q48" s="446">
        <v>0</v>
      </c>
      <c r="R48" s="446">
        <v>0</v>
      </c>
      <c r="S48" s="446">
        <v>0</v>
      </c>
      <c r="T48" s="446">
        <v>0</v>
      </c>
      <c r="U48" s="446">
        <v>0</v>
      </c>
      <c r="V48" s="446">
        <v>0</v>
      </c>
      <c r="W48" s="446">
        <v>0</v>
      </c>
      <c r="X48" s="446">
        <v>0</v>
      </c>
      <c r="Y48" s="446">
        <v>0</v>
      </c>
      <c r="Z48" s="446">
        <v>0</v>
      </c>
      <c r="AA48" s="446">
        <v>0</v>
      </c>
      <c r="AB48" s="446">
        <v>0</v>
      </c>
      <c r="AC48" s="446">
        <v>0</v>
      </c>
      <c r="AD48" s="446">
        <v>0</v>
      </c>
      <c r="AE48" s="446">
        <v>0</v>
      </c>
      <c r="AF48" s="446">
        <v>0</v>
      </c>
      <c r="AG48" s="446">
        <v>0</v>
      </c>
      <c r="AH48" s="446">
        <v>99</v>
      </c>
      <c r="AI48" s="446">
        <v>112</v>
      </c>
      <c r="AJ48" s="446">
        <v>131</v>
      </c>
      <c r="AK48" s="446">
        <v>151</v>
      </c>
      <c r="AL48" s="446">
        <v>198</v>
      </c>
      <c r="AM48" s="446">
        <v>233</v>
      </c>
      <c r="AN48" s="446">
        <v>270</v>
      </c>
      <c r="AO48" s="446">
        <v>331</v>
      </c>
      <c r="AP48" s="446">
        <v>412</v>
      </c>
      <c r="AQ48" s="446">
        <v>449</v>
      </c>
      <c r="AR48" s="446">
        <v>590</v>
      </c>
      <c r="AS48" s="446">
        <v>704</v>
      </c>
      <c r="AT48" s="446">
        <v>918.399</v>
      </c>
      <c r="AU48" s="446">
        <v>1130</v>
      </c>
      <c r="AV48" s="446">
        <v>1632</v>
      </c>
      <c r="AW48" s="446">
        <v>2094</v>
      </c>
      <c r="AX48" s="446">
        <v>2473</v>
      </c>
      <c r="AY48" s="446">
        <v>2858</v>
      </c>
      <c r="AZ48" s="446">
        <v>3010</v>
      </c>
      <c r="BA48" s="446">
        <v>3163</v>
      </c>
      <c r="BB48" s="446">
        <v>3396</v>
      </c>
      <c r="BC48" s="446">
        <v>3604</v>
      </c>
      <c r="BD48" s="446">
        <v>3952</v>
      </c>
      <c r="BE48" s="446">
        <v>4332</v>
      </c>
      <c r="BF48" s="446">
        <v>4346</v>
      </c>
      <c r="BG48" s="446">
        <v>4567</v>
      </c>
      <c r="BH48" s="446">
        <v>4659</v>
      </c>
      <c r="BI48" s="446">
        <v>4720</v>
      </c>
      <c r="BJ48" s="446">
        <v>4790</v>
      </c>
      <c r="BK48" s="446">
        <v>5049</v>
      </c>
      <c r="BL48" s="446">
        <v>5055</v>
      </c>
      <c r="BM48" s="446">
        <v>5136</v>
      </c>
      <c r="BN48" s="446">
        <v>0</v>
      </c>
      <c r="BO48" s="446">
        <v>0</v>
      </c>
      <c r="BP48" s="446">
        <v>0</v>
      </c>
      <c r="BQ48" s="446">
        <v>0</v>
      </c>
      <c r="BR48" s="446">
        <v>0</v>
      </c>
      <c r="BS48" s="446">
        <v>0</v>
      </c>
      <c r="BT48" s="446">
        <v>0</v>
      </c>
      <c r="BU48" s="446">
        <v>0</v>
      </c>
      <c r="BV48" s="446">
        <v>0</v>
      </c>
      <c r="BW48" s="446">
        <v>0</v>
      </c>
      <c r="BX48" s="446">
        <v>0</v>
      </c>
      <c r="BY48" s="446">
        <v>0</v>
      </c>
      <c r="BZ48" s="446">
        <v>0</v>
      </c>
      <c r="CA48" s="446">
        <v>0</v>
      </c>
      <c r="CB48" s="446">
        <v>0</v>
      </c>
      <c r="CC48" s="446">
        <v>0</v>
      </c>
      <c r="CD48" s="446">
        <v>0</v>
      </c>
      <c r="CE48" s="446">
        <v>0</v>
      </c>
      <c r="CF48" s="446">
        <v>0</v>
      </c>
      <c r="CG48" s="447">
        <v>0</v>
      </c>
    </row>
    <row r="49" spans="1:85" x14ac:dyDescent="0.35">
      <c r="A49" s="353"/>
      <c r="B49" s="288" t="s">
        <v>801</v>
      </c>
      <c r="C49" s="444"/>
      <c r="D49" s="446">
        <v>0</v>
      </c>
      <c r="E49" s="446">
        <v>0</v>
      </c>
      <c r="F49" s="446">
        <v>0</v>
      </c>
      <c r="G49" s="446">
        <v>0</v>
      </c>
      <c r="H49" s="446">
        <v>0</v>
      </c>
      <c r="I49" s="446">
        <v>0</v>
      </c>
      <c r="J49" s="446">
        <v>0</v>
      </c>
      <c r="K49" s="446">
        <v>0</v>
      </c>
      <c r="L49" s="446">
        <v>0</v>
      </c>
      <c r="M49" s="446">
        <v>0</v>
      </c>
      <c r="N49" s="446">
        <v>0</v>
      </c>
      <c r="O49" s="446">
        <v>0</v>
      </c>
      <c r="P49" s="446">
        <v>0</v>
      </c>
      <c r="Q49" s="446">
        <v>0</v>
      </c>
      <c r="R49" s="446">
        <v>0</v>
      </c>
      <c r="S49" s="446">
        <v>0</v>
      </c>
      <c r="T49" s="446">
        <v>0</v>
      </c>
      <c r="U49" s="446">
        <v>0</v>
      </c>
      <c r="V49" s="446">
        <v>0</v>
      </c>
      <c r="W49" s="446">
        <v>0</v>
      </c>
      <c r="X49" s="446">
        <v>0</v>
      </c>
      <c r="Y49" s="446">
        <v>0</v>
      </c>
      <c r="Z49" s="446">
        <v>0</v>
      </c>
      <c r="AA49" s="446">
        <v>0</v>
      </c>
      <c r="AB49" s="446">
        <v>0</v>
      </c>
      <c r="AC49" s="446">
        <v>0</v>
      </c>
      <c r="AD49" s="446">
        <v>0</v>
      </c>
      <c r="AE49" s="446">
        <v>0</v>
      </c>
      <c r="AF49" s="446">
        <v>0</v>
      </c>
      <c r="AG49" s="446">
        <v>0</v>
      </c>
      <c r="AH49" s="446">
        <v>31</v>
      </c>
      <c r="AI49" s="446">
        <v>34</v>
      </c>
      <c r="AJ49" s="446">
        <v>41</v>
      </c>
      <c r="AK49" s="446">
        <v>47</v>
      </c>
      <c r="AL49" s="446">
        <v>61</v>
      </c>
      <c r="AM49" s="446">
        <v>72</v>
      </c>
      <c r="AN49" s="446">
        <v>83</v>
      </c>
      <c r="AO49" s="446">
        <v>101</v>
      </c>
      <c r="AP49" s="446">
        <v>127</v>
      </c>
      <c r="AQ49" s="446">
        <v>138</v>
      </c>
      <c r="AR49" s="446">
        <v>182</v>
      </c>
      <c r="AS49" s="446">
        <v>198</v>
      </c>
      <c r="AT49" s="446">
        <v>163.59299999999999</v>
      </c>
      <c r="AU49" s="446">
        <v>269</v>
      </c>
      <c r="AV49" s="446">
        <v>267</v>
      </c>
      <c r="AW49" s="446">
        <v>264</v>
      </c>
      <c r="AX49" s="446">
        <v>285</v>
      </c>
      <c r="AY49" s="446">
        <v>364</v>
      </c>
      <c r="AZ49" s="446">
        <v>497</v>
      </c>
      <c r="BA49" s="446">
        <v>516</v>
      </c>
      <c r="BB49" s="446">
        <v>452</v>
      </c>
      <c r="BC49" s="446">
        <v>447</v>
      </c>
      <c r="BD49" s="446">
        <v>448</v>
      </c>
      <c r="BE49" s="446">
        <v>437</v>
      </c>
      <c r="BF49" s="446">
        <v>427</v>
      </c>
      <c r="BG49" s="446">
        <v>438</v>
      </c>
      <c r="BH49" s="446">
        <v>407</v>
      </c>
      <c r="BI49" s="446">
        <v>308</v>
      </c>
      <c r="BJ49" s="446">
        <v>304</v>
      </c>
      <c r="BK49" s="446">
        <v>348</v>
      </c>
      <c r="BL49" s="446">
        <v>267</v>
      </c>
      <c r="BM49" s="446">
        <v>75</v>
      </c>
      <c r="BN49" s="446">
        <v>0</v>
      </c>
      <c r="BO49" s="446">
        <v>0</v>
      </c>
      <c r="BP49" s="446">
        <v>0</v>
      </c>
      <c r="BQ49" s="446">
        <v>0</v>
      </c>
      <c r="BR49" s="446">
        <v>0</v>
      </c>
      <c r="BS49" s="446">
        <v>0</v>
      </c>
      <c r="BT49" s="446">
        <v>0</v>
      </c>
      <c r="BU49" s="446">
        <v>0</v>
      </c>
      <c r="BV49" s="446">
        <v>0</v>
      </c>
      <c r="BW49" s="446">
        <v>0</v>
      </c>
      <c r="BX49" s="446">
        <v>0</v>
      </c>
      <c r="BY49" s="446">
        <v>0</v>
      </c>
      <c r="BZ49" s="446">
        <v>0</v>
      </c>
      <c r="CA49" s="446">
        <v>0</v>
      </c>
      <c r="CB49" s="446">
        <v>0</v>
      </c>
      <c r="CC49" s="446">
        <v>0</v>
      </c>
      <c r="CD49" s="446">
        <v>0</v>
      </c>
      <c r="CE49" s="446">
        <v>0</v>
      </c>
      <c r="CF49" s="446">
        <v>0</v>
      </c>
      <c r="CG49" s="447">
        <v>0</v>
      </c>
    </row>
    <row r="50" spans="1:85" x14ac:dyDescent="0.35">
      <c r="A50" s="353"/>
      <c r="B50" s="444" t="s">
        <v>802</v>
      </c>
      <c r="C50" s="444"/>
      <c r="D50" s="446">
        <v>0</v>
      </c>
      <c r="E50" s="446">
        <v>0</v>
      </c>
      <c r="F50" s="446">
        <v>0</v>
      </c>
      <c r="G50" s="446">
        <v>0</v>
      </c>
      <c r="H50" s="446">
        <v>0</v>
      </c>
      <c r="I50" s="446">
        <v>0</v>
      </c>
      <c r="J50" s="446">
        <v>0</v>
      </c>
      <c r="K50" s="446">
        <v>0</v>
      </c>
      <c r="L50" s="446">
        <v>0</v>
      </c>
      <c r="M50" s="446">
        <v>0</v>
      </c>
      <c r="N50" s="446">
        <v>0</v>
      </c>
      <c r="O50" s="446">
        <v>0</v>
      </c>
      <c r="P50" s="446">
        <v>0</v>
      </c>
      <c r="Q50" s="446">
        <v>0</v>
      </c>
      <c r="R50" s="446">
        <v>0</v>
      </c>
      <c r="S50" s="446">
        <v>0</v>
      </c>
      <c r="T50" s="446">
        <v>0</v>
      </c>
      <c r="U50" s="446">
        <v>0</v>
      </c>
      <c r="V50" s="446">
        <v>0</v>
      </c>
      <c r="W50" s="446">
        <v>0</v>
      </c>
      <c r="X50" s="446">
        <v>0</v>
      </c>
      <c r="Y50" s="446">
        <v>0</v>
      </c>
      <c r="Z50" s="446">
        <v>0</v>
      </c>
      <c r="AA50" s="446">
        <v>0</v>
      </c>
      <c r="AB50" s="446">
        <v>0</v>
      </c>
      <c r="AC50" s="446">
        <v>0</v>
      </c>
      <c r="AD50" s="446">
        <v>0</v>
      </c>
      <c r="AE50" s="446">
        <v>0</v>
      </c>
      <c r="AF50" s="446">
        <v>0</v>
      </c>
      <c r="AG50" s="446">
        <v>0</v>
      </c>
      <c r="AH50" s="446">
        <v>0</v>
      </c>
      <c r="AI50" s="446">
        <v>0</v>
      </c>
      <c r="AJ50" s="446">
        <v>0</v>
      </c>
      <c r="AK50" s="446">
        <v>0</v>
      </c>
      <c r="AL50" s="446">
        <v>0</v>
      </c>
      <c r="AM50" s="446">
        <v>0</v>
      </c>
      <c r="AN50" s="446">
        <v>0</v>
      </c>
      <c r="AO50" s="446">
        <v>0</v>
      </c>
      <c r="AP50" s="446">
        <v>0</v>
      </c>
      <c r="AQ50" s="446">
        <v>0</v>
      </c>
      <c r="AR50" s="446">
        <v>0</v>
      </c>
      <c r="AS50" s="446">
        <v>0</v>
      </c>
      <c r="AT50" s="446">
        <v>0</v>
      </c>
      <c r="AU50" s="446">
        <v>0</v>
      </c>
      <c r="AV50" s="446">
        <v>0</v>
      </c>
      <c r="AW50" s="446">
        <v>0</v>
      </c>
      <c r="AX50" s="446">
        <v>0</v>
      </c>
      <c r="AY50" s="446">
        <v>0</v>
      </c>
      <c r="AZ50" s="446">
        <v>0</v>
      </c>
      <c r="BA50" s="446">
        <v>0</v>
      </c>
      <c r="BB50" s="446">
        <v>0</v>
      </c>
      <c r="BC50" s="446">
        <v>0</v>
      </c>
      <c r="BD50" s="446">
        <v>4621.4050478363251</v>
      </c>
      <c r="BE50" s="446">
        <v>5052.9140045040276</v>
      </c>
      <c r="BF50" s="446">
        <v>5038.3999390028666</v>
      </c>
      <c r="BG50" s="446">
        <v>5050.6973474168963</v>
      </c>
      <c r="BH50" s="446">
        <v>4716.6390675993789</v>
      </c>
      <c r="BI50" s="446">
        <v>4532.1900443650775</v>
      </c>
      <c r="BJ50" s="446">
        <v>4574.2510630700235</v>
      </c>
      <c r="BK50" s="446">
        <v>5056.8584049752199</v>
      </c>
      <c r="BL50" s="446">
        <v>5098.7516794821649</v>
      </c>
      <c r="BM50" s="446">
        <v>4984.9200626353177</v>
      </c>
      <c r="BN50" s="446">
        <v>4635.0118573493246</v>
      </c>
      <c r="BO50" s="446">
        <v>4042.2862376047092</v>
      </c>
      <c r="BP50" s="446">
        <v>2489.4119175746559</v>
      </c>
      <c r="BQ50" s="446">
        <v>991.64976374931302</v>
      </c>
      <c r="BR50" s="446">
        <v>459.84335153560301</v>
      </c>
      <c r="BS50" s="446">
        <v>233.19424866448765</v>
      </c>
      <c r="BT50" s="446">
        <v>99.729245369872473</v>
      </c>
      <c r="BU50" s="446">
        <v>28.960770188816397</v>
      </c>
      <c r="BV50" s="446">
        <v>3.1480217970206676</v>
      </c>
      <c r="BW50" s="446">
        <v>1.4391787459022238</v>
      </c>
      <c r="BX50" s="446">
        <v>1.1234131015915783</v>
      </c>
      <c r="BY50" s="446">
        <v>0.84632984616621354</v>
      </c>
      <c r="BZ50" s="446">
        <v>0.93882609294924835</v>
      </c>
      <c r="CA50" s="446">
        <v>0.64068304963312983</v>
      </c>
      <c r="CB50" s="446">
        <v>0.23924303872867608</v>
      </c>
      <c r="CC50" s="446">
        <v>-3.1832211341465212E-5</v>
      </c>
      <c r="CD50" s="446">
        <v>-9.9804620189159938E-5</v>
      </c>
      <c r="CE50" s="446">
        <v>-1.2573109037309715E-3</v>
      </c>
      <c r="CF50" s="446">
        <v>-1.5330818728048975E-3</v>
      </c>
      <c r="CG50" s="447">
        <v>-1.5884252662833934E-3</v>
      </c>
    </row>
    <row r="51" spans="1:85" ht="27" customHeight="1" x14ac:dyDescent="0.35">
      <c r="A51" s="353"/>
      <c r="B51" s="444"/>
      <c r="C51" s="444"/>
      <c r="D51" s="446"/>
      <c r="E51" s="446"/>
      <c r="F51" s="446"/>
      <c r="G51" s="446"/>
      <c r="H51" s="446"/>
      <c r="I51" s="446"/>
      <c r="J51" s="446"/>
      <c r="K51" s="446"/>
      <c r="L51" s="446"/>
      <c r="M51" s="446"/>
      <c r="N51" s="446"/>
      <c r="O51" s="446"/>
      <c r="P51" s="446"/>
      <c r="Q51" s="446"/>
      <c r="R51" s="446"/>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446"/>
      <c r="AT51" s="446"/>
      <c r="AU51" s="446"/>
      <c r="AV51" s="446"/>
      <c r="AW51" s="446"/>
      <c r="AX51" s="446"/>
      <c r="AY51" s="446"/>
      <c r="AZ51" s="446"/>
      <c r="BA51" s="446"/>
      <c r="BB51" s="446"/>
      <c r="BC51" s="446"/>
      <c r="BD51" s="446"/>
      <c r="BE51" s="446"/>
      <c r="BF51" s="446"/>
      <c r="BG51" s="446"/>
      <c r="BH51" s="446"/>
      <c r="BI51" s="446"/>
      <c r="BJ51" s="446"/>
      <c r="BK51" s="446"/>
      <c r="BL51" s="446"/>
      <c r="BM51" s="446"/>
      <c r="BN51" s="446"/>
      <c r="BO51" s="446"/>
      <c r="BP51" s="446"/>
      <c r="BQ51" s="446"/>
      <c r="BR51" s="446"/>
      <c r="BS51" s="446"/>
      <c r="BT51" s="446"/>
      <c r="BU51" s="446"/>
      <c r="BV51" s="446"/>
      <c r="BW51" s="446"/>
      <c r="BX51" s="446"/>
      <c r="BY51" s="446"/>
      <c r="BZ51" s="446"/>
      <c r="CA51" s="446"/>
      <c r="CB51" s="446"/>
      <c r="CC51" s="446"/>
      <c r="CD51" s="446"/>
      <c r="CE51" s="446"/>
      <c r="CF51" s="446"/>
      <c r="CG51" s="447"/>
    </row>
    <row r="52" spans="1:85" s="246" customFormat="1" x14ac:dyDescent="0.35">
      <c r="A52" s="399"/>
      <c r="B52" s="63" t="s">
        <v>669</v>
      </c>
      <c r="C52" s="399"/>
      <c r="D52" s="440">
        <f>SUM(D53:D58)</f>
        <v>0</v>
      </c>
      <c r="E52" s="440">
        <f t="shared" ref="E52:BP52" si="27">SUM(E53:E58)</f>
        <v>0</v>
      </c>
      <c r="F52" s="440">
        <f t="shared" si="27"/>
        <v>0</v>
      </c>
      <c r="G52" s="440">
        <f t="shared" si="27"/>
        <v>0</v>
      </c>
      <c r="H52" s="440">
        <f t="shared" si="27"/>
        <v>0</v>
      </c>
      <c r="I52" s="440">
        <f t="shared" si="27"/>
        <v>0</v>
      </c>
      <c r="J52" s="440">
        <f t="shared" si="27"/>
        <v>0</v>
      </c>
      <c r="K52" s="440">
        <f t="shared" si="27"/>
        <v>0</v>
      </c>
      <c r="L52" s="440">
        <f t="shared" si="27"/>
        <v>0</v>
      </c>
      <c r="M52" s="440">
        <f t="shared" si="27"/>
        <v>0</v>
      </c>
      <c r="N52" s="440">
        <f t="shared" si="27"/>
        <v>0</v>
      </c>
      <c r="O52" s="440">
        <f t="shared" si="27"/>
        <v>0</v>
      </c>
      <c r="P52" s="440">
        <f t="shared" si="27"/>
        <v>0</v>
      </c>
      <c r="Q52" s="440">
        <f t="shared" si="27"/>
        <v>0</v>
      </c>
      <c r="R52" s="440">
        <f t="shared" si="27"/>
        <v>0</v>
      </c>
      <c r="S52" s="440">
        <f t="shared" si="27"/>
        <v>0</v>
      </c>
      <c r="T52" s="440">
        <f t="shared" si="27"/>
        <v>0</v>
      </c>
      <c r="U52" s="440">
        <f t="shared" si="27"/>
        <v>0</v>
      </c>
      <c r="V52" s="440">
        <f t="shared" si="27"/>
        <v>0</v>
      </c>
      <c r="W52" s="440">
        <f t="shared" si="27"/>
        <v>0</v>
      </c>
      <c r="X52" s="440">
        <f t="shared" si="27"/>
        <v>0</v>
      </c>
      <c r="Y52" s="440">
        <f t="shared" si="27"/>
        <v>0</v>
      </c>
      <c r="Z52" s="440">
        <f t="shared" si="27"/>
        <v>0</v>
      </c>
      <c r="AA52" s="440">
        <f t="shared" si="27"/>
        <v>0</v>
      </c>
      <c r="AB52" s="440">
        <f t="shared" si="27"/>
        <v>0</v>
      </c>
      <c r="AC52" s="440">
        <f t="shared" si="27"/>
        <v>0</v>
      </c>
      <c r="AD52" s="440">
        <f t="shared" si="27"/>
        <v>0</v>
      </c>
      <c r="AE52" s="440">
        <f t="shared" si="27"/>
        <v>0</v>
      </c>
      <c r="AF52" s="440">
        <f t="shared" si="27"/>
        <v>0</v>
      </c>
      <c r="AG52" s="440">
        <f t="shared" si="27"/>
        <v>0</v>
      </c>
      <c r="AH52" s="440">
        <f t="shared" si="27"/>
        <v>0</v>
      </c>
      <c r="AI52" s="440">
        <f t="shared" si="27"/>
        <v>0</v>
      </c>
      <c r="AJ52" s="440">
        <f t="shared" si="27"/>
        <v>0</v>
      </c>
      <c r="AK52" s="440">
        <f t="shared" si="27"/>
        <v>0</v>
      </c>
      <c r="AL52" s="440">
        <f t="shared" si="27"/>
        <v>0</v>
      </c>
      <c r="AM52" s="440">
        <f t="shared" si="27"/>
        <v>0</v>
      </c>
      <c r="AN52" s="440">
        <f t="shared" si="27"/>
        <v>0</v>
      </c>
      <c r="AO52" s="440">
        <f t="shared" si="27"/>
        <v>0</v>
      </c>
      <c r="AP52" s="440">
        <f t="shared" si="27"/>
        <v>0</v>
      </c>
      <c r="AQ52" s="440">
        <f t="shared" si="27"/>
        <v>0</v>
      </c>
      <c r="AR52" s="440">
        <f t="shared" si="27"/>
        <v>0</v>
      </c>
      <c r="AS52" s="440">
        <f t="shared" si="27"/>
        <v>0</v>
      </c>
      <c r="AT52" s="440">
        <f t="shared" si="27"/>
        <v>0</v>
      </c>
      <c r="AU52" s="440">
        <f t="shared" si="27"/>
        <v>0</v>
      </c>
      <c r="AV52" s="440">
        <f t="shared" si="27"/>
        <v>0</v>
      </c>
      <c r="AW52" s="440">
        <f t="shared" si="27"/>
        <v>0</v>
      </c>
      <c r="AX52" s="440">
        <f t="shared" si="27"/>
        <v>0</v>
      </c>
      <c r="AY52" s="440">
        <f t="shared" si="27"/>
        <v>0</v>
      </c>
      <c r="AZ52" s="440">
        <f t="shared" si="27"/>
        <v>0.67478636681710258</v>
      </c>
      <c r="BA52" s="440">
        <f t="shared" si="27"/>
        <v>0.59893208292979916</v>
      </c>
      <c r="BB52" s="440">
        <f t="shared" si="27"/>
        <v>0.7927511605905786</v>
      </c>
      <c r="BC52" s="440">
        <f t="shared" si="27"/>
        <v>0.83138374719943231</v>
      </c>
      <c r="BD52" s="440">
        <f t="shared" si="27"/>
        <v>34.623468114520129</v>
      </c>
      <c r="BE52" s="440">
        <f t="shared" si="27"/>
        <v>35.665811448461369</v>
      </c>
      <c r="BF52" s="440">
        <f t="shared" si="27"/>
        <v>36.528469425287277</v>
      </c>
      <c r="BG52" s="440">
        <f t="shared" si="27"/>
        <v>38.454766130387029</v>
      </c>
      <c r="BH52" s="440">
        <f t="shared" si="27"/>
        <v>40.630497965276064</v>
      </c>
      <c r="BI52" s="440">
        <f t="shared" si="27"/>
        <v>43.252848733168477</v>
      </c>
      <c r="BJ52" s="440">
        <f t="shared" si="27"/>
        <v>43.847256103741508</v>
      </c>
      <c r="BK52" s="440">
        <f t="shared" si="27"/>
        <v>45.626822693065797</v>
      </c>
      <c r="BL52" s="440">
        <f t="shared" si="27"/>
        <v>45.207231434106404</v>
      </c>
      <c r="BM52" s="440">
        <f t="shared" si="27"/>
        <v>44.371539689148136</v>
      </c>
      <c r="BN52" s="440">
        <f t="shared" si="27"/>
        <v>40.83203648893268</v>
      </c>
      <c r="BO52" s="440">
        <f t="shared" si="27"/>
        <v>38.888216340725897</v>
      </c>
      <c r="BP52" s="440">
        <f t="shared" si="27"/>
        <v>36.353633540650932</v>
      </c>
      <c r="BQ52" s="440">
        <f t="shared" ref="BQ52:CE52" si="28">SUM(BQ53:BQ58)</f>
        <v>32.45312115020652</v>
      </c>
      <c r="BR52" s="440">
        <f t="shared" si="28"/>
        <v>26.402124661144192</v>
      </c>
      <c r="BS52" s="440">
        <f t="shared" si="28"/>
        <v>27.937378632992221</v>
      </c>
      <c r="BT52" s="440">
        <f t="shared" si="28"/>
        <v>28.007179146003878</v>
      </c>
      <c r="BU52" s="440">
        <f t="shared" si="28"/>
        <v>28.637308097811459</v>
      </c>
      <c r="BV52" s="440">
        <f t="shared" si="28"/>
        <v>27.878271817198716</v>
      </c>
      <c r="BW52" s="440">
        <f t="shared" si="28"/>
        <v>26.033824691151782</v>
      </c>
      <c r="BX52" s="440">
        <f t="shared" si="28"/>
        <v>25.10257000497905</v>
      </c>
      <c r="BY52" s="440">
        <f t="shared" si="28"/>
        <v>23.403535958028044</v>
      </c>
      <c r="BZ52" s="440">
        <f t="shared" si="28"/>
        <v>23.761400727374738</v>
      </c>
      <c r="CA52" s="440">
        <f t="shared" si="28"/>
        <v>22.673124839132505</v>
      </c>
      <c r="CB52" s="440">
        <f t="shared" si="28"/>
        <v>22.607969312268004</v>
      </c>
      <c r="CC52" s="440">
        <f t="shared" si="28"/>
        <v>14.74063435387032</v>
      </c>
      <c r="CD52" s="440">
        <f t="shared" si="28"/>
        <v>9.2853367708713588</v>
      </c>
      <c r="CE52" s="440">
        <f t="shared" si="28"/>
        <v>9.5890504592992833</v>
      </c>
      <c r="CF52" s="440">
        <f>SUM(CF53:CF58)</f>
        <v>9.7958767581365382</v>
      </c>
      <c r="CG52" s="442">
        <f>SUM(CG53:CG58)</f>
        <v>9.8523546454073649</v>
      </c>
    </row>
    <row r="53" spans="1:85" x14ac:dyDescent="0.35">
      <c r="B53" s="56" t="s">
        <v>786</v>
      </c>
      <c r="D53" s="446">
        <v>0</v>
      </c>
      <c r="E53" s="446">
        <v>0</v>
      </c>
      <c r="F53" s="446">
        <v>0</v>
      </c>
      <c r="G53" s="446">
        <v>0</v>
      </c>
      <c r="H53" s="446">
        <v>0</v>
      </c>
      <c r="I53" s="446">
        <v>0</v>
      </c>
      <c r="J53" s="446">
        <v>0</v>
      </c>
      <c r="K53" s="446">
        <v>0</v>
      </c>
      <c r="L53" s="446">
        <v>0</v>
      </c>
      <c r="M53" s="446">
        <v>0</v>
      </c>
      <c r="N53" s="446">
        <v>0</v>
      </c>
      <c r="O53" s="446">
        <v>0</v>
      </c>
      <c r="P53" s="446">
        <v>0</v>
      </c>
      <c r="Q53" s="446">
        <v>0</v>
      </c>
      <c r="R53" s="446">
        <v>0</v>
      </c>
      <c r="S53" s="446">
        <v>0</v>
      </c>
      <c r="T53" s="446">
        <v>0</v>
      </c>
      <c r="U53" s="446">
        <v>0</v>
      </c>
      <c r="V53" s="446">
        <v>0</v>
      </c>
      <c r="W53" s="446">
        <v>0</v>
      </c>
      <c r="X53" s="446">
        <v>0</v>
      </c>
      <c r="Y53" s="446">
        <v>0</v>
      </c>
      <c r="Z53" s="446">
        <v>0</v>
      </c>
      <c r="AA53" s="446">
        <v>0</v>
      </c>
      <c r="AB53" s="446">
        <v>0</v>
      </c>
      <c r="AC53" s="446">
        <v>0</v>
      </c>
      <c r="AD53" s="446">
        <v>0</v>
      </c>
      <c r="AE53" s="446">
        <v>0</v>
      </c>
      <c r="AF53" s="446">
        <v>0</v>
      </c>
      <c r="AG53" s="446">
        <v>0</v>
      </c>
      <c r="AH53" s="446">
        <v>0</v>
      </c>
      <c r="AI53" s="446">
        <v>0</v>
      </c>
      <c r="AJ53" s="446">
        <v>0</v>
      </c>
      <c r="AK53" s="446">
        <v>0</v>
      </c>
      <c r="AL53" s="446">
        <v>0</v>
      </c>
      <c r="AM53" s="446">
        <v>0</v>
      </c>
      <c r="AN53" s="446">
        <v>0</v>
      </c>
      <c r="AO53" s="446">
        <v>0</v>
      </c>
      <c r="AP53" s="446">
        <v>0</v>
      </c>
      <c r="AQ53" s="446">
        <v>0</v>
      </c>
      <c r="AR53" s="446">
        <v>0</v>
      </c>
      <c r="AS53" s="446">
        <v>0</v>
      </c>
      <c r="AT53" s="446">
        <v>0</v>
      </c>
      <c r="AU53" s="446">
        <v>0</v>
      </c>
      <c r="AV53" s="446">
        <v>0</v>
      </c>
      <c r="AW53" s="446">
        <v>0</v>
      </c>
      <c r="AX53" s="446">
        <v>0</v>
      </c>
      <c r="AY53" s="446">
        <v>0</v>
      </c>
      <c r="AZ53" s="446">
        <v>0</v>
      </c>
      <c r="BA53" s="446">
        <v>0</v>
      </c>
      <c r="BB53" s="446">
        <v>0</v>
      </c>
      <c r="BC53" s="446">
        <v>0</v>
      </c>
      <c r="BD53" s="446">
        <v>0.65718828949339425</v>
      </c>
      <c r="BE53" s="446">
        <v>0.65961774767740922</v>
      </c>
      <c r="BF53" s="446">
        <v>0.61416010666464504</v>
      </c>
      <c r="BG53" s="446">
        <v>0.64327284102213389</v>
      </c>
      <c r="BH53" s="446">
        <v>0.56909610654458576</v>
      </c>
      <c r="BI53" s="446">
        <v>0.36958824835770193</v>
      </c>
      <c r="BJ53" s="446">
        <v>0.30519888145244678</v>
      </c>
      <c r="BK53" s="446">
        <v>0.23575728742998373</v>
      </c>
      <c r="BL53" s="446">
        <v>0.24668982671490491</v>
      </c>
      <c r="BM53" s="446">
        <v>2.3007021579193026E-2</v>
      </c>
      <c r="BN53" s="446">
        <v>6.6229018446189308E-2</v>
      </c>
      <c r="BO53" s="446">
        <v>4.5510349958351487E-2</v>
      </c>
      <c r="BP53" s="446">
        <v>3.7685317600419987E-2</v>
      </c>
      <c r="BQ53" s="446">
        <v>1.0318898363200005E-2</v>
      </c>
      <c r="BR53" s="446">
        <v>1.8837864942849449E-3</v>
      </c>
      <c r="BS53" s="446">
        <v>1.445139657974061E-2</v>
      </c>
      <c r="BT53" s="446">
        <v>2.5122654185181499E-3</v>
      </c>
      <c r="BU53" s="446">
        <v>1.7034652455562972E-3</v>
      </c>
      <c r="BV53" s="446">
        <v>0</v>
      </c>
      <c r="BW53" s="446">
        <v>0</v>
      </c>
      <c r="BX53" s="446">
        <v>0</v>
      </c>
      <c r="BY53" s="446">
        <v>0</v>
      </c>
      <c r="BZ53" s="446">
        <v>0</v>
      </c>
      <c r="CA53" s="446">
        <v>0</v>
      </c>
      <c r="CB53" s="446">
        <v>0</v>
      </c>
      <c r="CC53" s="446">
        <v>0</v>
      </c>
      <c r="CD53" s="446">
        <v>0</v>
      </c>
      <c r="CE53" s="446">
        <v>0</v>
      </c>
      <c r="CF53" s="446">
        <v>0</v>
      </c>
      <c r="CG53" s="447">
        <v>0</v>
      </c>
    </row>
    <row r="54" spans="1:85" x14ac:dyDescent="0.35">
      <c r="B54" s="56" t="s">
        <v>787</v>
      </c>
      <c r="D54" s="446">
        <v>0</v>
      </c>
      <c r="E54" s="446">
        <v>0</v>
      </c>
      <c r="F54" s="446">
        <v>0</v>
      </c>
      <c r="G54" s="446">
        <v>0</v>
      </c>
      <c r="H54" s="446">
        <v>0</v>
      </c>
      <c r="I54" s="446">
        <v>0</v>
      </c>
      <c r="J54" s="446">
        <v>0</v>
      </c>
      <c r="K54" s="446">
        <v>0</v>
      </c>
      <c r="L54" s="446">
        <v>0</v>
      </c>
      <c r="M54" s="446">
        <v>0</v>
      </c>
      <c r="N54" s="446">
        <v>0</v>
      </c>
      <c r="O54" s="446">
        <v>0</v>
      </c>
      <c r="P54" s="446">
        <v>0</v>
      </c>
      <c r="Q54" s="446">
        <v>0</v>
      </c>
      <c r="R54" s="446">
        <v>0</v>
      </c>
      <c r="S54" s="446">
        <v>0</v>
      </c>
      <c r="T54" s="446">
        <v>0</v>
      </c>
      <c r="U54" s="446">
        <v>0</v>
      </c>
      <c r="V54" s="446">
        <v>0</v>
      </c>
      <c r="W54" s="446">
        <v>0</v>
      </c>
      <c r="X54" s="446">
        <v>0</v>
      </c>
      <c r="Y54" s="446">
        <v>0</v>
      </c>
      <c r="Z54" s="446">
        <v>0</v>
      </c>
      <c r="AA54" s="446">
        <v>0</v>
      </c>
      <c r="AB54" s="446">
        <v>0</v>
      </c>
      <c r="AC54" s="446">
        <v>0</v>
      </c>
      <c r="AD54" s="446">
        <v>0</v>
      </c>
      <c r="AE54" s="446">
        <v>0</v>
      </c>
      <c r="AF54" s="446">
        <v>0</v>
      </c>
      <c r="AG54" s="446">
        <v>0</v>
      </c>
      <c r="AH54" s="446">
        <v>0</v>
      </c>
      <c r="AI54" s="446">
        <v>0</v>
      </c>
      <c r="AJ54" s="446">
        <v>0</v>
      </c>
      <c r="AK54" s="446">
        <v>0</v>
      </c>
      <c r="AL54" s="446">
        <v>0</v>
      </c>
      <c r="AM54" s="446">
        <v>0</v>
      </c>
      <c r="AN54" s="446">
        <v>0</v>
      </c>
      <c r="AO54" s="446">
        <v>0</v>
      </c>
      <c r="AP54" s="446">
        <v>0</v>
      </c>
      <c r="AQ54" s="446">
        <v>0</v>
      </c>
      <c r="AR54" s="446">
        <v>0</v>
      </c>
      <c r="AS54" s="446">
        <v>0</v>
      </c>
      <c r="AT54" s="446">
        <v>0</v>
      </c>
      <c r="AU54" s="446">
        <v>0</v>
      </c>
      <c r="AV54" s="446">
        <v>0</v>
      </c>
      <c r="AW54" s="446">
        <v>0</v>
      </c>
      <c r="AX54" s="446">
        <v>0</v>
      </c>
      <c r="AY54" s="446">
        <v>0</v>
      </c>
      <c r="AZ54" s="446">
        <v>0</v>
      </c>
      <c r="BA54" s="446">
        <v>0</v>
      </c>
      <c r="BB54" s="446">
        <v>0</v>
      </c>
      <c r="BC54" s="446">
        <v>0</v>
      </c>
      <c r="BD54" s="446">
        <v>0.83490584753342767</v>
      </c>
      <c r="BE54" s="446">
        <v>0.96871066395731165</v>
      </c>
      <c r="BF54" s="446">
        <v>0.86645963935969617</v>
      </c>
      <c r="BG54" s="446">
        <v>0.93290704319178597</v>
      </c>
      <c r="BH54" s="446">
        <v>0.86172184550005193</v>
      </c>
      <c r="BI54" s="446">
        <v>0.7535594465593668</v>
      </c>
      <c r="BJ54" s="446">
        <v>0.61606420391432104</v>
      </c>
      <c r="BK54" s="446">
        <v>0.59496192869333198</v>
      </c>
      <c r="BL54" s="446">
        <v>0.50784210671851249</v>
      </c>
      <c r="BM54" s="446">
        <v>0.1715312649729579</v>
      </c>
      <c r="BN54" s="446">
        <v>5.3013631425028018E-2</v>
      </c>
      <c r="BO54" s="446">
        <v>4.3135207998276373E-2</v>
      </c>
      <c r="BP54" s="446">
        <v>3.9155262509991989E-2</v>
      </c>
      <c r="BQ54" s="446">
        <v>0</v>
      </c>
      <c r="BR54" s="446">
        <v>0</v>
      </c>
      <c r="BS54" s="446">
        <v>1.3701443416006638E-2</v>
      </c>
      <c r="BT54" s="446">
        <v>1.1074839000055632E-3</v>
      </c>
      <c r="BU54" s="446">
        <v>5.6918760047808287E-3</v>
      </c>
      <c r="BV54" s="446">
        <v>0</v>
      </c>
      <c r="BW54" s="446">
        <v>0</v>
      </c>
      <c r="BX54" s="446">
        <v>0</v>
      </c>
      <c r="BY54" s="446">
        <v>0</v>
      </c>
      <c r="BZ54" s="446">
        <v>0</v>
      </c>
      <c r="CA54" s="446">
        <v>0</v>
      </c>
      <c r="CB54" s="446">
        <v>0</v>
      </c>
      <c r="CC54" s="446">
        <v>0</v>
      </c>
      <c r="CD54" s="446">
        <v>0</v>
      </c>
      <c r="CE54" s="446">
        <v>0</v>
      </c>
      <c r="CF54" s="446">
        <v>0</v>
      </c>
      <c r="CG54" s="447">
        <v>0</v>
      </c>
    </row>
    <row r="55" spans="1:85" x14ac:dyDescent="0.35">
      <c r="B55" s="56" t="s">
        <v>788</v>
      </c>
      <c r="D55" s="446">
        <v>0</v>
      </c>
      <c r="E55" s="446">
        <v>0</v>
      </c>
      <c r="F55" s="446">
        <v>0</v>
      </c>
      <c r="G55" s="446">
        <v>0</v>
      </c>
      <c r="H55" s="446">
        <v>0</v>
      </c>
      <c r="I55" s="446">
        <v>0</v>
      </c>
      <c r="J55" s="446">
        <v>0</v>
      </c>
      <c r="K55" s="446">
        <v>0</v>
      </c>
      <c r="L55" s="446">
        <v>0</v>
      </c>
      <c r="M55" s="446">
        <v>0</v>
      </c>
      <c r="N55" s="446">
        <v>0</v>
      </c>
      <c r="O55" s="446">
        <v>0</v>
      </c>
      <c r="P55" s="446">
        <v>0</v>
      </c>
      <c r="Q55" s="446">
        <v>0</v>
      </c>
      <c r="R55" s="446">
        <v>0</v>
      </c>
      <c r="S55" s="446">
        <v>0</v>
      </c>
      <c r="T55" s="446">
        <v>0</v>
      </c>
      <c r="U55" s="446">
        <v>0</v>
      </c>
      <c r="V55" s="446">
        <v>0</v>
      </c>
      <c r="W55" s="446">
        <v>0</v>
      </c>
      <c r="X55" s="446">
        <v>0</v>
      </c>
      <c r="Y55" s="446">
        <v>0</v>
      </c>
      <c r="Z55" s="446">
        <v>0</v>
      </c>
      <c r="AA55" s="446">
        <v>0</v>
      </c>
      <c r="AB55" s="446">
        <v>0</v>
      </c>
      <c r="AC55" s="446">
        <v>0</v>
      </c>
      <c r="AD55" s="446">
        <v>0</v>
      </c>
      <c r="AE55" s="446">
        <v>0</v>
      </c>
      <c r="AF55" s="446">
        <v>0</v>
      </c>
      <c r="AG55" s="446">
        <v>0</v>
      </c>
      <c r="AH55" s="446">
        <v>0</v>
      </c>
      <c r="AI55" s="446">
        <v>0</v>
      </c>
      <c r="AJ55" s="446">
        <v>0</v>
      </c>
      <c r="AK55" s="446">
        <v>0</v>
      </c>
      <c r="AL55" s="446">
        <v>0</v>
      </c>
      <c r="AM55" s="446">
        <v>0</v>
      </c>
      <c r="AN55" s="446">
        <v>0</v>
      </c>
      <c r="AO55" s="446">
        <v>0</v>
      </c>
      <c r="AP55" s="446">
        <v>0</v>
      </c>
      <c r="AQ55" s="446">
        <v>0</v>
      </c>
      <c r="AR55" s="446">
        <v>0</v>
      </c>
      <c r="AS55" s="446">
        <v>0</v>
      </c>
      <c r="AT55" s="446">
        <v>0</v>
      </c>
      <c r="AU55" s="446">
        <v>0</v>
      </c>
      <c r="AV55" s="446">
        <v>0</v>
      </c>
      <c r="AW55" s="446">
        <v>0</v>
      </c>
      <c r="AX55" s="446">
        <v>0</v>
      </c>
      <c r="AY55" s="446">
        <v>0</v>
      </c>
      <c r="AZ55" s="446">
        <v>0</v>
      </c>
      <c r="BA55" s="446">
        <v>0</v>
      </c>
      <c r="BB55" s="446">
        <v>0</v>
      </c>
      <c r="BC55" s="446">
        <v>0</v>
      </c>
      <c r="BD55" s="446">
        <v>30.774870660454607</v>
      </c>
      <c r="BE55" s="446">
        <v>31.893007667063369</v>
      </c>
      <c r="BF55" s="446">
        <v>33.371362437999551</v>
      </c>
      <c r="BG55" s="446">
        <v>35.293395654988082</v>
      </c>
      <c r="BH55" s="446">
        <v>37.547544752346781</v>
      </c>
      <c r="BI55" s="446">
        <v>40.430379120942867</v>
      </c>
      <c r="BJ55" s="446">
        <v>41.052292974275822</v>
      </c>
      <c r="BK55" s="446">
        <v>42.896472213400102</v>
      </c>
      <c r="BL55" s="446">
        <v>42.477261339479007</v>
      </c>
      <c r="BM55" s="446">
        <v>41.740168259267435</v>
      </c>
      <c r="BN55" s="446">
        <v>37.787304681455318</v>
      </c>
      <c r="BO55" s="446">
        <v>34.313865787762815</v>
      </c>
      <c r="BP55" s="446">
        <v>24.022601033394039</v>
      </c>
      <c r="BQ55" s="446">
        <v>9.2516373982275297</v>
      </c>
      <c r="BR55" s="446">
        <v>1.9070515045415264</v>
      </c>
      <c r="BS55" s="446">
        <v>1.3411651043112389</v>
      </c>
      <c r="BT55" s="446">
        <v>0.43256197391286383</v>
      </c>
      <c r="BU55" s="446">
        <v>0.25281754794475858</v>
      </c>
      <c r="BV55" s="446">
        <v>0</v>
      </c>
      <c r="BW55" s="446">
        <v>0.4580875747110652</v>
      </c>
      <c r="BX55" s="446">
        <v>0.40756549353102572</v>
      </c>
      <c r="BY55" s="446">
        <v>0</v>
      </c>
      <c r="BZ55" s="446">
        <v>1.4668250413015969</v>
      </c>
      <c r="CA55" s="446">
        <v>-0.11330929654112681</v>
      </c>
      <c r="CB55" s="446">
        <v>-3.6187971525905832E-2</v>
      </c>
      <c r="CC55" s="446">
        <v>0.20156706067603042</v>
      </c>
      <c r="CD55" s="446">
        <v>0.14206465461878826</v>
      </c>
      <c r="CE55" s="446">
        <v>0.14666672945367948</v>
      </c>
      <c r="CF55" s="446">
        <v>0.15029442616305339</v>
      </c>
      <c r="CG55" s="447">
        <v>8.779297515255656E-2</v>
      </c>
    </row>
    <row r="56" spans="1:85" x14ac:dyDescent="0.35">
      <c r="B56" s="56" t="s">
        <v>790</v>
      </c>
      <c r="C56" s="353"/>
      <c r="D56" s="446">
        <v>0</v>
      </c>
      <c r="E56" s="446">
        <v>0</v>
      </c>
      <c r="F56" s="446">
        <v>0</v>
      </c>
      <c r="G56" s="446">
        <v>0</v>
      </c>
      <c r="H56" s="446">
        <v>0</v>
      </c>
      <c r="I56" s="446">
        <v>0</v>
      </c>
      <c r="J56" s="446">
        <v>0</v>
      </c>
      <c r="K56" s="446">
        <v>0</v>
      </c>
      <c r="L56" s="446">
        <v>0</v>
      </c>
      <c r="M56" s="446">
        <v>0</v>
      </c>
      <c r="N56" s="446">
        <v>0</v>
      </c>
      <c r="O56" s="446">
        <v>0</v>
      </c>
      <c r="P56" s="446">
        <v>0</v>
      </c>
      <c r="Q56" s="446">
        <v>0</v>
      </c>
      <c r="R56" s="446">
        <v>0</v>
      </c>
      <c r="S56" s="446">
        <v>0</v>
      </c>
      <c r="T56" s="446">
        <v>0</v>
      </c>
      <c r="U56" s="446">
        <v>0</v>
      </c>
      <c r="V56" s="446">
        <v>0</v>
      </c>
      <c r="W56" s="446">
        <v>0</v>
      </c>
      <c r="X56" s="446">
        <v>0</v>
      </c>
      <c r="Y56" s="446">
        <v>0</v>
      </c>
      <c r="Z56" s="446">
        <v>0</v>
      </c>
      <c r="AA56" s="446">
        <v>0</v>
      </c>
      <c r="AB56" s="446">
        <v>0</v>
      </c>
      <c r="AC56" s="446">
        <v>0</v>
      </c>
      <c r="AD56" s="446">
        <v>0</v>
      </c>
      <c r="AE56" s="446">
        <v>0</v>
      </c>
      <c r="AF56" s="446">
        <v>0</v>
      </c>
      <c r="AG56" s="446">
        <v>0</v>
      </c>
      <c r="AH56" s="446">
        <v>0</v>
      </c>
      <c r="AI56" s="446">
        <v>0</v>
      </c>
      <c r="AJ56" s="446">
        <v>0</v>
      </c>
      <c r="AK56" s="446">
        <v>0</v>
      </c>
      <c r="AL56" s="446">
        <v>0</v>
      </c>
      <c r="AM56" s="446">
        <v>0</v>
      </c>
      <c r="AN56" s="446">
        <v>0</v>
      </c>
      <c r="AO56" s="446">
        <v>0</v>
      </c>
      <c r="AP56" s="446">
        <v>0</v>
      </c>
      <c r="AQ56" s="446">
        <v>0</v>
      </c>
      <c r="AR56" s="446">
        <v>0</v>
      </c>
      <c r="AS56" s="446">
        <v>0</v>
      </c>
      <c r="AT56" s="446">
        <v>0</v>
      </c>
      <c r="AU56" s="446">
        <v>0</v>
      </c>
      <c r="AV56" s="446">
        <v>0</v>
      </c>
      <c r="AW56" s="446">
        <v>0</v>
      </c>
      <c r="AX56" s="446">
        <v>0</v>
      </c>
      <c r="AY56" s="446">
        <v>0</v>
      </c>
      <c r="AZ56" s="446">
        <v>0</v>
      </c>
      <c r="BA56" s="446">
        <v>0</v>
      </c>
      <c r="BB56" s="446">
        <v>0</v>
      </c>
      <c r="BC56" s="446">
        <v>0</v>
      </c>
      <c r="BD56" s="446">
        <v>0</v>
      </c>
      <c r="BE56" s="446">
        <v>0</v>
      </c>
      <c r="BF56" s="446">
        <v>0</v>
      </c>
      <c r="BG56" s="446">
        <v>0</v>
      </c>
      <c r="BH56" s="446">
        <v>0</v>
      </c>
      <c r="BI56" s="446">
        <v>0</v>
      </c>
      <c r="BJ56" s="446">
        <v>0</v>
      </c>
      <c r="BK56" s="446">
        <v>0</v>
      </c>
      <c r="BL56" s="446">
        <v>0</v>
      </c>
      <c r="BM56" s="446">
        <v>0</v>
      </c>
      <c r="BN56" s="446">
        <v>0</v>
      </c>
      <c r="BO56" s="446">
        <v>0</v>
      </c>
      <c r="BP56" s="446">
        <v>0</v>
      </c>
      <c r="BQ56" s="446">
        <v>0</v>
      </c>
      <c r="BR56" s="446">
        <v>0</v>
      </c>
      <c r="BS56" s="446">
        <v>0</v>
      </c>
      <c r="BT56" s="446">
        <v>0</v>
      </c>
      <c r="BU56" s="446">
        <v>0</v>
      </c>
      <c r="BV56" s="446">
        <v>0</v>
      </c>
      <c r="BW56" s="446">
        <v>0</v>
      </c>
      <c r="BX56" s="446">
        <v>0</v>
      </c>
      <c r="BY56" s="446">
        <v>0</v>
      </c>
      <c r="BZ56" s="446">
        <v>0</v>
      </c>
      <c r="CA56" s="446">
        <v>0</v>
      </c>
      <c r="CB56" s="446">
        <v>0</v>
      </c>
      <c r="CC56" s="446">
        <v>0</v>
      </c>
      <c r="CD56" s="446">
        <v>0</v>
      </c>
      <c r="CE56" s="446">
        <v>0</v>
      </c>
      <c r="CF56" s="446">
        <v>0</v>
      </c>
      <c r="CG56" s="447">
        <v>0</v>
      </c>
    </row>
    <row r="57" spans="1:85" x14ac:dyDescent="0.35">
      <c r="A57" s="353"/>
      <c r="B57" s="56" t="s">
        <v>783</v>
      </c>
      <c r="C57" s="353"/>
      <c r="D57" s="446">
        <v>0</v>
      </c>
      <c r="E57" s="446">
        <v>0</v>
      </c>
      <c r="F57" s="446">
        <v>0</v>
      </c>
      <c r="G57" s="446">
        <v>0</v>
      </c>
      <c r="H57" s="446">
        <v>0</v>
      </c>
      <c r="I57" s="446">
        <v>0</v>
      </c>
      <c r="J57" s="446">
        <v>0</v>
      </c>
      <c r="K57" s="446">
        <v>0</v>
      </c>
      <c r="L57" s="446">
        <v>0</v>
      </c>
      <c r="M57" s="446">
        <v>0</v>
      </c>
      <c r="N57" s="446">
        <v>0</v>
      </c>
      <c r="O57" s="446">
        <v>0</v>
      </c>
      <c r="P57" s="446">
        <v>0</v>
      </c>
      <c r="Q57" s="446">
        <v>0</v>
      </c>
      <c r="R57" s="446">
        <v>0</v>
      </c>
      <c r="S57" s="446">
        <v>0</v>
      </c>
      <c r="T57" s="446">
        <v>0</v>
      </c>
      <c r="U57" s="446">
        <v>0</v>
      </c>
      <c r="V57" s="446">
        <v>0</v>
      </c>
      <c r="W57" s="446">
        <v>0</v>
      </c>
      <c r="X57" s="446">
        <v>0</v>
      </c>
      <c r="Y57" s="446">
        <v>0</v>
      </c>
      <c r="Z57" s="446">
        <v>0</v>
      </c>
      <c r="AA57" s="446">
        <v>0</v>
      </c>
      <c r="AB57" s="446">
        <v>0</v>
      </c>
      <c r="AC57" s="446">
        <v>0</v>
      </c>
      <c r="AD57" s="446">
        <v>0</v>
      </c>
      <c r="AE57" s="446">
        <v>0</v>
      </c>
      <c r="AF57" s="446">
        <v>0</v>
      </c>
      <c r="AG57" s="446">
        <v>0</v>
      </c>
      <c r="AH57" s="446">
        <v>0</v>
      </c>
      <c r="AI57" s="446">
        <v>0</v>
      </c>
      <c r="AJ57" s="446">
        <v>0</v>
      </c>
      <c r="AK57" s="446">
        <v>0</v>
      </c>
      <c r="AL57" s="446">
        <v>0</v>
      </c>
      <c r="AM57" s="446">
        <v>0</v>
      </c>
      <c r="AN57" s="446">
        <v>0</v>
      </c>
      <c r="AO57" s="446">
        <v>0</v>
      </c>
      <c r="AP57" s="446">
        <v>0</v>
      </c>
      <c r="AQ57" s="446">
        <v>0</v>
      </c>
      <c r="AR57" s="446">
        <v>0</v>
      </c>
      <c r="AS57" s="446">
        <v>0</v>
      </c>
      <c r="AT57" s="446">
        <v>0</v>
      </c>
      <c r="AU57" s="446">
        <v>0</v>
      </c>
      <c r="AV57" s="446">
        <v>0</v>
      </c>
      <c r="AW57" s="446">
        <v>0</v>
      </c>
      <c r="AX57" s="446">
        <v>0</v>
      </c>
      <c r="AY57" s="446">
        <v>0</v>
      </c>
      <c r="AZ57" s="446">
        <v>0</v>
      </c>
      <c r="BA57" s="446">
        <v>0</v>
      </c>
      <c r="BB57" s="446">
        <v>0</v>
      </c>
      <c r="BC57" s="446">
        <v>0</v>
      </c>
      <c r="BD57" s="446">
        <v>0</v>
      </c>
      <c r="BE57" s="446">
        <v>0</v>
      </c>
      <c r="BF57" s="446">
        <v>0</v>
      </c>
      <c r="BG57" s="446">
        <v>0</v>
      </c>
      <c r="BH57" s="446">
        <v>0</v>
      </c>
      <c r="BI57" s="446">
        <v>0</v>
      </c>
      <c r="BJ57" s="446">
        <v>0</v>
      </c>
      <c r="BK57" s="446">
        <v>0</v>
      </c>
      <c r="BL57" s="446">
        <v>2.4244544775759685E-2</v>
      </c>
      <c r="BM57" s="446">
        <v>0.49113380543421603</v>
      </c>
      <c r="BN57" s="446">
        <v>1.0931583540805547</v>
      </c>
      <c r="BO57" s="446">
        <v>2.6166438237862635</v>
      </c>
      <c r="BP57" s="446">
        <v>10.362282313574157</v>
      </c>
      <c r="BQ57" s="446">
        <v>21.796001639175824</v>
      </c>
      <c r="BR57" s="446">
        <v>24.000351111014286</v>
      </c>
      <c r="BS57" s="446">
        <v>26.229091891955552</v>
      </c>
      <c r="BT57" s="446">
        <v>27.256264308592748</v>
      </c>
      <c r="BU57" s="446">
        <v>28.216449142840297</v>
      </c>
      <c r="BV57" s="446">
        <v>27.747752806608453</v>
      </c>
      <c r="BW57" s="446">
        <v>25.456162448432035</v>
      </c>
      <c r="BX57" s="446">
        <v>24.598215444325206</v>
      </c>
      <c r="BY57" s="446">
        <v>23.319719949942495</v>
      </c>
      <c r="BZ57" s="446">
        <v>22.216136857477053</v>
      </c>
      <c r="CA57" s="446">
        <v>22.710597522617565</v>
      </c>
      <c r="CB57" s="446">
        <v>22.571446792670049</v>
      </c>
      <c r="CC57" s="446">
        <v>14.473774351872438</v>
      </c>
      <c r="CD57" s="446">
        <v>9.0847169346491814</v>
      </c>
      <c r="CE57" s="446">
        <v>9.3919573406229233</v>
      </c>
      <c r="CF57" s="446">
        <v>9.6038247760352444</v>
      </c>
      <c r="CG57" s="447">
        <v>9.7317030762639085</v>
      </c>
    </row>
    <row r="58" spans="1:85" s="366" customFormat="1" ht="16" thickBot="1" x14ac:dyDescent="0.3">
      <c r="B58" s="189" t="s">
        <v>803</v>
      </c>
      <c r="C58" s="483"/>
      <c r="D58" s="453">
        <v>0</v>
      </c>
      <c r="E58" s="453">
        <v>0</v>
      </c>
      <c r="F58" s="453">
        <v>0</v>
      </c>
      <c r="G58" s="453">
        <v>0</v>
      </c>
      <c r="H58" s="453">
        <v>0</v>
      </c>
      <c r="I58" s="453">
        <v>0</v>
      </c>
      <c r="J58" s="453">
        <v>0</v>
      </c>
      <c r="K58" s="453">
        <v>0</v>
      </c>
      <c r="L58" s="453">
        <v>0</v>
      </c>
      <c r="M58" s="453">
        <v>0</v>
      </c>
      <c r="N58" s="453">
        <v>0</v>
      </c>
      <c r="O58" s="453">
        <v>0</v>
      </c>
      <c r="P58" s="453">
        <v>0</v>
      </c>
      <c r="Q58" s="453">
        <v>0</v>
      </c>
      <c r="R58" s="453">
        <v>0</v>
      </c>
      <c r="S58" s="453">
        <v>0</v>
      </c>
      <c r="T58" s="453">
        <v>0</v>
      </c>
      <c r="U58" s="453">
        <v>0</v>
      </c>
      <c r="V58" s="453">
        <v>0</v>
      </c>
      <c r="W58" s="453">
        <v>0</v>
      </c>
      <c r="X58" s="453">
        <v>0</v>
      </c>
      <c r="Y58" s="453">
        <v>0</v>
      </c>
      <c r="Z58" s="453">
        <v>0</v>
      </c>
      <c r="AA58" s="453">
        <v>0</v>
      </c>
      <c r="AB58" s="453">
        <v>0</v>
      </c>
      <c r="AC58" s="453">
        <v>0</v>
      </c>
      <c r="AD58" s="453">
        <v>0</v>
      </c>
      <c r="AE58" s="453">
        <v>0</v>
      </c>
      <c r="AF58" s="453">
        <v>0</v>
      </c>
      <c r="AG58" s="453">
        <v>0</v>
      </c>
      <c r="AH58" s="453">
        <v>0</v>
      </c>
      <c r="AI58" s="453">
        <v>0</v>
      </c>
      <c r="AJ58" s="453">
        <v>0</v>
      </c>
      <c r="AK58" s="453">
        <v>0</v>
      </c>
      <c r="AL58" s="453">
        <v>0</v>
      </c>
      <c r="AM58" s="453">
        <v>0</v>
      </c>
      <c r="AN58" s="453">
        <v>0</v>
      </c>
      <c r="AO58" s="453">
        <v>0</v>
      </c>
      <c r="AP58" s="453">
        <v>0</v>
      </c>
      <c r="AQ58" s="453">
        <v>0</v>
      </c>
      <c r="AR58" s="453">
        <v>0</v>
      </c>
      <c r="AS58" s="453">
        <v>0</v>
      </c>
      <c r="AT58" s="453">
        <v>0</v>
      </c>
      <c r="AU58" s="453">
        <v>0</v>
      </c>
      <c r="AV58" s="453">
        <v>0</v>
      </c>
      <c r="AW58" s="453">
        <v>0</v>
      </c>
      <c r="AX58" s="453">
        <v>0</v>
      </c>
      <c r="AY58" s="453">
        <v>0</v>
      </c>
      <c r="AZ58" s="453">
        <v>0.67478636681710258</v>
      </c>
      <c r="BA58" s="453">
        <v>0.59893208292979916</v>
      </c>
      <c r="BB58" s="453">
        <v>0.7927511605905786</v>
      </c>
      <c r="BC58" s="453">
        <v>0.83138374719943231</v>
      </c>
      <c r="BD58" s="453">
        <v>2.3565033170387002</v>
      </c>
      <c r="BE58" s="453">
        <v>2.1444753697632777</v>
      </c>
      <c r="BF58" s="453">
        <v>1.6764872412633873</v>
      </c>
      <c r="BG58" s="453">
        <v>1.5851905911850244</v>
      </c>
      <c r="BH58" s="453">
        <v>1.6521352608846456</v>
      </c>
      <c r="BI58" s="453">
        <v>1.6993219173085448</v>
      </c>
      <c r="BJ58" s="453">
        <v>1.8737000440989178</v>
      </c>
      <c r="BK58" s="453">
        <v>1.8996312635423793</v>
      </c>
      <c r="BL58" s="453">
        <v>1.9511936164182131</v>
      </c>
      <c r="BM58" s="453">
        <v>1.945699337894331</v>
      </c>
      <c r="BN58" s="453">
        <v>1.832330803525585</v>
      </c>
      <c r="BO58" s="453">
        <v>1.8690611712201957</v>
      </c>
      <c r="BP58" s="453">
        <v>1.8919096135723212</v>
      </c>
      <c r="BQ58" s="453">
        <v>1.395163214439967</v>
      </c>
      <c r="BR58" s="453">
        <v>0.49283825909409629</v>
      </c>
      <c r="BS58" s="453">
        <v>0.33896879672968472</v>
      </c>
      <c r="BT58" s="453">
        <v>0.31473311417974154</v>
      </c>
      <c r="BU58" s="453">
        <v>0.16064606577606863</v>
      </c>
      <c r="BV58" s="453">
        <v>0.130519010590263</v>
      </c>
      <c r="BW58" s="453">
        <v>0.11957466800868301</v>
      </c>
      <c r="BX58" s="453">
        <v>9.6789067122820607E-2</v>
      </c>
      <c r="BY58" s="453">
        <v>8.3816008085547955E-2</v>
      </c>
      <c r="BZ58" s="453">
        <v>7.8438828596088667E-2</v>
      </c>
      <c r="CA58" s="453">
        <v>7.5836613056065233E-2</v>
      </c>
      <c r="CB58" s="453">
        <v>7.2710491123859258E-2</v>
      </c>
      <c r="CC58" s="453">
        <v>6.5292941321852302E-2</v>
      </c>
      <c r="CD58" s="453">
        <v>5.8555181603388066E-2</v>
      </c>
      <c r="CE58" s="453">
        <v>5.0426389222680376E-2</v>
      </c>
      <c r="CF58" s="453">
        <v>4.1757555938239203E-2</v>
      </c>
      <c r="CG58" s="454">
        <v>3.2858593990899902E-2</v>
      </c>
    </row>
    <row r="59" spans="1:85" x14ac:dyDescent="0.35">
      <c r="A59" s="403"/>
      <c r="B59" s="175" t="s">
        <v>804</v>
      </c>
      <c r="D59" s="34" t="s">
        <v>296</v>
      </c>
      <c r="E59" s="34" t="s">
        <v>297</v>
      </c>
      <c r="F59" s="34" t="s">
        <v>298</v>
      </c>
      <c r="G59" s="34" t="s">
        <v>299</v>
      </c>
      <c r="H59" s="34" t="s">
        <v>300</v>
      </c>
      <c r="I59" s="34" t="s">
        <v>301</v>
      </c>
      <c r="J59" s="34" t="s">
        <v>302</v>
      </c>
      <c r="K59" s="34" t="s">
        <v>303</v>
      </c>
      <c r="L59" s="34" t="s">
        <v>304</v>
      </c>
      <c r="M59" s="34" t="s">
        <v>305</v>
      </c>
      <c r="N59" s="34" t="s">
        <v>306</v>
      </c>
      <c r="O59" s="34" t="s">
        <v>307</v>
      </c>
      <c r="P59" s="34" t="s">
        <v>308</v>
      </c>
      <c r="Q59" s="34" t="s">
        <v>309</v>
      </c>
      <c r="R59" s="34" t="s">
        <v>310</v>
      </c>
      <c r="S59" s="34" t="s">
        <v>311</v>
      </c>
      <c r="T59" s="34" t="s">
        <v>312</v>
      </c>
      <c r="U59" s="34" t="s">
        <v>313</v>
      </c>
      <c r="V59" s="34" t="s">
        <v>314</v>
      </c>
      <c r="W59" s="34" t="s">
        <v>315</v>
      </c>
      <c r="X59" s="34" t="s">
        <v>316</v>
      </c>
      <c r="Y59" s="34" t="s">
        <v>317</v>
      </c>
      <c r="Z59" s="34" t="s">
        <v>318</v>
      </c>
      <c r="AA59" s="34" t="s">
        <v>319</v>
      </c>
      <c r="AB59" s="34" t="s">
        <v>320</v>
      </c>
      <c r="AC59" s="34" t="s">
        <v>321</v>
      </c>
      <c r="AD59" s="34" t="s">
        <v>322</v>
      </c>
      <c r="AE59" s="34" t="s">
        <v>323</v>
      </c>
      <c r="AF59" s="34" t="s">
        <v>324</v>
      </c>
      <c r="AG59" s="34" t="s">
        <v>325</v>
      </c>
      <c r="AH59" s="34" t="s">
        <v>326</v>
      </c>
      <c r="AI59" s="34" t="s">
        <v>327</v>
      </c>
      <c r="AJ59" s="34" t="s">
        <v>328</v>
      </c>
      <c r="AK59" s="34" t="s">
        <v>329</v>
      </c>
      <c r="AL59" s="34" t="s">
        <v>330</v>
      </c>
      <c r="AM59" s="34" t="s">
        <v>331</v>
      </c>
      <c r="AN59" s="34" t="s">
        <v>332</v>
      </c>
      <c r="AO59" s="34" t="s">
        <v>333</v>
      </c>
      <c r="AP59" s="34" t="s">
        <v>334</v>
      </c>
      <c r="AQ59" s="34" t="s">
        <v>335</v>
      </c>
      <c r="AR59" s="34" t="s">
        <v>336</v>
      </c>
      <c r="AS59" s="34" t="s">
        <v>337</v>
      </c>
      <c r="AT59" s="34" t="s">
        <v>338</v>
      </c>
      <c r="AU59" s="34" t="s">
        <v>339</v>
      </c>
      <c r="AV59" s="34" t="s">
        <v>340</v>
      </c>
      <c r="AW59" s="34" t="s">
        <v>341</v>
      </c>
      <c r="AX59" s="34" t="s">
        <v>342</v>
      </c>
      <c r="AY59" s="34" t="s">
        <v>227</v>
      </c>
      <c r="AZ59" s="34" t="s">
        <v>228</v>
      </c>
      <c r="BA59" s="34" t="s">
        <v>229</v>
      </c>
      <c r="BB59" s="34" t="s">
        <v>230</v>
      </c>
      <c r="BC59" s="34" t="s">
        <v>231</v>
      </c>
      <c r="BD59" s="34" t="s">
        <v>232</v>
      </c>
      <c r="BE59" s="34" t="s">
        <v>233</v>
      </c>
      <c r="BF59" s="34" t="s">
        <v>234</v>
      </c>
      <c r="BG59" s="34" t="s">
        <v>235</v>
      </c>
      <c r="BH59" s="34" t="s">
        <v>236</v>
      </c>
      <c r="BI59" s="34" t="s">
        <v>237</v>
      </c>
      <c r="BJ59" s="34" t="s">
        <v>238</v>
      </c>
      <c r="BK59" s="34" t="s">
        <v>239</v>
      </c>
      <c r="BL59" s="34" t="s">
        <v>240</v>
      </c>
      <c r="BM59" s="34" t="s">
        <v>241</v>
      </c>
      <c r="BN59" s="34" t="s">
        <v>242</v>
      </c>
      <c r="BO59" s="34" t="s">
        <v>243</v>
      </c>
      <c r="BP59" s="34" t="s">
        <v>244</v>
      </c>
      <c r="BQ59" s="34" t="s">
        <v>245</v>
      </c>
      <c r="BR59" s="34" t="s">
        <v>246</v>
      </c>
      <c r="BS59" s="34" t="s">
        <v>247</v>
      </c>
      <c r="BT59" s="34" t="s">
        <v>248</v>
      </c>
      <c r="BU59" s="34" t="s">
        <v>249</v>
      </c>
      <c r="BV59" s="34" t="s">
        <v>250</v>
      </c>
      <c r="BW59" s="34" t="s">
        <v>251</v>
      </c>
      <c r="BX59" s="34" t="s">
        <v>252</v>
      </c>
      <c r="BY59" s="34" t="s">
        <v>253</v>
      </c>
      <c r="BZ59" s="34" t="s">
        <v>254</v>
      </c>
      <c r="CA59" s="34" t="s">
        <v>255</v>
      </c>
      <c r="CB59" s="34" t="s">
        <v>256</v>
      </c>
      <c r="CC59" s="34" t="s">
        <v>257</v>
      </c>
      <c r="CD59" s="34" t="s">
        <v>258</v>
      </c>
      <c r="CE59" s="34" t="s">
        <v>259</v>
      </c>
      <c r="CF59" s="34" t="s">
        <v>260</v>
      </c>
      <c r="CG59" s="35" t="s">
        <v>261</v>
      </c>
    </row>
    <row r="60" spans="1:85" x14ac:dyDescent="0.35">
      <c r="A60" s="403"/>
      <c r="B60" s="377" t="s">
        <v>460</v>
      </c>
      <c r="C60" s="404"/>
      <c r="D60" s="279" t="s">
        <v>263</v>
      </c>
      <c r="E60" s="279" t="s">
        <v>263</v>
      </c>
      <c r="F60" s="279" t="s">
        <v>263</v>
      </c>
      <c r="G60" s="279" t="s">
        <v>263</v>
      </c>
      <c r="H60" s="279" t="s">
        <v>263</v>
      </c>
      <c r="I60" s="279" t="s">
        <v>263</v>
      </c>
      <c r="J60" s="279" t="s">
        <v>263</v>
      </c>
      <c r="K60" s="279" t="s">
        <v>263</v>
      </c>
      <c r="L60" s="279" t="s">
        <v>263</v>
      </c>
      <c r="M60" s="279" t="s">
        <v>263</v>
      </c>
      <c r="N60" s="279" t="s">
        <v>263</v>
      </c>
      <c r="O60" s="279" t="s">
        <v>263</v>
      </c>
      <c r="P60" s="279" t="s">
        <v>263</v>
      </c>
      <c r="Q60" s="279" t="s">
        <v>263</v>
      </c>
      <c r="R60" s="279" t="s">
        <v>263</v>
      </c>
      <c r="S60" s="279" t="s">
        <v>263</v>
      </c>
      <c r="T60" s="279" t="s">
        <v>263</v>
      </c>
      <c r="U60" s="279" t="s">
        <v>263</v>
      </c>
      <c r="V60" s="279" t="s">
        <v>263</v>
      </c>
      <c r="W60" s="279" t="s">
        <v>263</v>
      </c>
      <c r="X60" s="279" t="s">
        <v>263</v>
      </c>
      <c r="Y60" s="279" t="s">
        <v>263</v>
      </c>
      <c r="Z60" s="279" t="s">
        <v>263</v>
      </c>
      <c r="AA60" s="279" t="s">
        <v>263</v>
      </c>
      <c r="AB60" s="279" t="s">
        <v>263</v>
      </c>
      <c r="AC60" s="279" t="s">
        <v>263</v>
      </c>
      <c r="AD60" s="279" t="s">
        <v>263</v>
      </c>
      <c r="AE60" s="279" t="s">
        <v>263</v>
      </c>
      <c r="AF60" s="279" t="s">
        <v>263</v>
      </c>
      <c r="AG60" s="279" t="s">
        <v>263</v>
      </c>
      <c r="AH60" s="279" t="s">
        <v>263</v>
      </c>
      <c r="AI60" s="279" t="s">
        <v>263</v>
      </c>
      <c r="AJ60" s="279" t="s">
        <v>263</v>
      </c>
      <c r="AK60" s="279" t="s">
        <v>263</v>
      </c>
      <c r="AL60" s="279" t="s">
        <v>263</v>
      </c>
      <c r="AM60" s="279" t="s">
        <v>263</v>
      </c>
      <c r="AN60" s="279" t="s">
        <v>263</v>
      </c>
      <c r="AO60" s="279" t="s">
        <v>263</v>
      </c>
      <c r="AP60" s="279" t="s">
        <v>263</v>
      </c>
      <c r="AQ60" s="279" t="s">
        <v>263</v>
      </c>
      <c r="AR60" s="279" t="s">
        <v>263</v>
      </c>
      <c r="AS60" s="279" t="s">
        <v>263</v>
      </c>
      <c r="AT60" s="279" t="s">
        <v>263</v>
      </c>
      <c r="AU60" s="279" t="s">
        <v>263</v>
      </c>
      <c r="AV60" s="279" t="s">
        <v>263</v>
      </c>
      <c r="AW60" s="279" t="s">
        <v>263</v>
      </c>
      <c r="AX60" s="279" t="s">
        <v>263</v>
      </c>
      <c r="AY60" s="279" t="s">
        <v>263</v>
      </c>
      <c r="AZ60" s="279" t="s">
        <v>263</v>
      </c>
      <c r="BA60" s="279" t="s">
        <v>263</v>
      </c>
      <c r="BB60" s="279" t="s">
        <v>263</v>
      </c>
      <c r="BC60" s="279" t="s">
        <v>263</v>
      </c>
      <c r="BD60" s="279" t="s">
        <v>263</v>
      </c>
      <c r="BE60" s="279" t="s">
        <v>263</v>
      </c>
      <c r="BF60" s="279" t="s">
        <v>263</v>
      </c>
      <c r="BG60" s="279" t="s">
        <v>263</v>
      </c>
      <c r="BH60" s="279" t="s">
        <v>263</v>
      </c>
      <c r="BI60" s="279" t="s">
        <v>263</v>
      </c>
      <c r="BJ60" s="279" t="s">
        <v>263</v>
      </c>
      <c r="BK60" s="279" t="s">
        <v>263</v>
      </c>
      <c r="BL60" s="279" t="s">
        <v>263</v>
      </c>
      <c r="BM60" s="279" t="s">
        <v>263</v>
      </c>
      <c r="BN60" s="279" t="s">
        <v>263</v>
      </c>
      <c r="BO60" s="279" t="s">
        <v>263</v>
      </c>
      <c r="BP60" s="279" t="s">
        <v>263</v>
      </c>
      <c r="BQ60" s="279" t="s">
        <v>263</v>
      </c>
      <c r="BR60" s="279" t="s">
        <v>263</v>
      </c>
      <c r="BS60" s="279" t="s">
        <v>263</v>
      </c>
      <c r="BT60" s="279" t="s">
        <v>263</v>
      </c>
      <c r="BU60" s="279" t="s">
        <v>263</v>
      </c>
      <c r="BV60" s="279" t="s">
        <v>263</v>
      </c>
      <c r="BW60" s="279" t="s">
        <v>263</v>
      </c>
      <c r="BX60" s="279" t="s">
        <v>263</v>
      </c>
      <c r="BY60" s="279" t="s">
        <v>263</v>
      </c>
      <c r="BZ60" s="279" t="s">
        <v>263</v>
      </c>
      <c r="CA60" s="279" t="s">
        <v>263</v>
      </c>
      <c r="CB60" s="279" t="s">
        <v>264</v>
      </c>
      <c r="CC60" s="279" t="s">
        <v>264</v>
      </c>
      <c r="CD60" s="279" t="s">
        <v>264</v>
      </c>
      <c r="CE60" s="279" t="s">
        <v>264</v>
      </c>
      <c r="CF60" s="279" t="s">
        <v>264</v>
      </c>
      <c r="CG60" s="280" t="s">
        <v>264</v>
      </c>
    </row>
    <row r="61" spans="1:85" s="246" customFormat="1" x14ac:dyDescent="0.35">
      <c r="A61" s="393"/>
      <c r="B61" s="49" t="s">
        <v>782</v>
      </c>
      <c r="C61" s="101"/>
      <c r="D61" s="440">
        <v>1865.8008046542507</v>
      </c>
      <c r="E61" s="440">
        <v>2739.1885951087834</v>
      </c>
      <c r="F61" s="440">
        <v>2798.8581288320615</v>
      </c>
      <c r="G61" s="440">
        <v>2406.5321036833579</v>
      </c>
      <c r="H61" s="440">
        <v>2760.0984317126668</v>
      </c>
      <c r="I61" s="440">
        <v>2898.3593921138577</v>
      </c>
      <c r="J61" s="440">
        <v>2827.0099088450943</v>
      </c>
      <c r="K61" s="440">
        <v>3204.0303473028152</v>
      </c>
      <c r="L61" s="440">
        <v>2929.0092594515831</v>
      </c>
      <c r="M61" s="440">
        <v>3225.7098754344597</v>
      </c>
      <c r="N61" s="440">
        <v>3774.047608422416</v>
      </c>
      <c r="O61" s="440">
        <v>3672.9634655215714</v>
      </c>
      <c r="P61" s="440">
        <v>3722.2338706473629</v>
      </c>
      <c r="Q61" s="440">
        <v>4111.7663384534262</v>
      </c>
      <c r="R61" s="440">
        <v>4165.4128727405796</v>
      </c>
      <c r="S61" s="440">
        <v>4855.0309943849697</v>
      </c>
      <c r="T61" s="440">
        <v>4867.1564876169505</v>
      </c>
      <c r="U61" s="440">
        <v>5712.2605434476809</v>
      </c>
      <c r="V61" s="440">
        <v>5726.8918849940865</v>
      </c>
      <c r="W61" s="440">
        <v>6875.2970557391527</v>
      </c>
      <c r="X61" s="440">
        <v>7049.438228042819</v>
      </c>
      <c r="Y61" s="440">
        <v>7243.0527373108735</v>
      </c>
      <c r="Z61" s="440">
        <v>6437.2896707045929</v>
      </c>
      <c r="AA61" s="440">
        <v>6625.2488111996081</v>
      </c>
      <c r="AB61" s="440">
        <v>7182.0399751783025</v>
      </c>
      <c r="AC61" s="440">
        <v>7432.3945887673472</v>
      </c>
      <c r="AD61" s="440">
        <v>7496.9893976503245</v>
      </c>
      <c r="AE61" s="440">
        <v>8018.0053523548841</v>
      </c>
      <c r="AF61" s="440">
        <v>8688.8854664248483</v>
      </c>
      <c r="AG61" s="440">
        <v>9304.4433504571571</v>
      </c>
      <c r="AH61" s="440">
        <f t="shared" ref="AH61:AZ61" si="29">SUM(AH62:AH63)</f>
        <v>10900.4664816887</v>
      </c>
      <c r="AI61" s="440">
        <f t="shared" si="29"/>
        <v>10111.484319721516</v>
      </c>
      <c r="AJ61" s="440">
        <f t="shared" si="29"/>
        <v>9407.1162658925241</v>
      </c>
      <c r="AK61" s="440">
        <f t="shared" si="29"/>
        <v>9711.064580440885</v>
      </c>
      <c r="AL61" s="440">
        <f t="shared" si="29"/>
        <v>9736.4561740722293</v>
      </c>
      <c r="AM61" s="440">
        <f t="shared" si="29"/>
        <v>9526.4041700653688</v>
      </c>
      <c r="AN61" s="440">
        <f t="shared" si="29"/>
        <v>10324.575650468745</v>
      </c>
      <c r="AO61" s="440">
        <f t="shared" si="29"/>
        <v>10809.824751651207</v>
      </c>
      <c r="AP61" s="440">
        <f t="shared" si="29"/>
        <v>11495.142467589621</v>
      </c>
      <c r="AQ61" s="440">
        <f t="shared" si="29"/>
        <v>11945.908738773649</v>
      </c>
      <c r="AR61" s="440">
        <f t="shared" si="29"/>
        <v>12832.640445731864</v>
      </c>
      <c r="AS61" s="440">
        <f t="shared" si="29"/>
        <v>13534.681188851169</v>
      </c>
      <c r="AT61" s="440">
        <f t="shared" si="29"/>
        <v>14539.669521662454</v>
      </c>
      <c r="AU61" s="440">
        <f t="shared" si="29"/>
        <v>17266.782690130938</v>
      </c>
      <c r="AV61" s="440">
        <f t="shared" si="29"/>
        <v>19747.304822472361</v>
      </c>
      <c r="AW61" s="440">
        <f t="shared" si="29"/>
        <v>22110.276748654494</v>
      </c>
      <c r="AX61" s="440">
        <f t="shared" si="29"/>
        <v>24002.144900647698</v>
      </c>
      <c r="AY61" s="440">
        <f t="shared" si="29"/>
        <v>24004.095148122982</v>
      </c>
      <c r="AZ61" s="440">
        <f t="shared" si="29"/>
        <v>23461.327084796354</v>
      </c>
      <c r="BA61" s="440">
        <f t="shared" ref="BA61:CG61" si="30">SUM(BA62:BA63)</f>
        <v>23494.047528718602</v>
      </c>
      <c r="BB61" s="440">
        <f t="shared" si="30"/>
        <v>23160.129017818683</v>
      </c>
      <c r="BC61" s="440">
        <f t="shared" si="30"/>
        <v>22412.829796300175</v>
      </c>
      <c r="BD61" s="440">
        <f t="shared" si="30"/>
        <v>22818.316389017025</v>
      </c>
      <c r="BE61" s="440">
        <f t="shared" si="30"/>
        <v>23122.232601907548</v>
      </c>
      <c r="BF61" s="440">
        <f t="shared" si="30"/>
        <v>22490.804399525816</v>
      </c>
      <c r="BG61" s="440">
        <f t="shared" si="30"/>
        <v>22304.256292033988</v>
      </c>
      <c r="BH61" s="482">
        <f t="shared" si="30"/>
        <v>21026.47630689009</v>
      </c>
      <c r="BI61" s="440">
        <f t="shared" si="30"/>
        <v>20110.112460162549</v>
      </c>
      <c r="BJ61" s="440">
        <f t="shared" si="30"/>
        <v>19521.030043243354</v>
      </c>
      <c r="BK61" s="440">
        <f t="shared" si="30"/>
        <v>19958.198549751476</v>
      </c>
      <c r="BL61" s="440">
        <f t="shared" si="30"/>
        <v>19287.600310093367</v>
      </c>
      <c r="BM61" s="440">
        <f t="shared" si="30"/>
        <v>19992.841893991579</v>
      </c>
      <c r="BN61" s="440">
        <f t="shared" si="30"/>
        <v>19686.26986132572</v>
      </c>
      <c r="BO61" s="440">
        <f t="shared" si="30"/>
        <v>19491.470898471725</v>
      </c>
      <c r="BP61" s="440">
        <f t="shared" si="30"/>
        <v>19165.899224335295</v>
      </c>
      <c r="BQ61" s="440">
        <f t="shared" si="30"/>
        <v>18866.699204815417</v>
      </c>
      <c r="BR61" s="440">
        <f t="shared" si="30"/>
        <v>19746.407219719047</v>
      </c>
      <c r="BS61" s="440">
        <f t="shared" si="30"/>
        <v>20672.314870946084</v>
      </c>
      <c r="BT61" s="440">
        <f t="shared" si="30"/>
        <v>20677.850332889695</v>
      </c>
      <c r="BU61" s="440">
        <f t="shared" si="30"/>
        <v>21055.443169088394</v>
      </c>
      <c r="BV61" s="440">
        <f t="shared" si="30"/>
        <v>21138.217975624379</v>
      </c>
      <c r="BW61" s="440">
        <f t="shared" si="30"/>
        <v>21704.398748098651</v>
      </c>
      <c r="BX61" s="440">
        <f t="shared" si="30"/>
        <v>23024.542070003416</v>
      </c>
      <c r="BY61" s="440">
        <f t="shared" si="30"/>
        <v>25007.407412717232</v>
      </c>
      <c r="BZ61" s="440">
        <f t="shared" si="30"/>
        <v>24683.460896563523</v>
      </c>
      <c r="CA61" s="440">
        <f t="shared" si="30"/>
        <v>27214.662743731278</v>
      </c>
      <c r="CB61" s="440">
        <f t="shared" si="30"/>
        <v>29336.486484872476</v>
      </c>
      <c r="CC61" s="440">
        <f t="shared" si="30"/>
        <v>30429.924545189722</v>
      </c>
      <c r="CD61" s="440">
        <f t="shared" si="30"/>
        <v>31169.022428853797</v>
      </c>
      <c r="CE61" s="440">
        <f t="shared" si="30"/>
        <v>31331.498209989324</v>
      </c>
      <c r="CF61" s="440">
        <f t="shared" si="30"/>
        <v>31593.34967648895</v>
      </c>
      <c r="CG61" s="442">
        <f t="shared" si="30"/>
        <v>31969.29371051073</v>
      </c>
    </row>
    <row r="62" spans="1:85" s="246" customFormat="1" x14ac:dyDescent="0.35">
      <c r="A62" s="393"/>
      <c r="B62" s="444" t="s">
        <v>568</v>
      </c>
      <c r="C62" s="101"/>
      <c r="D62" s="446">
        <v>0</v>
      </c>
      <c r="E62" s="446">
        <v>0</v>
      </c>
      <c r="F62" s="446">
        <v>0</v>
      </c>
      <c r="G62" s="446">
        <v>0</v>
      </c>
      <c r="H62" s="446">
        <v>0</v>
      </c>
      <c r="I62" s="446">
        <v>0</v>
      </c>
      <c r="J62" s="446">
        <v>0</v>
      </c>
      <c r="K62" s="446">
        <v>0</v>
      </c>
      <c r="L62" s="446">
        <v>0</v>
      </c>
      <c r="M62" s="446">
        <v>0</v>
      </c>
      <c r="N62" s="446">
        <v>0</v>
      </c>
      <c r="O62" s="446">
        <v>0</v>
      </c>
      <c r="P62" s="446">
        <v>0</v>
      </c>
      <c r="Q62" s="446">
        <v>0</v>
      </c>
      <c r="R62" s="446">
        <v>0</v>
      </c>
      <c r="S62" s="446">
        <v>0</v>
      </c>
      <c r="T62" s="446">
        <v>0</v>
      </c>
      <c r="U62" s="446">
        <v>0</v>
      </c>
      <c r="V62" s="446">
        <v>0</v>
      </c>
      <c r="W62" s="446">
        <v>0</v>
      </c>
      <c r="X62" s="446">
        <v>0</v>
      </c>
      <c r="Y62" s="446">
        <v>0</v>
      </c>
      <c r="Z62" s="446">
        <v>0</v>
      </c>
      <c r="AA62" s="446">
        <v>0</v>
      </c>
      <c r="AB62" s="446">
        <v>0</v>
      </c>
      <c r="AC62" s="446">
        <v>0</v>
      </c>
      <c r="AD62" s="446">
        <v>0</v>
      </c>
      <c r="AE62" s="446">
        <v>0</v>
      </c>
      <c r="AF62" s="446">
        <v>0</v>
      </c>
      <c r="AG62" s="446">
        <v>0</v>
      </c>
      <c r="AH62" s="446">
        <v>10428.909884789322</v>
      </c>
      <c r="AI62" s="446">
        <v>9633.7788428916265</v>
      </c>
      <c r="AJ62" s="446">
        <v>8943.1284455290352</v>
      </c>
      <c r="AK62" s="446">
        <v>9212.5588006233047</v>
      </c>
      <c r="AL62" s="446">
        <v>9193.0594385656332</v>
      </c>
      <c r="AM62" s="446">
        <v>8905.6495019645172</v>
      </c>
      <c r="AN62" s="446">
        <v>9588.4977182103376</v>
      </c>
      <c r="AO62" s="446">
        <v>9942.1650903410882</v>
      </c>
      <c r="AP62" s="446">
        <v>10423.730261769262</v>
      </c>
      <c r="AQ62" s="446">
        <v>10691.682928326178</v>
      </c>
      <c r="AR62" s="446">
        <v>11396.77366831695</v>
      </c>
      <c r="AS62" s="446">
        <v>11898.918643530151</v>
      </c>
      <c r="AT62" s="446">
        <v>12662.490404454513</v>
      </c>
      <c r="AU62" s="446">
        <v>15008.367720538314</v>
      </c>
      <c r="AV62" s="446">
        <v>17258.028004106989</v>
      </c>
      <c r="AW62" s="446">
        <v>19419.512093322632</v>
      </c>
      <c r="AX62" s="446">
        <v>21192.688846759247</v>
      </c>
      <c r="AY62" s="446">
        <v>21627.191780774803</v>
      </c>
      <c r="AZ62" s="446">
        <v>21569.546632426423</v>
      </c>
      <c r="BA62" s="446">
        <v>21931.072827668693</v>
      </c>
      <c r="BB62" s="446">
        <v>22058.113092831067</v>
      </c>
      <c r="BC62" s="446">
        <v>21835.869306134282</v>
      </c>
      <c r="BD62" s="446">
        <v>22507.083045883319</v>
      </c>
      <c r="BE62" s="446">
        <v>22817.524925780701</v>
      </c>
      <c r="BF62" s="446">
        <v>22197.884638085423</v>
      </c>
      <c r="BG62" s="446">
        <v>22005.045156091866</v>
      </c>
      <c r="BH62" s="484">
        <v>20813.967673493375</v>
      </c>
      <c r="BI62" s="446">
        <v>19896.632632906472</v>
      </c>
      <c r="BJ62" s="446">
        <v>19301.950157302377</v>
      </c>
      <c r="BK62" s="446">
        <v>19640.514116312592</v>
      </c>
      <c r="BL62" s="446">
        <v>19019.519480284311</v>
      </c>
      <c r="BM62" s="446">
        <v>19716.713272097139</v>
      </c>
      <c r="BN62" s="446">
        <v>19434.872235045954</v>
      </c>
      <c r="BO62" s="446">
        <v>19245.403605995547</v>
      </c>
      <c r="BP62" s="446">
        <v>18938.355007259943</v>
      </c>
      <c r="BQ62" s="446">
        <v>18664.134881544851</v>
      </c>
      <c r="BR62" s="446">
        <v>19555.093040088293</v>
      </c>
      <c r="BS62" s="446">
        <v>20496.251200345727</v>
      </c>
      <c r="BT62" s="446">
        <v>20516.271430584304</v>
      </c>
      <c r="BU62" s="446">
        <v>20916.63115859131</v>
      </c>
      <c r="BV62" s="446">
        <v>21013.958636899031</v>
      </c>
      <c r="BW62" s="446">
        <v>21592.141664359442</v>
      </c>
      <c r="BX62" s="446">
        <v>22938.228392468118</v>
      </c>
      <c r="BY62" s="446">
        <v>24932.219903855166</v>
      </c>
      <c r="BZ62" s="446">
        <v>24617.719777276558</v>
      </c>
      <c r="CA62" s="446">
        <v>27154.641447871891</v>
      </c>
      <c r="CB62" s="446">
        <v>29281.039624581161</v>
      </c>
      <c r="CC62" s="446">
        <v>30381.435346320664</v>
      </c>
      <c r="CD62" s="446">
        <v>31126.261341151741</v>
      </c>
      <c r="CE62" s="446">
        <v>31295.426887140165</v>
      </c>
      <c r="CF62" s="446">
        <v>31564.071750496281</v>
      </c>
      <c r="CG62" s="447">
        <v>31946.707445846165</v>
      </c>
    </row>
    <row r="63" spans="1:85" s="246" customFormat="1" x14ac:dyDescent="0.35">
      <c r="A63" s="393"/>
      <c r="B63" s="444" t="s">
        <v>567</v>
      </c>
      <c r="C63" s="101"/>
      <c r="D63" s="446">
        <v>0</v>
      </c>
      <c r="E63" s="446">
        <v>0</v>
      </c>
      <c r="F63" s="446">
        <v>0</v>
      </c>
      <c r="G63" s="446">
        <v>0</v>
      </c>
      <c r="H63" s="446">
        <v>0</v>
      </c>
      <c r="I63" s="446">
        <v>0</v>
      </c>
      <c r="J63" s="446">
        <v>0</v>
      </c>
      <c r="K63" s="446">
        <v>0</v>
      </c>
      <c r="L63" s="446">
        <v>0</v>
      </c>
      <c r="M63" s="446">
        <v>0</v>
      </c>
      <c r="N63" s="446">
        <v>0</v>
      </c>
      <c r="O63" s="446">
        <v>0</v>
      </c>
      <c r="P63" s="446">
        <v>0</v>
      </c>
      <c r="Q63" s="446">
        <v>0</v>
      </c>
      <c r="R63" s="446">
        <v>0</v>
      </c>
      <c r="S63" s="446">
        <v>0</v>
      </c>
      <c r="T63" s="446">
        <v>0</v>
      </c>
      <c r="U63" s="446">
        <v>0</v>
      </c>
      <c r="V63" s="446">
        <v>0</v>
      </c>
      <c r="W63" s="446">
        <v>0</v>
      </c>
      <c r="X63" s="446">
        <v>0</v>
      </c>
      <c r="Y63" s="446">
        <v>0</v>
      </c>
      <c r="Z63" s="446">
        <v>0</v>
      </c>
      <c r="AA63" s="446">
        <v>0</v>
      </c>
      <c r="AB63" s="446">
        <v>0</v>
      </c>
      <c r="AC63" s="446">
        <v>0</v>
      </c>
      <c r="AD63" s="446">
        <v>0</v>
      </c>
      <c r="AE63" s="446">
        <v>0</v>
      </c>
      <c r="AF63" s="446">
        <v>0</v>
      </c>
      <c r="AG63" s="446">
        <v>0</v>
      </c>
      <c r="AH63" s="446">
        <v>471.55659689937835</v>
      </c>
      <c r="AI63" s="446">
        <v>477.70547682988911</v>
      </c>
      <c r="AJ63" s="446">
        <v>463.98782036348956</v>
      </c>
      <c r="AK63" s="446">
        <v>498.50577981758073</v>
      </c>
      <c r="AL63" s="446">
        <v>543.39673550659597</v>
      </c>
      <c r="AM63" s="446">
        <v>620.75466810085231</v>
      </c>
      <c r="AN63" s="446">
        <v>736.07793225840669</v>
      </c>
      <c r="AO63" s="446">
        <v>867.65966131011953</v>
      </c>
      <c r="AP63" s="446">
        <v>1071.4122058203588</v>
      </c>
      <c r="AQ63" s="446">
        <v>1254.2258104474713</v>
      </c>
      <c r="AR63" s="446">
        <v>1435.8667774149146</v>
      </c>
      <c r="AS63" s="446">
        <v>1635.7625453210183</v>
      </c>
      <c r="AT63" s="446">
        <v>1877.1791172079415</v>
      </c>
      <c r="AU63" s="446">
        <v>2258.4149695926226</v>
      </c>
      <c r="AV63" s="446">
        <v>2489.2768183653711</v>
      </c>
      <c r="AW63" s="446">
        <v>2690.7646553318641</v>
      </c>
      <c r="AX63" s="446">
        <v>2809.4560538884502</v>
      </c>
      <c r="AY63" s="446">
        <v>2376.9033673481804</v>
      </c>
      <c r="AZ63" s="446">
        <v>1891.7804523699315</v>
      </c>
      <c r="BA63" s="446">
        <v>1562.9747010499084</v>
      </c>
      <c r="BB63" s="446">
        <v>1102.0159249876169</v>
      </c>
      <c r="BC63" s="446">
        <v>576.96049016589257</v>
      </c>
      <c r="BD63" s="446">
        <v>311.23334313370827</v>
      </c>
      <c r="BE63" s="446">
        <v>304.70767612684756</v>
      </c>
      <c r="BF63" s="446">
        <v>292.9197614403945</v>
      </c>
      <c r="BG63" s="446">
        <v>299.21113594212011</v>
      </c>
      <c r="BH63" s="446">
        <v>212.50863339671722</v>
      </c>
      <c r="BI63" s="446">
        <v>213.47982725607829</v>
      </c>
      <c r="BJ63" s="446">
        <v>219.0798859409785</v>
      </c>
      <c r="BK63" s="446">
        <v>317.68443343888543</v>
      </c>
      <c r="BL63" s="446">
        <v>268.08082980905544</v>
      </c>
      <c r="BM63" s="446">
        <v>276.12862189444184</v>
      </c>
      <c r="BN63" s="446">
        <v>251.39762627976742</v>
      </c>
      <c r="BO63" s="446">
        <v>246.06729247617793</v>
      </c>
      <c r="BP63" s="446">
        <v>227.54421707535241</v>
      </c>
      <c r="BQ63" s="446">
        <v>202.56432327056683</v>
      </c>
      <c r="BR63" s="446">
        <v>191.31417963075293</v>
      </c>
      <c r="BS63" s="446">
        <v>176.06367060035626</v>
      </c>
      <c r="BT63" s="446">
        <v>161.57890230539047</v>
      </c>
      <c r="BU63" s="446">
        <v>138.81201049708486</v>
      </c>
      <c r="BV63" s="446">
        <v>124.25933872534615</v>
      </c>
      <c r="BW63" s="446">
        <v>112.25708373920945</v>
      </c>
      <c r="BX63" s="446">
        <v>86.313677535297444</v>
      </c>
      <c r="BY63" s="446">
        <v>75.187508862064945</v>
      </c>
      <c r="BZ63" s="446">
        <v>65.741119286964988</v>
      </c>
      <c r="CA63" s="446">
        <v>60.021295859386385</v>
      </c>
      <c r="CB63" s="446">
        <v>55.446860291314714</v>
      </c>
      <c r="CC63" s="446">
        <v>48.489198869056509</v>
      </c>
      <c r="CD63" s="446">
        <v>42.761087702054411</v>
      </c>
      <c r="CE63" s="446">
        <v>36.07132284915928</v>
      </c>
      <c r="CF63" s="446">
        <v>29.277925992668788</v>
      </c>
      <c r="CG63" s="447">
        <v>22.586264664564233</v>
      </c>
    </row>
    <row r="64" spans="1:85" s="246" customFormat="1" ht="15" customHeight="1" x14ac:dyDescent="0.35">
      <c r="A64" s="393"/>
      <c r="B64" s="468"/>
      <c r="C64" s="101"/>
      <c r="D64" s="446"/>
      <c r="E64" s="446"/>
      <c r="F64" s="446"/>
      <c r="G64" s="446"/>
      <c r="H64" s="446"/>
      <c r="I64" s="446"/>
      <c r="J64" s="446"/>
      <c r="K64" s="446"/>
      <c r="L64" s="446"/>
      <c r="M64" s="446"/>
      <c r="N64" s="446"/>
      <c r="O64" s="446"/>
      <c r="P64" s="446"/>
      <c r="Q64" s="446"/>
      <c r="R64" s="446"/>
      <c r="S64" s="446"/>
      <c r="T64" s="446"/>
      <c r="U64" s="446"/>
      <c r="V64" s="446"/>
      <c r="W64" s="446"/>
      <c r="X64" s="446"/>
      <c r="Y64" s="446"/>
      <c r="Z64" s="446"/>
      <c r="AA64" s="446"/>
      <c r="AB64" s="446"/>
      <c r="AC64" s="446"/>
      <c r="AD64" s="446"/>
      <c r="AE64" s="446"/>
      <c r="AF64" s="446"/>
      <c r="AG64" s="446"/>
      <c r="AH64" s="446"/>
      <c r="AI64" s="446"/>
      <c r="AJ64" s="446"/>
      <c r="AK64" s="446"/>
      <c r="AL64" s="446"/>
      <c r="AM64" s="446"/>
      <c r="AN64" s="446"/>
      <c r="AO64" s="446"/>
      <c r="AP64" s="446"/>
      <c r="AQ64" s="446"/>
      <c r="AR64" s="446"/>
      <c r="AS64" s="446"/>
      <c r="AT64" s="446"/>
      <c r="AU64" s="446"/>
      <c r="AV64" s="446"/>
      <c r="AW64" s="446"/>
      <c r="AX64" s="446"/>
      <c r="AY64" s="446"/>
      <c r="AZ64" s="446"/>
      <c r="BA64" s="446"/>
      <c r="BB64" s="446"/>
      <c r="BC64" s="446"/>
      <c r="BD64" s="446"/>
      <c r="BE64" s="446"/>
      <c r="BF64" s="446"/>
      <c r="BG64" s="446"/>
      <c r="BH64" s="446"/>
      <c r="BI64" s="446"/>
      <c r="BJ64" s="446"/>
      <c r="BK64" s="446"/>
      <c r="BL64" s="446"/>
      <c r="BM64" s="446"/>
      <c r="BN64" s="446"/>
      <c r="BO64" s="446"/>
      <c r="BP64" s="446"/>
      <c r="BQ64" s="446"/>
      <c r="BR64" s="446"/>
      <c r="BS64" s="446"/>
      <c r="BT64" s="446"/>
      <c r="BU64" s="446"/>
      <c r="BV64" s="446"/>
      <c r="BW64" s="446"/>
      <c r="BX64" s="446"/>
      <c r="BY64" s="446"/>
      <c r="BZ64" s="446"/>
      <c r="CA64" s="446"/>
      <c r="CB64" s="446"/>
      <c r="CC64" s="446"/>
      <c r="CD64" s="446"/>
      <c r="CE64" s="446"/>
      <c r="CF64" s="446"/>
      <c r="CG64" s="447"/>
    </row>
    <row r="65" spans="1:85" s="246" customFormat="1" x14ac:dyDescent="0.35">
      <c r="A65" s="399"/>
      <c r="B65" s="101" t="s">
        <v>393</v>
      </c>
      <c r="C65" s="101"/>
      <c r="D65" s="440">
        <v>0</v>
      </c>
      <c r="E65" s="440">
        <v>0</v>
      </c>
      <c r="F65" s="440">
        <v>0</v>
      </c>
      <c r="G65" s="440">
        <v>0</v>
      </c>
      <c r="H65" s="440">
        <v>0</v>
      </c>
      <c r="I65" s="440">
        <v>0</v>
      </c>
      <c r="J65" s="440">
        <v>0</v>
      </c>
      <c r="K65" s="440">
        <v>0</v>
      </c>
      <c r="L65" s="440">
        <v>0</v>
      </c>
      <c r="M65" s="440">
        <v>0</v>
      </c>
      <c r="N65" s="440">
        <v>0</v>
      </c>
      <c r="O65" s="440">
        <v>0</v>
      </c>
      <c r="P65" s="440">
        <v>0</v>
      </c>
      <c r="Q65" s="440">
        <v>0</v>
      </c>
      <c r="R65" s="440">
        <v>0</v>
      </c>
      <c r="S65" s="440">
        <v>0</v>
      </c>
      <c r="T65" s="440">
        <v>0</v>
      </c>
      <c r="U65" s="440">
        <v>0</v>
      </c>
      <c r="V65" s="440">
        <v>0</v>
      </c>
      <c r="W65" s="440">
        <v>0</v>
      </c>
      <c r="X65" s="440">
        <v>0</v>
      </c>
      <c r="Y65" s="440">
        <v>0</v>
      </c>
      <c r="Z65" s="440">
        <v>0</v>
      </c>
      <c r="AA65" s="440">
        <v>0</v>
      </c>
      <c r="AB65" s="440">
        <v>0</v>
      </c>
      <c r="AC65" s="440">
        <v>0</v>
      </c>
      <c r="AD65" s="440">
        <v>0</v>
      </c>
      <c r="AE65" s="440">
        <v>0</v>
      </c>
      <c r="AF65" s="440">
        <v>0</v>
      </c>
      <c r="AG65" s="440">
        <v>0</v>
      </c>
      <c r="AH65" s="440">
        <v>0</v>
      </c>
      <c r="AI65" s="440">
        <v>0</v>
      </c>
      <c r="AJ65" s="440">
        <v>0</v>
      </c>
      <c r="AK65" s="440">
        <v>0</v>
      </c>
      <c r="AL65" s="440">
        <v>0</v>
      </c>
      <c r="AM65" s="440">
        <v>0</v>
      </c>
      <c r="AN65" s="440">
        <v>0</v>
      </c>
      <c r="AO65" s="440">
        <v>0</v>
      </c>
      <c r="AP65" s="440">
        <v>0</v>
      </c>
      <c r="AQ65" s="440">
        <v>0</v>
      </c>
      <c r="AR65" s="440">
        <v>0</v>
      </c>
      <c r="AS65" s="440">
        <v>0</v>
      </c>
      <c r="AT65" s="440">
        <v>0</v>
      </c>
      <c r="AU65" s="440">
        <v>0</v>
      </c>
      <c r="AV65" s="440">
        <v>0</v>
      </c>
      <c r="AW65" s="440">
        <v>0</v>
      </c>
      <c r="AX65" s="440">
        <v>0</v>
      </c>
      <c r="AY65" s="440">
        <v>0</v>
      </c>
      <c r="AZ65" s="440">
        <v>0</v>
      </c>
      <c r="BA65" s="440">
        <v>0</v>
      </c>
      <c r="BB65" s="440">
        <v>0</v>
      </c>
      <c r="BC65" s="440">
        <v>0</v>
      </c>
      <c r="BD65" s="440">
        <v>0</v>
      </c>
      <c r="BE65" s="440">
        <v>0</v>
      </c>
      <c r="BF65" s="440">
        <v>0</v>
      </c>
      <c r="BG65" s="440">
        <v>0</v>
      </c>
      <c r="BH65" s="440">
        <v>0</v>
      </c>
      <c r="BI65" s="440">
        <v>0</v>
      </c>
      <c r="BJ65" s="440">
        <v>0</v>
      </c>
      <c r="BK65" s="440">
        <v>0</v>
      </c>
      <c r="BL65" s="440">
        <f>SUM(BL66,BL70)</f>
        <v>194.24407263046135</v>
      </c>
      <c r="BM65" s="440">
        <f>SUM(BM66,BM70)</f>
        <v>1909.8900193437923</v>
      </c>
      <c r="BN65" s="440">
        <f>SUM(BN66,BN70)</f>
        <v>3300.623344293489</v>
      </c>
      <c r="BO65" s="440">
        <f>SUM(BO66,BO70)</f>
        <v>5164.9902386238045</v>
      </c>
      <c r="BP65" s="440">
        <f>SUM(BP66,BP70)</f>
        <v>9673.9379295099679</v>
      </c>
      <c r="BQ65" s="440">
        <f t="shared" ref="BQ65:CG65" si="31">SUM(BQ66,BQ70)</f>
        <v>14612.833326100927</v>
      </c>
      <c r="BR65" s="440">
        <f t="shared" si="31"/>
        <v>17743.31020301133</v>
      </c>
      <c r="BS65" s="440">
        <f t="shared" si="31"/>
        <v>19600.219190671363</v>
      </c>
      <c r="BT65" s="440">
        <f t="shared" si="31"/>
        <v>19917.959953129179</v>
      </c>
      <c r="BU65" s="440">
        <f t="shared" si="31"/>
        <v>20300.255742465491</v>
      </c>
      <c r="BV65" s="440">
        <f t="shared" si="31"/>
        <v>19551.284620424136</v>
      </c>
      <c r="BW65" s="440">
        <f t="shared" si="31"/>
        <v>17521.455091692242</v>
      </c>
      <c r="BX65" s="440">
        <f t="shared" si="31"/>
        <v>16068.743332598493</v>
      </c>
      <c r="BY65" s="440">
        <f t="shared" si="31"/>
        <v>15323.093405728279</v>
      </c>
      <c r="BZ65" s="440">
        <f t="shared" si="31"/>
        <v>13636.025077878287</v>
      </c>
      <c r="CA65" s="440">
        <f t="shared" si="31"/>
        <v>13166.099387660677</v>
      </c>
      <c r="CB65" s="440">
        <f t="shared" si="31"/>
        <v>12615.103576947509</v>
      </c>
      <c r="CC65" s="440">
        <f t="shared" si="31"/>
        <v>7875.3459895976075</v>
      </c>
      <c r="CD65" s="440">
        <f t="shared" si="31"/>
        <v>4862.5576718180464</v>
      </c>
      <c r="CE65" s="440">
        <f>SUM(CE66,CE70)</f>
        <v>4926.6560197730651</v>
      </c>
      <c r="CF65" s="440">
        <f t="shared" si="31"/>
        <v>4941.5699914810102</v>
      </c>
      <c r="CG65" s="442">
        <f t="shared" si="31"/>
        <v>4914.9139811605073</v>
      </c>
    </row>
    <row r="66" spans="1:85" x14ac:dyDescent="0.35">
      <c r="B66" s="56" t="s">
        <v>783</v>
      </c>
      <c r="C66" s="36"/>
      <c r="D66" s="446">
        <v>0</v>
      </c>
      <c r="E66" s="446">
        <v>0</v>
      </c>
      <c r="F66" s="446">
        <v>0</v>
      </c>
      <c r="G66" s="446">
        <v>0</v>
      </c>
      <c r="H66" s="446">
        <v>0</v>
      </c>
      <c r="I66" s="446">
        <v>0</v>
      </c>
      <c r="J66" s="446">
        <v>0</v>
      </c>
      <c r="K66" s="446">
        <v>0</v>
      </c>
      <c r="L66" s="446">
        <v>0</v>
      </c>
      <c r="M66" s="446">
        <v>0</v>
      </c>
      <c r="N66" s="446">
        <v>0</v>
      </c>
      <c r="O66" s="446">
        <v>0</v>
      </c>
      <c r="P66" s="446">
        <v>0</v>
      </c>
      <c r="Q66" s="446">
        <v>0</v>
      </c>
      <c r="R66" s="446">
        <v>0</v>
      </c>
      <c r="S66" s="446">
        <v>0</v>
      </c>
      <c r="T66" s="446">
        <v>0</v>
      </c>
      <c r="U66" s="446">
        <v>0</v>
      </c>
      <c r="V66" s="446">
        <v>0</v>
      </c>
      <c r="W66" s="446">
        <v>0</v>
      </c>
      <c r="X66" s="446">
        <v>0</v>
      </c>
      <c r="Y66" s="446">
        <v>0</v>
      </c>
      <c r="Z66" s="446">
        <v>0</v>
      </c>
      <c r="AA66" s="446">
        <v>0</v>
      </c>
      <c r="AB66" s="446">
        <v>0</v>
      </c>
      <c r="AC66" s="446">
        <v>0</v>
      </c>
      <c r="AD66" s="446">
        <v>0</v>
      </c>
      <c r="AE66" s="446">
        <v>0</v>
      </c>
      <c r="AF66" s="446">
        <v>0</v>
      </c>
      <c r="AG66" s="446">
        <v>0</v>
      </c>
      <c r="AH66" s="446">
        <v>0</v>
      </c>
      <c r="AI66" s="446">
        <v>0</v>
      </c>
      <c r="AJ66" s="446">
        <v>0</v>
      </c>
      <c r="AK66" s="446">
        <v>0</v>
      </c>
      <c r="AL66" s="446">
        <v>0</v>
      </c>
      <c r="AM66" s="446">
        <v>0</v>
      </c>
      <c r="AN66" s="446">
        <v>0</v>
      </c>
      <c r="AO66" s="446">
        <v>0</v>
      </c>
      <c r="AP66" s="446">
        <v>0</v>
      </c>
      <c r="AQ66" s="446">
        <v>0</v>
      </c>
      <c r="AR66" s="446">
        <v>0</v>
      </c>
      <c r="AS66" s="446">
        <v>0</v>
      </c>
      <c r="AT66" s="446">
        <v>0</v>
      </c>
      <c r="AU66" s="446">
        <v>0</v>
      </c>
      <c r="AV66" s="446">
        <v>0</v>
      </c>
      <c r="AW66" s="446">
        <v>0</v>
      </c>
      <c r="AX66" s="446">
        <v>0</v>
      </c>
      <c r="AY66" s="446">
        <v>0</v>
      </c>
      <c r="AZ66" s="446">
        <v>0</v>
      </c>
      <c r="BA66" s="446">
        <v>0</v>
      </c>
      <c r="BB66" s="446">
        <v>0</v>
      </c>
      <c r="BC66" s="446">
        <v>0</v>
      </c>
      <c r="BD66" s="446">
        <v>0</v>
      </c>
      <c r="BE66" s="446">
        <v>0</v>
      </c>
      <c r="BF66" s="446">
        <v>0</v>
      </c>
      <c r="BG66" s="446">
        <v>0</v>
      </c>
      <c r="BH66" s="446">
        <v>0</v>
      </c>
      <c r="BI66" s="446">
        <v>0</v>
      </c>
      <c r="BJ66" s="446">
        <v>0</v>
      </c>
      <c r="BK66" s="446">
        <v>0</v>
      </c>
      <c r="BL66" s="446">
        <f>SUM(BL67:BL69)</f>
        <v>98.322125952719873</v>
      </c>
      <c r="BM66" s="446">
        <f t="shared" ref="BM66:CG66" si="32">SUM(BM67:BM69)</f>
        <v>875.47264543654364</v>
      </c>
      <c r="BN66" s="446">
        <f t="shared" si="32"/>
        <v>1412.1558679868856</v>
      </c>
      <c r="BO66" s="446">
        <f t="shared" si="32"/>
        <v>2032.3912417964086</v>
      </c>
      <c r="BP66" s="446">
        <f t="shared" si="32"/>
        <v>3288.6766487058876</v>
      </c>
      <c r="BQ66" s="446">
        <f t="shared" si="32"/>
        <v>4954.9209216776508</v>
      </c>
      <c r="BR66" s="446">
        <f t="shared" si="32"/>
        <v>5672.5433556131084</v>
      </c>
      <c r="BS66" s="446">
        <f t="shared" si="32"/>
        <v>6120.6818026904693</v>
      </c>
      <c r="BT66" s="446">
        <f t="shared" si="32"/>
        <v>6294.8656195290177</v>
      </c>
      <c r="BU66" s="446">
        <f t="shared" si="32"/>
        <v>6229.5170674053616</v>
      </c>
      <c r="BV66" s="446">
        <f t="shared" si="32"/>
        <v>5908.7672611291173</v>
      </c>
      <c r="BW66" s="446">
        <f t="shared" si="32"/>
        <v>5707.6522053229191</v>
      </c>
      <c r="BX66" s="446">
        <f t="shared" si="32"/>
        <v>5483.6068201311909</v>
      </c>
      <c r="BY66" s="446">
        <f t="shared" si="32"/>
        <v>5442.5159372352146</v>
      </c>
      <c r="BZ66" s="446">
        <f t="shared" si="32"/>
        <v>5106.7464818939961</v>
      </c>
      <c r="CA66" s="446">
        <f t="shared" si="32"/>
        <v>5232.9911034075085</v>
      </c>
      <c r="CB66" s="446">
        <f t="shared" si="32"/>
        <v>5289.4279829479265</v>
      </c>
      <c r="CC66" s="446">
        <f t="shared" si="32"/>
        <v>4973.9249143116276</v>
      </c>
      <c r="CD66" s="446">
        <f t="shared" si="32"/>
        <v>4825.9997144920235</v>
      </c>
      <c r="CE66" s="446">
        <f>SUM(CE67:CE69)</f>
        <v>4929.595570209025</v>
      </c>
      <c r="CF66" s="446">
        <f t="shared" si="32"/>
        <v>4944.5165676686229</v>
      </c>
      <c r="CG66" s="447">
        <f t="shared" si="32"/>
        <v>4917.8693983537441</v>
      </c>
    </row>
    <row r="67" spans="1:85" x14ac:dyDescent="0.35">
      <c r="B67" s="288" t="s">
        <v>546</v>
      </c>
      <c r="C67" s="444"/>
      <c r="D67" s="446">
        <v>0</v>
      </c>
      <c r="E67" s="446">
        <v>0</v>
      </c>
      <c r="F67" s="446">
        <v>0</v>
      </c>
      <c r="G67" s="446">
        <v>0</v>
      </c>
      <c r="H67" s="446">
        <v>0</v>
      </c>
      <c r="I67" s="446">
        <v>0</v>
      </c>
      <c r="J67" s="446">
        <v>0</v>
      </c>
      <c r="K67" s="446">
        <v>0</v>
      </c>
      <c r="L67" s="446">
        <v>0</v>
      </c>
      <c r="M67" s="446">
        <v>0</v>
      </c>
      <c r="N67" s="446">
        <v>0</v>
      </c>
      <c r="O67" s="446">
        <v>0</v>
      </c>
      <c r="P67" s="446">
        <v>0</v>
      </c>
      <c r="Q67" s="446">
        <v>0</v>
      </c>
      <c r="R67" s="446">
        <v>0</v>
      </c>
      <c r="S67" s="446">
        <v>0</v>
      </c>
      <c r="T67" s="446">
        <v>0</v>
      </c>
      <c r="U67" s="446">
        <v>0</v>
      </c>
      <c r="V67" s="446">
        <v>0</v>
      </c>
      <c r="W67" s="446">
        <v>0</v>
      </c>
      <c r="X67" s="446">
        <v>0</v>
      </c>
      <c r="Y67" s="446">
        <v>0</v>
      </c>
      <c r="Z67" s="446">
        <v>0</v>
      </c>
      <c r="AA67" s="446">
        <v>0</v>
      </c>
      <c r="AB67" s="446">
        <v>0</v>
      </c>
      <c r="AC67" s="446">
        <v>0</v>
      </c>
      <c r="AD67" s="446">
        <v>0</v>
      </c>
      <c r="AE67" s="446">
        <v>0</v>
      </c>
      <c r="AF67" s="446">
        <v>0</v>
      </c>
      <c r="AG67" s="446">
        <v>0</v>
      </c>
      <c r="AH67" s="446">
        <v>0</v>
      </c>
      <c r="AI67" s="446">
        <v>0</v>
      </c>
      <c r="AJ67" s="446">
        <v>0</v>
      </c>
      <c r="AK67" s="446">
        <v>0</v>
      </c>
      <c r="AL67" s="446">
        <v>0</v>
      </c>
      <c r="AM67" s="446">
        <v>0</v>
      </c>
      <c r="AN67" s="446">
        <v>0</v>
      </c>
      <c r="AO67" s="446">
        <v>0</v>
      </c>
      <c r="AP67" s="446">
        <v>0</v>
      </c>
      <c r="AQ67" s="446">
        <v>0</v>
      </c>
      <c r="AR67" s="446">
        <v>0</v>
      </c>
      <c r="AS67" s="446">
        <v>0</v>
      </c>
      <c r="AT67" s="446">
        <v>0</v>
      </c>
      <c r="AU67" s="446">
        <v>0</v>
      </c>
      <c r="AV67" s="446">
        <v>0</v>
      </c>
      <c r="AW67" s="446">
        <v>0</v>
      </c>
      <c r="AX67" s="446">
        <v>0</v>
      </c>
      <c r="AY67" s="446">
        <v>0</v>
      </c>
      <c r="AZ67" s="446">
        <v>0</v>
      </c>
      <c r="BA67" s="446">
        <v>0</v>
      </c>
      <c r="BB67" s="446">
        <v>0</v>
      </c>
      <c r="BC67" s="446">
        <v>0</v>
      </c>
      <c r="BD67" s="446">
        <v>0</v>
      </c>
      <c r="BE67" s="446">
        <v>0</v>
      </c>
      <c r="BF67" s="446">
        <v>0</v>
      </c>
      <c r="BG67" s="446">
        <v>0</v>
      </c>
      <c r="BH67" s="446">
        <v>0</v>
      </c>
      <c r="BI67" s="446">
        <v>0</v>
      </c>
      <c r="BJ67" s="446">
        <v>0</v>
      </c>
      <c r="BK67" s="446">
        <v>0</v>
      </c>
      <c r="BL67" s="446">
        <v>90.776838262604343</v>
      </c>
      <c r="BM67" s="446">
        <v>600.28612346522675</v>
      </c>
      <c r="BN67" s="446">
        <v>692.44703636957934</v>
      </c>
      <c r="BO67" s="446">
        <v>684.48561014111965</v>
      </c>
      <c r="BP67" s="446">
        <v>792.83384543627892</v>
      </c>
      <c r="BQ67" s="446">
        <v>674.67769639957146</v>
      </c>
      <c r="BR67" s="446">
        <v>596.33929593088794</v>
      </c>
      <c r="BS67" s="446">
        <v>464.26080754405706</v>
      </c>
      <c r="BT67" s="446">
        <v>416.10666750497165</v>
      </c>
      <c r="BU67" s="446">
        <v>373.53509174011123</v>
      </c>
      <c r="BV67" s="446">
        <v>205.36374075429785</v>
      </c>
      <c r="BW67" s="446">
        <v>145.77690360323277</v>
      </c>
      <c r="BX67" s="446">
        <v>240.99377057359192</v>
      </c>
      <c r="BY67" s="446">
        <v>258.42508087771853</v>
      </c>
      <c r="BZ67" s="446">
        <v>215.9188276979047</v>
      </c>
      <c r="CA67" s="446">
        <v>204.07186033628813</v>
      </c>
      <c r="CB67" s="446">
        <v>184.88816480558296</v>
      </c>
      <c r="CC67" s="446">
        <v>179.88489518965562</v>
      </c>
      <c r="CD67" s="446">
        <v>185.73401358691729</v>
      </c>
      <c r="CE67" s="446">
        <v>191.40352266280399</v>
      </c>
      <c r="CF67" s="446">
        <v>193.38268950699998</v>
      </c>
      <c r="CG67" s="447">
        <v>193.58501342955813</v>
      </c>
    </row>
    <row r="68" spans="1:85" x14ac:dyDescent="0.35">
      <c r="B68" s="288" t="s">
        <v>784</v>
      </c>
      <c r="C68" s="444"/>
      <c r="D68" s="446">
        <v>0</v>
      </c>
      <c r="E68" s="446">
        <v>0</v>
      </c>
      <c r="F68" s="446">
        <v>0</v>
      </c>
      <c r="G68" s="446">
        <v>0</v>
      </c>
      <c r="H68" s="446">
        <v>0</v>
      </c>
      <c r="I68" s="446">
        <v>0</v>
      </c>
      <c r="J68" s="446">
        <v>0</v>
      </c>
      <c r="K68" s="446">
        <v>0</v>
      </c>
      <c r="L68" s="446">
        <v>0</v>
      </c>
      <c r="M68" s="446">
        <v>0</v>
      </c>
      <c r="N68" s="446">
        <v>0</v>
      </c>
      <c r="O68" s="446">
        <v>0</v>
      </c>
      <c r="P68" s="446">
        <v>0</v>
      </c>
      <c r="Q68" s="446">
        <v>0</v>
      </c>
      <c r="R68" s="446">
        <v>0</v>
      </c>
      <c r="S68" s="446">
        <v>0</v>
      </c>
      <c r="T68" s="446">
        <v>0</v>
      </c>
      <c r="U68" s="446">
        <v>0</v>
      </c>
      <c r="V68" s="446">
        <v>0</v>
      </c>
      <c r="W68" s="446">
        <v>0</v>
      </c>
      <c r="X68" s="446">
        <v>0</v>
      </c>
      <c r="Y68" s="446">
        <v>0</v>
      </c>
      <c r="Z68" s="446">
        <v>0</v>
      </c>
      <c r="AA68" s="446">
        <v>0</v>
      </c>
      <c r="AB68" s="446">
        <v>0</v>
      </c>
      <c r="AC68" s="446">
        <v>0</v>
      </c>
      <c r="AD68" s="446">
        <v>0</v>
      </c>
      <c r="AE68" s="446">
        <v>0</v>
      </c>
      <c r="AF68" s="446">
        <v>0</v>
      </c>
      <c r="AG68" s="446">
        <v>0</v>
      </c>
      <c r="AH68" s="446">
        <v>0</v>
      </c>
      <c r="AI68" s="446">
        <v>0</v>
      </c>
      <c r="AJ68" s="446">
        <v>0</v>
      </c>
      <c r="AK68" s="446">
        <v>0</v>
      </c>
      <c r="AL68" s="446">
        <v>0</v>
      </c>
      <c r="AM68" s="446">
        <v>0</v>
      </c>
      <c r="AN68" s="446">
        <v>0</v>
      </c>
      <c r="AO68" s="446">
        <v>0</v>
      </c>
      <c r="AP68" s="446">
        <v>0</v>
      </c>
      <c r="AQ68" s="446">
        <v>0</v>
      </c>
      <c r="AR68" s="446">
        <v>0</v>
      </c>
      <c r="AS68" s="446">
        <v>0</v>
      </c>
      <c r="AT68" s="446">
        <v>0</v>
      </c>
      <c r="AU68" s="446">
        <v>0</v>
      </c>
      <c r="AV68" s="446">
        <v>0</v>
      </c>
      <c r="AW68" s="446">
        <v>0</v>
      </c>
      <c r="AX68" s="446">
        <v>0</v>
      </c>
      <c r="AY68" s="446">
        <v>0</v>
      </c>
      <c r="AZ68" s="446">
        <v>0</v>
      </c>
      <c r="BA68" s="446">
        <v>0</v>
      </c>
      <c r="BB68" s="446">
        <v>0</v>
      </c>
      <c r="BC68" s="446">
        <v>0</v>
      </c>
      <c r="BD68" s="446">
        <v>0</v>
      </c>
      <c r="BE68" s="446">
        <v>0</v>
      </c>
      <c r="BF68" s="446">
        <v>0</v>
      </c>
      <c r="BG68" s="446">
        <v>0</v>
      </c>
      <c r="BH68" s="446">
        <v>0</v>
      </c>
      <c r="BI68" s="446">
        <v>0</v>
      </c>
      <c r="BJ68" s="446">
        <v>0</v>
      </c>
      <c r="BK68" s="446">
        <v>0</v>
      </c>
      <c r="BL68" s="446">
        <v>4.156434446807773</v>
      </c>
      <c r="BM68" s="446">
        <v>188.30383461706191</v>
      </c>
      <c r="BN68" s="446">
        <v>522.58951468860323</v>
      </c>
      <c r="BO68" s="446">
        <v>866.07161038757886</v>
      </c>
      <c r="BP68" s="446">
        <v>966.98532470544956</v>
      </c>
      <c r="BQ68" s="446">
        <v>908.7334160110305</v>
      </c>
      <c r="BR68" s="446">
        <v>286.88614796911224</v>
      </c>
      <c r="BS68" s="446">
        <v>119.17825750025658</v>
      </c>
      <c r="BT68" s="446">
        <v>134.57549551397364</v>
      </c>
      <c r="BU68" s="446">
        <v>161.39838233057574</v>
      </c>
      <c r="BV68" s="446">
        <v>105.59492237357998</v>
      </c>
      <c r="BW68" s="446">
        <v>64.907037613511122</v>
      </c>
      <c r="BX68" s="446">
        <v>22.41371952516598</v>
      </c>
      <c r="BY68" s="446">
        <v>18.714490184126813</v>
      </c>
      <c r="BZ68" s="446">
        <v>20.440846232793511</v>
      </c>
      <c r="CA68" s="446">
        <v>25.905909351346047</v>
      </c>
      <c r="CB68" s="446">
        <v>28.59850708255971</v>
      </c>
      <c r="CC68" s="446">
        <v>29.9135089559568</v>
      </c>
      <c r="CD68" s="446">
        <v>32.880992095410328</v>
      </c>
      <c r="CE68" s="446">
        <v>44.748455489231979</v>
      </c>
      <c r="CF68" s="446">
        <v>54.11870667142621</v>
      </c>
      <c r="CG68" s="447">
        <v>60.750557769799357</v>
      </c>
    </row>
    <row r="69" spans="1:85" x14ac:dyDescent="0.35">
      <c r="B69" s="288" t="s">
        <v>548</v>
      </c>
      <c r="C69" s="444"/>
      <c r="D69" s="446">
        <v>0</v>
      </c>
      <c r="E69" s="446">
        <v>0</v>
      </c>
      <c r="F69" s="446">
        <v>0</v>
      </c>
      <c r="G69" s="446">
        <v>0</v>
      </c>
      <c r="H69" s="446">
        <v>0</v>
      </c>
      <c r="I69" s="446">
        <v>0</v>
      </c>
      <c r="J69" s="446">
        <v>0</v>
      </c>
      <c r="K69" s="446">
        <v>0</v>
      </c>
      <c r="L69" s="446">
        <v>0</v>
      </c>
      <c r="M69" s="446">
        <v>0</v>
      </c>
      <c r="N69" s="446">
        <v>0</v>
      </c>
      <c r="O69" s="446">
        <v>0</v>
      </c>
      <c r="P69" s="446">
        <v>0</v>
      </c>
      <c r="Q69" s="446">
        <v>0</v>
      </c>
      <c r="R69" s="446">
        <v>0</v>
      </c>
      <c r="S69" s="446">
        <v>0</v>
      </c>
      <c r="T69" s="446">
        <v>0</v>
      </c>
      <c r="U69" s="446">
        <v>0</v>
      </c>
      <c r="V69" s="446">
        <v>0</v>
      </c>
      <c r="W69" s="446">
        <v>0</v>
      </c>
      <c r="X69" s="446">
        <v>0</v>
      </c>
      <c r="Y69" s="446">
        <v>0</v>
      </c>
      <c r="Z69" s="446">
        <v>0</v>
      </c>
      <c r="AA69" s="446">
        <v>0</v>
      </c>
      <c r="AB69" s="446">
        <v>0</v>
      </c>
      <c r="AC69" s="446">
        <v>0</v>
      </c>
      <c r="AD69" s="446">
        <v>0</v>
      </c>
      <c r="AE69" s="446">
        <v>0</v>
      </c>
      <c r="AF69" s="446">
        <v>0</v>
      </c>
      <c r="AG69" s="446">
        <v>0</v>
      </c>
      <c r="AH69" s="446">
        <v>0</v>
      </c>
      <c r="AI69" s="446">
        <v>0</v>
      </c>
      <c r="AJ69" s="446">
        <v>0</v>
      </c>
      <c r="AK69" s="446">
        <v>0</v>
      </c>
      <c r="AL69" s="446">
        <v>0</v>
      </c>
      <c r="AM69" s="446">
        <v>0</v>
      </c>
      <c r="AN69" s="446">
        <v>0</v>
      </c>
      <c r="AO69" s="446">
        <v>0</v>
      </c>
      <c r="AP69" s="446">
        <v>0</v>
      </c>
      <c r="AQ69" s="446">
        <v>0</v>
      </c>
      <c r="AR69" s="446">
        <v>0</v>
      </c>
      <c r="AS69" s="446">
        <v>0</v>
      </c>
      <c r="AT69" s="446">
        <v>0</v>
      </c>
      <c r="AU69" s="446">
        <v>0</v>
      </c>
      <c r="AV69" s="446">
        <v>0</v>
      </c>
      <c r="AW69" s="446">
        <v>0</v>
      </c>
      <c r="AX69" s="446">
        <v>0</v>
      </c>
      <c r="AY69" s="446">
        <v>0</v>
      </c>
      <c r="AZ69" s="446">
        <v>0</v>
      </c>
      <c r="BA69" s="446">
        <v>0</v>
      </c>
      <c r="BB69" s="446">
        <v>0</v>
      </c>
      <c r="BC69" s="446">
        <v>0</v>
      </c>
      <c r="BD69" s="446">
        <v>0</v>
      </c>
      <c r="BE69" s="446">
        <v>0</v>
      </c>
      <c r="BF69" s="446">
        <v>0</v>
      </c>
      <c r="BG69" s="446">
        <v>0</v>
      </c>
      <c r="BH69" s="446">
        <v>0</v>
      </c>
      <c r="BI69" s="446">
        <v>0</v>
      </c>
      <c r="BJ69" s="446">
        <v>0</v>
      </c>
      <c r="BK69" s="446">
        <v>0</v>
      </c>
      <c r="BL69" s="446">
        <v>3.3888532433077567</v>
      </c>
      <c r="BM69" s="446">
        <v>86.882687354255083</v>
      </c>
      <c r="BN69" s="446">
        <v>197.11931692870297</v>
      </c>
      <c r="BO69" s="446">
        <v>481.83402126771006</v>
      </c>
      <c r="BP69" s="446">
        <v>1528.857478564159</v>
      </c>
      <c r="BQ69" s="446">
        <v>3371.5098092670487</v>
      </c>
      <c r="BR69" s="446">
        <v>4789.3179117131085</v>
      </c>
      <c r="BS69" s="446">
        <v>5537.2427376461555</v>
      </c>
      <c r="BT69" s="446">
        <v>5744.1834565100726</v>
      </c>
      <c r="BU69" s="446">
        <v>5694.5835933346743</v>
      </c>
      <c r="BV69" s="446">
        <v>5597.8085980012393</v>
      </c>
      <c r="BW69" s="446">
        <v>5496.9682641061754</v>
      </c>
      <c r="BX69" s="446">
        <v>5220.199330032433</v>
      </c>
      <c r="BY69" s="446">
        <v>5165.3763661733692</v>
      </c>
      <c r="BZ69" s="446">
        <v>4870.3868079632975</v>
      </c>
      <c r="CA69" s="446">
        <v>5003.013333719874</v>
      </c>
      <c r="CB69" s="446">
        <v>5075.9413110597834</v>
      </c>
      <c r="CC69" s="446">
        <v>4764.1265101660156</v>
      </c>
      <c r="CD69" s="446">
        <v>4607.3847088096954</v>
      </c>
      <c r="CE69" s="446">
        <v>4693.4435920569895</v>
      </c>
      <c r="CF69" s="446">
        <v>4697.0151714901967</v>
      </c>
      <c r="CG69" s="447">
        <v>4663.5338271543869</v>
      </c>
    </row>
    <row r="70" spans="1:85" x14ac:dyDescent="0.35">
      <c r="B70" s="56" t="s">
        <v>785</v>
      </c>
      <c r="C70" s="36"/>
      <c r="D70" s="446">
        <v>0</v>
      </c>
      <c r="E70" s="446">
        <v>0</v>
      </c>
      <c r="F70" s="446">
        <v>0</v>
      </c>
      <c r="G70" s="446">
        <v>0</v>
      </c>
      <c r="H70" s="446">
        <v>0</v>
      </c>
      <c r="I70" s="446">
        <v>0</v>
      </c>
      <c r="J70" s="446">
        <v>0</v>
      </c>
      <c r="K70" s="446">
        <v>0</v>
      </c>
      <c r="L70" s="446">
        <v>0</v>
      </c>
      <c r="M70" s="446">
        <v>0</v>
      </c>
      <c r="N70" s="446">
        <v>0</v>
      </c>
      <c r="O70" s="446">
        <v>0</v>
      </c>
      <c r="P70" s="446">
        <v>0</v>
      </c>
      <c r="Q70" s="446">
        <v>0</v>
      </c>
      <c r="R70" s="446">
        <v>0</v>
      </c>
      <c r="S70" s="446">
        <v>0</v>
      </c>
      <c r="T70" s="446">
        <v>0</v>
      </c>
      <c r="U70" s="446">
        <v>0</v>
      </c>
      <c r="V70" s="446">
        <v>0</v>
      </c>
      <c r="W70" s="446">
        <v>0</v>
      </c>
      <c r="X70" s="446">
        <v>0</v>
      </c>
      <c r="Y70" s="446">
        <v>0</v>
      </c>
      <c r="Z70" s="446">
        <v>0</v>
      </c>
      <c r="AA70" s="446">
        <v>0</v>
      </c>
      <c r="AB70" s="446">
        <v>0</v>
      </c>
      <c r="AC70" s="446">
        <v>0</v>
      </c>
      <c r="AD70" s="446">
        <v>0</v>
      </c>
      <c r="AE70" s="446">
        <v>0</v>
      </c>
      <c r="AF70" s="446">
        <v>0</v>
      </c>
      <c r="AG70" s="446">
        <v>0</v>
      </c>
      <c r="AH70" s="446">
        <v>0</v>
      </c>
      <c r="AI70" s="446">
        <v>0</v>
      </c>
      <c r="AJ70" s="446">
        <v>0</v>
      </c>
      <c r="AK70" s="446">
        <v>0</v>
      </c>
      <c r="AL70" s="446">
        <v>0</v>
      </c>
      <c r="AM70" s="446">
        <v>0</v>
      </c>
      <c r="AN70" s="446">
        <v>0</v>
      </c>
      <c r="AO70" s="446">
        <v>0</v>
      </c>
      <c r="AP70" s="446">
        <v>0</v>
      </c>
      <c r="AQ70" s="446">
        <v>0</v>
      </c>
      <c r="AR70" s="446">
        <v>0</v>
      </c>
      <c r="AS70" s="446">
        <v>0</v>
      </c>
      <c r="AT70" s="446">
        <v>0</v>
      </c>
      <c r="AU70" s="446">
        <v>0</v>
      </c>
      <c r="AV70" s="446">
        <v>0</v>
      </c>
      <c r="AW70" s="446">
        <v>0</v>
      </c>
      <c r="AX70" s="446">
        <v>0</v>
      </c>
      <c r="AY70" s="446">
        <v>0</v>
      </c>
      <c r="AZ70" s="446">
        <v>0</v>
      </c>
      <c r="BA70" s="446">
        <v>0</v>
      </c>
      <c r="BB70" s="446">
        <v>0</v>
      </c>
      <c r="BC70" s="446">
        <v>0</v>
      </c>
      <c r="BD70" s="446">
        <v>0</v>
      </c>
      <c r="BE70" s="446">
        <v>0</v>
      </c>
      <c r="BF70" s="446">
        <v>0</v>
      </c>
      <c r="BG70" s="446">
        <v>0</v>
      </c>
      <c r="BH70" s="446">
        <v>0</v>
      </c>
      <c r="BI70" s="446">
        <v>0</v>
      </c>
      <c r="BJ70" s="446">
        <v>0</v>
      </c>
      <c r="BK70" s="446">
        <v>0</v>
      </c>
      <c r="BL70" s="446">
        <f>SUM(BL71:BL73)</f>
        <v>95.92194667774146</v>
      </c>
      <c r="BM70" s="446">
        <f t="shared" ref="BM70:CG70" si="33">SUM(BM71:BM73)</f>
        <v>1034.4173739072487</v>
      </c>
      <c r="BN70" s="446">
        <f t="shared" si="33"/>
        <v>1888.4674763066034</v>
      </c>
      <c r="BO70" s="446">
        <f t="shared" si="33"/>
        <v>3132.5989968273961</v>
      </c>
      <c r="BP70" s="446">
        <f t="shared" si="33"/>
        <v>6385.2612808040813</v>
      </c>
      <c r="BQ70" s="446">
        <f t="shared" si="33"/>
        <v>9657.9124044232758</v>
      </c>
      <c r="BR70" s="446">
        <f t="shared" si="33"/>
        <v>12070.766847398219</v>
      </c>
      <c r="BS70" s="446">
        <f t="shared" si="33"/>
        <v>13479.537387980894</v>
      </c>
      <c r="BT70" s="446">
        <f t="shared" si="33"/>
        <v>13623.094333600162</v>
      </c>
      <c r="BU70" s="446">
        <f t="shared" si="33"/>
        <v>14070.738675060129</v>
      </c>
      <c r="BV70" s="446">
        <f t="shared" si="33"/>
        <v>13642.51735929502</v>
      </c>
      <c r="BW70" s="446">
        <f t="shared" si="33"/>
        <v>11813.802886369322</v>
      </c>
      <c r="BX70" s="446">
        <f t="shared" si="33"/>
        <v>10585.136512467301</v>
      </c>
      <c r="BY70" s="446">
        <f t="shared" si="33"/>
        <v>9880.5774684930657</v>
      </c>
      <c r="BZ70" s="446">
        <f t="shared" si="33"/>
        <v>8529.2785959842895</v>
      </c>
      <c r="CA70" s="446">
        <f t="shared" si="33"/>
        <v>7933.1082842531687</v>
      </c>
      <c r="CB70" s="446">
        <f t="shared" si="33"/>
        <v>7325.6755939995828</v>
      </c>
      <c r="CC70" s="446">
        <f t="shared" si="33"/>
        <v>2901.4210752859799</v>
      </c>
      <c r="CD70" s="446">
        <f t="shared" si="33"/>
        <v>36.557957326023129</v>
      </c>
      <c r="CE70" s="446">
        <f t="shared" si="33"/>
        <v>-2.9395504359601543</v>
      </c>
      <c r="CF70" s="446">
        <f t="shared" si="33"/>
        <v>-2.9465761876126941</v>
      </c>
      <c r="CG70" s="447">
        <f t="shared" si="33"/>
        <v>-2.9554171932363995</v>
      </c>
    </row>
    <row r="71" spans="1:85" x14ac:dyDescent="0.35">
      <c r="B71" s="288" t="s">
        <v>546</v>
      </c>
      <c r="C71" s="444"/>
      <c r="D71" s="446">
        <v>0</v>
      </c>
      <c r="E71" s="446">
        <v>0</v>
      </c>
      <c r="F71" s="446">
        <v>0</v>
      </c>
      <c r="G71" s="446">
        <v>0</v>
      </c>
      <c r="H71" s="446">
        <v>0</v>
      </c>
      <c r="I71" s="446">
        <v>0</v>
      </c>
      <c r="J71" s="446">
        <v>0</v>
      </c>
      <c r="K71" s="446">
        <v>0</v>
      </c>
      <c r="L71" s="446">
        <v>0</v>
      </c>
      <c r="M71" s="446">
        <v>0</v>
      </c>
      <c r="N71" s="446">
        <v>0</v>
      </c>
      <c r="O71" s="446">
        <v>0</v>
      </c>
      <c r="P71" s="446">
        <v>0</v>
      </c>
      <c r="Q71" s="446">
        <v>0</v>
      </c>
      <c r="R71" s="446">
        <v>0</v>
      </c>
      <c r="S71" s="446">
        <v>0</v>
      </c>
      <c r="T71" s="446">
        <v>0</v>
      </c>
      <c r="U71" s="446">
        <v>0</v>
      </c>
      <c r="V71" s="446">
        <v>0</v>
      </c>
      <c r="W71" s="446">
        <v>0</v>
      </c>
      <c r="X71" s="446">
        <v>0</v>
      </c>
      <c r="Y71" s="446">
        <v>0</v>
      </c>
      <c r="Z71" s="446">
        <v>0</v>
      </c>
      <c r="AA71" s="446">
        <v>0</v>
      </c>
      <c r="AB71" s="446">
        <v>0</v>
      </c>
      <c r="AC71" s="446">
        <v>0</v>
      </c>
      <c r="AD71" s="446">
        <v>0</v>
      </c>
      <c r="AE71" s="446">
        <v>0</v>
      </c>
      <c r="AF71" s="446">
        <v>0</v>
      </c>
      <c r="AG71" s="446">
        <v>0</v>
      </c>
      <c r="AH71" s="446">
        <v>0</v>
      </c>
      <c r="AI71" s="446">
        <v>0</v>
      </c>
      <c r="AJ71" s="446">
        <v>0</v>
      </c>
      <c r="AK71" s="446">
        <v>0</v>
      </c>
      <c r="AL71" s="446">
        <v>0</v>
      </c>
      <c r="AM71" s="446">
        <v>0</v>
      </c>
      <c r="AN71" s="446">
        <v>0</v>
      </c>
      <c r="AO71" s="446">
        <v>0</v>
      </c>
      <c r="AP71" s="446">
        <v>0</v>
      </c>
      <c r="AQ71" s="446">
        <v>0</v>
      </c>
      <c r="AR71" s="446">
        <v>0</v>
      </c>
      <c r="AS71" s="446">
        <v>0</v>
      </c>
      <c r="AT71" s="446">
        <v>0</v>
      </c>
      <c r="AU71" s="446">
        <v>0</v>
      </c>
      <c r="AV71" s="446">
        <v>0</v>
      </c>
      <c r="AW71" s="446">
        <v>0</v>
      </c>
      <c r="AX71" s="446">
        <v>0</v>
      </c>
      <c r="AY71" s="446">
        <v>0</v>
      </c>
      <c r="AZ71" s="446">
        <v>0</v>
      </c>
      <c r="BA71" s="446">
        <v>0</v>
      </c>
      <c r="BB71" s="446">
        <v>0</v>
      </c>
      <c r="BC71" s="446">
        <v>0</v>
      </c>
      <c r="BD71" s="446">
        <v>0</v>
      </c>
      <c r="BE71" s="446">
        <v>0</v>
      </c>
      <c r="BF71" s="446">
        <v>0</v>
      </c>
      <c r="BG71" s="446">
        <v>0</v>
      </c>
      <c r="BH71" s="446">
        <v>0</v>
      </c>
      <c r="BI71" s="446">
        <v>0</v>
      </c>
      <c r="BJ71" s="446">
        <v>0</v>
      </c>
      <c r="BK71" s="446">
        <v>0</v>
      </c>
      <c r="BL71" s="446">
        <v>86.685668531721902</v>
      </c>
      <c r="BM71" s="446">
        <v>731.84458793004842</v>
      </c>
      <c r="BN71" s="446">
        <v>1045.3865097718922</v>
      </c>
      <c r="BO71" s="446">
        <v>1254.5571842510942</v>
      </c>
      <c r="BP71" s="446">
        <v>1779.7265524720669</v>
      </c>
      <c r="BQ71" s="446">
        <v>1973.0867130223191</v>
      </c>
      <c r="BR71" s="446">
        <v>2158.0537284620132</v>
      </c>
      <c r="BS71" s="446">
        <v>1661.6978071300823</v>
      </c>
      <c r="BT71" s="446">
        <v>1191.2661552566756</v>
      </c>
      <c r="BU71" s="446">
        <v>1102.2940487003377</v>
      </c>
      <c r="BV71" s="446">
        <v>520.06084976836007</v>
      </c>
      <c r="BW71" s="446">
        <v>126.64834485661262</v>
      </c>
      <c r="BX71" s="446">
        <v>61.390375938103794</v>
      </c>
      <c r="BY71" s="446">
        <v>29.154991627624909</v>
      </c>
      <c r="BZ71" s="446">
        <v>11.587874257722694</v>
      </c>
      <c r="CA71" s="446">
        <v>6.0967188480641168</v>
      </c>
      <c r="CB71" s="446">
        <v>2.6789545594693207</v>
      </c>
      <c r="CC71" s="446">
        <v>0</v>
      </c>
      <c r="CD71" s="446">
        <v>0</v>
      </c>
      <c r="CE71" s="446">
        <v>0</v>
      </c>
      <c r="CF71" s="446">
        <v>0</v>
      </c>
      <c r="CG71" s="447">
        <v>0</v>
      </c>
    </row>
    <row r="72" spans="1:85" x14ac:dyDescent="0.35">
      <c r="B72" s="288" t="s">
        <v>784</v>
      </c>
      <c r="C72" s="444"/>
      <c r="D72" s="446">
        <v>0</v>
      </c>
      <c r="E72" s="446">
        <v>0</v>
      </c>
      <c r="F72" s="446">
        <v>0</v>
      </c>
      <c r="G72" s="446">
        <v>0</v>
      </c>
      <c r="H72" s="446">
        <v>0</v>
      </c>
      <c r="I72" s="446">
        <v>0</v>
      </c>
      <c r="J72" s="446">
        <v>0</v>
      </c>
      <c r="K72" s="446">
        <v>0</v>
      </c>
      <c r="L72" s="446">
        <v>0</v>
      </c>
      <c r="M72" s="446">
        <v>0</v>
      </c>
      <c r="N72" s="446">
        <v>0</v>
      </c>
      <c r="O72" s="446">
        <v>0</v>
      </c>
      <c r="P72" s="446">
        <v>0</v>
      </c>
      <c r="Q72" s="446">
        <v>0</v>
      </c>
      <c r="R72" s="446">
        <v>0</v>
      </c>
      <c r="S72" s="446">
        <v>0</v>
      </c>
      <c r="T72" s="446">
        <v>0</v>
      </c>
      <c r="U72" s="446">
        <v>0</v>
      </c>
      <c r="V72" s="446">
        <v>0</v>
      </c>
      <c r="W72" s="446">
        <v>0</v>
      </c>
      <c r="X72" s="446">
        <v>0</v>
      </c>
      <c r="Y72" s="446">
        <v>0</v>
      </c>
      <c r="Z72" s="446">
        <v>0</v>
      </c>
      <c r="AA72" s="446">
        <v>0</v>
      </c>
      <c r="AB72" s="446">
        <v>0</v>
      </c>
      <c r="AC72" s="446">
        <v>0</v>
      </c>
      <c r="AD72" s="446">
        <v>0</v>
      </c>
      <c r="AE72" s="446">
        <v>0</v>
      </c>
      <c r="AF72" s="446">
        <v>0</v>
      </c>
      <c r="AG72" s="446">
        <v>0</v>
      </c>
      <c r="AH72" s="446">
        <v>0</v>
      </c>
      <c r="AI72" s="446">
        <v>0</v>
      </c>
      <c r="AJ72" s="446">
        <v>0</v>
      </c>
      <c r="AK72" s="446">
        <v>0</v>
      </c>
      <c r="AL72" s="446">
        <v>0</v>
      </c>
      <c r="AM72" s="446">
        <v>0</v>
      </c>
      <c r="AN72" s="446">
        <v>0</v>
      </c>
      <c r="AO72" s="446">
        <v>0</v>
      </c>
      <c r="AP72" s="446">
        <v>0</v>
      </c>
      <c r="AQ72" s="446">
        <v>0</v>
      </c>
      <c r="AR72" s="446">
        <v>0</v>
      </c>
      <c r="AS72" s="446">
        <v>0</v>
      </c>
      <c r="AT72" s="446">
        <v>0</v>
      </c>
      <c r="AU72" s="446">
        <v>0</v>
      </c>
      <c r="AV72" s="446">
        <v>0</v>
      </c>
      <c r="AW72" s="446">
        <v>0</v>
      </c>
      <c r="AX72" s="446">
        <v>0</v>
      </c>
      <c r="AY72" s="446">
        <v>0</v>
      </c>
      <c r="AZ72" s="446">
        <v>0</v>
      </c>
      <c r="BA72" s="446">
        <v>0</v>
      </c>
      <c r="BB72" s="446">
        <v>0</v>
      </c>
      <c r="BC72" s="446">
        <v>0</v>
      </c>
      <c r="BD72" s="446">
        <v>0</v>
      </c>
      <c r="BE72" s="446">
        <v>0</v>
      </c>
      <c r="BF72" s="446">
        <v>0</v>
      </c>
      <c r="BG72" s="446">
        <v>0</v>
      </c>
      <c r="BH72" s="446">
        <v>0</v>
      </c>
      <c r="BI72" s="446">
        <v>0</v>
      </c>
      <c r="BJ72" s="446">
        <v>0</v>
      </c>
      <c r="BK72" s="446">
        <v>0</v>
      </c>
      <c r="BL72" s="446">
        <v>1.3294066403116778</v>
      </c>
      <c r="BM72" s="446">
        <v>213.30493139325804</v>
      </c>
      <c r="BN72" s="446">
        <v>595.61332381291299</v>
      </c>
      <c r="BO72" s="446">
        <v>1168.4587379302272</v>
      </c>
      <c r="BP72" s="446">
        <v>2492.2487601089701</v>
      </c>
      <c r="BQ72" s="446">
        <v>3430.6441336972557</v>
      </c>
      <c r="BR72" s="446">
        <v>3593.01958946785</v>
      </c>
      <c r="BS72" s="446">
        <v>3442.6924674895181</v>
      </c>
      <c r="BT72" s="446">
        <v>3097.9000829563483</v>
      </c>
      <c r="BU72" s="446">
        <v>3022.7834352079981</v>
      </c>
      <c r="BV72" s="446">
        <v>2735.0129637123259</v>
      </c>
      <c r="BW72" s="446">
        <v>1894.4490187224449</v>
      </c>
      <c r="BX72" s="446">
        <v>1420.7357785700481</v>
      </c>
      <c r="BY72" s="446">
        <v>1232.0052701258055</v>
      </c>
      <c r="BZ72" s="446">
        <v>1052.8160812831152</v>
      </c>
      <c r="CA72" s="446">
        <v>912.11554676652656</v>
      </c>
      <c r="CB72" s="446">
        <v>665.33559159483843</v>
      </c>
      <c r="CC72" s="446">
        <v>223.95281004142839</v>
      </c>
      <c r="CD72" s="446">
        <v>2.8235494981466935</v>
      </c>
      <c r="CE72" s="446">
        <v>-0.22703582927824043</v>
      </c>
      <c r="CF72" s="446">
        <v>-0.22757846237384047</v>
      </c>
      <c r="CG72" s="447">
        <v>-0.2282612963946066</v>
      </c>
    </row>
    <row r="73" spans="1:85" x14ac:dyDescent="0.35">
      <c r="B73" s="288" t="s">
        <v>548</v>
      </c>
      <c r="C73" s="444"/>
      <c r="D73" s="446">
        <v>0</v>
      </c>
      <c r="E73" s="446">
        <v>0</v>
      </c>
      <c r="F73" s="446">
        <v>0</v>
      </c>
      <c r="G73" s="446">
        <v>0</v>
      </c>
      <c r="H73" s="446">
        <v>0</v>
      </c>
      <c r="I73" s="446">
        <v>0</v>
      </c>
      <c r="J73" s="446">
        <v>0</v>
      </c>
      <c r="K73" s="446">
        <v>0</v>
      </c>
      <c r="L73" s="446">
        <v>0</v>
      </c>
      <c r="M73" s="446">
        <v>0</v>
      </c>
      <c r="N73" s="446">
        <v>0</v>
      </c>
      <c r="O73" s="446">
        <v>0</v>
      </c>
      <c r="P73" s="446">
        <v>0</v>
      </c>
      <c r="Q73" s="446">
        <v>0</v>
      </c>
      <c r="R73" s="446">
        <v>0</v>
      </c>
      <c r="S73" s="446">
        <v>0</v>
      </c>
      <c r="T73" s="446">
        <v>0</v>
      </c>
      <c r="U73" s="446">
        <v>0</v>
      </c>
      <c r="V73" s="446">
        <v>0</v>
      </c>
      <c r="W73" s="446">
        <v>0</v>
      </c>
      <c r="X73" s="446">
        <v>0</v>
      </c>
      <c r="Y73" s="446">
        <v>0</v>
      </c>
      <c r="Z73" s="446">
        <v>0</v>
      </c>
      <c r="AA73" s="446">
        <v>0</v>
      </c>
      <c r="AB73" s="446">
        <v>0</v>
      </c>
      <c r="AC73" s="446">
        <v>0</v>
      </c>
      <c r="AD73" s="446">
        <v>0</v>
      </c>
      <c r="AE73" s="446">
        <v>0</v>
      </c>
      <c r="AF73" s="446">
        <v>0</v>
      </c>
      <c r="AG73" s="446">
        <v>0</v>
      </c>
      <c r="AH73" s="446">
        <v>0</v>
      </c>
      <c r="AI73" s="446">
        <v>0</v>
      </c>
      <c r="AJ73" s="446">
        <v>0</v>
      </c>
      <c r="AK73" s="446">
        <v>0</v>
      </c>
      <c r="AL73" s="446">
        <v>0</v>
      </c>
      <c r="AM73" s="446">
        <v>0</v>
      </c>
      <c r="AN73" s="446">
        <v>0</v>
      </c>
      <c r="AO73" s="446">
        <v>0</v>
      </c>
      <c r="AP73" s="446">
        <v>0</v>
      </c>
      <c r="AQ73" s="446">
        <v>0</v>
      </c>
      <c r="AR73" s="446">
        <v>0</v>
      </c>
      <c r="AS73" s="446">
        <v>0</v>
      </c>
      <c r="AT73" s="446">
        <v>0</v>
      </c>
      <c r="AU73" s="446">
        <v>0</v>
      </c>
      <c r="AV73" s="446">
        <v>0</v>
      </c>
      <c r="AW73" s="446">
        <v>0</v>
      </c>
      <c r="AX73" s="446">
        <v>0</v>
      </c>
      <c r="AY73" s="446">
        <v>0</v>
      </c>
      <c r="AZ73" s="446">
        <v>0</v>
      </c>
      <c r="BA73" s="446">
        <v>0</v>
      </c>
      <c r="BB73" s="446">
        <v>0</v>
      </c>
      <c r="BC73" s="446">
        <v>0</v>
      </c>
      <c r="BD73" s="446">
        <v>0</v>
      </c>
      <c r="BE73" s="446">
        <v>0</v>
      </c>
      <c r="BF73" s="446">
        <v>0</v>
      </c>
      <c r="BG73" s="446">
        <v>0</v>
      </c>
      <c r="BH73" s="446">
        <v>0</v>
      </c>
      <c r="BI73" s="446">
        <v>0</v>
      </c>
      <c r="BJ73" s="446">
        <v>0</v>
      </c>
      <c r="BK73" s="446">
        <v>0</v>
      </c>
      <c r="BL73" s="446">
        <v>7.9068715057078869</v>
      </c>
      <c r="BM73" s="446">
        <v>89.267854583942352</v>
      </c>
      <c r="BN73" s="446">
        <v>247.46764272179823</v>
      </c>
      <c r="BO73" s="446">
        <v>709.58307464607446</v>
      </c>
      <c r="BP73" s="446">
        <v>2113.2859682230446</v>
      </c>
      <c r="BQ73" s="446">
        <v>4254.1815577037014</v>
      </c>
      <c r="BR73" s="446">
        <v>6319.6935294683562</v>
      </c>
      <c r="BS73" s="446">
        <v>8375.147113361294</v>
      </c>
      <c r="BT73" s="446">
        <v>9333.9280953871385</v>
      </c>
      <c r="BU73" s="446">
        <v>9945.6611911517939</v>
      </c>
      <c r="BV73" s="446">
        <v>10387.443545814333</v>
      </c>
      <c r="BW73" s="446">
        <v>9792.7055227902638</v>
      </c>
      <c r="BX73" s="446">
        <v>9103.0103579591487</v>
      </c>
      <c r="BY73" s="446">
        <v>8619.4172067396357</v>
      </c>
      <c r="BZ73" s="446">
        <v>7464.8746404434523</v>
      </c>
      <c r="CA73" s="446">
        <v>7014.8960186385784</v>
      </c>
      <c r="CB73" s="446">
        <v>6657.6610478452749</v>
      </c>
      <c r="CC73" s="446">
        <v>2677.4682652445517</v>
      </c>
      <c r="CD73" s="446">
        <v>33.734407827876439</v>
      </c>
      <c r="CE73" s="446">
        <v>-2.7125146066819137</v>
      </c>
      <c r="CF73" s="446">
        <v>-2.7189977252388537</v>
      </c>
      <c r="CG73" s="447">
        <v>-2.727155896841793</v>
      </c>
    </row>
    <row r="74" spans="1:85" s="246" customFormat="1" ht="26.25" customHeight="1" x14ac:dyDescent="0.35">
      <c r="B74" s="63" t="s">
        <v>403</v>
      </c>
      <c r="C74" s="233"/>
      <c r="D74" s="440">
        <v>0</v>
      </c>
      <c r="E74" s="440">
        <v>0</v>
      </c>
      <c r="F74" s="440">
        <v>0</v>
      </c>
      <c r="G74" s="440">
        <v>0</v>
      </c>
      <c r="H74" s="440">
        <v>0</v>
      </c>
      <c r="I74" s="440">
        <v>0</v>
      </c>
      <c r="J74" s="440">
        <v>0</v>
      </c>
      <c r="K74" s="440">
        <v>0</v>
      </c>
      <c r="L74" s="440">
        <v>0</v>
      </c>
      <c r="M74" s="440">
        <v>0</v>
      </c>
      <c r="N74" s="440">
        <v>0</v>
      </c>
      <c r="O74" s="440">
        <v>0</v>
      </c>
      <c r="P74" s="440">
        <v>0</v>
      </c>
      <c r="Q74" s="440">
        <v>0</v>
      </c>
      <c r="R74" s="440">
        <v>0</v>
      </c>
      <c r="S74" s="440">
        <v>0</v>
      </c>
      <c r="T74" s="440">
        <v>0</v>
      </c>
      <c r="U74" s="440">
        <v>0</v>
      </c>
      <c r="V74" s="440">
        <v>0</v>
      </c>
      <c r="W74" s="440">
        <v>0</v>
      </c>
      <c r="X74" s="440">
        <v>0</v>
      </c>
      <c r="Y74" s="440">
        <v>0</v>
      </c>
      <c r="Z74" s="440">
        <v>0</v>
      </c>
      <c r="AA74" s="440">
        <v>0</v>
      </c>
      <c r="AB74" s="440">
        <v>0</v>
      </c>
      <c r="AC74" s="440">
        <v>0</v>
      </c>
      <c r="AD74" s="440">
        <v>0</v>
      </c>
      <c r="AE74" s="440">
        <v>0</v>
      </c>
      <c r="AF74" s="440">
        <v>0</v>
      </c>
      <c r="AG74" s="440">
        <v>0</v>
      </c>
      <c r="AH74" s="440">
        <f t="shared" ref="AH74:CG74" si="34">SUM(AH78,AH81)</f>
        <v>0</v>
      </c>
      <c r="AI74" s="440">
        <f t="shared" si="34"/>
        <v>0</v>
      </c>
      <c r="AJ74" s="440">
        <f t="shared" si="34"/>
        <v>0</v>
      </c>
      <c r="AK74" s="440">
        <f t="shared" si="34"/>
        <v>0</v>
      </c>
      <c r="AL74" s="440">
        <f t="shared" si="34"/>
        <v>0</v>
      </c>
      <c r="AM74" s="440">
        <f t="shared" si="34"/>
        <v>0</v>
      </c>
      <c r="AN74" s="440">
        <f t="shared" si="34"/>
        <v>0</v>
      </c>
      <c r="AO74" s="440">
        <f t="shared" si="34"/>
        <v>0</v>
      </c>
      <c r="AP74" s="440">
        <f t="shared" si="34"/>
        <v>0</v>
      </c>
      <c r="AQ74" s="440">
        <f t="shared" si="34"/>
        <v>0</v>
      </c>
      <c r="AR74" s="440">
        <f t="shared" si="34"/>
        <v>0</v>
      </c>
      <c r="AS74" s="440">
        <f t="shared" si="34"/>
        <v>0</v>
      </c>
      <c r="AT74" s="440">
        <f t="shared" si="34"/>
        <v>0</v>
      </c>
      <c r="AU74" s="440">
        <f t="shared" si="34"/>
        <v>0</v>
      </c>
      <c r="AV74" s="440">
        <f t="shared" si="34"/>
        <v>0</v>
      </c>
      <c r="AW74" s="440">
        <f t="shared" si="34"/>
        <v>0</v>
      </c>
      <c r="AX74" s="440">
        <f t="shared" si="34"/>
        <v>0</v>
      </c>
      <c r="AY74" s="440">
        <f t="shared" si="34"/>
        <v>15314.39457662719</v>
      </c>
      <c r="AZ74" s="440">
        <f t="shared" si="34"/>
        <v>14887.016516733185</v>
      </c>
      <c r="BA74" s="440">
        <f t="shared" si="34"/>
        <v>14403.875854752383</v>
      </c>
      <c r="BB74" s="440">
        <f t="shared" si="34"/>
        <v>13897.807882412302</v>
      </c>
      <c r="BC74" s="440">
        <f t="shared" si="34"/>
        <v>12845.482142361132</v>
      </c>
      <c r="BD74" s="440">
        <f t="shared" si="34"/>
        <v>12675.529417732843</v>
      </c>
      <c r="BE74" s="440">
        <f t="shared" si="34"/>
        <v>12426.869277516846</v>
      </c>
      <c r="BF74" s="440">
        <f t="shared" si="34"/>
        <v>12170.447111300629</v>
      </c>
      <c r="BG74" s="440">
        <f t="shared" si="34"/>
        <v>11841.655420456125</v>
      </c>
      <c r="BH74" s="440">
        <f t="shared" si="34"/>
        <v>11391.246215669333</v>
      </c>
      <c r="BI74" s="440">
        <f t="shared" si="34"/>
        <v>11068.297803790188</v>
      </c>
      <c r="BJ74" s="440">
        <f t="shared" si="34"/>
        <v>10642.579037362704</v>
      </c>
      <c r="BK74" s="440">
        <f t="shared" si="34"/>
        <v>10534.389874876528</v>
      </c>
      <c r="BL74" s="440">
        <f t="shared" si="34"/>
        <v>9951.1330074701891</v>
      </c>
      <c r="BM74" s="440">
        <f t="shared" si="34"/>
        <v>9204.8828648311992</v>
      </c>
      <c r="BN74" s="440">
        <f t="shared" si="34"/>
        <v>8217.0489215330126</v>
      </c>
      <c r="BO74" s="440">
        <f t="shared" si="34"/>
        <v>7172.1830338806622</v>
      </c>
      <c r="BP74" s="440">
        <f t="shared" si="34"/>
        <v>4674.3275144301333</v>
      </c>
      <c r="BQ74" s="440">
        <f t="shared" si="34"/>
        <v>1661.68152203674</v>
      </c>
      <c r="BR74" s="440">
        <f t="shared" si="34"/>
        <v>338.24035179241065</v>
      </c>
      <c r="BS74" s="440">
        <f t="shared" si="34"/>
        <v>85.04943344344106</v>
      </c>
      <c r="BT74" s="440">
        <f t="shared" si="34"/>
        <v>20.005155162425289</v>
      </c>
      <c r="BU74" s="440">
        <f t="shared" si="34"/>
        <v>11.805599183458888</v>
      </c>
      <c r="BV74" s="440">
        <f t="shared" si="34"/>
        <v>0</v>
      </c>
      <c r="BW74" s="440">
        <f t="shared" si="34"/>
        <v>6.1024707846107642</v>
      </c>
      <c r="BX74" s="440">
        <f t="shared" si="34"/>
        <v>5.5550440602385098</v>
      </c>
      <c r="BY74" s="440">
        <f t="shared" si="34"/>
        <v>0</v>
      </c>
      <c r="BZ74" s="440">
        <f t="shared" si="34"/>
        <v>13.265286394471287</v>
      </c>
      <c r="CA74" s="440">
        <f t="shared" si="34"/>
        <v>-0.96786141776404988</v>
      </c>
      <c r="CB74" s="440">
        <f t="shared" si="34"/>
        <v>-0.29779044416947492</v>
      </c>
      <c r="CC74" s="440">
        <f t="shared" si="34"/>
        <v>1.6159446241153261</v>
      </c>
      <c r="CD74" s="440">
        <f t="shared" si="34"/>
        <v>1.1203622607212385</v>
      </c>
      <c r="CE74" s="440">
        <f t="shared" si="34"/>
        <v>1.1335659790741883</v>
      </c>
      <c r="CF74" s="440">
        <f t="shared" si="34"/>
        <v>1.1394169192147194</v>
      </c>
      <c r="CG74" s="442">
        <f t="shared" si="34"/>
        <v>0.653289840658971</v>
      </c>
    </row>
    <row r="75" spans="1:85" x14ac:dyDescent="0.35">
      <c r="B75" s="56" t="s">
        <v>786</v>
      </c>
      <c r="C75" s="36"/>
      <c r="D75" s="446">
        <v>0</v>
      </c>
      <c r="E75" s="446">
        <v>0</v>
      </c>
      <c r="F75" s="446">
        <v>0</v>
      </c>
      <c r="G75" s="446">
        <v>0</v>
      </c>
      <c r="H75" s="446">
        <v>0</v>
      </c>
      <c r="I75" s="446">
        <v>0</v>
      </c>
      <c r="J75" s="446">
        <v>0</v>
      </c>
      <c r="K75" s="446">
        <v>0</v>
      </c>
      <c r="L75" s="446">
        <v>0</v>
      </c>
      <c r="M75" s="446">
        <v>0</v>
      </c>
      <c r="N75" s="446">
        <v>0</v>
      </c>
      <c r="O75" s="446">
        <v>0</v>
      </c>
      <c r="P75" s="446">
        <v>0</v>
      </c>
      <c r="Q75" s="446">
        <v>0</v>
      </c>
      <c r="R75" s="446">
        <v>0</v>
      </c>
      <c r="S75" s="446">
        <v>0</v>
      </c>
      <c r="T75" s="446">
        <v>0</v>
      </c>
      <c r="U75" s="446">
        <v>0</v>
      </c>
      <c r="V75" s="446">
        <v>0</v>
      </c>
      <c r="W75" s="446">
        <v>0</v>
      </c>
      <c r="X75" s="446">
        <v>0</v>
      </c>
      <c r="Y75" s="446">
        <v>0</v>
      </c>
      <c r="Z75" s="446">
        <v>0</v>
      </c>
      <c r="AA75" s="446">
        <v>0</v>
      </c>
      <c r="AB75" s="446">
        <v>0</v>
      </c>
      <c r="AC75" s="446">
        <v>0</v>
      </c>
      <c r="AD75" s="446">
        <v>0</v>
      </c>
      <c r="AE75" s="446">
        <v>0</v>
      </c>
      <c r="AF75" s="446">
        <v>0</v>
      </c>
      <c r="AG75" s="446">
        <v>0</v>
      </c>
      <c r="AH75" s="446">
        <v>0</v>
      </c>
      <c r="AI75" s="446">
        <v>0</v>
      </c>
      <c r="AJ75" s="446">
        <v>0</v>
      </c>
      <c r="AK75" s="446">
        <v>0</v>
      </c>
      <c r="AL75" s="446">
        <v>0</v>
      </c>
      <c r="AM75" s="446">
        <v>0</v>
      </c>
      <c r="AN75" s="446">
        <v>0</v>
      </c>
      <c r="AO75" s="446">
        <v>0</v>
      </c>
      <c r="AP75" s="446">
        <v>0</v>
      </c>
      <c r="AQ75" s="446">
        <v>0</v>
      </c>
      <c r="AR75" s="446">
        <v>0</v>
      </c>
      <c r="AS75" s="446">
        <v>0</v>
      </c>
      <c r="AT75" s="446">
        <v>0</v>
      </c>
      <c r="AU75" s="446">
        <v>0</v>
      </c>
      <c r="AV75" s="446">
        <v>0</v>
      </c>
      <c r="AW75" s="446">
        <v>0</v>
      </c>
      <c r="AX75" s="446">
        <v>0</v>
      </c>
      <c r="AY75" s="446">
        <v>559.18170501911482</v>
      </c>
      <c r="AZ75" s="446">
        <v>607.65402678048019</v>
      </c>
      <c r="BA75" s="446">
        <v>617.5580894781981</v>
      </c>
      <c r="BB75" s="446">
        <v>541.92823300981934</v>
      </c>
      <c r="BC75" s="446">
        <v>624.58359409556635</v>
      </c>
      <c r="BD75" s="446">
        <v>624.30210223870654</v>
      </c>
      <c r="BE75" s="446">
        <v>613.22195929219697</v>
      </c>
      <c r="BF75" s="446">
        <v>689.544231838109</v>
      </c>
      <c r="BG75" s="446">
        <v>576.52219450244729</v>
      </c>
      <c r="BH75" s="446">
        <v>520.55730762388339</v>
      </c>
      <c r="BI75" s="446">
        <v>462.81207496955858</v>
      </c>
      <c r="BJ75" s="446">
        <v>470.0355761362818</v>
      </c>
      <c r="BK75" s="446">
        <v>435.46743005998707</v>
      </c>
      <c r="BL75" s="446">
        <v>356.56849249406713</v>
      </c>
      <c r="BM75" s="446">
        <v>38.730987815123839</v>
      </c>
      <c r="BN75" s="446">
        <v>37.273836511441544</v>
      </c>
      <c r="BO75" s="446">
        <v>18.063726379746051</v>
      </c>
      <c r="BP75" s="446">
        <v>6.8147741715641921</v>
      </c>
      <c r="BQ75" s="446">
        <v>4.4360752386835935</v>
      </c>
      <c r="BR75" s="446">
        <v>0.80006073146359924</v>
      </c>
      <c r="BS75" s="446">
        <v>0.1080341261162031</v>
      </c>
      <c r="BT75" s="446">
        <v>2.1604325332978427E-2</v>
      </c>
      <c r="BU75" s="446">
        <v>1.0256156661736272E-2</v>
      </c>
      <c r="BV75" s="446">
        <v>0</v>
      </c>
      <c r="BW75" s="446">
        <v>0</v>
      </c>
      <c r="BX75" s="446">
        <v>0</v>
      </c>
      <c r="BY75" s="446">
        <v>0</v>
      </c>
      <c r="BZ75" s="446">
        <v>0</v>
      </c>
      <c r="CA75" s="446">
        <v>0</v>
      </c>
      <c r="CB75" s="446">
        <v>0</v>
      </c>
      <c r="CC75" s="446">
        <v>0</v>
      </c>
      <c r="CD75" s="446">
        <v>0</v>
      </c>
      <c r="CE75" s="446">
        <v>0</v>
      </c>
      <c r="CF75" s="446">
        <v>0</v>
      </c>
      <c r="CG75" s="447">
        <v>0</v>
      </c>
    </row>
    <row r="76" spans="1:85" x14ac:dyDescent="0.35">
      <c r="B76" s="56" t="s">
        <v>787</v>
      </c>
      <c r="C76" s="36"/>
      <c r="D76" s="446">
        <v>0</v>
      </c>
      <c r="E76" s="446">
        <v>0</v>
      </c>
      <c r="F76" s="446">
        <v>0</v>
      </c>
      <c r="G76" s="446">
        <v>0</v>
      </c>
      <c r="H76" s="446">
        <v>0</v>
      </c>
      <c r="I76" s="446">
        <v>0</v>
      </c>
      <c r="J76" s="446">
        <v>0</v>
      </c>
      <c r="K76" s="446">
        <v>0</v>
      </c>
      <c r="L76" s="446">
        <v>0</v>
      </c>
      <c r="M76" s="446">
        <v>0</v>
      </c>
      <c r="N76" s="446">
        <v>0</v>
      </c>
      <c r="O76" s="446">
        <v>0</v>
      </c>
      <c r="P76" s="446">
        <v>0</v>
      </c>
      <c r="Q76" s="446">
        <v>0</v>
      </c>
      <c r="R76" s="446">
        <v>0</v>
      </c>
      <c r="S76" s="446">
        <v>0</v>
      </c>
      <c r="T76" s="446">
        <v>0</v>
      </c>
      <c r="U76" s="446">
        <v>0</v>
      </c>
      <c r="V76" s="446">
        <v>0</v>
      </c>
      <c r="W76" s="446">
        <v>0</v>
      </c>
      <c r="X76" s="446">
        <v>0</v>
      </c>
      <c r="Y76" s="446">
        <v>0</v>
      </c>
      <c r="Z76" s="446">
        <v>0</v>
      </c>
      <c r="AA76" s="446">
        <v>0</v>
      </c>
      <c r="AB76" s="446">
        <v>0</v>
      </c>
      <c r="AC76" s="446">
        <v>0</v>
      </c>
      <c r="AD76" s="446">
        <v>0</v>
      </c>
      <c r="AE76" s="446">
        <v>0</v>
      </c>
      <c r="AF76" s="446">
        <v>0</v>
      </c>
      <c r="AG76" s="446">
        <v>0</v>
      </c>
      <c r="AH76" s="446">
        <v>0</v>
      </c>
      <c r="AI76" s="446">
        <v>0</v>
      </c>
      <c r="AJ76" s="446">
        <v>0</v>
      </c>
      <c r="AK76" s="446">
        <v>0</v>
      </c>
      <c r="AL76" s="446">
        <v>0</v>
      </c>
      <c r="AM76" s="446">
        <v>0</v>
      </c>
      <c r="AN76" s="446">
        <v>0</v>
      </c>
      <c r="AO76" s="446">
        <v>0</v>
      </c>
      <c r="AP76" s="446">
        <v>0</v>
      </c>
      <c r="AQ76" s="446">
        <v>0</v>
      </c>
      <c r="AR76" s="446">
        <v>0</v>
      </c>
      <c r="AS76" s="446">
        <v>0</v>
      </c>
      <c r="AT76" s="446">
        <v>0</v>
      </c>
      <c r="AU76" s="446">
        <v>0</v>
      </c>
      <c r="AV76" s="446">
        <v>0</v>
      </c>
      <c r="AW76" s="446">
        <v>0</v>
      </c>
      <c r="AX76" s="446">
        <v>0</v>
      </c>
      <c r="AY76" s="446">
        <v>514.08595258481125</v>
      </c>
      <c r="AZ76" s="446">
        <v>576.08702867004729</v>
      </c>
      <c r="BA76" s="446">
        <v>615.66925332501603</v>
      </c>
      <c r="BB76" s="446">
        <v>583.68343457417052</v>
      </c>
      <c r="BC76" s="446">
        <v>736.09079718381065</v>
      </c>
      <c r="BD76" s="446">
        <v>727.65658130631266</v>
      </c>
      <c r="BE76" s="446">
        <v>742.07311258463301</v>
      </c>
      <c r="BF76" s="446">
        <v>782.38005082520192</v>
      </c>
      <c r="BG76" s="446">
        <v>695.99222932023633</v>
      </c>
      <c r="BH76" s="446">
        <v>659.19323467515676</v>
      </c>
      <c r="BI76" s="446">
        <v>563.29061334473647</v>
      </c>
      <c r="BJ76" s="446">
        <v>556.32738480854391</v>
      </c>
      <c r="BK76" s="446">
        <v>527.63576146747721</v>
      </c>
      <c r="BL76" s="446">
        <v>464.09992335220994</v>
      </c>
      <c r="BM76" s="446">
        <v>134.29078325721485</v>
      </c>
      <c r="BN76" s="446">
        <v>35.453447552492534</v>
      </c>
      <c r="BO76" s="446">
        <v>21.342586936914742</v>
      </c>
      <c r="BP76" s="446">
        <v>8.8665698144872263</v>
      </c>
      <c r="BQ76" s="446">
        <v>2.1480122694013986</v>
      </c>
      <c r="BR76" s="446">
        <v>1.2803563615278959</v>
      </c>
      <c r="BS76" s="446">
        <v>0.15228634190721443</v>
      </c>
      <c r="BT76" s="446">
        <v>3.2869629768739375E-2</v>
      </c>
      <c r="BU76" s="446">
        <v>2.189192632387332E-2</v>
      </c>
      <c r="BV76" s="446">
        <v>0</v>
      </c>
      <c r="BW76" s="446">
        <v>1.7167694563206951E-2</v>
      </c>
      <c r="BX76" s="446">
        <v>0</v>
      </c>
      <c r="BY76" s="446">
        <v>0</v>
      </c>
      <c r="BZ76" s="446">
        <v>0</v>
      </c>
      <c r="CA76" s="446">
        <v>0</v>
      </c>
      <c r="CB76" s="446">
        <v>0</v>
      </c>
      <c r="CC76" s="446">
        <v>0</v>
      </c>
      <c r="CD76" s="446">
        <v>0</v>
      </c>
      <c r="CE76" s="446">
        <v>0</v>
      </c>
      <c r="CF76" s="446">
        <v>0</v>
      </c>
      <c r="CG76" s="447">
        <v>0</v>
      </c>
    </row>
    <row r="77" spans="1:85" x14ac:dyDescent="0.35">
      <c r="B77" s="56" t="s">
        <v>788</v>
      </c>
      <c r="C77" s="36"/>
      <c r="D77" s="446">
        <v>0</v>
      </c>
      <c r="E77" s="446">
        <v>0</v>
      </c>
      <c r="F77" s="446">
        <v>0</v>
      </c>
      <c r="G77" s="446">
        <v>0</v>
      </c>
      <c r="H77" s="446">
        <v>0</v>
      </c>
      <c r="I77" s="446">
        <v>0</v>
      </c>
      <c r="J77" s="446">
        <v>0</v>
      </c>
      <c r="K77" s="446">
        <v>0</v>
      </c>
      <c r="L77" s="446">
        <v>0</v>
      </c>
      <c r="M77" s="446">
        <v>0</v>
      </c>
      <c r="N77" s="446">
        <v>0</v>
      </c>
      <c r="O77" s="446">
        <v>0</v>
      </c>
      <c r="P77" s="446">
        <v>0</v>
      </c>
      <c r="Q77" s="446">
        <v>0</v>
      </c>
      <c r="R77" s="446">
        <v>0</v>
      </c>
      <c r="S77" s="446">
        <v>0</v>
      </c>
      <c r="T77" s="446">
        <v>0</v>
      </c>
      <c r="U77" s="446">
        <v>0</v>
      </c>
      <c r="V77" s="446">
        <v>0</v>
      </c>
      <c r="W77" s="446">
        <v>0</v>
      </c>
      <c r="X77" s="446">
        <v>0</v>
      </c>
      <c r="Y77" s="446">
        <v>0</v>
      </c>
      <c r="Z77" s="446">
        <v>0</v>
      </c>
      <c r="AA77" s="446">
        <v>0</v>
      </c>
      <c r="AB77" s="446">
        <v>0</v>
      </c>
      <c r="AC77" s="446">
        <v>0</v>
      </c>
      <c r="AD77" s="446">
        <v>0</v>
      </c>
      <c r="AE77" s="446">
        <v>0</v>
      </c>
      <c r="AF77" s="446">
        <v>0</v>
      </c>
      <c r="AG77" s="446">
        <v>0</v>
      </c>
      <c r="AH77" s="446">
        <v>0</v>
      </c>
      <c r="AI77" s="446">
        <v>0</v>
      </c>
      <c r="AJ77" s="446">
        <v>0</v>
      </c>
      <c r="AK77" s="446">
        <v>0</v>
      </c>
      <c r="AL77" s="446">
        <v>0</v>
      </c>
      <c r="AM77" s="446">
        <v>0</v>
      </c>
      <c r="AN77" s="446">
        <v>0</v>
      </c>
      <c r="AO77" s="446">
        <v>0</v>
      </c>
      <c r="AP77" s="446">
        <v>0</v>
      </c>
      <c r="AQ77" s="446">
        <v>0</v>
      </c>
      <c r="AR77" s="446">
        <v>0</v>
      </c>
      <c r="AS77" s="446">
        <v>0</v>
      </c>
      <c r="AT77" s="446">
        <v>0</v>
      </c>
      <c r="AU77" s="446">
        <v>0</v>
      </c>
      <c r="AV77" s="446">
        <v>0</v>
      </c>
      <c r="AW77" s="446">
        <v>0</v>
      </c>
      <c r="AX77" s="446">
        <v>0</v>
      </c>
      <c r="AY77" s="446">
        <v>11469.302141429913</v>
      </c>
      <c r="AZ77" s="446">
        <v>11255.148472283894</v>
      </c>
      <c r="BA77" s="446">
        <v>11107.514755965107</v>
      </c>
      <c r="BB77" s="446">
        <v>11009.597293339311</v>
      </c>
      <c r="BC77" s="446">
        <v>10061.107272796919</v>
      </c>
      <c r="BD77" s="446">
        <v>10021.022025614582</v>
      </c>
      <c r="BE77" s="446">
        <v>10120.757527074753</v>
      </c>
      <c r="BF77" s="446">
        <v>9847.2781107245519</v>
      </c>
      <c r="BG77" s="446">
        <v>9780.6549037416589</v>
      </c>
      <c r="BH77" s="446">
        <v>9559.1006834734435</v>
      </c>
      <c r="BI77" s="446">
        <v>9521.7308842025577</v>
      </c>
      <c r="BJ77" s="446">
        <v>9156.735740807113</v>
      </c>
      <c r="BK77" s="446">
        <v>9179.2301157565889</v>
      </c>
      <c r="BL77" s="446">
        <v>8802.2024845817687</v>
      </c>
      <c r="BM77" s="446">
        <v>8762.9077665171153</v>
      </c>
      <c r="BN77" s="446">
        <v>7911.5399880510631</v>
      </c>
      <c r="BO77" s="446">
        <v>6949.3652164735404</v>
      </c>
      <c r="BP77" s="446">
        <v>4539.2860938169961</v>
      </c>
      <c r="BQ77" s="446">
        <v>1615.6869867207392</v>
      </c>
      <c r="BR77" s="446">
        <v>329.02337569482575</v>
      </c>
      <c r="BS77" s="446">
        <v>84.789112975417652</v>
      </c>
      <c r="BT77" s="446">
        <v>19.950681207323573</v>
      </c>
      <c r="BU77" s="446">
        <v>11.773451100473274</v>
      </c>
      <c r="BV77" s="446">
        <v>0</v>
      </c>
      <c r="BW77" s="446">
        <v>6.0853030900475549</v>
      </c>
      <c r="BX77" s="446">
        <v>5.5550440602385107</v>
      </c>
      <c r="BY77" s="446">
        <v>0</v>
      </c>
      <c r="BZ77" s="446">
        <v>13.265286394471287</v>
      </c>
      <c r="CA77" s="446">
        <v>-0.96786141776404988</v>
      </c>
      <c r="CB77" s="446">
        <v>-0.29779044416947492</v>
      </c>
      <c r="CC77" s="446">
        <v>1.6159446241153261</v>
      </c>
      <c r="CD77" s="446">
        <v>1.1203622607212385</v>
      </c>
      <c r="CE77" s="446">
        <v>1.1335659790741883</v>
      </c>
      <c r="CF77" s="446">
        <v>1.1394169192147194</v>
      </c>
      <c r="CG77" s="447">
        <v>0.653289840658971</v>
      </c>
    </row>
    <row r="78" spans="1:85" x14ac:dyDescent="0.35">
      <c r="B78" s="56" t="s">
        <v>789</v>
      </c>
      <c r="C78" s="36"/>
      <c r="D78" s="446">
        <v>0</v>
      </c>
      <c r="E78" s="446">
        <v>0</v>
      </c>
      <c r="F78" s="446">
        <v>0</v>
      </c>
      <c r="G78" s="446">
        <v>0</v>
      </c>
      <c r="H78" s="446">
        <v>0</v>
      </c>
      <c r="I78" s="446">
        <v>0</v>
      </c>
      <c r="J78" s="446">
        <v>0</v>
      </c>
      <c r="K78" s="446">
        <v>0</v>
      </c>
      <c r="L78" s="446">
        <v>0</v>
      </c>
      <c r="M78" s="446">
        <v>0</v>
      </c>
      <c r="N78" s="446">
        <v>0</v>
      </c>
      <c r="O78" s="446">
        <v>0</v>
      </c>
      <c r="P78" s="446">
        <v>0</v>
      </c>
      <c r="Q78" s="446">
        <v>0</v>
      </c>
      <c r="R78" s="446">
        <v>0</v>
      </c>
      <c r="S78" s="446">
        <v>0</v>
      </c>
      <c r="T78" s="446">
        <v>0</v>
      </c>
      <c r="U78" s="446">
        <v>0</v>
      </c>
      <c r="V78" s="446">
        <v>0</v>
      </c>
      <c r="W78" s="446">
        <v>0</v>
      </c>
      <c r="X78" s="446">
        <v>0</v>
      </c>
      <c r="Y78" s="446">
        <v>0</v>
      </c>
      <c r="Z78" s="446">
        <v>0</v>
      </c>
      <c r="AA78" s="446">
        <v>0</v>
      </c>
      <c r="AB78" s="446">
        <v>0</v>
      </c>
      <c r="AC78" s="446">
        <v>0</v>
      </c>
      <c r="AD78" s="446">
        <v>0</v>
      </c>
      <c r="AE78" s="446">
        <v>0</v>
      </c>
      <c r="AF78" s="446">
        <v>0</v>
      </c>
      <c r="AG78" s="446">
        <v>0</v>
      </c>
      <c r="AH78" s="446">
        <v>0</v>
      </c>
      <c r="AI78" s="446">
        <v>0</v>
      </c>
      <c r="AJ78" s="446">
        <v>0</v>
      </c>
      <c r="AK78" s="446">
        <v>0</v>
      </c>
      <c r="AL78" s="446">
        <v>0</v>
      </c>
      <c r="AM78" s="446">
        <v>0</v>
      </c>
      <c r="AN78" s="446">
        <v>0</v>
      </c>
      <c r="AO78" s="446">
        <v>0</v>
      </c>
      <c r="AP78" s="446">
        <v>0</v>
      </c>
      <c r="AQ78" s="446">
        <v>0</v>
      </c>
      <c r="AR78" s="446">
        <v>0</v>
      </c>
      <c r="AS78" s="446">
        <v>0</v>
      </c>
      <c r="AT78" s="446">
        <v>0</v>
      </c>
      <c r="AU78" s="446">
        <v>0</v>
      </c>
      <c r="AV78" s="446">
        <v>0</v>
      </c>
      <c r="AW78" s="446">
        <v>0</v>
      </c>
      <c r="AX78" s="446">
        <v>0</v>
      </c>
      <c r="AY78" s="446">
        <f>SUM(AY79:AY80)</f>
        <v>12542.569799033841</v>
      </c>
      <c r="AZ78" s="446">
        <f t="shared" ref="AZ78:CG78" si="35">SUM(AZ79:AZ80)</f>
        <v>12438.88952773442</v>
      </c>
      <c r="BA78" s="446">
        <f t="shared" si="35"/>
        <v>12340.742098768324</v>
      </c>
      <c r="BB78" s="446">
        <f t="shared" si="35"/>
        <v>12135.208960923301</v>
      </c>
      <c r="BC78" s="446">
        <f t="shared" si="35"/>
        <v>11421.781664076299</v>
      </c>
      <c r="BD78" s="446">
        <f t="shared" si="35"/>
        <v>11372.980709159601</v>
      </c>
      <c r="BE78" s="446">
        <f t="shared" si="35"/>
        <v>11476.052598951586</v>
      </c>
      <c r="BF78" s="446">
        <f t="shared" si="35"/>
        <v>11319.202393387865</v>
      </c>
      <c r="BG78" s="446">
        <f t="shared" si="35"/>
        <v>11053.169327564343</v>
      </c>
      <c r="BH78" s="446">
        <f t="shared" si="35"/>
        <v>10738.851225772481</v>
      </c>
      <c r="BI78" s="446">
        <f t="shared" si="35"/>
        <v>10547.833572516851</v>
      </c>
      <c r="BJ78" s="446">
        <f t="shared" si="35"/>
        <v>10183.09870175194</v>
      </c>
      <c r="BK78" s="446">
        <f t="shared" si="35"/>
        <v>10142.333307284054</v>
      </c>
      <c r="BL78" s="446">
        <f t="shared" si="35"/>
        <v>9622.8709004280463</v>
      </c>
      <c r="BM78" s="446">
        <f t="shared" si="35"/>
        <v>8935.9295375894544</v>
      </c>
      <c r="BN78" s="446">
        <f t="shared" si="35"/>
        <v>7984.2672721149984</v>
      </c>
      <c r="BO78" s="446">
        <f t="shared" si="35"/>
        <v>6988.7715297902023</v>
      </c>
      <c r="BP78" s="446">
        <f t="shared" si="35"/>
        <v>4554.9674378030477</v>
      </c>
      <c r="BQ78" s="446">
        <f t="shared" si="35"/>
        <v>1622.2710742288245</v>
      </c>
      <c r="BR78" s="446">
        <f t="shared" si="35"/>
        <v>331.10379278781721</v>
      </c>
      <c r="BS78" s="446">
        <f t="shared" si="35"/>
        <v>83.594637144336403</v>
      </c>
      <c r="BT78" s="446">
        <f t="shared" si="35"/>
        <v>19.771575135041495</v>
      </c>
      <c r="BU78" s="446">
        <f t="shared" si="35"/>
        <v>11.685268914033255</v>
      </c>
      <c r="BV78" s="446">
        <f t="shared" si="35"/>
        <v>0</v>
      </c>
      <c r="BW78" s="446">
        <f t="shared" si="35"/>
        <v>6.0835584742694095</v>
      </c>
      <c r="BX78" s="446">
        <f t="shared" si="35"/>
        <v>5.5367619485610433</v>
      </c>
      <c r="BY78" s="446">
        <f t="shared" si="35"/>
        <v>0</v>
      </c>
      <c r="BZ78" s="446">
        <f t="shared" si="35"/>
        <v>13.265286394471287</v>
      </c>
      <c r="CA78" s="446">
        <f t="shared" si="35"/>
        <v>-0.96786141776404988</v>
      </c>
      <c r="CB78" s="446">
        <f t="shared" si="35"/>
        <v>-0.29779044416947492</v>
      </c>
      <c r="CC78" s="446">
        <f t="shared" si="35"/>
        <v>1.6159446241153261</v>
      </c>
      <c r="CD78" s="446">
        <f t="shared" si="35"/>
        <v>1.1203622607212385</v>
      </c>
      <c r="CE78" s="446">
        <f t="shared" si="35"/>
        <v>1.1335659790741883</v>
      </c>
      <c r="CF78" s="446">
        <f t="shared" si="35"/>
        <v>1.1394169192147194</v>
      </c>
      <c r="CG78" s="447">
        <f t="shared" si="35"/>
        <v>0.653289840658971</v>
      </c>
    </row>
    <row r="79" spans="1:85" x14ac:dyDescent="0.35">
      <c r="B79" s="288" t="s">
        <v>568</v>
      </c>
      <c r="C79" s="444"/>
      <c r="D79" s="446">
        <v>0</v>
      </c>
      <c r="E79" s="446">
        <v>0</v>
      </c>
      <c r="F79" s="446">
        <v>0</v>
      </c>
      <c r="G79" s="446">
        <v>0</v>
      </c>
      <c r="H79" s="446">
        <v>0</v>
      </c>
      <c r="I79" s="446">
        <v>0</v>
      </c>
      <c r="J79" s="446">
        <v>0</v>
      </c>
      <c r="K79" s="446">
        <v>0</v>
      </c>
      <c r="L79" s="446">
        <v>0</v>
      </c>
      <c r="M79" s="446">
        <v>0</v>
      </c>
      <c r="N79" s="446">
        <v>0</v>
      </c>
      <c r="O79" s="446">
        <v>0</v>
      </c>
      <c r="P79" s="446">
        <v>0</v>
      </c>
      <c r="Q79" s="446">
        <v>0</v>
      </c>
      <c r="R79" s="446">
        <v>0</v>
      </c>
      <c r="S79" s="446">
        <v>0</v>
      </c>
      <c r="T79" s="446">
        <v>0</v>
      </c>
      <c r="U79" s="446">
        <v>0</v>
      </c>
      <c r="V79" s="446">
        <v>0</v>
      </c>
      <c r="W79" s="446">
        <v>0</v>
      </c>
      <c r="X79" s="446">
        <v>0</v>
      </c>
      <c r="Y79" s="446">
        <v>0</v>
      </c>
      <c r="Z79" s="446">
        <v>0</v>
      </c>
      <c r="AA79" s="446">
        <v>0</v>
      </c>
      <c r="AB79" s="446">
        <v>0</v>
      </c>
      <c r="AC79" s="446">
        <v>0</v>
      </c>
      <c r="AD79" s="446">
        <v>0</v>
      </c>
      <c r="AE79" s="446">
        <v>0</v>
      </c>
      <c r="AF79" s="446">
        <v>0</v>
      </c>
      <c r="AG79" s="446">
        <v>0</v>
      </c>
      <c r="AH79" s="446">
        <v>0</v>
      </c>
      <c r="AI79" s="446">
        <v>0</v>
      </c>
      <c r="AJ79" s="446">
        <v>0</v>
      </c>
      <c r="AK79" s="446">
        <v>0</v>
      </c>
      <c r="AL79" s="446">
        <v>0</v>
      </c>
      <c r="AM79" s="446">
        <v>0</v>
      </c>
      <c r="AN79" s="446">
        <v>0</v>
      </c>
      <c r="AO79" s="446">
        <v>0</v>
      </c>
      <c r="AP79" s="446">
        <v>0</v>
      </c>
      <c r="AQ79" s="446">
        <v>0</v>
      </c>
      <c r="AR79" s="446">
        <v>0</v>
      </c>
      <c r="AS79" s="446">
        <v>0</v>
      </c>
      <c r="AT79" s="446">
        <v>0</v>
      </c>
      <c r="AU79" s="446">
        <v>0</v>
      </c>
      <c r="AV79" s="446">
        <v>0</v>
      </c>
      <c r="AW79" s="446">
        <v>0</v>
      </c>
      <c r="AX79" s="446">
        <v>0</v>
      </c>
      <c r="AY79" s="446">
        <v>10700.970589599789</v>
      </c>
      <c r="AZ79" s="446">
        <v>10947.35190354736</v>
      </c>
      <c r="BA79" s="446">
        <v>11195.661610447807</v>
      </c>
      <c r="BB79" s="446">
        <v>11412.977954213298</v>
      </c>
      <c r="BC79" s="446">
        <v>11156.02317264908</v>
      </c>
      <c r="BD79" s="446">
        <v>11367.203251954514</v>
      </c>
      <c r="BE79" s="446">
        <v>11476.052598951586</v>
      </c>
      <c r="BF79" s="446">
        <v>11319.202393387865</v>
      </c>
      <c r="BG79" s="446">
        <v>11053.169327564343</v>
      </c>
      <c r="BH79" s="446">
        <v>10738.851225772481</v>
      </c>
      <c r="BI79" s="446">
        <v>10547.833572516851</v>
      </c>
      <c r="BJ79" s="446">
        <v>10183.09870175194</v>
      </c>
      <c r="BK79" s="446">
        <v>10142.333307284054</v>
      </c>
      <c r="BL79" s="446">
        <v>9622.8709004280463</v>
      </c>
      <c r="BM79" s="446">
        <v>8935.9295375894544</v>
      </c>
      <c r="BN79" s="446">
        <v>7984.2672721149984</v>
      </c>
      <c r="BO79" s="446">
        <v>6988.7715297902023</v>
      </c>
      <c r="BP79" s="446">
        <v>4554.9674378030477</v>
      </c>
      <c r="BQ79" s="446">
        <v>1622.2710742288245</v>
      </c>
      <c r="BR79" s="446">
        <v>331.10379278781721</v>
      </c>
      <c r="BS79" s="446">
        <v>83.594637144336403</v>
      </c>
      <c r="BT79" s="446">
        <v>19.771575135041495</v>
      </c>
      <c r="BU79" s="446">
        <v>11.685268914033255</v>
      </c>
      <c r="BV79" s="446">
        <v>0</v>
      </c>
      <c r="BW79" s="446">
        <v>6.0835584742694095</v>
      </c>
      <c r="BX79" s="446">
        <v>5.5367619485610433</v>
      </c>
      <c r="BY79" s="446">
        <v>0</v>
      </c>
      <c r="BZ79" s="446">
        <v>13.265286394471287</v>
      </c>
      <c r="CA79" s="446">
        <v>-0.96786141776404988</v>
      </c>
      <c r="CB79" s="446">
        <v>-0.29779044416947492</v>
      </c>
      <c r="CC79" s="446">
        <v>1.6159446241153261</v>
      </c>
      <c r="CD79" s="446">
        <v>1.1203622607212385</v>
      </c>
      <c r="CE79" s="446">
        <v>1.1335659790741883</v>
      </c>
      <c r="CF79" s="446">
        <v>1.1394169192147194</v>
      </c>
      <c r="CG79" s="447">
        <v>0.653289840658971</v>
      </c>
    </row>
    <row r="80" spans="1:85" x14ac:dyDescent="0.35">
      <c r="B80" s="288" t="s">
        <v>567</v>
      </c>
      <c r="C80" s="444"/>
      <c r="D80" s="446">
        <v>0</v>
      </c>
      <c r="E80" s="446">
        <v>0</v>
      </c>
      <c r="F80" s="446">
        <v>0</v>
      </c>
      <c r="G80" s="446">
        <v>0</v>
      </c>
      <c r="H80" s="446">
        <v>0</v>
      </c>
      <c r="I80" s="446">
        <v>0</v>
      </c>
      <c r="J80" s="446">
        <v>0</v>
      </c>
      <c r="K80" s="446">
        <v>0</v>
      </c>
      <c r="L80" s="446">
        <v>0</v>
      </c>
      <c r="M80" s="446">
        <v>0</v>
      </c>
      <c r="N80" s="446">
        <v>0</v>
      </c>
      <c r="O80" s="446">
        <v>0</v>
      </c>
      <c r="P80" s="446">
        <v>0</v>
      </c>
      <c r="Q80" s="446">
        <v>0</v>
      </c>
      <c r="R80" s="446">
        <v>0</v>
      </c>
      <c r="S80" s="446">
        <v>0</v>
      </c>
      <c r="T80" s="446">
        <v>0</v>
      </c>
      <c r="U80" s="446">
        <v>0</v>
      </c>
      <c r="V80" s="446">
        <v>0</v>
      </c>
      <c r="W80" s="446">
        <v>0</v>
      </c>
      <c r="X80" s="446">
        <v>0</v>
      </c>
      <c r="Y80" s="446">
        <v>0</v>
      </c>
      <c r="Z80" s="446">
        <v>0</v>
      </c>
      <c r="AA80" s="446">
        <v>0</v>
      </c>
      <c r="AB80" s="446">
        <v>0</v>
      </c>
      <c r="AC80" s="446">
        <v>0</v>
      </c>
      <c r="AD80" s="446">
        <v>0</v>
      </c>
      <c r="AE80" s="446">
        <v>0</v>
      </c>
      <c r="AF80" s="446">
        <v>0</v>
      </c>
      <c r="AG80" s="446">
        <v>0</v>
      </c>
      <c r="AH80" s="446">
        <v>0</v>
      </c>
      <c r="AI80" s="446">
        <v>0</v>
      </c>
      <c r="AJ80" s="446">
        <v>0</v>
      </c>
      <c r="AK80" s="446">
        <v>0</v>
      </c>
      <c r="AL80" s="446">
        <v>0</v>
      </c>
      <c r="AM80" s="446">
        <v>0</v>
      </c>
      <c r="AN80" s="446">
        <v>0</v>
      </c>
      <c r="AO80" s="446">
        <v>0</v>
      </c>
      <c r="AP80" s="446">
        <v>0</v>
      </c>
      <c r="AQ80" s="446">
        <v>0</v>
      </c>
      <c r="AR80" s="446">
        <v>0</v>
      </c>
      <c r="AS80" s="446">
        <v>0</v>
      </c>
      <c r="AT80" s="446">
        <v>0</v>
      </c>
      <c r="AU80" s="446">
        <v>0</v>
      </c>
      <c r="AV80" s="446">
        <v>0</v>
      </c>
      <c r="AW80" s="446">
        <v>0</v>
      </c>
      <c r="AX80" s="446">
        <v>0</v>
      </c>
      <c r="AY80" s="446">
        <v>1841.599209434052</v>
      </c>
      <c r="AZ80" s="446">
        <v>1491.5376241870608</v>
      </c>
      <c r="BA80" s="446">
        <v>1145.0804883205167</v>
      </c>
      <c r="BB80" s="446">
        <v>722.23100671000168</v>
      </c>
      <c r="BC80" s="446">
        <v>265.75849142721853</v>
      </c>
      <c r="BD80" s="446">
        <v>5.7774572050871358</v>
      </c>
      <c r="BE80" s="446">
        <v>0</v>
      </c>
      <c r="BF80" s="446">
        <v>0</v>
      </c>
      <c r="BG80" s="446">
        <v>0</v>
      </c>
      <c r="BH80" s="446">
        <v>0</v>
      </c>
      <c r="BI80" s="446">
        <v>0</v>
      </c>
      <c r="BJ80" s="446">
        <v>0</v>
      </c>
      <c r="BK80" s="446">
        <v>0</v>
      </c>
      <c r="BL80" s="446">
        <v>0</v>
      </c>
      <c r="BM80" s="446">
        <v>0</v>
      </c>
      <c r="BN80" s="446">
        <v>0</v>
      </c>
      <c r="BO80" s="446">
        <v>0</v>
      </c>
      <c r="BP80" s="446">
        <v>0</v>
      </c>
      <c r="BQ80" s="446">
        <v>0</v>
      </c>
      <c r="BR80" s="446">
        <v>0</v>
      </c>
      <c r="BS80" s="446">
        <v>0</v>
      </c>
      <c r="BT80" s="446">
        <v>0</v>
      </c>
      <c r="BU80" s="446">
        <v>0</v>
      </c>
      <c r="BV80" s="446">
        <v>0</v>
      </c>
      <c r="BW80" s="446">
        <v>0</v>
      </c>
      <c r="BX80" s="446">
        <v>0</v>
      </c>
      <c r="BY80" s="446">
        <v>0</v>
      </c>
      <c r="BZ80" s="446">
        <v>0</v>
      </c>
      <c r="CA80" s="446">
        <v>0</v>
      </c>
      <c r="CB80" s="446">
        <v>0</v>
      </c>
      <c r="CC80" s="446">
        <v>0</v>
      </c>
      <c r="CD80" s="446">
        <v>0</v>
      </c>
      <c r="CE80" s="446">
        <v>0</v>
      </c>
      <c r="CF80" s="446">
        <v>0</v>
      </c>
      <c r="CG80" s="447">
        <v>0</v>
      </c>
    </row>
    <row r="81" spans="1:85" x14ac:dyDescent="0.35">
      <c r="B81" s="56" t="s">
        <v>790</v>
      </c>
      <c r="C81" s="36"/>
      <c r="D81" s="446">
        <v>0</v>
      </c>
      <c r="E81" s="446">
        <v>0</v>
      </c>
      <c r="F81" s="446">
        <v>0</v>
      </c>
      <c r="G81" s="446">
        <v>0</v>
      </c>
      <c r="H81" s="446">
        <v>0</v>
      </c>
      <c r="I81" s="446">
        <v>0</v>
      </c>
      <c r="J81" s="446">
        <v>0</v>
      </c>
      <c r="K81" s="446">
        <v>0</v>
      </c>
      <c r="L81" s="446">
        <v>0</v>
      </c>
      <c r="M81" s="446">
        <v>0</v>
      </c>
      <c r="N81" s="446">
        <v>0</v>
      </c>
      <c r="O81" s="446">
        <v>0</v>
      </c>
      <c r="P81" s="446">
        <v>0</v>
      </c>
      <c r="Q81" s="446">
        <v>0</v>
      </c>
      <c r="R81" s="446">
        <v>0</v>
      </c>
      <c r="S81" s="446">
        <v>0</v>
      </c>
      <c r="T81" s="446">
        <v>0</v>
      </c>
      <c r="U81" s="446">
        <v>0</v>
      </c>
      <c r="V81" s="446">
        <v>0</v>
      </c>
      <c r="W81" s="446">
        <v>0</v>
      </c>
      <c r="X81" s="446">
        <v>0</v>
      </c>
      <c r="Y81" s="446">
        <v>0</v>
      </c>
      <c r="Z81" s="446">
        <v>0</v>
      </c>
      <c r="AA81" s="446">
        <v>0</v>
      </c>
      <c r="AB81" s="446">
        <v>0</v>
      </c>
      <c r="AC81" s="446">
        <v>0</v>
      </c>
      <c r="AD81" s="446">
        <v>0</v>
      </c>
      <c r="AE81" s="446">
        <v>0</v>
      </c>
      <c r="AF81" s="446">
        <v>0</v>
      </c>
      <c r="AG81" s="446">
        <v>0</v>
      </c>
      <c r="AH81" s="446">
        <v>0</v>
      </c>
      <c r="AI81" s="446">
        <v>0</v>
      </c>
      <c r="AJ81" s="446">
        <v>0</v>
      </c>
      <c r="AK81" s="446">
        <v>0</v>
      </c>
      <c r="AL81" s="446">
        <v>0</v>
      </c>
      <c r="AM81" s="446">
        <v>0</v>
      </c>
      <c r="AN81" s="446">
        <v>0</v>
      </c>
      <c r="AO81" s="446">
        <v>0</v>
      </c>
      <c r="AP81" s="446">
        <v>0</v>
      </c>
      <c r="AQ81" s="446">
        <v>0</v>
      </c>
      <c r="AR81" s="446">
        <v>0</v>
      </c>
      <c r="AS81" s="446">
        <v>0</v>
      </c>
      <c r="AT81" s="446">
        <v>0</v>
      </c>
      <c r="AU81" s="446">
        <v>0</v>
      </c>
      <c r="AV81" s="446">
        <v>0</v>
      </c>
      <c r="AW81" s="446">
        <v>0</v>
      </c>
      <c r="AX81" s="446">
        <v>0</v>
      </c>
      <c r="AY81" s="446">
        <v>2771.8247775933496</v>
      </c>
      <c r="AZ81" s="446">
        <v>2448.1269889987657</v>
      </c>
      <c r="BA81" s="446">
        <v>2063.133755984059</v>
      </c>
      <c r="BB81" s="446">
        <v>1762.5989214890017</v>
      </c>
      <c r="BC81" s="446">
        <v>1423.7004782848333</v>
      </c>
      <c r="BD81" s="446">
        <v>1302.5487085732425</v>
      </c>
      <c r="BE81" s="446">
        <v>950.81667856525883</v>
      </c>
      <c r="BF81" s="446">
        <v>851.2447179127654</v>
      </c>
      <c r="BG81" s="446">
        <v>788.48609289178285</v>
      </c>
      <c r="BH81" s="446">
        <v>652.39498989685217</v>
      </c>
      <c r="BI81" s="446">
        <v>520.46423127333765</v>
      </c>
      <c r="BJ81" s="446">
        <v>459.48033561076409</v>
      </c>
      <c r="BK81" s="446">
        <v>392.05656759247307</v>
      </c>
      <c r="BL81" s="446">
        <v>328.26210704214259</v>
      </c>
      <c r="BM81" s="446">
        <v>268.95332724174392</v>
      </c>
      <c r="BN81" s="446">
        <v>232.78164941801364</v>
      </c>
      <c r="BO81" s="446">
        <v>183.41150409046</v>
      </c>
      <c r="BP81" s="446">
        <v>119.36007662708555</v>
      </c>
      <c r="BQ81" s="446">
        <v>39.410447807915467</v>
      </c>
      <c r="BR81" s="446">
        <v>7.1365590045934235</v>
      </c>
      <c r="BS81" s="446">
        <v>1.4547962991046526</v>
      </c>
      <c r="BT81" s="446">
        <v>0.23358002738379471</v>
      </c>
      <c r="BU81" s="446">
        <v>0.12033026942563323</v>
      </c>
      <c r="BV81" s="446">
        <v>0</v>
      </c>
      <c r="BW81" s="446">
        <v>1.8912310341354623E-2</v>
      </c>
      <c r="BX81" s="446">
        <v>1.8282111677466621E-2</v>
      </c>
      <c r="BY81" s="446">
        <v>0</v>
      </c>
      <c r="BZ81" s="446">
        <v>0</v>
      </c>
      <c r="CA81" s="446">
        <v>0</v>
      </c>
      <c r="CB81" s="446">
        <v>0</v>
      </c>
      <c r="CC81" s="446">
        <v>0</v>
      </c>
      <c r="CD81" s="446">
        <v>0</v>
      </c>
      <c r="CE81" s="446">
        <v>0</v>
      </c>
      <c r="CF81" s="446">
        <v>0</v>
      </c>
      <c r="CG81" s="447">
        <v>0</v>
      </c>
    </row>
    <row r="82" spans="1:85" x14ac:dyDescent="0.35">
      <c r="B82" s="288" t="s">
        <v>568</v>
      </c>
      <c r="C82" s="36"/>
      <c r="D82" s="446">
        <v>0</v>
      </c>
      <c r="E82" s="446">
        <v>0</v>
      </c>
      <c r="F82" s="446">
        <v>0</v>
      </c>
      <c r="G82" s="446">
        <v>0</v>
      </c>
      <c r="H82" s="446">
        <v>0</v>
      </c>
      <c r="I82" s="446">
        <v>0</v>
      </c>
      <c r="J82" s="446">
        <v>0</v>
      </c>
      <c r="K82" s="446">
        <v>0</v>
      </c>
      <c r="L82" s="446">
        <v>0</v>
      </c>
      <c r="M82" s="446">
        <v>0</v>
      </c>
      <c r="N82" s="446">
        <v>0</v>
      </c>
      <c r="O82" s="446">
        <v>0</v>
      </c>
      <c r="P82" s="446">
        <v>0</v>
      </c>
      <c r="Q82" s="446">
        <v>0</v>
      </c>
      <c r="R82" s="446">
        <v>0</v>
      </c>
      <c r="S82" s="446">
        <v>0</v>
      </c>
      <c r="T82" s="446">
        <v>0</v>
      </c>
      <c r="U82" s="446">
        <v>0</v>
      </c>
      <c r="V82" s="446">
        <v>0</v>
      </c>
      <c r="W82" s="446">
        <v>0</v>
      </c>
      <c r="X82" s="446">
        <v>0</v>
      </c>
      <c r="Y82" s="446">
        <v>0</v>
      </c>
      <c r="Z82" s="446">
        <v>0</v>
      </c>
      <c r="AA82" s="446">
        <v>0</v>
      </c>
      <c r="AB82" s="446">
        <v>0</v>
      </c>
      <c r="AC82" s="446">
        <v>0</v>
      </c>
      <c r="AD82" s="446">
        <v>0</v>
      </c>
      <c r="AE82" s="446">
        <v>0</v>
      </c>
      <c r="AF82" s="446">
        <v>0</v>
      </c>
      <c r="AG82" s="446">
        <v>0</v>
      </c>
      <c r="AH82" s="446">
        <v>0</v>
      </c>
      <c r="AI82" s="446">
        <v>0</v>
      </c>
      <c r="AJ82" s="446">
        <v>0</v>
      </c>
      <c r="AK82" s="446">
        <v>0</v>
      </c>
      <c r="AL82" s="446">
        <v>0</v>
      </c>
      <c r="AM82" s="446">
        <v>0</v>
      </c>
      <c r="AN82" s="446">
        <v>0</v>
      </c>
      <c r="AO82" s="446">
        <v>0</v>
      </c>
      <c r="AP82" s="446">
        <v>0</v>
      </c>
      <c r="AQ82" s="446">
        <v>0</v>
      </c>
      <c r="AR82" s="446">
        <v>0</v>
      </c>
      <c r="AS82" s="446">
        <v>0</v>
      </c>
      <c r="AT82" s="446">
        <v>0</v>
      </c>
      <c r="AU82" s="446">
        <v>0</v>
      </c>
      <c r="AV82" s="446">
        <v>0</v>
      </c>
      <c r="AW82" s="446">
        <v>0</v>
      </c>
      <c r="AX82" s="446">
        <v>0</v>
      </c>
      <c r="AY82" s="446">
        <v>2547.7391373505093</v>
      </c>
      <c r="AZ82" s="446">
        <v>2251.3473246163271</v>
      </c>
      <c r="BA82" s="446">
        <v>1910.2653418028231</v>
      </c>
      <c r="BB82" s="446">
        <v>1659.1789783840163</v>
      </c>
      <c r="BC82" s="446">
        <v>1385.3831682658049</v>
      </c>
      <c r="BD82" s="446">
        <v>1302.5487085732425</v>
      </c>
      <c r="BE82" s="446">
        <v>950.81667856525883</v>
      </c>
      <c r="BF82" s="446">
        <v>851.2447179127654</v>
      </c>
      <c r="BG82" s="446">
        <v>788.48609289178285</v>
      </c>
      <c r="BH82" s="446">
        <v>652.39498989685217</v>
      </c>
      <c r="BI82" s="446">
        <v>520.46423127333765</v>
      </c>
      <c r="BJ82" s="446">
        <v>459.48033561076409</v>
      </c>
      <c r="BK82" s="446">
        <v>392.05656759247307</v>
      </c>
      <c r="BL82" s="446">
        <v>328.26210704214259</v>
      </c>
      <c r="BM82" s="446">
        <v>268.95332724174392</v>
      </c>
      <c r="BN82" s="446">
        <v>232.78164941801364</v>
      </c>
      <c r="BO82" s="446">
        <v>183.41150409046</v>
      </c>
      <c r="BP82" s="446">
        <v>119.36007662708555</v>
      </c>
      <c r="BQ82" s="446">
        <v>39.410447807915467</v>
      </c>
      <c r="BR82" s="446">
        <v>7.1365590045934235</v>
      </c>
      <c r="BS82" s="446">
        <v>1.4547962991046526</v>
      </c>
      <c r="BT82" s="446">
        <v>0.23358002738379471</v>
      </c>
      <c r="BU82" s="446">
        <v>0.12033026942563323</v>
      </c>
      <c r="BV82" s="446">
        <v>0</v>
      </c>
      <c r="BW82" s="446">
        <v>1.8912310341354623E-2</v>
      </c>
      <c r="BX82" s="446">
        <v>1.8282111677466621E-2</v>
      </c>
      <c r="BY82" s="446">
        <v>0</v>
      </c>
      <c r="BZ82" s="446">
        <v>0</v>
      </c>
      <c r="CA82" s="446">
        <v>0</v>
      </c>
      <c r="CB82" s="446">
        <v>0</v>
      </c>
      <c r="CC82" s="446">
        <v>0</v>
      </c>
      <c r="CD82" s="446">
        <v>0</v>
      </c>
      <c r="CE82" s="446">
        <v>0</v>
      </c>
      <c r="CF82" s="446">
        <v>0</v>
      </c>
      <c r="CG82" s="447">
        <v>0</v>
      </c>
    </row>
    <row r="83" spans="1:85" x14ac:dyDescent="0.35">
      <c r="B83" s="288" t="s">
        <v>567</v>
      </c>
      <c r="C83" s="36"/>
      <c r="D83" s="446">
        <v>0</v>
      </c>
      <c r="E83" s="446">
        <v>0</v>
      </c>
      <c r="F83" s="446">
        <v>0</v>
      </c>
      <c r="G83" s="446">
        <v>0</v>
      </c>
      <c r="H83" s="446">
        <v>0</v>
      </c>
      <c r="I83" s="446">
        <v>0</v>
      </c>
      <c r="J83" s="446">
        <v>0</v>
      </c>
      <c r="K83" s="446">
        <v>0</v>
      </c>
      <c r="L83" s="446">
        <v>0</v>
      </c>
      <c r="M83" s="446">
        <v>0</v>
      </c>
      <c r="N83" s="446">
        <v>0</v>
      </c>
      <c r="O83" s="446">
        <v>0</v>
      </c>
      <c r="P83" s="446">
        <v>0</v>
      </c>
      <c r="Q83" s="446">
        <v>0</v>
      </c>
      <c r="R83" s="446">
        <v>0</v>
      </c>
      <c r="S83" s="446">
        <v>0</v>
      </c>
      <c r="T83" s="446">
        <v>0</v>
      </c>
      <c r="U83" s="446">
        <v>0</v>
      </c>
      <c r="V83" s="446">
        <v>0</v>
      </c>
      <c r="W83" s="446">
        <v>0</v>
      </c>
      <c r="X83" s="446">
        <v>0</v>
      </c>
      <c r="Y83" s="446">
        <v>0</v>
      </c>
      <c r="Z83" s="446">
        <v>0</v>
      </c>
      <c r="AA83" s="446">
        <v>0</v>
      </c>
      <c r="AB83" s="446">
        <v>0</v>
      </c>
      <c r="AC83" s="446">
        <v>0</v>
      </c>
      <c r="AD83" s="446">
        <v>0</v>
      </c>
      <c r="AE83" s="446">
        <v>0</v>
      </c>
      <c r="AF83" s="446">
        <v>0</v>
      </c>
      <c r="AG83" s="446">
        <v>0</v>
      </c>
      <c r="AH83" s="446">
        <v>0</v>
      </c>
      <c r="AI83" s="446">
        <v>0</v>
      </c>
      <c r="AJ83" s="446">
        <v>0</v>
      </c>
      <c r="AK83" s="446">
        <v>0</v>
      </c>
      <c r="AL83" s="446">
        <v>0</v>
      </c>
      <c r="AM83" s="446">
        <v>0</v>
      </c>
      <c r="AN83" s="446">
        <v>0</v>
      </c>
      <c r="AO83" s="446">
        <v>0</v>
      </c>
      <c r="AP83" s="446">
        <v>0</v>
      </c>
      <c r="AQ83" s="446">
        <v>0</v>
      </c>
      <c r="AR83" s="446">
        <v>0</v>
      </c>
      <c r="AS83" s="446">
        <v>0</v>
      </c>
      <c r="AT83" s="446">
        <v>0</v>
      </c>
      <c r="AU83" s="446">
        <v>0</v>
      </c>
      <c r="AV83" s="446">
        <v>0</v>
      </c>
      <c r="AW83" s="446">
        <v>0</v>
      </c>
      <c r="AX83" s="446">
        <v>0</v>
      </c>
      <c r="AY83" s="446">
        <v>224.0856402428407</v>
      </c>
      <c r="AZ83" s="446">
        <v>196.77966438243848</v>
      </c>
      <c r="BA83" s="446">
        <v>152.86841418123603</v>
      </c>
      <c r="BB83" s="446">
        <v>103.41994310498521</v>
      </c>
      <c r="BC83" s="446">
        <v>38.317310019028362</v>
      </c>
      <c r="BD83" s="446">
        <v>0</v>
      </c>
      <c r="BE83" s="446">
        <v>0</v>
      </c>
      <c r="BF83" s="446">
        <v>0</v>
      </c>
      <c r="BG83" s="446">
        <v>0</v>
      </c>
      <c r="BH83" s="446">
        <v>0</v>
      </c>
      <c r="BI83" s="446">
        <v>0</v>
      </c>
      <c r="BJ83" s="446">
        <v>0</v>
      </c>
      <c r="BK83" s="446">
        <v>0</v>
      </c>
      <c r="BL83" s="446">
        <v>0</v>
      </c>
      <c r="BM83" s="446">
        <v>0</v>
      </c>
      <c r="BN83" s="446">
        <v>0</v>
      </c>
      <c r="BO83" s="446">
        <v>0</v>
      </c>
      <c r="BP83" s="446">
        <v>0</v>
      </c>
      <c r="BQ83" s="446">
        <v>0</v>
      </c>
      <c r="BR83" s="446">
        <v>0</v>
      </c>
      <c r="BS83" s="446">
        <v>0</v>
      </c>
      <c r="BT83" s="446">
        <v>0</v>
      </c>
      <c r="BU83" s="446">
        <v>0</v>
      </c>
      <c r="BV83" s="446">
        <v>0</v>
      </c>
      <c r="BW83" s="446">
        <v>0</v>
      </c>
      <c r="BX83" s="446">
        <v>0</v>
      </c>
      <c r="BY83" s="446">
        <v>0</v>
      </c>
      <c r="BZ83" s="446">
        <v>0</v>
      </c>
      <c r="CA83" s="446">
        <v>0</v>
      </c>
      <c r="CB83" s="446">
        <v>0</v>
      </c>
      <c r="CC83" s="446">
        <v>0</v>
      </c>
      <c r="CD83" s="446">
        <v>0</v>
      </c>
      <c r="CE83" s="446">
        <v>0</v>
      </c>
      <c r="CF83" s="446">
        <v>0</v>
      </c>
      <c r="CG83" s="447">
        <v>0</v>
      </c>
    </row>
    <row r="84" spans="1:85" x14ac:dyDescent="0.35">
      <c r="B84" s="288"/>
      <c r="C84" s="36"/>
      <c r="D84" s="446"/>
      <c r="E84" s="446"/>
      <c r="F84" s="446"/>
      <c r="G84" s="446"/>
      <c r="H84" s="446"/>
      <c r="I84" s="446"/>
      <c r="J84" s="446"/>
      <c r="K84" s="446"/>
      <c r="L84" s="446"/>
      <c r="M84" s="446"/>
      <c r="N84" s="446"/>
      <c r="O84" s="446"/>
      <c r="P84" s="446"/>
      <c r="Q84" s="446"/>
      <c r="R84" s="446"/>
      <c r="S84" s="446"/>
      <c r="T84" s="446"/>
      <c r="U84" s="446"/>
      <c r="V84" s="446"/>
      <c r="W84" s="446"/>
      <c r="X84" s="446"/>
      <c r="Y84" s="446"/>
      <c r="Z84" s="446"/>
      <c r="AA84" s="446"/>
      <c r="AB84" s="446"/>
      <c r="AC84" s="446"/>
      <c r="AD84" s="446"/>
      <c r="AE84" s="446"/>
      <c r="AF84" s="446"/>
      <c r="AG84" s="446"/>
      <c r="AH84" s="446"/>
      <c r="AI84" s="446"/>
      <c r="AJ84" s="446"/>
      <c r="AK84" s="446"/>
      <c r="AL84" s="446"/>
      <c r="AM84" s="446"/>
      <c r="AN84" s="446"/>
      <c r="AO84" s="446"/>
      <c r="AP84" s="446"/>
      <c r="AQ84" s="446"/>
      <c r="AR84" s="446"/>
      <c r="AS84" s="446"/>
      <c r="AT84" s="446"/>
      <c r="AU84" s="446"/>
      <c r="AV84" s="446"/>
      <c r="AW84" s="446"/>
      <c r="AX84" s="446"/>
      <c r="AY84" s="446"/>
      <c r="AZ84" s="446"/>
      <c r="BA84" s="446"/>
      <c r="BB84" s="446"/>
      <c r="BC84" s="446"/>
      <c r="BD84" s="446"/>
      <c r="BE84" s="446"/>
      <c r="BF84" s="446"/>
      <c r="BG84" s="446"/>
      <c r="BH84" s="446"/>
      <c r="BI84" s="446"/>
      <c r="BJ84" s="446"/>
      <c r="BK84" s="446"/>
      <c r="BL84" s="446"/>
      <c r="BM84" s="446"/>
      <c r="BN84" s="446"/>
      <c r="BO84" s="446"/>
      <c r="BP84" s="446"/>
      <c r="BQ84" s="446"/>
      <c r="BR84" s="446"/>
      <c r="BS84" s="446"/>
      <c r="BT84" s="446"/>
      <c r="BU84" s="446"/>
      <c r="BV84" s="446"/>
      <c r="BW84" s="446"/>
      <c r="BX84" s="446"/>
      <c r="BY84" s="446"/>
      <c r="BZ84" s="446"/>
      <c r="CA84" s="446"/>
      <c r="CB84" s="446"/>
      <c r="CC84" s="446"/>
      <c r="CD84" s="446"/>
      <c r="CE84" s="446"/>
      <c r="CF84" s="446"/>
      <c r="CG84" s="447"/>
    </row>
    <row r="85" spans="1:85" s="246" customFormat="1" x14ac:dyDescent="0.35">
      <c r="A85" s="393"/>
      <c r="B85" s="101" t="s">
        <v>406</v>
      </c>
      <c r="C85" s="101"/>
      <c r="D85" s="440">
        <v>0</v>
      </c>
      <c r="E85" s="440">
        <v>0</v>
      </c>
      <c r="F85" s="440">
        <v>0</v>
      </c>
      <c r="G85" s="440">
        <v>0</v>
      </c>
      <c r="H85" s="440">
        <v>0</v>
      </c>
      <c r="I85" s="440">
        <v>0</v>
      </c>
      <c r="J85" s="440">
        <v>0</v>
      </c>
      <c r="K85" s="440">
        <v>0</v>
      </c>
      <c r="L85" s="440">
        <v>0</v>
      </c>
      <c r="M85" s="440">
        <v>0</v>
      </c>
      <c r="N85" s="440">
        <v>0</v>
      </c>
      <c r="O85" s="440">
        <v>0</v>
      </c>
      <c r="P85" s="440">
        <v>0</v>
      </c>
      <c r="Q85" s="440">
        <v>0</v>
      </c>
      <c r="R85" s="440">
        <v>0</v>
      </c>
      <c r="S85" s="440">
        <v>0</v>
      </c>
      <c r="T85" s="440">
        <v>0</v>
      </c>
      <c r="U85" s="440">
        <v>0</v>
      </c>
      <c r="V85" s="440">
        <v>0</v>
      </c>
      <c r="W85" s="440">
        <v>0</v>
      </c>
      <c r="X85" s="440">
        <v>0</v>
      </c>
      <c r="Y85" s="440">
        <v>0</v>
      </c>
      <c r="Z85" s="440">
        <v>0</v>
      </c>
      <c r="AA85" s="440">
        <f t="shared" ref="AA85:AY85" si="36">SUM(AA86,AA89)</f>
        <v>1457.3305337664112</v>
      </c>
      <c r="AB85" s="440">
        <f t="shared" si="36"/>
        <v>2892.8890980989459</v>
      </c>
      <c r="AC85" s="440">
        <f t="shared" si="36"/>
        <v>3277.1057455526538</v>
      </c>
      <c r="AD85" s="440">
        <f t="shared" si="36"/>
        <v>3603.4100460187228</v>
      </c>
      <c r="AE85" s="440">
        <f t="shared" si="36"/>
        <v>4061.0158748294884</v>
      </c>
      <c r="AF85" s="440">
        <f t="shared" si="36"/>
        <v>4474.6984962141514</v>
      </c>
      <c r="AG85" s="440">
        <f t="shared" si="36"/>
        <v>4901.5715357174004</v>
      </c>
      <c r="AH85" s="440">
        <f t="shared" si="36"/>
        <v>5277.459276437181</v>
      </c>
      <c r="AI85" s="440">
        <f t="shared" si="36"/>
        <v>5348.711801234932</v>
      </c>
      <c r="AJ85" s="440">
        <f t="shared" si="36"/>
        <v>5191.0670373207313</v>
      </c>
      <c r="AK85" s="440">
        <f t="shared" si="36"/>
        <v>5594.6839677056405</v>
      </c>
      <c r="AL85" s="440">
        <f t="shared" si="36"/>
        <v>6058.6619864441636</v>
      </c>
      <c r="AM85" s="440">
        <f t="shared" si="36"/>
        <v>6796.2761457173665</v>
      </c>
      <c r="AN85" s="440">
        <f t="shared" si="36"/>
        <v>7347.2561605661294</v>
      </c>
      <c r="AO85" s="440">
        <f t="shared" si="36"/>
        <v>7641.3717549288867</v>
      </c>
      <c r="AP85" s="440">
        <f t="shared" si="36"/>
        <v>8359.3970540053433</v>
      </c>
      <c r="AQ85" s="440">
        <f t="shared" si="36"/>
        <v>8769.5384554956763</v>
      </c>
      <c r="AR85" s="440">
        <f t="shared" si="36"/>
        <v>9291.7433105450727</v>
      </c>
      <c r="AS85" s="440">
        <f t="shared" si="36"/>
        <v>9819.3047052863294</v>
      </c>
      <c r="AT85" s="440">
        <f t="shared" si="36"/>
        <v>10462.020617304634</v>
      </c>
      <c r="AU85" s="440">
        <f t="shared" si="36"/>
        <v>12214.833983570927</v>
      </c>
      <c r="AV85" s="440">
        <f t="shared" si="36"/>
        <v>13456.239617694042</v>
      </c>
      <c r="AW85" s="440">
        <f t="shared" si="36"/>
        <v>14891.427040811652</v>
      </c>
      <c r="AX85" s="440">
        <f t="shared" si="36"/>
        <v>15969.894172915419</v>
      </c>
      <c r="AY85" s="440">
        <f t="shared" si="36"/>
        <v>544.43573349206054</v>
      </c>
      <c r="AZ85" s="440">
        <v>0</v>
      </c>
      <c r="BA85" s="440">
        <v>0</v>
      </c>
      <c r="BB85" s="440">
        <v>0</v>
      </c>
      <c r="BC85" s="440">
        <v>0</v>
      </c>
      <c r="BD85" s="440">
        <v>0</v>
      </c>
      <c r="BE85" s="440">
        <v>0</v>
      </c>
      <c r="BF85" s="440">
        <v>0</v>
      </c>
      <c r="BG85" s="440">
        <v>0</v>
      </c>
      <c r="BH85" s="440">
        <v>0</v>
      </c>
      <c r="BI85" s="440">
        <v>0</v>
      </c>
      <c r="BJ85" s="440">
        <v>0</v>
      </c>
      <c r="BK85" s="440">
        <v>0</v>
      </c>
      <c r="BL85" s="440">
        <v>0</v>
      </c>
      <c r="BM85" s="440">
        <v>0</v>
      </c>
      <c r="BN85" s="440">
        <v>0</v>
      </c>
      <c r="BO85" s="440">
        <v>0</v>
      </c>
      <c r="BP85" s="440">
        <v>0</v>
      </c>
      <c r="BQ85" s="440">
        <v>0</v>
      </c>
      <c r="BR85" s="440">
        <v>0</v>
      </c>
      <c r="BS85" s="440">
        <v>0</v>
      </c>
      <c r="BT85" s="440">
        <v>0</v>
      </c>
      <c r="BU85" s="440">
        <v>0</v>
      </c>
      <c r="BV85" s="440">
        <v>0</v>
      </c>
      <c r="BW85" s="440">
        <v>0</v>
      </c>
      <c r="BX85" s="440">
        <v>0</v>
      </c>
      <c r="BY85" s="440">
        <v>0</v>
      </c>
      <c r="BZ85" s="440">
        <v>0</v>
      </c>
      <c r="CA85" s="440">
        <v>0</v>
      </c>
      <c r="CB85" s="440">
        <v>0</v>
      </c>
      <c r="CC85" s="440">
        <v>0</v>
      </c>
      <c r="CD85" s="440">
        <v>0</v>
      </c>
      <c r="CE85" s="440">
        <v>0</v>
      </c>
      <c r="CF85" s="440">
        <v>0</v>
      </c>
      <c r="CG85" s="442">
        <v>0</v>
      </c>
    </row>
    <row r="86" spans="1:85" x14ac:dyDescent="0.35">
      <c r="B86" s="56" t="s">
        <v>791</v>
      </c>
      <c r="C86" s="56"/>
      <c r="D86" s="446">
        <v>0</v>
      </c>
      <c r="E86" s="446">
        <v>0</v>
      </c>
      <c r="F86" s="446">
        <v>0</v>
      </c>
      <c r="G86" s="446">
        <v>0</v>
      </c>
      <c r="H86" s="446">
        <v>0</v>
      </c>
      <c r="I86" s="446">
        <v>0</v>
      </c>
      <c r="J86" s="446">
        <v>0</v>
      </c>
      <c r="K86" s="446">
        <v>0</v>
      </c>
      <c r="L86" s="446">
        <v>0</v>
      </c>
      <c r="M86" s="446">
        <v>0</v>
      </c>
      <c r="N86" s="446">
        <v>0</v>
      </c>
      <c r="O86" s="446">
        <v>0</v>
      </c>
      <c r="P86" s="446">
        <v>0</v>
      </c>
      <c r="Q86" s="446">
        <v>0</v>
      </c>
      <c r="R86" s="446">
        <v>0</v>
      </c>
      <c r="S86" s="446">
        <v>0</v>
      </c>
      <c r="T86" s="446">
        <v>0</v>
      </c>
      <c r="U86" s="446">
        <v>0</v>
      </c>
      <c r="V86" s="446">
        <v>0</v>
      </c>
      <c r="W86" s="446">
        <v>0</v>
      </c>
      <c r="X86" s="446">
        <v>0</v>
      </c>
      <c r="Y86" s="446">
        <v>0</v>
      </c>
      <c r="Z86" s="446">
        <v>0</v>
      </c>
      <c r="AA86" s="446">
        <v>1457.3305337664112</v>
      </c>
      <c r="AB86" s="446">
        <v>2892.8890980989459</v>
      </c>
      <c r="AC86" s="446">
        <v>3277.1057455526538</v>
      </c>
      <c r="AD86" s="446">
        <v>3603.4100460187228</v>
      </c>
      <c r="AE86" s="446">
        <v>4061.0158748294884</v>
      </c>
      <c r="AF86" s="446">
        <v>4474.6984962141514</v>
      </c>
      <c r="AG86" s="446">
        <v>4901.5715357174004</v>
      </c>
      <c r="AH86" s="446">
        <v>5277.459276437181</v>
      </c>
      <c r="AI86" s="446">
        <v>5332.5850319849778</v>
      </c>
      <c r="AJ86" s="446">
        <v>5145.9273239527247</v>
      </c>
      <c r="AK86" s="446">
        <v>5488.507483646993</v>
      </c>
      <c r="AL86" s="446">
        <v>5857.0869172153243</v>
      </c>
      <c r="AM86" s="446">
        <v>6553.0333563140202</v>
      </c>
      <c r="AN86" s="446">
        <v>7004.2470027432473</v>
      </c>
      <c r="AO86" s="446">
        <v>7228.2367132618074</v>
      </c>
      <c r="AP86" s="446">
        <v>7754.6139959034244</v>
      </c>
      <c r="AQ86" s="446">
        <v>7997.8475507976909</v>
      </c>
      <c r="AR86" s="446">
        <v>8370.1111127372133</v>
      </c>
      <c r="AS86" s="446">
        <v>8704.2408022711461</v>
      </c>
      <c r="AT86" s="446">
        <v>9113.6818428912757</v>
      </c>
      <c r="AU86" s="446">
        <v>10453.540154584462</v>
      </c>
      <c r="AV86" s="446">
        <v>11311.387744726602</v>
      </c>
      <c r="AW86" s="446">
        <v>12289.586180084687</v>
      </c>
      <c r="AX86" s="446">
        <v>12979.532196840253</v>
      </c>
      <c r="AY86" s="446">
        <v>441.91707858394307</v>
      </c>
      <c r="AZ86" s="446">
        <v>0</v>
      </c>
      <c r="BA86" s="446">
        <v>0</v>
      </c>
      <c r="BB86" s="446">
        <v>0</v>
      </c>
      <c r="BC86" s="446">
        <v>0</v>
      </c>
      <c r="BD86" s="446">
        <v>0</v>
      </c>
      <c r="BE86" s="446">
        <v>0</v>
      </c>
      <c r="BF86" s="446">
        <v>0</v>
      </c>
      <c r="BG86" s="446">
        <v>0</v>
      </c>
      <c r="BH86" s="446">
        <v>0</v>
      </c>
      <c r="BI86" s="446">
        <v>0</v>
      </c>
      <c r="BJ86" s="446">
        <v>0</v>
      </c>
      <c r="BK86" s="446">
        <v>0</v>
      </c>
      <c r="BL86" s="446">
        <v>0</v>
      </c>
      <c r="BM86" s="446">
        <v>0</v>
      </c>
      <c r="BN86" s="446">
        <v>0</v>
      </c>
      <c r="BO86" s="446">
        <v>0</v>
      </c>
      <c r="BP86" s="446">
        <v>0</v>
      </c>
      <c r="BQ86" s="446">
        <v>0</v>
      </c>
      <c r="BR86" s="446">
        <v>0</v>
      </c>
      <c r="BS86" s="446">
        <v>0</v>
      </c>
      <c r="BT86" s="446">
        <v>0</v>
      </c>
      <c r="BU86" s="446">
        <v>0</v>
      </c>
      <c r="BV86" s="446">
        <v>0</v>
      </c>
      <c r="BW86" s="446">
        <v>0</v>
      </c>
      <c r="BX86" s="446">
        <v>0</v>
      </c>
      <c r="BY86" s="446">
        <v>0</v>
      </c>
      <c r="BZ86" s="446">
        <v>0</v>
      </c>
      <c r="CA86" s="446">
        <v>0</v>
      </c>
      <c r="CB86" s="446">
        <v>0</v>
      </c>
      <c r="CC86" s="446">
        <v>0</v>
      </c>
      <c r="CD86" s="446">
        <v>0</v>
      </c>
      <c r="CE86" s="446">
        <v>0</v>
      </c>
      <c r="CF86" s="446">
        <v>0</v>
      </c>
      <c r="CG86" s="447">
        <v>0</v>
      </c>
    </row>
    <row r="87" spans="1:85" x14ac:dyDescent="0.35">
      <c r="B87" s="288" t="s">
        <v>568</v>
      </c>
      <c r="C87" s="56"/>
      <c r="D87" s="446">
        <v>0</v>
      </c>
      <c r="E87" s="446">
        <v>0</v>
      </c>
      <c r="F87" s="446">
        <v>0</v>
      </c>
      <c r="G87" s="446">
        <v>0</v>
      </c>
      <c r="H87" s="446">
        <v>0</v>
      </c>
      <c r="I87" s="446">
        <v>0</v>
      </c>
      <c r="J87" s="446">
        <v>0</v>
      </c>
      <c r="K87" s="446">
        <v>0</v>
      </c>
      <c r="L87" s="446">
        <v>0</v>
      </c>
      <c r="M87" s="446">
        <v>0</v>
      </c>
      <c r="N87" s="446">
        <v>0</v>
      </c>
      <c r="O87" s="446">
        <v>0</v>
      </c>
      <c r="P87" s="446">
        <v>0</v>
      </c>
      <c r="Q87" s="446">
        <v>0</v>
      </c>
      <c r="R87" s="446">
        <v>0</v>
      </c>
      <c r="S87" s="446">
        <v>0</v>
      </c>
      <c r="T87" s="446">
        <v>0</v>
      </c>
      <c r="U87" s="446">
        <v>0</v>
      </c>
      <c r="V87" s="446">
        <v>0</v>
      </c>
      <c r="W87" s="446">
        <v>0</v>
      </c>
      <c r="X87" s="446">
        <v>0</v>
      </c>
      <c r="Y87" s="446">
        <v>0</v>
      </c>
      <c r="Z87" s="446">
        <v>0</v>
      </c>
      <c r="AA87" s="446">
        <v>0</v>
      </c>
      <c r="AB87" s="446">
        <v>0</v>
      </c>
      <c r="AC87" s="446">
        <v>0</v>
      </c>
      <c r="AD87" s="446">
        <v>0</v>
      </c>
      <c r="AE87" s="446">
        <v>0</v>
      </c>
      <c r="AF87" s="446">
        <v>0</v>
      </c>
      <c r="AG87" s="446">
        <v>0</v>
      </c>
      <c r="AH87" s="446">
        <v>4855.3385776111436</v>
      </c>
      <c r="AI87" s="446">
        <v>4906.0550670260791</v>
      </c>
      <c r="AJ87" s="446">
        <v>4737.778552170189</v>
      </c>
      <c r="AK87" s="446">
        <v>5052.750427715092</v>
      </c>
      <c r="AL87" s="446">
        <v>5382.0109133159895</v>
      </c>
      <c r="AM87" s="446">
        <v>6009.454660088556</v>
      </c>
      <c r="AN87" s="446">
        <v>6369.2575157231176</v>
      </c>
      <c r="AO87" s="446">
        <v>6471.0269112061751</v>
      </c>
      <c r="AP87" s="446">
        <v>6811.8771567054446</v>
      </c>
      <c r="AQ87" s="446">
        <v>6891.6508366926855</v>
      </c>
      <c r="AR87" s="446">
        <v>7104.8955894516766</v>
      </c>
      <c r="AS87" s="446">
        <v>7266.8357538205055</v>
      </c>
      <c r="AT87" s="446">
        <v>7480.2663268949636</v>
      </c>
      <c r="AU87" s="446">
        <v>8513.9280297752648</v>
      </c>
      <c r="AV87" s="446">
        <v>9196.7903869386864</v>
      </c>
      <c r="AW87" s="446">
        <v>10029.123228610815</v>
      </c>
      <c r="AX87" s="446">
        <v>10635.635059225962</v>
      </c>
      <c r="AY87" s="446">
        <v>362.11388076084029</v>
      </c>
      <c r="AZ87" s="446">
        <v>0</v>
      </c>
      <c r="BA87" s="446">
        <v>0</v>
      </c>
      <c r="BB87" s="446">
        <v>0</v>
      </c>
      <c r="BC87" s="446">
        <v>0</v>
      </c>
      <c r="BD87" s="446">
        <v>0</v>
      </c>
      <c r="BE87" s="446">
        <v>0</v>
      </c>
      <c r="BF87" s="446">
        <v>0</v>
      </c>
      <c r="BG87" s="446">
        <v>0</v>
      </c>
      <c r="BH87" s="446">
        <v>0</v>
      </c>
      <c r="BI87" s="446">
        <v>0</v>
      </c>
      <c r="BJ87" s="446">
        <v>0</v>
      </c>
      <c r="BK87" s="446">
        <v>0</v>
      </c>
      <c r="BL87" s="446">
        <v>0</v>
      </c>
      <c r="BM87" s="446">
        <v>0</v>
      </c>
      <c r="BN87" s="446">
        <v>0</v>
      </c>
      <c r="BO87" s="446">
        <v>0</v>
      </c>
      <c r="BP87" s="446">
        <v>0</v>
      </c>
      <c r="BQ87" s="446">
        <v>0</v>
      </c>
      <c r="BR87" s="446">
        <v>0</v>
      </c>
      <c r="BS87" s="446">
        <v>0</v>
      </c>
      <c r="BT87" s="446">
        <v>0</v>
      </c>
      <c r="BU87" s="446">
        <v>0</v>
      </c>
      <c r="BV87" s="446">
        <v>0</v>
      </c>
      <c r="BW87" s="446">
        <v>0</v>
      </c>
      <c r="BX87" s="446">
        <v>0</v>
      </c>
      <c r="BY87" s="446">
        <v>0</v>
      </c>
      <c r="BZ87" s="446">
        <v>0</v>
      </c>
      <c r="CA87" s="446">
        <v>0</v>
      </c>
      <c r="CB87" s="446">
        <v>0</v>
      </c>
      <c r="CC87" s="446">
        <v>0</v>
      </c>
      <c r="CD87" s="446">
        <v>0</v>
      </c>
      <c r="CE87" s="446">
        <v>0</v>
      </c>
      <c r="CF87" s="446">
        <v>0</v>
      </c>
      <c r="CG87" s="447">
        <v>0</v>
      </c>
    </row>
    <row r="88" spans="1:85" x14ac:dyDescent="0.35">
      <c r="B88" s="288" t="s">
        <v>567</v>
      </c>
      <c r="C88" s="56"/>
      <c r="D88" s="446">
        <v>0</v>
      </c>
      <c r="E88" s="446">
        <v>0</v>
      </c>
      <c r="F88" s="446">
        <v>0</v>
      </c>
      <c r="G88" s="446">
        <v>0</v>
      </c>
      <c r="H88" s="446">
        <v>0</v>
      </c>
      <c r="I88" s="446">
        <v>0</v>
      </c>
      <c r="J88" s="446">
        <v>0</v>
      </c>
      <c r="K88" s="446">
        <v>0</v>
      </c>
      <c r="L88" s="446">
        <v>0</v>
      </c>
      <c r="M88" s="446">
        <v>0</v>
      </c>
      <c r="N88" s="446">
        <v>0</v>
      </c>
      <c r="O88" s="446">
        <v>0</v>
      </c>
      <c r="P88" s="446">
        <v>0</v>
      </c>
      <c r="Q88" s="446">
        <v>0</v>
      </c>
      <c r="R88" s="446">
        <v>0</v>
      </c>
      <c r="S88" s="446">
        <v>0</v>
      </c>
      <c r="T88" s="446">
        <v>0</v>
      </c>
      <c r="U88" s="446">
        <v>0</v>
      </c>
      <c r="V88" s="446">
        <v>0</v>
      </c>
      <c r="W88" s="446">
        <v>0</v>
      </c>
      <c r="X88" s="446">
        <v>0</v>
      </c>
      <c r="Y88" s="446">
        <v>0</v>
      </c>
      <c r="Z88" s="446">
        <v>0</v>
      </c>
      <c r="AA88" s="446">
        <v>0</v>
      </c>
      <c r="AB88" s="446">
        <v>0</v>
      </c>
      <c r="AC88" s="446">
        <v>0</v>
      </c>
      <c r="AD88" s="446">
        <v>0</v>
      </c>
      <c r="AE88" s="446">
        <v>0</v>
      </c>
      <c r="AF88" s="446">
        <v>0</v>
      </c>
      <c r="AG88" s="446">
        <v>0</v>
      </c>
      <c r="AH88" s="446">
        <v>422.12069882603714</v>
      </c>
      <c r="AI88" s="446">
        <v>426.52996495889857</v>
      </c>
      <c r="AJ88" s="446">
        <v>408.1487717825355</v>
      </c>
      <c r="AK88" s="446">
        <v>435.75705593190082</v>
      </c>
      <c r="AL88" s="446">
        <v>475.07600389933481</v>
      </c>
      <c r="AM88" s="446">
        <v>543.578696225464</v>
      </c>
      <c r="AN88" s="446">
        <v>634.98948702012922</v>
      </c>
      <c r="AO88" s="446">
        <v>757.20980205563171</v>
      </c>
      <c r="AP88" s="446">
        <v>942.73683919797986</v>
      </c>
      <c r="AQ88" s="446">
        <v>1106.1967141050061</v>
      </c>
      <c r="AR88" s="446">
        <v>1265.2155232855373</v>
      </c>
      <c r="AS88" s="446">
        <v>1437.4050484506392</v>
      </c>
      <c r="AT88" s="446">
        <v>1633.4155159963118</v>
      </c>
      <c r="AU88" s="446">
        <v>1939.6121248091958</v>
      </c>
      <c r="AV88" s="446">
        <v>2114.5973577879163</v>
      </c>
      <c r="AW88" s="446">
        <v>2260.4629514738708</v>
      </c>
      <c r="AX88" s="446">
        <v>2343.8971376142927</v>
      </c>
      <c r="AY88" s="446">
        <v>79.803197823102764</v>
      </c>
      <c r="AZ88" s="446">
        <v>0</v>
      </c>
      <c r="BA88" s="446">
        <v>0</v>
      </c>
      <c r="BB88" s="446">
        <v>0</v>
      </c>
      <c r="BC88" s="446">
        <v>0</v>
      </c>
      <c r="BD88" s="446">
        <v>0</v>
      </c>
      <c r="BE88" s="446">
        <v>0</v>
      </c>
      <c r="BF88" s="446">
        <v>0</v>
      </c>
      <c r="BG88" s="446">
        <v>0</v>
      </c>
      <c r="BH88" s="446">
        <v>0</v>
      </c>
      <c r="BI88" s="446">
        <v>0</v>
      </c>
      <c r="BJ88" s="446">
        <v>0</v>
      </c>
      <c r="BK88" s="446">
        <v>0</v>
      </c>
      <c r="BL88" s="446">
        <v>0</v>
      </c>
      <c r="BM88" s="446">
        <v>0</v>
      </c>
      <c r="BN88" s="446">
        <v>0</v>
      </c>
      <c r="BO88" s="446">
        <v>0</v>
      </c>
      <c r="BP88" s="446">
        <v>0</v>
      </c>
      <c r="BQ88" s="446">
        <v>0</v>
      </c>
      <c r="BR88" s="446">
        <v>0</v>
      </c>
      <c r="BS88" s="446">
        <v>0</v>
      </c>
      <c r="BT88" s="446">
        <v>0</v>
      </c>
      <c r="BU88" s="446">
        <v>0</v>
      </c>
      <c r="BV88" s="446">
        <v>0</v>
      </c>
      <c r="BW88" s="446">
        <v>0</v>
      </c>
      <c r="BX88" s="446">
        <v>0</v>
      </c>
      <c r="BY88" s="446">
        <v>0</v>
      </c>
      <c r="BZ88" s="446">
        <v>0</v>
      </c>
      <c r="CA88" s="446">
        <v>0</v>
      </c>
      <c r="CB88" s="446">
        <v>0</v>
      </c>
      <c r="CC88" s="446">
        <v>0</v>
      </c>
      <c r="CD88" s="446">
        <v>0</v>
      </c>
      <c r="CE88" s="446">
        <v>0</v>
      </c>
      <c r="CF88" s="446">
        <v>0</v>
      </c>
      <c r="CG88" s="447">
        <v>0</v>
      </c>
    </row>
    <row r="89" spans="1:85" x14ac:dyDescent="0.35">
      <c r="A89" s="353"/>
      <c r="B89" s="56" t="s">
        <v>792</v>
      </c>
      <c r="C89" s="56"/>
      <c r="D89" s="446">
        <v>0</v>
      </c>
      <c r="E89" s="446">
        <v>0</v>
      </c>
      <c r="F89" s="446">
        <v>0</v>
      </c>
      <c r="G89" s="446">
        <v>0</v>
      </c>
      <c r="H89" s="446">
        <v>0</v>
      </c>
      <c r="I89" s="446">
        <v>0</v>
      </c>
      <c r="J89" s="446">
        <v>0</v>
      </c>
      <c r="K89" s="446">
        <v>0</v>
      </c>
      <c r="L89" s="446">
        <v>0</v>
      </c>
      <c r="M89" s="446">
        <v>0</v>
      </c>
      <c r="N89" s="446">
        <v>0</v>
      </c>
      <c r="O89" s="446">
        <v>0</v>
      </c>
      <c r="P89" s="446">
        <v>0</v>
      </c>
      <c r="Q89" s="446">
        <v>0</v>
      </c>
      <c r="R89" s="446">
        <v>0</v>
      </c>
      <c r="S89" s="446">
        <v>0</v>
      </c>
      <c r="T89" s="446">
        <v>0</v>
      </c>
      <c r="U89" s="446">
        <v>0</v>
      </c>
      <c r="V89" s="446">
        <v>0</v>
      </c>
      <c r="W89" s="446">
        <v>0</v>
      </c>
      <c r="X89" s="446">
        <v>0</v>
      </c>
      <c r="Y89" s="446">
        <v>0</v>
      </c>
      <c r="Z89" s="446">
        <v>0</v>
      </c>
      <c r="AA89" s="446">
        <v>0</v>
      </c>
      <c r="AB89" s="446">
        <v>0</v>
      </c>
      <c r="AC89" s="446">
        <v>0</v>
      </c>
      <c r="AD89" s="446">
        <v>0</v>
      </c>
      <c r="AE89" s="446">
        <v>0</v>
      </c>
      <c r="AF89" s="446">
        <v>0</v>
      </c>
      <c r="AG89" s="446">
        <v>0</v>
      </c>
      <c r="AH89" s="446">
        <v>0</v>
      </c>
      <c r="AI89" s="446">
        <v>16.12676924995457</v>
      </c>
      <c r="AJ89" s="446">
        <v>45.139713368006355</v>
      </c>
      <c r="AK89" s="446">
        <v>106.17648405864719</v>
      </c>
      <c r="AL89" s="446">
        <v>201.57506922883908</v>
      </c>
      <c r="AM89" s="446">
        <v>243.24278940334591</v>
      </c>
      <c r="AN89" s="446">
        <v>343.00915782288183</v>
      </c>
      <c r="AO89" s="446">
        <v>413.13504166707901</v>
      </c>
      <c r="AP89" s="446">
        <v>604.78305810191853</v>
      </c>
      <c r="AQ89" s="446">
        <v>771.69090469798618</v>
      </c>
      <c r="AR89" s="446">
        <v>921.6321978078588</v>
      </c>
      <c r="AS89" s="446">
        <v>1115.0639030151824</v>
      </c>
      <c r="AT89" s="446">
        <v>1348.3387744133584</v>
      </c>
      <c r="AU89" s="446">
        <v>1761.2938289864649</v>
      </c>
      <c r="AV89" s="446">
        <v>2144.8518729674397</v>
      </c>
      <c r="AW89" s="446">
        <v>2601.8408607269653</v>
      </c>
      <c r="AX89" s="446">
        <v>2990.3619760751662</v>
      </c>
      <c r="AY89" s="446">
        <v>102.51865490811753</v>
      </c>
      <c r="AZ89" s="446">
        <v>0</v>
      </c>
      <c r="BA89" s="446">
        <v>0</v>
      </c>
      <c r="BB89" s="446">
        <v>0</v>
      </c>
      <c r="BC89" s="446">
        <v>0</v>
      </c>
      <c r="BD89" s="446">
        <v>0</v>
      </c>
      <c r="BE89" s="446">
        <v>0</v>
      </c>
      <c r="BF89" s="446">
        <v>0</v>
      </c>
      <c r="BG89" s="446">
        <v>0</v>
      </c>
      <c r="BH89" s="446">
        <v>0</v>
      </c>
      <c r="BI89" s="446">
        <v>0</v>
      </c>
      <c r="BJ89" s="446">
        <v>0</v>
      </c>
      <c r="BK89" s="446">
        <v>0</v>
      </c>
      <c r="BL89" s="446">
        <v>0</v>
      </c>
      <c r="BM89" s="446">
        <v>0</v>
      </c>
      <c r="BN89" s="446">
        <v>0</v>
      </c>
      <c r="BO89" s="446">
        <v>0</v>
      </c>
      <c r="BP89" s="446">
        <v>0</v>
      </c>
      <c r="BQ89" s="446">
        <v>0</v>
      </c>
      <c r="BR89" s="446">
        <v>0</v>
      </c>
      <c r="BS89" s="446">
        <v>0</v>
      </c>
      <c r="BT89" s="446">
        <v>0</v>
      </c>
      <c r="BU89" s="446">
        <v>0</v>
      </c>
      <c r="BV89" s="446">
        <v>0</v>
      </c>
      <c r="BW89" s="446">
        <v>0</v>
      </c>
      <c r="BX89" s="446">
        <v>0</v>
      </c>
      <c r="BY89" s="446">
        <v>0</v>
      </c>
      <c r="BZ89" s="446">
        <v>0</v>
      </c>
      <c r="CA89" s="446">
        <v>0</v>
      </c>
      <c r="CB89" s="446">
        <v>0</v>
      </c>
      <c r="CC89" s="446">
        <v>0</v>
      </c>
      <c r="CD89" s="446">
        <v>0</v>
      </c>
      <c r="CE89" s="446">
        <v>0</v>
      </c>
      <c r="CF89" s="446">
        <v>0</v>
      </c>
      <c r="CG89" s="447">
        <v>0</v>
      </c>
    </row>
    <row r="90" spans="1:85" x14ac:dyDescent="0.35">
      <c r="A90" s="353"/>
      <c r="B90" s="288" t="s">
        <v>568</v>
      </c>
      <c r="C90" s="56"/>
      <c r="D90" s="446">
        <v>0</v>
      </c>
      <c r="E90" s="446">
        <v>0</v>
      </c>
      <c r="F90" s="446">
        <v>0</v>
      </c>
      <c r="G90" s="446">
        <v>0</v>
      </c>
      <c r="H90" s="446">
        <v>0</v>
      </c>
      <c r="I90" s="446">
        <v>0</v>
      </c>
      <c r="J90" s="446">
        <v>0</v>
      </c>
      <c r="K90" s="446">
        <v>0</v>
      </c>
      <c r="L90" s="446">
        <v>0</v>
      </c>
      <c r="M90" s="446">
        <v>0</v>
      </c>
      <c r="N90" s="446">
        <v>0</v>
      </c>
      <c r="O90" s="446">
        <v>0</v>
      </c>
      <c r="P90" s="446">
        <v>0</v>
      </c>
      <c r="Q90" s="446">
        <v>0</v>
      </c>
      <c r="R90" s="446">
        <v>0</v>
      </c>
      <c r="S90" s="446">
        <v>0</v>
      </c>
      <c r="T90" s="446">
        <v>0</v>
      </c>
      <c r="U90" s="446">
        <v>0</v>
      </c>
      <c r="V90" s="446">
        <v>0</v>
      </c>
      <c r="W90" s="446">
        <v>0</v>
      </c>
      <c r="X90" s="446">
        <v>0</v>
      </c>
      <c r="Y90" s="446">
        <v>0</v>
      </c>
      <c r="Z90" s="446">
        <v>0</v>
      </c>
      <c r="AA90" s="446">
        <v>0</v>
      </c>
      <c r="AB90" s="446">
        <v>0</v>
      </c>
      <c r="AC90" s="446">
        <v>0</v>
      </c>
      <c r="AD90" s="446">
        <v>0</v>
      </c>
      <c r="AE90" s="446">
        <v>0</v>
      </c>
      <c r="AF90" s="446">
        <v>0</v>
      </c>
      <c r="AG90" s="446">
        <v>0</v>
      </c>
      <c r="AH90" s="446">
        <v>0</v>
      </c>
      <c r="AI90" s="446">
        <v>15.575431899814234</v>
      </c>
      <c r="AJ90" s="446">
        <v>43.609429755106767</v>
      </c>
      <c r="AK90" s="446">
        <v>102.5733801036705</v>
      </c>
      <c r="AL90" s="446">
        <v>194.58668896519595</v>
      </c>
      <c r="AM90" s="446">
        <v>234.61859953815113</v>
      </c>
      <c r="AN90" s="446">
        <v>329.7178081909201</v>
      </c>
      <c r="AO90" s="446">
        <v>394.63664113703862</v>
      </c>
      <c r="AP90" s="446">
        <v>573.65417829782041</v>
      </c>
      <c r="AQ90" s="446">
        <v>726.71253557993566</v>
      </c>
      <c r="AR90" s="446">
        <v>862.00161914290209</v>
      </c>
      <c r="AS90" s="446">
        <v>1035.404833830245</v>
      </c>
      <c r="AT90" s="446">
        <v>1243.6857113411058</v>
      </c>
      <c r="AU90" s="446">
        <v>1619.4926671921414</v>
      </c>
      <c r="AV90" s="446">
        <v>1974.7943615734926</v>
      </c>
      <c r="AW90" s="446">
        <v>2395.7779656340881</v>
      </c>
      <c r="AX90" s="446">
        <v>2749.8218513570941</v>
      </c>
      <c r="AY90" s="446">
        <v>94.272211756812652</v>
      </c>
      <c r="AZ90" s="446">
        <v>0</v>
      </c>
      <c r="BA90" s="446">
        <v>0</v>
      </c>
      <c r="BB90" s="446">
        <v>0</v>
      </c>
      <c r="BC90" s="446">
        <v>0</v>
      </c>
      <c r="BD90" s="446">
        <v>0</v>
      </c>
      <c r="BE90" s="446">
        <v>0</v>
      </c>
      <c r="BF90" s="446">
        <v>0</v>
      </c>
      <c r="BG90" s="446">
        <v>0</v>
      </c>
      <c r="BH90" s="446">
        <v>0</v>
      </c>
      <c r="BI90" s="446">
        <v>0</v>
      </c>
      <c r="BJ90" s="446">
        <v>0</v>
      </c>
      <c r="BK90" s="446">
        <v>0</v>
      </c>
      <c r="BL90" s="446">
        <v>0</v>
      </c>
      <c r="BM90" s="446">
        <v>0</v>
      </c>
      <c r="BN90" s="446">
        <v>0</v>
      </c>
      <c r="BO90" s="446">
        <v>0</v>
      </c>
      <c r="BP90" s="446">
        <v>0</v>
      </c>
      <c r="BQ90" s="446">
        <v>0</v>
      </c>
      <c r="BR90" s="446">
        <v>0</v>
      </c>
      <c r="BS90" s="446">
        <v>0</v>
      </c>
      <c r="BT90" s="446">
        <v>0</v>
      </c>
      <c r="BU90" s="446">
        <v>0</v>
      </c>
      <c r="BV90" s="446">
        <v>0</v>
      </c>
      <c r="BW90" s="446">
        <v>0</v>
      </c>
      <c r="BX90" s="446">
        <v>0</v>
      </c>
      <c r="BY90" s="446">
        <v>0</v>
      </c>
      <c r="BZ90" s="446">
        <v>0</v>
      </c>
      <c r="CA90" s="446">
        <v>0</v>
      </c>
      <c r="CB90" s="446">
        <v>0</v>
      </c>
      <c r="CC90" s="446">
        <v>0</v>
      </c>
      <c r="CD90" s="446">
        <v>0</v>
      </c>
      <c r="CE90" s="446">
        <v>0</v>
      </c>
      <c r="CF90" s="446">
        <v>0</v>
      </c>
      <c r="CG90" s="447">
        <v>0</v>
      </c>
    </row>
    <row r="91" spans="1:85" x14ac:dyDescent="0.35">
      <c r="A91" s="353"/>
      <c r="B91" s="288" t="s">
        <v>567</v>
      </c>
      <c r="C91" s="56"/>
      <c r="D91" s="446">
        <v>0</v>
      </c>
      <c r="E91" s="446">
        <v>0</v>
      </c>
      <c r="F91" s="446">
        <v>0</v>
      </c>
      <c r="G91" s="446">
        <v>0</v>
      </c>
      <c r="H91" s="446">
        <v>0</v>
      </c>
      <c r="I91" s="446">
        <v>0</v>
      </c>
      <c r="J91" s="446">
        <v>0</v>
      </c>
      <c r="K91" s="446">
        <v>0</v>
      </c>
      <c r="L91" s="446">
        <v>0</v>
      </c>
      <c r="M91" s="446">
        <v>0</v>
      </c>
      <c r="N91" s="446">
        <v>0</v>
      </c>
      <c r="O91" s="446">
        <v>0</v>
      </c>
      <c r="P91" s="446">
        <v>0</v>
      </c>
      <c r="Q91" s="446">
        <v>0</v>
      </c>
      <c r="R91" s="446">
        <v>0</v>
      </c>
      <c r="S91" s="446">
        <v>0</v>
      </c>
      <c r="T91" s="446">
        <v>0</v>
      </c>
      <c r="U91" s="446">
        <v>0</v>
      </c>
      <c r="V91" s="446">
        <v>0</v>
      </c>
      <c r="W91" s="446">
        <v>0</v>
      </c>
      <c r="X91" s="446">
        <v>0</v>
      </c>
      <c r="Y91" s="446">
        <v>0</v>
      </c>
      <c r="Z91" s="446">
        <v>0</v>
      </c>
      <c r="AA91" s="446">
        <v>0</v>
      </c>
      <c r="AB91" s="446">
        <v>0</v>
      </c>
      <c r="AC91" s="446">
        <v>0</v>
      </c>
      <c r="AD91" s="446">
        <v>0</v>
      </c>
      <c r="AE91" s="446">
        <v>0</v>
      </c>
      <c r="AF91" s="446">
        <v>0</v>
      </c>
      <c r="AG91" s="446">
        <v>0</v>
      </c>
      <c r="AH91" s="446">
        <v>0</v>
      </c>
      <c r="AI91" s="446">
        <v>0.55133735014033747</v>
      </c>
      <c r="AJ91" s="446">
        <v>1.5302836128995894</v>
      </c>
      <c r="AK91" s="446">
        <v>3.6031039549766879</v>
      </c>
      <c r="AL91" s="446">
        <v>6.9883802636431369</v>
      </c>
      <c r="AM91" s="446">
        <v>8.624189865194781</v>
      </c>
      <c r="AN91" s="446">
        <v>13.291349631961715</v>
      </c>
      <c r="AO91" s="446">
        <v>18.498400530040332</v>
      </c>
      <c r="AP91" s="446">
        <v>31.128879804098109</v>
      </c>
      <c r="AQ91" s="446">
        <v>44.978369118050495</v>
      </c>
      <c r="AR91" s="446">
        <v>59.630578664956765</v>
      </c>
      <c r="AS91" s="446">
        <v>79.659069184937351</v>
      </c>
      <c r="AT91" s="446">
        <v>104.65306307225269</v>
      </c>
      <c r="AU91" s="446">
        <v>141.80116179432332</v>
      </c>
      <c r="AV91" s="446">
        <v>170.05751139394707</v>
      </c>
      <c r="AW91" s="446">
        <v>206.0628950928774</v>
      </c>
      <c r="AX91" s="446">
        <v>240.54012471807209</v>
      </c>
      <c r="AY91" s="446">
        <v>8.2464431513048808</v>
      </c>
      <c r="AZ91" s="446">
        <v>0</v>
      </c>
      <c r="BA91" s="446">
        <v>0</v>
      </c>
      <c r="BB91" s="446">
        <v>0</v>
      </c>
      <c r="BC91" s="446">
        <v>0</v>
      </c>
      <c r="BD91" s="446">
        <v>0</v>
      </c>
      <c r="BE91" s="446">
        <v>0</v>
      </c>
      <c r="BF91" s="446">
        <v>0</v>
      </c>
      <c r="BG91" s="446">
        <v>0</v>
      </c>
      <c r="BH91" s="446">
        <v>0</v>
      </c>
      <c r="BI91" s="446">
        <v>0</v>
      </c>
      <c r="BJ91" s="446">
        <v>0</v>
      </c>
      <c r="BK91" s="446">
        <v>0</v>
      </c>
      <c r="BL91" s="446">
        <v>0</v>
      </c>
      <c r="BM91" s="446">
        <v>0</v>
      </c>
      <c r="BN91" s="446">
        <v>0</v>
      </c>
      <c r="BO91" s="446">
        <v>0</v>
      </c>
      <c r="BP91" s="446">
        <v>0</v>
      </c>
      <c r="BQ91" s="446">
        <v>0</v>
      </c>
      <c r="BR91" s="446">
        <v>0</v>
      </c>
      <c r="BS91" s="446">
        <v>0</v>
      </c>
      <c r="BT91" s="446">
        <v>0</v>
      </c>
      <c r="BU91" s="446">
        <v>0</v>
      </c>
      <c r="BV91" s="446">
        <v>0</v>
      </c>
      <c r="BW91" s="446">
        <v>0</v>
      </c>
      <c r="BX91" s="446">
        <v>0</v>
      </c>
      <c r="BY91" s="446">
        <v>0</v>
      </c>
      <c r="BZ91" s="446">
        <v>0</v>
      </c>
      <c r="CA91" s="446">
        <v>0</v>
      </c>
      <c r="CB91" s="446">
        <v>0</v>
      </c>
      <c r="CC91" s="446">
        <v>0</v>
      </c>
      <c r="CD91" s="446">
        <v>0</v>
      </c>
      <c r="CE91" s="446">
        <v>0</v>
      </c>
      <c r="CF91" s="446">
        <v>0</v>
      </c>
      <c r="CG91" s="447">
        <v>0</v>
      </c>
    </row>
    <row r="92" spans="1:85" x14ac:dyDescent="0.35">
      <c r="A92" s="353"/>
      <c r="B92" s="288"/>
      <c r="C92" s="56"/>
      <c r="D92" s="446"/>
      <c r="E92" s="446"/>
      <c r="F92" s="446"/>
      <c r="G92" s="446"/>
      <c r="H92" s="446"/>
      <c r="I92" s="446"/>
      <c r="J92" s="446"/>
      <c r="K92" s="446"/>
      <c r="L92" s="446"/>
      <c r="M92" s="446"/>
      <c r="N92" s="446"/>
      <c r="O92" s="446"/>
      <c r="P92" s="446"/>
      <c r="Q92" s="446"/>
      <c r="R92" s="446"/>
      <c r="S92" s="446"/>
      <c r="T92" s="446"/>
      <c r="U92" s="446"/>
      <c r="V92" s="446"/>
      <c r="W92" s="446"/>
      <c r="X92" s="446"/>
      <c r="Y92" s="446"/>
      <c r="Z92" s="446"/>
      <c r="AA92" s="446"/>
      <c r="AB92" s="446"/>
      <c r="AC92" s="446"/>
      <c r="AD92" s="446"/>
      <c r="AE92" s="446"/>
      <c r="AF92" s="446"/>
      <c r="AG92" s="446"/>
      <c r="AH92" s="446"/>
      <c r="AI92" s="446"/>
      <c r="AJ92" s="446"/>
      <c r="AK92" s="446"/>
      <c r="AL92" s="446"/>
      <c r="AM92" s="446"/>
      <c r="AN92" s="446"/>
      <c r="AO92" s="446"/>
      <c r="AP92" s="446"/>
      <c r="AQ92" s="446"/>
      <c r="AR92" s="446"/>
      <c r="AS92" s="446"/>
      <c r="AT92" s="446"/>
      <c r="AU92" s="446"/>
      <c r="AV92" s="446"/>
      <c r="AW92" s="446"/>
      <c r="AX92" s="446"/>
      <c r="AY92" s="446"/>
      <c r="AZ92" s="446"/>
      <c r="BA92" s="446"/>
      <c r="BB92" s="446"/>
      <c r="BC92" s="446"/>
      <c r="BD92" s="446"/>
      <c r="BE92" s="446"/>
      <c r="BF92" s="446"/>
      <c r="BG92" s="446"/>
      <c r="BH92" s="446"/>
      <c r="BI92" s="446"/>
      <c r="BJ92" s="446"/>
      <c r="BK92" s="446"/>
      <c r="BL92" s="446"/>
      <c r="BM92" s="446"/>
      <c r="BN92" s="446"/>
      <c r="BO92" s="446"/>
      <c r="BP92" s="446"/>
      <c r="BQ92" s="446"/>
      <c r="BR92" s="446"/>
      <c r="BS92" s="446"/>
      <c r="BT92" s="446"/>
      <c r="BU92" s="446"/>
      <c r="BV92" s="446"/>
      <c r="BW92" s="446"/>
      <c r="BX92" s="446"/>
      <c r="BY92" s="446"/>
      <c r="BZ92" s="446"/>
      <c r="CA92" s="446"/>
      <c r="CB92" s="446"/>
      <c r="CC92" s="446"/>
      <c r="CD92" s="446"/>
      <c r="CE92" s="446"/>
      <c r="CF92" s="446"/>
      <c r="CG92" s="447"/>
    </row>
    <row r="93" spans="1:85" s="246" customFormat="1" x14ac:dyDescent="0.35">
      <c r="B93" s="63" t="s">
        <v>425</v>
      </c>
      <c r="C93" s="233"/>
      <c r="D93" s="440">
        <v>1865.8008046542507</v>
      </c>
      <c r="E93" s="440">
        <v>2739.1885951087834</v>
      </c>
      <c r="F93" s="440">
        <v>2798.8581288320615</v>
      </c>
      <c r="G93" s="440">
        <v>2406.5321036833579</v>
      </c>
      <c r="H93" s="440">
        <v>2760.0984317126668</v>
      </c>
      <c r="I93" s="440">
        <v>2898.3593921138577</v>
      </c>
      <c r="J93" s="440">
        <v>2827.0099088450943</v>
      </c>
      <c r="K93" s="440">
        <v>3204.0303473028152</v>
      </c>
      <c r="L93" s="440">
        <v>2929.0092594515831</v>
      </c>
      <c r="M93" s="440">
        <v>3225.7098754344597</v>
      </c>
      <c r="N93" s="440">
        <v>3774.047608422416</v>
      </c>
      <c r="O93" s="440">
        <v>3672.9634655215714</v>
      </c>
      <c r="P93" s="440">
        <v>3722.2338706473629</v>
      </c>
      <c r="Q93" s="440">
        <v>4111.7663384534262</v>
      </c>
      <c r="R93" s="440">
        <v>4165.4128727405796</v>
      </c>
      <c r="S93" s="440">
        <v>4855.0309943849697</v>
      </c>
      <c r="T93" s="440">
        <v>4867.1564876169505</v>
      </c>
      <c r="U93" s="440">
        <v>5712.2605434476809</v>
      </c>
      <c r="V93" s="440">
        <v>5726.8918849940865</v>
      </c>
      <c r="W93" s="440">
        <v>6875.2970557391527</v>
      </c>
      <c r="X93" s="440">
        <v>7049.438228042819</v>
      </c>
      <c r="Y93" s="440">
        <v>7243.0527373108735</v>
      </c>
      <c r="Z93" s="440">
        <v>6437.2896707045929</v>
      </c>
      <c r="AA93" s="440">
        <v>5167.9182774331966</v>
      </c>
      <c r="AB93" s="440">
        <v>4289.1508770793562</v>
      </c>
      <c r="AC93" s="440">
        <v>4155.2888432146929</v>
      </c>
      <c r="AD93" s="440">
        <v>3893.5793516316016</v>
      </c>
      <c r="AE93" s="440">
        <v>3851.8940055930243</v>
      </c>
      <c r="AF93" s="440">
        <v>3944.6593888300831</v>
      </c>
      <c r="AG93" s="440">
        <v>4091.8135956392694</v>
      </c>
      <c r="AH93" s="440">
        <f t="shared" ref="AH93:BY93" si="37">SUM(AH94:AH95)</f>
        <v>4372.7519719050924</v>
      </c>
      <c r="AI93" s="440">
        <f t="shared" si="37"/>
        <v>3521.0112862400811</v>
      </c>
      <c r="AJ93" s="440">
        <f t="shared" si="37"/>
        <v>2952.1372542676158</v>
      </c>
      <c r="AK93" s="440">
        <f t="shared" si="37"/>
        <v>2776.9234292261572</v>
      </c>
      <c r="AL93" s="440">
        <f t="shared" si="37"/>
        <v>2107.0299689203184</v>
      </c>
      <c r="AM93" s="440">
        <f t="shared" si="37"/>
        <v>962.07968943114417</v>
      </c>
      <c r="AN93" s="440">
        <f t="shared" si="37"/>
        <v>956.99555032584033</v>
      </c>
      <c r="AO93" s="440">
        <f t="shared" si="37"/>
        <v>897.83678346546299</v>
      </c>
      <c r="AP93" s="440">
        <f t="shared" si="37"/>
        <v>559.61957032062389</v>
      </c>
      <c r="AQ93" s="440">
        <f t="shared" si="37"/>
        <v>570.1815255833086</v>
      </c>
      <c r="AR93" s="440">
        <f t="shared" si="37"/>
        <v>530.94759352597498</v>
      </c>
      <c r="AS93" s="440">
        <f t="shared" si="37"/>
        <v>521.31967015614259</v>
      </c>
      <c r="AT93" s="440">
        <f t="shared" si="37"/>
        <v>510.68419326526333</v>
      </c>
      <c r="AU93" s="440">
        <f t="shared" si="37"/>
        <v>609.05179377660033</v>
      </c>
      <c r="AV93" s="440">
        <f t="shared" si="37"/>
        <v>788.78988071065294</v>
      </c>
      <c r="AW93" s="440">
        <f t="shared" si="37"/>
        <v>769.02987309485366</v>
      </c>
      <c r="AX93" s="440">
        <f t="shared" si="37"/>
        <v>708.50794081834363</v>
      </c>
      <c r="AY93" s="440">
        <f t="shared" si="37"/>
        <v>24.107855357582022</v>
      </c>
      <c r="AZ93" s="440">
        <f t="shared" si="37"/>
        <v>0</v>
      </c>
      <c r="BA93" s="440">
        <f t="shared" si="37"/>
        <v>0</v>
      </c>
      <c r="BB93" s="440">
        <f t="shared" si="37"/>
        <v>0</v>
      </c>
      <c r="BC93" s="440">
        <f t="shared" si="37"/>
        <v>0</v>
      </c>
      <c r="BD93" s="440">
        <f t="shared" si="37"/>
        <v>0</v>
      </c>
      <c r="BE93" s="440">
        <f t="shared" si="37"/>
        <v>0</v>
      </c>
      <c r="BF93" s="440">
        <f t="shared" si="37"/>
        <v>0</v>
      </c>
      <c r="BG93" s="440">
        <f t="shared" si="37"/>
        <v>0</v>
      </c>
      <c r="BH93" s="440">
        <f t="shared" si="37"/>
        <v>0</v>
      </c>
      <c r="BI93" s="440">
        <f t="shared" si="37"/>
        <v>0</v>
      </c>
      <c r="BJ93" s="440">
        <f t="shared" si="37"/>
        <v>0</v>
      </c>
      <c r="BK93" s="440">
        <f t="shared" si="37"/>
        <v>0</v>
      </c>
      <c r="BL93" s="440">
        <f t="shared" si="37"/>
        <v>0</v>
      </c>
      <c r="BM93" s="440">
        <f t="shared" si="37"/>
        <v>0</v>
      </c>
      <c r="BN93" s="440">
        <f t="shared" si="37"/>
        <v>0</v>
      </c>
      <c r="BO93" s="440">
        <f t="shared" si="37"/>
        <v>0</v>
      </c>
      <c r="BP93" s="440">
        <f t="shared" si="37"/>
        <v>0</v>
      </c>
      <c r="BQ93" s="440">
        <f t="shared" si="37"/>
        <v>0</v>
      </c>
      <c r="BR93" s="440">
        <f t="shared" si="37"/>
        <v>0</v>
      </c>
      <c r="BS93" s="440">
        <f t="shared" si="37"/>
        <v>0</v>
      </c>
      <c r="BT93" s="440">
        <f t="shared" si="37"/>
        <v>0</v>
      </c>
      <c r="BU93" s="440">
        <f t="shared" si="37"/>
        <v>0</v>
      </c>
      <c r="BV93" s="440">
        <f t="shared" si="37"/>
        <v>0</v>
      </c>
      <c r="BW93" s="440">
        <f t="shared" si="37"/>
        <v>0</v>
      </c>
      <c r="BX93" s="440">
        <f t="shared" si="37"/>
        <v>0</v>
      </c>
      <c r="BY93" s="440">
        <f t="shared" si="37"/>
        <v>0</v>
      </c>
      <c r="BZ93" s="440">
        <f t="shared" ref="BZ93:CG93" si="38">SUM(BZ94:BZ95)</f>
        <v>0</v>
      </c>
      <c r="CA93" s="440">
        <f t="shared" si="38"/>
        <v>0</v>
      </c>
      <c r="CB93" s="440">
        <f t="shared" si="38"/>
        <v>0</v>
      </c>
      <c r="CC93" s="440">
        <f t="shared" si="38"/>
        <v>0</v>
      </c>
      <c r="CD93" s="440">
        <f t="shared" si="38"/>
        <v>0</v>
      </c>
      <c r="CE93" s="440">
        <f t="shared" si="38"/>
        <v>0</v>
      </c>
      <c r="CF93" s="440">
        <f t="shared" si="38"/>
        <v>0</v>
      </c>
      <c r="CG93" s="442">
        <f t="shared" si="38"/>
        <v>0</v>
      </c>
    </row>
    <row r="94" spans="1:85" x14ac:dyDescent="0.35">
      <c r="A94" s="353"/>
      <c r="B94" s="444" t="s">
        <v>568</v>
      </c>
      <c r="C94" s="56"/>
      <c r="D94" s="446">
        <v>0</v>
      </c>
      <c r="E94" s="446">
        <v>0</v>
      </c>
      <c r="F94" s="446">
        <v>0</v>
      </c>
      <c r="G94" s="446">
        <v>0</v>
      </c>
      <c r="H94" s="446">
        <v>0</v>
      </c>
      <c r="I94" s="446">
        <v>0</v>
      </c>
      <c r="J94" s="446">
        <v>0</v>
      </c>
      <c r="K94" s="446">
        <v>0</v>
      </c>
      <c r="L94" s="446">
        <v>0</v>
      </c>
      <c r="M94" s="446">
        <v>0</v>
      </c>
      <c r="N94" s="446">
        <v>0</v>
      </c>
      <c r="O94" s="446">
        <v>0</v>
      </c>
      <c r="P94" s="446">
        <v>0</v>
      </c>
      <c r="Q94" s="446">
        <v>0</v>
      </c>
      <c r="R94" s="446">
        <v>0</v>
      </c>
      <c r="S94" s="446">
        <v>0</v>
      </c>
      <c r="T94" s="446">
        <v>0</v>
      </c>
      <c r="U94" s="446">
        <v>0</v>
      </c>
      <c r="V94" s="446">
        <v>0</v>
      </c>
      <c r="W94" s="446">
        <v>0</v>
      </c>
      <c r="X94" s="446">
        <v>0</v>
      </c>
      <c r="Y94" s="446">
        <v>0</v>
      </c>
      <c r="Z94" s="446">
        <v>0</v>
      </c>
      <c r="AA94" s="446">
        <v>0</v>
      </c>
      <c r="AB94" s="446">
        <v>0</v>
      </c>
      <c r="AC94" s="446">
        <v>0</v>
      </c>
      <c r="AD94" s="446">
        <v>0</v>
      </c>
      <c r="AE94" s="446">
        <v>0</v>
      </c>
      <c r="AF94" s="446">
        <v>0</v>
      </c>
      <c r="AG94" s="446">
        <v>0</v>
      </c>
      <c r="AH94" s="446">
        <v>4348.0471585044988</v>
      </c>
      <c r="AI94" s="446">
        <v>3500.0617664049309</v>
      </c>
      <c r="AJ94" s="446">
        <v>2935.8323595104575</v>
      </c>
      <c r="AK94" s="446">
        <v>2764.3683369679748</v>
      </c>
      <c r="AL94" s="446">
        <v>2099.9357605292234</v>
      </c>
      <c r="AM94" s="446">
        <v>957.05008609151832</v>
      </c>
      <c r="AN94" s="446">
        <v>949.0755420096167</v>
      </c>
      <c r="AO94" s="446">
        <v>893.98340671239237</v>
      </c>
      <c r="AP94" s="446">
        <v>558.206389587491</v>
      </c>
      <c r="AQ94" s="446">
        <v>567.40321896057014</v>
      </c>
      <c r="AR94" s="446">
        <v>527.28783952023684</v>
      </c>
      <c r="AS94" s="446">
        <v>516.61227892338331</v>
      </c>
      <c r="AT94" s="446">
        <v>506.26627881306194</v>
      </c>
      <c r="AU94" s="446">
        <v>605.36924377036962</v>
      </c>
      <c r="AV94" s="446">
        <v>784.53950917298903</v>
      </c>
      <c r="AW94" s="446">
        <v>763.59476154872527</v>
      </c>
      <c r="AX94" s="446">
        <v>705.98656024603633</v>
      </c>
      <c r="AY94" s="446">
        <v>24.022062278017671</v>
      </c>
      <c r="AZ94" s="446">
        <v>0</v>
      </c>
      <c r="BA94" s="446">
        <v>0</v>
      </c>
      <c r="BB94" s="446">
        <v>0</v>
      </c>
      <c r="BC94" s="446">
        <v>0</v>
      </c>
      <c r="BD94" s="446">
        <v>0</v>
      </c>
      <c r="BE94" s="446">
        <v>0</v>
      </c>
      <c r="BF94" s="446">
        <v>0</v>
      </c>
      <c r="BG94" s="446">
        <v>0</v>
      </c>
      <c r="BH94" s="446">
        <v>0</v>
      </c>
      <c r="BI94" s="446">
        <v>0</v>
      </c>
      <c r="BJ94" s="446">
        <v>0</v>
      </c>
      <c r="BK94" s="446">
        <v>0</v>
      </c>
      <c r="BL94" s="446">
        <v>0</v>
      </c>
      <c r="BM94" s="446">
        <v>0</v>
      </c>
      <c r="BN94" s="446">
        <v>0</v>
      </c>
      <c r="BO94" s="446">
        <v>0</v>
      </c>
      <c r="BP94" s="446">
        <v>0</v>
      </c>
      <c r="BQ94" s="446">
        <v>0</v>
      </c>
      <c r="BR94" s="446">
        <v>0</v>
      </c>
      <c r="BS94" s="446">
        <v>0</v>
      </c>
      <c r="BT94" s="446">
        <v>0</v>
      </c>
      <c r="BU94" s="446">
        <v>0</v>
      </c>
      <c r="BV94" s="446">
        <v>0</v>
      </c>
      <c r="BW94" s="446">
        <v>0</v>
      </c>
      <c r="BX94" s="446">
        <v>0</v>
      </c>
      <c r="BY94" s="446">
        <v>0</v>
      </c>
      <c r="BZ94" s="446">
        <v>0</v>
      </c>
      <c r="CA94" s="446">
        <v>0</v>
      </c>
      <c r="CB94" s="446">
        <v>0</v>
      </c>
      <c r="CC94" s="446">
        <v>0</v>
      </c>
      <c r="CD94" s="446">
        <v>0</v>
      </c>
      <c r="CE94" s="446">
        <v>0</v>
      </c>
      <c r="CF94" s="446">
        <v>0</v>
      </c>
      <c r="CG94" s="447">
        <v>0</v>
      </c>
    </row>
    <row r="95" spans="1:85" x14ac:dyDescent="0.35">
      <c r="A95" s="353"/>
      <c r="B95" s="444" t="s">
        <v>567</v>
      </c>
      <c r="C95" s="56"/>
      <c r="D95" s="446">
        <v>0</v>
      </c>
      <c r="E95" s="446">
        <v>0</v>
      </c>
      <c r="F95" s="446">
        <v>0</v>
      </c>
      <c r="G95" s="446">
        <v>0</v>
      </c>
      <c r="H95" s="446">
        <v>0</v>
      </c>
      <c r="I95" s="446">
        <v>0</v>
      </c>
      <c r="J95" s="446">
        <v>0</v>
      </c>
      <c r="K95" s="446">
        <v>0</v>
      </c>
      <c r="L95" s="446">
        <v>0</v>
      </c>
      <c r="M95" s="446">
        <v>0</v>
      </c>
      <c r="N95" s="446">
        <v>0</v>
      </c>
      <c r="O95" s="446">
        <v>0</v>
      </c>
      <c r="P95" s="446">
        <v>0</v>
      </c>
      <c r="Q95" s="446">
        <v>0</v>
      </c>
      <c r="R95" s="446">
        <v>0</v>
      </c>
      <c r="S95" s="446">
        <v>0</v>
      </c>
      <c r="T95" s="446">
        <v>0</v>
      </c>
      <c r="U95" s="446">
        <v>0</v>
      </c>
      <c r="V95" s="446">
        <v>0</v>
      </c>
      <c r="W95" s="446">
        <v>0</v>
      </c>
      <c r="X95" s="446">
        <v>0</v>
      </c>
      <c r="Y95" s="446">
        <v>0</v>
      </c>
      <c r="Z95" s="446">
        <v>0</v>
      </c>
      <c r="AA95" s="446">
        <v>0</v>
      </c>
      <c r="AB95" s="446">
        <v>0</v>
      </c>
      <c r="AC95" s="446">
        <v>0</v>
      </c>
      <c r="AD95" s="446">
        <v>0</v>
      </c>
      <c r="AE95" s="446">
        <v>0</v>
      </c>
      <c r="AF95" s="446">
        <v>0</v>
      </c>
      <c r="AG95" s="446">
        <v>0</v>
      </c>
      <c r="AH95" s="446">
        <v>24.704813400593746</v>
      </c>
      <c r="AI95" s="446">
        <v>20.949519835150202</v>
      </c>
      <c r="AJ95" s="446">
        <v>16.304894757158518</v>
      </c>
      <c r="AK95" s="446">
        <v>12.555092258182386</v>
      </c>
      <c r="AL95" s="446">
        <v>7.0942083910949645</v>
      </c>
      <c r="AM95" s="446">
        <v>5.0296033396258597</v>
      </c>
      <c r="AN95" s="446">
        <v>7.9200083162236332</v>
      </c>
      <c r="AO95" s="446">
        <v>3.8533767530706564</v>
      </c>
      <c r="AP95" s="446">
        <v>1.4131807331328887</v>
      </c>
      <c r="AQ95" s="446">
        <v>2.7783066227384152</v>
      </c>
      <c r="AR95" s="446">
        <v>3.6597540057381543</v>
      </c>
      <c r="AS95" s="446">
        <v>4.7073912327592984</v>
      </c>
      <c r="AT95" s="446">
        <v>4.4179144522013623</v>
      </c>
      <c r="AU95" s="446">
        <v>3.6825500062306973</v>
      </c>
      <c r="AV95" s="446">
        <v>4.25037153766392</v>
      </c>
      <c r="AW95" s="446">
        <v>5.4351115461283284</v>
      </c>
      <c r="AX95" s="446">
        <v>2.5213805723072724</v>
      </c>
      <c r="AY95" s="446">
        <v>8.5793079564348826E-2</v>
      </c>
      <c r="AZ95" s="446">
        <v>0</v>
      </c>
      <c r="BA95" s="446">
        <v>0</v>
      </c>
      <c r="BB95" s="446">
        <v>0</v>
      </c>
      <c r="BC95" s="446">
        <v>0</v>
      </c>
      <c r="BD95" s="446">
        <v>0</v>
      </c>
      <c r="BE95" s="446">
        <v>0</v>
      </c>
      <c r="BF95" s="446">
        <v>0</v>
      </c>
      <c r="BG95" s="446">
        <v>0</v>
      </c>
      <c r="BH95" s="446">
        <v>0</v>
      </c>
      <c r="BI95" s="446">
        <v>0</v>
      </c>
      <c r="BJ95" s="446">
        <v>0</v>
      </c>
      <c r="BK95" s="446">
        <v>0</v>
      </c>
      <c r="BL95" s="446">
        <v>0</v>
      </c>
      <c r="BM95" s="446">
        <v>0</v>
      </c>
      <c r="BN95" s="446">
        <v>0</v>
      </c>
      <c r="BO95" s="446">
        <v>0</v>
      </c>
      <c r="BP95" s="446">
        <v>0</v>
      </c>
      <c r="BQ95" s="446">
        <v>0</v>
      </c>
      <c r="BR95" s="446">
        <v>0</v>
      </c>
      <c r="BS95" s="446">
        <v>0</v>
      </c>
      <c r="BT95" s="446">
        <v>0</v>
      </c>
      <c r="BU95" s="446">
        <v>0</v>
      </c>
      <c r="BV95" s="446">
        <v>0</v>
      </c>
      <c r="BW95" s="446">
        <v>0</v>
      </c>
      <c r="BX95" s="446">
        <v>0</v>
      </c>
      <c r="BY95" s="446">
        <v>0</v>
      </c>
      <c r="BZ95" s="446">
        <v>0</v>
      </c>
      <c r="CA95" s="446">
        <v>0</v>
      </c>
      <c r="CB95" s="446">
        <v>0</v>
      </c>
      <c r="CC95" s="446">
        <v>0</v>
      </c>
      <c r="CD95" s="446">
        <v>0</v>
      </c>
      <c r="CE95" s="446">
        <v>0</v>
      </c>
      <c r="CF95" s="446">
        <v>0</v>
      </c>
      <c r="CG95" s="447">
        <v>0</v>
      </c>
    </row>
    <row r="96" spans="1:85" x14ac:dyDescent="0.35">
      <c r="A96" s="353"/>
      <c r="B96" s="444"/>
      <c r="C96" s="56"/>
      <c r="D96" s="446"/>
      <c r="E96" s="446"/>
      <c r="F96" s="446"/>
      <c r="G96" s="446"/>
      <c r="H96" s="446"/>
      <c r="I96" s="446"/>
      <c r="J96" s="446"/>
      <c r="K96" s="446"/>
      <c r="L96" s="446"/>
      <c r="M96" s="446"/>
      <c r="N96" s="446"/>
      <c r="O96" s="446"/>
      <c r="P96" s="446"/>
      <c r="Q96" s="446"/>
      <c r="R96" s="446"/>
      <c r="S96" s="446"/>
      <c r="T96" s="446"/>
      <c r="U96" s="446"/>
      <c r="V96" s="446"/>
      <c r="W96" s="446"/>
      <c r="X96" s="446"/>
      <c r="Y96" s="446"/>
      <c r="Z96" s="446"/>
      <c r="AA96" s="446"/>
      <c r="AB96" s="446"/>
      <c r="AC96" s="446"/>
      <c r="AD96" s="446"/>
      <c r="AE96" s="446"/>
      <c r="AF96" s="446"/>
      <c r="AG96" s="446"/>
      <c r="AH96" s="446"/>
      <c r="AI96" s="446"/>
      <c r="AJ96" s="446"/>
      <c r="AK96" s="446"/>
      <c r="AL96" s="446"/>
      <c r="AM96" s="446"/>
      <c r="AN96" s="446"/>
      <c r="AO96" s="446"/>
      <c r="AP96" s="446"/>
      <c r="AQ96" s="446"/>
      <c r="AR96" s="446"/>
      <c r="AS96" s="446"/>
      <c r="AT96" s="446"/>
      <c r="AU96" s="446"/>
      <c r="AV96" s="446"/>
      <c r="AW96" s="446"/>
      <c r="AX96" s="446"/>
      <c r="AY96" s="446"/>
      <c r="AZ96" s="446"/>
      <c r="BA96" s="446"/>
      <c r="BB96" s="446"/>
      <c r="BC96" s="446"/>
      <c r="BD96" s="446"/>
      <c r="BE96" s="446"/>
      <c r="BF96" s="446"/>
      <c r="BG96" s="446"/>
      <c r="BH96" s="446"/>
      <c r="BI96" s="446"/>
      <c r="BJ96" s="446"/>
      <c r="BK96" s="446"/>
      <c r="BL96" s="446"/>
      <c r="BM96" s="446"/>
      <c r="BN96" s="446"/>
      <c r="BO96" s="446"/>
      <c r="BP96" s="446"/>
      <c r="BQ96" s="446"/>
      <c r="BR96" s="446"/>
      <c r="BS96" s="446"/>
      <c r="BT96" s="446"/>
      <c r="BU96" s="446"/>
      <c r="BV96" s="446"/>
      <c r="BW96" s="446"/>
      <c r="BX96" s="446"/>
      <c r="BY96" s="446"/>
      <c r="BZ96" s="446"/>
      <c r="CA96" s="446"/>
      <c r="CB96" s="446"/>
      <c r="CC96" s="446"/>
      <c r="CD96" s="446"/>
      <c r="CE96" s="446"/>
      <c r="CF96" s="446"/>
      <c r="CG96" s="447"/>
    </row>
    <row r="97" spans="1:85" s="246" customFormat="1" x14ac:dyDescent="0.35">
      <c r="A97" s="399"/>
      <c r="B97" s="101" t="s">
        <v>793</v>
      </c>
      <c r="C97" s="350"/>
      <c r="D97" s="440">
        <v>0</v>
      </c>
      <c r="E97" s="440">
        <v>0</v>
      </c>
      <c r="F97" s="440">
        <v>0</v>
      </c>
      <c r="G97" s="440">
        <v>0</v>
      </c>
      <c r="H97" s="440">
        <v>0</v>
      </c>
      <c r="I97" s="440">
        <v>0</v>
      </c>
      <c r="J97" s="440">
        <v>0</v>
      </c>
      <c r="K97" s="440">
        <v>0</v>
      </c>
      <c r="L97" s="440">
        <v>0</v>
      </c>
      <c r="M97" s="440">
        <v>0</v>
      </c>
      <c r="N97" s="440">
        <v>0</v>
      </c>
      <c r="O97" s="440">
        <v>0</v>
      </c>
      <c r="P97" s="440">
        <v>0</v>
      </c>
      <c r="Q97" s="440">
        <v>0</v>
      </c>
      <c r="R97" s="440">
        <v>0</v>
      </c>
      <c r="S97" s="440">
        <v>0</v>
      </c>
      <c r="T97" s="440">
        <v>0</v>
      </c>
      <c r="U97" s="440">
        <v>0</v>
      </c>
      <c r="V97" s="440">
        <v>0</v>
      </c>
      <c r="W97" s="440">
        <v>0</v>
      </c>
      <c r="X97" s="440">
        <v>0</v>
      </c>
      <c r="Y97" s="440">
        <v>0</v>
      </c>
      <c r="Z97" s="440">
        <v>0</v>
      </c>
      <c r="AA97" s="440">
        <v>0</v>
      </c>
      <c r="AB97" s="440">
        <v>0</v>
      </c>
      <c r="AC97" s="440">
        <v>0</v>
      </c>
      <c r="AD97" s="440">
        <v>0</v>
      </c>
      <c r="AE97" s="440">
        <v>105.0954719323709</v>
      </c>
      <c r="AF97" s="440">
        <v>269.52758138061245</v>
      </c>
      <c r="AG97" s="440">
        <v>311.05821910048684</v>
      </c>
      <c r="AH97" s="440">
        <f t="shared" ref="AH97:BO97" si="39">SUM(AH98:AH99)</f>
        <v>433.5055834216256</v>
      </c>
      <c r="AI97" s="440">
        <f t="shared" si="39"/>
        <v>456.92512874871289</v>
      </c>
      <c r="AJ97" s="440">
        <f t="shared" si="39"/>
        <v>487.50890437446867</v>
      </c>
      <c r="AK97" s="440">
        <f t="shared" si="39"/>
        <v>530.88242029323601</v>
      </c>
      <c r="AL97" s="440">
        <f t="shared" si="39"/>
        <v>585.70869172153243</v>
      </c>
      <c r="AM97" s="440">
        <f t="shared" si="39"/>
        <v>660.74906972252165</v>
      </c>
      <c r="AN97" s="440">
        <f t="shared" si="39"/>
        <v>809.50161246200116</v>
      </c>
      <c r="AO97" s="440">
        <f t="shared" si="39"/>
        <v>865.30646522396069</v>
      </c>
      <c r="AP97" s="440">
        <f t="shared" si="39"/>
        <v>891.0143996725019</v>
      </c>
      <c r="AQ97" s="440">
        <f t="shared" si="39"/>
        <v>872.01869890013631</v>
      </c>
      <c r="AR97" s="440">
        <f t="shared" si="39"/>
        <v>874.65290589267511</v>
      </c>
      <c r="AS97" s="440">
        <f t="shared" si="39"/>
        <v>885.52067806297953</v>
      </c>
      <c r="AT97" s="440">
        <f t="shared" si="39"/>
        <v>1012.2876465711281</v>
      </c>
      <c r="AU97" s="440">
        <f t="shared" si="39"/>
        <v>1327.6278953601779</v>
      </c>
      <c r="AV97" s="440">
        <f t="shared" si="39"/>
        <v>1387.1325123381857</v>
      </c>
      <c r="AW97" s="440">
        <f t="shared" si="39"/>
        <v>1481.6761614393199</v>
      </c>
      <c r="AX97" s="440">
        <f t="shared" si="39"/>
        <v>1607.428427046766</v>
      </c>
      <c r="AY97" s="440">
        <f t="shared" si="39"/>
        <v>1648.1978191353817</v>
      </c>
      <c r="AZ97" s="440">
        <f t="shared" si="39"/>
        <v>1759.9893583322678</v>
      </c>
      <c r="BA97" s="440">
        <f t="shared" si="39"/>
        <v>1940.96569911343</v>
      </c>
      <c r="BB97" s="440">
        <f t="shared" si="39"/>
        <v>1886.5400291070937</v>
      </c>
      <c r="BC97" s="440">
        <f t="shared" si="39"/>
        <v>1903.6154581486003</v>
      </c>
      <c r="BD97" s="440">
        <f t="shared" si="39"/>
        <v>1899.9816203168007</v>
      </c>
      <c r="BE97" s="440">
        <f t="shared" si="39"/>
        <v>1914.305552789699</v>
      </c>
      <c r="BF97" s="440">
        <f t="shared" si="39"/>
        <v>1724.6285088602356</v>
      </c>
      <c r="BG97" s="440">
        <f t="shared" si="39"/>
        <v>1648.4431758450123</v>
      </c>
      <c r="BH97" s="440">
        <f t="shared" si="39"/>
        <v>1570.3578039319832</v>
      </c>
      <c r="BI97" s="440">
        <f t="shared" si="39"/>
        <v>1498.3330661015175</v>
      </c>
      <c r="BJ97" s="440">
        <f t="shared" si="39"/>
        <v>1464.4130644149529</v>
      </c>
      <c r="BK97" s="440">
        <f t="shared" si="39"/>
        <v>1421.5679469595157</v>
      </c>
      <c r="BL97" s="440">
        <f t="shared" si="39"/>
        <v>1355.3027279428211</v>
      </c>
      <c r="BM97" s="440">
        <f t="shared" si="39"/>
        <v>1366.1119863859508</v>
      </c>
      <c r="BN97" s="440">
        <f t="shared" si="39"/>
        <v>1313.6902060209625</v>
      </c>
      <c r="BO97" s="440">
        <f t="shared" si="39"/>
        <v>1279.8551669823639</v>
      </c>
      <c r="BP97" s="440">
        <f t="shared" ref="BP97:CG97" si="40">SUM(BP98:BP99)</f>
        <v>1265.4739448671162</v>
      </c>
      <c r="BQ97" s="440">
        <f t="shared" si="40"/>
        <v>1203.7376417063958</v>
      </c>
      <c r="BR97" s="440">
        <f t="shared" si="40"/>
        <v>1016.910313061042</v>
      </c>
      <c r="BS97" s="440">
        <f t="shared" si="40"/>
        <v>644.92790790433889</v>
      </c>
      <c r="BT97" s="440">
        <f t="shared" si="40"/>
        <v>314.66125985655196</v>
      </c>
      <c r="BU97" s="440">
        <f t="shared" si="40"/>
        <v>158.12173061874387</v>
      </c>
      <c r="BV97" s="440">
        <f t="shared" si="40"/>
        <v>125.81822947518417</v>
      </c>
      <c r="BW97" s="440">
        <f t="shared" si="40"/>
        <v>112.60008937632537</v>
      </c>
      <c r="BX97" s="440">
        <f t="shared" si="40"/>
        <v>86.50215603286081</v>
      </c>
      <c r="BY97" s="440">
        <f t="shared" si="40"/>
        <v>75.348117524518329</v>
      </c>
      <c r="BZ97" s="440">
        <f t="shared" si="40"/>
        <v>65.867725026044226</v>
      </c>
      <c r="CA97" s="440">
        <f t="shared" si="40"/>
        <v>60.14919403871702</v>
      </c>
      <c r="CB97" s="440">
        <f t="shared" si="40"/>
        <v>55.558030902127555</v>
      </c>
      <c r="CC97" s="440">
        <f t="shared" si="40"/>
        <v>48.604490365851348</v>
      </c>
      <c r="CD97" s="440">
        <f t="shared" si="40"/>
        <v>42.878641060794834</v>
      </c>
      <c r="CE97" s="440">
        <f t="shared" si="40"/>
        <v>36.18897783345983</v>
      </c>
      <c r="CF97" s="440">
        <f t="shared" si="40"/>
        <v>29.395314447953663</v>
      </c>
      <c r="CG97" s="442">
        <f t="shared" si="40"/>
        <v>22.703790110531511</v>
      </c>
    </row>
    <row r="98" spans="1:85" x14ac:dyDescent="0.35">
      <c r="B98" s="444" t="s">
        <v>568</v>
      </c>
      <c r="D98" s="446">
        <v>0</v>
      </c>
      <c r="E98" s="446">
        <v>0</v>
      </c>
      <c r="F98" s="446">
        <v>0</v>
      </c>
      <c r="G98" s="446">
        <v>0</v>
      </c>
      <c r="H98" s="446">
        <v>0</v>
      </c>
      <c r="I98" s="446">
        <v>0</v>
      </c>
      <c r="J98" s="446">
        <v>0</v>
      </c>
      <c r="K98" s="446">
        <v>0</v>
      </c>
      <c r="L98" s="446">
        <v>0</v>
      </c>
      <c r="M98" s="446">
        <v>0</v>
      </c>
      <c r="N98" s="446">
        <v>0</v>
      </c>
      <c r="O98" s="446">
        <v>0</v>
      </c>
      <c r="P98" s="446">
        <v>0</v>
      </c>
      <c r="Q98" s="446">
        <v>0</v>
      </c>
      <c r="R98" s="446">
        <v>0</v>
      </c>
      <c r="S98" s="446">
        <v>0</v>
      </c>
      <c r="T98" s="446">
        <v>0</v>
      </c>
      <c r="U98" s="446">
        <v>0</v>
      </c>
      <c r="V98" s="446">
        <v>0</v>
      </c>
      <c r="W98" s="446">
        <v>0</v>
      </c>
      <c r="X98" s="446">
        <v>0</v>
      </c>
      <c r="Y98" s="446">
        <v>0</v>
      </c>
      <c r="Z98" s="446">
        <v>0</v>
      </c>
      <c r="AA98" s="446">
        <v>0</v>
      </c>
      <c r="AB98" s="446">
        <v>0</v>
      </c>
      <c r="AC98" s="446">
        <v>0</v>
      </c>
      <c r="AD98" s="446">
        <v>0</v>
      </c>
      <c r="AE98" s="446">
        <v>0</v>
      </c>
      <c r="AF98" s="446">
        <v>0</v>
      </c>
      <c r="AG98" s="446">
        <v>0</v>
      </c>
      <c r="AH98" s="446">
        <v>408.77449874887816</v>
      </c>
      <c r="AI98" s="446">
        <v>427.25047406301292</v>
      </c>
      <c r="AJ98" s="446">
        <v>449.50503416357265</v>
      </c>
      <c r="AK98" s="446">
        <v>484.29189262071509</v>
      </c>
      <c r="AL98" s="446">
        <v>531.47054876900938</v>
      </c>
      <c r="AM98" s="446">
        <v>597.226891051954</v>
      </c>
      <c r="AN98" s="446">
        <v>729.624525171909</v>
      </c>
      <c r="AO98" s="446">
        <v>777.20838325258399</v>
      </c>
      <c r="AP98" s="446">
        <v>794.88109358735403</v>
      </c>
      <c r="AQ98" s="446">
        <v>771.74627829845997</v>
      </c>
      <c r="AR98" s="446">
        <v>767.29198443399264</v>
      </c>
      <c r="AS98" s="446">
        <v>771.52964161029752</v>
      </c>
      <c r="AT98" s="446">
        <v>877.5950228839522</v>
      </c>
      <c r="AU98" s="446">
        <v>1154.3087623773054</v>
      </c>
      <c r="AV98" s="446">
        <v>1186.7609346923423</v>
      </c>
      <c r="AW98" s="446">
        <v>1262.8724642203322</v>
      </c>
      <c r="AX98" s="446">
        <v>1384.931016062988</v>
      </c>
      <c r="AY98" s="446">
        <v>1425.1147355180658</v>
      </c>
      <c r="AZ98" s="446">
        <v>1556.5261945318355</v>
      </c>
      <c r="BA98" s="446">
        <v>1675.9399005652742</v>
      </c>
      <c r="BB98" s="446">
        <v>1610.1750539344637</v>
      </c>
      <c r="BC98" s="446">
        <v>1630.7307694289548</v>
      </c>
      <c r="BD98" s="446">
        <v>1594.5257343881794</v>
      </c>
      <c r="BE98" s="446">
        <v>1609.5978766628514</v>
      </c>
      <c r="BF98" s="446">
        <v>1431.7087474198411</v>
      </c>
      <c r="BG98" s="446">
        <v>1349.2320399028922</v>
      </c>
      <c r="BH98" s="446">
        <v>1357.849170535266</v>
      </c>
      <c r="BI98" s="446">
        <v>1284.8532388454391</v>
      </c>
      <c r="BJ98" s="446">
        <v>1245.3331784739744</v>
      </c>
      <c r="BK98" s="446">
        <v>1103.8835135206302</v>
      </c>
      <c r="BL98" s="446">
        <v>1087.2218981337658</v>
      </c>
      <c r="BM98" s="446">
        <v>1089.9833644915088</v>
      </c>
      <c r="BN98" s="446">
        <v>1062.2925797411951</v>
      </c>
      <c r="BO98" s="446">
        <v>1033.787874506186</v>
      </c>
      <c r="BP98" s="446">
        <v>1037.9297277917638</v>
      </c>
      <c r="BQ98" s="446">
        <v>1001.1733184358289</v>
      </c>
      <c r="BR98" s="446">
        <v>825.596133430289</v>
      </c>
      <c r="BS98" s="446">
        <v>468.86423730398263</v>
      </c>
      <c r="BT98" s="446">
        <v>153.08235755116152</v>
      </c>
      <c r="BU98" s="446">
        <v>19.309720121659012</v>
      </c>
      <c r="BV98" s="446">
        <v>1.5588907498380149</v>
      </c>
      <c r="BW98" s="446">
        <v>0.34300563711592519</v>
      </c>
      <c r="BX98" s="446">
        <v>0.18847849756337198</v>
      </c>
      <c r="BY98" s="446">
        <v>0.16060866245338715</v>
      </c>
      <c r="BZ98" s="446">
        <v>0.12660573907924008</v>
      </c>
      <c r="CA98" s="446">
        <v>0.1278981793306338</v>
      </c>
      <c r="CB98" s="446">
        <v>0.11117061081284073</v>
      </c>
      <c r="CC98" s="446">
        <v>0.11529149679484146</v>
      </c>
      <c r="CD98" s="446">
        <v>0.11755335874042272</v>
      </c>
      <c r="CE98" s="446">
        <v>0.11765498430054719</v>
      </c>
      <c r="CF98" s="446">
        <v>0.11738845528487481</v>
      </c>
      <c r="CG98" s="447">
        <v>0.11752544596727646</v>
      </c>
    </row>
    <row r="99" spans="1:85" x14ac:dyDescent="0.35">
      <c r="B99" s="444" t="s">
        <v>567</v>
      </c>
      <c r="D99" s="446">
        <v>0</v>
      </c>
      <c r="E99" s="446">
        <v>0</v>
      </c>
      <c r="F99" s="446">
        <v>0</v>
      </c>
      <c r="G99" s="446">
        <v>0</v>
      </c>
      <c r="H99" s="446">
        <v>0</v>
      </c>
      <c r="I99" s="446">
        <v>0</v>
      </c>
      <c r="J99" s="446">
        <v>0</v>
      </c>
      <c r="K99" s="446">
        <v>0</v>
      </c>
      <c r="L99" s="446">
        <v>0</v>
      </c>
      <c r="M99" s="446">
        <v>0</v>
      </c>
      <c r="N99" s="446">
        <v>0</v>
      </c>
      <c r="O99" s="446">
        <v>0</v>
      </c>
      <c r="P99" s="446">
        <v>0</v>
      </c>
      <c r="Q99" s="446">
        <v>0</v>
      </c>
      <c r="R99" s="446">
        <v>0</v>
      </c>
      <c r="S99" s="446">
        <v>0</v>
      </c>
      <c r="T99" s="446">
        <v>0</v>
      </c>
      <c r="U99" s="446">
        <v>0</v>
      </c>
      <c r="V99" s="446">
        <v>0</v>
      </c>
      <c r="W99" s="446">
        <v>0</v>
      </c>
      <c r="X99" s="446">
        <v>0</v>
      </c>
      <c r="Y99" s="446">
        <v>0</v>
      </c>
      <c r="Z99" s="446">
        <v>0</v>
      </c>
      <c r="AA99" s="446">
        <v>0</v>
      </c>
      <c r="AB99" s="446">
        <v>0</v>
      </c>
      <c r="AC99" s="446">
        <v>0</v>
      </c>
      <c r="AD99" s="446">
        <v>0</v>
      </c>
      <c r="AE99" s="446">
        <v>0</v>
      </c>
      <c r="AF99" s="446">
        <v>0</v>
      </c>
      <c r="AG99" s="446">
        <v>0</v>
      </c>
      <c r="AH99" s="446">
        <v>24.731084672747414</v>
      </c>
      <c r="AI99" s="446">
        <v>29.674654685699974</v>
      </c>
      <c r="AJ99" s="446">
        <v>38.003870210895997</v>
      </c>
      <c r="AK99" s="446">
        <v>46.590527672520899</v>
      </c>
      <c r="AL99" s="446">
        <v>54.238142952523098</v>
      </c>
      <c r="AM99" s="446">
        <v>63.522178670567676</v>
      </c>
      <c r="AN99" s="446">
        <v>79.87708729009212</v>
      </c>
      <c r="AO99" s="446">
        <v>88.098081971376729</v>
      </c>
      <c r="AP99" s="446">
        <v>96.133306085147822</v>
      </c>
      <c r="AQ99" s="446">
        <v>100.27242060167637</v>
      </c>
      <c r="AR99" s="446">
        <v>107.36092145868241</v>
      </c>
      <c r="AS99" s="446">
        <v>113.99103645268204</v>
      </c>
      <c r="AT99" s="446">
        <v>134.69262368717597</v>
      </c>
      <c r="AU99" s="446">
        <v>173.31913298287265</v>
      </c>
      <c r="AV99" s="446">
        <v>200.37157764584339</v>
      </c>
      <c r="AW99" s="446">
        <v>218.80369721898785</v>
      </c>
      <c r="AX99" s="446">
        <v>222.497410983778</v>
      </c>
      <c r="AY99" s="446">
        <v>223.08308361731585</v>
      </c>
      <c r="AZ99" s="446">
        <v>203.46316380043223</v>
      </c>
      <c r="BA99" s="446">
        <v>265.02579854815571</v>
      </c>
      <c r="BB99" s="446">
        <v>276.3649751726299</v>
      </c>
      <c r="BC99" s="446">
        <v>272.88468871964562</v>
      </c>
      <c r="BD99" s="446">
        <v>305.45588592862111</v>
      </c>
      <c r="BE99" s="446">
        <v>304.70767612684756</v>
      </c>
      <c r="BF99" s="446">
        <v>292.9197614403945</v>
      </c>
      <c r="BG99" s="446">
        <v>299.21113594212011</v>
      </c>
      <c r="BH99" s="446">
        <v>212.50863339671722</v>
      </c>
      <c r="BI99" s="446">
        <v>213.47982725607829</v>
      </c>
      <c r="BJ99" s="446">
        <v>219.0798859409785</v>
      </c>
      <c r="BK99" s="446">
        <v>317.68443343888543</v>
      </c>
      <c r="BL99" s="446">
        <v>268.08082980905544</v>
      </c>
      <c r="BM99" s="446">
        <v>276.12862189444184</v>
      </c>
      <c r="BN99" s="446">
        <v>251.39762627976742</v>
      </c>
      <c r="BO99" s="446">
        <v>246.06729247617793</v>
      </c>
      <c r="BP99" s="446">
        <v>227.54421707535241</v>
      </c>
      <c r="BQ99" s="446">
        <v>202.56432327056683</v>
      </c>
      <c r="BR99" s="446">
        <v>191.31417963075293</v>
      </c>
      <c r="BS99" s="446">
        <v>176.06367060035626</v>
      </c>
      <c r="BT99" s="446">
        <v>161.57890230539047</v>
      </c>
      <c r="BU99" s="446">
        <v>138.81201049708486</v>
      </c>
      <c r="BV99" s="446">
        <v>124.25933872534615</v>
      </c>
      <c r="BW99" s="446">
        <v>112.25708373920945</v>
      </c>
      <c r="BX99" s="446">
        <v>86.313677535297444</v>
      </c>
      <c r="BY99" s="446">
        <v>75.187508862064945</v>
      </c>
      <c r="BZ99" s="446">
        <v>65.741119286964988</v>
      </c>
      <c r="CA99" s="446">
        <v>60.021295859386385</v>
      </c>
      <c r="CB99" s="446">
        <v>55.446860291314714</v>
      </c>
      <c r="CC99" s="446">
        <v>48.489198869056509</v>
      </c>
      <c r="CD99" s="446">
        <v>42.761087702054411</v>
      </c>
      <c r="CE99" s="446">
        <v>36.07132284915928</v>
      </c>
      <c r="CF99" s="446">
        <v>29.277925992668788</v>
      </c>
      <c r="CG99" s="447">
        <v>22.586264664564233</v>
      </c>
    </row>
    <row r="100" spans="1:85" x14ac:dyDescent="0.35">
      <c r="B100" s="444"/>
      <c r="D100" s="446"/>
      <c r="E100" s="446"/>
      <c r="F100" s="446"/>
      <c r="G100" s="446"/>
      <c r="H100" s="446"/>
      <c r="I100" s="446"/>
      <c r="J100" s="446"/>
      <c r="K100" s="446"/>
      <c r="L100" s="446"/>
      <c r="M100" s="446"/>
      <c r="N100" s="446"/>
      <c r="O100" s="446"/>
      <c r="P100" s="446"/>
      <c r="Q100" s="446"/>
      <c r="R100" s="446"/>
      <c r="S100" s="446"/>
      <c r="T100" s="446"/>
      <c r="U100" s="446"/>
      <c r="V100" s="446"/>
      <c r="W100" s="446"/>
      <c r="X100" s="446"/>
      <c r="Y100" s="446"/>
      <c r="Z100" s="446"/>
      <c r="AA100" s="446"/>
      <c r="AB100" s="446"/>
      <c r="AC100" s="446"/>
      <c r="AD100" s="446"/>
      <c r="AE100" s="446"/>
      <c r="AF100" s="446"/>
      <c r="AG100" s="446"/>
      <c r="AH100" s="446"/>
      <c r="AI100" s="446"/>
      <c r="AJ100" s="446"/>
      <c r="AK100" s="446"/>
      <c r="AL100" s="446"/>
      <c r="AM100" s="446"/>
      <c r="AN100" s="446"/>
      <c r="AO100" s="446"/>
      <c r="AP100" s="446"/>
      <c r="AQ100" s="446"/>
      <c r="AR100" s="446"/>
      <c r="AS100" s="446"/>
      <c r="AT100" s="446"/>
      <c r="AU100" s="446"/>
      <c r="AV100" s="446"/>
      <c r="AW100" s="446"/>
      <c r="AX100" s="446"/>
      <c r="AY100" s="446"/>
      <c r="AZ100" s="446"/>
      <c r="BA100" s="446"/>
      <c r="BB100" s="446"/>
      <c r="BC100" s="446"/>
      <c r="BD100" s="446"/>
      <c r="BE100" s="446"/>
      <c r="BF100" s="446"/>
      <c r="BG100" s="446"/>
      <c r="BH100" s="446"/>
      <c r="BI100" s="446"/>
      <c r="BJ100" s="446"/>
      <c r="BK100" s="446"/>
      <c r="BL100" s="446"/>
      <c r="BM100" s="446"/>
      <c r="BN100" s="446"/>
      <c r="BO100" s="446"/>
      <c r="BP100" s="446"/>
      <c r="BQ100" s="446"/>
      <c r="BR100" s="446"/>
      <c r="BS100" s="446"/>
      <c r="BT100" s="446"/>
      <c r="BU100" s="446"/>
      <c r="BV100" s="446"/>
      <c r="BW100" s="446"/>
      <c r="BX100" s="446"/>
      <c r="BY100" s="446"/>
      <c r="BZ100" s="446"/>
      <c r="CA100" s="446"/>
      <c r="CB100" s="446"/>
      <c r="CC100" s="446"/>
      <c r="CD100" s="446"/>
      <c r="CE100" s="446"/>
      <c r="CF100" s="446"/>
      <c r="CG100" s="447"/>
    </row>
    <row r="101" spans="1:85" s="470" customFormat="1" x14ac:dyDescent="0.35">
      <c r="B101" s="471" t="s">
        <v>794</v>
      </c>
      <c r="C101" s="350"/>
      <c r="D101" s="485">
        <v>0</v>
      </c>
      <c r="E101" s="485">
        <v>0</v>
      </c>
      <c r="F101" s="485">
        <v>0</v>
      </c>
      <c r="G101" s="485">
        <v>0</v>
      </c>
      <c r="H101" s="485">
        <v>0</v>
      </c>
      <c r="I101" s="485">
        <v>0</v>
      </c>
      <c r="J101" s="485">
        <v>0</v>
      </c>
      <c r="K101" s="485">
        <v>0</v>
      </c>
      <c r="L101" s="485">
        <v>0</v>
      </c>
      <c r="M101" s="485">
        <v>0</v>
      </c>
      <c r="N101" s="485">
        <v>0</v>
      </c>
      <c r="O101" s="485">
        <v>0</v>
      </c>
      <c r="P101" s="485">
        <v>0</v>
      </c>
      <c r="Q101" s="485">
        <v>0</v>
      </c>
      <c r="R101" s="485">
        <v>0</v>
      </c>
      <c r="S101" s="485">
        <v>0</v>
      </c>
      <c r="T101" s="485">
        <v>0</v>
      </c>
      <c r="U101" s="485">
        <v>0</v>
      </c>
      <c r="V101" s="485">
        <v>0</v>
      </c>
      <c r="W101" s="485">
        <v>0</v>
      </c>
      <c r="X101" s="485">
        <v>0</v>
      </c>
      <c r="Y101" s="485">
        <v>0</v>
      </c>
      <c r="Z101" s="485">
        <v>0</v>
      </c>
      <c r="AA101" s="485">
        <v>0</v>
      </c>
      <c r="AB101" s="485">
        <v>0</v>
      </c>
      <c r="AC101" s="485">
        <v>0</v>
      </c>
      <c r="AD101" s="485">
        <v>0</v>
      </c>
      <c r="AE101" s="485">
        <v>0</v>
      </c>
      <c r="AF101" s="485">
        <v>0</v>
      </c>
      <c r="AG101" s="485">
        <v>0</v>
      </c>
      <c r="AH101" s="485">
        <v>0</v>
      </c>
      <c r="AI101" s="485">
        <v>0</v>
      </c>
      <c r="AJ101" s="485">
        <v>0</v>
      </c>
      <c r="AK101" s="485">
        <v>0</v>
      </c>
      <c r="AL101" s="485">
        <v>0</v>
      </c>
      <c r="AM101" s="485">
        <v>0</v>
      </c>
      <c r="AN101" s="485">
        <v>0</v>
      </c>
      <c r="AO101" s="485">
        <v>0</v>
      </c>
      <c r="AP101" s="485">
        <v>0</v>
      </c>
      <c r="AQ101" s="485">
        <v>0</v>
      </c>
      <c r="AR101" s="485">
        <v>0</v>
      </c>
      <c r="AS101" s="485">
        <v>0</v>
      </c>
      <c r="AT101" s="485">
        <v>0</v>
      </c>
      <c r="AU101" s="485">
        <v>0</v>
      </c>
      <c r="AV101" s="485">
        <v>0</v>
      </c>
      <c r="AW101" s="485">
        <v>0</v>
      </c>
      <c r="AX101" s="485">
        <v>0</v>
      </c>
      <c r="AY101" s="485">
        <v>0</v>
      </c>
      <c r="AZ101" s="485">
        <v>0</v>
      </c>
      <c r="BA101" s="485">
        <v>0</v>
      </c>
      <c r="BB101" s="485">
        <v>0</v>
      </c>
      <c r="BC101" s="485">
        <v>0</v>
      </c>
      <c r="BD101" s="485">
        <v>0</v>
      </c>
      <c r="BE101" s="485">
        <v>0</v>
      </c>
      <c r="BF101" s="485">
        <v>0</v>
      </c>
      <c r="BG101" s="485">
        <v>0</v>
      </c>
      <c r="BH101" s="485">
        <v>0</v>
      </c>
      <c r="BI101" s="485">
        <v>0</v>
      </c>
      <c r="BJ101" s="485">
        <v>0</v>
      </c>
      <c r="BK101" s="485">
        <v>0</v>
      </c>
      <c r="BL101" s="485">
        <v>0</v>
      </c>
      <c r="BM101" s="485">
        <v>0</v>
      </c>
      <c r="BN101" s="485">
        <v>0</v>
      </c>
      <c r="BO101" s="485">
        <v>0</v>
      </c>
      <c r="BP101" s="485">
        <v>0</v>
      </c>
      <c r="BQ101" s="485">
        <v>0</v>
      </c>
      <c r="BR101" s="485">
        <v>11.873992355380794</v>
      </c>
      <c r="BS101" s="485">
        <v>21.854678282684063</v>
      </c>
      <c r="BT101" s="485">
        <v>291.2830654636669</v>
      </c>
      <c r="BU101" s="485">
        <v>546.96691871913924</v>
      </c>
      <c r="BV101" s="485">
        <v>1457.0385326094954</v>
      </c>
      <c r="BW101" s="485">
        <v>4062.4205398882268</v>
      </c>
      <c r="BX101" s="485">
        <v>6862.3927919877879</v>
      </c>
      <c r="BY101" s="485">
        <v>9607.9438329049826</v>
      </c>
      <c r="BZ101" s="485">
        <v>10967.243757043114</v>
      </c>
      <c r="CA101" s="485">
        <v>13988.699395671101</v>
      </c>
      <c r="CB101" s="485">
        <v>16665.877095427997</v>
      </c>
      <c r="CC101" s="485">
        <v>22504.358152434357</v>
      </c>
      <c r="CD101" s="485">
        <v>26262.465851892684</v>
      </c>
      <c r="CE101" s="485">
        <v>26367.520858538657</v>
      </c>
      <c r="CF101" s="485">
        <v>26621.246403407829</v>
      </c>
      <c r="CG101" s="475">
        <v>27031.024123767424</v>
      </c>
    </row>
    <row r="102" spans="1:85" s="470" customFormat="1" x14ac:dyDescent="0.35">
      <c r="B102" s="476" t="s">
        <v>795</v>
      </c>
      <c r="C102" s="350"/>
      <c r="D102" s="486">
        <v>0</v>
      </c>
      <c r="E102" s="486">
        <v>0</v>
      </c>
      <c r="F102" s="486">
        <v>0</v>
      </c>
      <c r="G102" s="486">
        <v>0</v>
      </c>
      <c r="H102" s="486">
        <v>0</v>
      </c>
      <c r="I102" s="486">
        <v>0</v>
      </c>
      <c r="J102" s="486">
        <v>0</v>
      </c>
      <c r="K102" s="486">
        <v>0</v>
      </c>
      <c r="L102" s="486">
        <v>0</v>
      </c>
      <c r="M102" s="486">
        <v>0</v>
      </c>
      <c r="N102" s="486">
        <v>0</v>
      </c>
      <c r="O102" s="486">
        <v>0</v>
      </c>
      <c r="P102" s="486">
        <v>0</v>
      </c>
      <c r="Q102" s="486">
        <v>0</v>
      </c>
      <c r="R102" s="486">
        <v>0</v>
      </c>
      <c r="S102" s="486">
        <v>0</v>
      </c>
      <c r="T102" s="486">
        <v>0</v>
      </c>
      <c r="U102" s="486">
        <v>0</v>
      </c>
      <c r="V102" s="486">
        <v>0</v>
      </c>
      <c r="W102" s="486">
        <v>0</v>
      </c>
      <c r="X102" s="486">
        <v>0</v>
      </c>
      <c r="Y102" s="486">
        <v>0</v>
      </c>
      <c r="Z102" s="486">
        <v>0</v>
      </c>
      <c r="AA102" s="486">
        <v>0</v>
      </c>
      <c r="AB102" s="486">
        <v>0</v>
      </c>
      <c r="AC102" s="486">
        <v>0</v>
      </c>
      <c r="AD102" s="486">
        <v>0</v>
      </c>
      <c r="AE102" s="486">
        <v>0</v>
      </c>
      <c r="AF102" s="486">
        <v>0</v>
      </c>
      <c r="AG102" s="486">
        <v>0</v>
      </c>
      <c r="AH102" s="486">
        <v>0</v>
      </c>
      <c r="AI102" s="486">
        <v>0</v>
      </c>
      <c r="AJ102" s="486">
        <v>0</v>
      </c>
      <c r="AK102" s="486">
        <v>0</v>
      </c>
      <c r="AL102" s="486">
        <v>0</v>
      </c>
      <c r="AM102" s="486">
        <v>0</v>
      </c>
      <c r="AN102" s="486">
        <v>0</v>
      </c>
      <c r="AO102" s="486">
        <v>0</v>
      </c>
      <c r="AP102" s="486">
        <v>0</v>
      </c>
      <c r="AQ102" s="486">
        <v>0</v>
      </c>
      <c r="AR102" s="486">
        <v>0</v>
      </c>
      <c r="AS102" s="486">
        <v>0</v>
      </c>
      <c r="AT102" s="486">
        <v>0</v>
      </c>
      <c r="AU102" s="486">
        <v>0</v>
      </c>
      <c r="AV102" s="486">
        <v>0</v>
      </c>
      <c r="AW102" s="486">
        <v>0</v>
      </c>
      <c r="AX102" s="486">
        <v>0</v>
      </c>
      <c r="AY102" s="486">
        <v>0</v>
      </c>
      <c r="AZ102" s="486">
        <v>0</v>
      </c>
      <c r="BA102" s="486">
        <v>0</v>
      </c>
      <c r="BB102" s="486">
        <v>0</v>
      </c>
      <c r="BC102" s="486">
        <v>0</v>
      </c>
      <c r="BD102" s="486">
        <v>0</v>
      </c>
      <c r="BE102" s="486">
        <v>0</v>
      </c>
      <c r="BF102" s="486">
        <v>0</v>
      </c>
      <c r="BG102" s="486">
        <v>0</v>
      </c>
      <c r="BH102" s="486">
        <v>0</v>
      </c>
      <c r="BI102" s="486">
        <v>0</v>
      </c>
      <c r="BJ102" s="486">
        <v>0</v>
      </c>
      <c r="BK102" s="486">
        <v>0</v>
      </c>
      <c r="BL102" s="486">
        <v>0</v>
      </c>
      <c r="BM102" s="486">
        <v>0</v>
      </c>
      <c r="BN102" s="486">
        <v>0</v>
      </c>
      <c r="BO102" s="486">
        <v>0</v>
      </c>
      <c r="BP102" s="486">
        <v>0</v>
      </c>
      <c r="BQ102" s="486">
        <v>0</v>
      </c>
      <c r="BR102" s="486">
        <v>0</v>
      </c>
      <c r="BS102" s="486">
        <v>0</v>
      </c>
      <c r="BT102" s="486">
        <v>0</v>
      </c>
      <c r="BU102" s="486">
        <v>0</v>
      </c>
      <c r="BV102" s="486">
        <v>0</v>
      </c>
      <c r="BW102" s="486">
        <v>714.68475923300514</v>
      </c>
      <c r="BX102" s="486">
        <v>695.12727423120486</v>
      </c>
      <c r="BY102" s="486">
        <v>1006.5997055945896</v>
      </c>
      <c r="BZ102" s="486">
        <v>796.8221649323624</v>
      </c>
      <c r="CA102" s="486">
        <v>884.88971164722659</v>
      </c>
      <c r="CB102" s="486">
        <v>806.42424322960619</v>
      </c>
      <c r="CC102" s="486">
        <v>797.17433893473969</v>
      </c>
      <c r="CD102" s="486">
        <v>821.29855591632861</v>
      </c>
      <c r="CE102" s="486">
        <v>796.59647035181706</v>
      </c>
      <c r="CF102" s="486">
        <v>780.4511154237756</v>
      </c>
      <c r="CG102" s="478">
        <v>782.78624032706796</v>
      </c>
    </row>
    <row r="103" spans="1:85" s="470" customFormat="1" x14ac:dyDescent="0.35">
      <c r="B103" s="476" t="s">
        <v>796</v>
      </c>
      <c r="C103" s="350"/>
      <c r="D103" s="486">
        <v>0</v>
      </c>
      <c r="E103" s="486">
        <v>0</v>
      </c>
      <c r="F103" s="486">
        <v>0</v>
      </c>
      <c r="G103" s="486">
        <v>0</v>
      </c>
      <c r="H103" s="486">
        <v>0</v>
      </c>
      <c r="I103" s="486">
        <v>0</v>
      </c>
      <c r="J103" s="486">
        <v>0</v>
      </c>
      <c r="K103" s="486">
        <v>0</v>
      </c>
      <c r="L103" s="486">
        <v>0</v>
      </c>
      <c r="M103" s="486">
        <v>0</v>
      </c>
      <c r="N103" s="486">
        <v>0</v>
      </c>
      <c r="O103" s="486">
        <v>0</v>
      </c>
      <c r="P103" s="486">
        <v>0</v>
      </c>
      <c r="Q103" s="486">
        <v>0</v>
      </c>
      <c r="R103" s="486">
        <v>0</v>
      </c>
      <c r="S103" s="486">
        <v>0</v>
      </c>
      <c r="T103" s="486">
        <v>0</v>
      </c>
      <c r="U103" s="486">
        <v>0</v>
      </c>
      <c r="V103" s="486">
        <v>0</v>
      </c>
      <c r="W103" s="486">
        <v>0</v>
      </c>
      <c r="X103" s="486">
        <v>0</v>
      </c>
      <c r="Y103" s="486">
        <v>0</v>
      </c>
      <c r="Z103" s="486">
        <v>0</v>
      </c>
      <c r="AA103" s="486">
        <v>0</v>
      </c>
      <c r="AB103" s="486">
        <v>0</v>
      </c>
      <c r="AC103" s="486">
        <v>0</v>
      </c>
      <c r="AD103" s="486">
        <v>0</v>
      </c>
      <c r="AE103" s="486">
        <v>0</v>
      </c>
      <c r="AF103" s="486">
        <v>0</v>
      </c>
      <c r="AG103" s="486">
        <v>0</v>
      </c>
      <c r="AH103" s="486">
        <v>0</v>
      </c>
      <c r="AI103" s="486">
        <v>0</v>
      </c>
      <c r="AJ103" s="486">
        <v>0</v>
      </c>
      <c r="AK103" s="486">
        <v>0</v>
      </c>
      <c r="AL103" s="486">
        <v>0</v>
      </c>
      <c r="AM103" s="486">
        <v>0</v>
      </c>
      <c r="AN103" s="486">
        <v>0</v>
      </c>
      <c r="AO103" s="486">
        <v>0</v>
      </c>
      <c r="AP103" s="486">
        <v>0</v>
      </c>
      <c r="AQ103" s="486">
        <v>0</v>
      </c>
      <c r="AR103" s="486">
        <v>0</v>
      </c>
      <c r="AS103" s="486">
        <v>0</v>
      </c>
      <c r="AT103" s="486">
        <v>0</v>
      </c>
      <c r="AU103" s="486">
        <v>0</v>
      </c>
      <c r="AV103" s="486">
        <v>0</v>
      </c>
      <c r="AW103" s="486">
        <v>0</v>
      </c>
      <c r="AX103" s="486">
        <v>0</v>
      </c>
      <c r="AY103" s="486">
        <v>0</v>
      </c>
      <c r="AZ103" s="486">
        <v>0</v>
      </c>
      <c r="BA103" s="486">
        <v>0</v>
      </c>
      <c r="BB103" s="486">
        <v>0</v>
      </c>
      <c r="BC103" s="486">
        <v>0</v>
      </c>
      <c r="BD103" s="486">
        <v>0</v>
      </c>
      <c r="BE103" s="486">
        <v>0</v>
      </c>
      <c r="BF103" s="486">
        <v>0</v>
      </c>
      <c r="BG103" s="486">
        <v>0</v>
      </c>
      <c r="BH103" s="486">
        <v>0</v>
      </c>
      <c r="BI103" s="486">
        <v>0</v>
      </c>
      <c r="BJ103" s="486">
        <v>0</v>
      </c>
      <c r="BK103" s="486">
        <v>0</v>
      </c>
      <c r="BL103" s="486">
        <v>0</v>
      </c>
      <c r="BM103" s="486">
        <v>0</v>
      </c>
      <c r="BN103" s="486">
        <v>0</v>
      </c>
      <c r="BO103" s="486">
        <v>0</v>
      </c>
      <c r="BP103" s="486">
        <v>0</v>
      </c>
      <c r="BQ103" s="486">
        <v>0</v>
      </c>
      <c r="BR103" s="486">
        <v>0</v>
      </c>
      <c r="BS103" s="486">
        <v>0</v>
      </c>
      <c r="BT103" s="486">
        <v>0</v>
      </c>
      <c r="BU103" s="486">
        <v>0</v>
      </c>
      <c r="BV103" s="486">
        <v>0</v>
      </c>
      <c r="BW103" s="486">
        <v>702.57079086697127</v>
      </c>
      <c r="BX103" s="486">
        <v>1153.9607347628378</v>
      </c>
      <c r="BY103" s="486">
        <v>1446.8702170040519</v>
      </c>
      <c r="BZ103" s="486">
        <v>1585.3704536231394</v>
      </c>
      <c r="CA103" s="486">
        <v>1970.6549148298359</v>
      </c>
      <c r="CB103" s="486">
        <v>2200.1877514250955</v>
      </c>
      <c r="CC103" s="486">
        <v>2840.5821509898556</v>
      </c>
      <c r="CD103" s="486">
        <v>3537.8093960655638</v>
      </c>
      <c r="CE103" s="486">
        <v>3942.497505032567</v>
      </c>
      <c r="CF103" s="486">
        <v>4379.3193641717871</v>
      </c>
      <c r="CG103" s="478">
        <v>4849.2322778520356</v>
      </c>
    </row>
    <row r="104" spans="1:85" s="479" customFormat="1" x14ac:dyDescent="0.35">
      <c r="B104" s="480" t="s">
        <v>797</v>
      </c>
      <c r="C104" s="350"/>
      <c r="D104" s="486">
        <v>0</v>
      </c>
      <c r="E104" s="486">
        <v>0</v>
      </c>
      <c r="F104" s="486">
        <v>0</v>
      </c>
      <c r="G104" s="486">
        <v>0</v>
      </c>
      <c r="H104" s="486">
        <v>0</v>
      </c>
      <c r="I104" s="486">
        <v>0</v>
      </c>
      <c r="J104" s="486">
        <v>0</v>
      </c>
      <c r="K104" s="486">
        <v>0</v>
      </c>
      <c r="L104" s="486">
        <v>0</v>
      </c>
      <c r="M104" s="486">
        <v>0</v>
      </c>
      <c r="N104" s="486">
        <v>0</v>
      </c>
      <c r="O104" s="486">
        <v>0</v>
      </c>
      <c r="P104" s="486">
        <v>0</v>
      </c>
      <c r="Q104" s="486">
        <v>0</v>
      </c>
      <c r="R104" s="486">
        <v>0</v>
      </c>
      <c r="S104" s="486">
        <v>0</v>
      </c>
      <c r="T104" s="486">
        <v>0</v>
      </c>
      <c r="U104" s="486">
        <v>0</v>
      </c>
      <c r="V104" s="486">
        <v>0</v>
      </c>
      <c r="W104" s="486">
        <v>0</v>
      </c>
      <c r="X104" s="486">
        <v>0</v>
      </c>
      <c r="Y104" s="486">
        <v>0</v>
      </c>
      <c r="Z104" s="486">
        <v>0</v>
      </c>
      <c r="AA104" s="486">
        <v>0</v>
      </c>
      <c r="AB104" s="486">
        <v>0</v>
      </c>
      <c r="AC104" s="486">
        <v>0</v>
      </c>
      <c r="AD104" s="486">
        <v>0</v>
      </c>
      <c r="AE104" s="486">
        <v>0</v>
      </c>
      <c r="AF104" s="486">
        <v>0</v>
      </c>
      <c r="AG104" s="486">
        <v>0</v>
      </c>
      <c r="AH104" s="486">
        <v>0</v>
      </c>
      <c r="AI104" s="486">
        <v>0</v>
      </c>
      <c r="AJ104" s="486">
        <v>0</v>
      </c>
      <c r="AK104" s="486">
        <v>0</v>
      </c>
      <c r="AL104" s="486">
        <v>0</v>
      </c>
      <c r="AM104" s="486">
        <v>0</v>
      </c>
      <c r="AN104" s="486">
        <v>0</v>
      </c>
      <c r="AO104" s="486">
        <v>0</v>
      </c>
      <c r="AP104" s="486">
        <v>0</v>
      </c>
      <c r="AQ104" s="486">
        <v>0</v>
      </c>
      <c r="AR104" s="486">
        <v>0</v>
      </c>
      <c r="AS104" s="486">
        <v>0</v>
      </c>
      <c r="AT104" s="486">
        <v>0</v>
      </c>
      <c r="AU104" s="486">
        <v>0</v>
      </c>
      <c r="AV104" s="486">
        <v>0</v>
      </c>
      <c r="AW104" s="486">
        <v>0</v>
      </c>
      <c r="AX104" s="486">
        <v>0</v>
      </c>
      <c r="AY104" s="486">
        <v>0</v>
      </c>
      <c r="AZ104" s="486">
        <v>0</v>
      </c>
      <c r="BA104" s="486">
        <v>0</v>
      </c>
      <c r="BB104" s="486">
        <v>0</v>
      </c>
      <c r="BC104" s="486">
        <v>0</v>
      </c>
      <c r="BD104" s="486">
        <v>0</v>
      </c>
      <c r="BE104" s="486">
        <v>0</v>
      </c>
      <c r="BF104" s="486">
        <v>0</v>
      </c>
      <c r="BG104" s="486">
        <v>0</v>
      </c>
      <c r="BH104" s="486">
        <v>0</v>
      </c>
      <c r="BI104" s="486">
        <v>0</v>
      </c>
      <c r="BJ104" s="486">
        <v>0</v>
      </c>
      <c r="BK104" s="486">
        <v>0</v>
      </c>
      <c r="BL104" s="486">
        <v>0</v>
      </c>
      <c r="BM104" s="486">
        <v>0</v>
      </c>
      <c r="BN104" s="486">
        <v>0</v>
      </c>
      <c r="BO104" s="486">
        <v>0</v>
      </c>
      <c r="BP104" s="486">
        <v>0</v>
      </c>
      <c r="BQ104" s="486">
        <v>0</v>
      </c>
      <c r="BR104" s="486">
        <v>0</v>
      </c>
      <c r="BS104" s="486">
        <v>0</v>
      </c>
      <c r="BT104" s="486">
        <v>0</v>
      </c>
      <c r="BU104" s="486">
        <v>0</v>
      </c>
      <c r="BV104" s="486">
        <v>0</v>
      </c>
      <c r="BW104" s="486">
        <v>2645.1649897882494</v>
      </c>
      <c r="BX104" s="486">
        <v>5013.3047829937441</v>
      </c>
      <c r="BY104" s="486">
        <v>7154.4739103063357</v>
      </c>
      <c r="BZ104" s="486">
        <v>8585.0511384876154</v>
      </c>
      <c r="CA104" s="486">
        <v>11133.15476919404</v>
      </c>
      <c r="CB104" s="486">
        <v>13659.265100773297</v>
      </c>
      <c r="CC104" s="486">
        <v>18866.601662509758</v>
      </c>
      <c r="CD104" s="486">
        <v>21903.357899910789</v>
      </c>
      <c r="CE104" s="486">
        <v>21628.426883154279</v>
      </c>
      <c r="CF104" s="486">
        <v>21461.475923812261</v>
      </c>
      <c r="CG104" s="478">
        <v>21399.005605588318</v>
      </c>
    </row>
    <row r="105" spans="1:85" s="479" customFormat="1" x14ac:dyDescent="0.35">
      <c r="B105" s="480"/>
      <c r="C105" s="350"/>
      <c r="D105" s="486"/>
      <c r="E105" s="486"/>
      <c r="F105" s="486"/>
      <c r="G105" s="486"/>
      <c r="H105" s="486"/>
      <c r="I105" s="486"/>
      <c r="J105" s="486"/>
      <c r="K105" s="486"/>
      <c r="L105" s="486"/>
      <c r="M105" s="486"/>
      <c r="N105" s="486"/>
      <c r="O105" s="486"/>
      <c r="P105" s="486"/>
      <c r="Q105" s="486"/>
      <c r="R105" s="486"/>
      <c r="S105" s="486"/>
      <c r="T105" s="486"/>
      <c r="U105" s="486"/>
      <c r="V105" s="486"/>
      <c r="W105" s="486"/>
      <c r="X105" s="486"/>
      <c r="Y105" s="486"/>
      <c r="Z105" s="486"/>
      <c r="AA105" s="486"/>
      <c r="AB105" s="486"/>
      <c r="AC105" s="486"/>
      <c r="AD105" s="486"/>
      <c r="AE105" s="486"/>
      <c r="AF105" s="486"/>
      <c r="AG105" s="486"/>
      <c r="AH105" s="486"/>
      <c r="AI105" s="486"/>
      <c r="AJ105" s="486"/>
      <c r="AK105" s="486"/>
      <c r="AL105" s="486"/>
      <c r="AM105" s="486"/>
      <c r="AN105" s="486"/>
      <c r="AO105" s="486"/>
      <c r="AP105" s="486"/>
      <c r="AQ105" s="486"/>
      <c r="AR105" s="486"/>
      <c r="AS105" s="486"/>
      <c r="AT105" s="486"/>
      <c r="AU105" s="486"/>
      <c r="AV105" s="486"/>
      <c r="AW105" s="486"/>
      <c r="AX105" s="486"/>
      <c r="AY105" s="486"/>
      <c r="AZ105" s="486"/>
      <c r="BA105" s="486"/>
      <c r="BB105" s="486"/>
      <c r="BC105" s="486"/>
      <c r="BD105" s="486"/>
      <c r="BE105" s="486"/>
      <c r="BF105" s="486"/>
      <c r="BG105" s="486"/>
      <c r="BH105" s="486"/>
      <c r="BI105" s="486"/>
      <c r="BJ105" s="486"/>
      <c r="BK105" s="486"/>
      <c r="BL105" s="486"/>
      <c r="BM105" s="486"/>
      <c r="BN105" s="486"/>
      <c r="BO105" s="486"/>
      <c r="BP105" s="486"/>
      <c r="BQ105" s="486"/>
      <c r="BR105" s="486"/>
      <c r="BS105" s="486"/>
      <c r="BT105" s="486"/>
      <c r="BU105" s="486"/>
      <c r="BV105" s="486"/>
      <c r="BW105" s="486"/>
      <c r="BX105" s="486"/>
      <c r="BY105" s="486"/>
      <c r="BZ105" s="486"/>
      <c r="CA105" s="486"/>
      <c r="CB105" s="486"/>
      <c r="CC105" s="486"/>
      <c r="CD105" s="486"/>
      <c r="CE105" s="486"/>
      <c r="CF105" s="486"/>
      <c r="CG105" s="478"/>
    </row>
    <row r="106" spans="1:85" x14ac:dyDescent="0.35">
      <c r="A106" s="353"/>
      <c r="B106" s="384" t="s">
        <v>798</v>
      </c>
      <c r="D106" s="440">
        <v>0</v>
      </c>
      <c r="E106" s="440">
        <v>0</v>
      </c>
      <c r="F106" s="440">
        <v>0</v>
      </c>
      <c r="G106" s="440">
        <v>0</v>
      </c>
      <c r="H106" s="440">
        <v>0</v>
      </c>
      <c r="I106" s="440">
        <v>0</v>
      </c>
      <c r="J106" s="440">
        <v>0</v>
      </c>
      <c r="K106" s="440">
        <v>0</v>
      </c>
      <c r="L106" s="440">
        <v>0</v>
      </c>
      <c r="M106" s="440">
        <v>0</v>
      </c>
      <c r="N106" s="440">
        <v>0</v>
      </c>
      <c r="O106" s="440">
        <v>0</v>
      </c>
      <c r="P106" s="440">
        <v>0</v>
      </c>
      <c r="Q106" s="440">
        <v>0</v>
      </c>
      <c r="R106" s="440">
        <v>0</v>
      </c>
      <c r="S106" s="440">
        <v>0</v>
      </c>
      <c r="T106" s="440">
        <v>0</v>
      </c>
      <c r="U106" s="440">
        <v>0</v>
      </c>
      <c r="V106" s="440">
        <v>0</v>
      </c>
      <c r="W106" s="440">
        <v>0</v>
      </c>
      <c r="X106" s="440">
        <v>0</v>
      </c>
      <c r="Y106" s="440">
        <v>0</v>
      </c>
      <c r="Z106" s="440">
        <v>0</v>
      </c>
      <c r="AA106" s="440">
        <v>0</v>
      </c>
      <c r="AB106" s="440">
        <v>0</v>
      </c>
      <c r="AC106" s="440">
        <v>0</v>
      </c>
      <c r="AD106" s="440">
        <v>0</v>
      </c>
      <c r="AE106" s="440">
        <v>0</v>
      </c>
      <c r="AF106" s="440">
        <v>0</v>
      </c>
      <c r="AG106" s="440">
        <v>0</v>
      </c>
      <c r="AH106" s="440">
        <f>AH107</f>
        <v>816.74964992480182</v>
      </c>
      <c r="AI106" s="440">
        <f t="shared" ref="AI106:BG106" si="41">AI107</f>
        <v>784.83610349778917</v>
      </c>
      <c r="AJ106" s="440">
        <f t="shared" si="41"/>
        <v>776.40306992970932</v>
      </c>
      <c r="AK106" s="440">
        <f t="shared" si="41"/>
        <v>808.57476321585159</v>
      </c>
      <c r="AL106" s="440">
        <f t="shared" si="41"/>
        <v>985.05552698621364</v>
      </c>
      <c r="AM106" s="440">
        <f t="shared" si="41"/>
        <v>1107.2992651943359</v>
      </c>
      <c r="AN106" s="440">
        <f t="shared" si="41"/>
        <v>1210.8223271147731</v>
      </c>
      <c r="AO106" s="440">
        <f t="shared" si="41"/>
        <v>1405.3097480328988</v>
      </c>
      <c r="AP106" s="440">
        <f t="shared" si="41"/>
        <v>1685.1114435911525</v>
      </c>
      <c r="AQ106" s="440">
        <f t="shared" si="41"/>
        <v>1734.1700587945252</v>
      </c>
      <c r="AR106" s="440">
        <f t="shared" si="41"/>
        <v>2135.2966357681426</v>
      </c>
      <c r="AS106" s="440">
        <f t="shared" si="41"/>
        <v>2308.536135345721</v>
      </c>
      <c r="AT106" s="440">
        <f t="shared" si="41"/>
        <v>2554.6770645214283</v>
      </c>
      <c r="AU106" s="440">
        <f t="shared" si="41"/>
        <v>3115.2690174232348</v>
      </c>
      <c r="AV106" s="440">
        <f t="shared" si="41"/>
        <v>4115.1428117294781</v>
      </c>
      <c r="AW106" s="440">
        <f t="shared" si="41"/>
        <v>4968.1436733086703</v>
      </c>
      <c r="AX106" s="440">
        <f t="shared" si="41"/>
        <v>5716.3143598671659</v>
      </c>
      <c r="AY106" s="440">
        <f t="shared" si="41"/>
        <v>6472.9591635107718</v>
      </c>
      <c r="AZ106" s="440">
        <f t="shared" si="41"/>
        <v>6814.3212097308988</v>
      </c>
      <c r="BA106" s="440">
        <f t="shared" si="41"/>
        <v>7149.2059748527863</v>
      </c>
      <c r="BB106" s="440">
        <f t="shared" si="41"/>
        <v>7375.781106299286</v>
      </c>
      <c r="BC106" s="440">
        <f t="shared" si="41"/>
        <v>7663.7321957904423</v>
      </c>
      <c r="BD106" s="440">
        <f t="shared" si="41"/>
        <v>8242.8053509673791</v>
      </c>
      <c r="BE106" s="440">
        <f t="shared" si="41"/>
        <v>8781.0577716010084</v>
      </c>
      <c r="BF106" s="440">
        <f t="shared" si="41"/>
        <v>8595.7287793649521</v>
      </c>
      <c r="BG106" s="440">
        <f t="shared" si="41"/>
        <v>8814.1576957328471</v>
      </c>
      <c r="BH106" s="482">
        <f t="shared" ref="BH106:CG106" si="42">+BH110</f>
        <v>8064.872287288772</v>
      </c>
      <c r="BI106" s="440">
        <f t="shared" si="42"/>
        <v>7543.4815902708469</v>
      </c>
      <c r="BJ106" s="440">
        <f t="shared" si="42"/>
        <v>7414.0379414657009</v>
      </c>
      <c r="BK106" s="440">
        <f t="shared" si="42"/>
        <v>8002.2407279154359</v>
      </c>
      <c r="BL106" s="440">
        <f t="shared" si="42"/>
        <v>7786.9205020498957</v>
      </c>
      <c r="BM106" s="440">
        <f t="shared" si="42"/>
        <v>7511.9570234306384</v>
      </c>
      <c r="BN106" s="440">
        <f t="shared" si="42"/>
        <v>6854.9073894782568</v>
      </c>
      <c r="BO106" s="440">
        <f t="shared" si="42"/>
        <v>5874.4424589848941</v>
      </c>
      <c r="BP106" s="440">
        <f t="shared" si="42"/>
        <v>3552.1598355280762</v>
      </c>
      <c r="BQ106" s="440">
        <f t="shared" si="42"/>
        <v>1388.4467149713605</v>
      </c>
      <c r="BR106" s="440">
        <f t="shared" si="42"/>
        <v>636.07235949888548</v>
      </c>
      <c r="BS106" s="440">
        <f t="shared" si="42"/>
        <v>320.26366064425594</v>
      </c>
      <c r="BT106" s="440">
        <f t="shared" si="42"/>
        <v>133.94089927786908</v>
      </c>
      <c r="BU106" s="440">
        <f t="shared" si="42"/>
        <v>38.293178101559405</v>
      </c>
      <c r="BV106" s="440">
        <f t="shared" si="42"/>
        <v>4.0765931155644468</v>
      </c>
      <c r="BW106" s="440">
        <f t="shared" si="42"/>
        <v>1.8205563572481778</v>
      </c>
      <c r="BX106" s="440">
        <f t="shared" si="42"/>
        <v>1.3487453240367209</v>
      </c>
      <c r="BY106" s="440">
        <f t="shared" si="42"/>
        <v>1.0220565594502176</v>
      </c>
      <c r="BZ106" s="440">
        <f t="shared" si="42"/>
        <v>1.0590502216106195</v>
      </c>
      <c r="CA106" s="440">
        <f t="shared" si="42"/>
        <v>0.68262777854327694</v>
      </c>
      <c r="CB106" s="440">
        <f t="shared" si="42"/>
        <v>0.24557203901206801</v>
      </c>
      <c r="CC106" s="440">
        <f t="shared" si="42"/>
        <v>-3.1832211341465212E-5</v>
      </c>
      <c r="CD106" s="440">
        <f t="shared" si="42"/>
        <v>-9.8178448873481253E-5</v>
      </c>
      <c r="CE106" s="440">
        <f t="shared" si="42"/>
        <v>-1.2121349292435531E-3</v>
      </c>
      <c r="CF106" s="440">
        <f t="shared" si="42"/>
        <v>-1.4497670557600476E-3</v>
      </c>
      <c r="CG106" s="442">
        <f t="shared" si="42"/>
        <v>-1.4743683962265052E-3</v>
      </c>
    </row>
    <row r="107" spans="1:85" x14ac:dyDescent="0.35">
      <c r="A107" s="353"/>
      <c r="B107" s="444" t="s">
        <v>799</v>
      </c>
      <c r="D107" s="446">
        <v>0</v>
      </c>
      <c r="E107" s="446">
        <v>0</v>
      </c>
      <c r="F107" s="446">
        <v>0</v>
      </c>
      <c r="G107" s="446">
        <v>0</v>
      </c>
      <c r="H107" s="446">
        <v>0</v>
      </c>
      <c r="I107" s="446">
        <v>0</v>
      </c>
      <c r="J107" s="446">
        <v>0</v>
      </c>
      <c r="K107" s="446">
        <v>0</v>
      </c>
      <c r="L107" s="446">
        <v>0</v>
      </c>
      <c r="M107" s="446">
        <v>0</v>
      </c>
      <c r="N107" s="446">
        <v>0</v>
      </c>
      <c r="O107" s="446">
        <v>0</v>
      </c>
      <c r="P107" s="446">
        <v>0</v>
      </c>
      <c r="Q107" s="446">
        <v>0</v>
      </c>
      <c r="R107" s="446">
        <v>0</v>
      </c>
      <c r="S107" s="446">
        <v>0</v>
      </c>
      <c r="T107" s="446">
        <v>0</v>
      </c>
      <c r="U107" s="446">
        <v>0</v>
      </c>
      <c r="V107" s="446">
        <v>0</v>
      </c>
      <c r="W107" s="446">
        <v>0</v>
      </c>
      <c r="X107" s="446">
        <v>0</v>
      </c>
      <c r="Y107" s="446">
        <v>0</v>
      </c>
      <c r="Z107" s="446">
        <v>0</v>
      </c>
      <c r="AA107" s="446">
        <v>0</v>
      </c>
      <c r="AB107" s="446">
        <v>0</v>
      </c>
      <c r="AC107" s="446">
        <v>0</v>
      </c>
      <c r="AD107" s="446">
        <v>0</v>
      </c>
      <c r="AE107" s="446">
        <v>0</v>
      </c>
      <c r="AF107" s="446">
        <v>0</v>
      </c>
      <c r="AG107" s="446">
        <v>0</v>
      </c>
      <c r="AH107" s="446">
        <f>SUM(AH108:AH109)</f>
        <v>816.74964992480182</v>
      </c>
      <c r="AI107" s="446">
        <f t="shared" ref="AI107:BM107" si="43">SUM(AI108:AI109)</f>
        <v>784.83610349778917</v>
      </c>
      <c r="AJ107" s="446">
        <f t="shared" si="43"/>
        <v>776.40306992970932</v>
      </c>
      <c r="AK107" s="446">
        <f t="shared" si="43"/>
        <v>808.57476321585159</v>
      </c>
      <c r="AL107" s="446">
        <f t="shared" si="43"/>
        <v>985.05552698621364</v>
      </c>
      <c r="AM107" s="446">
        <f t="shared" si="43"/>
        <v>1107.2992651943359</v>
      </c>
      <c r="AN107" s="446">
        <f t="shared" si="43"/>
        <v>1210.8223271147731</v>
      </c>
      <c r="AO107" s="446">
        <f t="shared" si="43"/>
        <v>1405.3097480328988</v>
      </c>
      <c r="AP107" s="446">
        <f t="shared" si="43"/>
        <v>1685.1114435911525</v>
      </c>
      <c r="AQ107" s="446">
        <f t="shared" si="43"/>
        <v>1734.1700587945252</v>
      </c>
      <c r="AR107" s="446">
        <f t="shared" si="43"/>
        <v>2135.2966357681426</v>
      </c>
      <c r="AS107" s="446">
        <f t="shared" si="43"/>
        <v>2308.536135345721</v>
      </c>
      <c r="AT107" s="446">
        <f t="shared" si="43"/>
        <v>2554.6770645214283</v>
      </c>
      <c r="AU107" s="446">
        <f t="shared" si="43"/>
        <v>3115.2690174232348</v>
      </c>
      <c r="AV107" s="446">
        <f t="shared" si="43"/>
        <v>4115.1428117294781</v>
      </c>
      <c r="AW107" s="446">
        <f t="shared" si="43"/>
        <v>4968.1436733086703</v>
      </c>
      <c r="AX107" s="446">
        <f t="shared" si="43"/>
        <v>5716.3143598671659</v>
      </c>
      <c r="AY107" s="446">
        <f t="shared" si="43"/>
        <v>6472.9591635107718</v>
      </c>
      <c r="AZ107" s="446">
        <f t="shared" si="43"/>
        <v>6814.3212097308988</v>
      </c>
      <c r="BA107" s="446">
        <f t="shared" si="43"/>
        <v>7149.2059748527863</v>
      </c>
      <c r="BB107" s="446">
        <f t="shared" si="43"/>
        <v>7375.781106299286</v>
      </c>
      <c r="BC107" s="446">
        <f t="shared" si="43"/>
        <v>7663.7321957904423</v>
      </c>
      <c r="BD107" s="446">
        <f t="shared" si="43"/>
        <v>8242.8053509673791</v>
      </c>
      <c r="BE107" s="446">
        <f t="shared" si="43"/>
        <v>8781.0577716010084</v>
      </c>
      <c r="BF107" s="446">
        <f t="shared" si="43"/>
        <v>8595.7287793649521</v>
      </c>
      <c r="BG107" s="446">
        <f t="shared" si="43"/>
        <v>8814.1576957328471</v>
      </c>
      <c r="BH107" s="446">
        <f t="shared" si="43"/>
        <v>8662.2364827673082</v>
      </c>
      <c r="BI107" s="446">
        <f t="shared" si="43"/>
        <v>8368.7191103203859</v>
      </c>
      <c r="BJ107" s="446">
        <f t="shared" si="43"/>
        <v>8256.4574513054304</v>
      </c>
      <c r="BK107" s="446">
        <f t="shared" si="43"/>
        <v>8540.4988136643788</v>
      </c>
      <c r="BL107" s="446">
        <f t="shared" si="43"/>
        <v>8127.8700193766726</v>
      </c>
      <c r="BM107" s="446">
        <f t="shared" si="43"/>
        <v>7852.6450890373644</v>
      </c>
      <c r="BN107" s="446">
        <v>0</v>
      </c>
      <c r="BO107" s="446">
        <v>0</v>
      </c>
      <c r="BP107" s="446">
        <v>0</v>
      </c>
      <c r="BQ107" s="446">
        <v>0</v>
      </c>
      <c r="BR107" s="446">
        <v>0</v>
      </c>
      <c r="BS107" s="446">
        <v>0</v>
      </c>
      <c r="BT107" s="446">
        <v>0</v>
      </c>
      <c r="BU107" s="446">
        <v>0</v>
      </c>
      <c r="BV107" s="446">
        <v>0</v>
      </c>
      <c r="BW107" s="446">
        <v>0</v>
      </c>
      <c r="BX107" s="446">
        <v>0</v>
      </c>
      <c r="BY107" s="446">
        <v>0</v>
      </c>
      <c r="BZ107" s="446">
        <v>0</v>
      </c>
      <c r="CA107" s="446">
        <v>0</v>
      </c>
      <c r="CB107" s="446">
        <v>0</v>
      </c>
      <c r="CC107" s="446">
        <v>0</v>
      </c>
      <c r="CD107" s="446">
        <v>0</v>
      </c>
      <c r="CE107" s="446">
        <v>0</v>
      </c>
      <c r="CF107" s="446">
        <v>0</v>
      </c>
      <c r="CG107" s="447">
        <v>0</v>
      </c>
    </row>
    <row r="108" spans="1:85" x14ac:dyDescent="0.35">
      <c r="A108" s="353"/>
      <c r="B108" s="288" t="s">
        <v>800</v>
      </c>
      <c r="D108" s="446">
        <v>0</v>
      </c>
      <c r="E108" s="446">
        <v>0</v>
      </c>
      <c r="F108" s="446">
        <v>0</v>
      </c>
      <c r="G108" s="446">
        <v>0</v>
      </c>
      <c r="H108" s="446">
        <v>0</v>
      </c>
      <c r="I108" s="446">
        <v>0</v>
      </c>
      <c r="J108" s="446">
        <v>0</v>
      </c>
      <c r="K108" s="446">
        <v>0</v>
      </c>
      <c r="L108" s="446">
        <v>0</v>
      </c>
      <c r="M108" s="446">
        <v>0</v>
      </c>
      <c r="N108" s="446">
        <v>0</v>
      </c>
      <c r="O108" s="446">
        <v>0</v>
      </c>
      <c r="P108" s="446">
        <v>0</v>
      </c>
      <c r="Q108" s="446">
        <v>0</v>
      </c>
      <c r="R108" s="446">
        <v>0</v>
      </c>
      <c r="S108" s="446">
        <v>0</v>
      </c>
      <c r="T108" s="446">
        <v>0</v>
      </c>
      <c r="U108" s="446">
        <v>0</v>
      </c>
      <c r="V108" s="446">
        <v>0</v>
      </c>
      <c r="W108" s="446">
        <v>0</v>
      </c>
      <c r="X108" s="446">
        <v>0</v>
      </c>
      <c r="Y108" s="446">
        <v>0</v>
      </c>
      <c r="Z108" s="446">
        <v>0</v>
      </c>
      <c r="AA108" s="446">
        <v>0</v>
      </c>
      <c r="AB108" s="446">
        <v>0</v>
      </c>
      <c r="AC108" s="446">
        <v>0</v>
      </c>
      <c r="AD108" s="446">
        <v>0</v>
      </c>
      <c r="AE108" s="446">
        <v>0</v>
      </c>
      <c r="AF108" s="446">
        <v>0</v>
      </c>
      <c r="AG108" s="446">
        <v>0</v>
      </c>
      <c r="AH108" s="446">
        <v>621.98627186581064</v>
      </c>
      <c r="AI108" s="446">
        <v>602.06605199830403</v>
      </c>
      <c r="AJ108" s="446">
        <v>591.33024512088332</v>
      </c>
      <c r="AK108" s="446">
        <v>616.64034972522018</v>
      </c>
      <c r="AL108" s="446">
        <v>753.05403221339884</v>
      </c>
      <c r="AM108" s="446">
        <v>845.90402882059095</v>
      </c>
      <c r="AN108" s="446">
        <v>926.12472612178101</v>
      </c>
      <c r="AO108" s="446">
        <v>1076.7535337937256</v>
      </c>
      <c r="AP108" s="446">
        <v>1288.0629216318271</v>
      </c>
      <c r="AQ108" s="446">
        <v>1326.4776088564597</v>
      </c>
      <c r="AR108" s="446">
        <v>1631.8976879575184</v>
      </c>
      <c r="AS108" s="446">
        <v>1801.7843007576359</v>
      </c>
      <c r="AT108" s="446">
        <v>2168.4197862640531</v>
      </c>
      <c r="AU108" s="446">
        <v>2516.264467253935</v>
      </c>
      <c r="AV108" s="446">
        <v>3536.5524321972134</v>
      </c>
      <c r="AW108" s="446">
        <v>4411.9138472893792</v>
      </c>
      <c r="AX108" s="446">
        <v>5125.6147251455768</v>
      </c>
      <c r="AY108" s="446">
        <v>5741.6875509974507</v>
      </c>
      <c r="AZ108" s="446">
        <v>5848.6190023638455</v>
      </c>
      <c r="BA108" s="446">
        <v>6146.4904861264913</v>
      </c>
      <c r="BB108" s="446">
        <v>6509.3951759335696</v>
      </c>
      <c r="BC108" s="446">
        <v>6818.0920349614307</v>
      </c>
      <c r="BD108" s="446">
        <v>7403.5378970506999</v>
      </c>
      <c r="BE108" s="446">
        <v>7976.4190116535055</v>
      </c>
      <c r="BF108" s="446">
        <v>7826.741520033539</v>
      </c>
      <c r="BG108" s="446">
        <v>8042.8088304519306</v>
      </c>
      <c r="BH108" s="446">
        <v>7966.3165758414707</v>
      </c>
      <c r="BI108" s="446">
        <v>7856.0768100064079</v>
      </c>
      <c r="BJ108" s="446">
        <v>7763.7281491466456</v>
      </c>
      <c r="BK108" s="446">
        <v>7989.8051714269868</v>
      </c>
      <c r="BL108" s="446">
        <v>7720.1020195319579</v>
      </c>
      <c r="BM108" s="446">
        <v>7739.6248661093659</v>
      </c>
      <c r="BN108" s="446">
        <v>0</v>
      </c>
      <c r="BO108" s="446">
        <v>0</v>
      </c>
      <c r="BP108" s="446">
        <v>0</v>
      </c>
      <c r="BQ108" s="446">
        <v>0</v>
      </c>
      <c r="BR108" s="446">
        <v>0</v>
      </c>
      <c r="BS108" s="446">
        <v>0</v>
      </c>
      <c r="BT108" s="446">
        <v>0</v>
      </c>
      <c r="BU108" s="446">
        <v>0</v>
      </c>
      <c r="BV108" s="446">
        <v>0</v>
      </c>
      <c r="BW108" s="446">
        <v>0</v>
      </c>
      <c r="BX108" s="446">
        <v>0</v>
      </c>
      <c r="BY108" s="446">
        <v>0</v>
      </c>
      <c r="BZ108" s="446">
        <v>0</v>
      </c>
      <c r="CA108" s="446">
        <v>0</v>
      </c>
      <c r="CB108" s="446">
        <v>0</v>
      </c>
      <c r="CC108" s="446">
        <v>0</v>
      </c>
      <c r="CD108" s="446">
        <v>0</v>
      </c>
      <c r="CE108" s="446">
        <v>0</v>
      </c>
      <c r="CF108" s="446">
        <v>0</v>
      </c>
      <c r="CG108" s="447">
        <v>0</v>
      </c>
    </row>
    <row r="109" spans="1:85" x14ac:dyDescent="0.35">
      <c r="A109" s="353"/>
      <c r="B109" s="288" t="s">
        <v>801</v>
      </c>
      <c r="C109" s="444"/>
      <c r="D109" s="446">
        <v>0</v>
      </c>
      <c r="E109" s="446">
        <v>0</v>
      </c>
      <c r="F109" s="446">
        <v>0</v>
      </c>
      <c r="G109" s="446">
        <v>0</v>
      </c>
      <c r="H109" s="446">
        <v>0</v>
      </c>
      <c r="I109" s="446">
        <v>0</v>
      </c>
      <c r="J109" s="446">
        <v>0</v>
      </c>
      <c r="K109" s="446">
        <v>0</v>
      </c>
      <c r="L109" s="446">
        <v>0</v>
      </c>
      <c r="M109" s="446">
        <v>0</v>
      </c>
      <c r="N109" s="446">
        <v>0</v>
      </c>
      <c r="O109" s="446">
        <v>0</v>
      </c>
      <c r="P109" s="446">
        <v>0</v>
      </c>
      <c r="Q109" s="446">
        <v>0</v>
      </c>
      <c r="R109" s="446">
        <v>0</v>
      </c>
      <c r="S109" s="446">
        <v>0</v>
      </c>
      <c r="T109" s="446">
        <v>0</v>
      </c>
      <c r="U109" s="446">
        <v>0</v>
      </c>
      <c r="V109" s="446">
        <v>0</v>
      </c>
      <c r="W109" s="446">
        <v>0</v>
      </c>
      <c r="X109" s="446">
        <v>0</v>
      </c>
      <c r="Y109" s="446">
        <v>0</v>
      </c>
      <c r="Z109" s="446">
        <v>0</v>
      </c>
      <c r="AA109" s="446">
        <v>0</v>
      </c>
      <c r="AB109" s="446">
        <v>0</v>
      </c>
      <c r="AC109" s="446">
        <v>0</v>
      </c>
      <c r="AD109" s="446">
        <v>0</v>
      </c>
      <c r="AE109" s="446">
        <v>0</v>
      </c>
      <c r="AF109" s="446">
        <v>0</v>
      </c>
      <c r="AG109" s="446">
        <v>0</v>
      </c>
      <c r="AH109" s="446">
        <v>194.76337805899121</v>
      </c>
      <c r="AI109" s="446">
        <v>182.77005149948513</v>
      </c>
      <c r="AJ109" s="446">
        <v>185.07282480882606</v>
      </c>
      <c r="AK109" s="446">
        <v>191.93441349063147</v>
      </c>
      <c r="AL109" s="446">
        <v>232.00149477281479</v>
      </c>
      <c r="AM109" s="446">
        <v>261.39523637374486</v>
      </c>
      <c r="AN109" s="446">
        <v>284.69760099299197</v>
      </c>
      <c r="AO109" s="446">
        <v>328.55621423917307</v>
      </c>
      <c r="AP109" s="446">
        <v>397.04852195932534</v>
      </c>
      <c r="AQ109" s="446">
        <v>407.69244993806552</v>
      </c>
      <c r="AR109" s="446">
        <v>503.39894781062435</v>
      </c>
      <c r="AS109" s="446">
        <v>506.7518345880851</v>
      </c>
      <c r="AT109" s="446">
        <v>386.25727825737528</v>
      </c>
      <c r="AU109" s="446">
        <v>599.00455016929959</v>
      </c>
      <c r="AV109" s="446">
        <v>578.59037953226471</v>
      </c>
      <c r="AW109" s="446">
        <v>556.22982601929141</v>
      </c>
      <c r="AX109" s="446">
        <v>590.69963472158895</v>
      </c>
      <c r="AY109" s="446">
        <v>731.2716125133212</v>
      </c>
      <c r="AZ109" s="446">
        <v>965.70220736705346</v>
      </c>
      <c r="BA109" s="446">
        <v>1002.7154887262946</v>
      </c>
      <c r="BB109" s="446">
        <v>866.3859303657166</v>
      </c>
      <c r="BC109" s="446">
        <v>845.64016082901207</v>
      </c>
      <c r="BD109" s="446">
        <v>839.26745391667862</v>
      </c>
      <c r="BE109" s="446">
        <v>804.63875994750276</v>
      </c>
      <c r="BF109" s="446">
        <v>768.98725933141304</v>
      </c>
      <c r="BG109" s="446">
        <v>771.34886528091647</v>
      </c>
      <c r="BH109" s="446">
        <v>695.91990692583784</v>
      </c>
      <c r="BI109" s="446">
        <v>512.64230031397744</v>
      </c>
      <c r="BJ109" s="446">
        <v>492.729302158785</v>
      </c>
      <c r="BK109" s="446">
        <v>550.69364223739183</v>
      </c>
      <c r="BL109" s="446">
        <v>407.76799984471467</v>
      </c>
      <c r="BM109" s="446">
        <v>113.02022292799892</v>
      </c>
      <c r="BN109" s="446">
        <v>0</v>
      </c>
      <c r="BO109" s="446">
        <v>0</v>
      </c>
      <c r="BP109" s="446">
        <v>0</v>
      </c>
      <c r="BQ109" s="446">
        <v>0</v>
      </c>
      <c r="BR109" s="446">
        <v>0</v>
      </c>
      <c r="BS109" s="446">
        <v>0</v>
      </c>
      <c r="BT109" s="446">
        <v>0</v>
      </c>
      <c r="BU109" s="446">
        <v>0</v>
      </c>
      <c r="BV109" s="446">
        <v>0</v>
      </c>
      <c r="BW109" s="446">
        <v>0</v>
      </c>
      <c r="BX109" s="446">
        <v>0</v>
      </c>
      <c r="BY109" s="446">
        <v>0</v>
      </c>
      <c r="BZ109" s="446">
        <v>0</v>
      </c>
      <c r="CA109" s="446">
        <v>0</v>
      </c>
      <c r="CB109" s="446">
        <v>0</v>
      </c>
      <c r="CC109" s="446">
        <v>0</v>
      </c>
      <c r="CD109" s="446">
        <v>0</v>
      </c>
      <c r="CE109" s="446">
        <v>0</v>
      </c>
      <c r="CF109" s="446">
        <v>0</v>
      </c>
      <c r="CG109" s="447">
        <v>0</v>
      </c>
    </row>
    <row r="110" spans="1:85" x14ac:dyDescent="0.35">
      <c r="A110" s="353"/>
      <c r="B110" s="444" t="s">
        <v>802</v>
      </c>
      <c r="C110" s="444"/>
      <c r="D110" s="446">
        <v>0</v>
      </c>
      <c r="E110" s="446">
        <v>0</v>
      </c>
      <c r="F110" s="446">
        <v>0</v>
      </c>
      <c r="G110" s="446">
        <v>0</v>
      </c>
      <c r="H110" s="446">
        <v>0</v>
      </c>
      <c r="I110" s="446">
        <v>0</v>
      </c>
      <c r="J110" s="446">
        <v>0</v>
      </c>
      <c r="K110" s="446">
        <v>0</v>
      </c>
      <c r="L110" s="446">
        <v>0</v>
      </c>
      <c r="M110" s="446">
        <v>0</v>
      </c>
      <c r="N110" s="446">
        <v>0</v>
      </c>
      <c r="O110" s="446">
        <v>0</v>
      </c>
      <c r="P110" s="446">
        <v>0</v>
      </c>
      <c r="Q110" s="446">
        <v>0</v>
      </c>
      <c r="R110" s="446">
        <v>0</v>
      </c>
      <c r="S110" s="446">
        <v>0</v>
      </c>
      <c r="T110" s="446">
        <v>0</v>
      </c>
      <c r="U110" s="446">
        <v>0</v>
      </c>
      <c r="V110" s="446">
        <v>0</v>
      </c>
      <c r="W110" s="446">
        <v>0</v>
      </c>
      <c r="X110" s="446">
        <v>0</v>
      </c>
      <c r="Y110" s="446">
        <v>0</v>
      </c>
      <c r="Z110" s="446">
        <v>0</v>
      </c>
      <c r="AA110" s="446">
        <v>0</v>
      </c>
      <c r="AB110" s="446">
        <v>0</v>
      </c>
      <c r="AC110" s="446">
        <v>0</v>
      </c>
      <c r="AD110" s="446">
        <v>0</v>
      </c>
      <c r="AE110" s="446">
        <v>0</v>
      </c>
      <c r="AF110" s="446">
        <v>0</v>
      </c>
      <c r="AG110" s="446">
        <v>0</v>
      </c>
      <c r="AH110" s="446">
        <v>0</v>
      </c>
      <c r="AI110" s="446">
        <v>0</v>
      </c>
      <c r="AJ110" s="446">
        <v>0</v>
      </c>
      <c r="AK110" s="446">
        <v>0</v>
      </c>
      <c r="AL110" s="446">
        <v>0</v>
      </c>
      <c r="AM110" s="446">
        <v>0</v>
      </c>
      <c r="AN110" s="446">
        <v>0</v>
      </c>
      <c r="AO110" s="446">
        <v>0</v>
      </c>
      <c r="AP110" s="446">
        <v>0</v>
      </c>
      <c r="AQ110" s="446">
        <v>0</v>
      </c>
      <c r="AR110" s="446">
        <v>0</v>
      </c>
      <c r="AS110" s="446">
        <v>0</v>
      </c>
      <c r="AT110" s="446">
        <v>0</v>
      </c>
      <c r="AU110" s="446">
        <v>0</v>
      </c>
      <c r="AV110" s="446">
        <v>0</v>
      </c>
      <c r="AW110" s="446">
        <v>0</v>
      </c>
      <c r="AX110" s="446">
        <v>0</v>
      </c>
      <c r="AY110" s="446">
        <v>0</v>
      </c>
      <c r="AZ110" s="446">
        <v>0</v>
      </c>
      <c r="BA110" s="446">
        <v>0</v>
      </c>
      <c r="BB110" s="446">
        <v>0</v>
      </c>
      <c r="BC110" s="446">
        <v>0</v>
      </c>
      <c r="BD110" s="446">
        <v>8657.5777857483899</v>
      </c>
      <c r="BE110" s="446">
        <v>9303.8225599667985</v>
      </c>
      <c r="BF110" s="446">
        <v>9073.6893688744094</v>
      </c>
      <c r="BG110" s="446">
        <v>8894.6339447656574</v>
      </c>
      <c r="BH110" s="446">
        <v>8064.872287288772</v>
      </c>
      <c r="BI110" s="446">
        <v>7543.4815902708469</v>
      </c>
      <c r="BJ110" s="446">
        <v>7414.0379414657009</v>
      </c>
      <c r="BK110" s="446">
        <v>8002.2407279154359</v>
      </c>
      <c r="BL110" s="446">
        <v>7786.9205020498957</v>
      </c>
      <c r="BM110" s="446">
        <v>7511.9570234306384</v>
      </c>
      <c r="BN110" s="446">
        <v>6854.9073894782568</v>
      </c>
      <c r="BO110" s="446">
        <v>5874.4424589848941</v>
      </c>
      <c r="BP110" s="446">
        <v>3552.1598355280762</v>
      </c>
      <c r="BQ110" s="446">
        <v>1388.4467149713605</v>
      </c>
      <c r="BR110" s="446">
        <v>636.07235949888548</v>
      </c>
      <c r="BS110" s="446">
        <v>320.26366064425594</v>
      </c>
      <c r="BT110" s="446">
        <v>133.94089927786908</v>
      </c>
      <c r="BU110" s="446">
        <v>38.293178101559405</v>
      </c>
      <c r="BV110" s="446">
        <v>4.0765931155644468</v>
      </c>
      <c r="BW110" s="446">
        <v>1.8205563572481778</v>
      </c>
      <c r="BX110" s="446">
        <v>1.3487453240367209</v>
      </c>
      <c r="BY110" s="446">
        <v>1.0220565594502176</v>
      </c>
      <c r="BZ110" s="446">
        <v>1.0590502216106195</v>
      </c>
      <c r="CA110" s="446">
        <v>0.68262777854327694</v>
      </c>
      <c r="CB110" s="446">
        <v>0.24557203901206801</v>
      </c>
      <c r="CC110" s="446">
        <v>-3.1832211341465212E-5</v>
      </c>
      <c r="CD110" s="446">
        <v>-9.8178448873481253E-5</v>
      </c>
      <c r="CE110" s="446">
        <v>-1.2121349292435531E-3</v>
      </c>
      <c r="CF110" s="446">
        <v>-1.4497670557600476E-3</v>
      </c>
      <c r="CG110" s="447">
        <v>-1.4743683962265052E-3</v>
      </c>
    </row>
    <row r="111" spans="1:85" x14ac:dyDescent="0.35">
      <c r="A111" s="353"/>
      <c r="B111" s="444"/>
      <c r="C111" s="444"/>
      <c r="D111" s="446"/>
      <c r="E111" s="446"/>
      <c r="F111" s="446"/>
      <c r="G111" s="446"/>
      <c r="H111" s="446"/>
      <c r="I111" s="446"/>
      <c r="J111" s="446"/>
      <c r="K111" s="446"/>
      <c r="L111" s="446"/>
      <c r="M111" s="446"/>
      <c r="N111" s="446"/>
      <c r="O111" s="446"/>
      <c r="P111" s="446"/>
      <c r="Q111" s="446"/>
      <c r="R111" s="446"/>
      <c r="S111" s="446"/>
      <c r="T111" s="446"/>
      <c r="U111" s="446"/>
      <c r="V111" s="446"/>
      <c r="W111" s="446"/>
      <c r="X111" s="446"/>
      <c r="Y111" s="446"/>
      <c r="Z111" s="446"/>
      <c r="AA111" s="446"/>
      <c r="AB111" s="446"/>
      <c r="AC111" s="446"/>
      <c r="AD111" s="446"/>
      <c r="AE111" s="446"/>
      <c r="AF111" s="446"/>
      <c r="AG111" s="446"/>
      <c r="AH111" s="446"/>
      <c r="AI111" s="446"/>
      <c r="AJ111" s="446"/>
      <c r="AK111" s="446"/>
      <c r="AL111" s="446"/>
      <c r="AM111" s="446"/>
      <c r="AN111" s="446"/>
      <c r="AO111" s="446"/>
      <c r="AP111" s="446"/>
      <c r="AQ111" s="446"/>
      <c r="AR111" s="446"/>
      <c r="AS111" s="446"/>
      <c r="AT111" s="446"/>
      <c r="AU111" s="446"/>
      <c r="AV111" s="446"/>
      <c r="AW111" s="446"/>
      <c r="AX111" s="446"/>
      <c r="AY111" s="446"/>
      <c r="AZ111" s="446"/>
      <c r="BA111" s="446"/>
      <c r="BB111" s="446"/>
      <c r="BC111" s="446"/>
      <c r="BD111" s="446"/>
      <c r="BE111" s="446"/>
      <c r="BF111" s="446"/>
      <c r="BG111" s="446"/>
      <c r="BH111" s="446"/>
      <c r="BI111" s="446"/>
      <c r="BJ111" s="446"/>
      <c r="BK111" s="446"/>
      <c r="BL111" s="446"/>
      <c r="BM111" s="446"/>
      <c r="BN111" s="446"/>
      <c r="BO111" s="446"/>
      <c r="BP111" s="446"/>
      <c r="BQ111" s="446"/>
      <c r="BR111" s="446"/>
      <c r="BS111" s="446"/>
      <c r="BT111" s="446"/>
      <c r="BU111" s="446"/>
      <c r="BV111" s="446"/>
      <c r="BW111" s="446"/>
      <c r="BX111" s="446"/>
      <c r="BY111" s="446"/>
      <c r="BZ111" s="446"/>
      <c r="CA111" s="446"/>
      <c r="CB111" s="446"/>
      <c r="CC111" s="446"/>
      <c r="CD111" s="446"/>
      <c r="CE111" s="446"/>
      <c r="CF111" s="446"/>
      <c r="CG111" s="447"/>
    </row>
    <row r="112" spans="1:85" ht="15" customHeight="1" x14ac:dyDescent="0.35">
      <c r="B112" s="63" t="s">
        <v>669</v>
      </c>
      <c r="D112" s="440">
        <v>0</v>
      </c>
      <c r="E112" s="440">
        <v>0</v>
      </c>
      <c r="F112" s="440">
        <v>0</v>
      </c>
      <c r="G112" s="440">
        <v>0</v>
      </c>
      <c r="H112" s="440">
        <v>0</v>
      </c>
      <c r="I112" s="440">
        <v>0</v>
      </c>
      <c r="J112" s="440">
        <v>0</v>
      </c>
      <c r="K112" s="440">
        <v>0</v>
      </c>
      <c r="L112" s="440">
        <v>0</v>
      </c>
      <c r="M112" s="440">
        <v>0</v>
      </c>
      <c r="N112" s="440">
        <v>0</v>
      </c>
      <c r="O112" s="440">
        <v>0</v>
      </c>
      <c r="P112" s="440">
        <v>0</v>
      </c>
      <c r="Q112" s="440">
        <v>0</v>
      </c>
      <c r="R112" s="440">
        <v>0</v>
      </c>
      <c r="S112" s="440">
        <v>0</v>
      </c>
      <c r="T112" s="440">
        <v>0</v>
      </c>
      <c r="U112" s="440">
        <v>0</v>
      </c>
      <c r="V112" s="440">
        <v>0</v>
      </c>
      <c r="W112" s="440">
        <v>0</v>
      </c>
      <c r="X112" s="440">
        <v>0</v>
      </c>
      <c r="Y112" s="440">
        <v>0</v>
      </c>
      <c r="Z112" s="440">
        <v>0</v>
      </c>
      <c r="AA112" s="440">
        <v>0</v>
      </c>
      <c r="AB112" s="440">
        <v>0</v>
      </c>
      <c r="AC112" s="440">
        <v>0</v>
      </c>
      <c r="AD112" s="440">
        <v>0</v>
      </c>
      <c r="AE112" s="440">
        <v>0</v>
      </c>
      <c r="AF112" s="440">
        <v>0</v>
      </c>
      <c r="AG112" s="440">
        <v>0</v>
      </c>
      <c r="AH112" s="440">
        <v>0</v>
      </c>
      <c r="AI112" s="440">
        <v>0</v>
      </c>
      <c r="AJ112" s="440">
        <v>0</v>
      </c>
      <c r="AK112" s="440">
        <v>0</v>
      </c>
      <c r="AL112" s="440">
        <v>0</v>
      </c>
      <c r="AM112" s="440">
        <v>0</v>
      </c>
      <c r="AN112" s="440">
        <v>0</v>
      </c>
      <c r="AO112" s="440">
        <v>0</v>
      </c>
      <c r="AP112" s="440">
        <v>0</v>
      </c>
      <c r="AQ112" s="440">
        <v>0</v>
      </c>
      <c r="AR112" s="440">
        <v>0</v>
      </c>
      <c r="AS112" s="440">
        <v>0</v>
      </c>
      <c r="AT112" s="440">
        <v>0</v>
      </c>
      <c r="AU112" s="440">
        <v>0</v>
      </c>
      <c r="AV112" s="440">
        <v>0</v>
      </c>
      <c r="AW112" s="440">
        <v>0</v>
      </c>
      <c r="AX112" s="440">
        <v>0</v>
      </c>
      <c r="AY112" s="440">
        <v>0</v>
      </c>
      <c r="AZ112" s="440">
        <v>1.3111522815623144</v>
      </c>
      <c r="BA112" s="440">
        <v>1.163873015986068</v>
      </c>
      <c r="BB112" s="440">
        <v>1.5195319730459513</v>
      </c>
      <c r="BC112" s="440">
        <v>1.5728221156428515</v>
      </c>
      <c r="BD112" s="440">
        <f t="shared" ref="BD112:BI112" si="44">SUM(BD113:BD118)</f>
        <v>64.862388237139768</v>
      </c>
      <c r="BE112" s="440">
        <f t="shared" si="44"/>
        <v>65.670696330460871</v>
      </c>
      <c r="BF112" s="440">
        <f t="shared" si="44"/>
        <v>65.784373749234149</v>
      </c>
      <c r="BG112" s="440">
        <f t="shared" si="44"/>
        <v>67.721553012139381</v>
      </c>
      <c r="BH112" s="440">
        <f t="shared" si="44"/>
        <v>69.47315076743331</v>
      </c>
      <c r="BI112" s="440">
        <f t="shared" si="44"/>
        <v>71.991038537999984</v>
      </c>
      <c r="BJ112" s="440">
        <f t="shared" ref="BJ112:CG112" si="45">SUM(BJ113:BJ118)</f>
        <v>71.068512834125244</v>
      </c>
      <c r="BK112" s="440">
        <f t="shared" si="45"/>
        <v>72.202302220011745</v>
      </c>
      <c r="BL112" s="440">
        <f t="shared" si="45"/>
        <v>69.041431986526874</v>
      </c>
      <c r="BM112" s="440">
        <f t="shared" si="45"/>
        <v>66.865084097680992</v>
      </c>
      <c r="BN112" s="440">
        <f t="shared" si="45"/>
        <v>60.38815806082961</v>
      </c>
      <c r="BO112" s="440">
        <f t="shared" si="45"/>
        <v>56.514204041502602</v>
      </c>
      <c r="BP112" s="440">
        <f t="shared" si="45"/>
        <v>51.873262125464983</v>
      </c>
      <c r="BQ112" s="440">
        <f t="shared" si="45"/>
        <v>45.438854622631418</v>
      </c>
      <c r="BR112" s="440">
        <f t="shared" si="45"/>
        <v>36.520396941516864</v>
      </c>
      <c r="BS112" s="440">
        <f t="shared" si="45"/>
        <v>38.368558405914342</v>
      </c>
      <c r="BT112" s="440">
        <f t="shared" si="45"/>
        <v>37.614911725636951</v>
      </c>
      <c r="BU112" s="440">
        <f t="shared" si="45"/>
        <v>37.865482588656988</v>
      </c>
      <c r="BV112" s="440">
        <f t="shared" si="45"/>
        <v>36.101519713549969</v>
      </c>
      <c r="BW112" s="440">
        <f t="shared" si="45"/>
        <v>32.932702195548536</v>
      </c>
      <c r="BX112" s="440">
        <f t="shared" si="45"/>
        <v>30.137599310132305</v>
      </c>
      <c r="BY112" s="440">
        <f t="shared" si="45"/>
        <v>28.262901927168851</v>
      </c>
      <c r="BZ112" s="440">
        <f t="shared" si="45"/>
        <v>26.804236583425801</v>
      </c>
      <c r="CA112" s="440">
        <f t="shared" si="45"/>
        <v>24.15750635268731</v>
      </c>
      <c r="CB112" s="440">
        <f t="shared" si="45"/>
        <v>23.206046668853215</v>
      </c>
      <c r="CC112" s="440">
        <f t="shared" si="45"/>
        <v>14.74063435387032</v>
      </c>
      <c r="CD112" s="440">
        <f t="shared" si="45"/>
        <v>9.1340456955224489</v>
      </c>
      <c r="CE112" s="440">
        <f t="shared" si="45"/>
        <v>9.244509822912212</v>
      </c>
      <c r="CF112" s="440">
        <f t="shared" si="45"/>
        <v>9.2635231412975063</v>
      </c>
      <c r="CG112" s="442">
        <f t="shared" si="45"/>
        <v>9.1449063584791972</v>
      </c>
    </row>
    <row r="113" spans="1:85" x14ac:dyDescent="0.35">
      <c r="B113" s="56" t="s">
        <v>786</v>
      </c>
      <c r="D113" s="446">
        <v>0</v>
      </c>
      <c r="E113" s="446">
        <v>0</v>
      </c>
      <c r="F113" s="446">
        <v>0</v>
      </c>
      <c r="G113" s="446">
        <v>0</v>
      </c>
      <c r="H113" s="446">
        <v>0</v>
      </c>
      <c r="I113" s="446">
        <v>0</v>
      </c>
      <c r="J113" s="446">
        <v>0</v>
      </c>
      <c r="K113" s="446">
        <v>0</v>
      </c>
      <c r="L113" s="446">
        <v>0</v>
      </c>
      <c r="M113" s="446">
        <v>0</v>
      </c>
      <c r="N113" s="446">
        <v>0</v>
      </c>
      <c r="O113" s="446">
        <v>0</v>
      </c>
      <c r="P113" s="446">
        <v>0</v>
      </c>
      <c r="Q113" s="446">
        <v>0</v>
      </c>
      <c r="R113" s="446">
        <v>0</v>
      </c>
      <c r="S113" s="446">
        <v>0</v>
      </c>
      <c r="T113" s="446">
        <v>0</v>
      </c>
      <c r="U113" s="446">
        <v>0</v>
      </c>
      <c r="V113" s="446">
        <v>0</v>
      </c>
      <c r="W113" s="446">
        <v>0</v>
      </c>
      <c r="X113" s="446">
        <v>0</v>
      </c>
      <c r="Y113" s="446">
        <v>0</v>
      </c>
      <c r="Z113" s="446">
        <v>0</v>
      </c>
      <c r="AA113" s="446">
        <v>0</v>
      </c>
      <c r="AB113" s="446">
        <v>0</v>
      </c>
      <c r="AC113" s="446">
        <v>0</v>
      </c>
      <c r="AD113" s="446">
        <v>0</v>
      </c>
      <c r="AE113" s="446">
        <v>0</v>
      </c>
      <c r="AF113" s="446">
        <v>0</v>
      </c>
      <c r="AG113" s="446">
        <v>0</v>
      </c>
      <c r="AH113" s="446">
        <v>0</v>
      </c>
      <c r="AI113" s="446">
        <v>0</v>
      </c>
      <c r="AJ113" s="446">
        <v>0</v>
      </c>
      <c r="AK113" s="446">
        <v>0</v>
      </c>
      <c r="AL113" s="446">
        <v>0</v>
      </c>
      <c r="AM113" s="446">
        <v>0</v>
      </c>
      <c r="AN113" s="446">
        <v>0</v>
      </c>
      <c r="AO113" s="446">
        <v>0</v>
      </c>
      <c r="AP113" s="446">
        <v>0</v>
      </c>
      <c r="AQ113" s="446">
        <v>0</v>
      </c>
      <c r="AR113" s="446">
        <v>0</v>
      </c>
      <c r="AS113" s="446">
        <v>0</v>
      </c>
      <c r="AT113" s="446">
        <v>0</v>
      </c>
      <c r="AU113" s="446">
        <v>0</v>
      </c>
      <c r="AV113" s="446">
        <v>0</v>
      </c>
      <c r="AW113" s="446">
        <v>0</v>
      </c>
      <c r="AX113" s="446">
        <v>0</v>
      </c>
      <c r="AY113" s="446">
        <v>0</v>
      </c>
      <c r="AZ113" s="446">
        <v>0</v>
      </c>
      <c r="BA113" s="446">
        <v>0</v>
      </c>
      <c r="BB113" s="446">
        <v>0</v>
      </c>
      <c r="BC113" s="446">
        <v>0</v>
      </c>
      <c r="BD113" s="446">
        <v>1.2311534430066475</v>
      </c>
      <c r="BE113" s="446">
        <v>1.2145400607105612</v>
      </c>
      <c r="BF113" s="446">
        <v>1.10604519254036</v>
      </c>
      <c r="BG113" s="446">
        <v>1.1328488036266082</v>
      </c>
      <c r="BH113" s="446">
        <v>0.97308429852178091</v>
      </c>
      <c r="BI113" s="446">
        <v>0.61515120067242179</v>
      </c>
      <c r="BJ113" s="446">
        <v>0.49467247328192715</v>
      </c>
      <c r="BK113" s="446">
        <v>0.37307482557133742</v>
      </c>
      <c r="BL113" s="446">
        <v>0.3767498772343672</v>
      </c>
      <c r="BM113" s="446">
        <v>3.4670116103862364E-2</v>
      </c>
      <c r="BN113" s="446">
        <v>9.7948786738229682E-2</v>
      </c>
      <c r="BO113" s="446">
        <v>6.6137803313260829E-2</v>
      </c>
      <c r="BP113" s="446">
        <v>5.3773451723389473E-2</v>
      </c>
      <c r="BQ113" s="446">
        <v>1.4447883777371918E-2</v>
      </c>
      <c r="BR113" s="446">
        <v>2.6057232668703421E-3</v>
      </c>
      <c r="BS113" s="446">
        <v>1.9847218345031292E-2</v>
      </c>
      <c r="BT113" s="446">
        <v>3.3740863889326692E-3</v>
      </c>
      <c r="BU113" s="446">
        <v>2.2523951404819272E-3</v>
      </c>
      <c r="BV113" s="446">
        <v>0</v>
      </c>
      <c r="BW113" s="446">
        <v>0</v>
      </c>
      <c r="BX113" s="446">
        <v>0</v>
      </c>
      <c r="BY113" s="446">
        <v>0</v>
      </c>
      <c r="BZ113" s="446">
        <v>0</v>
      </c>
      <c r="CA113" s="446">
        <v>0</v>
      </c>
      <c r="CB113" s="446">
        <v>0</v>
      </c>
      <c r="CC113" s="446">
        <v>0</v>
      </c>
      <c r="CD113" s="446">
        <v>0</v>
      </c>
      <c r="CE113" s="446">
        <v>0</v>
      </c>
      <c r="CF113" s="446">
        <v>0</v>
      </c>
      <c r="CG113" s="447">
        <v>0</v>
      </c>
    </row>
    <row r="114" spans="1:85" x14ac:dyDescent="0.35">
      <c r="B114" s="56" t="s">
        <v>787</v>
      </c>
      <c r="D114" s="446">
        <v>0</v>
      </c>
      <c r="E114" s="446">
        <v>0</v>
      </c>
      <c r="F114" s="446">
        <v>0</v>
      </c>
      <c r="G114" s="446">
        <v>0</v>
      </c>
      <c r="H114" s="446">
        <v>0</v>
      </c>
      <c r="I114" s="446">
        <v>0</v>
      </c>
      <c r="J114" s="446">
        <v>0</v>
      </c>
      <c r="K114" s="446">
        <v>0</v>
      </c>
      <c r="L114" s="446">
        <v>0</v>
      </c>
      <c r="M114" s="446">
        <v>0</v>
      </c>
      <c r="N114" s="446">
        <v>0</v>
      </c>
      <c r="O114" s="446">
        <v>0</v>
      </c>
      <c r="P114" s="446">
        <v>0</v>
      </c>
      <c r="Q114" s="446">
        <v>0</v>
      </c>
      <c r="R114" s="446">
        <v>0</v>
      </c>
      <c r="S114" s="446">
        <v>0</v>
      </c>
      <c r="T114" s="446">
        <v>0</v>
      </c>
      <c r="U114" s="446">
        <v>0</v>
      </c>
      <c r="V114" s="446">
        <v>0</v>
      </c>
      <c r="W114" s="446">
        <v>0</v>
      </c>
      <c r="X114" s="446">
        <v>0</v>
      </c>
      <c r="Y114" s="446">
        <v>0</v>
      </c>
      <c r="Z114" s="446">
        <v>0</v>
      </c>
      <c r="AA114" s="446">
        <v>0</v>
      </c>
      <c r="AB114" s="446">
        <v>0</v>
      </c>
      <c r="AC114" s="446">
        <v>0</v>
      </c>
      <c r="AD114" s="446">
        <v>0</v>
      </c>
      <c r="AE114" s="446">
        <v>0</v>
      </c>
      <c r="AF114" s="446">
        <v>0</v>
      </c>
      <c r="AG114" s="446">
        <v>0</v>
      </c>
      <c r="AH114" s="446">
        <v>0</v>
      </c>
      <c r="AI114" s="446">
        <v>0</v>
      </c>
      <c r="AJ114" s="446">
        <v>0</v>
      </c>
      <c r="AK114" s="446">
        <v>0</v>
      </c>
      <c r="AL114" s="446">
        <v>0</v>
      </c>
      <c r="AM114" s="446">
        <v>0</v>
      </c>
      <c r="AN114" s="446">
        <v>0</v>
      </c>
      <c r="AO114" s="446">
        <v>0</v>
      </c>
      <c r="AP114" s="446">
        <v>0</v>
      </c>
      <c r="AQ114" s="446">
        <v>0</v>
      </c>
      <c r="AR114" s="446">
        <v>0</v>
      </c>
      <c r="AS114" s="446">
        <v>0</v>
      </c>
      <c r="AT114" s="446">
        <v>0</v>
      </c>
      <c r="AU114" s="446">
        <v>0</v>
      </c>
      <c r="AV114" s="446">
        <v>0</v>
      </c>
      <c r="AW114" s="446">
        <v>0</v>
      </c>
      <c r="AX114" s="446">
        <v>0</v>
      </c>
      <c r="AY114" s="446">
        <v>0</v>
      </c>
      <c r="AZ114" s="446">
        <v>0</v>
      </c>
      <c r="BA114" s="446">
        <v>0</v>
      </c>
      <c r="BB114" s="446">
        <v>0</v>
      </c>
      <c r="BC114" s="446">
        <v>0</v>
      </c>
      <c r="BD114" s="446">
        <v>1.5640832699096574</v>
      </c>
      <c r="BE114" s="446">
        <v>1.7836662411774216</v>
      </c>
      <c r="BF114" s="446">
        <v>1.5604131695374643</v>
      </c>
      <c r="BG114" s="446">
        <v>1.6429150437866644</v>
      </c>
      <c r="BH114" s="446">
        <v>1.4734382961089862</v>
      </c>
      <c r="BI114" s="446">
        <v>1.2542417146348104</v>
      </c>
      <c r="BJ114" s="446">
        <v>0.99852922789378562</v>
      </c>
      <c r="BK114" s="446">
        <v>0.9414992859330874</v>
      </c>
      <c r="BL114" s="446">
        <v>0.77558711645518341</v>
      </c>
      <c r="BM114" s="446">
        <v>0.25848669075153802</v>
      </c>
      <c r="BN114" s="446">
        <v>7.8404013837048717E-2</v>
      </c>
      <c r="BO114" s="446">
        <v>6.2686134144812819E-2</v>
      </c>
      <c r="BP114" s="446">
        <v>5.5870926725962659E-2</v>
      </c>
      <c r="BQ114" s="446">
        <v>0</v>
      </c>
      <c r="BR114" s="446">
        <v>0</v>
      </c>
      <c r="BS114" s="446">
        <v>1.8817249780606057E-2</v>
      </c>
      <c r="BT114" s="446">
        <v>1.487401102378325E-3</v>
      </c>
      <c r="BU114" s="446">
        <v>7.5260436846818725E-3</v>
      </c>
      <c r="BV114" s="446">
        <v>0</v>
      </c>
      <c r="BW114" s="446">
        <v>0</v>
      </c>
      <c r="BX114" s="446">
        <v>0</v>
      </c>
      <c r="BY114" s="446">
        <v>0</v>
      </c>
      <c r="BZ114" s="446">
        <v>0</v>
      </c>
      <c r="CA114" s="446">
        <v>0</v>
      </c>
      <c r="CB114" s="446">
        <v>0</v>
      </c>
      <c r="CC114" s="446">
        <v>0</v>
      </c>
      <c r="CD114" s="446">
        <v>0</v>
      </c>
      <c r="CE114" s="446">
        <v>0</v>
      </c>
      <c r="CF114" s="446">
        <v>0</v>
      </c>
      <c r="CG114" s="447">
        <v>0</v>
      </c>
    </row>
    <row r="115" spans="1:85" x14ac:dyDescent="0.35">
      <c r="B115" s="56" t="s">
        <v>788</v>
      </c>
      <c r="D115" s="446">
        <v>0</v>
      </c>
      <c r="E115" s="446">
        <v>0</v>
      </c>
      <c r="F115" s="446">
        <v>0</v>
      </c>
      <c r="G115" s="446">
        <v>0</v>
      </c>
      <c r="H115" s="446">
        <v>0</v>
      </c>
      <c r="I115" s="446">
        <v>0</v>
      </c>
      <c r="J115" s="446">
        <v>0</v>
      </c>
      <c r="K115" s="446">
        <v>0</v>
      </c>
      <c r="L115" s="446">
        <v>0</v>
      </c>
      <c r="M115" s="446">
        <v>0</v>
      </c>
      <c r="N115" s="446">
        <v>0</v>
      </c>
      <c r="O115" s="446">
        <v>0</v>
      </c>
      <c r="P115" s="446">
        <v>0</v>
      </c>
      <c r="Q115" s="446">
        <v>0</v>
      </c>
      <c r="R115" s="446">
        <v>0</v>
      </c>
      <c r="S115" s="446">
        <v>0</v>
      </c>
      <c r="T115" s="446">
        <v>0</v>
      </c>
      <c r="U115" s="446">
        <v>0</v>
      </c>
      <c r="V115" s="446">
        <v>0</v>
      </c>
      <c r="W115" s="446">
        <v>0</v>
      </c>
      <c r="X115" s="446">
        <v>0</v>
      </c>
      <c r="Y115" s="446">
        <v>0</v>
      </c>
      <c r="Z115" s="446">
        <v>0</v>
      </c>
      <c r="AA115" s="446">
        <v>0</v>
      </c>
      <c r="AB115" s="446">
        <v>0</v>
      </c>
      <c r="AC115" s="446">
        <v>0</v>
      </c>
      <c r="AD115" s="446">
        <v>0</v>
      </c>
      <c r="AE115" s="446">
        <v>0</v>
      </c>
      <c r="AF115" s="446">
        <v>0</v>
      </c>
      <c r="AG115" s="446">
        <v>0</v>
      </c>
      <c r="AH115" s="446">
        <v>0</v>
      </c>
      <c r="AI115" s="446">
        <v>0</v>
      </c>
      <c r="AJ115" s="446">
        <v>0</v>
      </c>
      <c r="AK115" s="446">
        <v>0</v>
      </c>
      <c r="AL115" s="446">
        <v>0</v>
      </c>
      <c r="AM115" s="446">
        <v>0</v>
      </c>
      <c r="AN115" s="446">
        <v>0</v>
      </c>
      <c r="AO115" s="446">
        <v>0</v>
      </c>
      <c r="AP115" s="446">
        <v>0</v>
      </c>
      <c r="AQ115" s="446">
        <v>0</v>
      </c>
      <c r="AR115" s="446">
        <v>0</v>
      </c>
      <c r="AS115" s="446">
        <v>0</v>
      </c>
      <c r="AT115" s="446">
        <v>0</v>
      </c>
      <c r="AU115" s="446">
        <v>0</v>
      </c>
      <c r="AV115" s="446">
        <v>0</v>
      </c>
      <c r="AW115" s="446">
        <v>0</v>
      </c>
      <c r="AX115" s="446">
        <v>0</v>
      </c>
      <c r="AY115" s="446">
        <v>0</v>
      </c>
      <c r="AZ115" s="446">
        <v>0</v>
      </c>
      <c r="BA115" s="446">
        <v>0</v>
      </c>
      <c r="BB115" s="446">
        <v>0</v>
      </c>
      <c r="BC115" s="446">
        <v>0</v>
      </c>
      <c r="BD115" s="446">
        <v>57.652561035300963</v>
      </c>
      <c r="BE115" s="446">
        <v>58.723913364352555</v>
      </c>
      <c r="BF115" s="446">
        <v>60.098717895439201</v>
      </c>
      <c r="BG115" s="446">
        <v>62.154156827364119</v>
      </c>
      <c r="BH115" s="446">
        <v>64.201680219525556</v>
      </c>
      <c r="BI115" s="446">
        <v>67.293255049111551</v>
      </c>
      <c r="BJ115" s="446">
        <v>66.538380490897751</v>
      </c>
      <c r="BK115" s="446">
        <v>67.881650926242457</v>
      </c>
      <c r="BL115" s="446">
        <v>64.872164401799921</v>
      </c>
      <c r="BM115" s="446">
        <v>62.899774956194534</v>
      </c>
      <c r="BN115" s="446">
        <v>55.885180461546405</v>
      </c>
      <c r="BO115" s="446">
        <v>49.866540434550693</v>
      </c>
      <c r="BP115" s="446">
        <v>34.278022826721887</v>
      </c>
      <c r="BQ115" s="446">
        <v>12.953570931241092</v>
      </c>
      <c r="BR115" s="446">
        <v>2.6379042909478945</v>
      </c>
      <c r="BS115" s="446">
        <v>1.8419255547465989</v>
      </c>
      <c r="BT115" s="446">
        <v>0.5809503477582888</v>
      </c>
      <c r="BU115" s="446">
        <v>0.33428625438928067</v>
      </c>
      <c r="BV115" s="446">
        <v>0</v>
      </c>
      <c r="BW115" s="446">
        <v>0.5794792680834161</v>
      </c>
      <c r="BX115" s="446">
        <v>0.48931426281205681</v>
      </c>
      <c r="BY115" s="446">
        <v>0</v>
      </c>
      <c r="BZ115" s="446">
        <v>1.654663623775569</v>
      </c>
      <c r="CA115" s="446">
        <v>-0.12072751640684443</v>
      </c>
      <c r="CB115" s="446">
        <v>-3.7145297947020983E-2</v>
      </c>
      <c r="CC115" s="446">
        <v>0.20156706067603042</v>
      </c>
      <c r="CD115" s="446">
        <v>0.13974991742651183</v>
      </c>
      <c r="CE115" s="446">
        <v>0.14139690127650315</v>
      </c>
      <c r="CF115" s="446">
        <v>0.14212672628951309</v>
      </c>
      <c r="CG115" s="447">
        <v>8.1489000913773424E-2</v>
      </c>
    </row>
    <row r="116" spans="1:85" x14ac:dyDescent="0.35">
      <c r="B116" s="56" t="s">
        <v>790</v>
      </c>
      <c r="C116" s="353"/>
      <c r="D116" s="446">
        <v>0</v>
      </c>
      <c r="E116" s="446">
        <v>0</v>
      </c>
      <c r="F116" s="446">
        <v>0</v>
      </c>
      <c r="G116" s="446">
        <v>0</v>
      </c>
      <c r="H116" s="446">
        <v>0</v>
      </c>
      <c r="I116" s="446">
        <v>0</v>
      </c>
      <c r="J116" s="446">
        <v>0</v>
      </c>
      <c r="K116" s="446">
        <v>0</v>
      </c>
      <c r="L116" s="446">
        <v>0</v>
      </c>
      <c r="M116" s="446">
        <v>0</v>
      </c>
      <c r="N116" s="446">
        <v>0</v>
      </c>
      <c r="O116" s="446">
        <v>0</v>
      </c>
      <c r="P116" s="446">
        <v>0</v>
      </c>
      <c r="Q116" s="446">
        <v>0</v>
      </c>
      <c r="R116" s="446">
        <v>0</v>
      </c>
      <c r="S116" s="446">
        <v>0</v>
      </c>
      <c r="T116" s="446">
        <v>0</v>
      </c>
      <c r="U116" s="446">
        <v>0</v>
      </c>
      <c r="V116" s="446">
        <v>0</v>
      </c>
      <c r="W116" s="446">
        <v>0</v>
      </c>
      <c r="X116" s="446">
        <v>0</v>
      </c>
      <c r="Y116" s="446">
        <v>0</v>
      </c>
      <c r="Z116" s="446">
        <v>0</v>
      </c>
      <c r="AA116" s="446">
        <v>0</v>
      </c>
      <c r="AB116" s="446">
        <v>0</v>
      </c>
      <c r="AC116" s="446">
        <v>0</v>
      </c>
      <c r="AD116" s="446">
        <v>0</v>
      </c>
      <c r="AE116" s="446">
        <v>0</v>
      </c>
      <c r="AF116" s="446">
        <v>0</v>
      </c>
      <c r="AG116" s="446">
        <v>0</v>
      </c>
      <c r="AH116" s="446">
        <v>0</v>
      </c>
      <c r="AI116" s="446">
        <v>0</v>
      </c>
      <c r="AJ116" s="446">
        <v>0</v>
      </c>
      <c r="AK116" s="446">
        <v>0</v>
      </c>
      <c r="AL116" s="446">
        <v>0</v>
      </c>
      <c r="AM116" s="446">
        <v>0</v>
      </c>
      <c r="AN116" s="446">
        <v>0</v>
      </c>
      <c r="AO116" s="446">
        <v>0</v>
      </c>
      <c r="AP116" s="446">
        <v>0</v>
      </c>
      <c r="AQ116" s="446">
        <v>0</v>
      </c>
      <c r="AR116" s="446">
        <v>0</v>
      </c>
      <c r="AS116" s="446">
        <v>0</v>
      </c>
      <c r="AT116" s="446">
        <v>0</v>
      </c>
      <c r="AU116" s="446">
        <v>0</v>
      </c>
      <c r="AV116" s="446">
        <v>0</v>
      </c>
      <c r="AW116" s="446">
        <v>0</v>
      </c>
      <c r="AX116" s="446">
        <v>0</v>
      </c>
      <c r="AY116" s="446">
        <v>0</v>
      </c>
      <c r="AZ116" s="446">
        <v>0</v>
      </c>
      <c r="BA116" s="446">
        <v>0</v>
      </c>
      <c r="BB116" s="446">
        <v>0</v>
      </c>
      <c r="BC116" s="446">
        <v>0</v>
      </c>
      <c r="BD116" s="446">
        <v>0</v>
      </c>
      <c r="BE116" s="446">
        <v>0</v>
      </c>
      <c r="BF116" s="446">
        <v>0</v>
      </c>
      <c r="BG116" s="446">
        <v>0</v>
      </c>
      <c r="BH116" s="446">
        <v>0</v>
      </c>
      <c r="BI116" s="446">
        <v>0</v>
      </c>
      <c r="BJ116" s="446">
        <v>0</v>
      </c>
      <c r="BK116" s="446">
        <v>0</v>
      </c>
      <c r="BL116" s="446">
        <v>0</v>
      </c>
      <c r="BM116" s="446">
        <v>0</v>
      </c>
      <c r="BN116" s="446">
        <v>0</v>
      </c>
      <c r="BO116" s="446">
        <v>0</v>
      </c>
      <c r="BP116" s="446">
        <v>0</v>
      </c>
      <c r="BQ116" s="446">
        <v>0</v>
      </c>
      <c r="BR116" s="446">
        <v>0</v>
      </c>
      <c r="BS116" s="446">
        <v>0</v>
      </c>
      <c r="BT116" s="446">
        <v>0</v>
      </c>
      <c r="BU116" s="446">
        <v>0</v>
      </c>
      <c r="BV116" s="446">
        <v>0</v>
      </c>
      <c r="BW116" s="446">
        <v>0</v>
      </c>
      <c r="BX116" s="446">
        <v>0</v>
      </c>
      <c r="BY116" s="446">
        <v>0</v>
      </c>
      <c r="BZ116" s="446">
        <v>0</v>
      </c>
      <c r="CA116" s="446">
        <v>0</v>
      </c>
      <c r="CB116" s="446">
        <v>0</v>
      </c>
      <c r="CC116" s="446">
        <v>0</v>
      </c>
      <c r="CD116" s="446">
        <v>0</v>
      </c>
      <c r="CE116" s="446">
        <v>0</v>
      </c>
      <c r="CF116" s="446">
        <v>0</v>
      </c>
      <c r="CG116" s="447">
        <v>0</v>
      </c>
    </row>
    <row r="117" spans="1:85" x14ac:dyDescent="0.35">
      <c r="A117" s="353"/>
      <c r="B117" s="56" t="s">
        <v>783</v>
      </c>
      <c r="C117" s="353"/>
      <c r="D117" s="446">
        <v>0</v>
      </c>
      <c r="E117" s="446">
        <v>0</v>
      </c>
      <c r="F117" s="446">
        <v>0</v>
      </c>
      <c r="G117" s="446">
        <v>0</v>
      </c>
      <c r="H117" s="446">
        <v>0</v>
      </c>
      <c r="I117" s="446">
        <v>0</v>
      </c>
      <c r="J117" s="446">
        <v>0</v>
      </c>
      <c r="K117" s="446">
        <v>0</v>
      </c>
      <c r="L117" s="446">
        <v>0</v>
      </c>
      <c r="M117" s="446">
        <v>0</v>
      </c>
      <c r="N117" s="446">
        <v>0</v>
      </c>
      <c r="O117" s="446">
        <v>0</v>
      </c>
      <c r="P117" s="446">
        <v>0</v>
      </c>
      <c r="Q117" s="446">
        <v>0</v>
      </c>
      <c r="R117" s="446">
        <v>0</v>
      </c>
      <c r="S117" s="446">
        <v>0</v>
      </c>
      <c r="T117" s="446">
        <v>0</v>
      </c>
      <c r="U117" s="446">
        <v>0</v>
      </c>
      <c r="V117" s="446">
        <v>0</v>
      </c>
      <c r="W117" s="446">
        <v>0</v>
      </c>
      <c r="X117" s="446">
        <v>0</v>
      </c>
      <c r="Y117" s="446">
        <v>0</v>
      </c>
      <c r="Z117" s="446">
        <v>0</v>
      </c>
      <c r="AA117" s="446">
        <v>0</v>
      </c>
      <c r="AB117" s="446">
        <v>0</v>
      </c>
      <c r="AC117" s="446">
        <v>0</v>
      </c>
      <c r="AD117" s="446">
        <v>0</v>
      </c>
      <c r="AE117" s="446">
        <v>0</v>
      </c>
      <c r="AF117" s="446">
        <v>0</v>
      </c>
      <c r="AG117" s="446">
        <v>0</v>
      </c>
      <c r="AH117" s="446">
        <v>0</v>
      </c>
      <c r="AI117" s="446">
        <v>0</v>
      </c>
      <c r="AJ117" s="446">
        <v>0</v>
      </c>
      <c r="AK117" s="446">
        <v>0</v>
      </c>
      <c r="AL117" s="446">
        <v>0</v>
      </c>
      <c r="AM117" s="446">
        <v>0</v>
      </c>
      <c r="AN117" s="446">
        <v>0</v>
      </c>
      <c r="AO117" s="446">
        <v>0</v>
      </c>
      <c r="AP117" s="446">
        <v>0</v>
      </c>
      <c r="AQ117" s="446">
        <v>0</v>
      </c>
      <c r="AR117" s="446">
        <v>0</v>
      </c>
      <c r="AS117" s="446">
        <v>0</v>
      </c>
      <c r="AT117" s="446">
        <v>0</v>
      </c>
      <c r="AU117" s="446">
        <v>0</v>
      </c>
      <c r="AV117" s="446">
        <v>0</v>
      </c>
      <c r="AW117" s="446">
        <v>0</v>
      </c>
      <c r="AX117" s="446">
        <v>0</v>
      </c>
      <c r="AY117" s="446">
        <v>0</v>
      </c>
      <c r="AZ117" s="446">
        <v>0</v>
      </c>
      <c r="BA117" s="446">
        <v>0</v>
      </c>
      <c r="BB117" s="446">
        <v>0</v>
      </c>
      <c r="BC117" s="446">
        <v>0</v>
      </c>
      <c r="BD117" s="446">
        <v>0</v>
      </c>
      <c r="BE117" s="446">
        <v>0</v>
      </c>
      <c r="BF117" s="446">
        <v>0</v>
      </c>
      <c r="BG117" s="446">
        <v>0</v>
      </c>
      <c r="BH117" s="446">
        <v>0</v>
      </c>
      <c r="BI117" s="446">
        <v>0</v>
      </c>
      <c r="BJ117" s="446">
        <v>0</v>
      </c>
      <c r="BK117" s="446">
        <v>0</v>
      </c>
      <c r="BL117" s="446">
        <v>3.7026777267255256E-2</v>
      </c>
      <c r="BM117" s="446">
        <v>0.74010736236868724</v>
      </c>
      <c r="BN117" s="446">
        <v>1.6167163126831943</v>
      </c>
      <c r="BO117" s="446">
        <v>3.8026311535026331</v>
      </c>
      <c r="BP117" s="446">
        <v>14.786015435542</v>
      </c>
      <c r="BQ117" s="446">
        <v>30.517414496227701</v>
      </c>
      <c r="BR117" s="446">
        <v>33.198174789317576</v>
      </c>
      <c r="BS117" s="446">
        <v>36.022436371397092</v>
      </c>
      <c r="BT117" s="446">
        <v>36.606399044818794</v>
      </c>
      <c r="BU117" s="446">
        <v>37.309004745931304</v>
      </c>
      <c r="BV117" s="446">
        <v>35.932501538222816</v>
      </c>
      <c r="BW117" s="446">
        <v>32.201961367614487</v>
      </c>
      <c r="BX117" s="446">
        <v>29.532082199485526</v>
      </c>
      <c r="BY117" s="446">
        <v>28.161682879726747</v>
      </c>
      <c r="BZ117" s="446">
        <v>25.061089416817921</v>
      </c>
      <c r="CA117" s="446">
        <v>24.197432326533679</v>
      </c>
      <c r="CB117" s="446">
        <v>23.168557972608642</v>
      </c>
      <c r="CC117" s="446">
        <v>14.473774351872438</v>
      </c>
      <c r="CD117" s="446">
        <v>8.9366946681229731</v>
      </c>
      <c r="CE117" s="446">
        <v>9.0544983844110174</v>
      </c>
      <c r="CF117" s="446">
        <v>9.0819081593562867</v>
      </c>
      <c r="CG117" s="447">
        <v>9.0329181747880209</v>
      </c>
    </row>
    <row r="118" spans="1:85" s="366" customFormat="1" ht="16" thickBot="1" x14ac:dyDescent="0.3">
      <c r="B118" s="189" t="s">
        <v>803</v>
      </c>
      <c r="C118" s="483"/>
      <c r="D118" s="453">
        <v>0</v>
      </c>
      <c r="E118" s="453">
        <v>0</v>
      </c>
      <c r="F118" s="453">
        <v>0</v>
      </c>
      <c r="G118" s="453">
        <v>0</v>
      </c>
      <c r="H118" s="453">
        <v>0</v>
      </c>
      <c r="I118" s="453">
        <v>0</v>
      </c>
      <c r="J118" s="453">
        <v>0</v>
      </c>
      <c r="K118" s="453">
        <v>0</v>
      </c>
      <c r="L118" s="453">
        <v>0</v>
      </c>
      <c r="M118" s="453">
        <v>0</v>
      </c>
      <c r="N118" s="453">
        <v>0</v>
      </c>
      <c r="O118" s="453">
        <v>0</v>
      </c>
      <c r="P118" s="453">
        <v>0</v>
      </c>
      <c r="Q118" s="453">
        <v>0</v>
      </c>
      <c r="R118" s="453">
        <v>0</v>
      </c>
      <c r="S118" s="453">
        <v>0</v>
      </c>
      <c r="T118" s="453">
        <v>0</v>
      </c>
      <c r="U118" s="453">
        <v>0</v>
      </c>
      <c r="V118" s="453">
        <v>0</v>
      </c>
      <c r="W118" s="453">
        <v>0</v>
      </c>
      <c r="X118" s="453">
        <v>0</v>
      </c>
      <c r="Y118" s="453">
        <v>0</v>
      </c>
      <c r="Z118" s="453">
        <v>0</v>
      </c>
      <c r="AA118" s="453">
        <v>0</v>
      </c>
      <c r="AB118" s="453">
        <v>0</v>
      </c>
      <c r="AC118" s="453">
        <v>0</v>
      </c>
      <c r="AD118" s="453">
        <v>0</v>
      </c>
      <c r="AE118" s="453">
        <v>0</v>
      </c>
      <c r="AF118" s="453">
        <v>0</v>
      </c>
      <c r="AG118" s="453">
        <v>0</v>
      </c>
      <c r="AH118" s="453">
        <v>0</v>
      </c>
      <c r="AI118" s="453">
        <v>0</v>
      </c>
      <c r="AJ118" s="453">
        <v>0</v>
      </c>
      <c r="AK118" s="453">
        <v>0</v>
      </c>
      <c r="AL118" s="453">
        <v>0</v>
      </c>
      <c r="AM118" s="453">
        <v>0</v>
      </c>
      <c r="AN118" s="453">
        <v>0</v>
      </c>
      <c r="AO118" s="453">
        <v>0</v>
      </c>
      <c r="AP118" s="453">
        <v>0</v>
      </c>
      <c r="AQ118" s="453">
        <v>0</v>
      </c>
      <c r="AR118" s="453">
        <v>0</v>
      </c>
      <c r="AS118" s="453">
        <v>0</v>
      </c>
      <c r="AT118" s="453">
        <v>0</v>
      </c>
      <c r="AU118" s="453">
        <v>0</v>
      </c>
      <c r="AV118" s="453">
        <v>0</v>
      </c>
      <c r="AW118" s="453">
        <v>0</v>
      </c>
      <c r="AX118" s="453">
        <v>0</v>
      </c>
      <c r="AY118" s="453">
        <v>0</v>
      </c>
      <c r="AZ118" s="453">
        <v>1.3111522815623144</v>
      </c>
      <c r="BA118" s="453">
        <v>1.163873015986068</v>
      </c>
      <c r="BB118" s="453">
        <v>1.5195319730459513</v>
      </c>
      <c r="BC118" s="453">
        <v>1.5728221156428515</v>
      </c>
      <c r="BD118" s="453">
        <v>4.4145904889224941</v>
      </c>
      <c r="BE118" s="453">
        <v>3.9485766642203344</v>
      </c>
      <c r="BF118" s="453">
        <v>3.019197491717128</v>
      </c>
      <c r="BG118" s="453">
        <v>2.7916323373619947</v>
      </c>
      <c r="BH118" s="453">
        <v>2.8249479532769959</v>
      </c>
      <c r="BI118" s="453">
        <v>2.8283905735812045</v>
      </c>
      <c r="BJ118" s="453">
        <v>3.0369306420517908</v>
      </c>
      <c r="BK118" s="453">
        <v>3.0060771822648613</v>
      </c>
      <c r="BL118" s="453">
        <v>2.9799038137701506</v>
      </c>
      <c r="BM118" s="453">
        <v>2.9320449722623625</v>
      </c>
      <c r="BN118" s="453">
        <v>2.7099084860247267</v>
      </c>
      <c r="BO118" s="453">
        <v>2.7162085159912035</v>
      </c>
      <c r="BP118" s="453">
        <v>2.6995794847517449</v>
      </c>
      <c r="BQ118" s="453">
        <v>1.9534213113852497</v>
      </c>
      <c r="BR118" s="453">
        <v>0.68171213798452379</v>
      </c>
      <c r="BS118" s="453">
        <v>0.46553201164501812</v>
      </c>
      <c r="BT118" s="453">
        <v>0.42270084556855336</v>
      </c>
      <c r="BU118" s="453">
        <v>0.21241314951124357</v>
      </c>
      <c r="BV118" s="453">
        <v>0.16901817532715643</v>
      </c>
      <c r="BW118" s="453">
        <v>0.15126155985063297</v>
      </c>
      <c r="BX118" s="453">
        <v>0.11620284783472321</v>
      </c>
      <c r="BY118" s="453">
        <v>0.10121904744210426</v>
      </c>
      <c r="BZ118" s="453">
        <v>8.8483542832310039E-2</v>
      </c>
      <c r="CA118" s="453">
        <v>8.0801542560477529E-2</v>
      </c>
      <c r="CB118" s="453">
        <v>7.4633994191592667E-2</v>
      </c>
      <c r="CC118" s="453">
        <v>6.5292941321852302E-2</v>
      </c>
      <c r="CD118" s="453">
        <v>5.7601109972963409E-2</v>
      </c>
      <c r="CE118" s="453">
        <v>4.8614537224692868E-2</v>
      </c>
      <c r="CF118" s="453">
        <v>3.9488255651706342E-2</v>
      </c>
      <c r="CG118" s="454">
        <v>3.0499182777402198E-2</v>
      </c>
    </row>
    <row r="119" spans="1:85" ht="31" x14ac:dyDescent="0.35">
      <c r="A119" s="405"/>
      <c r="B119" s="406" t="s">
        <v>805</v>
      </c>
      <c r="C119" s="407"/>
      <c r="D119" s="408" t="s">
        <v>673</v>
      </c>
      <c r="E119" s="408" t="s">
        <v>674</v>
      </c>
      <c r="F119" s="408" t="s">
        <v>675</v>
      </c>
      <c r="G119" s="408" t="s">
        <v>676</v>
      </c>
      <c r="H119" s="408" t="s">
        <v>677</v>
      </c>
      <c r="I119" s="408" t="s">
        <v>678</v>
      </c>
      <c r="J119" s="408" t="s">
        <v>679</v>
      </c>
      <c r="K119" s="408" t="s">
        <v>680</v>
      </c>
      <c r="L119" s="408" t="s">
        <v>681</v>
      </c>
      <c r="M119" s="408" t="s">
        <v>682</v>
      </c>
      <c r="N119" s="408" t="s">
        <v>683</v>
      </c>
      <c r="O119" s="408" t="s">
        <v>684</v>
      </c>
      <c r="P119" s="408" t="s">
        <v>685</v>
      </c>
      <c r="Q119" s="408" t="s">
        <v>686</v>
      </c>
      <c r="R119" s="408" t="s">
        <v>687</v>
      </c>
      <c r="S119" s="408" t="s">
        <v>688</v>
      </c>
      <c r="T119" s="408" t="s">
        <v>689</v>
      </c>
      <c r="U119" s="408" t="s">
        <v>690</v>
      </c>
      <c r="V119" s="408" t="s">
        <v>691</v>
      </c>
      <c r="W119" s="408" t="s">
        <v>692</v>
      </c>
      <c r="X119" s="408" t="s">
        <v>693</v>
      </c>
      <c r="Y119" s="408" t="s">
        <v>694</v>
      </c>
      <c r="Z119" s="408" t="s">
        <v>695</v>
      </c>
      <c r="AA119" s="408" t="s">
        <v>696</v>
      </c>
      <c r="AB119" s="408" t="s">
        <v>697</v>
      </c>
      <c r="AC119" s="408" t="s">
        <v>698</v>
      </c>
      <c r="AD119" s="408" t="s">
        <v>699</v>
      </c>
      <c r="AE119" s="408" t="s">
        <v>700</v>
      </c>
      <c r="AF119" s="408" t="s">
        <v>701</v>
      </c>
      <c r="AG119" s="408" t="s">
        <v>702</v>
      </c>
      <c r="AH119" s="408" t="s">
        <v>703</v>
      </c>
      <c r="AI119" s="408" t="s">
        <v>704</v>
      </c>
      <c r="AJ119" s="408" t="s">
        <v>705</v>
      </c>
      <c r="AK119" s="408" t="s">
        <v>706</v>
      </c>
      <c r="AL119" s="408" t="s">
        <v>707</v>
      </c>
      <c r="AM119" s="408" t="s">
        <v>708</v>
      </c>
      <c r="AN119" s="408" t="s">
        <v>709</v>
      </c>
      <c r="AO119" s="408" t="s">
        <v>710</v>
      </c>
      <c r="AP119" s="408" t="s">
        <v>711</v>
      </c>
      <c r="AQ119" s="408" t="s">
        <v>712</v>
      </c>
      <c r="AR119" s="408" t="s">
        <v>713</v>
      </c>
      <c r="AS119" s="408" t="s">
        <v>714</v>
      </c>
      <c r="AT119" s="408" t="s">
        <v>715</v>
      </c>
      <c r="AU119" s="408" t="s">
        <v>716</v>
      </c>
      <c r="AV119" s="408" t="s">
        <v>717</v>
      </c>
      <c r="AW119" s="408" t="s">
        <v>718</v>
      </c>
      <c r="AX119" s="408" t="s">
        <v>719</v>
      </c>
      <c r="AY119" s="408" t="s">
        <v>720</v>
      </c>
      <c r="AZ119" s="408" t="s">
        <v>721</v>
      </c>
      <c r="BA119" s="408" t="s">
        <v>722</v>
      </c>
      <c r="BB119" s="408" t="s">
        <v>723</v>
      </c>
      <c r="BC119" s="408" t="s">
        <v>724</v>
      </c>
      <c r="BD119" s="408" t="s">
        <v>725</v>
      </c>
      <c r="BE119" s="408" t="s">
        <v>726</v>
      </c>
      <c r="BF119" s="408" t="s">
        <v>727</v>
      </c>
      <c r="BG119" s="408" t="s">
        <v>728</v>
      </c>
      <c r="BH119" s="408" t="s">
        <v>729</v>
      </c>
      <c r="BI119" s="408" t="s">
        <v>730</v>
      </c>
      <c r="BJ119" s="408" t="s">
        <v>731</v>
      </c>
      <c r="BK119" s="408" t="s">
        <v>732</v>
      </c>
      <c r="BL119" s="408" t="s">
        <v>733</v>
      </c>
      <c r="BM119" s="408" t="s">
        <v>734</v>
      </c>
      <c r="BN119" s="408" t="s">
        <v>735</v>
      </c>
      <c r="BO119" s="408" t="s">
        <v>736</v>
      </c>
      <c r="BP119" s="408" t="s">
        <v>737</v>
      </c>
      <c r="BQ119" s="408" t="s">
        <v>738</v>
      </c>
      <c r="BR119" s="408" t="s">
        <v>739</v>
      </c>
      <c r="BS119" s="408" t="s">
        <v>740</v>
      </c>
      <c r="BT119" s="408" t="s">
        <v>741</v>
      </c>
      <c r="BU119" s="408" t="s">
        <v>742</v>
      </c>
      <c r="BV119" s="408" t="s">
        <v>743</v>
      </c>
      <c r="BW119" s="408" t="s">
        <v>744</v>
      </c>
      <c r="BX119" s="408" t="s">
        <v>745</v>
      </c>
      <c r="BY119" s="408" t="s">
        <v>746</v>
      </c>
      <c r="BZ119" s="408" t="s">
        <v>747</v>
      </c>
      <c r="CA119" s="408" t="s">
        <v>748</v>
      </c>
      <c r="CB119" s="408" t="s">
        <v>749</v>
      </c>
      <c r="CC119" s="408" t="s">
        <v>750</v>
      </c>
      <c r="CD119" s="408" t="s">
        <v>751</v>
      </c>
      <c r="CE119" s="408" t="s">
        <v>752</v>
      </c>
      <c r="CF119" s="408" t="s">
        <v>753</v>
      </c>
      <c r="CG119" s="409" t="s">
        <v>754</v>
      </c>
    </row>
    <row r="120" spans="1:85" s="246" customFormat="1" ht="26.15" customHeight="1" x14ac:dyDescent="0.35">
      <c r="A120" s="393"/>
      <c r="B120" s="49" t="s">
        <v>782</v>
      </c>
      <c r="C120" s="101"/>
      <c r="D120" s="440">
        <v>0</v>
      </c>
      <c r="E120" s="440">
        <v>0</v>
      </c>
      <c r="F120" s="440">
        <v>0</v>
      </c>
      <c r="G120" s="440">
        <v>0</v>
      </c>
      <c r="H120" s="440">
        <v>0</v>
      </c>
      <c r="I120" s="440">
        <v>0</v>
      </c>
      <c r="J120" s="440">
        <v>0</v>
      </c>
      <c r="K120" s="440">
        <v>0</v>
      </c>
      <c r="L120" s="440">
        <v>0</v>
      </c>
      <c r="M120" s="440">
        <v>0</v>
      </c>
      <c r="N120" s="440">
        <v>0</v>
      </c>
      <c r="O120" s="440">
        <v>0</v>
      </c>
      <c r="P120" s="440">
        <v>0</v>
      </c>
      <c r="Q120" s="440">
        <v>0</v>
      </c>
      <c r="R120" s="440">
        <v>0</v>
      </c>
      <c r="S120" s="440">
        <v>0</v>
      </c>
      <c r="T120" s="440">
        <v>0</v>
      </c>
      <c r="U120" s="440">
        <v>0</v>
      </c>
      <c r="V120" s="440">
        <v>0</v>
      </c>
      <c r="W120" s="440">
        <v>0</v>
      </c>
      <c r="X120" s="440">
        <v>0</v>
      </c>
      <c r="Y120" s="440">
        <v>0</v>
      </c>
      <c r="Z120" s="440">
        <v>0</v>
      </c>
      <c r="AA120" s="440">
        <v>0</v>
      </c>
      <c r="AB120" s="440">
        <v>0</v>
      </c>
      <c r="AC120" s="440">
        <v>0</v>
      </c>
      <c r="AD120" s="440">
        <v>0</v>
      </c>
      <c r="AE120" s="440">
        <v>0</v>
      </c>
      <c r="AF120" s="440">
        <v>103</v>
      </c>
      <c r="AG120" s="440">
        <v>107</v>
      </c>
      <c r="AH120" s="440">
        <v>1253</v>
      </c>
      <c r="AI120" s="440">
        <v>1271</v>
      </c>
      <c r="AJ120" s="440">
        <v>1270</v>
      </c>
      <c r="AK120" s="440">
        <v>1340</v>
      </c>
      <c r="AL120" s="440">
        <v>1386</v>
      </c>
      <c r="AM120" s="440">
        <v>1331</v>
      </c>
      <c r="AN120" s="440">
        <v>1338</v>
      </c>
      <c r="AO120" s="440">
        <v>1408</v>
      </c>
      <c r="AP120" s="440">
        <v>1446</v>
      </c>
      <c r="AQ120" s="440">
        <v>1531</v>
      </c>
      <c r="AR120" s="440">
        <v>1661</v>
      </c>
      <c r="AS120" s="440">
        <v>1798</v>
      </c>
      <c r="AT120" s="440">
        <v>1959</v>
      </c>
      <c r="AU120" s="440">
        <v>2172</v>
      </c>
      <c r="AV120" s="440">
        <v>2409</v>
      </c>
      <c r="AW120" s="440">
        <v>2594</v>
      </c>
      <c r="AX120" s="440">
        <v>2766</v>
      </c>
      <c r="AY120" s="440">
        <v>2847</v>
      </c>
      <c r="AZ120" s="440">
        <v>2819</v>
      </c>
      <c r="BA120" s="440">
        <v>2813</v>
      </c>
      <c r="BB120" s="440">
        <v>2749</v>
      </c>
      <c r="BC120" s="440">
        <v>2731</v>
      </c>
      <c r="BD120" s="440">
        <v>2767</v>
      </c>
      <c r="BE120" s="440">
        <v>2796</v>
      </c>
      <c r="BF120" s="440">
        <v>2814</v>
      </c>
      <c r="BG120" s="440">
        <v>2819</v>
      </c>
      <c r="BH120" s="440">
        <v>2812</v>
      </c>
      <c r="BI120" s="440">
        <v>2763</v>
      </c>
      <c r="BJ120" s="440">
        <v>2719</v>
      </c>
      <c r="BK120" s="440">
        <v>2678</v>
      </c>
      <c r="BL120" s="440">
        <v>2719</v>
      </c>
      <c r="BM120" s="440">
        <v>2662</v>
      </c>
      <c r="BN120" s="440">
        <v>2636</v>
      </c>
      <c r="BO120" s="440">
        <v>2609</v>
      </c>
      <c r="BP120" s="440">
        <v>2540</v>
      </c>
      <c r="BQ120" s="440">
        <v>2476</v>
      </c>
      <c r="BR120" s="440">
        <v>2531</v>
      </c>
      <c r="BS120" s="440">
        <v>2543</v>
      </c>
      <c r="BT120" s="440">
        <v>2491</v>
      </c>
      <c r="BU120" s="440">
        <v>2400</v>
      </c>
      <c r="BV120" s="440">
        <v>2227</v>
      </c>
      <c r="BW120" s="440">
        <v>2558</v>
      </c>
      <c r="BX120" s="440">
        <v>2674</v>
      </c>
      <c r="BY120" s="440">
        <v>2890</v>
      </c>
      <c r="BZ120" s="440">
        <v>3078</v>
      </c>
      <c r="CA120" s="440">
        <v>3294</v>
      </c>
      <c r="CB120" s="440">
        <v>3477</v>
      </c>
      <c r="CC120" s="440">
        <v>3648</v>
      </c>
      <c r="CD120" s="440">
        <v>3798</v>
      </c>
      <c r="CE120" s="440">
        <v>3917</v>
      </c>
      <c r="CF120" s="440">
        <v>4002</v>
      </c>
      <c r="CG120" s="442">
        <v>4063</v>
      </c>
    </row>
    <row r="121" spans="1:85" x14ac:dyDescent="0.35">
      <c r="A121" s="410"/>
      <c r="B121" s="444" t="s">
        <v>568</v>
      </c>
      <c r="D121" s="487">
        <v>0</v>
      </c>
      <c r="E121" s="487">
        <v>0</v>
      </c>
      <c r="F121" s="487">
        <v>0</v>
      </c>
      <c r="G121" s="487">
        <v>0</v>
      </c>
      <c r="H121" s="487">
        <v>0</v>
      </c>
      <c r="I121" s="487">
        <v>0</v>
      </c>
      <c r="J121" s="487">
        <v>0</v>
      </c>
      <c r="K121" s="487">
        <v>0</v>
      </c>
      <c r="L121" s="487">
        <v>0</v>
      </c>
      <c r="M121" s="487">
        <v>0</v>
      </c>
      <c r="N121" s="487">
        <v>0</v>
      </c>
      <c r="O121" s="487">
        <v>0</v>
      </c>
      <c r="P121" s="487">
        <v>0</v>
      </c>
      <c r="Q121" s="487">
        <v>0</v>
      </c>
      <c r="R121" s="487">
        <v>0</v>
      </c>
      <c r="S121" s="487">
        <v>0</v>
      </c>
      <c r="T121" s="487">
        <v>0</v>
      </c>
      <c r="U121" s="487">
        <v>0</v>
      </c>
      <c r="V121" s="487">
        <v>0</v>
      </c>
      <c r="W121" s="487">
        <v>0</v>
      </c>
      <c r="X121" s="487">
        <v>0</v>
      </c>
      <c r="Y121" s="487">
        <v>0</v>
      </c>
      <c r="Z121" s="487">
        <v>0</v>
      </c>
      <c r="AA121" s="487">
        <v>0</v>
      </c>
      <c r="AB121" s="487">
        <v>0</v>
      </c>
      <c r="AC121" s="487">
        <v>0</v>
      </c>
      <c r="AD121" s="487">
        <v>0</v>
      </c>
      <c r="AE121" s="487">
        <v>0</v>
      </c>
      <c r="AF121" s="487">
        <v>100</v>
      </c>
      <c r="AG121" s="487">
        <v>103</v>
      </c>
      <c r="AH121" s="487">
        <v>1204</v>
      </c>
      <c r="AI121" s="487">
        <v>1210</v>
      </c>
      <c r="AJ121" s="487">
        <v>1201</v>
      </c>
      <c r="AK121" s="487">
        <v>1265</v>
      </c>
      <c r="AL121" s="487">
        <v>1306</v>
      </c>
      <c r="AM121" s="487">
        <v>1244</v>
      </c>
      <c r="AN121" s="487">
        <v>1234</v>
      </c>
      <c r="AO121" s="487">
        <v>1285</v>
      </c>
      <c r="AP121" s="487">
        <v>1300</v>
      </c>
      <c r="AQ121" s="487">
        <v>1358</v>
      </c>
      <c r="AR121" s="487">
        <v>1460</v>
      </c>
      <c r="AS121" s="487">
        <v>1564</v>
      </c>
      <c r="AT121" s="487">
        <v>1691</v>
      </c>
      <c r="AU121" s="487">
        <v>1874</v>
      </c>
      <c r="AV121" s="487">
        <v>2085</v>
      </c>
      <c r="AW121" s="487">
        <v>2248</v>
      </c>
      <c r="AX121" s="487">
        <v>2411</v>
      </c>
      <c r="AY121" s="487">
        <v>2526</v>
      </c>
      <c r="AZ121" s="487">
        <v>2568</v>
      </c>
      <c r="BA121" s="487">
        <v>2624</v>
      </c>
      <c r="BB121" s="487">
        <v>2626</v>
      </c>
      <c r="BC121" s="487">
        <v>2664</v>
      </c>
      <c r="BD121" s="487">
        <v>2720</v>
      </c>
      <c r="BE121" s="487">
        <v>2753</v>
      </c>
      <c r="BF121" s="487">
        <v>2773</v>
      </c>
      <c r="BG121" s="487">
        <v>2778</v>
      </c>
      <c r="BH121" s="487">
        <v>2770</v>
      </c>
      <c r="BI121" s="487">
        <v>2721</v>
      </c>
      <c r="BJ121" s="487">
        <v>2677</v>
      </c>
      <c r="BK121" s="487">
        <v>2636</v>
      </c>
      <c r="BL121" s="487">
        <v>2678</v>
      </c>
      <c r="BM121" s="487">
        <v>2621</v>
      </c>
      <c r="BN121" s="487">
        <v>2597</v>
      </c>
      <c r="BO121" s="487">
        <v>2572</v>
      </c>
      <c r="BP121" s="487">
        <v>2506</v>
      </c>
      <c r="BQ121" s="487">
        <v>2445</v>
      </c>
      <c r="BR121" s="487">
        <v>2502</v>
      </c>
      <c r="BS121" s="487">
        <v>2505</v>
      </c>
      <c r="BT121" s="487">
        <v>2457</v>
      </c>
      <c r="BU121" s="487">
        <v>2370</v>
      </c>
      <c r="BV121" s="487">
        <v>2200</v>
      </c>
      <c r="BW121" s="487">
        <v>2540</v>
      </c>
      <c r="BX121" s="487">
        <v>2660</v>
      </c>
      <c r="BY121" s="487">
        <v>2877</v>
      </c>
      <c r="BZ121" s="487">
        <v>3066</v>
      </c>
      <c r="CA121" s="487">
        <v>3284</v>
      </c>
      <c r="CB121" s="487">
        <v>3468</v>
      </c>
      <c r="CC121" s="487">
        <v>3640</v>
      </c>
      <c r="CD121" s="487">
        <v>3791</v>
      </c>
      <c r="CE121" s="487">
        <v>3911</v>
      </c>
      <c r="CF121" s="487">
        <v>3998</v>
      </c>
      <c r="CG121" s="488">
        <v>4060</v>
      </c>
    </row>
    <row r="122" spans="1:85" x14ac:dyDescent="0.35">
      <c r="A122" s="410"/>
      <c r="B122" s="444" t="s">
        <v>567</v>
      </c>
      <c r="D122" s="487" t="s">
        <v>614</v>
      </c>
      <c r="E122" s="487" t="s">
        <v>614</v>
      </c>
      <c r="F122" s="487" t="s">
        <v>614</v>
      </c>
      <c r="G122" s="487" t="s">
        <v>614</v>
      </c>
      <c r="H122" s="487" t="s">
        <v>614</v>
      </c>
      <c r="I122" s="487" t="s">
        <v>614</v>
      </c>
      <c r="J122" s="487" t="s">
        <v>614</v>
      </c>
      <c r="K122" s="487" t="s">
        <v>614</v>
      </c>
      <c r="L122" s="487" t="s">
        <v>614</v>
      </c>
      <c r="M122" s="487" t="s">
        <v>614</v>
      </c>
      <c r="N122" s="487" t="s">
        <v>614</v>
      </c>
      <c r="O122" s="487" t="s">
        <v>614</v>
      </c>
      <c r="P122" s="487" t="s">
        <v>614</v>
      </c>
      <c r="Q122" s="487" t="s">
        <v>614</v>
      </c>
      <c r="R122" s="487" t="s">
        <v>614</v>
      </c>
      <c r="S122" s="487" t="s">
        <v>614</v>
      </c>
      <c r="T122" s="487" t="s">
        <v>614</v>
      </c>
      <c r="U122" s="487" t="s">
        <v>614</v>
      </c>
      <c r="V122" s="487" t="s">
        <v>614</v>
      </c>
      <c r="W122" s="487" t="s">
        <v>614</v>
      </c>
      <c r="X122" s="487" t="s">
        <v>614</v>
      </c>
      <c r="Y122" s="487" t="s">
        <v>614</v>
      </c>
      <c r="Z122" s="487" t="s">
        <v>614</v>
      </c>
      <c r="AA122" s="487" t="s">
        <v>614</v>
      </c>
      <c r="AB122" s="487" t="s">
        <v>614</v>
      </c>
      <c r="AC122" s="487" t="s">
        <v>614</v>
      </c>
      <c r="AD122" s="487" t="s">
        <v>614</v>
      </c>
      <c r="AE122" s="487" t="s">
        <v>614</v>
      </c>
      <c r="AF122" s="487" t="s">
        <v>614</v>
      </c>
      <c r="AG122" s="487" t="s">
        <v>614</v>
      </c>
      <c r="AH122" s="446">
        <v>49</v>
      </c>
      <c r="AI122" s="446">
        <v>61</v>
      </c>
      <c r="AJ122" s="446">
        <v>68</v>
      </c>
      <c r="AK122" s="446">
        <v>75</v>
      </c>
      <c r="AL122" s="446">
        <v>80</v>
      </c>
      <c r="AM122" s="446">
        <v>88</v>
      </c>
      <c r="AN122" s="446">
        <v>104</v>
      </c>
      <c r="AO122" s="446">
        <v>123</v>
      </c>
      <c r="AP122" s="446">
        <v>146</v>
      </c>
      <c r="AQ122" s="446">
        <v>173</v>
      </c>
      <c r="AR122" s="446">
        <v>201</v>
      </c>
      <c r="AS122" s="446">
        <v>234</v>
      </c>
      <c r="AT122" s="446">
        <v>269</v>
      </c>
      <c r="AU122" s="446">
        <v>298</v>
      </c>
      <c r="AV122" s="446">
        <v>323</v>
      </c>
      <c r="AW122" s="446">
        <v>346</v>
      </c>
      <c r="AX122" s="446">
        <v>354</v>
      </c>
      <c r="AY122" s="446">
        <v>322</v>
      </c>
      <c r="AZ122" s="446">
        <v>250</v>
      </c>
      <c r="BA122" s="446">
        <v>189</v>
      </c>
      <c r="BB122" s="446">
        <v>123</v>
      </c>
      <c r="BC122" s="446">
        <v>67</v>
      </c>
      <c r="BD122" s="446">
        <v>47</v>
      </c>
      <c r="BE122" s="446">
        <v>43</v>
      </c>
      <c r="BF122" s="446">
        <v>41</v>
      </c>
      <c r="BG122" s="446">
        <v>41</v>
      </c>
      <c r="BH122" s="446">
        <v>42</v>
      </c>
      <c r="BI122" s="446">
        <v>42</v>
      </c>
      <c r="BJ122" s="446">
        <v>42</v>
      </c>
      <c r="BK122" s="446">
        <v>42</v>
      </c>
      <c r="BL122" s="446">
        <v>41</v>
      </c>
      <c r="BM122" s="446">
        <v>40</v>
      </c>
      <c r="BN122" s="446">
        <v>39</v>
      </c>
      <c r="BO122" s="446">
        <v>36</v>
      </c>
      <c r="BP122" s="446">
        <v>34</v>
      </c>
      <c r="BQ122" s="446">
        <v>31</v>
      </c>
      <c r="BR122" s="446">
        <v>29</v>
      </c>
      <c r="BS122" s="446">
        <v>38</v>
      </c>
      <c r="BT122" s="446">
        <v>34</v>
      </c>
      <c r="BU122" s="446">
        <v>30</v>
      </c>
      <c r="BV122" s="446">
        <v>27</v>
      </c>
      <c r="BW122" s="446">
        <v>18</v>
      </c>
      <c r="BX122" s="446">
        <v>15</v>
      </c>
      <c r="BY122" s="446">
        <v>13</v>
      </c>
      <c r="BZ122" s="446">
        <v>12</v>
      </c>
      <c r="CA122" s="446">
        <v>10</v>
      </c>
      <c r="CB122" s="446">
        <v>9</v>
      </c>
      <c r="CC122" s="446">
        <v>8</v>
      </c>
      <c r="CD122" s="446">
        <v>7</v>
      </c>
      <c r="CE122" s="446">
        <v>6</v>
      </c>
      <c r="CF122" s="446">
        <v>5</v>
      </c>
      <c r="CG122" s="447">
        <v>4</v>
      </c>
    </row>
    <row r="123" spans="1:85" s="246" customFormat="1" x14ac:dyDescent="0.35">
      <c r="A123" s="410"/>
      <c r="B123" s="468"/>
      <c r="C123" s="399"/>
      <c r="D123" s="489"/>
      <c r="E123" s="489"/>
      <c r="F123" s="489"/>
      <c r="G123" s="489"/>
      <c r="H123" s="489"/>
      <c r="I123" s="489"/>
      <c r="J123" s="489"/>
      <c r="K123" s="489"/>
      <c r="L123" s="489"/>
      <c r="M123" s="489"/>
      <c r="N123" s="489"/>
      <c r="O123" s="489"/>
      <c r="P123" s="489"/>
      <c r="Q123" s="489"/>
      <c r="R123" s="489"/>
      <c r="S123" s="489"/>
      <c r="T123" s="489"/>
      <c r="U123" s="489"/>
      <c r="V123" s="489"/>
      <c r="W123" s="489"/>
      <c r="X123" s="489"/>
      <c r="Y123" s="489"/>
      <c r="Z123" s="489"/>
      <c r="AA123" s="489"/>
      <c r="AB123" s="489"/>
      <c r="AC123" s="489"/>
      <c r="AD123" s="489"/>
      <c r="AE123" s="489"/>
      <c r="AF123" s="489"/>
      <c r="AG123" s="489"/>
      <c r="AH123" s="446"/>
      <c r="AI123" s="446"/>
      <c r="AJ123" s="446"/>
      <c r="AK123" s="446"/>
      <c r="AL123" s="446"/>
      <c r="AM123" s="446"/>
      <c r="AN123" s="446"/>
      <c r="AO123" s="446"/>
      <c r="AP123" s="446"/>
      <c r="AQ123" s="446"/>
      <c r="AR123" s="446"/>
      <c r="AS123" s="446"/>
      <c r="AT123" s="446"/>
      <c r="AU123" s="446"/>
      <c r="AV123" s="446"/>
      <c r="AW123" s="446"/>
      <c r="AX123" s="446"/>
      <c r="AY123" s="446"/>
      <c r="AZ123" s="446"/>
      <c r="BA123" s="446"/>
      <c r="BB123" s="446"/>
      <c r="BC123" s="446"/>
      <c r="BD123" s="446"/>
      <c r="BE123" s="446"/>
      <c r="BF123" s="446"/>
      <c r="BG123" s="446"/>
      <c r="BH123" s="446"/>
      <c r="BI123" s="446"/>
      <c r="BJ123" s="446"/>
      <c r="BK123" s="446"/>
      <c r="BL123" s="446"/>
      <c r="BM123" s="446"/>
      <c r="BN123" s="446"/>
      <c r="BO123" s="446"/>
      <c r="BP123" s="446"/>
      <c r="BQ123" s="446"/>
      <c r="BR123" s="446"/>
      <c r="BS123" s="446"/>
      <c r="BT123" s="446"/>
      <c r="BU123" s="446"/>
      <c r="BV123" s="446"/>
      <c r="BW123" s="446"/>
      <c r="BX123" s="446"/>
      <c r="BY123" s="446"/>
      <c r="BZ123" s="446"/>
      <c r="CA123" s="446"/>
      <c r="CB123" s="446"/>
      <c r="CC123" s="446"/>
      <c r="CD123" s="446"/>
      <c r="CE123" s="446"/>
      <c r="CF123" s="446"/>
      <c r="CG123" s="447"/>
    </row>
    <row r="124" spans="1:85" s="246" customFormat="1" x14ac:dyDescent="0.35">
      <c r="A124" s="399"/>
      <c r="B124" s="101" t="s">
        <v>393</v>
      </c>
      <c r="C124" s="399"/>
      <c r="D124" s="440">
        <v>0</v>
      </c>
      <c r="E124" s="440">
        <v>0</v>
      </c>
      <c r="F124" s="440">
        <v>0</v>
      </c>
      <c r="G124" s="440">
        <v>0</v>
      </c>
      <c r="H124" s="440">
        <v>0</v>
      </c>
      <c r="I124" s="440">
        <v>0</v>
      </c>
      <c r="J124" s="440">
        <v>0</v>
      </c>
      <c r="K124" s="440">
        <v>0</v>
      </c>
      <c r="L124" s="440">
        <v>0</v>
      </c>
      <c r="M124" s="440">
        <v>0</v>
      </c>
      <c r="N124" s="440">
        <v>0</v>
      </c>
      <c r="O124" s="440">
        <v>0</v>
      </c>
      <c r="P124" s="440">
        <v>0</v>
      </c>
      <c r="Q124" s="440">
        <v>0</v>
      </c>
      <c r="R124" s="440">
        <v>0</v>
      </c>
      <c r="S124" s="440">
        <v>0</v>
      </c>
      <c r="T124" s="440">
        <v>0</v>
      </c>
      <c r="U124" s="440">
        <v>0</v>
      </c>
      <c r="V124" s="440">
        <v>0</v>
      </c>
      <c r="W124" s="440">
        <v>0</v>
      </c>
      <c r="X124" s="440">
        <v>0</v>
      </c>
      <c r="Y124" s="440">
        <v>0</v>
      </c>
      <c r="Z124" s="440">
        <v>0</v>
      </c>
      <c r="AA124" s="440">
        <v>0</v>
      </c>
      <c r="AB124" s="440">
        <v>0</v>
      </c>
      <c r="AC124" s="440">
        <v>0</v>
      </c>
      <c r="AD124" s="440">
        <v>0</v>
      </c>
      <c r="AE124" s="440">
        <v>0</v>
      </c>
      <c r="AF124" s="440">
        <v>0</v>
      </c>
      <c r="AG124" s="440">
        <v>0</v>
      </c>
      <c r="AH124" s="440">
        <v>0</v>
      </c>
      <c r="AI124" s="440">
        <v>0</v>
      </c>
      <c r="AJ124" s="440">
        <v>0</v>
      </c>
      <c r="AK124" s="440">
        <v>0</v>
      </c>
      <c r="AL124" s="440">
        <v>0</v>
      </c>
      <c r="AM124" s="440">
        <v>0</v>
      </c>
      <c r="AN124" s="440">
        <v>0</v>
      </c>
      <c r="AO124" s="440">
        <v>0</v>
      </c>
      <c r="AP124" s="440">
        <v>0</v>
      </c>
      <c r="AQ124" s="440">
        <v>0</v>
      </c>
      <c r="AR124" s="440">
        <v>0</v>
      </c>
      <c r="AS124" s="440">
        <v>0</v>
      </c>
      <c r="AT124" s="440">
        <v>0</v>
      </c>
      <c r="AU124" s="440">
        <v>0</v>
      </c>
      <c r="AV124" s="440">
        <v>0</v>
      </c>
      <c r="AW124" s="440">
        <v>0</v>
      </c>
      <c r="AX124" s="440">
        <v>0</v>
      </c>
      <c r="AY124" s="440">
        <v>0</v>
      </c>
      <c r="AZ124" s="440">
        <v>0</v>
      </c>
      <c r="BA124" s="440">
        <v>0</v>
      </c>
      <c r="BB124" s="440">
        <v>0</v>
      </c>
      <c r="BC124" s="440">
        <v>0</v>
      </c>
      <c r="BD124" s="440">
        <v>0</v>
      </c>
      <c r="BE124" s="440">
        <v>0</v>
      </c>
      <c r="BF124" s="440">
        <v>0</v>
      </c>
      <c r="BG124" s="440">
        <v>0</v>
      </c>
      <c r="BH124" s="440">
        <v>0</v>
      </c>
      <c r="BI124" s="440">
        <v>0</v>
      </c>
      <c r="BJ124" s="440">
        <v>0</v>
      </c>
      <c r="BK124" s="440">
        <v>0</v>
      </c>
      <c r="BL124" s="440">
        <v>136</v>
      </c>
      <c r="BM124" s="440">
        <v>391</v>
      </c>
      <c r="BN124" s="440">
        <v>579</v>
      </c>
      <c r="BO124" s="440">
        <v>811</v>
      </c>
      <c r="BP124" s="440">
        <v>1365</v>
      </c>
      <c r="BQ124" s="440">
        <v>1912</v>
      </c>
      <c r="BR124" s="440">
        <v>2235</v>
      </c>
      <c r="BS124" s="440">
        <v>2356</v>
      </c>
      <c r="BT124" s="440">
        <v>2381</v>
      </c>
      <c r="BU124" s="440">
        <v>2326</v>
      </c>
      <c r="BV124" s="440">
        <v>2168</v>
      </c>
      <c r="BW124" s="440">
        <v>1961</v>
      </c>
      <c r="BX124" s="440">
        <v>1875</v>
      </c>
      <c r="BY124" s="440">
        <v>1769</v>
      </c>
      <c r="BZ124" s="440">
        <v>1663</v>
      </c>
      <c r="CA124" s="440">
        <v>1573</v>
      </c>
      <c r="CB124" s="440">
        <v>1445</v>
      </c>
      <c r="CC124" s="440">
        <v>1010</v>
      </c>
      <c r="CD124" s="440">
        <v>783</v>
      </c>
      <c r="CE124" s="440">
        <v>800</v>
      </c>
      <c r="CF124" s="440">
        <v>805</v>
      </c>
      <c r="CG124" s="442">
        <v>801</v>
      </c>
    </row>
    <row r="125" spans="1:85" x14ac:dyDescent="0.35">
      <c r="B125" s="56" t="s">
        <v>783</v>
      </c>
      <c r="D125" s="446">
        <v>0</v>
      </c>
      <c r="E125" s="446">
        <v>0</v>
      </c>
      <c r="F125" s="446">
        <v>0</v>
      </c>
      <c r="G125" s="446">
        <v>0</v>
      </c>
      <c r="H125" s="446">
        <v>0</v>
      </c>
      <c r="I125" s="446">
        <v>0</v>
      </c>
      <c r="J125" s="446">
        <v>0</v>
      </c>
      <c r="K125" s="446">
        <v>0</v>
      </c>
      <c r="L125" s="446">
        <v>0</v>
      </c>
      <c r="M125" s="446">
        <v>0</v>
      </c>
      <c r="N125" s="446">
        <v>0</v>
      </c>
      <c r="O125" s="446">
        <v>0</v>
      </c>
      <c r="P125" s="446">
        <v>0</v>
      </c>
      <c r="Q125" s="446">
        <v>0</v>
      </c>
      <c r="R125" s="446">
        <v>0</v>
      </c>
      <c r="S125" s="446">
        <v>0</v>
      </c>
      <c r="T125" s="446">
        <v>0</v>
      </c>
      <c r="U125" s="446">
        <v>0</v>
      </c>
      <c r="V125" s="446">
        <v>0</v>
      </c>
      <c r="W125" s="446">
        <v>0</v>
      </c>
      <c r="X125" s="446">
        <v>0</v>
      </c>
      <c r="Y125" s="446">
        <v>0</v>
      </c>
      <c r="Z125" s="446">
        <v>0</v>
      </c>
      <c r="AA125" s="446">
        <v>0</v>
      </c>
      <c r="AB125" s="446">
        <v>0</v>
      </c>
      <c r="AC125" s="446">
        <v>0</v>
      </c>
      <c r="AD125" s="446">
        <v>0</v>
      </c>
      <c r="AE125" s="446">
        <v>0</v>
      </c>
      <c r="AF125" s="446">
        <v>0</v>
      </c>
      <c r="AG125" s="446">
        <v>0</v>
      </c>
      <c r="AH125" s="446">
        <v>0</v>
      </c>
      <c r="AI125" s="446">
        <v>0</v>
      </c>
      <c r="AJ125" s="446">
        <v>0</v>
      </c>
      <c r="AK125" s="446">
        <v>0</v>
      </c>
      <c r="AL125" s="446">
        <v>0</v>
      </c>
      <c r="AM125" s="446">
        <v>0</v>
      </c>
      <c r="AN125" s="446">
        <v>0</v>
      </c>
      <c r="AO125" s="446">
        <v>0</v>
      </c>
      <c r="AP125" s="446">
        <v>0</v>
      </c>
      <c r="AQ125" s="446">
        <v>0</v>
      </c>
      <c r="AR125" s="446">
        <v>0</v>
      </c>
      <c r="AS125" s="446">
        <v>0</v>
      </c>
      <c r="AT125" s="446">
        <v>0</v>
      </c>
      <c r="AU125" s="446">
        <v>0</v>
      </c>
      <c r="AV125" s="446">
        <v>0</v>
      </c>
      <c r="AW125" s="446">
        <v>0</v>
      </c>
      <c r="AX125" s="446">
        <v>0</v>
      </c>
      <c r="AY125" s="446">
        <v>0</v>
      </c>
      <c r="AZ125" s="446">
        <v>0</v>
      </c>
      <c r="BA125" s="446">
        <v>0</v>
      </c>
      <c r="BB125" s="446">
        <v>0</v>
      </c>
      <c r="BC125" s="446">
        <v>0</v>
      </c>
      <c r="BD125" s="446">
        <v>0</v>
      </c>
      <c r="BE125" s="446">
        <v>0</v>
      </c>
      <c r="BF125" s="446">
        <v>0</v>
      </c>
      <c r="BG125" s="446">
        <v>0</v>
      </c>
      <c r="BH125" s="446">
        <v>0</v>
      </c>
      <c r="BI125" s="446">
        <v>0</v>
      </c>
      <c r="BJ125" s="446">
        <v>0</v>
      </c>
      <c r="BK125" s="446">
        <v>0</v>
      </c>
      <c r="BL125" s="446">
        <v>65</v>
      </c>
      <c r="BM125" s="446">
        <v>167</v>
      </c>
      <c r="BN125" s="446">
        <v>237</v>
      </c>
      <c r="BO125" s="446">
        <v>321</v>
      </c>
      <c r="BP125" s="446">
        <v>467</v>
      </c>
      <c r="BQ125" s="446">
        <v>672</v>
      </c>
      <c r="BR125" s="446">
        <v>755</v>
      </c>
      <c r="BS125" s="446">
        <v>814</v>
      </c>
      <c r="BT125" s="446">
        <v>862</v>
      </c>
      <c r="BU125" s="446">
        <v>858</v>
      </c>
      <c r="BV125" s="446">
        <v>818</v>
      </c>
      <c r="BW125" s="446">
        <v>797</v>
      </c>
      <c r="BX125" s="446">
        <v>806</v>
      </c>
      <c r="BY125" s="446">
        <v>792</v>
      </c>
      <c r="BZ125" s="446">
        <v>775</v>
      </c>
      <c r="CA125" s="446">
        <v>763</v>
      </c>
      <c r="CB125" s="446">
        <v>752</v>
      </c>
      <c r="CC125" s="446">
        <v>717</v>
      </c>
      <c r="CD125" s="446">
        <v>699</v>
      </c>
      <c r="CE125" s="446">
        <v>716</v>
      </c>
      <c r="CF125" s="446">
        <v>721</v>
      </c>
      <c r="CG125" s="447">
        <v>719</v>
      </c>
    </row>
    <row r="126" spans="1:85" x14ac:dyDescent="0.35">
      <c r="B126" s="288" t="s">
        <v>546</v>
      </c>
      <c r="D126" s="446">
        <v>0</v>
      </c>
      <c r="E126" s="446">
        <v>0</v>
      </c>
      <c r="F126" s="446">
        <v>0</v>
      </c>
      <c r="G126" s="446">
        <v>0</v>
      </c>
      <c r="H126" s="446">
        <v>0</v>
      </c>
      <c r="I126" s="446">
        <v>0</v>
      </c>
      <c r="J126" s="446">
        <v>0</v>
      </c>
      <c r="K126" s="446">
        <v>0</v>
      </c>
      <c r="L126" s="446">
        <v>0</v>
      </c>
      <c r="M126" s="446">
        <v>0</v>
      </c>
      <c r="N126" s="446">
        <v>0</v>
      </c>
      <c r="O126" s="446">
        <v>0</v>
      </c>
      <c r="P126" s="446">
        <v>0</v>
      </c>
      <c r="Q126" s="446">
        <v>0</v>
      </c>
      <c r="R126" s="446">
        <v>0</v>
      </c>
      <c r="S126" s="446">
        <v>0</v>
      </c>
      <c r="T126" s="446">
        <v>0</v>
      </c>
      <c r="U126" s="446">
        <v>0</v>
      </c>
      <c r="V126" s="446">
        <v>0</v>
      </c>
      <c r="W126" s="446">
        <v>0</v>
      </c>
      <c r="X126" s="446">
        <v>0</v>
      </c>
      <c r="Y126" s="446">
        <v>0</v>
      </c>
      <c r="Z126" s="446">
        <v>0</v>
      </c>
      <c r="AA126" s="446">
        <v>0</v>
      </c>
      <c r="AB126" s="446">
        <v>0</v>
      </c>
      <c r="AC126" s="446">
        <v>0</v>
      </c>
      <c r="AD126" s="446">
        <v>0</v>
      </c>
      <c r="AE126" s="446">
        <v>0</v>
      </c>
      <c r="AF126" s="446">
        <v>0</v>
      </c>
      <c r="AG126" s="446">
        <v>0</v>
      </c>
      <c r="AH126" s="446">
        <v>0</v>
      </c>
      <c r="AI126" s="446">
        <v>0</v>
      </c>
      <c r="AJ126" s="446">
        <v>0</v>
      </c>
      <c r="AK126" s="446">
        <v>0</v>
      </c>
      <c r="AL126" s="446">
        <v>0</v>
      </c>
      <c r="AM126" s="446">
        <v>0</v>
      </c>
      <c r="AN126" s="446">
        <v>0</v>
      </c>
      <c r="AO126" s="446">
        <v>0</v>
      </c>
      <c r="AP126" s="446">
        <v>0</v>
      </c>
      <c r="AQ126" s="446">
        <v>0</v>
      </c>
      <c r="AR126" s="446">
        <v>0</v>
      </c>
      <c r="AS126" s="446">
        <v>0</v>
      </c>
      <c r="AT126" s="446">
        <v>0</v>
      </c>
      <c r="AU126" s="446">
        <v>0</v>
      </c>
      <c r="AV126" s="446">
        <v>0</v>
      </c>
      <c r="AW126" s="446">
        <v>0</v>
      </c>
      <c r="AX126" s="446">
        <v>0</v>
      </c>
      <c r="AY126" s="446">
        <v>0</v>
      </c>
      <c r="AZ126" s="446">
        <v>0</v>
      </c>
      <c r="BA126" s="446">
        <v>0</v>
      </c>
      <c r="BB126" s="446">
        <v>0</v>
      </c>
      <c r="BC126" s="446">
        <v>0</v>
      </c>
      <c r="BD126" s="446">
        <v>0</v>
      </c>
      <c r="BE126" s="446">
        <v>0</v>
      </c>
      <c r="BF126" s="446">
        <v>0</v>
      </c>
      <c r="BG126" s="446">
        <v>0</v>
      </c>
      <c r="BH126" s="446">
        <v>0</v>
      </c>
      <c r="BI126" s="446">
        <v>0</v>
      </c>
      <c r="BJ126" s="446">
        <v>0</v>
      </c>
      <c r="BK126" s="446">
        <v>0</v>
      </c>
      <c r="BL126" s="446">
        <v>62</v>
      </c>
      <c r="BM126" s="446">
        <v>124</v>
      </c>
      <c r="BN126" s="446">
        <v>135</v>
      </c>
      <c r="BO126" s="446">
        <v>138</v>
      </c>
      <c r="BP126" s="446">
        <v>156</v>
      </c>
      <c r="BQ126" s="446">
        <v>133</v>
      </c>
      <c r="BR126" s="446">
        <v>118</v>
      </c>
      <c r="BS126" s="446">
        <v>91</v>
      </c>
      <c r="BT126" s="446">
        <v>88</v>
      </c>
      <c r="BU126" s="446">
        <v>76</v>
      </c>
      <c r="BV126" s="446">
        <v>42</v>
      </c>
      <c r="BW126" s="446">
        <v>31</v>
      </c>
      <c r="BX126" s="446">
        <v>55</v>
      </c>
      <c r="BY126" s="446">
        <v>57</v>
      </c>
      <c r="BZ126" s="446">
        <v>50</v>
      </c>
      <c r="CA126" s="446">
        <v>45</v>
      </c>
      <c r="CB126" s="446">
        <v>40</v>
      </c>
      <c r="CC126" s="446">
        <v>39</v>
      </c>
      <c r="CD126" s="446">
        <v>40</v>
      </c>
      <c r="CE126" s="446">
        <v>41</v>
      </c>
      <c r="CF126" s="446">
        <v>42</v>
      </c>
      <c r="CG126" s="447">
        <v>42</v>
      </c>
    </row>
    <row r="127" spans="1:85" x14ac:dyDescent="0.35">
      <c r="B127" s="288" t="s">
        <v>784</v>
      </c>
      <c r="D127" s="446">
        <v>0</v>
      </c>
      <c r="E127" s="446">
        <v>0</v>
      </c>
      <c r="F127" s="446">
        <v>0</v>
      </c>
      <c r="G127" s="446">
        <v>0</v>
      </c>
      <c r="H127" s="446">
        <v>0</v>
      </c>
      <c r="I127" s="446">
        <v>0</v>
      </c>
      <c r="J127" s="446">
        <v>0</v>
      </c>
      <c r="K127" s="446">
        <v>0</v>
      </c>
      <c r="L127" s="446">
        <v>0</v>
      </c>
      <c r="M127" s="446">
        <v>0</v>
      </c>
      <c r="N127" s="446">
        <v>0</v>
      </c>
      <c r="O127" s="446">
        <v>0</v>
      </c>
      <c r="P127" s="446">
        <v>0</v>
      </c>
      <c r="Q127" s="446">
        <v>0</v>
      </c>
      <c r="R127" s="446">
        <v>0</v>
      </c>
      <c r="S127" s="446">
        <v>0</v>
      </c>
      <c r="T127" s="446">
        <v>0</v>
      </c>
      <c r="U127" s="446">
        <v>0</v>
      </c>
      <c r="V127" s="446">
        <v>0</v>
      </c>
      <c r="W127" s="446">
        <v>0</v>
      </c>
      <c r="X127" s="446">
        <v>0</v>
      </c>
      <c r="Y127" s="446">
        <v>0</v>
      </c>
      <c r="Z127" s="446">
        <v>0</v>
      </c>
      <c r="AA127" s="446">
        <v>0</v>
      </c>
      <c r="AB127" s="446">
        <v>0</v>
      </c>
      <c r="AC127" s="446">
        <v>0</v>
      </c>
      <c r="AD127" s="446">
        <v>0</v>
      </c>
      <c r="AE127" s="446">
        <v>0</v>
      </c>
      <c r="AF127" s="446">
        <v>0</v>
      </c>
      <c r="AG127" s="446">
        <v>0</v>
      </c>
      <c r="AH127" s="446">
        <v>0</v>
      </c>
      <c r="AI127" s="446">
        <v>0</v>
      </c>
      <c r="AJ127" s="446">
        <v>0</v>
      </c>
      <c r="AK127" s="446">
        <v>0</v>
      </c>
      <c r="AL127" s="446">
        <v>0</v>
      </c>
      <c r="AM127" s="446">
        <v>0</v>
      </c>
      <c r="AN127" s="446">
        <v>0</v>
      </c>
      <c r="AO127" s="446">
        <v>0</v>
      </c>
      <c r="AP127" s="446">
        <v>0</v>
      </c>
      <c r="AQ127" s="446">
        <v>0</v>
      </c>
      <c r="AR127" s="446">
        <v>0</v>
      </c>
      <c r="AS127" s="446">
        <v>0</v>
      </c>
      <c r="AT127" s="446">
        <v>0</v>
      </c>
      <c r="AU127" s="446">
        <v>0</v>
      </c>
      <c r="AV127" s="446">
        <v>0</v>
      </c>
      <c r="AW127" s="446">
        <v>0</v>
      </c>
      <c r="AX127" s="446">
        <v>0</v>
      </c>
      <c r="AY127" s="446">
        <v>0</v>
      </c>
      <c r="AZ127" s="446">
        <v>0</v>
      </c>
      <c r="BA127" s="446">
        <v>0</v>
      </c>
      <c r="BB127" s="446">
        <v>0</v>
      </c>
      <c r="BC127" s="446">
        <v>0</v>
      </c>
      <c r="BD127" s="446">
        <v>0</v>
      </c>
      <c r="BE127" s="446">
        <v>0</v>
      </c>
      <c r="BF127" s="446">
        <v>0</v>
      </c>
      <c r="BG127" s="446">
        <v>0</v>
      </c>
      <c r="BH127" s="446">
        <v>0</v>
      </c>
      <c r="BI127" s="446">
        <v>0</v>
      </c>
      <c r="BJ127" s="446">
        <v>0</v>
      </c>
      <c r="BK127" s="446">
        <v>0</v>
      </c>
      <c r="BL127" s="446">
        <v>1</v>
      </c>
      <c r="BM127" s="446">
        <v>12</v>
      </c>
      <c r="BN127" s="446">
        <v>75</v>
      </c>
      <c r="BO127" s="446">
        <v>120</v>
      </c>
      <c r="BP127" s="446">
        <v>119</v>
      </c>
      <c r="BQ127" s="446">
        <v>112</v>
      </c>
      <c r="BR127" s="446">
        <v>35</v>
      </c>
      <c r="BS127" s="446">
        <v>16</v>
      </c>
      <c r="BT127" s="446">
        <v>20</v>
      </c>
      <c r="BU127" s="446">
        <v>24</v>
      </c>
      <c r="BV127" s="446">
        <v>18</v>
      </c>
      <c r="BW127" s="446">
        <v>11</v>
      </c>
      <c r="BX127" s="446">
        <v>4</v>
      </c>
      <c r="BY127" s="446">
        <v>4</v>
      </c>
      <c r="BZ127" s="446">
        <v>5</v>
      </c>
      <c r="CA127" s="446">
        <v>6</v>
      </c>
      <c r="CB127" s="446">
        <v>6</v>
      </c>
      <c r="CC127" s="446">
        <v>6</v>
      </c>
      <c r="CD127" s="446">
        <v>7</v>
      </c>
      <c r="CE127" s="446">
        <v>9</v>
      </c>
      <c r="CF127" s="446">
        <v>11</v>
      </c>
      <c r="CG127" s="447">
        <v>14</v>
      </c>
    </row>
    <row r="128" spans="1:85" x14ac:dyDescent="0.35">
      <c r="B128" s="288" t="s">
        <v>548</v>
      </c>
      <c r="D128" s="446">
        <v>0</v>
      </c>
      <c r="E128" s="446">
        <v>0</v>
      </c>
      <c r="F128" s="446">
        <v>0</v>
      </c>
      <c r="G128" s="446">
        <v>0</v>
      </c>
      <c r="H128" s="446">
        <v>0</v>
      </c>
      <c r="I128" s="446">
        <v>0</v>
      </c>
      <c r="J128" s="446">
        <v>0</v>
      </c>
      <c r="K128" s="446">
        <v>0</v>
      </c>
      <c r="L128" s="446">
        <v>0</v>
      </c>
      <c r="M128" s="446">
        <v>0</v>
      </c>
      <c r="N128" s="446">
        <v>0</v>
      </c>
      <c r="O128" s="446">
        <v>0</v>
      </c>
      <c r="P128" s="446">
        <v>0</v>
      </c>
      <c r="Q128" s="446">
        <v>0</v>
      </c>
      <c r="R128" s="446">
        <v>0</v>
      </c>
      <c r="S128" s="446">
        <v>0</v>
      </c>
      <c r="T128" s="446">
        <v>0</v>
      </c>
      <c r="U128" s="446">
        <v>0</v>
      </c>
      <c r="V128" s="446">
        <v>0</v>
      </c>
      <c r="W128" s="446">
        <v>0</v>
      </c>
      <c r="X128" s="446">
        <v>0</v>
      </c>
      <c r="Y128" s="446">
        <v>0</v>
      </c>
      <c r="Z128" s="446">
        <v>0</v>
      </c>
      <c r="AA128" s="446">
        <v>0</v>
      </c>
      <c r="AB128" s="446">
        <v>0</v>
      </c>
      <c r="AC128" s="446">
        <v>0</v>
      </c>
      <c r="AD128" s="446">
        <v>0</v>
      </c>
      <c r="AE128" s="446">
        <v>0</v>
      </c>
      <c r="AF128" s="446">
        <v>0</v>
      </c>
      <c r="AG128" s="446">
        <v>0</v>
      </c>
      <c r="AH128" s="446">
        <v>0</v>
      </c>
      <c r="AI128" s="446">
        <v>0</v>
      </c>
      <c r="AJ128" s="446">
        <v>0</v>
      </c>
      <c r="AK128" s="446">
        <v>0</v>
      </c>
      <c r="AL128" s="446">
        <v>0</v>
      </c>
      <c r="AM128" s="446">
        <v>0</v>
      </c>
      <c r="AN128" s="446">
        <v>0</v>
      </c>
      <c r="AO128" s="446">
        <v>0</v>
      </c>
      <c r="AP128" s="446">
        <v>0</v>
      </c>
      <c r="AQ128" s="446">
        <v>0</v>
      </c>
      <c r="AR128" s="446">
        <v>0</v>
      </c>
      <c r="AS128" s="446">
        <v>0</v>
      </c>
      <c r="AT128" s="446">
        <v>0</v>
      </c>
      <c r="AU128" s="446">
        <v>0</v>
      </c>
      <c r="AV128" s="446">
        <v>0</v>
      </c>
      <c r="AW128" s="446">
        <v>0</v>
      </c>
      <c r="AX128" s="446">
        <v>0</v>
      </c>
      <c r="AY128" s="446">
        <v>0</v>
      </c>
      <c r="AZ128" s="446">
        <v>0</v>
      </c>
      <c r="BA128" s="446">
        <v>0</v>
      </c>
      <c r="BB128" s="446">
        <v>0</v>
      </c>
      <c r="BC128" s="446">
        <v>0</v>
      </c>
      <c r="BD128" s="446">
        <v>0</v>
      </c>
      <c r="BE128" s="446">
        <v>0</v>
      </c>
      <c r="BF128" s="446">
        <v>0</v>
      </c>
      <c r="BG128" s="446">
        <v>0</v>
      </c>
      <c r="BH128" s="446">
        <v>0</v>
      </c>
      <c r="BI128" s="446">
        <v>0</v>
      </c>
      <c r="BJ128" s="446">
        <v>0</v>
      </c>
      <c r="BK128" s="446">
        <v>0</v>
      </c>
      <c r="BL128" s="446">
        <v>2</v>
      </c>
      <c r="BM128" s="446">
        <v>31</v>
      </c>
      <c r="BN128" s="446">
        <v>27</v>
      </c>
      <c r="BO128" s="446">
        <v>64</v>
      </c>
      <c r="BP128" s="446">
        <v>193</v>
      </c>
      <c r="BQ128" s="446">
        <v>427</v>
      </c>
      <c r="BR128" s="446">
        <v>602</v>
      </c>
      <c r="BS128" s="446">
        <v>707</v>
      </c>
      <c r="BT128" s="446">
        <v>755</v>
      </c>
      <c r="BU128" s="446">
        <v>758</v>
      </c>
      <c r="BV128" s="446">
        <v>758</v>
      </c>
      <c r="BW128" s="446">
        <v>755</v>
      </c>
      <c r="BX128" s="446">
        <v>747</v>
      </c>
      <c r="BY128" s="446">
        <v>731</v>
      </c>
      <c r="BZ128" s="446">
        <v>721</v>
      </c>
      <c r="CA128" s="446">
        <v>713</v>
      </c>
      <c r="CB128" s="446">
        <v>706</v>
      </c>
      <c r="CC128" s="446">
        <v>671</v>
      </c>
      <c r="CD128" s="446">
        <v>652</v>
      </c>
      <c r="CE128" s="446">
        <v>666</v>
      </c>
      <c r="CF128" s="446">
        <v>668</v>
      </c>
      <c r="CG128" s="447">
        <v>663</v>
      </c>
    </row>
    <row r="129" spans="1:85" x14ac:dyDescent="0.35">
      <c r="B129" s="56" t="s">
        <v>806</v>
      </c>
      <c r="D129" s="446">
        <v>0</v>
      </c>
      <c r="E129" s="446">
        <v>0</v>
      </c>
      <c r="F129" s="446">
        <v>0</v>
      </c>
      <c r="G129" s="446">
        <v>0</v>
      </c>
      <c r="H129" s="446">
        <v>0</v>
      </c>
      <c r="I129" s="446">
        <v>0</v>
      </c>
      <c r="J129" s="446">
        <v>0</v>
      </c>
      <c r="K129" s="446">
        <v>0</v>
      </c>
      <c r="L129" s="446">
        <v>0</v>
      </c>
      <c r="M129" s="446">
        <v>0</v>
      </c>
      <c r="N129" s="446">
        <v>0</v>
      </c>
      <c r="O129" s="446">
        <v>0</v>
      </c>
      <c r="P129" s="446">
        <v>0</v>
      </c>
      <c r="Q129" s="446">
        <v>0</v>
      </c>
      <c r="R129" s="446">
        <v>0</v>
      </c>
      <c r="S129" s="446">
        <v>0</v>
      </c>
      <c r="T129" s="446">
        <v>0</v>
      </c>
      <c r="U129" s="446">
        <v>0</v>
      </c>
      <c r="V129" s="446">
        <v>0</v>
      </c>
      <c r="W129" s="446">
        <v>0</v>
      </c>
      <c r="X129" s="446">
        <v>0</v>
      </c>
      <c r="Y129" s="446">
        <v>0</v>
      </c>
      <c r="Z129" s="446">
        <v>0</v>
      </c>
      <c r="AA129" s="446">
        <v>0</v>
      </c>
      <c r="AB129" s="446">
        <v>0</v>
      </c>
      <c r="AC129" s="446">
        <v>0</v>
      </c>
      <c r="AD129" s="446">
        <v>0</v>
      </c>
      <c r="AE129" s="446">
        <v>0</v>
      </c>
      <c r="AF129" s="446">
        <v>0</v>
      </c>
      <c r="AG129" s="446">
        <v>0</v>
      </c>
      <c r="AH129" s="446">
        <v>0</v>
      </c>
      <c r="AI129" s="446">
        <v>0</v>
      </c>
      <c r="AJ129" s="446">
        <v>0</v>
      </c>
      <c r="AK129" s="446">
        <v>0</v>
      </c>
      <c r="AL129" s="446">
        <v>0</v>
      </c>
      <c r="AM129" s="446">
        <v>0</v>
      </c>
      <c r="AN129" s="446">
        <v>0</v>
      </c>
      <c r="AO129" s="446">
        <v>0</v>
      </c>
      <c r="AP129" s="446">
        <v>0</v>
      </c>
      <c r="AQ129" s="446">
        <v>0</v>
      </c>
      <c r="AR129" s="446">
        <v>0</v>
      </c>
      <c r="AS129" s="446">
        <v>0</v>
      </c>
      <c r="AT129" s="446">
        <v>0</v>
      </c>
      <c r="AU129" s="446">
        <v>0</v>
      </c>
      <c r="AV129" s="446">
        <v>0</v>
      </c>
      <c r="AW129" s="446">
        <v>0</v>
      </c>
      <c r="AX129" s="446">
        <v>0</v>
      </c>
      <c r="AY129" s="446">
        <v>0</v>
      </c>
      <c r="AZ129" s="446">
        <v>0</v>
      </c>
      <c r="BA129" s="446">
        <v>0</v>
      </c>
      <c r="BB129" s="446">
        <v>0</v>
      </c>
      <c r="BC129" s="446">
        <v>0</v>
      </c>
      <c r="BD129" s="446">
        <v>0</v>
      </c>
      <c r="BE129" s="446">
        <v>0</v>
      </c>
      <c r="BF129" s="446">
        <v>0</v>
      </c>
      <c r="BG129" s="446">
        <v>0</v>
      </c>
      <c r="BH129" s="446">
        <v>0</v>
      </c>
      <c r="BI129" s="446">
        <v>0</v>
      </c>
      <c r="BJ129" s="446">
        <v>0</v>
      </c>
      <c r="BK129" s="446">
        <v>0</v>
      </c>
      <c r="BL129" s="446">
        <v>56</v>
      </c>
      <c r="BM129" s="446">
        <v>168</v>
      </c>
      <c r="BN129" s="446">
        <v>275</v>
      </c>
      <c r="BO129" s="446">
        <v>424</v>
      </c>
      <c r="BP129" s="446">
        <v>784</v>
      </c>
      <c r="BQ129" s="446">
        <v>1116</v>
      </c>
      <c r="BR129" s="446">
        <v>1340</v>
      </c>
      <c r="BS129" s="446">
        <v>1398</v>
      </c>
      <c r="BT129" s="446">
        <v>1381</v>
      </c>
      <c r="BU129" s="446">
        <v>1335</v>
      </c>
      <c r="BV129" s="446">
        <v>1227</v>
      </c>
      <c r="BW129" s="446">
        <v>1056</v>
      </c>
      <c r="BX129" s="446">
        <v>961</v>
      </c>
      <c r="BY129" s="446">
        <v>871</v>
      </c>
      <c r="BZ129" s="446">
        <v>788</v>
      </c>
      <c r="CA129" s="446">
        <v>716</v>
      </c>
      <c r="CB129" s="446">
        <v>604</v>
      </c>
      <c r="CC129" s="446">
        <v>208</v>
      </c>
      <c r="CD129" s="446">
        <v>1</v>
      </c>
      <c r="CE129" s="446">
        <v>0</v>
      </c>
      <c r="CF129" s="446">
        <v>0</v>
      </c>
      <c r="CG129" s="447">
        <v>0</v>
      </c>
    </row>
    <row r="130" spans="1:85" x14ac:dyDescent="0.35">
      <c r="B130" s="288" t="s">
        <v>546</v>
      </c>
      <c r="D130" s="446">
        <v>0</v>
      </c>
      <c r="E130" s="446">
        <v>0</v>
      </c>
      <c r="F130" s="446">
        <v>0</v>
      </c>
      <c r="G130" s="446">
        <v>0</v>
      </c>
      <c r="H130" s="446">
        <v>0</v>
      </c>
      <c r="I130" s="446">
        <v>0</v>
      </c>
      <c r="J130" s="446">
        <v>0</v>
      </c>
      <c r="K130" s="446">
        <v>0</v>
      </c>
      <c r="L130" s="446">
        <v>0</v>
      </c>
      <c r="M130" s="446">
        <v>0</v>
      </c>
      <c r="N130" s="446">
        <v>0</v>
      </c>
      <c r="O130" s="446">
        <v>0</v>
      </c>
      <c r="P130" s="446">
        <v>0</v>
      </c>
      <c r="Q130" s="446">
        <v>0</v>
      </c>
      <c r="R130" s="446">
        <v>0</v>
      </c>
      <c r="S130" s="446">
        <v>0</v>
      </c>
      <c r="T130" s="446">
        <v>0</v>
      </c>
      <c r="U130" s="446">
        <v>0</v>
      </c>
      <c r="V130" s="446">
        <v>0</v>
      </c>
      <c r="W130" s="446">
        <v>0</v>
      </c>
      <c r="X130" s="446">
        <v>0</v>
      </c>
      <c r="Y130" s="446">
        <v>0</v>
      </c>
      <c r="Z130" s="446">
        <v>0</v>
      </c>
      <c r="AA130" s="446">
        <v>0</v>
      </c>
      <c r="AB130" s="446">
        <v>0</v>
      </c>
      <c r="AC130" s="446">
        <v>0</v>
      </c>
      <c r="AD130" s="446">
        <v>0</v>
      </c>
      <c r="AE130" s="446">
        <v>0</v>
      </c>
      <c r="AF130" s="446">
        <v>0</v>
      </c>
      <c r="AG130" s="446">
        <v>0</v>
      </c>
      <c r="AH130" s="446">
        <v>0</v>
      </c>
      <c r="AI130" s="446">
        <v>0</v>
      </c>
      <c r="AJ130" s="446">
        <v>0</v>
      </c>
      <c r="AK130" s="446">
        <v>0</v>
      </c>
      <c r="AL130" s="446">
        <v>0</v>
      </c>
      <c r="AM130" s="446">
        <v>0</v>
      </c>
      <c r="AN130" s="446">
        <v>0</v>
      </c>
      <c r="AO130" s="446">
        <v>0</v>
      </c>
      <c r="AP130" s="446">
        <v>0</v>
      </c>
      <c r="AQ130" s="446">
        <v>0</v>
      </c>
      <c r="AR130" s="446">
        <v>0</v>
      </c>
      <c r="AS130" s="446">
        <v>0</v>
      </c>
      <c r="AT130" s="446">
        <v>0</v>
      </c>
      <c r="AU130" s="446">
        <v>0</v>
      </c>
      <c r="AV130" s="446">
        <v>0</v>
      </c>
      <c r="AW130" s="446">
        <v>0</v>
      </c>
      <c r="AX130" s="446">
        <v>0</v>
      </c>
      <c r="AY130" s="446">
        <v>0</v>
      </c>
      <c r="AZ130" s="446">
        <v>0</v>
      </c>
      <c r="BA130" s="446">
        <v>0</v>
      </c>
      <c r="BB130" s="446">
        <v>0</v>
      </c>
      <c r="BC130" s="446">
        <v>0</v>
      </c>
      <c r="BD130" s="446">
        <v>0</v>
      </c>
      <c r="BE130" s="446">
        <v>0</v>
      </c>
      <c r="BF130" s="446">
        <v>0</v>
      </c>
      <c r="BG130" s="446">
        <v>0</v>
      </c>
      <c r="BH130" s="446">
        <v>0</v>
      </c>
      <c r="BI130" s="446">
        <v>0</v>
      </c>
      <c r="BJ130" s="446">
        <v>0</v>
      </c>
      <c r="BK130" s="446">
        <v>0</v>
      </c>
      <c r="BL130" s="446">
        <v>53</v>
      </c>
      <c r="BM130" s="446">
        <v>132</v>
      </c>
      <c r="BN130" s="446">
        <v>181</v>
      </c>
      <c r="BO130" s="446">
        <v>226</v>
      </c>
      <c r="BP130" s="446">
        <v>313</v>
      </c>
      <c r="BQ130" s="446">
        <v>354</v>
      </c>
      <c r="BR130" s="446">
        <v>392</v>
      </c>
      <c r="BS130" s="446">
        <v>295</v>
      </c>
      <c r="BT130" s="446">
        <v>222</v>
      </c>
      <c r="BU130" s="446">
        <v>188</v>
      </c>
      <c r="BV130" s="446">
        <v>87</v>
      </c>
      <c r="BW130" s="446">
        <v>19</v>
      </c>
      <c r="BX130" s="446">
        <v>9</v>
      </c>
      <c r="BY130" s="446">
        <v>4</v>
      </c>
      <c r="BZ130" s="446">
        <v>2</v>
      </c>
      <c r="CA130" s="446">
        <v>1</v>
      </c>
      <c r="CB130" s="446">
        <v>0</v>
      </c>
      <c r="CC130" s="446">
        <v>0</v>
      </c>
      <c r="CD130" s="446">
        <v>0</v>
      </c>
      <c r="CE130" s="446">
        <v>0</v>
      </c>
      <c r="CF130" s="446">
        <v>0</v>
      </c>
      <c r="CG130" s="447">
        <v>0</v>
      </c>
    </row>
    <row r="131" spans="1:85" x14ac:dyDescent="0.35">
      <c r="B131" s="288" t="s">
        <v>784</v>
      </c>
      <c r="D131" s="446">
        <v>0</v>
      </c>
      <c r="E131" s="446">
        <v>0</v>
      </c>
      <c r="F131" s="446">
        <v>0</v>
      </c>
      <c r="G131" s="446">
        <v>0</v>
      </c>
      <c r="H131" s="446">
        <v>0</v>
      </c>
      <c r="I131" s="446">
        <v>0</v>
      </c>
      <c r="J131" s="446">
        <v>0</v>
      </c>
      <c r="K131" s="446">
        <v>0</v>
      </c>
      <c r="L131" s="446">
        <v>0</v>
      </c>
      <c r="M131" s="446">
        <v>0</v>
      </c>
      <c r="N131" s="446">
        <v>0</v>
      </c>
      <c r="O131" s="446">
        <v>0</v>
      </c>
      <c r="P131" s="446">
        <v>0</v>
      </c>
      <c r="Q131" s="446">
        <v>0</v>
      </c>
      <c r="R131" s="446">
        <v>0</v>
      </c>
      <c r="S131" s="446">
        <v>0</v>
      </c>
      <c r="T131" s="446">
        <v>0</v>
      </c>
      <c r="U131" s="446">
        <v>0</v>
      </c>
      <c r="V131" s="446">
        <v>0</v>
      </c>
      <c r="W131" s="446">
        <v>0</v>
      </c>
      <c r="X131" s="446">
        <v>0</v>
      </c>
      <c r="Y131" s="446">
        <v>0</v>
      </c>
      <c r="Z131" s="446">
        <v>0</v>
      </c>
      <c r="AA131" s="446">
        <v>0</v>
      </c>
      <c r="AB131" s="446">
        <v>0</v>
      </c>
      <c r="AC131" s="446">
        <v>0</v>
      </c>
      <c r="AD131" s="446">
        <v>0</v>
      </c>
      <c r="AE131" s="446">
        <v>0</v>
      </c>
      <c r="AF131" s="446">
        <v>0</v>
      </c>
      <c r="AG131" s="446">
        <v>0</v>
      </c>
      <c r="AH131" s="446">
        <v>0</v>
      </c>
      <c r="AI131" s="446">
        <v>0</v>
      </c>
      <c r="AJ131" s="446">
        <v>0</v>
      </c>
      <c r="AK131" s="446">
        <v>0</v>
      </c>
      <c r="AL131" s="446">
        <v>0</v>
      </c>
      <c r="AM131" s="446">
        <v>0</v>
      </c>
      <c r="AN131" s="446">
        <v>0</v>
      </c>
      <c r="AO131" s="446">
        <v>0</v>
      </c>
      <c r="AP131" s="446">
        <v>0</v>
      </c>
      <c r="AQ131" s="446">
        <v>0</v>
      </c>
      <c r="AR131" s="446">
        <v>0</v>
      </c>
      <c r="AS131" s="446">
        <v>0</v>
      </c>
      <c r="AT131" s="446">
        <v>0</v>
      </c>
      <c r="AU131" s="446">
        <v>0</v>
      </c>
      <c r="AV131" s="446">
        <v>0</v>
      </c>
      <c r="AW131" s="446">
        <v>0</v>
      </c>
      <c r="AX131" s="446">
        <v>0</v>
      </c>
      <c r="AY131" s="446">
        <v>0</v>
      </c>
      <c r="AZ131" s="446">
        <v>0</v>
      </c>
      <c r="BA131" s="446">
        <v>0</v>
      </c>
      <c r="BB131" s="446">
        <v>0</v>
      </c>
      <c r="BC131" s="446">
        <v>0</v>
      </c>
      <c r="BD131" s="446">
        <v>0</v>
      </c>
      <c r="BE131" s="446">
        <v>0</v>
      </c>
      <c r="BF131" s="446">
        <v>0</v>
      </c>
      <c r="BG131" s="446">
        <v>0</v>
      </c>
      <c r="BH131" s="446">
        <v>0</v>
      </c>
      <c r="BI131" s="446">
        <v>0</v>
      </c>
      <c r="BJ131" s="446">
        <v>0</v>
      </c>
      <c r="BK131" s="446">
        <v>0</v>
      </c>
      <c r="BL131" s="446">
        <v>0</v>
      </c>
      <c r="BM131" s="446">
        <v>8</v>
      </c>
      <c r="BN131" s="446">
        <v>71</v>
      </c>
      <c r="BO131" s="446">
        <v>132</v>
      </c>
      <c r="BP131" s="446">
        <v>285</v>
      </c>
      <c r="BQ131" s="446">
        <v>394</v>
      </c>
      <c r="BR131" s="446">
        <v>414</v>
      </c>
      <c r="BS131" s="446">
        <v>395</v>
      </c>
      <c r="BT131" s="446">
        <v>363</v>
      </c>
      <c r="BU131" s="446">
        <v>343</v>
      </c>
      <c r="BV131" s="446">
        <v>315</v>
      </c>
      <c r="BW131" s="446">
        <v>232</v>
      </c>
      <c r="BX131" s="446">
        <v>182</v>
      </c>
      <c r="BY131" s="446">
        <v>153</v>
      </c>
      <c r="BZ131" s="446">
        <v>133</v>
      </c>
      <c r="CA131" s="446">
        <v>115</v>
      </c>
      <c r="CB131" s="446">
        <v>77</v>
      </c>
      <c r="CC131" s="446">
        <v>23</v>
      </c>
      <c r="CD131" s="446">
        <v>0</v>
      </c>
      <c r="CE131" s="446">
        <v>0</v>
      </c>
      <c r="CF131" s="446">
        <v>0</v>
      </c>
      <c r="CG131" s="447">
        <v>0</v>
      </c>
    </row>
    <row r="132" spans="1:85" x14ac:dyDescent="0.35">
      <c r="B132" s="288" t="s">
        <v>548</v>
      </c>
      <c r="D132" s="446">
        <v>0</v>
      </c>
      <c r="E132" s="446">
        <v>0</v>
      </c>
      <c r="F132" s="446">
        <v>0</v>
      </c>
      <c r="G132" s="446">
        <v>0</v>
      </c>
      <c r="H132" s="446">
        <v>0</v>
      </c>
      <c r="I132" s="446">
        <v>0</v>
      </c>
      <c r="J132" s="446">
        <v>0</v>
      </c>
      <c r="K132" s="446">
        <v>0</v>
      </c>
      <c r="L132" s="446">
        <v>0</v>
      </c>
      <c r="M132" s="446">
        <v>0</v>
      </c>
      <c r="N132" s="446">
        <v>0</v>
      </c>
      <c r="O132" s="446">
        <v>0</v>
      </c>
      <c r="P132" s="446">
        <v>0</v>
      </c>
      <c r="Q132" s="446">
        <v>0</v>
      </c>
      <c r="R132" s="446">
        <v>0</v>
      </c>
      <c r="S132" s="446">
        <v>0</v>
      </c>
      <c r="T132" s="446">
        <v>0</v>
      </c>
      <c r="U132" s="446">
        <v>0</v>
      </c>
      <c r="V132" s="446">
        <v>0</v>
      </c>
      <c r="W132" s="446">
        <v>0</v>
      </c>
      <c r="X132" s="446">
        <v>0</v>
      </c>
      <c r="Y132" s="446">
        <v>0</v>
      </c>
      <c r="Z132" s="446">
        <v>0</v>
      </c>
      <c r="AA132" s="446">
        <v>0</v>
      </c>
      <c r="AB132" s="446">
        <v>0</v>
      </c>
      <c r="AC132" s="446">
        <v>0</v>
      </c>
      <c r="AD132" s="446">
        <v>0</v>
      </c>
      <c r="AE132" s="446">
        <v>0</v>
      </c>
      <c r="AF132" s="446">
        <v>0</v>
      </c>
      <c r="AG132" s="446">
        <v>0</v>
      </c>
      <c r="AH132" s="446">
        <v>0</v>
      </c>
      <c r="AI132" s="446">
        <v>0</v>
      </c>
      <c r="AJ132" s="446">
        <v>0</v>
      </c>
      <c r="AK132" s="446">
        <v>0</v>
      </c>
      <c r="AL132" s="446">
        <v>0</v>
      </c>
      <c r="AM132" s="446">
        <v>0</v>
      </c>
      <c r="AN132" s="446">
        <v>0</v>
      </c>
      <c r="AO132" s="446">
        <v>0</v>
      </c>
      <c r="AP132" s="446">
        <v>0</v>
      </c>
      <c r="AQ132" s="446">
        <v>0</v>
      </c>
      <c r="AR132" s="446">
        <v>0</v>
      </c>
      <c r="AS132" s="446">
        <v>0</v>
      </c>
      <c r="AT132" s="446">
        <v>0</v>
      </c>
      <c r="AU132" s="446">
        <v>0</v>
      </c>
      <c r="AV132" s="446">
        <v>0</v>
      </c>
      <c r="AW132" s="446">
        <v>0</v>
      </c>
      <c r="AX132" s="446">
        <v>0</v>
      </c>
      <c r="AY132" s="446">
        <v>0</v>
      </c>
      <c r="AZ132" s="446">
        <v>0</v>
      </c>
      <c r="BA132" s="446">
        <v>0</v>
      </c>
      <c r="BB132" s="446">
        <v>0</v>
      </c>
      <c r="BC132" s="446">
        <v>0</v>
      </c>
      <c r="BD132" s="446">
        <v>0</v>
      </c>
      <c r="BE132" s="446">
        <v>0</v>
      </c>
      <c r="BF132" s="446">
        <v>0</v>
      </c>
      <c r="BG132" s="446">
        <v>0</v>
      </c>
      <c r="BH132" s="446">
        <v>0</v>
      </c>
      <c r="BI132" s="446">
        <v>0</v>
      </c>
      <c r="BJ132" s="446">
        <v>0</v>
      </c>
      <c r="BK132" s="446">
        <v>0</v>
      </c>
      <c r="BL132" s="446">
        <v>2</v>
      </c>
      <c r="BM132" s="446">
        <v>28</v>
      </c>
      <c r="BN132" s="446">
        <v>23</v>
      </c>
      <c r="BO132" s="446">
        <v>66</v>
      </c>
      <c r="BP132" s="446">
        <v>186</v>
      </c>
      <c r="BQ132" s="446">
        <v>367</v>
      </c>
      <c r="BR132" s="446">
        <v>533</v>
      </c>
      <c r="BS132" s="446">
        <v>707</v>
      </c>
      <c r="BT132" s="446">
        <v>796</v>
      </c>
      <c r="BU132" s="446">
        <v>804</v>
      </c>
      <c r="BV132" s="446">
        <v>826</v>
      </c>
      <c r="BW132" s="446">
        <v>805</v>
      </c>
      <c r="BX132" s="446">
        <v>771</v>
      </c>
      <c r="BY132" s="446">
        <v>713</v>
      </c>
      <c r="BZ132" s="446">
        <v>653</v>
      </c>
      <c r="CA132" s="446">
        <v>600</v>
      </c>
      <c r="CB132" s="446">
        <v>527</v>
      </c>
      <c r="CC132" s="446">
        <v>185</v>
      </c>
      <c r="CD132" s="446">
        <v>1</v>
      </c>
      <c r="CE132" s="446">
        <v>0</v>
      </c>
      <c r="CF132" s="446">
        <v>0</v>
      </c>
      <c r="CG132" s="447">
        <v>0</v>
      </c>
    </row>
    <row r="133" spans="1:85" x14ac:dyDescent="0.35">
      <c r="B133" s="56" t="s">
        <v>807</v>
      </c>
      <c r="D133" s="446">
        <v>0</v>
      </c>
      <c r="E133" s="446">
        <v>0</v>
      </c>
      <c r="F133" s="446">
        <v>0</v>
      </c>
      <c r="G133" s="446">
        <v>0</v>
      </c>
      <c r="H133" s="446">
        <v>0</v>
      </c>
      <c r="I133" s="446">
        <v>0</v>
      </c>
      <c r="J133" s="446">
        <v>0</v>
      </c>
      <c r="K133" s="446">
        <v>0</v>
      </c>
      <c r="L133" s="446">
        <v>0</v>
      </c>
      <c r="M133" s="446">
        <v>0</v>
      </c>
      <c r="N133" s="446">
        <v>0</v>
      </c>
      <c r="O133" s="446">
        <v>0</v>
      </c>
      <c r="P133" s="446">
        <v>0</v>
      </c>
      <c r="Q133" s="446">
        <v>0</v>
      </c>
      <c r="R133" s="446">
        <v>0</v>
      </c>
      <c r="S133" s="446">
        <v>0</v>
      </c>
      <c r="T133" s="446">
        <v>0</v>
      </c>
      <c r="U133" s="446">
        <v>0</v>
      </c>
      <c r="V133" s="446">
        <v>0</v>
      </c>
      <c r="W133" s="446">
        <v>0</v>
      </c>
      <c r="X133" s="446">
        <v>0</v>
      </c>
      <c r="Y133" s="446">
        <v>0</v>
      </c>
      <c r="Z133" s="446">
        <v>0</v>
      </c>
      <c r="AA133" s="446">
        <v>0</v>
      </c>
      <c r="AB133" s="446">
        <v>0</v>
      </c>
      <c r="AC133" s="446">
        <v>0</v>
      </c>
      <c r="AD133" s="446">
        <v>0</v>
      </c>
      <c r="AE133" s="446">
        <v>0</v>
      </c>
      <c r="AF133" s="446">
        <v>0</v>
      </c>
      <c r="AG133" s="446">
        <v>0</v>
      </c>
      <c r="AH133" s="446">
        <v>0</v>
      </c>
      <c r="AI133" s="446">
        <v>0</v>
      </c>
      <c r="AJ133" s="446">
        <v>0</v>
      </c>
      <c r="AK133" s="446">
        <v>0</v>
      </c>
      <c r="AL133" s="446">
        <v>0</v>
      </c>
      <c r="AM133" s="446">
        <v>0</v>
      </c>
      <c r="AN133" s="446">
        <v>0</v>
      </c>
      <c r="AO133" s="446">
        <v>0</v>
      </c>
      <c r="AP133" s="446">
        <v>0</v>
      </c>
      <c r="AQ133" s="446">
        <v>0</v>
      </c>
      <c r="AR133" s="446">
        <v>0</v>
      </c>
      <c r="AS133" s="446">
        <v>0</v>
      </c>
      <c r="AT133" s="446">
        <v>0</v>
      </c>
      <c r="AU133" s="446">
        <v>0</v>
      </c>
      <c r="AV133" s="446">
        <v>0</v>
      </c>
      <c r="AW133" s="446">
        <v>0</v>
      </c>
      <c r="AX133" s="446">
        <v>0</v>
      </c>
      <c r="AY133" s="446">
        <v>0</v>
      </c>
      <c r="AZ133" s="446">
        <v>0</v>
      </c>
      <c r="BA133" s="446">
        <v>0</v>
      </c>
      <c r="BB133" s="446">
        <v>0</v>
      </c>
      <c r="BC133" s="446">
        <v>0</v>
      </c>
      <c r="BD133" s="446">
        <v>0</v>
      </c>
      <c r="BE133" s="446">
        <v>0</v>
      </c>
      <c r="BF133" s="446">
        <v>0</v>
      </c>
      <c r="BG133" s="446">
        <v>0</v>
      </c>
      <c r="BH133" s="446">
        <v>0</v>
      </c>
      <c r="BI133" s="446">
        <v>0</v>
      </c>
      <c r="BJ133" s="446">
        <v>0</v>
      </c>
      <c r="BK133" s="446">
        <v>0</v>
      </c>
      <c r="BL133" s="446">
        <v>16</v>
      </c>
      <c r="BM133" s="446">
        <v>56</v>
      </c>
      <c r="BN133" s="446">
        <v>67</v>
      </c>
      <c r="BO133" s="446">
        <v>65</v>
      </c>
      <c r="BP133" s="446">
        <v>114</v>
      </c>
      <c r="BQ133" s="446">
        <v>124</v>
      </c>
      <c r="BR133" s="446">
        <v>141</v>
      </c>
      <c r="BS133" s="446">
        <v>144</v>
      </c>
      <c r="BT133" s="446">
        <v>137</v>
      </c>
      <c r="BU133" s="446">
        <v>133</v>
      </c>
      <c r="BV133" s="446">
        <v>123</v>
      </c>
      <c r="BW133" s="446">
        <v>108</v>
      </c>
      <c r="BX133" s="446">
        <v>108</v>
      </c>
      <c r="BY133" s="446">
        <v>106</v>
      </c>
      <c r="BZ133" s="446">
        <v>99</v>
      </c>
      <c r="CA133" s="446">
        <v>94</v>
      </c>
      <c r="CB133" s="446">
        <v>89</v>
      </c>
      <c r="CC133" s="446">
        <v>85</v>
      </c>
      <c r="CD133" s="446">
        <v>84</v>
      </c>
      <c r="CE133" s="446">
        <v>85</v>
      </c>
      <c r="CF133" s="446">
        <v>84</v>
      </c>
      <c r="CG133" s="447">
        <v>82</v>
      </c>
    </row>
    <row r="134" spans="1:85" x14ac:dyDescent="0.35">
      <c r="B134" s="200" t="s">
        <v>808</v>
      </c>
      <c r="D134" s="446">
        <v>0</v>
      </c>
      <c r="E134" s="446">
        <v>0</v>
      </c>
      <c r="F134" s="446">
        <v>0</v>
      </c>
      <c r="G134" s="446">
        <v>0</v>
      </c>
      <c r="H134" s="446">
        <v>0</v>
      </c>
      <c r="I134" s="446">
        <v>0</v>
      </c>
      <c r="J134" s="446">
        <v>0</v>
      </c>
      <c r="K134" s="446">
        <v>0</v>
      </c>
      <c r="L134" s="446">
        <v>0</v>
      </c>
      <c r="M134" s="446">
        <v>0</v>
      </c>
      <c r="N134" s="446">
        <v>0</v>
      </c>
      <c r="O134" s="446">
        <v>0</v>
      </c>
      <c r="P134" s="446">
        <v>0</v>
      </c>
      <c r="Q134" s="446">
        <v>0</v>
      </c>
      <c r="R134" s="446">
        <v>0</v>
      </c>
      <c r="S134" s="446">
        <v>0</v>
      </c>
      <c r="T134" s="446">
        <v>0</v>
      </c>
      <c r="U134" s="446">
        <v>0</v>
      </c>
      <c r="V134" s="446">
        <v>0</v>
      </c>
      <c r="W134" s="446">
        <v>0</v>
      </c>
      <c r="X134" s="446">
        <v>0</v>
      </c>
      <c r="Y134" s="446">
        <v>0</v>
      </c>
      <c r="Z134" s="446">
        <v>0</v>
      </c>
      <c r="AA134" s="446">
        <v>0</v>
      </c>
      <c r="AB134" s="446">
        <v>0</v>
      </c>
      <c r="AC134" s="446">
        <v>0</v>
      </c>
      <c r="AD134" s="446">
        <v>0</v>
      </c>
      <c r="AE134" s="446">
        <v>0</v>
      </c>
      <c r="AF134" s="446">
        <v>0</v>
      </c>
      <c r="AG134" s="446">
        <v>0</v>
      </c>
      <c r="AH134" s="446">
        <v>0</v>
      </c>
      <c r="AI134" s="446">
        <v>0</v>
      </c>
      <c r="AJ134" s="446">
        <v>0</v>
      </c>
      <c r="AK134" s="446">
        <v>0</v>
      </c>
      <c r="AL134" s="446">
        <v>0</v>
      </c>
      <c r="AM134" s="446">
        <v>0</v>
      </c>
      <c r="AN134" s="446">
        <v>0</v>
      </c>
      <c r="AO134" s="446">
        <v>0</v>
      </c>
      <c r="AP134" s="446">
        <v>0</v>
      </c>
      <c r="AQ134" s="446">
        <v>0</v>
      </c>
      <c r="AR134" s="446">
        <v>0</v>
      </c>
      <c r="AS134" s="446">
        <v>0</v>
      </c>
      <c r="AT134" s="446">
        <v>0</v>
      </c>
      <c r="AU134" s="446">
        <v>0</v>
      </c>
      <c r="AV134" s="446">
        <v>0</v>
      </c>
      <c r="AW134" s="446">
        <v>0</v>
      </c>
      <c r="AX134" s="446">
        <v>0</v>
      </c>
      <c r="AY134" s="446">
        <v>0</v>
      </c>
      <c r="AZ134" s="446">
        <v>0</v>
      </c>
      <c r="BA134" s="446">
        <v>0</v>
      </c>
      <c r="BB134" s="446">
        <v>0</v>
      </c>
      <c r="BC134" s="446">
        <v>0</v>
      </c>
      <c r="BD134" s="446">
        <v>0</v>
      </c>
      <c r="BE134" s="446">
        <v>0</v>
      </c>
      <c r="BF134" s="446">
        <v>0</v>
      </c>
      <c r="BG134" s="446">
        <v>0</v>
      </c>
      <c r="BH134" s="446">
        <v>0</v>
      </c>
      <c r="BI134" s="446">
        <v>0</v>
      </c>
      <c r="BJ134" s="446">
        <v>0</v>
      </c>
      <c r="BK134" s="446">
        <v>0</v>
      </c>
      <c r="BL134" s="446">
        <v>59</v>
      </c>
      <c r="BM134" s="446">
        <v>145</v>
      </c>
      <c r="BN134" s="446">
        <v>199</v>
      </c>
      <c r="BO134" s="446">
        <v>262</v>
      </c>
      <c r="BP134" s="446">
        <v>364</v>
      </c>
      <c r="BQ134" s="446">
        <v>492</v>
      </c>
      <c r="BR134" s="446">
        <v>507</v>
      </c>
      <c r="BS134" s="446">
        <v>489</v>
      </c>
      <c r="BT134" s="446">
        <v>483</v>
      </c>
      <c r="BU134" s="446">
        <v>460</v>
      </c>
      <c r="BV134" s="446">
        <v>404</v>
      </c>
      <c r="BW134" s="446">
        <v>360</v>
      </c>
      <c r="BX134" s="446">
        <v>384</v>
      </c>
      <c r="BY134" s="446">
        <v>401</v>
      </c>
      <c r="BZ134" s="446">
        <v>417</v>
      </c>
      <c r="CA134" s="446">
        <v>433</v>
      </c>
      <c r="CB134" s="446">
        <v>461</v>
      </c>
      <c r="CC134" s="446">
        <v>616</v>
      </c>
      <c r="CD134" s="446">
        <v>698</v>
      </c>
      <c r="CE134" s="446">
        <v>716</v>
      </c>
      <c r="CF134" s="446">
        <v>721</v>
      </c>
      <c r="CG134" s="447">
        <v>719</v>
      </c>
    </row>
    <row r="135" spans="1:85" x14ac:dyDescent="0.35">
      <c r="B135" s="200" t="s">
        <v>809</v>
      </c>
      <c r="D135" s="446">
        <v>0</v>
      </c>
      <c r="E135" s="446">
        <v>0</v>
      </c>
      <c r="F135" s="446">
        <v>0</v>
      </c>
      <c r="G135" s="446">
        <v>0</v>
      </c>
      <c r="H135" s="446">
        <v>0</v>
      </c>
      <c r="I135" s="446">
        <v>0</v>
      </c>
      <c r="J135" s="446">
        <v>0</v>
      </c>
      <c r="K135" s="446">
        <v>0</v>
      </c>
      <c r="L135" s="446">
        <v>0</v>
      </c>
      <c r="M135" s="446">
        <v>0</v>
      </c>
      <c r="N135" s="446">
        <v>0</v>
      </c>
      <c r="O135" s="446">
        <v>0</v>
      </c>
      <c r="P135" s="446">
        <v>0</v>
      </c>
      <c r="Q135" s="446">
        <v>0</v>
      </c>
      <c r="R135" s="446">
        <v>0</v>
      </c>
      <c r="S135" s="446">
        <v>0</v>
      </c>
      <c r="T135" s="446">
        <v>0</v>
      </c>
      <c r="U135" s="446">
        <v>0</v>
      </c>
      <c r="V135" s="446">
        <v>0</v>
      </c>
      <c r="W135" s="446">
        <v>0</v>
      </c>
      <c r="X135" s="446">
        <v>0</v>
      </c>
      <c r="Y135" s="446">
        <v>0</v>
      </c>
      <c r="Z135" s="446">
        <v>0</v>
      </c>
      <c r="AA135" s="446">
        <v>0</v>
      </c>
      <c r="AB135" s="446">
        <v>0</v>
      </c>
      <c r="AC135" s="446">
        <v>0</v>
      </c>
      <c r="AD135" s="446">
        <v>0</v>
      </c>
      <c r="AE135" s="446">
        <v>0</v>
      </c>
      <c r="AF135" s="446">
        <v>0</v>
      </c>
      <c r="AG135" s="446">
        <v>0</v>
      </c>
      <c r="AH135" s="446">
        <v>0</v>
      </c>
      <c r="AI135" s="446">
        <v>0</v>
      </c>
      <c r="AJ135" s="446">
        <v>0</v>
      </c>
      <c r="AK135" s="446">
        <v>0</v>
      </c>
      <c r="AL135" s="446">
        <v>0</v>
      </c>
      <c r="AM135" s="446">
        <v>0</v>
      </c>
      <c r="AN135" s="446">
        <v>0</v>
      </c>
      <c r="AO135" s="446">
        <v>0</v>
      </c>
      <c r="AP135" s="446">
        <v>0</v>
      </c>
      <c r="AQ135" s="446">
        <v>0</v>
      </c>
      <c r="AR135" s="446">
        <v>0</v>
      </c>
      <c r="AS135" s="446">
        <v>0</v>
      </c>
      <c r="AT135" s="446">
        <v>0</v>
      </c>
      <c r="AU135" s="446">
        <v>0</v>
      </c>
      <c r="AV135" s="446">
        <v>0</v>
      </c>
      <c r="AW135" s="446">
        <v>0</v>
      </c>
      <c r="AX135" s="446">
        <v>0</v>
      </c>
      <c r="AY135" s="446">
        <v>0</v>
      </c>
      <c r="AZ135" s="446">
        <v>0</v>
      </c>
      <c r="BA135" s="446">
        <v>0</v>
      </c>
      <c r="BB135" s="446">
        <v>0</v>
      </c>
      <c r="BC135" s="446">
        <v>0</v>
      </c>
      <c r="BD135" s="446">
        <v>0</v>
      </c>
      <c r="BE135" s="446">
        <v>0</v>
      </c>
      <c r="BF135" s="446">
        <v>0</v>
      </c>
      <c r="BG135" s="446">
        <v>0</v>
      </c>
      <c r="BH135" s="446">
        <v>0</v>
      </c>
      <c r="BI135" s="446">
        <v>0</v>
      </c>
      <c r="BJ135" s="446">
        <v>0</v>
      </c>
      <c r="BK135" s="446">
        <v>0</v>
      </c>
      <c r="BL135" s="446">
        <v>6</v>
      </c>
      <c r="BM135" s="446">
        <v>22</v>
      </c>
      <c r="BN135" s="446">
        <v>38</v>
      </c>
      <c r="BO135" s="446">
        <v>59</v>
      </c>
      <c r="BP135" s="446">
        <v>103</v>
      </c>
      <c r="BQ135" s="446">
        <v>180</v>
      </c>
      <c r="BR135" s="446">
        <v>248</v>
      </c>
      <c r="BS135" s="446">
        <v>325</v>
      </c>
      <c r="BT135" s="446">
        <v>379</v>
      </c>
      <c r="BU135" s="446">
        <v>398</v>
      </c>
      <c r="BV135" s="446">
        <v>414</v>
      </c>
      <c r="BW135" s="446">
        <v>437</v>
      </c>
      <c r="BX135" s="446">
        <v>422</v>
      </c>
      <c r="BY135" s="446">
        <v>391</v>
      </c>
      <c r="BZ135" s="446">
        <v>358</v>
      </c>
      <c r="CA135" s="446">
        <v>330</v>
      </c>
      <c r="CB135" s="446">
        <v>290</v>
      </c>
      <c r="CC135" s="446">
        <v>101</v>
      </c>
      <c r="CD135" s="446">
        <v>0</v>
      </c>
      <c r="CE135" s="446">
        <v>0</v>
      </c>
      <c r="CF135" s="446">
        <v>0</v>
      </c>
      <c r="CG135" s="447">
        <v>0</v>
      </c>
    </row>
    <row r="136" spans="1:85" x14ac:dyDescent="0.35">
      <c r="B136" s="200" t="s">
        <v>810</v>
      </c>
      <c r="D136" s="446">
        <v>0</v>
      </c>
      <c r="E136" s="446">
        <v>0</v>
      </c>
      <c r="F136" s="446">
        <v>0</v>
      </c>
      <c r="G136" s="446">
        <v>0</v>
      </c>
      <c r="H136" s="446">
        <v>0</v>
      </c>
      <c r="I136" s="446">
        <v>0</v>
      </c>
      <c r="J136" s="446">
        <v>0</v>
      </c>
      <c r="K136" s="446">
        <v>0</v>
      </c>
      <c r="L136" s="446">
        <v>0</v>
      </c>
      <c r="M136" s="446">
        <v>0</v>
      </c>
      <c r="N136" s="446">
        <v>0</v>
      </c>
      <c r="O136" s="446">
        <v>0</v>
      </c>
      <c r="P136" s="446">
        <v>0</v>
      </c>
      <c r="Q136" s="446">
        <v>0</v>
      </c>
      <c r="R136" s="446">
        <v>0</v>
      </c>
      <c r="S136" s="446">
        <v>0</v>
      </c>
      <c r="T136" s="446">
        <v>0</v>
      </c>
      <c r="U136" s="446">
        <v>0</v>
      </c>
      <c r="V136" s="446">
        <v>0</v>
      </c>
      <c r="W136" s="446">
        <v>0</v>
      </c>
      <c r="X136" s="446">
        <v>0</v>
      </c>
      <c r="Y136" s="446">
        <v>0</v>
      </c>
      <c r="Z136" s="446">
        <v>0</v>
      </c>
      <c r="AA136" s="446">
        <v>0</v>
      </c>
      <c r="AB136" s="446">
        <v>0</v>
      </c>
      <c r="AC136" s="446">
        <v>0</v>
      </c>
      <c r="AD136" s="446">
        <v>0</v>
      </c>
      <c r="AE136" s="446">
        <v>0</v>
      </c>
      <c r="AF136" s="446">
        <v>0</v>
      </c>
      <c r="AG136" s="446">
        <v>0</v>
      </c>
      <c r="AH136" s="446">
        <v>0</v>
      </c>
      <c r="AI136" s="446">
        <v>0</v>
      </c>
      <c r="AJ136" s="446">
        <v>0</v>
      </c>
      <c r="AK136" s="446">
        <v>0</v>
      </c>
      <c r="AL136" s="446">
        <v>0</v>
      </c>
      <c r="AM136" s="446">
        <v>0</v>
      </c>
      <c r="AN136" s="446">
        <v>0</v>
      </c>
      <c r="AO136" s="446">
        <v>0</v>
      </c>
      <c r="AP136" s="446">
        <v>0</v>
      </c>
      <c r="AQ136" s="446">
        <v>0</v>
      </c>
      <c r="AR136" s="446">
        <v>0</v>
      </c>
      <c r="AS136" s="446">
        <v>0</v>
      </c>
      <c r="AT136" s="446">
        <v>0</v>
      </c>
      <c r="AU136" s="446">
        <v>0</v>
      </c>
      <c r="AV136" s="446">
        <v>0</v>
      </c>
      <c r="AW136" s="446">
        <v>0</v>
      </c>
      <c r="AX136" s="446">
        <v>0</v>
      </c>
      <c r="AY136" s="446">
        <v>0</v>
      </c>
      <c r="AZ136" s="446">
        <v>0</v>
      </c>
      <c r="BA136" s="446">
        <v>0</v>
      </c>
      <c r="BB136" s="446">
        <v>0</v>
      </c>
      <c r="BC136" s="446">
        <v>0</v>
      </c>
      <c r="BD136" s="446">
        <v>0</v>
      </c>
      <c r="BE136" s="446">
        <v>0</v>
      </c>
      <c r="BF136" s="446">
        <v>0</v>
      </c>
      <c r="BG136" s="446">
        <v>0</v>
      </c>
      <c r="BH136" s="446">
        <v>0</v>
      </c>
      <c r="BI136" s="446">
        <v>0</v>
      </c>
      <c r="BJ136" s="446">
        <v>0</v>
      </c>
      <c r="BK136" s="446">
        <v>0</v>
      </c>
      <c r="BL136" s="446">
        <v>56</v>
      </c>
      <c r="BM136" s="446">
        <v>168</v>
      </c>
      <c r="BN136" s="446">
        <v>275</v>
      </c>
      <c r="BO136" s="446">
        <v>424</v>
      </c>
      <c r="BP136" s="446">
        <v>784</v>
      </c>
      <c r="BQ136" s="446">
        <v>1116</v>
      </c>
      <c r="BR136" s="446">
        <v>1340</v>
      </c>
      <c r="BS136" s="446">
        <v>1398</v>
      </c>
      <c r="BT136" s="446">
        <v>1381</v>
      </c>
      <c r="BU136" s="446">
        <v>1335</v>
      </c>
      <c r="BV136" s="446">
        <v>1227</v>
      </c>
      <c r="BW136" s="446">
        <v>1056</v>
      </c>
      <c r="BX136" s="446">
        <v>961</v>
      </c>
      <c r="BY136" s="446">
        <v>871</v>
      </c>
      <c r="BZ136" s="446">
        <v>788</v>
      </c>
      <c r="CA136" s="446">
        <v>716</v>
      </c>
      <c r="CB136" s="446">
        <v>604</v>
      </c>
      <c r="CC136" s="446">
        <v>208</v>
      </c>
      <c r="CD136" s="446">
        <v>1</v>
      </c>
      <c r="CE136" s="446">
        <v>0</v>
      </c>
      <c r="CF136" s="446">
        <v>0</v>
      </c>
      <c r="CG136" s="447">
        <v>0</v>
      </c>
    </row>
    <row r="137" spans="1:85" s="246" customFormat="1" ht="26.25" customHeight="1" x14ac:dyDescent="0.35">
      <c r="B137" s="101" t="s">
        <v>403</v>
      </c>
      <c r="C137" s="399"/>
      <c r="D137" s="489" t="s">
        <v>614</v>
      </c>
      <c r="E137" s="489" t="s">
        <v>614</v>
      </c>
      <c r="F137" s="489" t="s">
        <v>614</v>
      </c>
      <c r="G137" s="489" t="s">
        <v>614</v>
      </c>
      <c r="H137" s="489" t="s">
        <v>614</v>
      </c>
      <c r="I137" s="489" t="s">
        <v>614</v>
      </c>
      <c r="J137" s="489" t="s">
        <v>614</v>
      </c>
      <c r="K137" s="489" t="s">
        <v>614</v>
      </c>
      <c r="L137" s="489" t="s">
        <v>614</v>
      </c>
      <c r="M137" s="489" t="s">
        <v>614</v>
      </c>
      <c r="N137" s="489" t="s">
        <v>614</v>
      </c>
      <c r="O137" s="489" t="s">
        <v>614</v>
      </c>
      <c r="P137" s="489" t="s">
        <v>614</v>
      </c>
      <c r="Q137" s="489" t="s">
        <v>614</v>
      </c>
      <c r="R137" s="489" t="s">
        <v>614</v>
      </c>
      <c r="S137" s="489" t="s">
        <v>614</v>
      </c>
      <c r="T137" s="489" t="s">
        <v>614</v>
      </c>
      <c r="U137" s="489" t="s">
        <v>614</v>
      </c>
      <c r="V137" s="489" t="s">
        <v>614</v>
      </c>
      <c r="W137" s="489" t="s">
        <v>614</v>
      </c>
      <c r="X137" s="489" t="s">
        <v>614</v>
      </c>
      <c r="Y137" s="489" t="s">
        <v>614</v>
      </c>
      <c r="Z137" s="489" t="s">
        <v>614</v>
      </c>
      <c r="AA137" s="489" t="s">
        <v>614</v>
      </c>
      <c r="AB137" s="489" t="s">
        <v>614</v>
      </c>
      <c r="AC137" s="489" t="s">
        <v>614</v>
      </c>
      <c r="AD137" s="489" t="s">
        <v>614</v>
      </c>
      <c r="AE137" s="489" t="s">
        <v>614</v>
      </c>
      <c r="AF137" s="489" t="s">
        <v>614</v>
      </c>
      <c r="AG137" s="489" t="s">
        <v>614</v>
      </c>
      <c r="AH137" s="440">
        <v>0</v>
      </c>
      <c r="AI137" s="440">
        <v>0</v>
      </c>
      <c r="AJ137" s="440">
        <v>0</v>
      </c>
      <c r="AK137" s="440">
        <v>0</v>
      </c>
      <c r="AL137" s="440">
        <v>0</v>
      </c>
      <c r="AM137" s="440">
        <v>0</v>
      </c>
      <c r="AN137" s="440">
        <v>0</v>
      </c>
      <c r="AO137" s="440">
        <v>0</v>
      </c>
      <c r="AP137" s="440">
        <v>0</v>
      </c>
      <c r="AQ137" s="440">
        <v>0</v>
      </c>
      <c r="AR137" s="440">
        <v>0</v>
      </c>
      <c r="AS137" s="440">
        <v>0</v>
      </c>
      <c r="AT137" s="440">
        <v>0</v>
      </c>
      <c r="AU137" s="440">
        <v>0</v>
      </c>
      <c r="AV137" s="440">
        <v>0</v>
      </c>
      <c r="AW137" s="440">
        <v>0</v>
      </c>
      <c r="AX137" s="440">
        <v>0</v>
      </c>
      <c r="AY137" s="440">
        <v>2490</v>
      </c>
      <c r="AZ137" s="440">
        <v>2455</v>
      </c>
      <c r="BA137" s="440">
        <v>2437</v>
      </c>
      <c r="BB137" s="440">
        <v>2371</v>
      </c>
      <c r="BC137" s="440">
        <v>2354</v>
      </c>
      <c r="BD137" s="440">
        <v>2391</v>
      </c>
      <c r="BE137" s="440">
        <v>2430</v>
      </c>
      <c r="BF137" s="440">
        <v>2483</v>
      </c>
      <c r="BG137" s="440">
        <v>2504</v>
      </c>
      <c r="BH137" s="440">
        <v>2510</v>
      </c>
      <c r="BI137" s="440">
        <v>2475</v>
      </c>
      <c r="BJ137" s="440">
        <v>2443</v>
      </c>
      <c r="BK137" s="440">
        <v>2415</v>
      </c>
      <c r="BL137" s="440">
        <v>2332</v>
      </c>
      <c r="BM137" s="440">
        <v>2031</v>
      </c>
      <c r="BN137" s="440">
        <v>1827</v>
      </c>
      <c r="BO137" s="440">
        <v>1577</v>
      </c>
      <c r="BP137" s="440">
        <v>965</v>
      </c>
      <c r="BQ137" s="440">
        <v>366</v>
      </c>
      <c r="BR137" s="440">
        <v>133</v>
      </c>
      <c r="BS137" s="440">
        <v>74</v>
      </c>
      <c r="BT137" s="440">
        <v>52</v>
      </c>
      <c r="BU137" s="440">
        <v>40</v>
      </c>
      <c r="BV137" s="440">
        <v>32</v>
      </c>
      <c r="BW137" s="440">
        <v>26</v>
      </c>
      <c r="BX137" s="440">
        <v>23</v>
      </c>
      <c r="BY137" s="440">
        <v>21</v>
      </c>
      <c r="BZ137" s="440">
        <v>19</v>
      </c>
      <c r="CA137" s="440">
        <v>17</v>
      </c>
      <c r="CB137" s="440">
        <v>15</v>
      </c>
      <c r="CC137" s="440">
        <v>12</v>
      </c>
      <c r="CD137" s="440">
        <v>10</v>
      </c>
      <c r="CE137" s="440">
        <v>7</v>
      </c>
      <c r="CF137" s="440">
        <v>5</v>
      </c>
      <c r="CG137" s="442">
        <v>2</v>
      </c>
    </row>
    <row r="138" spans="1:85" x14ac:dyDescent="0.35">
      <c r="A138" s="353"/>
      <c r="B138" s="444" t="s">
        <v>568</v>
      </c>
      <c r="D138" s="446">
        <v>0</v>
      </c>
      <c r="E138" s="446">
        <v>0</v>
      </c>
      <c r="F138" s="446">
        <v>0</v>
      </c>
      <c r="G138" s="446">
        <v>0</v>
      </c>
      <c r="H138" s="446">
        <v>0</v>
      </c>
      <c r="I138" s="446">
        <v>0</v>
      </c>
      <c r="J138" s="446">
        <v>0</v>
      </c>
      <c r="K138" s="446">
        <v>0</v>
      </c>
      <c r="L138" s="446">
        <v>0</v>
      </c>
      <c r="M138" s="446">
        <v>0</v>
      </c>
      <c r="N138" s="446">
        <v>0</v>
      </c>
      <c r="O138" s="446">
        <v>0</v>
      </c>
      <c r="P138" s="446">
        <v>0</v>
      </c>
      <c r="Q138" s="446">
        <v>0</v>
      </c>
      <c r="R138" s="446">
        <v>0</v>
      </c>
      <c r="S138" s="446">
        <v>0</v>
      </c>
      <c r="T138" s="446">
        <v>0</v>
      </c>
      <c r="U138" s="446">
        <v>0</v>
      </c>
      <c r="V138" s="446">
        <v>0</v>
      </c>
      <c r="W138" s="446">
        <v>0</v>
      </c>
      <c r="X138" s="446">
        <v>0</v>
      </c>
      <c r="Y138" s="446">
        <v>0</v>
      </c>
      <c r="Z138" s="446">
        <v>0</v>
      </c>
      <c r="AA138" s="446">
        <v>0</v>
      </c>
      <c r="AB138" s="446">
        <v>0</v>
      </c>
      <c r="AC138" s="446">
        <v>0</v>
      </c>
      <c r="AD138" s="446">
        <v>0</v>
      </c>
      <c r="AE138" s="446">
        <v>0</v>
      </c>
      <c r="AF138" s="446">
        <v>0</v>
      </c>
      <c r="AG138" s="446">
        <v>0</v>
      </c>
      <c r="AH138" s="446">
        <v>0</v>
      </c>
      <c r="AI138" s="446">
        <v>0</v>
      </c>
      <c r="AJ138" s="446">
        <v>0</v>
      </c>
      <c r="AK138" s="446">
        <v>0</v>
      </c>
      <c r="AL138" s="446">
        <v>0</v>
      </c>
      <c r="AM138" s="446">
        <v>0</v>
      </c>
      <c r="AN138" s="446">
        <v>0</v>
      </c>
      <c r="AO138" s="446">
        <v>0</v>
      </c>
      <c r="AP138" s="446">
        <v>0</v>
      </c>
      <c r="AQ138" s="446">
        <v>0</v>
      </c>
      <c r="AR138" s="446">
        <v>0</v>
      </c>
      <c r="AS138" s="446">
        <v>0</v>
      </c>
      <c r="AT138" s="446">
        <v>0</v>
      </c>
      <c r="AU138" s="446">
        <v>0</v>
      </c>
      <c r="AV138" s="446">
        <v>0</v>
      </c>
      <c r="AW138" s="446">
        <v>0</v>
      </c>
      <c r="AX138" s="446">
        <v>0</v>
      </c>
      <c r="AY138" s="446">
        <v>2218</v>
      </c>
      <c r="AZ138" s="446">
        <v>2240</v>
      </c>
      <c r="BA138" s="446">
        <v>2285</v>
      </c>
      <c r="BB138" s="446">
        <v>2288</v>
      </c>
      <c r="BC138" s="446">
        <v>2328</v>
      </c>
      <c r="BD138" s="446">
        <v>2384</v>
      </c>
      <c r="BE138" s="446">
        <v>2427</v>
      </c>
      <c r="BF138" s="446">
        <v>2483</v>
      </c>
      <c r="BG138" s="446">
        <v>2504</v>
      </c>
      <c r="BH138" s="446">
        <v>2510</v>
      </c>
      <c r="BI138" s="446">
        <v>2475</v>
      </c>
      <c r="BJ138" s="446">
        <v>2443</v>
      </c>
      <c r="BK138" s="446">
        <v>2415</v>
      </c>
      <c r="BL138" s="446">
        <v>2332</v>
      </c>
      <c r="BM138" s="446">
        <v>2031</v>
      </c>
      <c r="BN138" s="446">
        <v>1827</v>
      </c>
      <c r="BO138" s="446">
        <v>1577</v>
      </c>
      <c r="BP138" s="446">
        <v>965</v>
      </c>
      <c r="BQ138" s="446">
        <v>366</v>
      </c>
      <c r="BR138" s="446">
        <v>133</v>
      </c>
      <c r="BS138" s="446">
        <v>74</v>
      </c>
      <c r="BT138" s="446">
        <v>52</v>
      </c>
      <c r="BU138" s="446">
        <v>40</v>
      </c>
      <c r="BV138" s="446">
        <v>32</v>
      </c>
      <c r="BW138" s="446">
        <v>26</v>
      </c>
      <c r="BX138" s="446">
        <v>23</v>
      </c>
      <c r="BY138" s="446">
        <v>21</v>
      </c>
      <c r="BZ138" s="446">
        <v>19</v>
      </c>
      <c r="CA138" s="446">
        <v>17</v>
      </c>
      <c r="CB138" s="446">
        <v>15</v>
      </c>
      <c r="CC138" s="446">
        <v>12</v>
      </c>
      <c r="CD138" s="446">
        <v>10</v>
      </c>
      <c r="CE138" s="446">
        <v>7</v>
      </c>
      <c r="CF138" s="446">
        <v>5</v>
      </c>
      <c r="CG138" s="447">
        <v>2</v>
      </c>
    </row>
    <row r="139" spans="1:85" x14ac:dyDescent="0.35">
      <c r="A139" s="353"/>
      <c r="B139" s="444" t="s">
        <v>567</v>
      </c>
      <c r="D139" s="487" t="s">
        <v>614</v>
      </c>
      <c r="E139" s="487" t="s">
        <v>614</v>
      </c>
      <c r="F139" s="487" t="s">
        <v>614</v>
      </c>
      <c r="G139" s="487" t="s">
        <v>614</v>
      </c>
      <c r="H139" s="487" t="s">
        <v>614</v>
      </c>
      <c r="I139" s="487" t="s">
        <v>614</v>
      </c>
      <c r="J139" s="487" t="s">
        <v>614</v>
      </c>
      <c r="K139" s="487" t="s">
        <v>614</v>
      </c>
      <c r="L139" s="487" t="s">
        <v>614</v>
      </c>
      <c r="M139" s="487" t="s">
        <v>614</v>
      </c>
      <c r="N139" s="487" t="s">
        <v>614</v>
      </c>
      <c r="O139" s="487" t="s">
        <v>614</v>
      </c>
      <c r="P139" s="487" t="s">
        <v>614</v>
      </c>
      <c r="Q139" s="487" t="s">
        <v>614</v>
      </c>
      <c r="R139" s="487" t="s">
        <v>614</v>
      </c>
      <c r="S139" s="487" t="s">
        <v>614</v>
      </c>
      <c r="T139" s="487" t="s">
        <v>614</v>
      </c>
      <c r="U139" s="487" t="s">
        <v>614</v>
      </c>
      <c r="V139" s="487" t="s">
        <v>614</v>
      </c>
      <c r="W139" s="487" t="s">
        <v>614</v>
      </c>
      <c r="X139" s="487" t="s">
        <v>614</v>
      </c>
      <c r="Y139" s="487" t="s">
        <v>614</v>
      </c>
      <c r="Z139" s="487" t="s">
        <v>614</v>
      </c>
      <c r="AA139" s="487" t="s">
        <v>614</v>
      </c>
      <c r="AB139" s="487" t="s">
        <v>614</v>
      </c>
      <c r="AC139" s="487" t="s">
        <v>614</v>
      </c>
      <c r="AD139" s="487" t="s">
        <v>614</v>
      </c>
      <c r="AE139" s="487" t="s">
        <v>614</v>
      </c>
      <c r="AF139" s="487" t="s">
        <v>614</v>
      </c>
      <c r="AG139" s="487" t="s">
        <v>614</v>
      </c>
      <c r="AH139" s="446">
        <v>0</v>
      </c>
      <c r="AI139" s="446">
        <v>0</v>
      </c>
      <c r="AJ139" s="446">
        <v>0</v>
      </c>
      <c r="AK139" s="446">
        <v>0</v>
      </c>
      <c r="AL139" s="446">
        <v>0</v>
      </c>
      <c r="AM139" s="446">
        <v>0</v>
      </c>
      <c r="AN139" s="446">
        <v>0</v>
      </c>
      <c r="AO139" s="446">
        <v>0</v>
      </c>
      <c r="AP139" s="446">
        <v>0</v>
      </c>
      <c r="AQ139" s="446">
        <v>0</v>
      </c>
      <c r="AR139" s="446">
        <v>0</v>
      </c>
      <c r="AS139" s="446">
        <v>0</v>
      </c>
      <c r="AT139" s="446">
        <v>0</v>
      </c>
      <c r="AU139" s="446">
        <v>0</v>
      </c>
      <c r="AV139" s="446">
        <v>0</v>
      </c>
      <c r="AW139" s="446">
        <v>0</v>
      </c>
      <c r="AX139" s="446">
        <v>0</v>
      </c>
      <c r="AY139" s="446">
        <v>272</v>
      </c>
      <c r="AZ139" s="446">
        <v>215</v>
      </c>
      <c r="BA139" s="446">
        <v>152</v>
      </c>
      <c r="BB139" s="446">
        <v>83</v>
      </c>
      <c r="BC139" s="446">
        <v>26</v>
      </c>
      <c r="BD139" s="446">
        <v>7</v>
      </c>
      <c r="BE139" s="446">
        <v>2</v>
      </c>
      <c r="BF139" s="446">
        <v>0</v>
      </c>
      <c r="BG139" s="446">
        <v>0</v>
      </c>
      <c r="BH139" s="446">
        <v>0</v>
      </c>
      <c r="BI139" s="446">
        <v>0</v>
      </c>
      <c r="BJ139" s="446">
        <v>0</v>
      </c>
      <c r="BK139" s="446">
        <v>0</v>
      </c>
      <c r="BL139" s="446">
        <v>0</v>
      </c>
      <c r="BM139" s="446">
        <v>0</v>
      </c>
      <c r="BN139" s="446">
        <v>0</v>
      </c>
      <c r="BO139" s="446">
        <v>0</v>
      </c>
      <c r="BP139" s="446">
        <v>0</v>
      </c>
      <c r="BQ139" s="446">
        <v>0</v>
      </c>
      <c r="BR139" s="446">
        <v>0</v>
      </c>
      <c r="BS139" s="446">
        <v>0</v>
      </c>
      <c r="BT139" s="446">
        <v>0</v>
      </c>
      <c r="BU139" s="446">
        <v>0</v>
      </c>
      <c r="BV139" s="446">
        <v>0</v>
      </c>
      <c r="BW139" s="446">
        <v>0</v>
      </c>
      <c r="BX139" s="446">
        <v>0</v>
      </c>
      <c r="BY139" s="446">
        <v>0</v>
      </c>
      <c r="BZ139" s="446">
        <v>0</v>
      </c>
      <c r="CA139" s="446">
        <v>0</v>
      </c>
      <c r="CB139" s="446">
        <v>0</v>
      </c>
      <c r="CC139" s="446">
        <v>0</v>
      </c>
      <c r="CD139" s="446">
        <v>0</v>
      </c>
      <c r="CE139" s="446">
        <v>0</v>
      </c>
      <c r="CF139" s="446">
        <v>0</v>
      </c>
      <c r="CG139" s="447">
        <v>0</v>
      </c>
    </row>
    <row r="140" spans="1:85" x14ac:dyDescent="0.35">
      <c r="B140" s="56" t="s">
        <v>786</v>
      </c>
      <c r="D140" s="446"/>
      <c r="E140" s="446"/>
      <c r="F140" s="446"/>
      <c r="G140" s="446"/>
      <c r="H140" s="446"/>
      <c r="I140" s="446"/>
      <c r="J140" s="446"/>
      <c r="K140" s="446"/>
      <c r="L140" s="446"/>
      <c r="M140" s="446"/>
      <c r="N140" s="446"/>
      <c r="O140" s="446"/>
      <c r="P140" s="446"/>
      <c r="Q140" s="446"/>
      <c r="R140" s="446"/>
      <c r="S140" s="446"/>
      <c r="T140" s="446"/>
      <c r="U140" s="446"/>
      <c r="V140" s="446"/>
      <c r="W140" s="446"/>
      <c r="X140" s="446"/>
      <c r="Y140" s="446"/>
      <c r="Z140" s="446"/>
      <c r="AA140" s="446"/>
      <c r="AB140" s="446"/>
      <c r="AC140" s="446"/>
      <c r="AD140" s="446"/>
      <c r="AE140" s="446"/>
      <c r="AF140" s="446"/>
      <c r="AG140" s="446"/>
      <c r="AH140" s="446"/>
      <c r="AI140" s="446"/>
      <c r="AJ140" s="446"/>
      <c r="AK140" s="446"/>
      <c r="AL140" s="446"/>
      <c r="AM140" s="446"/>
      <c r="AN140" s="446"/>
      <c r="AO140" s="446"/>
      <c r="AP140" s="446"/>
      <c r="AQ140" s="446"/>
      <c r="AR140" s="446"/>
      <c r="AS140" s="446"/>
      <c r="AT140" s="446"/>
      <c r="AU140" s="446"/>
      <c r="AV140" s="446"/>
      <c r="AW140" s="446"/>
      <c r="AX140" s="446"/>
      <c r="AY140" s="446"/>
      <c r="AZ140" s="446"/>
      <c r="BA140" s="446">
        <v>0</v>
      </c>
      <c r="BB140" s="446">
        <v>0</v>
      </c>
      <c r="BC140" s="446">
        <v>0</v>
      </c>
      <c r="BD140" s="446">
        <v>115</v>
      </c>
      <c r="BE140" s="446">
        <v>111</v>
      </c>
      <c r="BF140" s="446">
        <v>123</v>
      </c>
      <c r="BG140" s="446">
        <v>108</v>
      </c>
      <c r="BH140" s="446">
        <v>100</v>
      </c>
      <c r="BI140" s="446">
        <v>94</v>
      </c>
      <c r="BJ140" s="446">
        <v>91</v>
      </c>
      <c r="BK140" s="446">
        <v>91</v>
      </c>
      <c r="BL140" s="446">
        <v>72</v>
      </c>
      <c r="BM140" s="446">
        <v>7</v>
      </c>
      <c r="BN140" s="446">
        <v>5</v>
      </c>
      <c r="BO140" s="446">
        <v>2</v>
      </c>
      <c r="BP140" s="446">
        <v>1</v>
      </c>
      <c r="BQ140" s="446">
        <v>1</v>
      </c>
      <c r="BR140" s="446">
        <v>0</v>
      </c>
      <c r="BS140" s="446">
        <v>0</v>
      </c>
      <c r="BT140" s="446">
        <v>0</v>
      </c>
      <c r="BU140" s="446">
        <v>0</v>
      </c>
      <c r="BV140" s="446">
        <v>0</v>
      </c>
      <c r="BW140" s="446">
        <v>0</v>
      </c>
      <c r="BX140" s="446">
        <v>0</v>
      </c>
      <c r="BY140" s="446">
        <v>0</v>
      </c>
      <c r="BZ140" s="446">
        <v>0</v>
      </c>
      <c r="CA140" s="446">
        <v>0</v>
      </c>
      <c r="CB140" s="446">
        <v>0</v>
      </c>
      <c r="CC140" s="446">
        <v>0</v>
      </c>
      <c r="CD140" s="446">
        <v>0</v>
      </c>
      <c r="CE140" s="446">
        <v>0</v>
      </c>
      <c r="CF140" s="446">
        <v>0</v>
      </c>
      <c r="CG140" s="447">
        <v>0</v>
      </c>
    </row>
    <row r="141" spans="1:85" x14ac:dyDescent="0.35">
      <c r="B141" s="56" t="s">
        <v>787</v>
      </c>
      <c r="D141" s="446">
        <v>0</v>
      </c>
      <c r="E141" s="446">
        <v>0</v>
      </c>
      <c r="F141" s="446">
        <v>0</v>
      </c>
      <c r="G141" s="446">
        <v>0</v>
      </c>
      <c r="H141" s="446">
        <v>0</v>
      </c>
      <c r="I141" s="446">
        <v>0</v>
      </c>
      <c r="J141" s="446">
        <v>0</v>
      </c>
      <c r="K141" s="446">
        <v>0</v>
      </c>
      <c r="L141" s="446">
        <v>0</v>
      </c>
      <c r="M141" s="446">
        <v>0</v>
      </c>
      <c r="N141" s="446">
        <v>0</v>
      </c>
      <c r="O141" s="446">
        <v>0</v>
      </c>
      <c r="P141" s="446">
        <v>0</v>
      </c>
      <c r="Q141" s="446">
        <v>0</v>
      </c>
      <c r="R141" s="446">
        <v>0</v>
      </c>
      <c r="S141" s="446">
        <v>0</v>
      </c>
      <c r="T141" s="446">
        <v>0</v>
      </c>
      <c r="U141" s="446">
        <v>0</v>
      </c>
      <c r="V141" s="446">
        <v>0</v>
      </c>
      <c r="W141" s="446">
        <v>0</v>
      </c>
      <c r="X141" s="446">
        <v>0</v>
      </c>
      <c r="Y141" s="446">
        <v>0</v>
      </c>
      <c r="Z141" s="446">
        <v>0</v>
      </c>
      <c r="AA141" s="446">
        <v>0</v>
      </c>
      <c r="AB141" s="446">
        <v>0</v>
      </c>
      <c r="AC141" s="446">
        <v>0</v>
      </c>
      <c r="AD141" s="446">
        <v>0</v>
      </c>
      <c r="AE141" s="446">
        <v>0</v>
      </c>
      <c r="AF141" s="446">
        <v>0</v>
      </c>
      <c r="AG141" s="446">
        <v>0</v>
      </c>
      <c r="AH141" s="446">
        <v>0</v>
      </c>
      <c r="AI141" s="446">
        <v>0</v>
      </c>
      <c r="AJ141" s="446">
        <v>0</v>
      </c>
      <c r="AK141" s="446">
        <v>0</v>
      </c>
      <c r="AL141" s="446">
        <v>0</v>
      </c>
      <c r="AM141" s="446">
        <v>0</v>
      </c>
      <c r="AN141" s="446">
        <v>0</v>
      </c>
      <c r="AO141" s="446">
        <v>0</v>
      </c>
      <c r="AP141" s="446">
        <v>0</v>
      </c>
      <c r="AQ141" s="446">
        <v>0</v>
      </c>
      <c r="AR141" s="446">
        <v>0</v>
      </c>
      <c r="AS141" s="446">
        <v>0</v>
      </c>
      <c r="AT141" s="446">
        <v>0</v>
      </c>
      <c r="AU141" s="446">
        <v>0</v>
      </c>
      <c r="AV141" s="446">
        <v>0</v>
      </c>
      <c r="AW141" s="446">
        <v>0</v>
      </c>
      <c r="AX141" s="446">
        <v>0</v>
      </c>
      <c r="AY141" s="446">
        <v>0</v>
      </c>
      <c r="AZ141" s="446">
        <v>0</v>
      </c>
      <c r="BA141" s="446">
        <v>0</v>
      </c>
      <c r="BB141" s="446">
        <v>0</v>
      </c>
      <c r="BC141" s="446">
        <v>0</v>
      </c>
      <c r="BD141" s="446">
        <v>115</v>
      </c>
      <c r="BE141" s="446">
        <v>117</v>
      </c>
      <c r="BF141" s="446">
        <v>123</v>
      </c>
      <c r="BG141" s="446">
        <v>113</v>
      </c>
      <c r="BH141" s="446">
        <v>109</v>
      </c>
      <c r="BI141" s="446">
        <v>98</v>
      </c>
      <c r="BJ141" s="446">
        <v>92</v>
      </c>
      <c r="BK141" s="446">
        <v>92</v>
      </c>
      <c r="BL141" s="446">
        <v>82</v>
      </c>
      <c r="BM141" s="446">
        <v>23</v>
      </c>
      <c r="BN141" s="446">
        <v>4</v>
      </c>
      <c r="BO141" s="446">
        <v>3</v>
      </c>
      <c r="BP141" s="446">
        <v>1</v>
      </c>
      <c r="BQ141" s="446">
        <v>0</v>
      </c>
      <c r="BR141" s="446">
        <v>0</v>
      </c>
      <c r="BS141" s="446">
        <v>0</v>
      </c>
      <c r="BT141" s="446">
        <v>0</v>
      </c>
      <c r="BU141" s="446">
        <v>0</v>
      </c>
      <c r="BV141" s="446">
        <v>0</v>
      </c>
      <c r="BW141" s="446">
        <v>0</v>
      </c>
      <c r="BX141" s="446">
        <v>0</v>
      </c>
      <c r="BY141" s="446">
        <v>0</v>
      </c>
      <c r="BZ141" s="446">
        <v>0</v>
      </c>
      <c r="CA141" s="446">
        <v>0</v>
      </c>
      <c r="CB141" s="446">
        <v>0</v>
      </c>
      <c r="CC141" s="446">
        <v>0</v>
      </c>
      <c r="CD141" s="446">
        <v>0</v>
      </c>
      <c r="CE141" s="446">
        <v>0</v>
      </c>
      <c r="CF141" s="446">
        <v>0</v>
      </c>
      <c r="CG141" s="447">
        <v>0</v>
      </c>
    </row>
    <row r="142" spans="1:85" x14ac:dyDescent="0.35">
      <c r="B142" s="56" t="s">
        <v>788</v>
      </c>
      <c r="D142" s="446">
        <v>0</v>
      </c>
      <c r="E142" s="446">
        <v>0</v>
      </c>
      <c r="F142" s="446">
        <v>0</v>
      </c>
      <c r="G142" s="446">
        <v>0</v>
      </c>
      <c r="H142" s="446">
        <v>0</v>
      </c>
      <c r="I142" s="446">
        <v>0</v>
      </c>
      <c r="J142" s="446">
        <v>0</v>
      </c>
      <c r="K142" s="446">
        <v>0</v>
      </c>
      <c r="L142" s="446">
        <v>0</v>
      </c>
      <c r="M142" s="446">
        <v>0</v>
      </c>
      <c r="N142" s="446">
        <v>0</v>
      </c>
      <c r="O142" s="446">
        <v>0</v>
      </c>
      <c r="P142" s="446">
        <v>0</v>
      </c>
      <c r="Q142" s="446">
        <v>0</v>
      </c>
      <c r="R142" s="446">
        <v>0</v>
      </c>
      <c r="S142" s="446">
        <v>0</v>
      </c>
      <c r="T142" s="446">
        <v>0</v>
      </c>
      <c r="U142" s="446">
        <v>0</v>
      </c>
      <c r="V142" s="446">
        <v>0</v>
      </c>
      <c r="W142" s="446">
        <v>0</v>
      </c>
      <c r="X142" s="446">
        <v>0</v>
      </c>
      <c r="Y142" s="446">
        <v>0</v>
      </c>
      <c r="Z142" s="446">
        <v>0</v>
      </c>
      <c r="AA142" s="446">
        <v>0</v>
      </c>
      <c r="AB142" s="446">
        <v>0</v>
      </c>
      <c r="AC142" s="446">
        <v>0</v>
      </c>
      <c r="AD142" s="446">
        <v>0</v>
      </c>
      <c r="AE142" s="446">
        <v>0</v>
      </c>
      <c r="AF142" s="446">
        <v>0</v>
      </c>
      <c r="AG142" s="446">
        <v>0</v>
      </c>
      <c r="AH142" s="446">
        <v>0</v>
      </c>
      <c r="AI142" s="446">
        <v>0</v>
      </c>
      <c r="AJ142" s="446">
        <v>0</v>
      </c>
      <c r="AK142" s="446">
        <v>0</v>
      </c>
      <c r="AL142" s="446">
        <v>0</v>
      </c>
      <c r="AM142" s="446">
        <v>0</v>
      </c>
      <c r="AN142" s="446">
        <v>0</v>
      </c>
      <c r="AO142" s="446">
        <v>0</v>
      </c>
      <c r="AP142" s="446">
        <v>0</v>
      </c>
      <c r="AQ142" s="446">
        <v>0</v>
      </c>
      <c r="AR142" s="446">
        <v>0</v>
      </c>
      <c r="AS142" s="446">
        <v>0</v>
      </c>
      <c r="AT142" s="446">
        <v>0</v>
      </c>
      <c r="AU142" s="446">
        <v>0</v>
      </c>
      <c r="AV142" s="446">
        <v>0</v>
      </c>
      <c r="AW142" s="446">
        <v>0</v>
      </c>
      <c r="AX142" s="446">
        <v>0</v>
      </c>
      <c r="AY142" s="446">
        <v>0</v>
      </c>
      <c r="AZ142" s="446">
        <v>0</v>
      </c>
      <c r="BA142" s="446">
        <v>0</v>
      </c>
      <c r="BB142" s="446">
        <v>0</v>
      </c>
      <c r="BC142" s="446">
        <v>0</v>
      </c>
      <c r="BD142" s="446">
        <v>1343</v>
      </c>
      <c r="BE142" s="446">
        <v>1344</v>
      </c>
      <c r="BF142" s="446">
        <v>1340</v>
      </c>
      <c r="BG142" s="446">
        <v>1349</v>
      </c>
      <c r="BH142" s="446">
        <v>1334</v>
      </c>
      <c r="BI142" s="446">
        <v>1308</v>
      </c>
      <c r="BJ142" s="446">
        <v>1273</v>
      </c>
      <c r="BK142" s="446">
        <v>1230</v>
      </c>
      <c r="BL142" s="446">
        <v>1191</v>
      </c>
      <c r="BM142" s="446">
        <v>1146</v>
      </c>
      <c r="BN142" s="446">
        <v>1045</v>
      </c>
      <c r="BO142" s="446">
        <v>904</v>
      </c>
      <c r="BP142" s="446">
        <v>564</v>
      </c>
      <c r="BQ142" s="446">
        <v>192</v>
      </c>
      <c r="BR142" s="446">
        <v>37</v>
      </c>
      <c r="BS142" s="446">
        <v>10</v>
      </c>
      <c r="BT142" s="446">
        <v>3</v>
      </c>
      <c r="BU142" s="446">
        <v>2</v>
      </c>
      <c r="BV142" s="446">
        <v>0</v>
      </c>
      <c r="BW142" s="446">
        <v>0</v>
      </c>
      <c r="BX142" s="446">
        <v>0</v>
      </c>
      <c r="BY142" s="446">
        <v>0</v>
      </c>
      <c r="BZ142" s="446">
        <v>0</v>
      </c>
      <c r="CA142" s="446">
        <v>0</v>
      </c>
      <c r="CB142" s="446">
        <v>0</v>
      </c>
      <c r="CC142" s="446">
        <v>0</v>
      </c>
      <c r="CD142" s="446">
        <v>0</v>
      </c>
      <c r="CE142" s="446">
        <v>0</v>
      </c>
      <c r="CF142" s="446">
        <v>0</v>
      </c>
      <c r="CG142" s="447">
        <v>0</v>
      </c>
    </row>
    <row r="143" spans="1:85" x14ac:dyDescent="0.35">
      <c r="B143" s="56" t="s">
        <v>789</v>
      </c>
      <c r="D143" s="446">
        <v>0</v>
      </c>
      <c r="E143" s="446">
        <v>0</v>
      </c>
      <c r="F143" s="446">
        <v>0</v>
      </c>
      <c r="G143" s="446">
        <v>0</v>
      </c>
      <c r="H143" s="446">
        <v>0</v>
      </c>
      <c r="I143" s="446">
        <v>0</v>
      </c>
      <c r="J143" s="446">
        <v>0</v>
      </c>
      <c r="K143" s="446">
        <v>0</v>
      </c>
      <c r="L143" s="446">
        <v>0</v>
      </c>
      <c r="M143" s="446">
        <v>0</v>
      </c>
      <c r="N143" s="446">
        <v>0</v>
      </c>
      <c r="O143" s="446">
        <v>0</v>
      </c>
      <c r="P143" s="446">
        <v>0</v>
      </c>
      <c r="Q143" s="446">
        <v>0</v>
      </c>
      <c r="R143" s="446">
        <v>0</v>
      </c>
      <c r="S143" s="446">
        <v>0</v>
      </c>
      <c r="T143" s="446">
        <v>0</v>
      </c>
      <c r="U143" s="446">
        <v>0</v>
      </c>
      <c r="V143" s="446">
        <v>0</v>
      </c>
      <c r="W143" s="446">
        <v>0</v>
      </c>
      <c r="X143" s="446">
        <v>0</v>
      </c>
      <c r="Y143" s="446">
        <v>0</v>
      </c>
      <c r="Z143" s="446">
        <v>0</v>
      </c>
      <c r="AA143" s="446">
        <v>0</v>
      </c>
      <c r="AB143" s="446">
        <v>0</v>
      </c>
      <c r="AC143" s="446">
        <v>0</v>
      </c>
      <c r="AD143" s="446">
        <v>0</v>
      </c>
      <c r="AE143" s="446">
        <v>0</v>
      </c>
      <c r="AF143" s="446">
        <v>0</v>
      </c>
      <c r="AG143" s="446">
        <v>0</v>
      </c>
      <c r="AH143" s="446">
        <v>0</v>
      </c>
      <c r="AI143" s="446">
        <v>0</v>
      </c>
      <c r="AJ143" s="446">
        <v>0</v>
      </c>
      <c r="AK143" s="446">
        <v>0</v>
      </c>
      <c r="AL143" s="446">
        <v>0</v>
      </c>
      <c r="AM143" s="446">
        <v>0</v>
      </c>
      <c r="AN143" s="446">
        <v>0</v>
      </c>
      <c r="AO143" s="446">
        <v>0</v>
      </c>
      <c r="AP143" s="446">
        <v>0</v>
      </c>
      <c r="AQ143" s="446">
        <v>0</v>
      </c>
      <c r="AR143" s="446">
        <v>0</v>
      </c>
      <c r="AS143" s="446">
        <v>0</v>
      </c>
      <c r="AT143" s="446">
        <v>0</v>
      </c>
      <c r="AU143" s="446">
        <v>0</v>
      </c>
      <c r="AV143" s="446">
        <v>0</v>
      </c>
      <c r="AW143" s="446">
        <v>0</v>
      </c>
      <c r="AX143" s="446">
        <v>0</v>
      </c>
      <c r="AY143" s="446">
        <v>1899</v>
      </c>
      <c r="AZ143" s="446">
        <v>1832</v>
      </c>
      <c r="BA143" s="446">
        <v>1765</v>
      </c>
      <c r="BB143" s="446">
        <v>1660</v>
      </c>
      <c r="BC143" s="446">
        <v>1595</v>
      </c>
      <c r="BD143" s="446">
        <v>1580</v>
      </c>
      <c r="BE143" s="446">
        <v>1574</v>
      </c>
      <c r="BF143" s="446">
        <v>1586</v>
      </c>
      <c r="BG143" s="446">
        <v>1570</v>
      </c>
      <c r="BH143" s="446">
        <v>1543</v>
      </c>
      <c r="BI143" s="446">
        <v>1500</v>
      </c>
      <c r="BJ143" s="446">
        <v>1456</v>
      </c>
      <c r="BK143" s="446">
        <v>1413</v>
      </c>
      <c r="BL143" s="446">
        <v>1346</v>
      </c>
      <c r="BM143" s="446">
        <v>1177</v>
      </c>
      <c r="BN143" s="446">
        <v>1054</v>
      </c>
      <c r="BO143" s="446">
        <v>909</v>
      </c>
      <c r="BP143" s="446">
        <v>566</v>
      </c>
      <c r="BQ143" s="446">
        <v>192</v>
      </c>
      <c r="BR143" s="446">
        <v>38</v>
      </c>
      <c r="BS143" s="446">
        <v>10</v>
      </c>
      <c r="BT143" s="446">
        <v>3</v>
      </c>
      <c r="BU143" s="446">
        <v>2</v>
      </c>
      <c r="BV143" s="446">
        <v>0</v>
      </c>
      <c r="BW143" s="446">
        <v>0</v>
      </c>
      <c r="BX143" s="446">
        <v>0</v>
      </c>
      <c r="BY143" s="446">
        <v>0</v>
      </c>
      <c r="BZ143" s="446">
        <v>0</v>
      </c>
      <c r="CA143" s="446">
        <v>0</v>
      </c>
      <c r="CB143" s="446">
        <v>0</v>
      </c>
      <c r="CC143" s="446">
        <v>0</v>
      </c>
      <c r="CD143" s="446">
        <v>0</v>
      </c>
      <c r="CE143" s="446">
        <v>0</v>
      </c>
      <c r="CF143" s="446">
        <v>0</v>
      </c>
      <c r="CG143" s="447">
        <v>0</v>
      </c>
    </row>
    <row r="144" spans="1:85" x14ac:dyDescent="0.35">
      <c r="B144" s="288" t="s">
        <v>568</v>
      </c>
      <c r="D144" s="446">
        <v>0</v>
      </c>
      <c r="E144" s="446">
        <v>0</v>
      </c>
      <c r="F144" s="446">
        <v>0</v>
      </c>
      <c r="G144" s="446">
        <v>0</v>
      </c>
      <c r="H144" s="446">
        <v>0</v>
      </c>
      <c r="I144" s="446">
        <v>0</v>
      </c>
      <c r="J144" s="446">
        <v>0</v>
      </c>
      <c r="K144" s="446">
        <v>0</v>
      </c>
      <c r="L144" s="446">
        <v>0</v>
      </c>
      <c r="M144" s="446">
        <v>0</v>
      </c>
      <c r="N144" s="446">
        <v>0</v>
      </c>
      <c r="O144" s="446">
        <v>0</v>
      </c>
      <c r="P144" s="446">
        <v>0</v>
      </c>
      <c r="Q144" s="446">
        <v>0</v>
      </c>
      <c r="R144" s="446">
        <v>0</v>
      </c>
      <c r="S144" s="446">
        <v>0</v>
      </c>
      <c r="T144" s="446">
        <v>0</v>
      </c>
      <c r="U144" s="446">
        <v>0</v>
      </c>
      <c r="V144" s="446">
        <v>0</v>
      </c>
      <c r="W144" s="446">
        <v>0</v>
      </c>
      <c r="X144" s="446">
        <v>0</v>
      </c>
      <c r="Y144" s="446">
        <v>0</v>
      </c>
      <c r="Z144" s="446">
        <v>0</v>
      </c>
      <c r="AA144" s="446">
        <v>0</v>
      </c>
      <c r="AB144" s="446">
        <v>0</v>
      </c>
      <c r="AC144" s="446">
        <v>0</v>
      </c>
      <c r="AD144" s="446">
        <v>0</v>
      </c>
      <c r="AE144" s="446">
        <v>0</v>
      </c>
      <c r="AF144" s="446">
        <v>0</v>
      </c>
      <c r="AG144" s="446">
        <v>0</v>
      </c>
      <c r="AH144" s="446">
        <v>0</v>
      </c>
      <c r="AI144" s="446">
        <v>0</v>
      </c>
      <c r="AJ144" s="446">
        <v>0</v>
      </c>
      <c r="AK144" s="446">
        <v>0</v>
      </c>
      <c r="AL144" s="446">
        <v>0</v>
      </c>
      <c r="AM144" s="446">
        <v>0</v>
      </c>
      <c r="AN144" s="446">
        <v>0</v>
      </c>
      <c r="AO144" s="446">
        <v>0</v>
      </c>
      <c r="AP144" s="446">
        <v>0</v>
      </c>
      <c r="AQ144" s="446">
        <v>0</v>
      </c>
      <c r="AR144" s="446">
        <v>0</v>
      </c>
      <c r="AS144" s="446">
        <v>0</v>
      </c>
      <c r="AT144" s="446">
        <v>0</v>
      </c>
      <c r="AU144" s="446">
        <v>0</v>
      </c>
      <c r="AV144" s="446">
        <v>0</v>
      </c>
      <c r="AW144" s="446">
        <v>0</v>
      </c>
      <c r="AX144" s="446">
        <v>0</v>
      </c>
      <c r="AY144" s="446">
        <v>1634</v>
      </c>
      <c r="AZ144" s="446">
        <v>1622</v>
      </c>
      <c r="BA144" s="446">
        <v>1618</v>
      </c>
      <c r="BB144" s="446">
        <v>1581</v>
      </c>
      <c r="BC144" s="446">
        <v>1569</v>
      </c>
      <c r="BD144" s="446">
        <v>1573</v>
      </c>
      <c r="BE144" s="446">
        <v>1572</v>
      </c>
      <c r="BF144" s="446">
        <v>1586</v>
      </c>
      <c r="BG144" s="446">
        <v>1570</v>
      </c>
      <c r="BH144" s="446">
        <v>1543</v>
      </c>
      <c r="BI144" s="446">
        <v>1500</v>
      </c>
      <c r="BJ144" s="446">
        <v>1456</v>
      </c>
      <c r="BK144" s="446">
        <v>1413</v>
      </c>
      <c r="BL144" s="446">
        <v>1346</v>
      </c>
      <c r="BM144" s="446">
        <v>1177</v>
      </c>
      <c r="BN144" s="446">
        <v>1054</v>
      </c>
      <c r="BO144" s="446">
        <v>909</v>
      </c>
      <c r="BP144" s="446">
        <v>566</v>
      </c>
      <c r="BQ144" s="446">
        <v>192</v>
      </c>
      <c r="BR144" s="446">
        <v>38</v>
      </c>
      <c r="BS144" s="446">
        <v>10</v>
      </c>
      <c r="BT144" s="446">
        <v>3</v>
      </c>
      <c r="BU144" s="446">
        <v>2</v>
      </c>
      <c r="BV144" s="446">
        <v>0</v>
      </c>
      <c r="BW144" s="446">
        <v>0</v>
      </c>
      <c r="BX144" s="446">
        <v>0</v>
      </c>
      <c r="BY144" s="446">
        <v>0</v>
      </c>
      <c r="BZ144" s="446">
        <v>0</v>
      </c>
      <c r="CA144" s="446">
        <v>0</v>
      </c>
      <c r="CB144" s="446">
        <v>0</v>
      </c>
      <c r="CC144" s="446">
        <v>0</v>
      </c>
      <c r="CD144" s="446">
        <v>0</v>
      </c>
      <c r="CE144" s="446">
        <v>0</v>
      </c>
      <c r="CF144" s="446">
        <v>0</v>
      </c>
      <c r="CG144" s="447">
        <v>0</v>
      </c>
    </row>
    <row r="145" spans="1:85" x14ac:dyDescent="0.35">
      <c r="B145" s="288" t="s">
        <v>567</v>
      </c>
      <c r="D145" s="446">
        <v>0</v>
      </c>
      <c r="E145" s="446">
        <v>0</v>
      </c>
      <c r="F145" s="446">
        <v>0</v>
      </c>
      <c r="G145" s="446">
        <v>0</v>
      </c>
      <c r="H145" s="446">
        <v>0</v>
      </c>
      <c r="I145" s="446">
        <v>0</v>
      </c>
      <c r="J145" s="446">
        <v>0</v>
      </c>
      <c r="K145" s="446">
        <v>0</v>
      </c>
      <c r="L145" s="446">
        <v>0</v>
      </c>
      <c r="M145" s="446">
        <v>0</v>
      </c>
      <c r="N145" s="446">
        <v>0</v>
      </c>
      <c r="O145" s="446">
        <v>0</v>
      </c>
      <c r="P145" s="446">
        <v>0</v>
      </c>
      <c r="Q145" s="446">
        <v>0</v>
      </c>
      <c r="R145" s="446">
        <v>0</v>
      </c>
      <c r="S145" s="446">
        <v>0</v>
      </c>
      <c r="T145" s="446">
        <v>0</v>
      </c>
      <c r="U145" s="446">
        <v>0</v>
      </c>
      <c r="V145" s="446">
        <v>0</v>
      </c>
      <c r="W145" s="446">
        <v>0</v>
      </c>
      <c r="X145" s="446">
        <v>0</v>
      </c>
      <c r="Y145" s="446">
        <v>0</v>
      </c>
      <c r="Z145" s="446">
        <v>0</v>
      </c>
      <c r="AA145" s="446">
        <v>0</v>
      </c>
      <c r="AB145" s="446">
        <v>0</v>
      </c>
      <c r="AC145" s="446">
        <v>0</v>
      </c>
      <c r="AD145" s="446">
        <v>0</v>
      </c>
      <c r="AE145" s="446">
        <v>0</v>
      </c>
      <c r="AF145" s="446">
        <v>0</v>
      </c>
      <c r="AG145" s="446">
        <v>0</v>
      </c>
      <c r="AH145" s="446">
        <v>0</v>
      </c>
      <c r="AI145" s="446">
        <v>0</v>
      </c>
      <c r="AJ145" s="446">
        <v>0</v>
      </c>
      <c r="AK145" s="446">
        <v>0</v>
      </c>
      <c r="AL145" s="446">
        <v>0</v>
      </c>
      <c r="AM145" s="446">
        <v>0</v>
      </c>
      <c r="AN145" s="446">
        <v>0</v>
      </c>
      <c r="AO145" s="446">
        <v>0</v>
      </c>
      <c r="AP145" s="446">
        <v>0</v>
      </c>
      <c r="AQ145" s="446">
        <v>0</v>
      </c>
      <c r="AR145" s="446">
        <v>0</v>
      </c>
      <c r="AS145" s="446">
        <v>0</v>
      </c>
      <c r="AT145" s="446">
        <v>0</v>
      </c>
      <c r="AU145" s="446">
        <v>0</v>
      </c>
      <c r="AV145" s="446">
        <v>0</v>
      </c>
      <c r="AW145" s="446">
        <v>0</v>
      </c>
      <c r="AX145" s="446">
        <v>0</v>
      </c>
      <c r="AY145" s="446">
        <v>266</v>
      </c>
      <c r="AZ145" s="446">
        <v>210</v>
      </c>
      <c r="BA145" s="446">
        <v>148</v>
      </c>
      <c r="BB145" s="446">
        <v>78</v>
      </c>
      <c r="BC145" s="446">
        <v>26</v>
      </c>
      <c r="BD145" s="446">
        <v>7</v>
      </c>
      <c r="BE145" s="446">
        <v>2</v>
      </c>
      <c r="BF145" s="446">
        <v>0</v>
      </c>
      <c r="BG145" s="446">
        <v>0</v>
      </c>
      <c r="BH145" s="446">
        <v>0</v>
      </c>
      <c r="BI145" s="446">
        <v>0</v>
      </c>
      <c r="BJ145" s="446">
        <v>0</v>
      </c>
      <c r="BK145" s="446">
        <v>0</v>
      </c>
      <c r="BL145" s="446">
        <v>0</v>
      </c>
      <c r="BM145" s="446">
        <v>0</v>
      </c>
      <c r="BN145" s="446">
        <v>0</v>
      </c>
      <c r="BO145" s="446">
        <v>0</v>
      </c>
      <c r="BP145" s="446">
        <v>0</v>
      </c>
      <c r="BQ145" s="446">
        <v>0</v>
      </c>
      <c r="BR145" s="446">
        <v>0</v>
      </c>
      <c r="BS145" s="446">
        <v>0</v>
      </c>
      <c r="BT145" s="446">
        <v>0</v>
      </c>
      <c r="BU145" s="446">
        <v>0</v>
      </c>
      <c r="BV145" s="446">
        <v>0</v>
      </c>
      <c r="BW145" s="446">
        <v>0</v>
      </c>
      <c r="BX145" s="446">
        <v>0</v>
      </c>
      <c r="BY145" s="446">
        <v>0</v>
      </c>
      <c r="BZ145" s="446">
        <v>0</v>
      </c>
      <c r="CA145" s="446">
        <v>0</v>
      </c>
      <c r="CB145" s="446">
        <v>0</v>
      </c>
      <c r="CC145" s="446">
        <v>0</v>
      </c>
      <c r="CD145" s="446">
        <v>0</v>
      </c>
      <c r="CE145" s="446">
        <v>0</v>
      </c>
      <c r="CF145" s="446">
        <v>0</v>
      </c>
      <c r="CG145" s="447">
        <v>0</v>
      </c>
    </row>
    <row r="146" spans="1:85" x14ac:dyDescent="0.35">
      <c r="B146" s="56" t="s">
        <v>811</v>
      </c>
      <c r="D146" s="446">
        <v>0</v>
      </c>
      <c r="E146" s="446">
        <v>0</v>
      </c>
      <c r="F146" s="446">
        <v>0</v>
      </c>
      <c r="G146" s="446">
        <v>0</v>
      </c>
      <c r="H146" s="446">
        <v>0</v>
      </c>
      <c r="I146" s="446">
        <v>0</v>
      </c>
      <c r="J146" s="446">
        <v>0</v>
      </c>
      <c r="K146" s="446">
        <v>0</v>
      </c>
      <c r="L146" s="446">
        <v>0</v>
      </c>
      <c r="M146" s="446">
        <v>0</v>
      </c>
      <c r="N146" s="446">
        <v>0</v>
      </c>
      <c r="O146" s="446">
        <v>0</v>
      </c>
      <c r="P146" s="446">
        <v>0</v>
      </c>
      <c r="Q146" s="446">
        <v>0</v>
      </c>
      <c r="R146" s="446">
        <v>0</v>
      </c>
      <c r="S146" s="446">
        <v>0</v>
      </c>
      <c r="T146" s="446">
        <v>0</v>
      </c>
      <c r="U146" s="446">
        <v>0</v>
      </c>
      <c r="V146" s="446">
        <v>0</v>
      </c>
      <c r="W146" s="446">
        <v>0</v>
      </c>
      <c r="X146" s="446">
        <v>0</v>
      </c>
      <c r="Y146" s="446">
        <v>0</v>
      </c>
      <c r="Z146" s="446">
        <v>0</v>
      </c>
      <c r="AA146" s="446">
        <v>0</v>
      </c>
      <c r="AB146" s="446">
        <v>0</v>
      </c>
      <c r="AC146" s="446">
        <v>0</v>
      </c>
      <c r="AD146" s="446">
        <v>0</v>
      </c>
      <c r="AE146" s="446">
        <v>0</v>
      </c>
      <c r="AF146" s="446">
        <v>0</v>
      </c>
      <c r="AG146" s="446">
        <v>0</v>
      </c>
      <c r="AH146" s="446">
        <v>0</v>
      </c>
      <c r="AI146" s="446">
        <v>0</v>
      </c>
      <c r="AJ146" s="446">
        <v>0</v>
      </c>
      <c r="AK146" s="446">
        <v>0</v>
      </c>
      <c r="AL146" s="446">
        <v>0</v>
      </c>
      <c r="AM146" s="446">
        <v>0</v>
      </c>
      <c r="AN146" s="446">
        <v>0</v>
      </c>
      <c r="AO146" s="446">
        <v>0</v>
      </c>
      <c r="AP146" s="446">
        <v>0</v>
      </c>
      <c r="AQ146" s="446">
        <v>0</v>
      </c>
      <c r="AR146" s="446">
        <v>0</v>
      </c>
      <c r="AS146" s="446">
        <v>0</v>
      </c>
      <c r="AT146" s="446">
        <v>0</v>
      </c>
      <c r="AU146" s="446">
        <v>0</v>
      </c>
      <c r="AV146" s="446">
        <v>0</v>
      </c>
      <c r="AW146" s="446">
        <v>0</v>
      </c>
      <c r="AX146" s="446">
        <v>0</v>
      </c>
      <c r="AY146" s="446">
        <v>590</v>
      </c>
      <c r="AZ146" s="446">
        <v>623</v>
      </c>
      <c r="BA146" s="446">
        <v>671</v>
      </c>
      <c r="BB146" s="446">
        <v>712</v>
      </c>
      <c r="BC146" s="446">
        <v>759</v>
      </c>
      <c r="BD146" s="446">
        <v>811</v>
      </c>
      <c r="BE146" s="446">
        <v>856</v>
      </c>
      <c r="BF146" s="446">
        <v>898</v>
      </c>
      <c r="BG146" s="446">
        <v>934</v>
      </c>
      <c r="BH146" s="446">
        <v>967</v>
      </c>
      <c r="BI146" s="446">
        <v>975</v>
      </c>
      <c r="BJ146" s="446">
        <v>987</v>
      </c>
      <c r="BK146" s="446">
        <v>1002</v>
      </c>
      <c r="BL146" s="446">
        <v>986</v>
      </c>
      <c r="BM146" s="446">
        <v>854</v>
      </c>
      <c r="BN146" s="446">
        <v>773</v>
      </c>
      <c r="BO146" s="446">
        <v>668</v>
      </c>
      <c r="BP146" s="446">
        <v>399</v>
      </c>
      <c r="BQ146" s="446">
        <v>174</v>
      </c>
      <c r="BR146" s="446">
        <v>95</v>
      </c>
      <c r="BS146" s="446">
        <v>65</v>
      </c>
      <c r="BT146" s="446">
        <v>49</v>
      </c>
      <c r="BU146" s="446">
        <v>39</v>
      </c>
      <c r="BV146" s="446">
        <v>32</v>
      </c>
      <c r="BW146" s="446">
        <v>25</v>
      </c>
      <c r="BX146" s="446">
        <v>23</v>
      </c>
      <c r="BY146" s="446">
        <v>21</v>
      </c>
      <c r="BZ146" s="446">
        <v>19</v>
      </c>
      <c r="CA146" s="446">
        <v>17</v>
      </c>
      <c r="CB146" s="446">
        <v>15</v>
      </c>
      <c r="CC146" s="446">
        <v>12</v>
      </c>
      <c r="CD146" s="446">
        <v>10</v>
      </c>
      <c r="CE146" s="446">
        <v>7</v>
      </c>
      <c r="CF146" s="446">
        <v>5</v>
      </c>
      <c r="CG146" s="447">
        <v>2</v>
      </c>
    </row>
    <row r="147" spans="1:85" x14ac:dyDescent="0.35">
      <c r="B147" s="288" t="s">
        <v>568</v>
      </c>
      <c r="D147" s="446">
        <v>0</v>
      </c>
      <c r="E147" s="446">
        <v>0</v>
      </c>
      <c r="F147" s="446">
        <v>0</v>
      </c>
      <c r="G147" s="446">
        <v>0</v>
      </c>
      <c r="H147" s="446">
        <v>0</v>
      </c>
      <c r="I147" s="446">
        <v>0</v>
      </c>
      <c r="J147" s="446">
        <v>0</v>
      </c>
      <c r="K147" s="446">
        <v>0</v>
      </c>
      <c r="L147" s="446">
        <v>0</v>
      </c>
      <c r="M147" s="446">
        <v>0</v>
      </c>
      <c r="N147" s="446">
        <v>0</v>
      </c>
      <c r="O147" s="446">
        <v>0</v>
      </c>
      <c r="P147" s="446">
        <v>0</v>
      </c>
      <c r="Q147" s="446">
        <v>0</v>
      </c>
      <c r="R147" s="446">
        <v>0</v>
      </c>
      <c r="S147" s="446">
        <v>0</v>
      </c>
      <c r="T147" s="446">
        <v>0</v>
      </c>
      <c r="U147" s="446">
        <v>0</v>
      </c>
      <c r="V147" s="446">
        <v>0</v>
      </c>
      <c r="W147" s="446">
        <v>0</v>
      </c>
      <c r="X147" s="446">
        <v>0</v>
      </c>
      <c r="Y147" s="446">
        <v>0</v>
      </c>
      <c r="Z147" s="446">
        <v>0</v>
      </c>
      <c r="AA147" s="446">
        <v>0</v>
      </c>
      <c r="AB147" s="446">
        <v>0</v>
      </c>
      <c r="AC147" s="446">
        <v>0</v>
      </c>
      <c r="AD147" s="446">
        <v>0</v>
      </c>
      <c r="AE147" s="446">
        <v>0</v>
      </c>
      <c r="AF147" s="446">
        <v>0</v>
      </c>
      <c r="AG147" s="446">
        <v>0</v>
      </c>
      <c r="AH147" s="446">
        <v>0</v>
      </c>
      <c r="AI147" s="446">
        <v>0</v>
      </c>
      <c r="AJ147" s="446">
        <v>0</v>
      </c>
      <c r="AK147" s="446">
        <v>0</v>
      </c>
      <c r="AL147" s="446">
        <v>0</v>
      </c>
      <c r="AM147" s="446">
        <v>0</v>
      </c>
      <c r="AN147" s="446">
        <v>0</v>
      </c>
      <c r="AO147" s="446">
        <v>0</v>
      </c>
      <c r="AP147" s="446">
        <v>0</v>
      </c>
      <c r="AQ147" s="446">
        <v>0</v>
      </c>
      <c r="AR147" s="446">
        <v>0</v>
      </c>
      <c r="AS147" s="446">
        <v>0</v>
      </c>
      <c r="AT147" s="446">
        <v>0</v>
      </c>
      <c r="AU147" s="446">
        <v>0</v>
      </c>
      <c r="AV147" s="446">
        <v>0</v>
      </c>
      <c r="AW147" s="446">
        <v>0</v>
      </c>
      <c r="AX147" s="446">
        <v>0</v>
      </c>
      <c r="AY147" s="446">
        <v>584</v>
      </c>
      <c r="AZ147" s="446">
        <v>618</v>
      </c>
      <c r="BA147" s="446">
        <v>667</v>
      </c>
      <c r="BB147" s="446">
        <v>707</v>
      </c>
      <c r="BC147" s="446">
        <v>759</v>
      </c>
      <c r="BD147" s="446">
        <v>811</v>
      </c>
      <c r="BE147" s="446">
        <v>856</v>
      </c>
      <c r="BF147" s="446">
        <v>898</v>
      </c>
      <c r="BG147" s="446">
        <v>934</v>
      </c>
      <c r="BH147" s="446">
        <v>967</v>
      </c>
      <c r="BI147" s="446">
        <v>975</v>
      </c>
      <c r="BJ147" s="446">
        <v>987</v>
      </c>
      <c r="BK147" s="446">
        <v>1002</v>
      </c>
      <c r="BL147" s="446">
        <v>986</v>
      </c>
      <c r="BM147" s="446">
        <v>854</v>
      </c>
      <c r="BN147" s="446">
        <v>773</v>
      </c>
      <c r="BO147" s="446">
        <v>668</v>
      </c>
      <c r="BP147" s="446">
        <v>399</v>
      </c>
      <c r="BQ147" s="446">
        <v>174</v>
      </c>
      <c r="BR147" s="446">
        <v>95</v>
      </c>
      <c r="BS147" s="446">
        <v>65</v>
      </c>
      <c r="BT147" s="446">
        <v>49</v>
      </c>
      <c r="BU147" s="446">
        <v>39</v>
      </c>
      <c r="BV147" s="446">
        <v>32</v>
      </c>
      <c r="BW147" s="446">
        <v>25</v>
      </c>
      <c r="BX147" s="446">
        <v>23</v>
      </c>
      <c r="BY147" s="446">
        <v>21</v>
      </c>
      <c r="BZ147" s="446">
        <v>19</v>
      </c>
      <c r="CA147" s="446">
        <v>17</v>
      </c>
      <c r="CB147" s="446">
        <v>15</v>
      </c>
      <c r="CC147" s="446">
        <v>12</v>
      </c>
      <c r="CD147" s="446">
        <v>10</v>
      </c>
      <c r="CE147" s="446">
        <v>7</v>
      </c>
      <c r="CF147" s="446">
        <v>5</v>
      </c>
      <c r="CG147" s="447">
        <v>2</v>
      </c>
    </row>
    <row r="148" spans="1:85" x14ac:dyDescent="0.35">
      <c r="B148" s="288" t="s">
        <v>567</v>
      </c>
      <c r="D148" s="446">
        <v>0</v>
      </c>
      <c r="E148" s="446">
        <v>0</v>
      </c>
      <c r="F148" s="446">
        <v>0</v>
      </c>
      <c r="G148" s="446">
        <v>0</v>
      </c>
      <c r="H148" s="446">
        <v>0</v>
      </c>
      <c r="I148" s="446">
        <v>0</v>
      </c>
      <c r="J148" s="446">
        <v>0</v>
      </c>
      <c r="K148" s="446">
        <v>0</v>
      </c>
      <c r="L148" s="446">
        <v>0</v>
      </c>
      <c r="M148" s="446">
        <v>0</v>
      </c>
      <c r="N148" s="446">
        <v>0</v>
      </c>
      <c r="O148" s="446">
        <v>0</v>
      </c>
      <c r="P148" s="446">
        <v>0</v>
      </c>
      <c r="Q148" s="446">
        <v>0</v>
      </c>
      <c r="R148" s="446">
        <v>0</v>
      </c>
      <c r="S148" s="446">
        <v>0</v>
      </c>
      <c r="T148" s="446">
        <v>0</v>
      </c>
      <c r="U148" s="446">
        <v>0</v>
      </c>
      <c r="V148" s="446">
        <v>0</v>
      </c>
      <c r="W148" s="446">
        <v>0</v>
      </c>
      <c r="X148" s="446">
        <v>0</v>
      </c>
      <c r="Y148" s="446">
        <v>0</v>
      </c>
      <c r="Z148" s="446">
        <v>0</v>
      </c>
      <c r="AA148" s="446">
        <v>0</v>
      </c>
      <c r="AB148" s="446">
        <v>0</v>
      </c>
      <c r="AC148" s="446">
        <v>0</v>
      </c>
      <c r="AD148" s="446">
        <v>0</v>
      </c>
      <c r="AE148" s="446">
        <v>0</v>
      </c>
      <c r="AF148" s="446">
        <v>0</v>
      </c>
      <c r="AG148" s="446">
        <v>0</v>
      </c>
      <c r="AH148" s="446">
        <v>0</v>
      </c>
      <c r="AI148" s="446">
        <v>0</v>
      </c>
      <c r="AJ148" s="446">
        <v>0</v>
      </c>
      <c r="AK148" s="446">
        <v>0</v>
      </c>
      <c r="AL148" s="446">
        <v>0</v>
      </c>
      <c r="AM148" s="446">
        <v>0</v>
      </c>
      <c r="AN148" s="446">
        <v>0</v>
      </c>
      <c r="AO148" s="446">
        <v>0</v>
      </c>
      <c r="AP148" s="446">
        <v>0</v>
      </c>
      <c r="AQ148" s="446">
        <v>0</v>
      </c>
      <c r="AR148" s="446">
        <v>0</v>
      </c>
      <c r="AS148" s="446">
        <v>0</v>
      </c>
      <c r="AT148" s="446">
        <v>0</v>
      </c>
      <c r="AU148" s="446">
        <v>0</v>
      </c>
      <c r="AV148" s="446">
        <v>0</v>
      </c>
      <c r="AW148" s="446">
        <v>0</v>
      </c>
      <c r="AX148" s="446">
        <v>0</v>
      </c>
      <c r="AY148" s="446">
        <v>6</v>
      </c>
      <c r="AZ148" s="446">
        <v>5</v>
      </c>
      <c r="BA148" s="446">
        <v>4</v>
      </c>
      <c r="BB148" s="446">
        <v>5</v>
      </c>
      <c r="BC148" s="446">
        <v>0</v>
      </c>
      <c r="BD148" s="446">
        <v>0</v>
      </c>
      <c r="BE148" s="446">
        <v>0</v>
      </c>
      <c r="BF148" s="446">
        <v>0</v>
      </c>
      <c r="BG148" s="446">
        <v>0</v>
      </c>
      <c r="BH148" s="446">
        <v>0</v>
      </c>
      <c r="BI148" s="446">
        <v>0</v>
      </c>
      <c r="BJ148" s="446">
        <v>0</v>
      </c>
      <c r="BK148" s="446">
        <v>0</v>
      </c>
      <c r="BL148" s="446">
        <v>0</v>
      </c>
      <c r="BM148" s="446">
        <v>0</v>
      </c>
      <c r="BN148" s="446">
        <v>0</v>
      </c>
      <c r="BO148" s="446">
        <v>0</v>
      </c>
      <c r="BP148" s="446">
        <v>0</v>
      </c>
      <c r="BQ148" s="446">
        <v>0</v>
      </c>
      <c r="BR148" s="446">
        <v>0</v>
      </c>
      <c r="BS148" s="446">
        <v>0</v>
      </c>
      <c r="BT148" s="446">
        <v>0</v>
      </c>
      <c r="BU148" s="446">
        <v>0</v>
      </c>
      <c r="BV148" s="446">
        <v>0</v>
      </c>
      <c r="BW148" s="446">
        <v>0</v>
      </c>
      <c r="BX148" s="446">
        <v>0</v>
      </c>
      <c r="BY148" s="446">
        <v>0</v>
      </c>
      <c r="BZ148" s="446">
        <v>0</v>
      </c>
      <c r="CA148" s="446">
        <v>0</v>
      </c>
      <c r="CB148" s="446">
        <v>0</v>
      </c>
      <c r="CC148" s="446">
        <v>0</v>
      </c>
      <c r="CD148" s="446">
        <v>0</v>
      </c>
      <c r="CE148" s="446">
        <v>0</v>
      </c>
      <c r="CF148" s="446">
        <v>0</v>
      </c>
      <c r="CG148" s="447">
        <v>0</v>
      </c>
    </row>
    <row r="149" spans="1:85" x14ac:dyDescent="0.35">
      <c r="B149" s="288"/>
      <c r="D149" s="446"/>
      <c r="E149" s="446"/>
      <c r="F149" s="446"/>
      <c r="G149" s="446"/>
      <c r="H149" s="446"/>
      <c r="I149" s="446"/>
      <c r="J149" s="446"/>
      <c r="K149" s="446"/>
      <c r="L149" s="446"/>
      <c r="M149" s="446"/>
      <c r="N149" s="446"/>
      <c r="O149" s="446"/>
      <c r="P149" s="446"/>
      <c r="Q149" s="446"/>
      <c r="R149" s="446"/>
      <c r="S149" s="446"/>
      <c r="T149" s="446"/>
      <c r="U149" s="446"/>
      <c r="V149" s="446"/>
      <c r="W149" s="446"/>
      <c r="X149" s="446"/>
      <c r="Y149" s="446"/>
      <c r="Z149" s="446"/>
      <c r="AA149" s="446"/>
      <c r="AB149" s="446"/>
      <c r="AC149" s="446"/>
      <c r="AD149" s="446"/>
      <c r="AE149" s="446"/>
      <c r="AF149" s="446"/>
      <c r="AG149" s="446"/>
      <c r="AH149" s="446"/>
      <c r="AI149" s="446"/>
      <c r="AJ149" s="446"/>
      <c r="AK149" s="446"/>
      <c r="AL149" s="446"/>
      <c r="AM149" s="446"/>
      <c r="AN149" s="446"/>
      <c r="AO149" s="446"/>
      <c r="AP149" s="446"/>
      <c r="AQ149" s="446"/>
      <c r="AR149" s="446"/>
      <c r="AS149" s="446"/>
      <c r="AT149" s="446"/>
      <c r="AU149" s="446"/>
      <c r="AV149" s="446"/>
      <c r="AW149" s="446"/>
      <c r="AX149" s="446"/>
      <c r="AY149" s="446"/>
      <c r="AZ149" s="446"/>
      <c r="BA149" s="446"/>
      <c r="BB149" s="446"/>
      <c r="BC149" s="446"/>
      <c r="BD149" s="446"/>
      <c r="BE149" s="446"/>
      <c r="BF149" s="446"/>
      <c r="BG149" s="446"/>
      <c r="BH149" s="446"/>
      <c r="BI149" s="446"/>
      <c r="BJ149" s="446"/>
      <c r="BK149" s="446"/>
      <c r="BL149" s="446"/>
      <c r="BM149" s="446"/>
      <c r="BN149" s="446"/>
      <c r="BO149" s="446"/>
      <c r="BP149" s="446"/>
      <c r="BQ149" s="446"/>
      <c r="BR149" s="446"/>
      <c r="BS149" s="446"/>
      <c r="BT149" s="446"/>
      <c r="BU149" s="446"/>
      <c r="BV149" s="446"/>
      <c r="BW149" s="446"/>
      <c r="BX149" s="446"/>
      <c r="BY149" s="446"/>
      <c r="BZ149" s="446"/>
      <c r="CA149" s="446"/>
      <c r="CB149" s="446"/>
      <c r="CC149" s="446"/>
      <c r="CD149" s="446"/>
      <c r="CE149" s="446"/>
      <c r="CF149" s="446"/>
      <c r="CG149" s="447"/>
    </row>
    <row r="150" spans="1:85" s="246" customFormat="1" x14ac:dyDescent="0.35">
      <c r="A150" s="393"/>
      <c r="B150" s="101" t="s">
        <v>406</v>
      </c>
      <c r="C150" s="399"/>
      <c r="D150" s="489" t="s">
        <v>614</v>
      </c>
      <c r="E150" s="489" t="s">
        <v>614</v>
      </c>
      <c r="F150" s="489" t="s">
        <v>614</v>
      </c>
      <c r="G150" s="489" t="s">
        <v>614</v>
      </c>
      <c r="H150" s="489" t="s">
        <v>614</v>
      </c>
      <c r="I150" s="489" t="s">
        <v>614</v>
      </c>
      <c r="J150" s="489" t="s">
        <v>614</v>
      </c>
      <c r="K150" s="489" t="s">
        <v>614</v>
      </c>
      <c r="L150" s="489" t="s">
        <v>614</v>
      </c>
      <c r="M150" s="489" t="s">
        <v>614</v>
      </c>
      <c r="N150" s="489" t="s">
        <v>614</v>
      </c>
      <c r="O150" s="489" t="s">
        <v>614</v>
      </c>
      <c r="P150" s="489" t="s">
        <v>614</v>
      </c>
      <c r="Q150" s="489" t="s">
        <v>614</v>
      </c>
      <c r="R150" s="489" t="s">
        <v>614</v>
      </c>
      <c r="S150" s="489" t="s">
        <v>614</v>
      </c>
      <c r="T150" s="489" t="s">
        <v>614</v>
      </c>
      <c r="U150" s="489" t="s">
        <v>614</v>
      </c>
      <c r="V150" s="489" t="s">
        <v>614</v>
      </c>
      <c r="W150" s="489" t="s">
        <v>614</v>
      </c>
      <c r="X150" s="489" t="s">
        <v>614</v>
      </c>
      <c r="Y150" s="489" t="s">
        <v>614</v>
      </c>
      <c r="Z150" s="489" t="s">
        <v>614</v>
      </c>
      <c r="AA150" s="489" t="s">
        <v>614</v>
      </c>
      <c r="AB150" s="489" t="s">
        <v>614</v>
      </c>
      <c r="AC150" s="489" t="s">
        <v>614</v>
      </c>
      <c r="AD150" s="489" t="s">
        <v>614</v>
      </c>
      <c r="AE150" s="489" t="s">
        <v>614</v>
      </c>
      <c r="AF150" s="489" t="s">
        <v>614</v>
      </c>
      <c r="AG150" s="489" t="s">
        <v>614</v>
      </c>
      <c r="AH150" s="440">
        <v>586</v>
      </c>
      <c r="AI150" s="440">
        <v>613</v>
      </c>
      <c r="AJ150" s="440">
        <v>643</v>
      </c>
      <c r="AK150" s="440">
        <v>710</v>
      </c>
      <c r="AL150" s="440">
        <v>754</v>
      </c>
      <c r="AM150" s="440">
        <v>796</v>
      </c>
      <c r="AN150" s="440">
        <v>861</v>
      </c>
      <c r="AO150" s="440">
        <v>921</v>
      </c>
      <c r="AP150" s="440">
        <v>974</v>
      </c>
      <c r="AQ150" s="440">
        <v>1067</v>
      </c>
      <c r="AR150" s="440">
        <v>1178</v>
      </c>
      <c r="AS150" s="440">
        <v>1300</v>
      </c>
      <c r="AT150" s="440">
        <v>1441</v>
      </c>
      <c r="AU150" s="440">
        <v>1623</v>
      </c>
      <c r="AV150" s="440">
        <v>1826</v>
      </c>
      <c r="AW150" s="440">
        <v>1990</v>
      </c>
      <c r="AX150" s="440">
        <v>2142</v>
      </c>
      <c r="AY150" s="440">
        <v>0</v>
      </c>
      <c r="AZ150" s="440">
        <v>0</v>
      </c>
      <c r="BA150" s="440">
        <v>0</v>
      </c>
      <c r="BB150" s="440">
        <v>0</v>
      </c>
      <c r="BC150" s="440">
        <v>0</v>
      </c>
      <c r="BD150" s="440">
        <v>0</v>
      </c>
      <c r="BE150" s="440">
        <v>0</v>
      </c>
      <c r="BF150" s="440">
        <v>0</v>
      </c>
      <c r="BG150" s="440">
        <v>0</v>
      </c>
      <c r="BH150" s="440">
        <v>0</v>
      </c>
      <c r="BI150" s="440">
        <v>0</v>
      </c>
      <c r="BJ150" s="440">
        <v>0</v>
      </c>
      <c r="BK150" s="440">
        <v>0</v>
      </c>
      <c r="BL150" s="440">
        <v>0</v>
      </c>
      <c r="BM150" s="440">
        <v>0</v>
      </c>
      <c r="BN150" s="440">
        <v>0</v>
      </c>
      <c r="BO150" s="440">
        <v>0</v>
      </c>
      <c r="BP150" s="440">
        <v>0</v>
      </c>
      <c r="BQ150" s="440">
        <v>0</v>
      </c>
      <c r="BR150" s="440">
        <v>0</v>
      </c>
      <c r="BS150" s="440">
        <v>0</v>
      </c>
      <c r="BT150" s="440">
        <v>0</v>
      </c>
      <c r="BU150" s="440">
        <v>0</v>
      </c>
      <c r="BV150" s="440">
        <v>0</v>
      </c>
      <c r="BW150" s="440">
        <v>0</v>
      </c>
      <c r="BX150" s="440">
        <v>0</v>
      </c>
      <c r="BY150" s="440">
        <v>0</v>
      </c>
      <c r="BZ150" s="440">
        <v>0</v>
      </c>
      <c r="CA150" s="440">
        <v>0</v>
      </c>
      <c r="CB150" s="440">
        <v>0</v>
      </c>
      <c r="CC150" s="440">
        <v>0</v>
      </c>
      <c r="CD150" s="440">
        <v>0</v>
      </c>
      <c r="CE150" s="440">
        <v>0</v>
      </c>
      <c r="CF150" s="440">
        <v>0</v>
      </c>
      <c r="CG150" s="442">
        <v>0</v>
      </c>
    </row>
    <row r="151" spans="1:85" x14ac:dyDescent="0.35">
      <c r="A151" s="410"/>
      <c r="B151" s="444" t="s">
        <v>568</v>
      </c>
      <c r="D151" s="487" t="s">
        <v>614</v>
      </c>
      <c r="E151" s="487" t="s">
        <v>614</v>
      </c>
      <c r="F151" s="487" t="s">
        <v>614</v>
      </c>
      <c r="G151" s="487" t="s">
        <v>614</v>
      </c>
      <c r="H151" s="487" t="s">
        <v>614</v>
      </c>
      <c r="I151" s="487" t="s">
        <v>614</v>
      </c>
      <c r="J151" s="487" t="s">
        <v>614</v>
      </c>
      <c r="K151" s="487" t="s">
        <v>614</v>
      </c>
      <c r="L151" s="487" t="s">
        <v>614</v>
      </c>
      <c r="M151" s="487" t="s">
        <v>614</v>
      </c>
      <c r="N151" s="487" t="s">
        <v>614</v>
      </c>
      <c r="O151" s="487" t="s">
        <v>614</v>
      </c>
      <c r="P151" s="487" t="s">
        <v>614</v>
      </c>
      <c r="Q151" s="487" t="s">
        <v>614</v>
      </c>
      <c r="R151" s="487" t="s">
        <v>614</v>
      </c>
      <c r="S151" s="487" t="s">
        <v>614</v>
      </c>
      <c r="T151" s="487" t="s">
        <v>614</v>
      </c>
      <c r="U151" s="487" t="s">
        <v>614</v>
      </c>
      <c r="V151" s="487" t="s">
        <v>614</v>
      </c>
      <c r="W151" s="487" t="s">
        <v>614</v>
      </c>
      <c r="X151" s="487" t="s">
        <v>614</v>
      </c>
      <c r="Y151" s="487" t="s">
        <v>614</v>
      </c>
      <c r="Z151" s="487" t="s">
        <v>614</v>
      </c>
      <c r="AA151" s="487" t="s">
        <v>614</v>
      </c>
      <c r="AB151" s="487" t="s">
        <v>614</v>
      </c>
      <c r="AC151" s="487" t="s">
        <v>614</v>
      </c>
      <c r="AD151" s="487" t="s">
        <v>614</v>
      </c>
      <c r="AE151" s="487" t="s">
        <v>614</v>
      </c>
      <c r="AF151" s="487" t="s">
        <v>614</v>
      </c>
      <c r="AG151" s="487" t="s">
        <v>614</v>
      </c>
      <c r="AH151" s="446">
        <v>545</v>
      </c>
      <c r="AI151" s="446">
        <v>565</v>
      </c>
      <c r="AJ151" s="446">
        <v>591</v>
      </c>
      <c r="AK151" s="446">
        <v>654</v>
      </c>
      <c r="AL151" s="446">
        <v>694</v>
      </c>
      <c r="AM151" s="446">
        <v>730</v>
      </c>
      <c r="AN151" s="446">
        <v>782</v>
      </c>
      <c r="AO151" s="446">
        <v>826</v>
      </c>
      <c r="AP151" s="446">
        <v>857</v>
      </c>
      <c r="AQ151" s="446">
        <v>926</v>
      </c>
      <c r="AR151" s="446">
        <v>1012</v>
      </c>
      <c r="AS151" s="446">
        <v>1105</v>
      </c>
      <c r="AT151" s="446">
        <v>1214</v>
      </c>
      <c r="AU151" s="446">
        <v>1366</v>
      </c>
      <c r="AV151" s="446">
        <v>1547</v>
      </c>
      <c r="AW151" s="446">
        <v>1694</v>
      </c>
      <c r="AX151" s="446">
        <v>1838</v>
      </c>
      <c r="AY151" s="446">
        <v>0</v>
      </c>
      <c r="AZ151" s="446">
        <v>0</v>
      </c>
      <c r="BA151" s="446">
        <v>0</v>
      </c>
      <c r="BB151" s="446">
        <v>0</v>
      </c>
      <c r="BC151" s="446">
        <v>0</v>
      </c>
      <c r="BD151" s="446">
        <v>0</v>
      </c>
      <c r="BE151" s="446">
        <v>0</v>
      </c>
      <c r="BF151" s="446">
        <v>0</v>
      </c>
      <c r="BG151" s="446">
        <v>0</v>
      </c>
      <c r="BH151" s="446">
        <v>0</v>
      </c>
      <c r="BI151" s="446">
        <v>0</v>
      </c>
      <c r="BJ151" s="446">
        <v>0</v>
      </c>
      <c r="BK151" s="446">
        <v>0</v>
      </c>
      <c r="BL151" s="446">
        <v>0</v>
      </c>
      <c r="BM151" s="446">
        <v>0</v>
      </c>
      <c r="BN151" s="446">
        <v>0</v>
      </c>
      <c r="BO151" s="446">
        <v>0</v>
      </c>
      <c r="BP151" s="446">
        <v>0</v>
      </c>
      <c r="BQ151" s="446">
        <v>0</v>
      </c>
      <c r="BR151" s="446">
        <v>0</v>
      </c>
      <c r="BS151" s="446">
        <v>0</v>
      </c>
      <c r="BT151" s="446">
        <v>0</v>
      </c>
      <c r="BU151" s="446">
        <v>0</v>
      </c>
      <c r="BV151" s="446">
        <v>0</v>
      </c>
      <c r="BW151" s="446">
        <v>0</v>
      </c>
      <c r="BX151" s="446">
        <v>0</v>
      </c>
      <c r="BY151" s="446">
        <v>0</v>
      </c>
      <c r="BZ151" s="446">
        <v>0</v>
      </c>
      <c r="CA151" s="446">
        <v>0</v>
      </c>
      <c r="CB151" s="446">
        <v>0</v>
      </c>
      <c r="CC151" s="446">
        <v>0</v>
      </c>
      <c r="CD151" s="446">
        <v>0</v>
      </c>
      <c r="CE151" s="446">
        <v>0</v>
      </c>
      <c r="CF151" s="446">
        <v>0</v>
      </c>
      <c r="CG151" s="447">
        <v>0</v>
      </c>
    </row>
    <row r="152" spans="1:85" x14ac:dyDescent="0.35">
      <c r="A152" s="410"/>
      <c r="B152" s="444" t="s">
        <v>567</v>
      </c>
      <c r="D152" s="487" t="s">
        <v>614</v>
      </c>
      <c r="E152" s="487" t="s">
        <v>614</v>
      </c>
      <c r="F152" s="487" t="s">
        <v>614</v>
      </c>
      <c r="G152" s="487" t="s">
        <v>614</v>
      </c>
      <c r="H152" s="487" t="s">
        <v>614</v>
      </c>
      <c r="I152" s="487" t="s">
        <v>614</v>
      </c>
      <c r="J152" s="487" t="s">
        <v>614</v>
      </c>
      <c r="K152" s="487" t="s">
        <v>614</v>
      </c>
      <c r="L152" s="487" t="s">
        <v>614</v>
      </c>
      <c r="M152" s="487" t="s">
        <v>614</v>
      </c>
      <c r="N152" s="487" t="s">
        <v>614</v>
      </c>
      <c r="O152" s="487" t="s">
        <v>614</v>
      </c>
      <c r="P152" s="487" t="s">
        <v>614</v>
      </c>
      <c r="Q152" s="487" t="s">
        <v>614</v>
      </c>
      <c r="R152" s="487" t="s">
        <v>614</v>
      </c>
      <c r="S152" s="487" t="s">
        <v>614</v>
      </c>
      <c r="T152" s="487" t="s">
        <v>614</v>
      </c>
      <c r="U152" s="487" t="s">
        <v>614</v>
      </c>
      <c r="V152" s="487" t="s">
        <v>614</v>
      </c>
      <c r="W152" s="487" t="s">
        <v>614</v>
      </c>
      <c r="X152" s="487" t="s">
        <v>614</v>
      </c>
      <c r="Y152" s="487" t="s">
        <v>614</v>
      </c>
      <c r="Z152" s="487" t="s">
        <v>614</v>
      </c>
      <c r="AA152" s="487" t="s">
        <v>614</v>
      </c>
      <c r="AB152" s="487" t="s">
        <v>614</v>
      </c>
      <c r="AC152" s="487" t="s">
        <v>614</v>
      </c>
      <c r="AD152" s="487" t="s">
        <v>614</v>
      </c>
      <c r="AE152" s="487" t="s">
        <v>614</v>
      </c>
      <c r="AF152" s="487" t="s">
        <v>614</v>
      </c>
      <c r="AG152" s="487" t="s">
        <v>614</v>
      </c>
      <c r="AH152" s="446">
        <v>40</v>
      </c>
      <c r="AI152" s="446">
        <v>48</v>
      </c>
      <c r="AJ152" s="446">
        <v>52</v>
      </c>
      <c r="AK152" s="446">
        <v>56</v>
      </c>
      <c r="AL152" s="446">
        <v>60</v>
      </c>
      <c r="AM152" s="446">
        <v>66</v>
      </c>
      <c r="AN152" s="446">
        <v>79</v>
      </c>
      <c r="AO152" s="446">
        <v>95</v>
      </c>
      <c r="AP152" s="446">
        <v>117</v>
      </c>
      <c r="AQ152" s="446">
        <v>142</v>
      </c>
      <c r="AR152" s="446">
        <v>166</v>
      </c>
      <c r="AS152" s="446">
        <v>195</v>
      </c>
      <c r="AT152" s="446">
        <v>228</v>
      </c>
      <c r="AU152" s="446">
        <v>257</v>
      </c>
      <c r="AV152" s="446">
        <v>279</v>
      </c>
      <c r="AW152" s="446">
        <v>297</v>
      </c>
      <c r="AX152" s="446">
        <v>305</v>
      </c>
      <c r="AY152" s="446">
        <v>0</v>
      </c>
      <c r="AZ152" s="446">
        <v>0</v>
      </c>
      <c r="BA152" s="446">
        <v>0</v>
      </c>
      <c r="BB152" s="446">
        <v>0</v>
      </c>
      <c r="BC152" s="446">
        <v>0</v>
      </c>
      <c r="BD152" s="446">
        <v>0</v>
      </c>
      <c r="BE152" s="446">
        <v>0</v>
      </c>
      <c r="BF152" s="446">
        <v>0</v>
      </c>
      <c r="BG152" s="446">
        <v>0</v>
      </c>
      <c r="BH152" s="446">
        <v>0</v>
      </c>
      <c r="BI152" s="446">
        <v>0</v>
      </c>
      <c r="BJ152" s="446">
        <v>0</v>
      </c>
      <c r="BK152" s="446">
        <v>0</v>
      </c>
      <c r="BL152" s="446">
        <v>0</v>
      </c>
      <c r="BM152" s="446">
        <v>0</v>
      </c>
      <c r="BN152" s="446">
        <v>0</v>
      </c>
      <c r="BO152" s="446">
        <v>0</v>
      </c>
      <c r="BP152" s="446">
        <v>0</v>
      </c>
      <c r="BQ152" s="446">
        <v>0</v>
      </c>
      <c r="BR152" s="446">
        <v>0</v>
      </c>
      <c r="BS152" s="446">
        <v>0</v>
      </c>
      <c r="BT152" s="446">
        <v>0</v>
      </c>
      <c r="BU152" s="446">
        <v>0</v>
      </c>
      <c r="BV152" s="446">
        <v>0</v>
      </c>
      <c r="BW152" s="446">
        <v>0</v>
      </c>
      <c r="BX152" s="446">
        <v>0</v>
      </c>
      <c r="BY152" s="446">
        <v>0</v>
      </c>
      <c r="BZ152" s="446">
        <v>0</v>
      </c>
      <c r="CA152" s="446">
        <v>0</v>
      </c>
      <c r="CB152" s="446">
        <v>0</v>
      </c>
      <c r="CC152" s="446">
        <v>0</v>
      </c>
      <c r="CD152" s="446">
        <v>0</v>
      </c>
      <c r="CE152" s="446">
        <v>0</v>
      </c>
      <c r="CF152" s="446">
        <v>0</v>
      </c>
      <c r="CG152" s="447">
        <v>0</v>
      </c>
    </row>
    <row r="153" spans="1:85" x14ac:dyDescent="0.35">
      <c r="B153" s="56" t="s">
        <v>812</v>
      </c>
      <c r="D153" s="446">
        <v>0</v>
      </c>
      <c r="E153" s="446">
        <v>0</v>
      </c>
      <c r="F153" s="446">
        <v>0</v>
      </c>
      <c r="G153" s="446">
        <v>0</v>
      </c>
      <c r="H153" s="446">
        <v>0</v>
      </c>
      <c r="I153" s="446">
        <v>0</v>
      </c>
      <c r="J153" s="446">
        <v>0</v>
      </c>
      <c r="K153" s="446">
        <v>0</v>
      </c>
      <c r="L153" s="446">
        <v>0</v>
      </c>
      <c r="M153" s="446">
        <v>0</v>
      </c>
      <c r="N153" s="446">
        <v>0</v>
      </c>
      <c r="O153" s="446">
        <v>0</v>
      </c>
      <c r="P153" s="446">
        <v>0</v>
      </c>
      <c r="Q153" s="446">
        <v>0</v>
      </c>
      <c r="R153" s="446">
        <v>0</v>
      </c>
      <c r="S153" s="446">
        <v>0</v>
      </c>
      <c r="T153" s="446">
        <v>0</v>
      </c>
      <c r="U153" s="446">
        <v>0</v>
      </c>
      <c r="V153" s="446">
        <v>0</v>
      </c>
      <c r="W153" s="446">
        <v>0</v>
      </c>
      <c r="X153" s="446">
        <v>0</v>
      </c>
      <c r="Y153" s="446">
        <v>0</v>
      </c>
      <c r="Z153" s="446">
        <v>0</v>
      </c>
      <c r="AA153" s="446">
        <v>0</v>
      </c>
      <c r="AB153" s="446">
        <v>0</v>
      </c>
      <c r="AC153" s="446">
        <v>0</v>
      </c>
      <c r="AD153" s="446">
        <v>0</v>
      </c>
      <c r="AE153" s="446">
        <v>0</v>
      </c>
      <c r="AF153" s="446">
        <v>0</v>
      </c>
      <c r="AG153" s="446">
        <v>0</v>
      </c>
      <c r="AH153" s="446">
        <v>0</v>
      </c>
      <c r="AI153" s="446">
        <v>0</v>
      </c>
      <c r="AJ153" s="446">
        <v>0</v>
      </c>
      <c r="AK153" s="446">
        <v>0</v>
      </c>
      <c r="AL153" s="446">
        <v>0</v>
      </c>
      <c r="AM153" s="446">
        <v>0</v>
      </c>
      <c r="AN153" s="446">
        <v>813</v>
      </c>
      <c r="AO153" s="446">
        <v>864</v>
      </c>
      <c r="AP153" s="446">
        <v>900</v>
      </c>
      <c r="AQ153" s="446">
        <v>964</v>
      </c>
      <c r="AR153" s="446">
        <v>1030</v>
      </c>
      <c r="AS153" s="446">
        <v>1099</v>
      </c>
      <c r="AT153" s="446">
        <v>1181</v>
      </c>
      <c r="AU153" s="446">
        <v>1303</v>
      </c>
      <c r="AV153" s="446">
        <v>1439</v>
      </c>
      <c r="AW153" s="446">
        <v>1540</v>
      </c>
      <c r="AX153" s="446">
        <v>1624</v>
      </c>
      <c r="AY153" s="446">
        <v>0</v>
      </c>
      <c r="AZ153" s="446">
        <v>0</v>
      </c>
      <c r="BA153" s="446">
        <v>0</v>
      </c>
      <c r="BB153" s="446">
        <v>0</v>
      </c>
      <c r="BC153" s="446">
        <v>0</v>
      </c>
      <c r="BD153" s="446">
        <v>0</v>
      </c>
      <c r="BE153" s="446">
        <v>0</v>
      </c>
      <c r="BF153" s="446">
        <v>0</v>
      </c>
      <c r="BG153" s="446">
        <v>0</v>
      </c>
      <c r="BH153" s="446">
        <v>0</v>
      </c>
      <c r="BI153" s="446">
        <v>0</v>
      </c>
      <c r="BJ153" s="446">
        <v>0</v>
      </c>
      <c r="BK153" s="446">
        <v>0</v>
      </c>
      <c r="BL153" s="446">
        <v>0</v>
      </c>
      <c r="BM153" s="446">
        <v>0</v>
      </c>
      <c r="BN153" s="446">
        <v>0</v>
      </c>
      <c r="BO153" s="446">
        <v>0</v>
      </c>
      <c r="BP153" s="446">
        <v>0</v>
      </c>
      <c r="BQ153" s="446">
        <v>0</v>
      </c>
      <c r="BR153" s="446">
        <v>0</v>
      </c>
      <c r="BS153" s="446">
        <v>0</v>
      </c>
      <c r="BT153" s="446">
        <v>0</v>
      </c>
      <c r="BU153" s="446">
        <v>0</v>
      </c>
      <c r="BV153" s="446">
        <v>0</v>
      </c>
      <c r="BW153" s="446">
        <v>0</v>
      </c>
      <c r="BX153" s="446">
        <v>0</v>
      </c>
      <c r="BY153" s="446">
        <v>0</v>
      </c>
      <c r="BZ153" s="446">
        <v>0</v>
      </c>
      <c r="CA153" s="446">
        <v>0</v>
      </c>
      <c r="CB153" s="446">
        <v>0</v>
      </c>
      <c r="CC153" s="446">
        <v>0</v>
      </c>
      <c r="CD153" s="446">
        <v>0</v>
      </c>
      <c r="CE153" s="446">
        <v>0</v>
      </c>
      <c r="CF153" s="446">
        <v>0</v>
      </c>
      <c r="CG153" s="447">
        <v>0</v>
      </c>
    </row>
    <row r="154" spans="1:85" x14ac:dyDescent="0.35">
      <c r="B154" s="288" t="s">
        <v>568</v>
      </c>
      <c r="D154" s="446">
        <v>0</v>
      </c>
      <c r="E154" s="446">
        <v>0</v>
      </c>
      <c r="F154" s="446">
        <v>0</v>
      </c>
      <c r="G154" s="446">
        <v>0</v>
      </c>
      <c r="H154" s="446">
        <v>0</v>
      </c>
      <c r="I154" s="446">
        <v>0</v>
      </c>
      <c r="J154" s="446">
        <v>0</v>
      </c>
      <c r="K154" s="446">
        <v>0</v>
      </c>
      <c r="L154" s="446">
        <v>0</v>
      </c>
      <c r="M154" s="446">
        <v>0</v>
      </c>
      <c r="N154" s="446">
        <v>0</v>
      </c>
      <c r="O154" s="446">
        <v>0</v>
      </c>
      <c r="P154" s="446">
        <v>0</v>
      </c>
      <c r="Q154" s="446">
        <v>0</v>
      </c>
      <c r="R154" s="446">
        <v>0</v>
      </c>
      <c r="S154" s="446">
        <v>0</v>
      </c>
      <c r="T154" s="446">
        <v>0</v>
      </c>
      <c r="U154" s="446">
        <v>0</v>
      </c>
      <c r="V154" s="446">
        <v>0</v>
      </c>
      <c r="W154" s="446">
        <v>0</v>
      </c>
      <c r="X154" s="446">
        <v>0</v>
      </c>
      <c r="Y154" s="446">
        <v>0</v>
      </c>
      <c r="Z154" s="446">
        <v>0</v>
      </c>
      <c r="AA154" s="446">
        <v>0</v>
      </c>
      <c r="AB154" s="446">
        <v>0</v>
      </c>
      <c r="AC154" s="446">
        <v>0</v>
      </c>
      <c r="AD154" s="446">
        <v>0</v>
      </c>
      <c r="AE154" s="446">
        <v>0</v>
      </c>
      <c r="AF154" s="446">
        <v>0</v>
      </c>
      <c r="AG154" s="446">
        <v>0</v>
      </c>
      <c r="AH154" s="446">
        <v>0</v>
      </c>
      <c r="AI154" s="446">
        <v>0</v>
      </c>
      <c r="AJ154" s="446">
        <v>0</v>
      </c>
      <c r="AK154" s="446">
        <v>0</v>
      </c>
      <c r="AL154" s="446">
        <v>0</v>
      </c>
      <c r="AM154" s="446">
        <v>0</v>
      </c>
      <c r="AN154" s="446">
        <v>734</v>
      </c>
      <c r="AO154" s="446">
        <v>768</v>
      </c>
      <c r="AP154" s="446">
        <v>782</v>
      </c>
      <c r="AQ154" s="446">
        <v>823</v>
      </c>
      <c r="AR154" s="446">
        <v>864</v>
      </c>
      <c r="AS154" s="446">
        <v>904</v>
      </c>
      <c r="AT154" s="446">
        <v>955</v>
      </c>
      <c r="AU154" s="446">
        <v>1048</v>
      </c>
      <c r="AV154" s="446">
        <v>1164</v>
      </c>
      <c r="AW154" s="446">
        <v>1249</v>
      </c>
      <c r="AX154" s="446">
        <v>1325</v>
      </c>
      <c r="AY154" s="446">
        <v>0</v>
      </c>
      <c r="AZ154" s="446">
        <v>0</v>
      </c>
      <c r="BA154" s="446">
        <v>0</v>
      </c>
      <c r="BB154" s="446">
        <v>0</v>
      </c>
      <c r="BC154" s="446">
        <v>0</v>
      </c>
      <c r="BD154" s="446">
        <v>0</v>
      </c>
      <c r="BE154" s="446">
        <v>0</v>
      </c>
      <c r="BF154" s="446">
        <v>0</v>
      </c>
      <c r="BG154" s="446">
        <v>0</v>
      </c>
      <c r="BH154" s="446">
        <v>0</v>
      </c>
      <c r="BI154" s="446">
        <v>0</v>
      </c>
      <c r="BJ154" s="446">
        <v>0</v>
      </c>
      <c r="BK154" s="446">
        <v>0</v>
      </c>
      <c r="BL154" s="446">
        <v>0</v>
      </c>
      <c r="BM154" s="446">
        <v>0</v>
      </c>
      <c r="BN154" s="446">
        <v>0</v>
      </c>
      <c r="BO154" s="446">
        <v>0</v>
      </c>
      <c r="BP154" s="446">
        <v>0</v>
      </c>
      <c r="BQ154" s="446">
        <v>0</v>
      </c>
      <c r="BR154" s="446">
        <v>0</v>
      </c>
      <c r="BS154" s="446">
        <v>0</v>
      </c>
      <c r="BT154" s="446">
        <v>0</v>
      </c>
      <c r="BU154" s="446">
        <v>0</v>
      </c>
      <c r="BV154" s="446">
        <v>0</v>
      </c>
      <c r="BW154" s="446">
        <v>0</v>
      </c>
      <c r="BX154" s="446">
        <v>0</v>
      </c>
      <c r="BY154" s="446">
        <v>0</v>
      </c>
      <c r="BZ154" s="446">
        <v>0</v>
      </c>
      <c r="CA154" s="446">
        <v>0</v>
      </c>
      <c r="CB154" s="446">
        <v>0</v>
      </c>
      <c r="CC154" s="446">
        <v>0</v>
      </c>
      <c r="CD154" s="446">
        <v>0</v>
      </c>
      <c r="CE154" s="446">
        <v>0</v>
      </c>
      <c r="CF154" s="446">
        <v>0</v>
      </c>
      <c r="CG154" s="447">
        <v>0</v>
      </c>
    </row>
    <row r="155" spans="1:85" x14ac:dyDescent="0.35">
      <c r="B155" s="288" t="s">
        <v>567</v>
      </c>
      <c r="D155" s="446">
        <v>0</v>
      </c>
      <c r="E155" s="446">
        <v>0</v>
      </c>
      <c r="F155" s="446">
        <v>0</v>
      </c>
      <c r="G155" s="446">
        <v>0</v>
      </c>
      <c r="H155" s="446">
        <v>0</v>
      </c>
      <c r="I155" s="446">
        <v>0</v>
      </c>
      <c r="J155" s="446">
        <v>0</v>
      </c>
      <c r="K155" s="446">
        <v>0</v>
      </c>
      <c r="L155" s="446">
        <v>0</v>
      </c>
      <c r="M155" s="446">
        <v>0</v>
      </c>
      <c r="N155" s="446">
        <v>0</v>
      </c>
      <c r="O155" s="446">
        <v>0</v>
      </c>
      <c r="P155" s="446">
        <v>0</v>
      </c>
      <c r="Q155" s="446">
        <v>0</v>
      </c>
      <c r="R155" s="446">
        <v>0</v>
      </c>
      <c r="S155" s="446">
        <v>0</v>
      </c>
      <c r="T155" s="446">
        <v>0</v>
      </c>
      <c r="U155" s="446">
        <v>0</v>
      </c>
      <c r="V155" s="446">
        <v>0</v>
      </c>
      <c r="W155" s="446">
        <v>0</v>
      </c>
      <c r="X155" s="446">
        <v>0</v>
      </c>
      <c r="Y155" s="446">
        <v>0</v>
      </c>
      <c r="Z155" s="446">
        <v>0</v>
      </c>
      <c r="AA155" s="446">
        <v>0</v>
      </c>
      <c r="AB155" s="446">
        <v>0</v>
      </c>
      <c r="AC155" s="446">
        <v>0</v>
      </c>
      <c r="AD155" s="446">
        <v>0</v>
      </c>
      <c r="AE155" s="446">
        <v>0</v>
      </c>
      <c r="AF155" s="446">
        <v>0</v>
      </c>
      <c r="AG155" s="446">
        <v>0</v>
      </c>
      <c r="AH155" s="446">
        <v>0</v>
      </c>
      <c r="AI155" s="446">
        <v>0</v>
      </c>
      <c r="AJ155" s="446">
        <v>0</v>
      </c>
      <c r="AK155" s="446">
        <v>0</v>
      </c>
      <c r="AL155" s="446">
        <v>0</v>
      </c>
      <c r="AM155" s="446">
        <v>0</v>
      </c>
      <c r="AN155" s="446">
        <v>79</v>
      </c>
      <c r="AO155" s="446">
        <v>96</v>
      </c>
      <c r="AP155" s="446">
        <v>118</v>
      </c>
      <c r="AQ155" s="446">
        <v>141</v>
      </c>
      <c r="AR155" s="446">
        <v>166</v>
      </c>
      <c r="AS155" s="446">
        <v>195</v>
      </c>
      <c r="AT155" s="446">
        <v>226</v>
      </c>
      <c r="AU155" s="446">
        <v>255</v>
      </c>
      <c r="AV155" s="446">
        <v>275</v>
      </c>
      <c r="AW155" s="446">
        <v>291</v>
      </c>
      <c r="AX155" s="446">
        <v>299</v>
      </c>
      <c r="AY155" s="446">
        <v>0</v>
      </c>
      <c r="AZ155" s="446">
        <v>0</v>
      </c>
      <c r="BA155" s="446">
        <v>0</v>
      </c>
      <c r="BB155" s="446">
        <v>0</v>
      </c>
      <c r="BC155" s="446">
        <v>0</v>
      </c>
      <c r="BD155" s="446">
        <v>0</v>
      </c>
      <c r="BE155" s="446">
        <v>0</v>
      </c>
      <c r="BF155" s="446">
        <v>0</v>
      </c>
      <c r="BG155" s="446">
        <v>0</v>
      </c>
      <c r="BH155" s="446">
        <v>0</v>
      </c>
      <c r="BI155" s="446">
        <v>0</v>
      </c>
      <c r="BJ155" s="446">
        <v>0</v>
      </c>
      <c r="BK155" s="446">
        <v>0</v>
      </c>
      <c r="BL155" s="446">
        <v>0</v>
      </c>
      <c r="BM155" s="446">
        <v>0</v>
      </c>
      <c r="BN155" s="446">
        <v>0</v>
      </c>
      <c r="BO155" s="446">
        <v>0</v>
      </c>
      <c r="BP155" s="446">
        <v>0</v>
      </c>
      <c r="BQ155" s="446">
        <v>0</v>
      </c>
      <c r="BR155" s="446">
        <v>0</v>
      </c>
      <c r="BS155" s="446">
        <v>0</v>
      </c>
      <c r="BT155" s="446">
        <v>0</v>
      </c>
      <c r="BU155" s="446">
        <v>0</v>
      </c>
      <c r="BV155" s="446">
        <v>0</v>
      </c>
      <c r="BW155" s="446">
        <v>0</v>
      </c>
      <c r="BX155" s="446">
        <v>0</v>
      </c>
      <c r="BY155" s="446">
        <v>0</v>
      </c>
      <c r="BZ155" s="446">
        <v>0</v>
      </c>
      <c r="CA155" s="446">
        <v>0</v>
      </c>
      <c r="CB155" s="446">
        <v>0</v>
      </c>
      <c r="CC155" s="446">
        <v>0</v>
      </c>
      <c r="CD155" s="446">
        <v>0</v>
      </c>
      <c r="CE155" s="446">
        <v>0</v>
      </c>
      <c r="CF155" s="446">
        <v>0</v>
      </c>
      <c r="CG155" s="447">
        <v>0</v>
      </c>
    </row>
    <row r="156" spans="1:85" x14ac:dyDescent="0.35">
      <c r="A156" s="353"/>
      <c r="B156" s="56" t="s">
        <v>813</v>
      </c>
      <c r="D156" s="446">
        <v>0</v>
      </c>
      <c r="E156" s="446">
        <v>0</v>
      </c>
      <c r="F156" s="446">
        <v>0</v>
      </c>
      <c r="G156" s="446">
        <v>0</v>
      </c>
      <c r="H156" s="446">
        <v>0</v>
      </c>
      <c r="I156" s="446">
        <v>0</v>
      </c>
      <c r="J156" s="446">
        <v>0</v>
      </c>
      <c r="K156" s="446">
        <v>0</v>
      </c>
      <c r="L156" s="446">
        <v>0</v>
      </c>
      <c r="M156" s="446">
        <v>0</v>
      </c>
      <c r="N156" s="446">
        <v>0</v>
      </c>
      <c r="O156" s="446">
        <v>0</v>
      </c>
      <c r="P156" s="446">
        <v>0</v>
      </c>
      <c r="Q156" s="446">
        <v>0</v>
      </c>
      <c r="R156" s="446">
        <v>0</v>
      </c>
      <c r="S156" s="446">
        <v>0</v>
      </c>
      <c r="T156" s="446">
        <v>0</v>
      </c>
      <c r="U156" s="446">
        <v>0</v>
      </c>
      <c r="V156" s="446">
        <v>0</v>
      </c>
      <c r="W156" s="446">
        <v>0</v>
      </c>
      <c r="X156" s="446">
        <v>0</v>
      </c>
      <c r="Y156" s="446">
        <v>0</v>
      </c>
      <c r="Z156" s="446">
        <v>0</v>
      </c>
      <c r="AA156" s="446">
        <v>0</v>
      </c>
      <c r="AB156" s="446">
        <v>0</v>
      </c>
      <c r="AC156" s="446">
        <v>0</v>
      </c>
      <c r="AD156" s="446">
        <v>0</v>
      </c>
      <c r="AE156" s="446">
        <v>0</v>
      </c>
      <c r="AF156" s="446">
        <v>0</v>
      </c>
      <c r="AG156" s="446">
        <v>0</v>
      </c>
      <c r="AH156" s="446">
        <v>0</v>
      </c>
      <c r="AI156" s="446">
        <v>0</v>
      </c>
      <c r="AJ156" s="446">
        <v>0</v>
      </c>
      <c r="AK156" s="446">
        <v>0</v>
      </c>
      <c r="AL156" s="446">
        <v>0</v>
      </c>
      <c r="AM156" s="446">
        <v>0</v>
      </c>
      <c r="AN156" s="446">
        <v>48</v>
      </c>
      <c r="AO156" s="446">
        <v>57</v>
      </c>
      <c r="AP156" s="446">
        <v>74</v>
      </c>
      <c r="AQ156" s="446">
        <v>103</v>
      </c>
      <c r="AR156" s="446">
        <v>148</v>
      </c>
      <c r="AS156" s="446">
        <v>201</v>
      </c>
      <c r="AT156" s="446">
        <v>260</v>
      </c>
      <c r="AU156" s="446">
        <v>320</v>
      </c>
      <c r="AV156" s="446">
        <v>387</v>
      </c>
      <c r="AW156" s="446">
        <v>450</v>
      </c>
      <c r="AX156" s="446">
        <v>518</v>
      </c>
      <c r="AY156" s="446">
        <v>0</v>
      </c>
      <c r="AZ156" s="446">
        <v>0</v>
      </c>
      <c r="BA156" s="446">
        <v>0</v>
      </c>
      <c r="BB156" s="446">
        <v>0</v>
      </c>
      <c r="BC156" s="446">
        <v>0</v>
      </c>
      <c r="BD156" s="446">
        <v>0</v>
      </c>
      <c r="BE156" s="446">
        <v>0</v>
      </c>
      <c r="BF156" s="446">
        <v>0</v>
      </c>
      <c r="BG156" s="446">
        <v>0</v>
      </c>
      <c r="BH156" s="446">
        <v>0</v>
      </c>
      <c r="BI156" s="446">
        <v>0</v>
      </c>
      <c r="BJ156" s="446">
        <v>0</v>
      </c>
      <c r="BK156" s="446">
        <v>0</v>
      </c>
      <c r="BL156" s="446">
        <v>0</v>
      </c>
      <c r="BM156" s="446">
        <v>0</v>
      </c>
      <c r="BN156" s="446">
        <v>0</v>
      </c>
      <c r="BO156" s="446">
        <v>0</v>
      </c>
      <c r="BP156" s="446">
        <v>0</v>
      </c>
      <c r="BQ156" s="446">
        <v>0</v>
      </c>
      <c r="BR156" s="446">
        <v>0</v>
      </c>
      <c r="BS156" s="446">
        <v>0</v>
      </c>
      <c r="BT156" s="446">
        <v>0</v>
      </c>
      <c r="BU156" s="446">
        <v>0</v>
      </c>
      <c r="BV156" s="446">
        <v>0</v>
      </c>
      <c r="BW156" s="446">
        <v>0</v>
      </c>
      <c r="BX156" s="446">
        <v>0</v>
      </c>
      <c r="BY156" s="446">
        <v>0</v>
      </c>
      <c r="BZ156" s="446">
        <v>0</v>
      </c>
      <c r="CA156" s="446">
        <v>0</v>
      </c>
      <c r="CB156" s="446">
        <v>0</v>
      </c>
      <c r="CC156" s="446">
        <v>0</v>
      </c>
      <c r="CD156" s="446">
        <v>0</v>
      </c>
      <c r="CE156" s="446">
        <v>0</v>
      </c>
      <c r="CF156" s="446">
        <v>0</v>
      </c>
      <c r="CG156" s="447">
        <v>0</v>
      </c>
    </row>
    <row r="157" spans="1:85" x14ac:dyDescent="0.35">
      <c r="A157" s="353"/>
      <c r="B157" s="288" t="s">
        <v>568</v>
      </c>
      <c r="D157" s="446">
        <v>0</v>
      </c>
      <c r="E157" s="446">
        <v>0</v>
      </c>
      <c r="F157" s="446">
        <v>0</v>
      </c>
      <c r="G157" s="446">
        <v>0</v>
      </c>
      <c r="H157" s="446">
        <v>0</v>
      </c>
      <c r="I157" s="446">
        <v>0</v>
      </c>
      <c r="J157" s="446">
        <v>0</v>
      </c>
      <c r="K157" s="446">
        <v>0</v>
      </c>
      <c r="L157" s="446">
        <v>0</v>
      </c>
      <c r="M157" s="446">
        <v>0</v>
      </c>
      <c r="N157" s="446">
        <v>0</v>
      </c>
      <c r="O157" s="446">
        <v>0</v>
      </c>
      <c r="P157" s="446">
        <v>0</v>
      </c>
      <c r="Q157" s="446">
        <v>0</v>
      </c>
      <c r="R157" s="446">
        <v>0</v>
      </c>
      <c r="S157" s="446">
        <v>0</v>
      </c>
      <c r="T157" s="446">
        <v>0</v>
      </c>
      <c r="U157" s="446">
        <v>0</v>
      </c>
      <c r="V157" s="446">
        <v>0</v>
      </c>
      <c r="W157" s="446">
        <v>0</v>
      </c>
      <c r="X157" s="446">
        <v>0</v>
      </c>
      <c r="Y157" s="446">
        <v>0</v>
      </c>
      <c r="Z157" s="446">
        <v>0</v>
      </c>
      <c r="AA157" s="446">
        <v>0</v>
      </c>
      <c r="AB157" s="446">
        <v>0</v>
      </c>
      <c r="AC157" s="446">
        <v>0</v>
      </c>
      <c r="AD157" s="446">
        <v>0</v>
      </c>
      <c r="AE157" s="446">
        <v>0</v>
      </c>
      <c r="AF157" s="446">
        <v>0</v>
      </c>
      <c r="AG157" s="446">
        <v>0</v>
      </c>
      <c r="AH157" s="446">
        <v>0</v>
      </c>
      <c r="AI157" s="446">
        <v>0</v>
      </c>
      <c r="AJ157" s="446">
        <v>0</v>
      </c>
      <c r="AK157" s="446">
        <v>0</v>
      </c>
      <c r="AL157" s="446">
        <v>0</v>
      </c>
      <c r="AM157" s="446">
        <v>0</v>
      </c>
      <c r="AN157" s="446">
        <v>46</v>
      </c>
      <c r="AO157" s="446">
        <v>57</v>
      </c>
      <c r="AP157" s="446">
        <v>74</v>
      </c>
      <c r="AQ157" s="446">
        <v>101</v>
      </c>
      <c r="AR157" s="446">
        <v>146</v>
      </c>
      <c r="AS157" s="446">
        <v>199</v>
      </c>
      <c r="AT157" s="446">
        <v>257</v>
      </c>
      <c r="AU157" s="446">
        <v>316</v>
      </c>
      <c r="AV157" s="446">
        <v>382</v>
      </c>
      <c r="AW157" s="446">
        <v>442</v>
      </c>
      <c r="AX157" s="446">
        <v>511</v>
      </c>
      <c r="AY157" s="446">
        <v>0</v>
      </c>
      <c r="AZ157" s="446">
        <v>0</v>
      </c>
      <c r="BA157" s="446">
        <v>0</v>
      </c>
      <c r="BB157" s="446">
        <v>0</v>
      </c>
      <c r="BC157" s="446">
        <v>0</v>
      </c>
      <c r="BD157" s="446">
        <v>0</v>
      </c>
      <c r="BE157" s="446">
        <v>0</v>
      </c>
      <c r="BF157" s="446">
        <v>0</v>
      </c>
      <c r="BG157" s="446">
        <v>0</v>
      </c>
      <c r="BH157" s="446">
        <v>0</v>
      </c>
      <c r="BI157" s="446">
        <v>0</v>
      </c>
      <c r="BJ157" s="446">
        <v>0</v>
      </c>
      <c r="BK157" s="446">
        <v>0</v>
      </c>
      <c r="BL157" s="446">
        <v>0</v>
      </c>
      <c r="BM157" s="446">
        <v>0</v>
      </c>
      <c r="BN157" s="446">
        <v>0</v>
      </c>
      <c r="BO157" s="446">
        <v>0</v>
      </c>
      <c r="BP157" s="446">
        <v>0</v>
      </c>
      <c r="BQ157" s="446">
        <v>0</v>
      </c>
      <c r="BR157" s="446">
        <v>0</v>
      </c>
      <c r="BS157" s="446">
        <v>0</v>
      </c>
      <c r="BT157" s="446">
        <v>0</v>
      </c>
      <c r="BU157" s="446">
        <v>0</v>
      </c>
      <c r="BV157" s="446">
        <v>0</v>
      </c>
      <c r="BW157" s="446">
        <v>0</v>
      </c>
      <c r="BX157" s="446">
        <v>0</v>
      </c>
      <c r="BY157" s="446">
        <v>0</v>
      </c>
      <c r="BZ157" s="446">
        <v>0</v>
      </c>
      <c r="CA157" s="446">
        <v>0</v>
      </c>
      <c r="CB157" s="446">
        <v>0</v>
      </c>
      <c r="CC157" s="446">
        <v>0</v>
      </c>
      <c r="CD157" s="446">
        <v>0</v>
      </c>
      <c r="CE157" s="446">
        <v>0</v>
      </c>
      <c r="CF157" s="446">
        <v>0</v>
      </c>
      <c r="CG157" s="447">
        <v>0</v>
      </c>
    </row>
    <row r="158" spans="1:85" x14ac:dyDescent="0.35">
      <c r="A158" s="353"/>
      <c r="B158" s="288" t="s">
        <v>567</v>
      </c>
      <c r="D158" s="446">
        <v>0</v>
      </c>
      <c r="E158" s="446">
        <v>0</v>
      </c>
      <c r="F158" s="446">
        <v>0</v>
      </c>
      <c r="G158" s="446">
        <v>0</v>
      </c>
      <c r="H158" s="446">
        <v>0</v>
      </c>
      <c r="I158" s="446">
        <v>0</v>
      </c>
      <c r="J158" s="446">
        <v>0</v>
      </c>
      <c r="K158" s="446">
        <v>0</v>
      </c>
      <c r="L158" s="446">
        <v>0</v>
      </c>
      <c r="M158" s="446">
        <v>0</v>
      </c>
      <c r="N158" s="446">
        <v>0</v>
      </c>
      <c r="O158" s="446">
        <v>0</v>
      </c>
      <c r="P158" s="446">
        <v>0</v>
      </c>
      <c r="Q158" s="446">
        <v>0</v>
      </c>
      <c r="R158" s="446">
        <v>0</v>
      </c>
      <c r="S158" s="446">
        <v>0</v>
      </c>
      <c r="T158" s="446">
        <v>0</v>
      </c>
      <c r="U158" s="446">
        <v>0</v>
      </c>
      <c r="V158" s="446">
        <v>0</v>
      </c>
      <c r="W158" s="446">
        <v>0</v>
      </c>
      <c r="X158" s="446">
        <v>0</v>
      </c>
      <c r="Y158" s="446">
        <v>0</v>
      </c>
      <c r="Z158" s="446">
        <v>0</v>
      </c>
      <c r="AA158" s="446">
        <v>0</v>
      </c>
      <c r="AB158" s="446">
        <v>0</v>
      </c>
      <c r="AC158" s="446">
        <v>0</v>
      </c>
      <c r="AD158" s="446">
        <v>0</v>
      </c>
      <c r="AE158" s="446">
        <v>0</v>
      </c>
      <c r="AF158" s="446">
        <v>0</v>
      </c>
      <c r="AG158" s="446">
        <v>0</v>
      </c>
      <c r="AH158" s="446">
        <v>0</v>
      </c>
      <c r="AI158" s="446">
        <v>0</v>
      </c>
      <c r="AJ158" s="446">
        <v>0</v>
      </c>
      <c r="AK158" s="446">
        <v>0</v>
      </c>
      <c r="AL158" s="446">
        <v>0</v>
      </c>
      <c r="AM158" s="446">
        <v>0</v>
      </c>
      <c r="AN158" s="446">
        <v>2</v>
      </c>
      <c r="AO158" s="446">
        <v>0</v>
      </c>
      <c r="AP158" s="446">
        <v>0</v>
      </c>
      <c r="AQ158" s="446">
        <v>2</v>
      </c>
      <c r="AR158" s="446">
        <v>2</v>
      </c>
      <c r="AS158" s="446">
        <v>2</v>
      </c>
      <c r="AT158" s="446">
        <v>3</v>
      </c>
      <c r="AU158" s="446">
        <v>4</v>
      </c>
      <c r="AV158" s="446">
        <v>5</v>
      </c>
      <c r="AW158" s="446">
        <v>8</v>
      </c>
      <c r="AX158" s="446">
        <v>7</v>
      </c>
      <c r="AY158" s="446">
        <v>0</v>
      </c>
      <c r="AZ158" s="446">
        <v>0</v>
      </c>
      <c r="BA158" s="446">
        <v>0</v>
      </c>
      <c r="BB158" s="446">
        <v>0</v>
      </c>
      <c r="BC158" s="446">
        <v>0</v>
      </c>
      <c r="BD158" s="446">
        <v>0</v>
      </c>
      <c r="BE158" s="446">
        <v>0</v>
      </c>
      <c r="BF158" s="446">
        <v>0</v>
      </c>
      <c r="BG158" s="446">
        <v>0</v>
      </c>
      <c r="BH158" s="446">
        <v>0</v>
      </c>
      <c r="BI158" s="446">
        <v>0</v>
      </c>
      <c r="BJ158" s="446">
        <v>0</v>
      </c>
      <c r="BK158" s="446">
        <v>0</v>
      </c>
      <c r="BL158" s="446">
        <v>0</v>
      </c>
      <c r="BM158" s="446">
        <v>0</v>
      </c>
      <c r="BN158" s="446">
        <v>0</v>
      </c>
      <c r="BO158" s="446">
        <v>0</v>
      </c>
      <c r="BP158" s="446">
        <v>0</v>
      </c>
      <c r="BQ158" s="446">
        <v>0</v>
      </c>
      <c r="BR158" s="446">
        <v>0</v>
      </c>
      <c r="BS158" s="446">
        <v>0</v>
      </c>
      <c r="BT158" s="446">
        <v>0</v>
      </c>
      <c r="BU158" s="446">
        <v>0</v>
      </c>
      <c r="BV158" s="446">
        <v>0</v>
      </c>
      <c r="BW158" s="446">
        <v>0</v>
      </c>
      <c r="BX158" s="446">
        <v>0</v>
      </c>
      <c r="BY158" s="446">
        <v>0</v>
      </c>
      <c r="BZ158" s="446">
        <v>0</v>
      </c>
      <c r="CA158" s="446">
        <v>0</v>
      </c>
      <c r="CB158" s="446">
        <v>0</v>
      </c>
      <c r="CC158" s="446">
        <v>0</v>
      </c>
      <c r="CD158" s="446">
        <v>0</v>
      </c>
      <c r="CE158" s="446">
        <v>0</v>
      </c>
      <c r="CF158" s="446">
        <v>0</v>
      </c>
      <c r="CG158" s="447">
        <v>0</v>
      </c>
    </row>
    <row r="159" spans="1:85" x14ac:dyDescent="0.35">
      <c r="A159" s="353"/>
      <c r="B159" s="288"/>
      <c r="D159" s="446"/>
      <c r="E159" s="446"/>
      <c r="F159" s="446"/>
      <c r="G159" s="446"/>
      <c r="H159" s="446"/>
      <c r="I159" s="446"/>
      <c r="J159" s="446"/>
      <c r="K159" s="446"/>
      <c r="L159" s="446"/>
      <c r="M159" s="446"/>
      <c r="N159" s="446"/>
      <c r="O159" s="446"/>
      <c r="P159" s="446"/>
      <c r="Q159" s="446"/>
      <c r="R159" s="446"/>
      <c r="S159" s="446"/>
      <c r="T159" s="446"/>
      <c r="U159" s="446"/>
      <c r="V159" s="446"/>
      <c r="W159" s="446"/>
      <c r="X159" s="446"/>
      <c r="Y159" s="446"/>
      <c r="Z159" s="446"/>
      <c r="AA159" s="446"/>
      <c r="AB159" s="446"/>
      <c r="AC159" s="446"/>
      <c r="AD159" s="446"/>
      <c r="AE159" s="446"/>
      <c r="AF159" s="446"/>
      <c r="AG159" s="446"/>
      <c r="AH159" s="446"/>
      <c r="AI159" s="446"/>
      <c r="AJ159" s="446"/>
      <c r="AK159" s="446"/>
      <c r="AL159" s="446"/>
      <c r="AM159" s="446"/>
      <c r="AN159" s="446"/>
      <c r="AO159" s="446"/>
      <c r="AP159" s="446"/>
      <c r="AQ159" s="446"/>
      <c r="AR159" s="446"/>
      <c r="AS159" s="446"/>
      <c r="AT159" s="446"/>
      <c r="AU159" s="446"/>
      <c r="AV159" s="446"/>
      <c r="AW159" s="446"/>
      <c r="AX159" s="446"/>
      <c r="AY159" s="446"/>
      <c r="AZ159" s="446"/>
      <c r="BA159" s="446"/>
      <c r="BB159" s="446"/>
      <c r="BC159" s="446"/>
      <c r="BD159" s="446"/>
      <c r="BE159" s="446"/>
      <c r="BF159" s="446"/>
      <c r="BG159" s="446"/>
      <c r="BH159" s="446"/>
      <c r="BI159" s="446"/>
      <c r="BJ159" s="446"/>
      <c r="BK159" s="446"/>
      <c r="BL159" s="446"/>
      <c r="BM159" s="446"/>
      <c r="BN159" s="446"/>
      <c r="BO159" s="446"/>
      <c r="BP159" s="446"/>
      <c r="BQ159" s="446"/>
      <c r="BR159" s="446"/>
      <c r="BS159" s="446"/>
      <c r="BT159" s="446"/>
      <c r="BU159" s="446"/>
      <c r="BV159" s="446"/>
      <c r="BW159" s="446"/>
      <c r="BX159" s="446"/>
      <c r="BY159" s="446"/>
      <c r="BZ159" s="446"/>
      <c r="CA159" s="446"/>
      <c r="CB159" s="446"/>
      <c r="CC159" s="446"/>
      <c r="CD159" s="446"/>
      <c r="CE159" s="446"/>
      <c r="CF159" s="446"/>
      <c r="CG159" s="447"/>
    </row>
    <row r="160" spans="1:85" s="246" customFormat="1" x14ac:dyDescent="0.35">
      <c r="B160" s="101" t="s">
        <v>425</v>
      </c>
      <c r="C160" s="399"/>
      <c r="D160" s="440">
        <v>0</v>
      </c>
      <c r="E160" s="440">
        <v>0</v>
      </c>
      <c r="F160" s="440">
        <v>0</v>
      </c>
      <c r="G160" s="440">
        <v>0</v>
      </c>
      <c r="H160" s="440">
        <v>0</v>
      </c>
      <c r="I160" s="440">
        <v>0</v>
      </c>
      <c r="J160" s="440">
        <v>0</v>
      </c>
      <c r="K160" s="440">
        <v>0</v>
      </c>
      <c r="L160" s="440">
        <v>0</v>
      </c>
      <c r="M160" s="440">
        <v>0</v>
      </c>
      <c r="N160" s="440">
        <v>0</v>
      </c>
      <c r="O160" s="440">
        <v>0</v>
      </c>
      <c r="P160" s="440">
        <v>0</v>
      </c>
      <c r="Q160" s="440">
        <v>0</v>
      </c>
      <c r="R160" s="440">
        <v>0</v>
      </c>
      <c r="S160" s="440">
        <v>0</v>
      </c>
      <c r="T160" s="440">
        <v>0</v>
      </c>
      <c r="U160" s="440">
        <v>0</v>
      </c>
      <c r="V160" s="440">
        <v>0</v>
      </c>
      <c r="W160" s="440">
        <v>0</v>
      </c>
      <c r="X160" s="440">
        <v>0</v>
      </c>
      <c r="Y160" s="440">
        <v>0</v>
      </c>
      <c r="Z160" s="440">
        <v>0</v>
      </c>
      <c r="AA160" s="440">
        <v>0</v>
      </c>
      <c r="AB160" s="440">
        <v>0</v>
      </c>
      <c r="AC160" s="440">
        <v>0</v>
      </c>
      <c r="AD160" s="440">
        <v>0</v>
      </c>
      <c r="AE160" s="440">
        <v>0</v>
      </c>
      <c r="AF160" s="440">
        <v>0</v>
      </c>
      <c r="AG160" s="440">
        <v>0</v>
      </c>
      <c r="AH160" s="440">
        <v>552</v>
      </c>
      <c r="AI160" s="440">
        <v>506</v>
      </c>
      <c r="AJ160" s="440">
        <v>449</v>
      </c>
      <c r="AK160" s="440">
        <v>444</v>
      </c>
      <c r="AL160" s="440">
        <v>437</v>
      </c>
      <c r="AM160" s="440">
        <v>327</v>
      </c>
      <c r="AN160" s="440">
        <v>242</v>
      </c>
      <c r="AO160" s="440">
        <v>233</v>
      </c>
      <c r="AP160" s="440">
        <v>215</v>
      </c>
      <c r="AQ160" s="440">
        <v>206</v>
      </c>
      <c r="AR160" s="440">
        <v>217</v>
      </c>
      <c r="AS160" s="440">
        <v>222</v>
      </c>
      <c r="AT160" s="440">
        <v>232</v>
      </c>
      <c r="AU160" s="440">
        <v>253</v>
      </c>
      <c r="AV160" s="440">
        <v>276</v>
      </c>
      <c r="AW160" s="440">
        <v>283</v>
      </c>
      <c r="AX160" s="440">
        <v>286</v>
      </c>
      <c r="AY160" s="440">
        <v>0</v>
      </c>
      <c r="AZ160" s="440">
        <v>0</v>
      </c>
      <c r="BA160" s="440">
        <v>0</v>
      </c>
      <c r="BB160" s="440">
        <v>0</v>
      </c>
      <c r="BC160" s="440">
        <v>0</v>
      </c>
      <c r="BD160" s="440">
        <v>0</v>
      </c>
      <c r="BE160" s="440">
        <v>0</v>
      </c>
      <c r="BF160" s="440">
        <v>0</v>
      </c>
      <c r="BG160" s="440">
        <v>0</v>
      </c>
      <c r="BH160" s="440">
        <v>0</v>
      </c>
      <c r="BI160" s="440">
        <v>0</v>
      </c>
      <c r="BJ160" s="440">
        <v>0</v>
      </c>
      <c r="BK160" s="440">
        <v>0</v>
      </c>
      <c r="BL160" s="440">
        <v>0</v>
      </c>
      <c r="BM160" s="440">
        <v>0</v>
      </c>
      <c r="BN160" s="440">
        <v>0</v>
      </c>
      <c r="BO160" s="440">
        <v>0</v>
      </c>
      <c r="BP160" s="440">
        <v>0</v>
      </c>
      <c r="BQ160" s="440">
        <v>0</v>
      </c>
      <c r="BR160" s="440">
        <v>0</v>
      </c>
      <c r="BS160" s="440">
        <v>0</v>
      </c>
      <c r="BT160" s="440">
        <v>0</v>
      </c>
      <c r="BU160" s="440">
        <v>0</v>
      </c>
      <c r="BV160" s="440">
        <v>0</v>
      </c>
      <c r="BW160" s="440">
        <v>0</v>
      </c>
      <c r="BX160" s="440">
        <v>0</v>
      </c>
      <c r="BY160" s="440">
        <v>0</v>
      </c>
      <c r="BZ160" s="440">
        <v>0</v>
      </c>
      <c r="CA160" s="440">
        <v>0</v>
      </c>
      <c r="CB160" s="440">
        <v>0</v>
      </c>
      <c r="CC160" s="440">
        <v>0</v>
      </c>
      <c r="CD160" s="440">
        <v>0</v>
      </c>
      <c r="CE160" s="440">
        <v>0</v>
      </c>
      <c r="CF160" s="440">
        <v>0</v>
      </c>
      <c r="CG160" s="442">
        <v>0</v>
      </c>
    </row>
    <row r="161" spans="1:85" x14ac:dyDescent="0.35">
      <c r="A161" s="353"/>
      <c r="B161" s="444" t="s">
        <v>568</v>
      </c>
      <c r="D161" s="446">
        <v>0</v>
      </c>
      <c r="E161" s="446">
        <v>0</v>
      </c>
      <c r="F161" s="446">
        <v>0</v>
      </c>
      <c r="G161" s="446">
        <v>0</v>
      </c>
      <c r="H161" s="446">
        <v>0</v>
      </c>
      <c r="I161" s="446">
        <v>0</v>
      </c>
      <c r="J161" s="446">
        <v>0</v>
      </c>
      <c r="K161" s="446">
        <v>0</v>
      </c>
      <c r="L161" s="446">
        <v>0</v>
      </c>
      <c r="M161" s="446">
        <v>0</v>
      </c>
      <c r="N161" s="446">
        <v>0</v>
      </c>
      <c r="O161" s="446">
        <v>0</v>
      </c>
      <c r="P161" s="446">
        <v>0</v>
      </c>
      <c r="Q161" s="446">
        <v>0</v>
      </c>
      <c r="R161" s="446">
        <v>0</v>
      </c>
      <c r="S161" s="446">
        <v>0</v>
      </c>
      <c r="T161" s="446">
        <v>0</v>
      </c>
      <c r="U161" s="446">
        <v>0</v>
      </c>
      <c r="V161" s="446">
        <v>0</v>
      </c>
      <c r="W161" s="446">
        <v>0</v>
      </c>
      <c r="X161" s="446">
        <v>0</v>
      </c>
      <c r="Y161" s="446">
        <v>0</v>
      </c>
      <c r="Z161" s="446">
        <v>0</v>
      </c>
      <c r="AA161" s="446">
        <v>0</v>
      </c>
      <c r="AB161" s="446">
        <v>0</v>
      </c>
      <c r="AC161" s="446">
        <v>0</v>
      </c>
      <c r="AD161" s="446">
        <v>0</v>
      </c>
      <c r="AE161" s="446">
        <v>0</v>
      </c>
      <c r="AF161" s="446">
        <v>0</v>
      </c>
      <c r="AG161" s="446">
        <v>0</v>
      </c>
      <c r="AH161" s="446">
        <v>549</v>
      </c>
      <c r="AI161" s="446">
        <v>503</v>
      </c>
      <c r="AJ161" s="446">
        <v>446</v>
      </c>
      <c r="AK161" s="446">
        <v>442</v>
      </c>
      <c r="AL161" s="446">
        <v>435</v>
      </c>
      <c r="AM161" s="446">
        <v>325</v>
      </c>
      <c r="AN161" s="446">
        <v>240</v>
      </c>
      <c r="AO161" s="446">
        <v>232</v>
      </c>
      <c r="AP161" s="446">
        <v>215</v>
      </c>
      <c r="AQ161" s="446">
        <v>205</v>
      </c>
      <c r="AR161" s="446">
        <v>215</v>
      </c>
      <c r="AS161" s="446">
        <v>220</v>
      </c>
      <c r="AT161" s="446">
        <v>230</v>
      </c>
      <c r="AU161" s="446">
        <v>252</v>
      </c>
      <c r="AV161" s="446">
        <v>274</v>
      </c>
      <c r="AW161" s="446">
        <v>281</v>
      </c>
      <c r="AX161" s="446">
        <v>285</v>
      </c>
      <c r="AY161" s="446">
        <v>0</v>
      </c>
      <c r="AZ161" s="446">
        <v>0</v>
      </c>
      <c r="BA161" s="446">
        <v>0</v>
      </c>
      <c r="BB161" s="446">
        <v>0</v>
      </c>
      <c r="BC161" s="446">
        <v>0</v>
      </c>
      <c r="BD161" s="446">
        <v>0</v>
      </c>
      <c r="BE161" s="446">
        <v>0</v>
      </c>
      <c r="BF161" s="446">
        <v>0</v>
      </c>
      <c r="BG161" s="446">
        <v>0</v>
      </c>
      <c r="BH161" s="446">
        <v>0</v>
      </c>
      <c r="BI161" s="446">
        <v>0</v>
      </c>
      <c r="BJ161" s="446">
        <v>0</v>
      </c>
      <c r="BK161" s="446">
        <v>0</v>
      </c>
      <c r="BL161" s="446">
        <v>0</v>
      </c>
      <c r="BM161" s="446">
        <v>0</v>
      </c>
      <c r="BN161" s="446">
        <v>0</v>
      </c>
      <c r="BO161" s="446">
        <v>0</v>
      </c>
      <c r="BP161" s="446">
        <v>0</v>
      </c>
      <c r="BQ161" s="446">
        <v>0</v>
      </c>
      <c r="BR161" s="446">
        <v>0</v>
      </c>
      <c r="BS161" s="446">
        <v>0</v>
      </c>
      <c r="BT161" s="446">
        <v>0</v>
      </c>
      <c r="BU161" s="446">
        <v>0</v>
      </c>
      <c r="BV161" s="446">
        <v>0</v>
      </c>
      <c r="BW161" s="446">
        <v>0</v>
      </c>
      <c r="BX161" s="446">
        <v>0</v>
      </c>
      <c r="BY161" s="446">
        <v>0</v>
      </c>
      <c r="BZ161" s="446">
        <v>0</v>
      </c>
      <c r="CA161" s="446">
        <v>0</v>
      </c>
      <c r="CB161" s="446">
        <v>0</v>
      </c>
      <c r="CC161" s="446">
        <v>0</v>
      </c>
      <c r="CD161" s="446">
        <v>0</v>
      </c>
      <c r="CE161" s="446">
        <v>0</v>
      </c>
      <c r="CF161" s="446">
        <v>0</v>
      </c>
      <c r="CG161" s="447">
        <v>0</v>
      </c>
    </row>
    <row r="162" spans="1:85" x14ac:dyDescent="0.35">
      <c r="A162" s="353"/>
      <c r="B162" s="444" t="s">
        <v>567</v>
      </c>
      <c r="D162" s="446">
        <v>0</v>
      </c>
      <c r="E162" s="446">
        <v>0</v>
      </c>
      <c r="F162" s="446">
        <v>0</v>
      </c>
      <c r="G162" s="446">
        <v>0</v>
      </c>
      <c r="H162" s="446">
        <v>0</v>
      </c>
      <c r="I162" s="446">
        <v>0</v>
      </c>
      <c r="J162" s="446">
        <v>0</v>
      </c>
      <c r="K162" s="446">
        <v>0</v>
      </c>
      <c r="L162" s="446">
        <v>0</v>
      </c>
      <c r="M162" s="446">
        <v>0</v>
      </c>
      <c r="N162" s="446">
        <v>0</v>
      </c>
      <c r="O162" s="446">
        <v>0</v>
      </c>
      <c r="P162" s="446">
        <v>0</v>
      </c>
      <c r="Q162" s="446">
        <v>0</v>
      </c>
      <c r="R162" s="446">
        <v>0</v>
      </c>
      <c r="S162" s="446">
        <v>0</v>
      </c>
      <c r="T162" s="446">
        <v>0</v>
      </c>
      <c r="U162" s="446">
        <v>0</v>
      </c>
      <c r="V162" s="446">
        <v>0</v>
      </c>
      <c r="W162" s="446">
        <v>0</v>
      </c>
      <c r="X162" s="446">
        <v>0</v>
      </c>
      <c r="Y162" s="446">
        <v>0</v>
      </c>
      <c r="Z162" s="446">
        <v>0</v>
      </c>
      <c r="AA162" s="446">
        <v>0</v>
      </c>
      <c r="AB162" s="446">
        <v>0</v>
      </c>
      <c r="AC162" s="446">
        <v>0</v>
      </c>
      <c r="AD162" s="446">
        <v>0</v>
      </c>
      <c r="AE162" s="446">
        <v>0</v>
      </c>
      <c r="AF162" s="446">
        <v>0</v>
      </c>
      <c r="AG162" s="446">
        <v>0</v>
      </c>
      <c r="AH162" s="446">
        <v>3</v>
      </c>
      <c r="AI162" s="446">
        <v>3</v>
      </c>
      <c r="AJ162" s="446">
        <v>3</v>
      </c>
      <c r="AK162" s="446">
        <v>2</v>
      </c>
      <c r="AL162" s="446">
        <v>2</v>
      </c>
      <c r="AM162" s="446">
        <v>2</v>
      </c>
      <c r="AN162" s="446">
        <v>2</v>
      </c>
      <c r="AO162" s="446">
        <v>1</v>
      </c>
      <c r="AP162" s="446">
        <v>1</v>
      </c>
      <c r="AQ162" s="446">
        <v>1</v>
      </c>
      <c r="AR162" s="446">
        <v>2</v>
      </c>
      <c r="AS162" s="446">
        <v>2</v>
      </c>
      <c r="AT162" s="446">
        <v>2</v>
      </c>
      <c r="AU162" s="446">
        <v>2</v>
      </c>
      <c r="AV162" s="446">
        <v>2</v>
      </c>
      <c r="AW162" s="446">
        <v>2</v>
      </c>
      <c r="AX162" s="446">
        <v>1</v>
      </c>
      <c r="AY162" s="446">
        <v>0</v>
      </c>
      <c r="AZ162" s="446">
        <v>0</v>
      </c>
      <c r="BA162" s="446">
        <v>0</v>
      </c>
      <c r="BB162" s="446">
        <v>0</v>
      </c>
      <c r="BC162" s="446">
        <v>0</v>
      </c>
      <c r="BD162" s="446">
        <v>0</v>
      </c>
      <c r="BE162" s="446">
        <v>0</v>
      </c>
      <c r="BF162" s="446">
        <v>0</v>
      </c>
      <c r="BG162" s="446">
        <v>0</v>
      </c>
      <c r="BH162" s="446">
        <v>0</v>
      </c>
      <c r="BI162" s="446">
        <v>0</v>
      </c>
      <c r="BJ162" s="446">
        <v>0</v>
      </c>
      <c r="BK162" s="446">
        <v>0</v>
      </c>
      <c r="BL162" s="446">
        <v>0</v>
      </c>
      <c r="BM162" s="446">
        <v>0</v>
      </c>
      <c r="BN162" s="446">
        <v>0</v>
      </c>
      <c r="BO162" s="446">
        <v>0</v>
      </c>
      <c r="BP162" s="446">
        <v>0</v>
      </c>
      <c r="BQ162" s="446">
        <v>0</v>
      </c>
      <c r="BR162" s="446">
        <v>0</v>
      </c>
      <c r="BS162" s="446">
        <v>0</v>
      </c>
      <c r="BT162" s="446">
        <v>0</v>
      </c>
      <c r="BU162" s="446">
        <v>0</v>
      </c>
      <c r="BV162" s="446">
        <v>0</v>
      </c>
      <c r="BW162" s="446">
        <v>0</v>
      </c>
      <c r="BX162" s="446">
        <v>0</v>
      </c>
      <c r="BY162" s="446">
        <v>0</v>
      </c>
      <c r="BZ162" s="446">
        <v>0</v>
      </c>
      <c r="CA162" s="446">
        <v>0</v>
      </c>
      <c r="CB162" s="446">
        <v>0</v>
      </c>
      <c r="CC162" s="446">
        <v>0</v>
      </c>
      <c r="CD162" s="446">
        <v>0</v>
      </c>
      <c r="CE162" s="446">
        <v>0</v>
      </c>
      <c r="CF162" s="446">
        <v>0</v>
      </c>
      <c r="CG162" s="447">
        <v>0</v>
      </c>
    </row>
    <row r="163" spans="1:85" x14ac:dyDescent="0.35">
      <c r="A163" s="353"/>
      <c r="B163" s="444"/>
      <c r="D163" s="446"/>
      <c r="E163" s="446"/>
      <c r="F163" s="446"/>
      <c r="G163" s="446"/>
      <c r="H163" s="446"/>
      <c r="I163" s="446"/>
      <c r="J163" s="446"/>
      <c r="K163" s="446"/>
      <c r="L163" s="446"/>
      <c r="M163" s="446"/>
      <c r="N163" s="446"/>
      <c r="O163" s="446"/>
      <c r="P163" s="446"/>
      <c r="Q163" s="446"/>
      <c r="R163" s="446"/>
      <c r="S163" s="446"/>
      <c r="T163" s="446"/>
      <c r="U163" s="446"/>
      <c r="V163" s="446"/>
      <c r="W163" s="446"/>
      <c r="X163" s="446"/>
      <c r="Y163" s="446"/>
      <c r="Z163" s="446"/>
      <c r="AA163" s="446"/>
      <c r="AB163" s="446"/>
      <c r="AC163" s="446"/>
      <c r="AD163" s="446"/>
      <c r="AE163" s="446"/>
      <c r="AF163" s="446"/>
      <c r="AG163" s="446"/>
      <c r="AH163" s="446"/>
      <c r="AI163" s="446"/>
      <c r="AJ163" s="446"/>
      <c r="AK163" s="446"/>
      <c r="AL163" s="446"/>
      <c r="AM163" s="446"/>
      <c r="AN163" s="446"/>
      <c r="AO163" s="446"/>
      <c r="AP163" s="446"/>
      <c r="AQ163" s="446"/>
      <c r="AR163" s="446"/>
      <c r="AS163" s="446"/>
      <c r="AT163" s="446"/>
      <c r="AU163" s="446"/>
      <c r="AV163" s="446"/>
      <c r="AW163" s="446"/>
      <c r="AX163" s="446"/>
      <c r="AY163" s="446"/>
      <c r="AZ163" s="446"/>
      <c r="BA163" s="446"/>
      <c r="BB163" s="446"/>
      <c r="BC163" s="446"/>
      <c r="BD163" s="446"/>
      <c r="BE163" s="446"/>
      <c r="BF163" s="446"/>
      <c r="BG163" s="446"/>
      <c r="BH163" s="446"/>
      <c r="BI163" s="446"/>
      <c r="BJ163" s="446"/>
      <c r="BK163" s="446"/>
      <c r="BL163" s="446"/>
      <c r="BM163" s="446"/>
      <c r="BN163" s="446"/>
      <c r="BO163" s="446"/>
      <c r="BP163" s="446"/>
      <c r="BQ163" s="446"/>
      <c r="BR163" s="446"/>
      <c r="BS163" s="446"/>
      <c r="BT163" s="446"/>
      <c r="BU163" s="446"/>
      <c r="BV163" s="446"/>
      <c r="BW163" s="446"/>
      <c r="BX163" s="446"/>
      <c r="BY163" s="446"/>
      <c r="BZ163" s="446"/>
      <c r="CA163" s="446"/>
      <c r="CB163" s="446"/>
      <c r="CC163" s="446"/>
      <c r="CD163" s="446"/>
      <c r="CE163" s="446"/>
      <c r="CF163" s="446"/>
      <c r="CG163" s="447"/>
    </row>
    <row r="164" spans="1:85" s="246" customFormat="1" x14ac:dyDescent="0.35">
      <c r="A164" s="399"/>
      <c r="B164" s="101" t="s">
        <v>793</v>
      </c>
      <c r="C164" s="399"/>
      <c r="D164" s="440">
        <v>0</v>
      </c>
      <c r="E164" s="440">
        <v>0</v>
      </c>
      <c r="F164" s="440">
        <v>0</v>
      </c>
      <c r="G164" s="440">
        <v>0</v>
      </c>
      <c r="H164" s="440">
        <v>0</v>
      </c>
      <c r="I164" s="440">
        <v>0</v>
      </c>
      <c r="J164" s="440">
        <v>0</v>
      </c>
      <c r="K164" s="440">
        <v>0</v>
      </c>
      <c r="L164" s="440">
        <v>0</v>
      </c>
      <c r="M164" s="440">
        <v>0</v>
      </c>
      <c r="N164" s="440">
        <v>0</v>
      </c>
      <c r="O164" s="440">
        <v>0</v>
      </c>
      <c r="P164" s="440">
        <v>0</v>
      </c>
      <c r="Q164" s="440">
        <v>0</v>
      </c>
      <c r="R164" s="440">
        <v>0</v>
      </c>
      <c r="S164" s="440">
        <v>0</v>
      </c>
      <c r="T164" s="440">
        <v>0</v>
      </c>
      <c r="U164" s="440">
        <v>0</v>
      </c>
      <c r="V164" s="440">
        <v>0</v>
      </c>
      <c r="W164" s="440">
        <v>0</v>
      </c>
      <c r="X164" s="440">
        <v>0</v>
      </c>
      <c r="Y164" s="440">
        <v>0</v>
      </c>
      <c r="Z164" s="440">
        <v>0</v>
      </c>
      <c r="AA164" s="440">
        <v>0</v>
      </c>
      <c r="AB164" s="440">
        <v>0</v>
      </c>
      <c r="AC164" s="440">
        <v>0</v>
      </c>
      <c r="AD164" s="440">
        <v>0</v>
      </c>
      <c r="AE164" s="440">
        <v>0</v>
      </c>
      <c r="AF164" s="440">
        <v>103</v>
      </c>
      <c r="AG164" s="440">
        <v>107</v>
      </c>
      <c r="AH164" s="440">
        <v>116</v>
      </c>
      <c r="AI164" s="440">
        <v>153</v>
      </c>
      <c r="AJ164" s="440">
        <v>178</v>
      </c>
      <c r="AK164" s="440">
        <v>186</v>
      </c>
      <c r="AL164" s="440">
        <v>196</v>
      </c>
      <c r="AM164" s="440">
        <v>209</v>
      </c>
      <c r="AN164" s="440">
        <v>236</v>
      </c>
      <c r="AO164" s="440">
        <v>254</v>
      </c>
      <c r="AP164" s="440">
        <v>257</v>
      </c>
      <c r="AQ164" s="440">
        <v>258</v>
      </c>
      <c r="AR164" s="440">
        <v>267</v>
      </c>
      <c r="AS164" s="440">
        <v>277</v>
      </c>
      <c r="AT164" s="440">
        <v>286</v>
      </c>
      <c r="AU164" s="440">
        <v>296</v>
      </c>
      <c r="AV164" s="440">
        <v>307</v>
      </c>
      <c r="AW164" s="440">
        <v>321</v>
      </c>
      <c r="AX164" s="440">
        <v>337</v>
      </c>
      <c r="AY164" s="440">
        <v>358</v>
      </c>
      <c r="AZ164" s="440">
        <v>364</v>
      </c>
      <c r="BA164" s="440">
        <v>376</v>
      </c>
      <c r="BB164" s="440">
        <v>378</v>
      </c>
      <c r="BC164" s="440">
        <v>377</v>
      </c>
      <c r="BD164" s="440">
        <v>376</v>
      </c>
      <c r="BE164" s="440">
        <v>367</v>
      </c>
      <c r="BF164" s="440">
        <v>331</v>
      </c>
      <c r="BG164" s="440">
        <v>315</v>
      </c>
      <c r="BH164" s="440">
        <v>301</v>
      </c>
      <c r="BI164" s="440">
        <v>288</v>
      </c>
      <c r="BJ164" s="440">
        <v>275</v>
      </c>
      <c r="BK164" s="440">
        <v>263</v>
      </c>
      <c r="BL164" s="440">
        <v>251</v>
      </c>
      <c r="BM164" s="440">
        <v>240</v>
      </c>
      <c r="BN164" s="440">
        <v>230</v>
      </c>
      <c r="BO164" s="440">
        <v>220</v>
      </c>
      <c r="BP164" s="440">
        <v>211</v>
      </c>
      <c r="BQ164" s="440">
        <v>198</v>
      </c>
      <c r="BR164" s="440">
        <v>163</v>
      </c>
      <c r="BS164" s="440">
        <v>113</v>
      </c>
      <c r="BT164" s="440">
        <v>58</v>
      </c>
      <c r="BU164" s="440">
        <v>33</v>
      </c>
      <c r="BV164" s="440">
        <v>27</v>
      </c>
      <c r="BW164" s="440">
        <v>18</v>
      </c>
      <c r="BX164" s="440">
        <v>15</v>
      </c>
      <c r="BY164" s="440">
        <v>13</v>
      </c>
      <c r="BZ164" s="440">
        <v>12</v>
      </c>
      <c r="CA164" s="440">
        <v>10</v>
      </c>
      <c r="CB164" s="440">
        <v>9</v>
      </c>
      <c r="CC164" s="440">
        <v>8</v>
      </c>
      <c r="CD164" s="440">
        <v>7</v>
      </c>
      <c r="CE164" s="440">
        <v>6</v>
      </c>
      <c r="CF164" s="440">
        <v>5</v>
      </c>
      <c r="CG164" s="442">
        <v>4</v>
      </c>
    </row>
    <row r="165" spans="1:85" x14ac:dyDescent="0.35">
      <c r="B165" s="444" t="s">
        <v>568</v>
      </c>
      <c r="D165" s="446">
        <v>0</v>
      </c>
      <c r="E165" s="446">
        <v>0</v>
      </c>
      <c r="F165" s="446">
        <v>0</v>
      </c>
      <c r="G165" s="446">
        <v>0</v>
      </c>
      <c r="H165" s="446">
        <v>0</v>
      </c>
      <c r="I165" s="446">
        <v>0</v>
      </c>
      <c r="J165" s="446">
        <v>0</v>
      </c>
      <c r="K165" s="446">
        <v>0</v>
      </c>
      <c r="L165" s="446">
        <v>0</v>
      </c>
      <c r="M165" s="446">
        <v>0</v>
      </c>
      <c r="N165" s="446">
        <v>0</v>
      </c>
      <c r="O165" s="446">
        <v>0</v>
      </c>
      <c r="P165" s="446">
        <v>0</v>
      </c>
      <c r="Q165" s="446">
        <v>0</v>
      </c>
      <c r="R165" s="446">
        <v>0</v>
      </c>
      <c r="S165" s="446">
        <v>0</v>
      </c>
      <c r="T165" s="446">
        <v>0</v>
      </c>
      <c r="U165" s="446">
        <v>0</v>
      </c>
      <c r="V165" s="446">
        <v>0</v>
      </c>
      <c r="W165" s="446">
        <v>0</v>
      </c>
      <c r="X165" s="446">
        <v>0</v>
      </c>
      <c r="Y165" s="446">
        <v>0</v>
      </c>
      <c r="Z165" s="446">
        <v>0</v>
      </c>
      <c r="AA165" s="446">
        <v>0</v>
      </c>
      <c r="AB165" s="446">
        <v>0</v>
      </c>
      <c r="AC165" s="446">
        <v>0</v>
      </c>
      <c r="AD165" s="446">
        <v>0</v>
      </c>
      <c r="AE165" s="446">
        <v>0</v>
      </c>
      <c r="AF165" s="446">
        <v>100</v>
      </c>
      <c r="AG165" s="446">
        <v>103</v>
      </c>
      <c r="AH165" s="446">
        <v>110</v>
      </c>
      <c r="AI165" s="446">
        <v>143</v>
      </c>
      <c r="AJ165" s="446">
        <v>164</v>
      </c>
      <c r="AK165" s="446">
        <v>169</v>
      </c>
      <c r="AL165" s="446">
        <v>177</v>
      </c>
      <c r="AM165" s="446">
        <v>188</v>
      </c>
      <c r="AN165" s="446">
        <v>212</v>
      </c>
      <c r="AO165" s="446">
        <v>227</v>
      </c>
      <c r="AP165" s="446">
        <v>228</v>
      </c>
      <c r="AQ165" s="446">
        <v>228</v>
      </c>
      <c r="AR165" s="446">
        <v>233</v>
      </c>
      <c r="AS165" s="446">
        <v>240</v>
      </c>
      <c r="AT165" s="446">
        <v>247</v>
      </c>
      <c r="AU165" s="446">
        <v>257</v>
      </c>
      <c r="AV165" s="446">
        <v>265</v>
      </c>
      <c r="AW165" s="446">
        <v>273</v>
      </c>
      <c r="AX165" s="446">
        <v>289</v>
      </c>
      <c r="AY165" s="446">
        <v>308</v>
      </c>
      <c r="AZ165" s="446">
        <v>328</v>
      </c>
      <c r="BA165" s="446">
        <v>339</v>
      </c>
      <c r="BB165" s="446">
        <v>338</v>
      </c>
      <c r="BC165" s="446">
        <v>337</v>
      </c>
      <c r="BD165" s="446">
        <v>336</v>
      </c>
      <c r="BE165" s="446">
        <v>326</v>
      </c>
      <c r="BF165" s="446">
        <v>289</v>
      </c>
      <c r="BG165" s="446">
        <v>274</v>
      </c>
      <c r="BH165" s="446">
        <v>260</v>
      </c>
      <c r="BI165" s="446">
        <v>246</v>
      </c>
      <c r="BJ165" s="446">
        <v>234</v>
      </c>
      <c r="BK165" s="446">
        <v>221</v>
      </c>
      <c r="BL165" s="446">
        <v>210</v>
      </c>
      <c r="BM165" s="446">
        <v>200</v>
      </c>
      <c r="BN165" s="446">
        <v>191</v>
      </c>
      <c r="BO165" s="446">
        <v>184</v>
      </c>
      <c r="BP165" s="446">
        <v>177</v>
      </c>
      <c r="BQ165" s="446">
        <v>167</v>
      </c>
      <c r="BR165" s="446">
        <v>134</v>
      </c>
      <c r="BS165" s="446">
        <v>75</v>
      </c>
      <c r="BT165" s="446">
        <v>25</v>
      </c>
      <c r="BU165" s="446">
        <v>3</v>
      </c>
      <c r="BV165" s="446">
        <v>0</v>
      </c>
      <c r="BW165" s="446">
        <v>0</v>
      </c>
      <c r="BX165" s="446">
        <v>0</v>
      </c>
      <c r="BY165" s="446">
        <v>0</v>
      </c>
      <c r="BZ165" s="446">
        <v>0</v>
      </c>
      <c r="CA165" s="446">
        <v>0</v>
      </c>
      <c r="CB165" s="446">
        <v>0</v>
      </c>
      <c r="CC165" s="446">
        <v>0</v>
      </c>
      <c r="CD165" s="446">
        <v>0</v>
      </c>
      <c r="CE165" s="446">
        <v>0</v>
      </c>
      <c r="CF165" s="446">
        <v>0</v>
      </c>
      <c r="CG165" s="447">
        <v>0</v>
      </c>
    </row>
    <row r="166" spans="1:85" x14ac:dyDescent="0.35">
      <c r="B166" s="444" t="s">
        <v>567</v>
      </c>
      <c r="D166" s="446">
        <v>0</v>
      </c>
      <c r="E166" s="446">
        <v>0</v>
      </c>
      <c r="F166" s="446">
        <v>0</v>
      </c>
      <c r="G166" s="446">
        <v>0</v>
      </c>
      <c r="H166" s="446">
        <v>0</v>
      </c>
      <c r="I166" s="446">
        <v>0</v>
      </c>
      <c r="J166" s="446">
        <v>0</v>
      </c>
      <c r="K166" s="446">
        <v>0</v>
      </c>
      <c r="L166" s="446">
        <v>0</v>
      </c>
      <c r="M166" s="446">
        <v>0</v>
      </c>
      <c r="N166" s="446">
        <v>0</v>
      </c>
      <c r="O166" s="446">
        <v>0</v>
      </c>
      <c r="P166" s="446">
        <v>0</v>
      </c>
      <c r="Q166" s="446">
        <v>0</v>
      </c>
      <c r="R166" s="446">
        <v>0</v>
      </c>
      <c r="S166" s="446">
        <v>0</v>
      </c>
      <c r="T166" s="446">
        <v>0</v>
      </c>
      <c r="U166" s="446">
        <v>0</v>
      </c>
      <c r="V166" s="446">
        <v>0</v>
      </c>
      <c r="W166" s="446">
        <v>0</v>
      </c>
      <c r="X166" s="446">
        <v>0</v>
      </c>
      <c r="Y166" s="446">
        <v>0</v>
      </c>
      <c r="Z166" s="446">
        <v>0</v>
      </c>
      <c r="AA166" s="446">
        <v>0</v>
      </c>
      <c r="AB166" s="446">
        <v>0</v>
      </c>
      <c r="AC166" s="446">
        <v>0</v>
      </c>
      <c r="AD166" s="446">
        <v>0</v>
      </c>
      <c r="AE166" s="446">
        <v>0</v>
      </c>
      <c r="AF166" s="446">
        <v>3</v>
      </c>
      <c r="AG166" s="446">
        <v>4</v>
      </c>
      <c r="AH166" s="446">
        <v>6</v>
      </c>
      <c r="AI166" s="446">
        <v>10</v>
      </c>
      <c r="AJ166" s="446">
        <v>14</v>
      </c>
      <c r="AK166" s="446">
        <v>17</v>
      </c>
      <c r="AL166" s="446">
        <v>19</v>
      </c>
      <c r="AM166" s="446">
        <v>21</v>
      </c>
      <c r="AN166" s="446">
        <v>24</v>
      </c>
      <c r="AO166" s="446">
        <v>27</v>
      </c>
      <c r="AP166" s="446">
        <v>29</v>
      </c>
      <c r="AQ166" s="446">
        <v>31</v>
      </c>
      <c r="AR166" s="446">
        <v>34</v>
      </c>
      <c r="AS166" s="446">
        <v>37</v>
      </c>
      <c r="AT166" s="446">
        <v>39</v>
      </c>
      <c r="AU166" s="446">
        <v>40</v>
      </c>
      <c r="AV166" s="446">
        <v>43</v>
      </c>
      <c r="AW166" s="446">
        <v>48</v>
      </c>
      <c r="AX166" s="446">
        <v>49</v>
      </c>
      <c r="AY166" s="446">
        <v>50</v>
      </c>
      <c r="AZ166" s="446">
        <v>36</v>
      </c>
      <c r="BA166" s="446">
        <v>37</v>
      </c>
      <c r="BB166" s="446">
        <v>39</v>
      </c>
      <c r="BC166" s="446">
        <v>40</v>
      </c>
      <c r="BD166" s="446">
        <v>41</v>
      </c>
      <c r="BE166" s="446">
        <v>41</v>
      </c>
      <c r="BF166" s="446">
        <v>41</v>
      </c>
      <c r="BG166" s="446">
        <v>41</v>
      </c>
      <c r="BH166" s="446">
        <v>42</v>
      </c>
      <c r="BI166" s="446">
        <v>42</v>
      </c>
      <c r="BJ166" s="446">
        <v>42</v>
      </c>
      <c r="BK166" s="446">
        <v>42</v>
      </c>
      <c r="BL166" s="446">
        <v>41</v>
      </c>
      <c r="BM166" s="446">
        <v>40</v>
      </c>
      <c r="BN166" s="446">
        <v>39</v>
      </c>
      <c r="BO166" s="446">
        <v>36</v>
      </c>
      <c r="BP166" s="446">
        <v>34</v>
      </c>
      <c r="BQ166" s="446">
        <v>31</v>
      </c>
      <c r="BR166" s="446">
        <v>29</v>
      </c>
      <c r="BS166" s="446">
        <v>38</v>
      </c>
      <c r="BT166" s="446">
        <v>34</v>
      </c>
      <c r="BU166" s="446">
        <v>30</v>
      </c>
      <c r="BV166" s="446">
        <v>27</v>
      </c>
      <c r="BW166" s="446">
        <v>18</v>
      </c>
      <c r="BX166" s="446">
        <v>15</v>
      </c>
      <c r="BY166" s="446">
        <v>13</v>
      </c>
      <c r="BZ166" s="446">
        <v>12</v>
      </c>
      <c r="CA166" s="446">
        <v>10</v>
      </c>
      <c r="CB166" s="446">
        <v>9</v>
      </c>
      <c r="CC166" s="446">
        <v>8</v>
      </c>
      <c r="CD166" s="446">
        <v>7</v>
      </c>
      <c r="CE166" s="446">
        <v>6</v>
      </c>
      <c r="CF166" s="446">
        <v>5</v>
      </c>
      <c r="CG166" s="447">
        <v>4</v>
      </c>
    </row>
    <row r="167" spans="1:85" x14ac:dyDescent="0.35">
      <c r="A167" s="353"/>
      <c r="B167" s="410"/>
      <c r="D167" s="490"/>
      <c r="E167" s="490"/>
      <c r="F167" s="490"/>
      <c r="G167" s="490"/>
      <c r="H167" s="490"/>
      <c r="I167" s="490"/>
      <c r="J167" s="490"/>
      <c r="K167" s="490"/>
      <c r="L167" s="490"/>
      <c r="M167" s="490"/>
      <c r="N167" s="490"/>
      <c r="O167" s="490"/>
      <c r="P167" s="490"/>
      <c r="Q167" s="490"/>
      <c r="R167" s="490"/>
      <c r="S167" s="490"/>
      <c r="T167" s="490"/>
      <c r="U167" s="490"/>
      <c r="V167" s="490"/>
      <c r="W167" s="490"/>
      <c r="X167" s="490"/>
      <c r="Y167" s="490"/>
      <c r="Z167" s="490"/>
      <c r="AA167" s="490"/>
      <c r="AB167" s="490"/>
      <c r="AC167" s="490"/>
      <c r="AD167" s="490"/>
      <c r="AE167" s="490"/>
      <c r="AF167" s="490"/>
      <c r="AG167" s="490"/>
      <c r="AH167" s="490"/>
      <c r="AI167" s="490"/>
      <c r="AJ167" s="490"/>
      <c r="AK167" s="490"/>
      <c r="AL167" s="490"/>
      <c r="AM167" s="490"/>
      <c r="AN167" s="490"/>
      <c r="AO167" s="490"/>
      <c r="AP167" s="490"/>
      <c r="AQ167" s="490"/>
      <c r="AR167" s="490"/>
      <c r="AS167" s="490"/>
      <c r="AT167" s="490"/>
      <c r="AU167" s="490"/>
      <c r="AV167" s="490"/>
      <c r="AW167" s="490"/>
      <c r="AX167" s="490"/>
      <c r="AY167" s="490"/>
      <c r="AZ167" s="490"/>
      <c r="BA167" s="490"/>
      <c r="BB167" s="490"/>
      <c r="BC167" s="490"/>
      <c r="BD167" s="490"/>
      <c r="BE167" s="490"/>
      <c r="BF167" s="490"/>
      <c r="BG167" s="490"/>
      <c r="BH167" s="490"/>
      <c r="BI167" s="490"/>
      <c r="BJ167" s="490"/>
      <c r="BK167" s="490"/>
      <c r="BL167" s="490"/>
      <c r="BM167" s="490"/>
      <c r="BN167" s="490"/>
      <c r="BO167" s="490"/>
      <c r="BP167" s="490"/>
      <c r="BQ167" s="490"/>
      <c r="BR167" s="490"/>
      <c r="BS167" s="490"/>
      <c r="BT167" s="490"/>
      <c r="BU167" s="490"/>
      <c r="BV167" s="490"/>
      <c r="BW167" s="490"/>
      <c r="BX167" s="490"/>
      <c r="BY167" s="490"/>
      <c r="BZ167" s="490"/>
      <c r="CA167" s="490"/>
      <c r="CB167" s="490"/>
      <c r="CC167" s="490"/>
      <c r="CD167" s="490"/>
      <c r="CE167" s="490"/>
      <c r="CF167" s="490"/>
      <c r="CG167" s="491"/>
    </row>
    <row r="168" spans="1:85" s="494" customFormat="1" x14ac:dyDescent="0.35">
      <c r="A168" s="492"/>
      <c r="B168" s="493" t="s">
        <v>814</v>
      </c>
      <c r="C168" s="350"/>
      <c r="D168" s="390">
        <v>0</v>
      </c>
      <c r="E168" s="390">
        <v>0</v>
      </c>
      <c r="F168" s="390">
        <v>0</v>
      </c>
      <c r="G168" s="390">
        <v>0</v>
      </c>
      <c r="H168" s="390">
        <v>0</v>
      </c>
      <c r="I168" s="390">
        <v>0</v>
      </c>
      <c r="J168" s="390">
        <v>0</v>
      </c>
      <c r="K168" s="390">
        <v>0</v>
      </c>
      <c r="L168" s="390">
        <v>0</v>
      </c>
      <c r="M168" s="390">
        <v>0</v>
      </c>
      <c r="N168" s="390">
        <v>0</v>
      </c>
      <c r="O168" s="390">
        <v>0</v>
      </c>
      <c r="P168" s="390">
        <v>0</v>
      </c>
      <c r="Q168" s="390">
        <v>0</v>
      </c>
      <c r="R168" s="390">
        <v>0</v>
      </c>
      <c r="S168" s="390">
        <v>0</v>
      </c>
      <c r="T168" s="390">
        <v>0</v>
      </c>
      <c r="U168" s="390">
        <v>0</v>
      </c>
      <c r="V168" s="390">
        <v>0</v>
      </c>
      <c r="W168" s="390">
        <v>0</v>
      </c>
      <c r="X168" s="390">
        <v>0</v>
      </c>
      <c r="Y168" s="390">
        <v>0</v>
      </c>
      <c r="Z168" s="390">
        <v>0</v>
      </c>
      <c r="AA168" s="390">
        <v>0</v>
      </c>
      <c r="AB168" s="390">
        <v>0</v>
      </c>
      <c r="AC168" s="390">
        <v>0</v>
      </c>
      <c r="AD168" s="390">
        <v>0</v>
      </c>
      <c r="AE168" s="390">
        <v>0</v>
      </c>
      <c r="AF168" s="390">
        <v>0</v>
      </c>
      <c r="AG168" s="390">
        <v>0</v>
      </c>
      <c r="AH168" s="390">
        <v>0</v>
      </c>
      <c r="AI168" s="390">
        <v>0</v>
      </c>
      <c r="AJ168" s="390">
        <v>0</v>
      </c>
      <c r="AK168" s="390">
        <v>0</v>
      </c>
      <c r="AL168" s="390">
        <v>0</v>
      </c>
      <c r="AM168" s="390">
        <v>0</v>
      </c>
      <c r="AN168" s="390">
        <v>0</v>
      </c>
      <c r="AO168" s="390">
        <v>0</v>
      </c>
      <c r="AP168" s="390">
        <v>0</v>
      </c>
      <c r="AQ168" s="390">
        <v>0</v>
      </c>
      <c r="AR168" s="390">
        <v>0</v>
      </c>
      <c r="AS168" s="390">
        <v>0</v>
      </c>
      <c r="AT168" s="390">
        <v>0</v>
      </c>
      <c r="AU168" s="390">
        <v>0</v>
      </c>
      <c r="AV168" s="390">
        <v>0</v>
      </c>
      <c r="AW168" s="390">
        <v>0</v>
      </c>
      <c r="AX168" s="390">
        <v>0</v>
      </c>
      <c r="AY168" s="390">
        <v>0</v>
      </c>
      <c r="AZ168" s="390">
        <v>0</v>
      </c>
      <c r="BA168" s="390">
        <v>0</v>
      </c>
      <c r="BB168" s="390">
        <v>0</v>
      </c>
      <c r="BC168" s="390">
        <v>0</v>
      </c>
      <c r="BD168" s="390">
        <v>0</v>
      </c>
      <c r="BE168" s="390">
        <v>0</v>
      </c>
      <c r="BF168" s="390">
        <v>0</v>
      </c>
      <c r="BG168" s="390">
        <v>0</v>
      </c>
      <c r="BH168" s="390">
        <v>0</v>
      </c>
      <c r="BI168" s="390">
        <v>0</v>
      </c>
      <c r="BJ168" s="390">
        <v>0</v>
      </c>
      <c r="BK168" s="390">
        <v>0</v>
      </c>
      <c r="BL168" s="390">
        <v>0</v>
      </c>
      <c r="BM168" s="390">
        <v>0</v>
      </c>
      <c r="BN168" s="390">
        <v>0</v>
      </c>
      <c r="BO168" s="390">
        <v>0</v>
      </c>
      <c r="BP168" s="390">
        <v>0</v>
      </c>
      <c r="BQ168" s="390">
        <v>0</v>
      </c>
      <c r="BR168" s="390">
        <v>0</v>
      </c>
      <c r="BS168" s="390">
        <v>0</v>
      </c>
      <c r="BT168" s="390">
        <v>0</v>
      </c>
      <c r="BU168" s="390">
        <v>0</v>
      </c>
      <c r="BV168" s="390">
        <v>0</v>
      </c>
      <c r="BW168" s="390">
        <v>588</v>
      </c>
      <c r="BX168" s="390">
        <v>831</v>
      </c>
      <c r="BY168" s="390">
        <v>1181</v>
      </c>
      <c r="BZ168" s="390">
        <v>1497</v>
      </c>
      <c r="CA168" s="390">
        <v>1824</v>
      </c>
      <c r="CB168" s="390">
        <v>2172</v>
      </c>
      <c r="CC168" s="390">
        <v>2936</v>
      </c>
      <c r="CD168" s="390">
        <v>3386</v>
      </c>
      <c r="CE168" s="390">
        <v>3490</v>
      </c>
      <c r="CF168" s="390">
        <v>3576</v>
      </c>
      <c r="CG168" s="398">
        <v>3648</v>
      </c>
    </row>
    <row r="169" spans="1:85" s="497" customFormat="1" ht="15.75" customHeight="1" x14ac:dyDescent="0.35">
      <c r="A169" s="495"/>
      <c r="B169" s="496" t="s">
        <v>795</v>
      </c>
      <c r="C169" s="350"/>
      <c r="D169" s="394">
        <v>0</v>
      </c>
      <c r="E169" s="394">
        <v>0</v>
      </c>
      <c r="F169" s="394">
        <v>0</v>
      </c>
      <c r="G169" s="394">
        <v>0</v>
      </c>
      <c r="H169" s="394">
        <v>0</v>
      </c>
      <c r="I169" s="394">
        <v>0</v>
      </c>
      <c r="J169" s="394">
        <v>0</v>
      </c>
      <c r="K169" s="394">
        <v>0</v>
      </c>
      <c r="L169" s="394">
        <v>0</v>
      </c>
      <c r="M169" s="394">
        <v>0</v>
      </c>
      <c r="N169" s="394">
        <v>0</v>
      </c>
      <c r="O169" s="394">
        <v>0</v>
      </c>
      <c r="P169" s="394">
        <v>0</v>
      </c>
      <c r="Q169" s="394">
        <v>0</v>
      </c>
      <c r="R169" s="394">
        <v>0</v>
      </c>
      <c r="S169" s="394">
        <v>0</v>
      </c>
      <c r="T169" s="394">
        <v>0</v>
      </c>
      <c r="U169" s="394">
        <v>0</v>
      </c>
      <c r="V169" s="394">
        <v>0</v>
      </c>
      <c r="W169" s="394">
        <v>0</v>
      </c>
      <c r="X169" s="394">
        <v>0</v>
      </c>
      <c r="Y169" s="394">
        <v>0</v>
      </c>
      <c r="Z169" s="394">
        <v>0</v>
      </c>
      <c r="AA169" s="394">
        <v>0</v>
      </c>
      <c r="AB169" s="394">
        <v>0</v>
      </c>
      <c r="AC169" s="394">
        <v>0</v>
      </c>
      <c r="AD169" s="394">
        <v>0</v>
      </c>
      <c r="AE169" s="394">
        <v>0</v>
      </c>
      <c r="AF169" s="394">
        <v>0</v>
      </c>
      <c r="AG169" s="394">
        <v>0</v>
      </c>
      <c r="AH169" s="394">
        <v>0</v>
      </c>
      <c r="AI169" s="394">
        <v>0</v>
      </c>
      <c r="AJ169" s="394">
        <v>0</v>
      </c>
      <c r="AK169" s="394">
        <v>0</v>
      </c>
      <c r="AL169" s="394">
        <v>0</v>
      </c>
      <c r="AM169" s="394">
        <v>0</v>
      </c>
      <c r="AN169" s="394">
        <v>0</v>
      </c>
      <c r="AO169" s="394">
        <v>0</v>
      </c>
      <c r="AP169" s="394">
        <v>0</v>
      </c>
      <c r="AQ169" s="394">
        <v>0</v>
      </c>
      <c r="AR169" s="394">
        <v>0</v>
      </c>
      <c r="AS169" s="394">
        <v>0</v>
      </c>
      <c r="AT169" s="394">
        <v>0</v>
      </c>
      <c r="AU169" s="394">
        <v>0</v>
      </c>
      <c r="AV169" s="394">
        <v>0</v>
      </c>
      <c r="AW169" s="394">
        <v>0</v>
      </c>
      <c r="AX169" s="394">
        <v>0</v>
      </c>
      <c r="AY169" s="394">
        <v>0</v>
      </c>
      <c r="AZ169" s="394">
        <v>0</v>
      </c>
      <c r="BA169" s="394">
        <v>0</v>
      </c>
      <c r="BB169" s="394">
        <v>0</v>
      </c>
      <c r="BC169" s="394">
        <v>0</v>
      </c>
      <c r="BD169" s="394">
        <v>0</v>
      </c>
      <c r="BE169" s="394">
        <v>0</v>
      </c>
      <c r="BF169" s="394">
        <v>0</v>
      </c>
      <c r="BG169" s="394">
        <v>0</v>
      </c>
      <c r="BH169" s="394">
        <v>0</v>
      </c>
      <c r="BI169" s="394">
        <v>0</v>
      </c>
      <c r="BJ169" s="394">
        <v>0</v>
      </c>
      <c r="BK169" s="394">
        <v>0</v>
      </c>
      <c r="BL169" s="394">
        <v>0</v>
      </c>
      <c r="BM169" s="394">
        <v>0</v>
      </c>
      <c r="BN169" s="394">
        <v>0</v>
      </c>
      <c r="BO169" s="394">
        <v>0</v>
      </c>
      <c r="BP169" s="394">
        <v>0</v>
      </c>
      <c r="BQ169" s="394">
        <v>0</v>
      </c>
      <c r="BR169" s="394">
        <v>0</v>
      </c>
      <c r="BS169" s="394">
        <v>0</v>
      </c>
      <c r="BT169" s="394">
        <v>0</v>
      </c>
      <c r="BU169" s="394">
        <v>0</v>
      </c>
      <c r="BV169" s="394">
        <v>0</v>
      </c>
      <c r="BW169" s="394">
        <v>146</v>
      </c>
      <c r="BX169" s="394">
        <v>113</v>
      </c>
      <c r="BY169" s="394">
        <v>184</v>
      </c>
      <c r="BZ169" s="394">
        <v>187</v>
      </c>
      <c r="CA169" s="394">
        <v>188</v>
      </c>
      <c r="CB169" s="394">
        <v>193</v>
      </c>
      <c r="CC169" s="394">
        <v>197</v>
      </c>
      <c r="CD169" s="394">
        <v>196</v>
      </c>
      <c r="CE169" s="394">
        <v>190</v>
      </c>
      <c r="CF169" s="394">
        <v>185</v>
      </c>
      <c r="CG169" s="396">
        <v>184</v>
      </c>
    </row>
    <row r="170" spans="1:85" s="497" customFormat="1" x14ac:dyDescent="0.35">
      <c r="A170" s="495"/>
      <c r="B170" s="496" t="s">
        <v>796</v>
      </c>
      <c r="C170" s="350"/>
      <c r="D170" s="394">
        <v>0</v>
      </c>
      <c r="E170" s="394">
        <v>0</v>
      </c>
      <c r="F170" s="394">
        <v>0</v>
      </c>
      <c r="G170" s="394">
        <v>0</v>
      </c>
      <c r="H170" s="394">
        <v>0</v>
      </c>
      <c r="I170" s="394">
        <v>0</v>
      </c>
      <c r="J170" s="394">
        <v>0</v>
      </c>
      <c r="K170" s="394">
        <v>0</v>
      </c>
      <c r="L170" s="394">
        <v>0</v>
      </c>
      <c r="M170" s="394">
        <v>0</v>
      </c>
      <c r="N170" s="394">
        <v>0</v>
      </c>
      <c r="O170" s="394">
        <v>0</v>
      </c>
      <c r="P170" s="394">
        <v>0</v>
      </c>
      <c r="Q170" s="394">
        <v>0</v>
      </c>
      <c r="R170" s="394">
        <v>0</v>
      </c>
      <c r="S170" s="394">
        <v>0</v>
      </c>
      <c r="T170" s="394">
        <v>0</v>
      </c>
      <c r="U170" s="394">
        <v>0</v>
      </c>
      <c r="V170" s="394">
        <v>0</v>
      </c>
      <c r="W170" s="394">
        <v>0</v>
      </c>
      <c r="X170" s="394">
        <v>0</v>
      </c>
      <c r="Y170" s="394">
        <v>0</v>
      </c>
      <c r="Z170" s="394">
        <v>0</v>
      </c>
      <c r="AA170" s="394">
        <v>0</v>
      </c>
      <c r="AB170" s="394">
        <v>0</v>
      </c>
      <c r="AC170" s="394">
        <v>0</v>
      </c>
      <c r="AD170" s="394">
        <v>0</v>
      </c>
      <c r="AE170" s="394">
        <v>0</v>
      </c>
      <c r="AF170" s="394">
        <v>0</v>
      </c>
      <c r="AG170" s="394">
        <v>0</v>
      </c>
      <c r="AH170" s="394">
        <v>0</v>
      </c>
      <c r="AI170" s="394">
        <v>0</v>
      </c>
      <c r="AJ170" s="394">
        <v>0</v>
      </c>
      <c r="AK170" s="394">
        <v>0</v>
      </c>
      <c r="AL170" s="394">
        <v>0</v>
      </c>
      <c r="AM170" s="394">
        <v>0</v>
      </c>
      <c r="AN170" s="394">
        <v>0</v>
      </c>
      <c r="AO170" s="394">
        <v>0</v>
      </c>
      <c r="AP170" s="394">
        <v>0</v>
      </c>
      <c r="AQ170" s="394">
        <v>0</v>
      </c>
      <c r="AR170" s="394">
        <v>0</v>
      </c>
      <c r="AS170" s="394">
        <v>0</v>
      </c>
      <c r="AT170" s="394">
        <v>0</v>
      </c>
      <c r="AU170" s="394">
        <v>0</v>
      </c>
      <c r="AV170" s="394">
        <v>0</v>
      </c>
      <c r="AW170" s="394">
        <v>0</v>
      </c>
      <c r="AX170" s="394">
        <v>0</v>
      </c>
      <c r="AY170" s="394">
        <v>0</v>
      </c>
      <c r="AZ170" s="394">
        <v>0</v>
      </c>
      <c r="BA170" s="394">
        <v>0</v>
      </c>
      <c r="BB170" s="394">
        <v>0</v>
      </c>
      <c r="BC170" s="394">
        <v>0</v>
      </c>
      <c r="BD170" s="394">
        <v>0</v>
      </c>
      <c r="BE170" s="394">
        <v>0</v>
      </c>
      <c r="BF170" s="394">
        <v>0</v>
      </c>
      <c r="BG170" s="394">
        <v>0</v>
      </c>
      <c r="BH170" s="394">
        <v>0</v>
      </c>
      <c r="BI170" s="394">
        <v>0</v>
      </c>
      <c r="BJ170" s="394">
        <v>0</v>
      </c>
      <c r="BK170" s="394">
        <v>0</v>
      </c>
      <c r="BL170" s="394">
        <v>0</v>
      </c>
      <c r="BM170" s="394">
        <v>0</v>
      </c>
      <c r="BN170" s="394">
        <v>0</v>
      </c>
      <c r="BO170" s="394">
        <v>0</v>
      </c>
      <c r="BP170" s="394">
        <v>0</v>
      </c>
      <c r="BQ170" s="394">
        <v>0</v>
      </c>
      <c r="BR170" s="394">
        <v>0</v>
      </c>
      <c r="BS170" s="394">
        <v>0</v>
      </c>
      <c r="BT170" s="394">
        <v>0</v>
      </c>
      <c r="BU170" s="394">
        <v>0</v>
      </c>
      <c r="BV170" s="394">
        <v>0</v>
      </c>
      <c r="BW170" s="394">
        <v>123</v>
      </c>
      <c r="BX170" s="394">
        <v>173</v>
      </c>
      <c r="BY170" s="394">
        <v>222</v>
      </c>
      <c r="BZ170" s="394">
        <v>276</v>
      </c>
      <c r="CA170" s="394">
        <v>334</v>
      </c>
      <c r="CB170" s="394">
        <v>374</v>
      </c>
      <c r="CC170" s="394">
        <v>450</v>
      </c>
      <c r="CD170" s="394">
        <v>492</v>
      </c>
      <c r="CE170" s="394">
        <v>504</v>
      </c>
      <c r="CF170" s="394">
        <v>515</v>
      </c>
      <c r="CG170" s="396">
        <v>524</v>
      </c>
    </row>
    <row r="171" spans="1:85" s="497" customFormat="1" x14ac:dyDescent="0.35">
      <c r="A171" s="495"/>
      <c r="B171" s="496" t="s">
        <v>797</v>
      </c>
      <c r="C171" s="350"/>
      <c r="D171" s="394">
        <v>0</v>
      </c>
      <c r="E171" s="394">
        <v>0</v>
      </c>
      <c r="F171" s="394">
        <v>0</v>
      </c>
      <c r="G171" s="394">
        <v>0</v>
      </c>
      <c r="H171" s="394">
        <v>0</v>
      </c>
      <c r="I171" s="394">
        <v>0</v>
      </c>
      <c r="J171" s="394">
        <v>0</v>
      </c>
      <c r="K171" s="394">
        <v>0</v>
      </c>
      <c r="L171" s="394">
        <v>0</v>
      </c>
      <c r="M171" s="394">
        <v>0</v>
      </c>
      <c r="N171" s="394">
        <v>0</v>
      </c>
      <c r="O171" s="394">
        <v>0</v>
      </c>
      <c r="P171" s="394">
        <v>0</v>
      </c>
      <c r="Q171" s="394">
        <v>0</v>
      </c>
      <c r="R171" s="394">
        <v>0</v>
      </c>
      <c r="S171" s="394">
        <v>0</v>
      </c>
      <c r="T171" s="394">
        <v>0</v>
      </c>
      <c r="U171" s="394">
        <v>0</v>
      </c>
      <c r="V171" s="394">
        <v>0</v>
      </c>
      <c r="W171" s="394">
        <v>0</v>
      </c>
      <c r="X171" s="394">
        <v>0</v>
      </c>
      <c r="Y171" s="394">
        <v>0</v>
      </c>
      <c r="Z171" s="394">
        <v>0</v>
      </c>
      <c r="AA171" s="394">
        <v>0</v>
      </c>
      <c r="AB171" s="394">
        <v>0</v>
      </c>
      <c r="AC171" s="394">
        <v>0</v>
      </c>
      <c r="AD171" s="394">
        <v>0</v>
      </c>
      <c r="AE171" s="394">
        <v>0</v>
      </c>
      <c r="AF171" s="394">
        <v>0</v>
      </c>
      <c r="AG171" s="394">
        <v>0</v>
      </c>
      <c r="AH171" s="394">
        <v>0</v>
      </c>
      <c r="AI171" s="394">
        <v>0</v>
      </c>
      <c r="AJ171" s="394">
        <v>0</v>
      </c>
      <c r="AK171" s="394">
        <v>0</v>
      </c>
      <c r="AL171" s="394">
        <v>0</v>
      </c>
      <c r="AM171" s="394">
        <v>0</v>
      </c>
      <c r="AN171" s="394">
        <v>0</v>
      </c>
      <c r="AO171" s="394">
        <v>0</v>
      </c>
      <c r="AP171" s="394">
        <v>0</v>
      </c>
      <c r="AQ171" s="394">
        <v>0</v>
      </c>
      <c r="AR171" s="394">
        <v>0</v>
      </c>
      <c r="AS171" s="394">
        <v>0</v>
      </c>
      <c r="AT171" s="394">
        <v>0</v>
      </c>
      <c r="AU171" s="394">
        <v>0</v>
      </c>
      <c r="AV171" s="394">
        <v>0</v>
      </c>
      <c r="AW171" s="394">
        <v>0</v>
      </c>
      <c r="AX171" s="394">
        <v>0</v>
      </c>
      <c r="AY171" s="394">
        <v>0</v>
      </c>
      <c r="AZ171" s="394">
        <v>0</v>
      </c>
      <c r="BA171" s="394">
        <v>0</v>
      </c>
      <c r="BB171" s="394">
        <v>0</v>
      </c>
      <c r="BC171" s="394">
        <v>0</v>
      </c>
      <c r="BD171" s="394">
        <v>0</v>
      </c>
      <c r="BE171" s="394">
        <v>0</v>
      </c>
      <c r="BF171" s="394">
        <v>0</v>
      </c>
      <c r="BG171" s="394">
        <v>0</v>
      </c>
      <c r="BH171" s="394">
        <v>0</v>
      </c>
      <c r="BI171" s="394">
        <v>0</v>
      </c>
      <c r="BJ171" s="394">
        <v>0</v>
      </c>
      <c r="BK171" s="394">
        <v>0</v>
      </c>
      <c r="BL171" s="394">
        <v>0</v>
      </c>
      <c r="BM171" s="394">
        <v>0</v>
      </c>
      <c r="BN171" s="394">
        <v>0</v>
      </c>
      <c r="BO171" s="394">
        <v>0</v>
      </c>
      <c r="BP171" s="394">
        <v>0</v>
      </c>
      <c r="BQ171" s="394">
        <v>0</v>
      </c>
      <c r="BR171" s="394">
        <v>0</v>
      </c>
      <c r="BS171" s="394">
        <v>0</v>
      </c>
      <c r="BT171" s="394">
        <v>0</v>
      </c>
      <c r="BU171" s="394">
        <v>0</v>
      </c>
      <c r="BV171" s="394">
        <v>0</v>
      </c>
      <c r="BW171" s="394">
        <v>319</v>
      </c>
      <c r="BX171" s="394">
        <v>544</v>
      </c>
      <c r="BY171" s="394">
        <v>775</v>
      </c>
      <c r="BZ171" s="394">
        <v>1034</v>
      </c>
      <c r="CA171" s="394">
        <v>1302</v>
      </c>
      <c r="CB171" s="394">
        <v>1605</v>
      </c>
      <c r="CC171" s="394">
        <v>2289</v>
      </c>
      <c r="CD171" s="394">
        <v>2698</v>
      </c>
      <c r="CE171" s="394">
        <v>2797</v>
      </c>
      <c r="CF171" s="394">
        <v>2877</v>
      </c>
      <c r="CG171" s="396">
        <v>2940</v>
      </c>
    </row>
    <row r="172" spans="1:85" s="497" customFormat="1" x14ac:dyDescent="0.35">
      <c r="A172" s="495"/>
      <c r="B172" s="496"/>
      <c r="C172" s="350"/>
      <c r="D172" s="394"/>
      <c r="E172" s="394"/>
      <c r="F172" s="394"/>
      <c r="G172" s="394"/>
      <c r="H172" s="394"/>
      <c r="I172" s="394"/>
      <c r="J172" s="394"/>
      <c r="K172" s="394"/>
      <c r="L172" s="394"/>
      <c r="M172" s="394"/>
      <c r="N172" s="394"/>
      <c r="O172" s="394"/>
      <c r="P172" s="394"/>
      <c r="Q172" s="394"/>
      <c r="R172" s="394"/>
      <c r="S172" s="394"/>
      <c r="T172" s="394"/>
      <c r="U172" s="394"/>
      <c r="V172" s="394"/>
      <c r="W172" s="394"/>
      <c r="X172" s="394"/>
      <c r="Y172" s="394"/>
      <c r="Z172" s="394"/>
      <c r="AA172" s="394"/>
      <c r="AB172" s="394"/>
      <c r="AC172" s="394"/>
      <c r="AD172" s="394"/>
      <c r="AE172" s="394"/>
      <c r="AF172" s="394"/>
      <c r="AG172" s="394"/>
      <c r="AH172" s="394"/>
      <c r="AI172" s="394"/>
      <c r="AJ172" s="394"/>
      <c r="AK172" s="394"/>
      <c r="AL172" s="394"/>
      <c r="AM172" s="394"/>
      <c r="AN172" s="394"/>
      <c r="AO172" s="394"/>
      <c r="AP172" s="394"/>
      <c r="AQ172" s="394"/>
      <c r="AR172" s="394"/>
      <c r="AS172" s="394"/>
      <c r="AT172" s="394"/>
      <c r="AU172" s="394"/>
      <c r="AV172" s="394"/>
      <c r="AW172" s="394"/>
      <c r="AX172" s="394"/>
      <c r="AY172" s="394"/>
      <c r="AZ172" s="394"/>
      <c r="BA172" s="394"/>
      <c r="BB172" s="394"/>
      <c r="BC172" s="394"/>
      <c r="BD172" s="394"/>
      <c r="BE172" s="394"/>
      <c r="BF172" s="394"/>
      <c r="BG172" s="394"/>
      <c r="BH172" s="394"/>
      <c r="BI172" s="394"/>
      <c r="BJ172" s="394"/>
      <c r="BK172" s="394"/>
      <c r="BL172" s="394"/>
      <c r="BM172" s="394"/>
      <c r="BN172" s="394"/>
      <c r="BO172" s="394"/>
      <c r="BP172" s="394"/>
      <c r="BQ172" s="394"/>
      <c r="BR172" s="394"/>
      <c r="BS172" s="394"/>
      <c r="BT172" s="394"/>
      <c r="BU172" s="394"/>
      <c r="BV172" s="394"/>
      <c r="BW172" s="394"/>
      <c r="BX172" s="394"/>
      <c r="BY172" s="394"/>
      <c r="BZ172" s="394"/>
      <c r="CA172" s="394"/>
      <c r="CB172" s="394"/>
      <c r="CC172" s="394"/>
      <c r="CD172" s="394"/>
      <c r="CE172" s="394"/>
      <c r="CF172" s="394"/>
      <c r="CG172" s="396"/>
    </row>
    <row r="173" spans="1:85" s="497" customFormat="1" ht="15" customHeight="1" x14ac:dyDescent="0.35">
      <c r="A173" s="498"/>
      <c r="B173" s="499" t="s">
        <v>815</v>
      </c>
      <c r="C173" s="350"/>
      <c r="D173" s="390">
        <v>0</v>
      </c>
      <c r="E173" s="390">
        <v>0</v>
      </c>
      <c r="F173" s="390">
        <v>0</v>
      </c>
      <c r="G173" s="390">
        <v>0</v>
      </c>
      <c r="H173" s="390">
        <v>0</v>
      </c>
      <c r="I173" s="390">
        <v>0</v>
      </c>
      <c r="J173" s="390">
        <v>0</v>
      </c>
      <c r="K173" s="390">
        <v>0</v>
      </c>
      <c r="L173" s="390">
        <v>0</v>
      </c>
      <c r="M173" s="390">
        <v>0</v>
      </c>
      <c r="N173" s="390">
        <v>0</v>
      </c>
      <c r="O173" s="390">
        <v>0</v>
      </c>
      <c r="P173" s="390">
        <v>0</v>
      </c>
      <c r="Q173" s="390">
        <v>0</v>
      </c>
      <c r="R173" s="390">
        <v>0</v>
      </c>
      <c r="S173" s="390">
        <v>0</v>
      </c>
      <c r="T173" s="390">
        <v>0</v>
      </c>
      <c r="U173" s="390">
        <v>0</v>
      </c>
      <c r="V173" s="390">
        <v>0</v>
      </c>
      <c r="W173" s="390">
        <v>0</v>
      </c>
      <c r="X173" s="390">
        <v>0</v>
      </c>
      <c r="Y173" s="390">
        <v>0</v>
      </c>
      <c r="Z173" s="390">
        <v>0</v>
      </c>
      <c r="AA173" s="390">
        <v>0</v>
      </c>
      <c r="AB173" s="390">
        <v>0</v>
      </c>
      <c r="AC173" s="390">
        <v>0</v>
      </c>
      <c r="AD173" s="390">
        <v>0</v>
      </c>
      <c r="AE173" s="390">
        <v>0</v>
      </c>
      <c r="AF173" s="390">
        <v>0</v>
      </c>
      <c r="AG173" s="390">
        <v>0</v>
      </c>
      <c r="AH173" s="390">
        <v>0</v>
      </c>
      <c r="AI173" s="390">
        <v>0</v>
      </c>
      <c r="AJ173" s="390">
        <v>0</v>
      </c>
      <c r="AK173" s="390">
        <v>0</v>
      </c>
      <c r="AL173" s="390">
        <v>0</v>
      </c>
      <c r="AM173" s="390">
        <v>0</v>
      </c>
      <c r="AN173" s="390">
        <v>0</v>
      </c>
      <c r="AO173" s="390">
        <v>0</v>
      </c>
      <c r="AP173" s="390">
        <v>0</v>
      </c>
      <c r="AQ173" s="390">
        <v>0</v>
      </c>
      <c r="AR173" s="390">
        <v>0</v>
      </c>
      <c r="AS173" s="390">
        <v>0</v>
      </c>
      <c r="AT173" s="390">
        <v>0</v>
      </c>
      <c r="AU173" s="390">
        <v>0</v>
      </c>
      <c r="AV173" s="390">
        <v>0</v>
      </c>
      <c r="AW173" s="390">
        <v>0</v>
      </c>
      <c r="AX173" s="390">
        <v>0</v>
      </c>
      <c r="AY173" s="390">
        <v>0</v>
      </c>
      <c r="AZ173" s="390">
        <v>0</v>
      </c>
      <c r="BA173" s="390">
        <v>0</v>
      </c>
      <c r="BB173" s="390">
        <v>0</v>
      </c>
      <c r="BC173" s="390">
        <v>0</v>
      </c>
      <c r="BD173" s="390">
        <v>0</v>
      </c>
      <c r="BE173" s="390">
        <v>0</v>
      </c>
      <c r="BF173" s="390">
        <v>0</v>
      </c>
      <c r="BG173" s="390">
        <v>0</v>
      </c>
      <c r="BH173" s="390">
        <v>0</v>
      </c>
      <c r="BI173" s="390">
        <v>0</v>
      </c>
      <c r="BJ173" s="390">
        <v>0</v>
      </c>
      <c r="BK173" s="390">
        <v>0</v>
      </c>
      <c r="BL173" s="390">
        <v>0</v>
      </c>
      <c r="BM173" s="390">
        <v>0</v>
      </c>
      <c r="BN173" s="390">
        <v>0</v>
      </c>
      <c r="BO173" s="390">
        <v>0</v>
      </c>
      <c r="BP173" s="390">
        <v>0</v>
      </c>
      <c r="BQ173" s="390">
        <v>0</v>
      </c>
      <c r="BR173" s="390">
        <v>0</v>
      </c>
      <c r="BS173" s="390">
        <v>0</v>
      </c>
      <c r="BT173" s="390">
        <v>0</v>
      </c>
      <c r="BU173" s="390">
        <v>0</v>
      </c>
      <c r="BV173" s="390">
        <v>0</v>
      </c>
      <c r="BW173" s="390">
        <v>34</v>
      </c>
      <c r="BX173" s="390">
        <v>69</v>
      </c>
      <c r="BY173" s="390">
        <v>95</v>
      </c>
      <c r="BZ173" s="390">
        <v>112</v>
      </c>
      <c r="CA173" s="390">
        <v>131</v>
      </c>
      <c r="CB173" s="390">
        <v>164</v>
      </c>
      <c r="CC173" s="390">
        <v>318</v>
      </c>
      <c r="CD173" s="390">
        <v>388</v>
      </c>
      <c r="CE173" s="390">
        <v>387</v>
      </c>
      <c r="CF173" s="390">
        <v>389</v>
      </c>
      <c r="CG173" s="398">
        <v>391</v>
      </c>
    </row>
    <row r="174" spans="1:85" s="497" customFormat="1" ht="15.75" customHeight="1" x14ac:dyDescent="0.35">
      <c r="A174" s="495"/>
      <c r="B174" s="500" t="s">
        <v>816</v>
      </c>
      <c r="C174" s="350"/>
      <c r="D174" s="394">
        <v>0</v>
      </c>
      <c r="E174" s="394">
        <v>0</v>
      </c>
      <c r="F174" s="394">
        <v>0</v>
      </c>
      <c r="G174" s="394">
        <v>0</v>
      </c>
      <c r="H174" s="394">
        <v>0</v>
      </c>
      <c r="I174" s="394">
        <v>0</v>
      </c>
      <c r="J174" s="394">
        <v>0</v>
      </c>
      <c r="K174" s="394">
        <v>0</v>
      </c>
      <c r="L174" s="394">
        <v>0</v>
      </c>
      <c r="M174" s="394">
        <v>0</v>
      </c>
      <c r="N174" s="394">
        <v>0</v>
      </c>
      <c r="O174" s="394">
        <v>0</v>
      </c>
      <c r="P174" s="394">
        <v>0</v>
      </c>
      <c r="Q174" s="394">
        <v>0</v>
      </c>
      <c r="R174" s="394">
        <v>0</v>
      </c>
      <c r="S174" s="394">
        <v>0</v>
      </c>
      <c r="T174" s="394">
        <v>0</v>
      </c>
      <c r="U174" s="394">
        <v>0</v>
      </c>
      <c r="V174" s="394">
        <v>0</v>
      </c>
      <c r="W174" s="394">
        <v>0</v>
      </c>
      <c r="X174" s="394">
        <v>0</v>
      </c>
      <c r="Y174" s="394">
        <v>0</v>
      </c>
      <c r="Z174" s="394">
        <v>0</v>
      </c>
      <c r="AA174" s="394">
        <v>0</v>
      </c>
      <c r="AB174" s="394">
        <v>0</v>
      </c>
      <c r="AC174" s="394">
        <v>0</v>
      </c>
      <c r="AD174" s="394">
        <v>0</v>
      </c>
      <c r="AE174" s="394">
        <v>0</v>
      </c>
      <c r="AF174" s="394">
        <v>0</v>
      </c>
      <c r="AG174" s="394">
        <v>0</v>
      </c>
      <c r="AH174" s="394">
        <v>0</v>
      </c>
      <c r="AI174" s="394">
        <v>0</v>
      </c>
      <c r="AJ174" s="394">
        <v>0</v>
      </c>
      <c r="AK174" s="394">
        <v>0</v>
      </c>
      <c r="AL174" s="394">
        <v>0</v>
      </c>
      <c r="AM174" s="394">
        <v>0</v>
      </c>
      <c r="AN174" s="394">
        <v>0</v>
      </c>
      <c r="AO174" s="394">
        <v>0</v>
      </c>
      <c r="AP174" s="394">
        <v>0</v>
      </c>
      <c r="AQ174" s="394">
        <v>0</v>
      </c>
      <c r="AR174" s="394">
        <v>0</v>
      </c>
      <c r="AS174" s="394">
        <v>0</v>
      </c>
      <c r="AT174" s="394">
        <v>0</v>
      </c>
      <c r="AU174" s="394">
        <v>0</v>
      </c>
      <c r="AV174" s="394">
        <v>0</v>
      </c>
      <c r="AW174" s="394">
        <v>0</v>
      </c>
      <c r="AX174" s="394">
        <v>0</v>
      </c>
      <c r="AY174" s="394">
        <v>0</v>
      </c>
      <c r="AZ174" s="394">
        <v>0</v>
      </c>
      <c r="BA174" s="394">
        <v>0</v>
      </c>
      <c r="BB174" s="394">
        <v>0</v>
      </c>
      <c r="BC174" s="394">
        <v>0</v>
      </c>
      <c r="BD174" s="394">
        <v>0</v>
      </c>
      <c r="BE174" s="394">
        <v>0</v>
      </c>
      <c r="BF174" s="394">
        <v>0</v>
      </c>
      <c r="BG174" s="394">
        <v>0</v>
      </c>
      <c r="BH174" s="394">
        <v>0</v>
      </c>
      <c r="BI174" s="394">
        <v>0</v>
      </c>
      <c r="BJ174" s="394">
        <v>0</v>
      </c>
      <c r="BK174" s="394">
        <v>0</v>
      </c>
      <c r="BL174" s="394">
        <v>0</v>
      </c>
      <c r="BM174" s="394">
        <v>0</v>
      </c>
      <c r="BN174" s="394">
        <v>0</v>
      </c>
      <c r="BO174" s="394">
        <v>0</v>
      </c>
      <c r="BP174" s="394">
        <v>0</v>
      </c>
      <c r="BQ174" s="394">
        <v>0</v>
      </c>
      <c r="BR174" s="394">
        <v>0</v>
      </c>
      <c r="BS174" s="394">
        <v>0</v>
      </c>
      <c r="BT174" s="394">
        <v>0</v>
      </c>
      <c r="BU174" s="394">
        <v>0</v>
      </c>
      <c r="BV174" s="394">
        <v>0</v>
      </c>
      <c r="BW174" s="394">
        <v>4</v>
      </c>
      <c r="BX174" s="394">
        <v>6</v>
      </c>
      <c r="BY174" s="394">
        <v>6</v>
      </c>
      <c r="BZ174" s="394">
        <v>5</v>
      </c>
      <c r="CA174" s="394">
        <v>4</v>
      </c>
      <c r="CB174" s="394">
        <v>4</v>
      </c>
      <c r="CC174" s="394">
        <v>3</v>
      </c>
      <c r="CD174" s="394">
        <v>3</v>
      </c>
      <c r="CE174" s="394">
        <v>3</v>
      </c>
      <c r="CF174" s="394">
        <v>3</v>
      </c>
      <c r="CG174" s="396">
        <v>3</v>
      </c>
    </row>
    <row r="175" spans="1:85" s="497" customFormat="1" x14ac:dyDescent="0.35">
      <c r="A175" s="495"/>
      <c r="B175" s="500" t="s">
        <v>817</v>
      </c>
      <c r="C175" s="350"/>
      <c r="D175" s="394">
        <v>0</v>
      </c>
      <c r="E175" s="394">
        <v>0</v>
      </c>
      <c r="F175" s="394">
        <v>0</v>
      </c>
      <c r="G175" s="394">
        <v>0</v>
      </c>
      <c r="H175" s="394">
        <v>0</v>
      </c>
      <c r="I175" s="394">
        <v>0</v>
      </c>
      <c r="J175" s="394">
        <v>0</v>
      </c>
      <c r="K175" s="394">
        <v>0</v>
      </c>
      <c r="L175" s="394">
        <v>0</v>
      </c>
      <c r="M175" s="394">
        <v>0</v>
      </c>
      <c r="N175" s="394">
        <v>0</v>
      </c>
      <c r="O175" s="394">
        <v>0</v>
      </c>
      <c r="P175" s="394">
        <v>0</v>
      </c>
      <c r="Q175" s="394">
        <v>0</v>
      </c>
      <c r="R175" s="394">
        <v>0</v>
      </c>
      <c r="S175" s="394">
        <v>0</v>
      </c>
      <c r="T175" s="394">
        <v>0</v>
      </c>
      <c r="U175" s="394">
        <v>0</v>
      </c>
      <c r="V175" s="394">
        <v>0</v>
      </c>
      <c r="W175" s="394">
        <v>0</v>
      </c>
      <c r="X175" s="394">
        <v>0</v>
      </c>
      <c r="Y175" s="394">
        <v>0</v>
      </c>
      <c r="Z175" s="394">
        <v>0</v>
      </c>
      <c r="AA175" s="394">
        <v>0</v>
      </c>
      <c r="AB175" s="394">
        <v>0</v>
      </c>
      <c r="AC175" s="394">
        <v>0</v>
      </c>
      <c r="AD175" s="394">
        <v>0</v>
      </c>
      <c r="AE175" s="394">
        <v>0</v>
      </c>
      <c r="AF175" s="394">
        <v>0</v>
      </c>
      <c r="AG175" s="394">
        <v>0</v>
      </c>
      <c r="AH175" s="394">
        <v>0</v>
      </c>
      <c r="AI175" s="394">
        <v>0</v>
      </c>
      <c r="AJ175" s="394">
        <v>0</v>
      </c>
      <c r="AK175" s="394">
        <v>0</v>
      </c>
      <c r="AL175" s="394">
        <v>0</v>
      </c>
      <c r="AM175" s="394">
        <v>0</v>
      </c>
      <c r="AN175" s="394">
        <v>0</v>
      </c>
      <c r="AO175" s="394">
        <v>0</v>
      </c>
      <c r="AP175" s="394">
        <v>0</v>
      </c>
      <c r="AQ175" s="394">
        <v>0</v>
      </c>
      <c r="AR175" s="394">
        <v>0</v>
      </c>
      <c r="AS175" s="394">
        <v>0</v>
      </c>
      <c r="AT175" s="394">
        <v>0</v>
      </c>
      <c r="AU175" s="394">
        <v>0</v>
      </c>
      <c r="AV175" s="394">
        <v>0</v>
      </c>
      <c r="AW175" s="394">
        <v>0</v>
      </c>
      <c r="AX175" s="394">
        <v>0</v>
      </c>
      <c r="AY175" s="394">
        <v>0</v>
      </c>
      <c r="AZ175" s="394">
        <v>0</v>
      </c>
      <c r="BA175" s="394">
        <v>0</v>
      </c>
      <c r="BB175" s="394">
        <v>0</v>
      </c>
      <c r="BC175" s="394">
        <v>0</v>
      </c>
      <c r="BD175" s="394">
        <v>0</v>
      </c>
      <c r="BE175" s="394">
        <v>0</v>
      </c>
      <c r="BF175" s="394">
        <v>0</v>
      </c>
      <c r="BG175" s="394">
        <v>0</v>
      </c>
      <c r="BH175" s="394">
        <v>0</v>
      </c>
      <c r="BI175" s="394">
        <v>0</v>
      </c>
      <c r="BJ175" s="394">
        <v>0</v>
      </c>
      <c r="BK175" s="394">
        <v>0</v>
      </c>
      <c r="BL175" s="394">
        <v>0</v>
      </c>
      <c r="BM175" s="394">
        <v>0</v>
      </c>
      <c r="BN175" s="394">
        <v>0</v>
      </c>
      <c r="BO175" s="394">
        <v>0</v>
      </c>
      <c r="BP175" s="394">
        <v>0</v>
      </c>
      <c r="BQ175" s="394">
        <v>0</v>
      </c>
      <c r="BR175" s="394">
        <v>0</v>
      </c>
      <c r="BS175" s="394">
        <v>0</v>
      </c>
      <c r="BT175" s="394">
        <v>0</v>
      </c>
      <c r="BU175" s="394">
        <v>0</v>
      </c>
      <c r="BV175" s="394">
        <v>0</v>
      </c>
      <c r="BW175" s="394">
        <v>2</v>
      </c>
      <c r="BX175" s="394">
        <v>1</v>
      </c>
      <c r="BY175" s="394">
        <v>1</v>
      </c>
      <c r="BZ175" s="394">
        <v>1</v>
      </c>
      <c r="CA175" s="394">
        <v>1</v>
      </c>
      <c r="CB175" s="394">
        <v>2</v>
      </c>
      <c r="CC175" s="394">
        <v>1</v>
      </c>
      <c r="CD175" s="394">
        <v>2</v>
      </c>
      <c r="CE175" s="394">
        <v>2</v>
      </c>
      <c r="CF175" s="394">
        <v>3</v>
      </c>
      <c r="CG175" s="396">
        <v>3</v>
      </c>
    </row>
    <row r="176" spans="1:85" s="505" customFormat="1" ht="27" customHeight="1" x14ac:dyDescent="0.35">
      <c r="A176" s="501"/>
      <c r="B176" s="502" t="s">
        <v>818</v>
      </c>
      <c r="C176" s="350"/>
      <c r="D176" s="503">
        <v>0</v>
      </c>
      <c r="E176" s="503">
        <v>0</v>
      </c>
      <c r="F176" s="503">
        <v>0</v>
      </c>
      <c r="G176" s="503">
        <v>0</v>
      </c>
      <c r="H176" s="503">
        <v>0</v>
      </c>
      <c r="I176" s="503">
        <v>0</v>
      </c>
      <c r="J176" s="503">
        <v>0</v>
      </c>
      <c r="K176" s="503">
        <v>0</v>
      </c>
      <c r="L176" s="503">
        <v>0</v>
      </c>
      <c r="M176" s="503">
        <v>0</v>
      </c>
      <c r="N176" s="503">
        <v>0</v>
      </c>
      <c r="O176" s="503">
        <v>0</v>
      </c>
      <c r="P176" s="503">
        <v>0</v>
      </c>
      <c r="Q176" s="503">
        <v>0</v>
      </c>
      <c r="R176" s="503">
        <v>0</v>
      </c>
      <c r="S176" s="503">
        <v>0</v>
      </c>
      <c r="T176" s="503">
        <v>0</v>
      </c>
      <c r="U176" s="503">
        <v>0</v>
      </c>
      <c r="V176" s="503">
        <v>0</v>
      </c>
      <c r="W176" s="503">
        <v>0</v>
      </c>
      <c r="X176" s="503">
        <v>0</v>
      </c>
      <c r="Y176" s="503">
        <v>0</v>
      </c>
      <c r="Z176" s="503">
        <v>0</v>
      </c>
      <c r="AA176" s="503">
        <v>0</v>
      </c>
      <c r="AB176" s="503">
        <v>0</v>
      </c>
      <c r="AC176" s="503">
        <v>0</v>
      </c>
      <c r="AD176" s="503">
        <v>0</v>
      </c>
      <c r="AE176" s="503">
        <v>0</v>
      </c>
      <c r="AF176" s="503">
        <v>0</v>
      </c>
      <c r="AG176" s="503">
        <v>0</v>
      </c>
      <c r="AH176" s="503">
        <v>0</v>
      </c>
      <c r="AI176" s="503">
        <v>0</v>
      </c>
      <c r="AJ176" s="503">
        <v>0</v>
      </c>
      <c r="AK176" s="503">
        <v>0</v>
      </c>
      <c r="AL176" s="503">
        <v>0</v>
      </c>
      <c r="AM176" s="503">
        <v>0</v>
      </c>
      <c r="AN176" s="503">
        <v>0</v>
      </c>
      <c r="AO176" s="503">
        <v>0</v>
      </c>
      <c r="AP176" s="503">
        <v>0</v>
      </c>
      <c r="AQ176" s="503">
        <v>0</v>
      </c>
      <c r="AR176" s="503">
        <v>0</v>
      </c>
      <c r="AS176" s="503">
        <v>0</v>
      </c>
      <c r="AT176" s="503">
        <v>0</v>
      </c>
      <c r="AU176" s="503">
        <v>0</v>
      </c>
      <c r="AV176" s="503">
        <v>0</v>
      </c>
      <c r="AW176" s="503">
        <v>0</v>
      </c>
      <c r="AX176" s="503">
        <v>0</v>
      </c>
      <c r="AY176" s="503">
        <v>0</v>
      </c>
      <c r="AZ176" s="503">
        <v>0</v>
      </c>
      <c r="BA176" s="503">
        <v>0</v>
      </c>
      <c r="BB176" s="503">
        <v>0</v>
      </c>
      <c r="BC176" s="503">
        <v>0</v>
      </c>
      <c r="BD176" s="503">
        <v>0</v>
      </c>
      <c r="BE176" s="503">
        <v>0</v>
      </c>
      <c r="BF176" s="503">
        <v>0</v>
      </c>
      <c r="BG176" s="503">
        <v>0</v>
      </c>
      <c r="BH176" s="503">
        <v>0</v>
      </c>
      <c r="BI176" s="503">
        <v>0</v>
      </c>
      <c r="BJ176" s="503">
        <v>0</v>
      </c>
      <c r="BK176" s="503">
        <v>0</v>
      </c>
      <c r="BL176" s="503">
        <v>0</v>
      </c>
      <c r="BM176" s="503">
        <v>0</v>
      </c>
      <c r="BN176" s="503">
        <v>0</v>
      </c>
      <c r="BO176" s="503">
        <v>0</v>
      </c>
      <c r="BP176" s="503">
        <v>0</v>
      </c>
      <c r="BQ176" s="503">
        <v>0</v>
      </c>
      <c r="BR176" s="503">
        <v>0</v>
      </c>
      <c r="BS176" s="503">
        <v>0</v>
      </c>
      <c r="BT176" s="503">
        <v>0</v>
      </c>
      <c r="BU176" s="503">
        <v>0</v>
      </c>
      <c r="BV176" s="503">
        <v>0</v>
      </c>
      <c r="BW176" s="503">
        <v>29</v>
      </c>
      <c r="BX176" s="503">
        <v>63</v>
      </c>
      <c r="BY176" s="503">
        <v>88</v>
      </c>
      <c r="BZ176" s="503">
        <v>106</v>
      </c>
      <c r="CA176" s="503">
        <v>125</v>
      </c>
      <c r="CB176" s="503">
        <v>159</v>
      </c>
      <c r="CC176" s="503">
        <v>313</v>
      </c>
      <c r="CD176" s="503">
        <v>383</v>
      </c>
      <c r="CE176" s="503">
        <v>382</v>
      </c>
      <c r="CF176" s="503">
        <v>383</v>
      </c>
      <c r="CG176" s="504">
        <v>385</v>
      </c>
    </row>
    <row r="177" spans="1:85" ht="26.25" customHeight="1" x14ac:dyDescent="0.35">
      <c r="A177" s="353"/>
      <c r="B177" s="384" t="s">
        <v>819</v>
      </c>
      <c r="D177" s="440">
        <f>D178</f>
        <v>0</v>
      </c>
      <c r="E177" s="440">
        <f t="shared" ref="E177:BB177" si="46">E178</f>
        <v>0</v>
      </c>
      <c r="F177" s="440">
        <f t="shared" si="46"/>
        <v>0</v>
      </c>
      <c r="G177" s="440">
        <f t="shared" si="46"/>
        <v>0</v>
      </c>
      <c r="H177" s="440">
        <f t="shared" si="46"/>
        <v>0</v>
      </c>
      <c r="I177" s="440">
        <f t="shared" si="46"/>
        <v>0</v>
      </c>
      <c r="J177" s="440">
        <f t="shared" si="46"/>
        <v>0</v>
      </c>
      <c r="K177" s="440">
        <f t="shared" si="46"/>
        <v>0</v>
      </c>
      <c r="L177" s="440">
        <f t="shared" si="46"/>
        <v>0</v>
      </c>
      <c r="M177" s="440">
        <f t="shared" si="46"/>
        <v>0</v>
      </c>
      <c r="N177" s="440">
        <f t="shared" si="46"/>
        <v>0</v>
      </c>
      <c r="O177" s="440">
        <f t="shared" si="46"/>
        <v>0</v>
      </c>
      <c r="P177" s="440">
        <f t="shared" si="46"/>
        <v>0</v>
      </c>
      <c r="Q177" s="440">
        <f t="shared" si="46"/>
        <v>0</v>
      </c>
      <c r="R177" s="440">
        <f t="shared" si="46"/>
        <v>0</v>
      </c>
      <c r="S177" s="440">
        <f t="shared" si="46"/>
        <v>0</v>
      </c>
      <c r="T177" s="440">
        <f t="shared" si="46"/>
        <v>0</v>
      </c>
      <c r="U177" s="440">
        <f t="shared" si="46"/>
        <v>0</v>
      </c>
      <c r="V177" s="440">
        <f t="shared" si="46"/>
        <v>0</v>
      </c>
      <c r="W177" s="440">
        <f t="shared" si="46"/>
        <v>0</v>
      </c>
      <c r="X177" s="440">
        <f t="shared" si="46"/>
        <v>0</v>
      </c>
      <c r="Y177" s="440">
        <f t="shared" si="46"/>
        <v>0</v>
      </c>
      <c r="Z177" s="440">
        <f t="shared" si="46"/>
        <v>0</v>
      </c>
      <c r="AA177" s="440">
        <f t="shared" si="46"/>
        <v>0</v>
      </c>
      <c r="AB177" s="440">
        <f t="shared" si="46"/>
        <v>0</v>
      </c>
      <c r="AC177" s="440">
        <f t="shared" si="46"/>
        <v>0</v>
      </c>
      <c r="AD177" s="440">
        <f t="shared" si="46"/>
        <v>0</v>
      </c>
      <c r="AE177" s="440">
        <f t="shared" si="46"/>
        <v>0</v>
      </c>
      <c r="AF177" s="440">
        <f t="shared" si="46"/>
        <v>0</v>
      </c>
      <c r="AG177" s="440">
        <f t="shared" si="46"/>
        <v>0</v>
      </c>
      <c r="AH177" s="440">
        <f t="shared" si="46"/>
        <v>0</v>
      </c>
      <c r="AI177" s="440">
        <f t="shared" si="46"/>
        <v>207</v>
      </c>
      <c r="AJ177" s="440">
        <f t="shared" si="46"/>
        <v>205</v>
      </c>
      <c r="AK177" s="440">
        <f t="shared" si="46"/>
        <v>221</v>
      </c>
      <c r="AL177" s="440">
        <f t="shared" si="46"/>
        <v>240</v>
      </c>
      <c r="AM177" s="440">
        <f t="shared" si="46"/>
        <v>241</v>
      </c>
      <c r="AN177" s="440">
        <f t="shared" si="46"/>
        <v>273</v>
      </c>
      <c r="AO177" s="440">
        <f t="shared" si="46"/>
        <v>301</v>
      </c>
      <c r="AP177" s="440">
        <f t="shared" si="46"/>
        <v>327</v>
      </c>
      <c r="AQ177" s="440">
        <f t="shared" si="46"/>
        <v>352</v>
      </c>
      <c r="AR177" s="440">
        <f t="shared" si="46"/>
        <v>247</v>
      </c>
      <c r="AS177" s="440">
        <f t="shared" si="46"/>
        <v>290</v>
      </c>
      <c r="AT177" s="440">
        <f t="shared" si="46"/>
        <v>330</v>
      </c>
      <c r="AU177" s="440">
        <f t="shared" si="46"/>
        <v>375</v>
      </c>
      <c r="AV177" s="440">
        <f t="shared" si="46"/>
        <v>425</v>
      </c>
      <c r="AW177" s="440">
        <f t="shared" si="46"/>
        <v>527</v>
      </c>
      <c r="AX177" s="440">
        <f t="shared" si="46"/>
        <v>618</v>
      </c>
      <c r="AY177" s="440">
        <f t="shared" si="46"/>
        <v>739</v>
      </c>
      <c r="AZ177" s="440">
        <f t="shared" si="46"/>
        <v>786</v>
      </c>
      <c r="BA177" s="440">
        <f t="shared" si="46"/>
        <v>849</v>
      </c>
      <c r="BB177" s="440">
        <f t="shared" si="46"/>
        <v>898</v>
      </c>
      <c r="BC177" s="506">
        <f>BC178</f>
        <v>932</v>
      </c>
      <c r="BD177" s="440">
        <f>BD179</f>
        <v>1268</v>
      </c>
      <c r="BE177" s="440">
        <f>BE179</f>
        <v>1322</v>
      </c>
      <c r="BF177" s="440">
        <f t="shared" ref="BF177:CG177" si="47">BF179</f>
        <v>1345</v>
      </c>
      <c r="BG177" s="440">
        <f t="shared" si="47"/>
        <v>1297</v>
      </c>
      <c r="BH177" s="440">
        <f t="shared" si="47"/>
        <v>1213</v>
      </c>
      <c r="BI177" s="440">
        <f t="shared" si="47"/>
        <v>1198</v>
      </c>
      <c r="BJ177" s="440">
        <f t="shared" si="47"/>
        <v>1196</v>
      </c>
      <c r="BK177" s="440">
        <f t="shared" si="47"/>
        <v>1196</v>
      </c>
      <c r="BL177" s="440">
        <f t="shared" si="47"/>
        <v>1176</v>
      </c>
      <c r="BM177" s="440">
        <f t="shared" si="47"/>
        <v>1055</v>
      </c>
      <c r="BN177" s="440">
        <f t="shared" si="47"/>
        <v>969</v>
      </c>
      <c r="BO177" s="440">
        <f t="shared" si="47"/>
        <v>847</v>
      </c>
      <c r="BP177" s="440">
        <f t="shared" si="47"/>
        <v>530</v>
      </c>
      <c r="BQ177" s="440">
        <f t="shared" si="47"/>
        <v>252</v>
      </c>
      <c r="BR177" s="440">
        <f t="shared" si="47"/>
        <v>138</v>
      </c>
      <c r="BS177" s="440">
        <f t="shared" si="47"/>
        <v>73</v>
      </c>
      <c r="BT177" s="440">
        <f t="shared" si="47"/>
        <v>28</v>
      </c>
      <c r="BU177" s="440">
        <f t="shared" si="47"/>
        <v>6</v>
      </c>
      <c r="BV177" s="440">
        <f t="shared" si="47"/>
        <v>0</v>
      </c>
      <c r="BW177" s="440">
        <f t="shared" si="47"/>
        <v>0</v>
      </c>
      <c r="BX177" s="440">
        <f t="shared" si="47"/>
        <v>0</v>
      </c>
      <c r="BY177" s="440">
        <f t="shared" si="47"/>
        <v>0</v>
      </c>
      <c r="BZ177" s="440">
        <f t="shared" si="47"/>
        <v>0</v>
      </c>
      <c r="CA177" s="440">
        <f t="shared" si="47"/>
        <v>0</v>
      </c>
      <c r="CB177" s="440">
        <f t="shared" si="47"/>
        <v>0</v>
      </c>
      <c r="CC177" s="440">
        <f t="shared" si="47"/>
        <v>0</v>
      </c>
      <c r="CD177" s="440">
        <f t="shared" si="47"/>
        <v>0</v>
      </c>
      <c r="CE177" s="440">
        <f t="shared" si="47"/>
        <v>0</v>
      </c>
      <c r="CF177" s="440">
        <f t="shared" si="47"/>
        <v>0</v>
      </c>
      <c r="CG177" s="442">
        <f t="shared" si="47"/>
        <v>0</v>
      </c>
    </row>
    <row r="178" spans="1:85" ht="15.75" customHeight="1" x14ac:dyDescent="0.35">
      <c r="A178" s="353"/>
      <c r="B178" s="444" t="s">
        <v>820</v>
      </c>
      <c r="D178" s="446">
        <v>0</v>
      </c>
      <c r="E178" s="446">
        <v>0</v>
      </c>
      <c r="F178" s="446">
        <v>0</v>
      </c>
      <c r="G178" s="446">
        <v>0</v>
      </c>
      <c r="H178" s="446">
        <v>0</v>
      </c>
      <c r="I178" s="446">
        <v>0</v>
      </c>
      <c r="J178" s="446">
        <v>0</v>
      </c>
      <c r="K178" s="446">
        <v>0</v>
      </c>
      <c r="L178" s="446">
        <v>0</v>
      </c>
      <c r="M178" s="446">
        <v>0</v>
      </c>
      <c r="N178" s="446">
        <v>0</v>
      </c>
      <c r="O178" s="446">
        <v>0</v>
      </c>
      <c r="P178" s="446">
        <v>0</v>
      </c>
      <c r="Q178" s="446">
        <v>0</v>
      </c>
      <c r="R178" s="446">
        <v>0</v>
      </c>
      <c r="S178" s="446">
        <v>0</v>
      </c>
      <c r="T178" s="446">
        <v>0</v>
      </c>
      <c r="U178" s="446">
        <v>0</v>
      </c>
      <c r="V178" s="446">
        <v>0</v>
      </c>
      <c r="W178" s="446">
        <v>0</v>
      </c>
      <c r="X178" s="446">
        <v>0</v>
      </c>
      <c r="Y178" s="446">
        <v>0</v>
      </c>
      <c r="Z178" s="446">
        <v>0</v>
      </c>
      <c r="AA178" s="446">
        <v>0</v>
      </c>
      <c r="AB178" s="446">
        <v>0</v>
      </c>
      <c r="AC178" s="446">
        <v>0</v>
      </c>
      <c r="AD178" s="446">
        <v>0</v>
      </c>
      <c r="AE178" s="446">
        <v>0</v>
      </c>
      <c r="AF178" s="446">
        <v>0</v>
      </c>
      <c r="AG178" s="446">
        <v>0</v>
      </c>
      <c r="AH178" s="446">
        <v>0</v>
      </c>
      <c r="AI178" s="446">
        <v>207</v>
      </c>
      <c r="AJ178" s="446">
        <v>205</v>
      </c>
      <c r="AK178" s="446">
        <v>221</v>
      </c>
      <c r="AL178" s="446">
        <v>240</v>
      </c>
      <c r="AM178" s="446">
        <v>241</v>
      </c>
      <c r="AN178" s="446">
        <v>273</v>
      </c>
      <c r="AO178" s="446">
        <v>301</v>
      </c>
      <c r="AP178" s="446">
        <v>327</v>
      </c>
      <c r="AQ178" s="446">
        <v>352</v>
      </c>
      <c r="AR178" s="446">
        <v>247</v>
      </c>
      <c r="AS178" s="446">
        <v>290</v>
      </c>
      <c r="AT178" s="446">
        <v>330</v>
      </c>
      <c r="AU178" s="446">
        <v>375</v>
      </c>
      <c r="AV178" s="446">
        <v>425</v>
      </c>
      <c r="AW178" s="446">
        <v>527</v>
      </c>
      <c r="AX178" s="446">
        <v>618</v>
      </c>
      <c r="AY178" s="446">
        <v>739</v>
      </c>
      <c r="AZ178" s="446">
        <v>786</v>
      </c>
      <c r="BA178" s="446">
        <v>849</v>
      </c>
      <c r="BB178" s="446">
        <v>898</v>
      </c>
      <c r="BC178" s="446">
        <v>932</v>
      </c>
      <c r="BD178" s="446">
        <v>994</v>
      </c>
      <c r="BE178" s="446">
        <v>1048</v>
      </c>
      <c r="BF178" s="446">
        <v>1091</v>
      </c>
      <c r="BG178" s="446">
        <v>1121</v>
      </c>
      <c r="BH178" s="446">
        <v>1137</v>
      </c>
      <c r="BI178" s="446">
        <v>1139</v>
      </c>
      <c r="BJ178" s="446">
        <v>1142</v>
      </c>
      <c r="BK178" s="446">
        <v>1133</v>
      </c>
      <c r="BL178" s="446">
        <v>1128</v>
      </c>
      <c r="BM178" s="446">
        <v>1099</v>
      </c>
      <c r="BN178" s="446">
        <v>0</v>
      </c>
      <c r="BO178" s="446">
        <v>0</v>
      </c>
      <c r="BP178" s="446">
        <v>0</v>
      </c>
      <c r="BQ178" s="446">
        <v>0</v>
      </c>
      <c r="BR178" s="446">
        <v>0</v>
      </c>
      <c r="BS178" s="446">
        <v>0</v>
      </c>
      <c r="BT178" s="446">
        <v>0</v>
      </c>
      <c r="BU178" s="446">
        <v>0</v>
      </c>
      <c r="BV178" s="446">
        <v>0</v>
      </c>
      <c r="BW178" s="446">
        <v>0</v>
      </c>
      <c r="BX178" s="446">
        <v>0</v>
      </c>
      <c r="BY178" s="446">
        <v>0</v>
      </c>
      <c r="BZ178" s="446">
        <v>0</v>
      </c>
      <c r="CA178" s="446">
        <v>0</v>
      </c>
      <c r="CB178" s="446">
        <v>0</v>
      </c>
      <c r="CC178" s="446">
        <v>0</v>
      </c>
      <c r="CD178" s="446">
        <v>0</v>
      </c>
      <c r="CE178" s="446">
        <v>0</v>
      </c>
      <c r="CF178" s="446">
        <v>0</v>
      </c>
      <c r="CG178" s="447">
        <v>0</v>
      </c>
    </row>
    <row r="179" spans="1:85" x14ac:dyDescent="0.35">
      <c r="A179" s="353"/>
      <c r="B179" s="507" t="s">
        <v>821</v>
      </c>
      <c r="D179" s="446">
        <v>0</v>
      </c>
      <c r="E179" s="446">
        <v>0</v>
      </c>
      <c r="F179" s="446">
        <v>0</v>
      </c>
      <c r="G179" s="446">
        <v>0</v>
      </c>
      <c r="H179" s="446">
        <v>0</v>
      </c>
      <c r="I179" s="446">
        <v>0</v>
      </c>
      <c r="J179" s="446">
        <v>0</v>
      </c>
      <c r="K179" s="446">
        <v>0</v>
      </c>
      <c r="L179" s="446">
        <v>0</v>
      </c>
      <c r="M179" s="446">
        <v>0</v>
      </c>
      <c r="N179" s="446">
        <v>0</v>
      </c>
      <c r="O179" s="446">
        <v>0</v>
      </c>
      <c r="P179" s="446">
        <v>0</v>
      </c>
      <c r="Q179" s="446">
        <v>0</v>
      </c>
      <c r="R179" s="446">
        <v>0</v>
      </c>
      <c r="S179" s="446">
        <v>0</v>
      </c>
      <c r="T179" s="446">
        <v>0</v>
      </c>
      <c r="U179" s="446">
        <v>0</v>
      </c>
      <c r="V179" s="446">
        <v>0</v>
      </c>
      <c r="W179" s="446">
        <v>0</v>
      </c>
      <c r="X179" s="446">
        <v>0</v>
      </c>
      <c r="Y179" s="446">
        <v>0</v>
      </c>
      <c r="Z179" s="446">
        <v>0</v>
      </c>
      <c r="AA179" s="446">
        <v>0</v>
      </c>
      <c r="AB179" s="446">
        <v>0</v>
      </c>
      <c r="AC179" s="446">
        <v>0</v>
      </c>
      <c r="AD179" s="446">
        <v>0</v>
      </c>
      <c r="AE179" s="446">
        <v>0</v>
      </c>
      <c r="AF179" s="446">
        <v>0</v>
      </c>
      <c r="AG179" s="446">
        <v>0</v>
      </c>
      <c r="AH179" s="446">
        <v>0</v>
      </c>
      <c r="AI179" s="446">
        <v>0</v>
      </c>
      <c r="AJ179" s="446">
        <v>0</v>
      </c>
      <c r="AK179" s="446">
        <v>0</v>
      </c>
      <c r="AL179" s="446">
        <v>0</v>
      </c>
      <c r="AM179" s="446">
        <v>0</v>
      </c>
      <c r="AN179" s="446">
        <v>0</v>
      </c>
      <c r="AO179" s="446">
        <v>0</v>
      </c>
      <c r="AP179" s="446">
        <v>0</v>
      </c>
      <c r="AQ179" s="446">
        <v>0</v>
      </c>
      <c r="AR179" s="446">
        <v>0</v>
      </c>
      <c r="AS179" s="446">
        <v>0</v>
      </c>
      <c r="AT179" s="446">
        <v>0</v>
      </c>
      <c r="AU179" s="446">
        <v>0</v>
      </c>
      <c r="AV179" s="446">
        <v>0</v>
      </c>
      <c r="AW179" s="446">
        <v>0</v>
      </c>
      <c r="AX179" s="446">
        <v>0</v>
      </c>
      <c r="AY179" s="446">
        <v>0</v>
      </c>
      <c r="AZ179" s="446">
        <v>0</v>
      </c>
      <c r="BA179" s="446">
        <v>0</v>
      </c>
      <c r="BB179" s="446">
        <v>0</v>
      </c>
      <c r="BC179" s="446">
        <v>0</v>
      </c>
      <c r="BD179" s="446">
        <v>1268</v>
      </c>
      <c r="BE179" s="446">
        <v>1322</v>
      </c>
      <c r="BF179" s="446">
        <v>1345</v>
      </c>
      <c r="BG179" s="446">
        <v>1297</v>
      </c>
      <c r="BH179" s="446">
        <v>1213</v>
      </c>
      <c r="BI179" s="446">
        <v>1198</v>
      </c>
      <c r="BJ179" s="446">
        <v>1196</v>
      </c>
      <c r="BK179" s="446">
        <v>1196</v>
      </c>
      <c r="BL179" s="446">
        <v>1176</v>
      </c>
      <c r="BM179" s="446">
        <v>1055</v>
      </c>
      <c r="BN179" s="446">
        <v>969</v>
      </c>
      <c r="BO179" s="446">
        <v>847</v>
      </c>
      <c r="BP179" s="446">
        <v>530</v>
      </c>
      <c r="BQ179" s="446">
        <v>252</v>
      </c>
      <c r="BR179" s="446">
        <v>138</v>
      </c>
      <c r="BS179" s="446">
        <v>73</v>
      </c>
      <c r="BT179" s="446">
        <v>28</v>
      </c>
      <c r="BU179" s="446">
        <v>6</v>
      </c>
      <c r="BV179" s="446">
        <v>0</v>
      </c>
      <c r="BW179" s="446">
        <v>0</v>
      </c>
      <c r="BX179" s="446">
        <v>0</v>
      </c>
      <c r="BY179" s="446">
        <v>0</v>
      </c>
      <c r="BZ179" s="446">
        <v>0</v>
      </c>
      <c r="CA179" s="446">
        <v>0</v>
      </c>
      <c r="CB179" s="446">
        <v>0</v>
      </c>
      <c r="CC179" s="446">
        <v>0</v>
      </c>
      <c r="CD179" s="446">
        <v>0</v>
      </c>
      <c r="CE179" s="446">
        <v>0</v>
      </c>
      <c r="CF179" s="446">
        <v>0</v>
      </c>
      <c r="CG179" s="447">
        <v>0</v>
      </c>
    </row>
    <row r="180" spans="1:85" x14ac:dyDescent="0.35">
      <c r="A180" s="353"/>
      <c r="B180" s="507"/>
      <c r="D180" s="446"/>
      <c r="E180" s="446"/>
      <c r="F180" s="446"/>
      <c r="G180" s="446"/>
      <c r="H180" s="446"/>
      <c r="I180" s="446"/>
      <c r="J180" s="446"/>
      <c r="K180" s="446"/>
      <c r="L180" s="446"/>
      <c r="M180" s="446"/>
      <c r="N180" s="446"/>
      <c r="O180" s="446"/>
      <c r="P180" s="446"/>
      <c r="Q180" s="446"/>
      <c r="R180" s="446"/>
      <c r="S180" s="446"/>
      <c r="T180" s="446"/>
      <c r="U180" s="446"/>
      <c r="V180" s="446"/>
      <c r="W180" s="446"/>
      <c r="X180" s="446"/>
      <c r="Y180" s="446"/>
      <c r="Z180" s="446"/>
      <c r="AA180" s="446"/>
      <c r="AB180" s="446"/>
      <c r="AC180" s="446"/>
      <c r="AD180" s="446"/>
      <c r="AE180" s="446"/>
      <c r="AF180" s="446"/>
      <c r="AG180" s="446"/>
      <c r="AH180" s="446"/>
      <c r="AI180" s="446"/>
      <c r="AJ180" s="446"/>
      <c r="AK180" s="446"/>
      <c r="AL180" s="446"/>
      <c r="AM180" s="446"/>
      <c r="AN180" s="446"/>
      <c r="AO180" s="446"/>
      <c r="AP180" s="446"/>
      <c r="AQ180" s="446"/>
      <c r="AR180" s="446"/>
      <c r="AS180" s="446"/>
      <c r="AT180" s="446"/>
      <c r="AU180" s="446"/>
      <c r="AV180" s="446"/>
      <c r="AW180" s="446"/>
      <c r="AX180" s="446"/>
      <c r="AY180" s="446"/>
      <c r="AZ180" s="446"/>
      <c r="BA180" s="446"/>
      <c r="BB180" s="446"/>
      <c r="BC180" s="446"/>
      <c r="BD180" s="446"/>
      <c r="BE180" s="446"/>
      <c r="BF180" s="446"/>
      <c r="BG180" s="446"/>
      <c r="BH180" s="446"/>
      <c r="BI180" s="446"/>
      <c r="BJ180" s="446"/>
      <c r="BK180" s="446"/>
      <c r="BL180" s="446"/>
      <c r="BM180" s="446"/>
      <c r="BN180" s="446"/>
      <c r="BO180" s="446"/>
      <c r="BP180" s="446"/>
      <c r="BQ180" s="446"/>
      <c r="BR180" s="446"/>
      <c r="BS180" s="446"/>
      <c r="BT180" s="446"/>
      <c r="BU180" s="446"/>
      <c r="BV180" s="446"/>
      <c r="BW180" s="446"/>
      <c r="BX180" s="446"/>
      <c r="BY180" s="446"/>
      <c r="BZ180" s="446"/>
      <c r="CA180" s="446"/>
      <c r="CB180" s="446"/>
      <c r="CC180" s="446"/>
      <c r="CD180" s="446"/>
      <c r="CE180" s="446"/>
      <c r="CF180" s="446"/>
      <c r="CG180" s="447"/>
    </row>
    <row r="181" spans="1:85" s="246" customFormat="1" x14ac:dyDescent="0.35">
      <c r="A181" s="399"/>
      <c r="B181" s="63" t="s">
        <v>669</v>
      </c>
      <c r="C181" s="399"/>
      <c r="D181" s="440">
        <v>0</v>
      </c>
      <c r="E181" s="440">
        <v>0</v>
      </c>
      <c r="F181" s="440">
        <v>0</v>
      </c>
      <c r="G181" s="440">
        <v>0</v>
      </c>
      <c r="H181" s="440">
        <v>0</v>
      </c>
      <c r="I181" s="440">
        <v>0</v>
      </c>
      <c r="J181" s="440">
        <v>0</v>
      </c>
      <c r="K181" s="440">
        <v>0</v>
      </c>
      <c r="L181" s="440">
        <v>0</v>
      </c>
      <c r="M181" s="440">
        <v>0</v>
      </c>
      <c r="N181" s="440">
        <v>0</v>
      </c>
      <c r="O181" s="440">
        <v>0</v>
      </c>
      <c r="P181" s="440">
        <v>0</v>
      </c>
      <c r="Q181" s="440">
        <v>0</v>
      </c>
      <c r="R181" s="440">
        <v>0</v>
      </c>
      <c r="S181" s="440">
        <v>0</v>
      </c>
      <c r="T181" s="440">
        <v>0</v>
      </c>
      <c r="U181" s="440">
        <v>0</v>
      </c>
      <c r="V181" s="440">
        <v>0</v>
      </c>
      <c r="W181" s="440">
        <v>0</v>
      </c>
      <c r="X181" s="440">
        <v>0</v>
      </c>
      <c r="Y181" s="440">
        <v>0</v>
      </c>
      <c r="Z181" s="440">
        <v>0</v>
      </c>
      <c r="AA181" s="440">
        <v>0</v>
      </c>
      <c r="AB181" s="440">
        <v>0</v>
      </c>
      <c r="AC181" s="440">
        <v>0</v>
      </c>
      <c r="AD181" s="440">
        <v>0</v>
      </c>
      <c r="AE181" s="440">
        <v>0</v>
      </c>
      <c r="AF181" s="440">
        <v>0</v>
      </c>
      <c r="AG181" s="440">
        <v>0</v>
      </c>
      <c r="AH181" s="440">
        <v>0</v>
      </c>
      <c r="AI181" s="440">
        <v>0</v>
      </c>
      <c r="AJ181" s="440">
        <v>0</v>
      </c>
      <c r="AK181" s="440">
        <v>0</v>
      </c>
      <c r="AL181" s="440">
        <v>0</v>
      </c>
      <c r="AM181" s="440">
        <v>0</v>
      </c>
      <c r="AN181" s="440">
        <v>0</v>
      </c>
      <c r="AO181" s="440">
        <v>0</v>
      </c>
      <c r="AP181" s="440">
        <v>0</v>
      </c>
      <c r="AQ181" s="440">
        <v>0</v>
      </c>
      <c r="AR181" s="440">
        <v>0</v>
      </c>
      <c r="AS181" s="440">
        <v>0</v>
      </c>
      <c r="AT181" s="440">
        <v>0</v>
      </c>
      <c r="AU181" s="440">
        <v>0</v>
      </c>
      <c r="AV181" s="440">
        <v>0</v>
      </c>
      <c r="AW181" s="440">
        <v>0</v>
      </c>
      <c r="AX181" s="440">
        <v>0</v>
      </c>
      <c r="AY181" s="440">
        <v>0</v>
      </c>
      <c r="AZ181" s="440">
        <v>0</v>
      </c>
      <c r="BA181" s="440">
        <v>0</v>
      </c>
      <c r="BB181" s="440">
        <v>0</v>
      </c>
      <c r="BC181" s="440">
        <v>0</v>
      </c>
      <c r="BD181" s="440">
        <v>10</v>
      </c>
      <c r="BE181" s="440">
        <v>10</v>
      </c>
      <c r="BF181" s="440">
        <v>11</v>
      </c>
      <c r="BG181" s="440">
        <v>11</v>
      </c>
      <c r="BH181" s="440">
        <v>11</v>
      </c>
      <c r="BI181" s="440">
        <v>11</v>
      </c>
      <c r="BJ181" s="440">
        <v>11</v>
      </c>
      <c r="BK181" s="440">
        <v>11</v>
      </c>
      <c r="BL181" s="440">
        <v>11</v>
      </c>
      <c r="BM181" s="440">
        <v>10</v>
      </c>
      <c r="BN181" s="440">
        <v>9</v>
      </c>
      <c r="BO181" s="440">
        <v>9</v>
      </c>
      <c r="BP181" s="440">
        <v>8</v>
      </c>
      <c r="BQ181" s="440">
        <v>7</v>
      </c>
      <c r="BR181" s="440">
        <v>6</v>
      </c>
      <c r="BS181" s="440">
        <v>9</v>
      </c>
      <c r="BT181" s="440">
        <v>9</v>
      </c>
      <c r="BU181" s="440">
        <v>9</v>
      </c>
      <c r="BV181" s="440">
        <v>9</v>
      </c>
      <c r="BW181" s="440">
        <v>8</v>
      </c>
      <c r="BX181" s="440">
        <v>8</v>
      </c>
      <c r="BY181" s="440">
        <v>8</v>
      </c>
      <c r="BZ181" s="440">
        <v>8</v>
      </c>
      <c r="CA181" s="440">
        <v>8</v>
      </c>
      <c r="CB181" s="440">
        <v>8</v>
      </c>
      <c r="CC181" s="440">
        <v>7</v>
      </c>
      <c r="CD181" s="440">
        <v>7</v>
      </c>
      <c r="CE181" s="440">
        <v>7</v>
      </c>
      <c r="CF181" s="440">
        <v>7</v>
      </c>
      <c r="CG181" s="442">
        <v>7</v>
      </c>
    </row>
    <row r="182" spans="1:85" x14ac:dyDescent="0.35">
      <c r="B182" s="56" t="s">
        <v>786</v>
      </c>
      <c r="D182" s="446">
        <v>0</v>
      </c>
      <c r="E182" s="446">
        <v>0</v>
      </c>
      <c r="F182" s="446">
        <v>0</v>
      </c>
      <c r="G182" s="446">
        <v>0</v>
      </c>
      <c r="H182" s="446">
        <v>0</v>
      </c>
      <c r="I182" s="446">
        <v>0</v>
      </c>
      <c r="J182" s="446">
        <v>0</v>
      </c>
      <c r="K182" s="446">
        <v>0</v>
      </c>
      <c r="L182" s="446">
        <v>0</v>
      </c>
      <c r="M182" s="446">
        <v>0</v>
      </c>
      <c r="N182" s="446">
        <v>0</v>
      </c>
      <c r="O182" s="446">
        <v>0</v>
      </c>
      <c r="P182" s="446">
        <v>0</v>
      </c>
      <c r="Q182" s="446">
        <v>0</v>
      </c>
      <c r="R182" s="446">
        <v>0</v>
      </c>
      <c r="S182" s="446">
        <v>0</v>
      </c>
      <c r="T182" s="446">
        <v>0</v>
      </c>
      <c r="U182" s="446">
        <v>0</v>
      </c>
      <c r="V182" s="446">
        <v>0</v>
      </c>
      <c r="W182" s="446">
        <v>0</v>
      </c>
      <c r="X182" s="446">
        <v>0</v>
      </c>
      <c r="Y182" s="446">
        <v>0</v>
      </c>
      <c r="Z182" s="446">
        <v>0</v>
      </c>
      <c r="AA182" s="446">
        <v>0</v>
      </c>
      <c r="AB182" s="446">
        <v>0</v>
      </c>
      <c r="AC182" s="446">
        <v>0</v>
      </c>
      <c r="AD182" s="446">
        <v>0</v>
      </c>
      <c r="AE182" s="446">
        <v>0</v>
      </c>
      <c r="AF182" s="446">
        <v>0</v>
      </c>
      <c r="AG182" s="446">
        <v>0</v>
      </c>
      <c r="AH182" s="446">
        <v>0</v>
      </c>
      <c r="AI182" s="446">
        <v>0</v>
      </c>
      <c r="AJ182" s="446">
        <v>0</v>
      </c>
      <c r="AK182" s="446">
        <v>0</v>
      </c>
      <c r="AL182" s="446">
        <v>0</v>
      </c>
      <c r="AM182" s="446">
        <v>0</v>
      </c>
      <c r="AN182" s="446">
        <v>0</v>
      </c>
      <c r="AO182" s="446">
        <v>0</v>
      </c>
      <c r="AP182" s="446">
        <v>0</v>
      </c>
      <c r="AQ182" s="446">
        <v>0</v>
      </c>
      <c r="AR182" s="446">
        <v>0</v>
      </c>
      <c r="AS182" s="446">
        <v>0</v>
      </c>
      <c r="AT182" s="446">
        <v>0</v>
      </c>
      <c r="AU182" s="446">
        <v>0</v>
      </c>
      <c r="AV182" s="446">
        <v>0</v>
      </c>
      <c r="AW182" s="446">
        <v>0</v>
      </c>
      <c r="AX182" s="446">
        <v>0</v>
      </c>
      <c r="AY182" s="446">
        <v>0</v>
      </c>
      <c r="AZ182" s="446">
        <v>0</v>
      </c>
      <c r="BA182" s="446">
        <v>0</v>
      </c>
      <c r="BB182" s="446">
        <v>0</v>
      </c>
      <c r="BC182" s="446">
        <v>0</v>
      </c>
      <c r="BD182" s="446">
        <v>0</v>
      </c>
      <c r="BE182" s="446">
        <v>0</v>
      </c>
      <c r="BF182" s="446">
        <v>0</v>
      </c>
      <c r="BG182" s="446">
        <v>0</v>
      </c>
      <c r="BH182" s="446">
        <v>0</v>
      </c>
      <c r="BI182" s="446">
        <v>0</v>
      </c>
      <c r="BJ182" s="446">
        <v>0</v>
      </c>
      <c r="BK182" s="446">
        <v>0</v>
      </c>
      <c r="BL182" s="446">
        <v>0</v>
      </c>
      <c r="BM182" s="446">
        <v>0</v>
      </c>
      <c r="BN182" s="446">
        <v>0</v>
      </c>
      <c r="BO182" s="446">
        <v>0</v>
      </c>
      <c r="BP182" s="446">
        <v>0</v>
      </c>
      <c r="BQ182" s="446">
        <v>0</v>
      </c>
      <c r="BR182" s="446">
        <v>0</v>
      </c>
      <c r="BS182" s="446">
        <v>0</v>
      </c>
      <c r="BT182" s="446">
        <v>0</v>
      </c>
      <c r="BU182" s="446">
        <v>0</v>
      </c>
      <c r="BV182" s="446">
        <v>0</v>
      </c>
      <c r="BW182" s="446">
        <v>0</v>
      </c>
      <c r="BX182" s="446">
        <v>0</v>
      </c>
      <c r="BY182" s="446">
        <v>0</v>
      </c>
      <c r="BZ182" s="446">
        <v>0</v>
      </c>
      <c r="CA182" s="446">
        <v>0</v>
      </c>
      <c r="CB182" s="446">
        <v>0</v>
      </c>
      <c r="CC182" s="446">
        <v>0</v>
      </c>
      <c r="CD182" s="446">
        <v>0</v>
      </c>
      <c r="CE182" s="446">
        <v>0</v>
      </c>
      <c r="CF182" s="446">
        <v>0</v>
      </c>
      <c r="CG182" s="447">
        <v>0</v>
      </c>
    </row>
    <row r="183" spans="1:85" ht="15.75" customHeight="1" x14ac:dyDescent="0.35">
      <c r="B183" s="56" t="s">
        <v>787</v>
      </c>
      <c r="D183" s="446">
        <v>0</v>
      </c>
      <c r="E183" s="446">
        <v>0</v>
      </c>
      <c r="F183" s="446">
        <v>0</v>
      </c>
      <c r="G183" s="446">
        <v>0</v>
      </c>
      <c r="H183" s="446">
        <v>0</v>
      </c>
      <c r="I183" s="446">
        <v>0</v>
      </c>
      <c r="J183" s="446">
        <v>0</v>
      </c>
      <c r="K183" s="446">
        <v>0</v>
      </c>
      <c r="L183" s="446">
        <v>0</v>
      </c>
      <c r="M183" s="446">
        <v>0</v>
      </c>
      <c r="N183" s="446">
        <v>0</v>
      </c>
      <c r="O183" s="446">
        <v>0</v>
      </c>
      <c r="P183" s="446">
        <v>0</v>
      </c>
      <c r="Q183" s="446">
        <v>0</v>
      </c>
      <c r="R183" s="446">
        <v>0</v>
      </c>
      <c r="S183" s="446">
        <v>0</v>
      </c>
      <c r="T183" s="446">
        <v>0</v>
      </c>
      <c r="U183" s="446">
        <v>0</v>
      </c>
      <c r="V183" s="446">
        <v>0</v>
      </c>
      <c r="W183" s="446">
        <v>0</v>
      </c>
      <c r="X183" s="446">
        <v>0</v>
      </c>
      <c r="Y183" s="446">
        <v>0</v>
      </c>
      <c r="Z183" s="446">
        <v>0</v>
      </c>
      <c r="AA183" s="446">
        <v>0</v>
      </c>
      <c r="AB183" s="446">
        <v>0</v>
      </c>
      <c r="AC183" s="446">
        <v>0</v>
      </c>
      <c r="AD183" s="446">
        <v>0</v>
      </c>
      <c r="AE183" s="446">
        <v>0</v>
      </c>
      <c r="AF183" s="446">
        <v>0</v>
      </c>
      <c r="AG183" s="446">
        <v>0</v>
      </c>
      <c r="AH183" s="446">
        <v>0</v>
      </c>
      <c r="AI183" s="446">
        <v>0</v>
      </c>
      <c r="AJ183" s="446">
        <v>0</v>
      </c>
      <c r="AK183" s="446">
        <v>0</v>
      </c>
      <c r="AL183" s="446">
        <v>0</v>
      </c>
      <c r="AM183" s="446">
        <v>0</v>
      </c>
      <c r="AN183" s="446">
        <v>0</v>
      </c>
      <c r="AO183" s="446">
        <v>0</v>
      </c>
      <c r="AP183" s="446">
        <v>0</v>
      </c>
      <c r="AQ183" s="446">
        <v>0</v>
      </c>
      <c r="AR183" s="446">
        <v>0</v>
      </c>
      <c r="AS183" s="446">
        <v>0</v>
      </c>
      <c r="AT183" s="446">
        <v>0</v>
      </c>
      <c r="AU183" s="446">
        <v>0</v>
      </c>
      <c r="AV183" s="446">
        <v>0</v>
      </c>
      <c r="AW183" s="446">
        <v>0</v>
      </c>
      <c r="AX183" s="446">
        <v>0</v>
      </c>
      <c r="AY183" s="446">
        <v>0</v>
      </c>
      <c r="AZ183" s="446">
        <v>0</v>
      </c>
      <c r="BA183" s="446">
        <v>0</v>
      </c>
      <c r="BB183" s="446">
        <v>0</v>
      </c>
      <c r="BC183" s="446">
        <v>0</v>
      </c>
      <c r="BD183" s="446">
        <v>0</v>
      </c>
      <c r="BE183" s="446">
        <v>0</v>
      </c>
      <c r="BF183" s="446">
        <v>0</v>
      </c>
      <c r="BG183" s="446">
        <v>0</v>
      </c>
      <c r="BH183" s="446">
        <v>0</v>
      </c>
      <c r="BI183" s="446">
        <v>0</v>
      </c>
      <c r="BJ183" s="446">
        <v>0</v>
      </c>
      <c r="BK183" s="446">
        <v>0</v>
      </c>
      <c r="BL183" s="446">
        <v>0</v>
      </c>
      <c r="BM183" s="446">
        <v>0</v>
      </c>
      <c r="BN183" s="446">
        <v>0</v>
      </c>
      <c r="BO183" s="446">
        <v>0</v>
      </c>
      <c r="BP183" s="446">
        <v>0</v>
      </c>
      <c r="BQ183" s="446">
        <v>0</v>
      </c>
      <c r="BR183" s="446">
        <v>0</v>
      </c>
      <c r="BS183" s="446">
        <v>0</v>
      </c>
      <c r="BT183" s="446">
        <v>0</v>
      </c>
      <c r="BU183" s="446">
        <v>0</v>
      </c>
      <c r="BV183" s="446">
        <v>0</v>
      </c>
      <c r="BW183" s="446">
        <v>0</v>
      </c>
      <c r="BX183" s="446">
        <v>0</v>
      </c>
      <c r="BY183" s="446">
        <v>0</v>
      </c>
      <c r="BZ183" s="446">
        <v>0</v>
      </c>
      <c r="CA183" s="446">
        <v>0</v>
      </c>
      <c r="CB183" s="446">
        <v>0</v>
      </c>
      <c r="CC183" s="446">
        <v>0</v>
      </c>
      <c r="CD183" s="446">
        <v>0</v>
      </c>
      <c r="CE183" s="446">
        <v>0</v>
      </c>
      <c r="CF183" s="446">
        <v>0</v>
      </c>
      <c r="CG183" s="447">
        <v>0</v>
      </c>
    </row>
    <row r="184" spans="1:85" x14ac:dyDescent="0.35">
      <c r="B184" s="56" t="s">
        <v>788</v>
      </c>
      <c r="D184" s="446">
        <v>0</v>
      </c>
      <c r="E184" s="446">
        <v>0</v>
      </c>
      <c r="F184" s="446">
        <v>0</v>
      </c>
      <c r="G184" s="446">
        <v>0</v>
      </c>
      <c r="H184" s="446">
        <v>0</v>
      </c>
      <c r="I184" s="446">
        <v>0</v>
      </c>
      <c r="J184" s="446">
        <v>0</v>
      </c>
      <c r="K184" s="446">
        <v>0</v>
      </c>
      <c r="L184" s="446">
        <v>0</v>
      </c>
      <c r="M184" s="446">
        <v>0</v>
      </c>
      <c r="N184" s="446">
        <v>0</v>
      </c>
      <c r="O184" s="446">
        <v>0</v>
      </c>
      <c r="P184" s="446">
        <v>0</v>
      </c>
      <c r="Q184" s="446">
        <v>0</v>
      </c>
      <c r="R184" s="446">
        <v>0</v>
      </c>
      <c r="S184" s="446">
        <v>0</v>
      </c>
      <c r="T184" s="446">
        <v>0</v>
      </c>
      <c r="U184" s="446">
        <v>0</v>
      </c>
      <c r="V184" s="446">
        <v>0</v>
      </c>
      <c r="W184" s="446">
        <v>0</v>
      </c>
      <c r="X184" s="446">
        <v>0</v>
      </c>
      <c r="Y184" s="446">
        <v>0</v>
      </c>
      <c r="Z184" s="446">
        <v>0</v>
      </c>
      <c r="AA184" s="446">
        <v>0</v>
      </c>
      <c r="AB184" s="446">
        <v>0</v>
      </c>
      <c r="AC184" s="446">
        <v>0</v>
      </c>
      <c r="AD184" s="446">
        <v>0</v>
      </c>
      <c r="AE184" s="446">
        <v>0</v>
      </c>
      <c r="AF184" s="446">
        <v>0</v>
      </c>
      <c r="AG184" s="446">
        <v>0</v>
      </c>
      <c r="AH184" s="446">
        <v>0</v>
      </c>
      <c r="AI184" s="446">
        <v>0</v>
      </c>
      <c r="AJ184" s="446">
        <v>0</v>
      </c>
      <c r="AK184" s="446">
        <v>0</v>
      </c>
      <c r="AL184" s="446">
        <v>0</v>
      </c>
      <c r="AM184" s="446">
        <v>0</v>
      </c>
      <c r="AN184" s="446">
        <v>0</v>
      </c>
      <c r="AO184" s="446">
        <v>0</v>
      </c>
      <c r="AP184" s="446">
        <v>0</v>
      </c>
      <c r="AQ184" s="446">
        <v>0</v>
      </c>
      <c r="AR184" s="446">
        <v>0</v>
      </c>
      <c r="AS184" s="446">
        <v>0</v>
      </c>
      <c r="AT184" s="446">
        <v>0</v>
      </c>
      <c r="AU184" s="446">
        <v>0</v>
      </c>
      <c r="AV184" s="446">
        <v>0</v>
      </c>
      <c r="AW184" s="446">
        <v>0</v>
      </c>
      <c r="AX184" s="446">
        <v>0</v>
      </c>
      <c r="AY184" s="446">
        <v>0</v>
      </c>
      <c r="AZ184" s="446">
        <v>0</v>
      </c>
      <c r="BA184" s="446">
        <v>0</v>
      </c>
      <c r="BB184" s="446">
        <v>0</v>
      </c>
      <c r="BC184" s="446">
        <v>0</v>
      </c>
      <c r="BD184" s="446">
        <v>9</v>
      </c>
      <c r="BE184" s="446">
        <v>9</v>
      </c>
      <c r="BF184" s="446">
        <v>9</v>
      </c>
      <c r="BG184" s="446">
        <v>10</v>
      </c>
      <c r="BH184" s="446">
        <v>10</v>
      </c>
      <c r="BI184" s="446">
        <v>10</v>
      </c>
      <c r="BJ184" s="446">
        <v>10</v>
      </c>
      <c r="BK184" s="446">
        <v>10</v>
      </c>
      <c r="BL184" s="446">
        <v>10</v>
      </c>
      <c r="BM184" s="446">
        <v>9</v>
      </c>
      <c r="BN184" s="446">
        <v>9</v>
      </c>
      <c r="BO184" s="446">
        <v>8</v>
      </c>
      <c r="BP184" s="446">
        <v>5</v>
      </c>
      <c r="BQ184" s="446">
        <v>2</v>
      </c>
      <c r="BR184" s="446">
        <v>1</v>
      </c>
      <c r="BS184" s="446">
        <v>0</v>
      </c>
      <c r="BT184" s="446">
        <v>0</v>
      </c>
      <c r="BU184" s="446">
        <v>0</v>
      </c>
      <c r="BV184" s="446">
        <v>0</v>
      </c>
      <c r="BW184" s="446">
        <v>0</v>
      </c>
      <c r="BX184" s="446">
        <v>0</v>
      </c>
      <c r="BY184" s="446">
        <v>0</v>
      </c>
      <c r="BZ184" s="446">
        <v>0</v>
      </c>
      <c r="CA184" s="446">
        <v>0</v>
      </c>
      <c r="CB184" s="446">
        <v>0</v>
      </c>
      <c r="CC184" s="446">
        <v>0</v>
      </c>
      <c r="CD184" s="446">
        <v>0</v>
      </c>
      <c r="CE184" s="446">
        <v>0</v>
      </c>
      <c r="CF184" s="446">
        <v>0</v>
      </c>
      <c r="CG184" s="447">
        <v>0</v>
      </c>
    </row>
    <row r="185" spans="1:85" x14ac:dyDescent="0.35">
      <c r="A185" s="353"/>
      <c r="B185" s="56" t="s">
        <v>393</v>
      </c>
      <c r="D185" s="446">
        <v>0</v>
      </c>
      <c r="E185" s="446">
        <v>0</v>
      </c>
      <c r="F185" s="446">
        <v>0</v>
      </c>
      <c r="G185" s="446">
        <v>0</v>
      </c>
      <c r="H185" s="446">
        <v>0</v>
      </c>
      <c r="I185" s="446">
        <v>0</v>
      </c>
      <c r="J185" s="446">
        <v>0</v>
      </c>
      <c r="K185" s="446">
        <v>0</v>
      </c>
      <c r="L185" s="446">
        <v>0</v>
      </c>
      <c r="M185" s="446">
        <v>0</v>
      </c>
      <c r="N185" s="446">
        <v>0</v>
      </c>
      <c r="O185" s="446">
        <v>0</v>
      </c>
      <c r="P185" s="446">
        <v>0</v>
      </c>
      <c r="Q185" s="446">
        <v>0</v>
      </c>
      <c r="R185" s="446">
        <v>0</v>
      </c>
      <c r="S185" s="446">
        <v>0</v>
      </c>
      <c r="T185" s="446">
        <v>0</v>
      </c>
      <c r="U185" s="446">
        <v>0</v>
      </c>
      <c r="V185" s="446">
        <v>0</v>
      </c>
      <c r="W185" s="446">
        <v>0</v>
      </c>
      <c r="X185" s="446">
        <v>0</v>
      </c>
      <c r="Y185" s="446">
        <v>0</v>
      </c>
      <c r="Z185" s="446">
        <v>0</v>
      </c>
      <c r="AA185" s="446">
        <v>0</v>
      </c>
      <c r="AB185" s="446">
        <v>0</v>
      </c>
      <c r="AC185" s="446">
        <v>0</v>
      </c>
      <c r="AD185" s="446">
        <v>0</v>
      </c>
      <c r="AE185" s="446">
        <v>0</v>
      </c>
      <c r="AF185" s="446">
        <v>0</v>
      </c>
      <c r="AG185" s="446">
        <v>0</v>
      </c>
      <c r="AH185" s="446">
        <v>0</v>
      </c>
      <c r="AI185" s="446">
        <v>0</v>
      </c>
      <c r="AJ185" s="446">
        <v>0</v>
      </c>
      <c r="AK185" s="446">
        <v>0</v>
      </c>
      <c r="AL185" s="446">
        <v>0</v>
      </c>
      <c r="AM185" s="446">
        <v>0</v>
      </c>
      <c r="AN185" s="446">
        <v>0</v>
      </c>
      <c r="AO185" s="446">
        <v>0</v>
      </c>
      <c r="AP185" s="446">
        <v>0</v>
      </c>
      <c r="AQ185" s="446">
        <v>0</v>
      </c>
      <c r="AR185" s="446">
        <v>0</v>
      </c>
      <c r="AS185" s="446">
        <v>0</v>
      </c>
      <c r="AT185" s="446">
        <v>0</v>
      </c>
      <c r="AU185" s="446">
        <v>0</v>
      </c>
      <c r="AV185" s="446">
        <v>0</v>
      </c>
      <c r="AW185" s="446">
        <v>0</v>
      </c>
      <c r="AX185" s="446">
        <v>0</v>
      </c>
      <c r="AY185" s="446">
        <v>0</v>
      </c>
      <c r="AZ185" s="446">
        <v>0</v>
      </c>
      <c r="BA185" s="446">
        <v>0</v>
      </c>
      <c r="BB185" s="446">
        <v>0</v>
      </c>
      <c r="BC185" s="446">
        <v>0</v>
      </c>
      <c r="BD185" s="446">
        <v>0</v>
      </c>
      <c r="BE185" s="446">
        <v>0</v>
      </c>
      <c r="BF185" s="446">
        <v>0</v>
      </c>
      <c r="BG185" s="446">
        <v>0</v>
      </c>
      <c r="BH185" s="446">
        <v>0</v>
      </c>
      <c r="BI185" s="446">
        <v>0</v>
      </c>
      <c r="BJ185" s="446">
        <v>0</v>
      </c>
      <c r="BK185" s="446">
        <v>0</v>
      </c>
      <c r="BL185" s="446">
        <v>0</v>
      </c>
      <c r="BM185" s="446">
        <v>0</v>
      </c>
      <c r="BN185" s="446">
        <v>0</v>
      </c>
      <c r="BO185" s="446">
        <v>1</v>
      </c>
      <c r="BP185" s="446">
        <v>2</v>
      </c>
      <c r="BQ185" s="446">
        <v>5</v>
      </c>
      <c r="BR185" s="446">
        <v>5</v>
      </c>
      <c r="BS185" s="446">
        <v>8</v>
      </c>
      <c r="BT185" s="446">
        <v>9</v>
      </c>
      <c r="BU185" s="446">
        <v>9</v>
      </c>
      <c r="BV185" s="446">
        <v>8</v>
      </c>
      <c r="BW185" s="446">
        <v>8</v>
      </c>
      <c r="BX185" s="446">
        <v>8</v>
      </c>
      <c r="BY185" s="446">
        <v>8</v>
      </c>
      <c r="BZ185" s="446">
        <v>8</v>
      </c>
      <c r="CA185" s="446">
        <v>8</v>
      </c>
      <c r="CB185" s="446">
        <v>8</v>
      </c>
      <c r="CC185" s="446">
        <v>7</v>
      </c>
      <c r="CD185" s="446">
        <v>7</v>
      </c>
      <c r="CE185" s="446">
        <v>7</v>
      </c>
      <c r="CF185" s="446">
        <v>7</v>
      </c>
      <c r="CG185" s="447">
        <v>7</v>
      </c>
    </row>
    <row r="186" spans="1:85" x14ac:dyDescent="0.35">
      <c r="A186" s="353"/>
      <c r="B186" s="56" t="s">
        <v>803</v>
      </c>
      <c r="C186" s="353"/>
      <c r="D186" s="446">
        <v>0</v>
      </c>
      <c r="E186" s="446">
        <v>0</v>
      </c>
      <c r="F186" s="446">
        <v>0</v>
      </c>
      <c r="G186" s="446">
        <v>0</v>
      </c>
      <c r="H186" s="446">
        <v>0</v>
      </c>
      <c r="I186" s="446">
        <v>0</v>
      </c>
      <c r="J186" s="446">
        <v>0</v>
      </c>
      <c r="K186" s="446">
        <v>0</v>
      </c>
      <c r="L186" s="446">
        <v>0</v>
      </c>
      <c r="M186" s="446">
        <v>0</v>
      </c>
      <c r="N186" s="446">
        <v>0</v>
      </c>
      <c r="O186" s="446">
        <v>0</v>
      </c>
      <c r="P186" s="446">
        <v>0</v>
      </c>
      <c r="Q186" s="446">
        <v>0</v>
      </c>
      <c r="R186" s="446">
        <v>0</v>
      </c>
      <c r="S186" s="446">
        <v>0</v>
      </c>
      <c r="T186" s="446">
        <v>0</v>
      </c>
      <c r="U186" s="446">
        <v>0</v>
      </c>
      <c r="V186" s="446">
        <v>0</v>
      </c>
      <c r="W186" s="446">
        <v>0</v>
      </c>
      <c r="X186" s="446">
        <v>0</v>
      </c>
      <c r="Y186" s="446">
        <v>0</v>
      </c>
      <c r="Z186" s="446">
        <v>0</v>
      </c>
      <c r="AA186" s="446">
        <v>0</v>
      </c>
      <c r="AB186" s="446">
        <v>0</v>
      </c>
      <c r="AC186" s="446">
        <v>0</v>
      </c>
      <c r="AD186" s="446">
        <v>0</v>
      </c>
      <c r="AE186" s="446">
        <v>0</v>
      </c>
      <c r="AF186" s="446">
        <v>0</v>
      </c>
      <c r="AG186" s="446">
        <v>0</v>
      </c>
      <c r="AH186" s="446">
        <v>0</v>
      </c>
      <c r="AI186" s="446">
        <v>0</v>
      </c>
      <c r="AJ186" s="446">
        <v>0</v>
      </c>
      <c r="AK186" s="446">
        <v>0</v>
      </c>
      <c r="AL186" s="446">
        <v>0</v>
      </c>
      <c r="AM186" s="446">
        <v>0</v>
      </c>
      <c r="AN186" s="446">
        <v>0</v>
      </c>
      <c r="AO186" s="446">
        <v>0</v>
      </c>
      <c r="AP186" s="446">
        <v>0</v>
      </c>
      <c r="AQ186" s="446">
        <v>0</v>
      </c>
      <c r="AR186" s="446">
        <v>0</v>
      </c>
      <c r="AS186" s="446">
        <v>0</v>
      </c>
      <c r="AT186" s="446">
        <v>0</v>
      </c>
      <c r="AU186" s="446">
        <v>0</v>
      </c>
      <c r="AV186" s="446">
        <v>0</v>
      </c>
      <c r="AW186" s="446">
        <v>0</v>
      </c>
      <c r="AX186" s="446">
        <v>0</v>
      </c>
      <c r="AY186" s="446">
        <v>0</v>
      </c>
      <c r="AZ186" s="446">
        <v>0</v>
      </c>
      <c r="BA186" s="446">
        <v>0</v>
      </c>
      <c r="BB186" s="446">
        <v>0</v>
      </c>
      <c r="BC186" s="446">
        <v>0</v>
      </c>
      <c r="BD186" s="446">
        <v>1</v>
      </c>
      <c r="BE186" s="446">
        <v>1</v>
      </c>
      <c r="BF186" s="446">
        <v>1</v>
      </c>
      <c r="BG186" s="446">
        <v>1</v>
      </c>
      <c r="BH186" s="446">
        <v>1</v>
      </c>
      <c r="BI186" s="446">
        <v>1</v>
      </c>
      <c r="BJ186" s="446">
        <v>1</v>
      </c>
      <c r="BK186" s="446">
        <v>1</v>
      </c>
      <c r="BL186" s="446">
        <v>1</v>
      </c>
      <c r="BM186" s="446">
        <v>1</v>
      </c>
      <c r="BN186" s="446">
        <v>0</v>
      </c>
      <c r="BO186" s="446">
        <v>0</v>
      </c>
      <c r="BP186" s="446">
        <v>0</v>
      </c>
      <c r="BQ186" s="446">
        <v>0</v>
      </c>
      <c r="BR186" s="446">
        <v>0</v>
      </c>
      <c r="BS186" s="446">
        <v>0</v>
      </c>
      <c r="BT186" s="446">
        <v>0</v>
      </c>
      <c r="BU186" s="446">
        <v>0</v>
      </c>
      <c r="BV186" s="446">
        <v>0</v>
      </c>
      <c r="BW186" s="446">
        <v>0</v>
      </c>
      <c r="BX186" s="446">
        <v>0</v>
      </c>
      <c r="BY186" s="446">
        <v>0</v>
      </c>
      <c r="BZ186" s="446">
        <v>0</v>
      </c>
      <c r="CA186" s="446">
        <v>0</v>
      </c>
      <c r="CB186" s="446">
        <v>0</v>
      </c>
      <c r="CC186" s="446">
        <v>0</v>
      </c>
      <c r="CD186" s="446">
        <v>0</v>
      </c>
      <c r="CE186" s="446">
        <v>0</v>
      </c>
      <c r="CF186" s="446">
        <v>0</v>
      </c>
      <c r="CG186" s="447">
        <v>0</v>
      </c>
    </row>
    <row r="187" spans="1:85" ht="15.75" customHeight="1" x14ac:dyDescent="0.35">
      <c r="A187" s="508"/>
      <c r="B187" s="509"/>
      <c r="C187" s="509"/>
      <c r="D187" s="490"/>
      <c r="E187" s="490"/>
      <c r="F187" s="490"/>
      <c r="G187" s="490"/>
      <c r="H187" s="490"/>
      <c r="I187" s="490"/>
      <c r="J187" s="490"/>
      <c r="K187" s="490"/>
      <c r="L187" s="490"/>
      <c r="M187" s="490"/>
      <c r="N187" s="490"/>
      <c r="O187" s="490"/>
      <c r="P187" s="490"/>
      <c r="Q187" s="490"/>
      <c r="R187" s="490"/>
      <c r="S187" s="490"/>
      <c r="T187" s="490"/>
      <c r="U187" s="490"/>
      <c r="V187" s="490"/>
      <c r="W187" s="490"/>
      <c r="X187" s="490"/>
      <c r="Y187" s="490"/>
      <c r="Z187" s="490"/>
      <c r="AA187" s="490"/>
      <c r="AB187" s="490"/>
      <c r="AC187" s="490"/>
      <c r="AD187" s="490"/>
      <c r="AE187" s="490"/>
      <c r="AF187" s="490"/>
      <c r="AG187" s="490"/>
      <c r="AH187" s="490"/>
      <c r="AI187" s="490"/>
      <c r="AJ187" s="490"/>
      <c r="AK187" s="490"/>
      <c r="AL187" s="490"/>
      <c r="AM187" s="490"/>
      <c r="AN187" s="490"/>
      <c r="AO187" s="490"/>
      <c r="AP187" s="490"/>
      <c r="AQ187" s="490"/>
      <c r="AR187" s="490"/>
      <c r="AS187" s="490"/>
      <c r="AT187" s="490"/>
      <c r="AU187" s="490"/>
      <c r="AV187" s="490"/>
      <c r="AW187" s="490"/>
      <c r="AX187" s="490"/>
      <c r="AY187" s="490"/>
      <c r="AZ187" s="490"/>
      <c r="BA187" s="490"/>
      <c r="BB187" s="490"/>
      <c r="BC187" s="490"/>
      <c r="BD187" s="490"/>
      <c r="BE187" s="490"/>
      <c r="BF187" s="490"/>
      <c r="BG187" s="490"/>
      <c r="BH187" s="490"/>
      <c r="BI187" s="490"/>
      <c r="BJ187" s="490"/>
      <c r="BK187" s="490"/>
      <c r="BL187" s="490"/>
      <c r="BM187" s="490"/>
      <c r="BN187" s="490"/>
      <c r="BO187" s="490"/>
      <c r="BP187" s="490"/>
      <c r="BQ187" s="490"/>
      <c r="BR187" s="490"/>
      <c r="BS187" s="490"/>
      <c r="BT187" s="490"/>
      <c r="BU187" s="490"/>
      <c r="BV187" s="490"/>
      <c r="BW187" s="490"/>
      <c r="BX187" s="490"/>
      <c r="BY187" s="490"/>
      <c r="BZ187" s="490"/>
      <c r="CA187" s="490"/>
      <c r="CB187" s="490"/>
      <c r="CC187" s="490"/>
      <c r="CD187" s="490"/>
      <c r="CE187" s="490"/>
      <c r="CF187" s="490"/>
      <c r="CG187" s="491"/>
    </row>
    <row r="188" spans="1:85" ht="77.5" x14ac:dyDescent="0.35">
      <c r="A188" s="508"/>
      <c r="B188" s="510" t="s">
        <v>822</v>
      </c>
      <c r="C188" s="509"/>
      <c r="D188" s="490"/>
      <c r="E188" s="490"/>
      <c r="F188" s="490"/>
      <c r="G188" s="490"/>
      <c r="H188" s="490"/>
      <c r="I188" s="490"/>
      <c r="J188" s="490"/>
      <c r="K188" s="490"/>
      <c r="L188" s="490"/>
      <c r="M188" s="490"/>
      <c r="N188" s="490"/>
      <c r="O188" s="490"/>
      <c r="P188" s="490"/>
      <c r="Q188" s="490"/>
      <c r="R188" s="490"/>
      <c r="S188" s="490"/>
      <c r="T188" s="490"/>
      <c r="U188" s="490"/>
      <c r="V188" s="490"/>
      <c r="W188" s="490"/>
      <c r="X188" s="490"/>
      <c r="Y188" s="490"/>
      <c r="Z188" s="490"/>
      <c r="AA188" s="490"/>
      <c r="AB188" s="490"/>
      <c r="AC188" s="490"/>
      <c r="AD188" s="490"/>
      <c r="AE188" s="490"/>
      <c r="AF188" s="490"/>
      <c r="AG188" s="490"/>
      <c r="AH188" s="490"/>
      <c r="AI188" s="490"/>
      <c r="AJ188" s="490"/>
      <c r="AK188" s="490"/>
      <c r="AL188" s="490"/>
      <c r="AM188" s="490"/>
      <c r="AN188" s="490"/>
      <c r="AO188" s="490"/>
      <c r="AP188" s="490"/>
      <c r="AQ188" s="490"/>
      <c r="AR188" s="490"/>
      <c r="AS188" s="490"/>
      <c r="AT188" s="490"/>
      <c r="AU188" s="490"/>
      <c r="AV188" s="490"/>
      <c r="AW188" s="490"/>
      <c r="AX188" s="490"/>
      <c r="AY188" s="490"/>
      <c r="AZ188" s="490"/>
      <c r="BA188" s="490"/>
      <c r="BB188" s="490"/>
      <c r="BC188" s="490"/>
      <c r="BD188" s="490"/>
      <c r="BE188" s="490"/>
      <c r="BF188" s="490"/>
      <c r="BG188" s="490"/>
      <c r="BH188" s="490"/>
      <c r="BI188" s="490"/>
      <c r="BJ188" s="490"/>
      <c r="BK188" s="490"/>
      <c r="BL188" s="490"/>
      <c r="BM188" s="490"/>
      <c r="BN188" s="490"/>
      <c r="BO188" s="490"/>
      <c r="BP188" s="490"/>
      <c r="BQ188" s="490"/>
      <c r="BR188" s="490"/>
      <c r="BS188" s="490"/>
      <c r="BT188" s="490"/>
      <c r="BU188" s="490"/>
      <c r="BV188" s="490"/>
      <c r="BW188" s="490"/>
      <c r="BX188" s="490"/>
      <c r="BY188" s="490"/>
      <c r="BZ188" s="490"/>
      <c r="CA188" s="490"/>
      <c r="CB188" s="490"/>
      <c r="CC188" s="490"/>
      <c r="CD188" s="490"/>
      <c r="CE188" s="490"/>
      <c r="CF188" s="490"/>
      <c r="CG188" s="491"/>
    </row>
    <row r="189" spans="1:85" ht="62.5" thickBot="1" x14ac:dyDescent="0.4">
      <c r="A189" s="511"/>
      <c r="B189" s="512" t="s">
        <v>823</v>
      </c>
      <c r="C189" s="511"/>
      <c r="D189" s="513"/>
      <c r="E189" s="513"/>
      <c r="F189" s="513"/>
      <c r="G189" s="513"/>
      <c r="H189" s="513"/>
      <c r="I189" s="513"/>
      <c r="J189" s="513"/>
      <c r="K189" s="513"/>
      <c r="L189" s="513"/>
      <c r="M189" s="513"/>
      <c r="N189" s="513"/>
      <c r="O189" s="513"/>
      <c r="P189" s="513"/>
      <c r="Q189" s="513"/>
      <c r="R189" s="513"/>
      <c r="S189" s="513"/>
      <c r="T189" s="513"/>
      <c r="U189" s="513"/>
      <c r="V189" s="513"/>
      <c r="W189" s="513"/>
      <c r="X189" s="513"/>
      <c r="Y189" s="513"/>
      <c r="Z189" s="513"/>
      <c r="AA189" s="513"/>
      <c r="AB189" s="513"/>
      <c r="AC189" s="513"/>
      <c r="AD189" s="513"/>
      <c r="AE189" s="513"/>
      <c r="AF189" s="513"/>
      <c r="AG189" s="513"/>
      <c r="AH189" s="513"/>
      <c r="AI189" s="513"/>
      <c r="AJ189" s="513"/>
      <c r="AK189" s="513"/>
      <c r="AL189" s="513"/>
      <c r="AM189" s="513"/>
      <c r="AN189" s="513"/>
      <c r="AO189" s="513"/>
      <c r="AP189" s="513"/>
      <c r="AQ189" s="513"/>
      <c r="AR189" s="513"/>
      <c r="AS189" s="513"/>
      <c r="AT189" s="513"/>
      <c r="AU189" s="513"/>
      <c r="AV189" s="513"/>
      <c r="AW189" s="513"/>
      <c r="AX189" s="513"/>
      <c r="AY189" s="513"/>
      <c r="AZ189" s="513"/>
      <c r="BA189" s="513"/>
      <c r="BB189" s="513"/>
      <c r="BC189" s="513"/>
      <c r="BD189" s="513"/>
      <c r="BE189" s="513"/>
      <c r="BF189" s="513"/>
      <c r="BG189" s="513"/>
      <c r="BH189" s="513"/>
      <c r="BI189" s="513"/>
      <c r="BJ189" s="513"/>
      <c r="BK189" s="513"/>
      <c r="BL189" s="513"/>
      <c r="BM189" s="513"/>
      <c r="BN189" s="513"/>
      <c r="BO189" s="513"/>
      <c r="BP189" s="513"/>
      <c r="BQ189" s="513"/>
      <c r="BR189" s="513"/>
      <c r="BS189" s="513"/>
      <c r="BT189" s="513"/>
      <c r="BU189" s="513"/>
      <c r="BV189" s="513"/>
      <c r="BW189" s="513"/>
      <c r="BX189" s="413"/>
      <c r="BY189" s="413"/>
      <c r="BZ189" s="413"/>
      <c r="CA189" s="413"/>
      <c r="CB189" s="413"/>
      <c r="CC189" s="413"/>
      <c r="CD189" s="413"/>
      <c r="CE189" s="413"/>
      <c r="CF189" s="413"/>
      <c r="CG189" s="514"/>
    </row>
    <row r="191" spans="1:85" x14ac:dyDescent="0.35">
      <c r="BX191" s="515"/>
      <c r="BY191" s="515"/>
      <c r="BZ191" s="515"/>
      <c r="CA191" s="515"/>
      <c r="CB191" s="515"/>
      <c r="CC191" s="515"/>
      <c r="CD191" s="515"/>
      <c r="CE191" s="515"/>
      <c r="CF191" s="515"/>
      <c r="CG191" s="515"/>
    </row>
    <row r="192" spans="1:85" x14ac:dyDescent="0.35">
      <c r="BX192" s="515"/>
      <c r="BY192" s="515"/>
      <c r="BZ192" s="515"/>
      <c r="CA192" s="515"/>
      <c r="CB192" s="515"/>
      <c r="CC192" s="515"/>
      <c r="CD192" s="515"/>
      <c r="CE192" s="515"/>
      <c r="CF192" s="515"/>
      <c r="CG192" s="515"/>
    </row>
    <row r="197" ht="32.25" customHeight="1" x14ac:dyDescent="0.35"/>
    <row r="204" ht="48" customHeight="1" x14ac:dyDescent="0.35"/>
    <row r="205" ht="98.25" customHeight="1" x14ac:dyDescent="0.35"/>
  </sheetData>
  <hyperlinks>
    <hyperlink ref="B1" location="Notes!A1" display="Information relating to this table can be found in the 'Notes' tab" xr:uid="{0BEE250B-5A0B-45B8-BF86-269AF61B1EEF}"/>
    <hyperlink ref="A1" location="Contents!A1" display="Contents page" xr:uid="{FDC03DC1-713C-4A01-B73E-B908BF1EF145}"/>
  </hyperlinks>
  <pageMargins left="0.75" right="0.75" top="1" bottom="1" header="0.5" footer="0.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2944A-3D05-4DAA-9729-2BBC7F184484}">
  <sheetPr>
    <tabColor theme="5" tint="0.39997558519241921"/>
  </sheetPr>
  <dimension ref="A1:CG41"/>
  <sheetViews>
    <sheetView topLeftCell="A16" zoomScale="60" zoomScaleNormal="60" workbookViewId="0">
      <pane xSplit="2" topLeftCell="BV1" activePane="topRight" state="frozen"/>
      <selection activeCell="C1" sqref="C1"/>
      <selection pane="topRight" activeCell="AH28" sqref="AH28:CG28"/>
    </sheetView>
  </sheetViews>
  <sheetFormatPr defaultColWidth="9" defaultRowHeight="15.5" x14ac:dyDescent="0.35"/>
  <cols>
    <col min="1" max="1" width="23" style="350" bestFit="1" customWidth="1"/>
    <col min="2" max="2" width="108" style="350" bestFit="1" customWidth="1"/>
    <col min="3" max="3" width="25.54296875" style="350" hidden="1" customWidth="1"/>
    <col min="4" max="33" width="12.54296875" style="219" hidden="1" customWidth="1"/>
    <col min="34" max="75" width="12.54296875" style="219" customWidth="1"/>
    <col min="76" max="84" width="12.54296875" style="353" customWidth="1"/>
    <col min="85" max="85" width="10.54296875" style="353" bestFit="1" customWidth="1"/>
    <col min="86" max="16384" width="9" style="353"/>
  </cols>
  <sheetData>
    <row r="1" spans="1:85" s="351" customFormat="1" ht="25.5" customHeight="1" thickBot="1" x14ac:dyDescent="0.3">
      <c r="A1" s="26" t="s">
        <v>47</v>
      </c>
      <c r="B1" s="116" t="s">
        <v>224</v>
      </c>
      <c r="C1" s="117"/>
      <c r="D1" s="349"/>
      <c r="E1" s="349"/>
      <c r="F1" s="349"/>
      <c r="G1" s="349"/>
      <c r="H1" s="349"/>
      <c r="I1" s="349"/>
      <c r="J1" s="349"/>
      <c r="K1" s="349"/>
      <c r="L1" s="349"/>
      <c r="M1" s="349"/>
      <c r="N1" s="349"/>
      <c r="O1" s="349"/>
      <c r="P1" s="349"/>
      <c r="Q1" s="349"/>
      <c r="R1" s="349"/>
      <c r="S1" s="349"/>
      <c r="T1" s="349"/>
      <c r="U1" s="349"/>
      <c r="V1" s="349"/>
      <c r="W1" s="349"/>
      <c r="X1" s="349"/>
      <c r="Y1" s="349"/>
      <c r="Z1" s="349"/>
      <c r="AA1" s="349"/>
      <c r="AB1" s="349"/>
      <c r="AC1" s="349"/>
      <c r="AD1" s="349"/>
      <c r="AE1" s="349"/>
      <c r="AF1" s="349"/>
      <c r="AG1" s="349"/>
      <c r="AH1" s="349"/>
      <c r="AI1" s="349"/>
      <c r="AJ1" s="349"/>
      <c r="AK1" s="349"/>
      <c r="AL1" s="349"/>
      <c r="AM1" s="349"/>
      <c r="AN1" s="349"/>
      <c r="AO1" s="349"/>
      <c r="AP1" s="349"/>
      <c r="AQ1" s="349"/>
      <c r="AR1" s="349"/>
      <c r="AS1" s="349"/>
      <c r="AT1" s="349"/>
      <c r="AU1" s="349"/>
      <c r="AV1" s="349"/>
      <c r="AW1" s="349"/>
      <c r="AX1" s="349"/>
      <c r="AY1" s="349"/>
      <c r="AZ1" s="349"/>
      <c r="BA1" s="349"/>
      <c r="BB1" s="349"/>
      <c r="BC1" s="349"/>
      <c r="BD1" s="349"/>
      <c r="BE1" s="349"/>
      <c r="BF1" s="349"/>
      <c r="BG1" s="349"/>
      <c r="BH1" s="349"/>
      <c r="BI1" s="349"/>
      <c r="BJ1" s="349"/>
      <c r="BK1" s="349"/>
      <c r="BL1" s="349"/>
      <c r="BM1" s="349"/>
      <c r="BN1" s="349"/>
      <c r="BO1" s="349"/>
      <c r="BP1" s="349"/>
      <c r="BQ1" s="349"/>
      <c r="BR1" s="349"/>
      <c r="BS1" s="349"/>
      <c r="BT1" s="349"/>
      <c r="BU1" s="349"/>
      <c r="BV1" s="416"/>
      <c r="BW1" s="416"/>
    </row>
    <row r="2" spans="1:85" ht="15.75" customHeight="1" x14ac:dyDescent="0.35">
      <c r="A2" s="30" t="s">
        <v>225</v>
      </c>
      <c r="B2" s="31" t="s">
        <v>824</v>
      </c>
      <c r="C2" s="438"/>
      <c r="D2" s="34" t="s">
        <v>296</v>
      </c>
      <c r="E2" s="34" t="s">
        <v>297</v>
      </c>
      <c r="F2" s="34" t="s">
        <v>298</v>
      </c>
      <c r="G2" s="34" t="s">
        <v>299</v>
      </c>
      <c r="H2" s="34" t="s">
        <v>300</v>
      </c>
      <c r="I2" s="34" t="s">
        <v>301</v>
      </c>
      <c r="J2" s="34" t="s">
        <v>302</v>
      </c>
      <c r="K2" s="34" t="s">
        <v>303</v>
      </c>
      <c r="L2" s="34" t="s">
        <v>304</v>
      </c>
      <c r="M2" s="34" t="s">
        <v>305</v>
      </c>
      <c r="N2" s="34" t="s">
        <v>306</v>
      </c>
      <c r="O2" s="34" t="s">
        <v>307</v>
      </c>
      <c r="P2" s="34" t="s">
        <v>308</v>
      </c>
      <c r="Q2" s="34" t="s">
        <v>309</v>
      </c>
      <c r="R2" s="34" t="s">
        <v>310</v>
      </c>
      <c r="S2" s="34" t="s">
        <v>311</v>
      </c>
      <c r="T2" s="34" t="s">
        <v>312</v>
      </c>
      <c r="U2" s="34" t="s">
        <v>313</v>
      </c>
      <c r="V2" s="34" t="s">
        <v>314</v>
      </c>
      <c r="W2" s="34" t="s">
        <v>315</v>
      </c>
      <c r="X2" s="34" t="s">
        <v>316</v>
      </c>
      <c r="Y2" s="34" t="s">
        <v>317</v>
      </c>
      <c r="Z2" s="34" t="s">
        <v>318</v>
      </c>
      <c r="AA2" s="34" t="s">
        <v>319</v>
      </c>
      <c r="AB2" s="34" t="s">
        <v>320</v>
      </c>
      <c r="AC2" s="34" t="s">
        <v>321</v>
      </c>
      <c r="AD2" s="34" t="s">
        <v>322</v>
      </c>
      <c r="AE2" s="34" t="s">
        <v>323</v>
      </c>
      <c r="AF2" s="34" t="s">
        <v>324</v>
      </c>
      <c r="AG2" s="34" t="s">
        <v>325</v>
      </c>
      <c r="AH2" s="34" t="s">
        <v>326</v>
      </c>
      <c r="AI2" s="34" t="s">
        <v>327</v>
      </c>
      <c r="AJ2" s="34" t="s">
        <v>328</v>
      </c>
      <c r="AK2" s="34" t="s">
        <v>329</v>
      </c>
      <c r="AL2" s="34" t="s">
        <v>330</v>
      </c>
      <c r="AM2" s="34" t="s">
        <v>331</v>
      </c>
      <c r="AN2" s="34" t="s">
        <v>332</v>
      </c>
      <c r="AO2" s="34" t="s">
        <v>333</v>
      </c>
      <c r="AP2" s="34" t="s">
        <v>334</v>
      </c>
      <c r="AQ2" s="34" t="s">
        <v>335</v>
      </c>
      <c r="AR2" s="34" t="s">
        <v>336</v>
      </c>
      <c r="AS2" s="34" t="s">
        <v>337</v>
      </c>
      <c r="AT2" s="34" t="s">
        <v>338</v>
      </c>
      <c r="AU2" s="34" t="s">
        <v>339</v>
      </c>
      <c r="AV2" s="34" t="s">
        <v>340</v>
      </c>
      <c r="AW2" s="34" t="s">
        <v>341</v>
      </c>
      <c r="AX2" s="34" t="s">
        <v>342</v>
      </c>
      <c r="AY2" s="34" t="s">
        <v>227</v>
      </c>
      <c r="AZ2" s="34" t="s">
        <v>228</v>
      </c>
      <c r="BA2" s="34" t="s">
        <v>229</v>
      </c>
      <c r="BB2" s="34" t="s">
        <v>230</v>
      </c>
      <c r="BC2" s="34" t="s">
        <v>231</v>
      </c>
      <c r="BD2" s="34" t="s">
        <v>232</v>
      </c>
      <c r="BE2" s="34" t="s">
        <v>233</v>
      </c>
      <c r="BF2" s="34" t="s">
        <v>234</v>
      </c>
      <c r="BG2" s="34" t="s">
        <v>235</v>
      </c>
      <c r="BH2" s="34" t="s">
        <v>236</v>
      </c>
      <c r="BI2" s="34" t="s">
        <v>237</v>
      </c>
      <c r="BJ2" s="34" t="s">
        <v>238</v>
      </c>
      <c r="BK2" s="34" t="s">
        <v>239</v>
      </c>
      <c r="BL2" s="34" t="s">
        <v>240</v>
      </c>
      <c r="BM2" s="34" t="s">
        <v>241</v>
      </c>
      <c r="BN2" s="34" t="s">
        <v>242</v>
      </c>
      <c r="BO2" s="34" t="s">
        <v>243</v>
      </c>
      <c r="BP2" s="34" t="s">
        <v>244</v>
      </c>
      <c r="BQ2" s="34" t="s">
        <v>245</v>
      </c>
      <c r="BR2" s="34" t="s">
        <v>246</v>
      </c>
      <c r="BS2" s="34" t="s">
        <v>247</v>
      </c>
      <c r="BT2" s="34" t="s">
        <v>248</v>
      </c>
      <c r="BU2" s="34" t="s">
        <v>249</v>
      </c>
      <c r="BV2" s="34" t="s">
        <v>250</v>
      </c>
      <c r="BW2" s="34" t="s">
        <v>251</v>
      </c>
      <c r="BX2" s="34" t="s">
        <v>252</v>
      </c>
      <c r="BY2" s="34" t="s">
        <v>253</v>
      </c>
      <c r="BZ2" s="34" t="s">
        <v>254</v>
      </c>
      <c r="CA2" s="34" t="s">
        <v>255</v>
      </c>
      <c r="CB2" s="34" t="s">
        <v>256</v>
      </c>
      <c r="CC2" s="34" t="s">
        <v>257</v>
      </c>
      <c r="CD2" s="34" t="s">
        <v>258</v>
      </c>
      <c r="CE2" s="34" t="s">
        <v>259</v>
      </c>
      <c r="CF2" s="34" t="s">
        <v>260</v>
      </c>
      <c r="CG2" s="35" t="s">
        <v>261</v>
      </c>
    </row>
    <row r="3" spans="1:85" x14ac:dyDescent="0.35">
      <c r="A3" s="119">
        <v>2025</v>
      </c>
      <c r="B3" s="354" t="s">
        <v>373</v>
      </c>
      <c r="C3" s="404"/>
      <c r="D3" s="279" t="s">
        <v>263</v>
      </c>
      <c r="E3" s="279" t="s">
        <v>263</v>
      </c>
      <c r="F3" s="279" t="s">
        <v>263</v>
      </c>
      <c r="G3" s="279" t="s">
        <v>263</v>
      </c>
      <c r="H3" s="279" t="s">
        <v>263</v>
      </c>
      <c r="I3" s="279" t="s">
        <v>263</v>
      </c>
      <c r="J3" s="279" t="s">
        <v>263</v>
      </c>
      <c r="K3" s="279" t="s">
        <v>263</v>
      </c>
      <c r="L3" s="279" t="s">
        <v>263</v>
      </c>
      <c r="M3" s="279" t="s">
        <v>263</v>
      </c>
      <c r="N3" s="279" t="s">
        <v>263</v>
      </c>
      <c r="O3" s="279" t="s">
        <v>263</v>
      </c>
      <c r="P3" s="279" t="s">
        <v>263</v>
      </c>
      <c r="Q3" s="279" t="s">
        <v>263</v>
      </c>
      <c r="R3" s="279" t="s">
        <v>263</v>
      </c>
      <c r="S3" s="279" t="s">
        <v>263</v>
      </c>
      <c r="T3" s="279" t="s">
        <v>263</v>
      </c>
      <c r="U3" s="279" t="s">
        <v>263</v>
      </c>
      <c r="V3" s="279" t="s">
        <v>263</v>
      </c>
      <c r="W3" s="279" t="s">
        <v>263</v>
      </c>
      <c r="X3" s="279" t="s">
        <v>263</v>
      </c>
      <c r="Y3" s="279" t="s">
        <v>263</v>
      </c>
      <c r="Z3" s="279" t="s">
        <v>263</v>
      </c>
      <c r="AA3" s="279" t="s">
        <v>263</v>
      </c>
      <c r="AB3" s="279" t="s">
        <v>263</v>
      </c>
      <c r="AC3" s="279" t="s">
        <v>263</v>
      </c>
      <c r="AD3" s="279" t="s">
        <v>263</v>
      </c>
      <c r="AE3" s="279" t="s">
        <v>263</v>
      </c>
      <c r="AF3" s="279" t="s">
        <v>263</v>
      </c>
      <c r="AG3" s="279" t="s">
        <v>263</v>
      </c>
      <c r="AH3" s="279" t="s">
        <v>263</v>
      </c>
      <c r="AI3" s="279" t="s">
        <v>263</v>
      </c>
      <c r="AJ3" s="279" t="s">
        <v>263</v>
      </c>
      <c r="AK3" s="279" t="s">
        <v>263</v>
      </c>
      <c r="AL3" s="279" t="s">
        <v>263</v>
      </c>
      <c r="AM3" s="279" t="s">
        <v>263</v>
      </c>
      <c r="AN3" s="279" t="s">
        <v>263</v>
      </c>
      <c r="AO3" s="279" t="s">
        <v>263</v>
      </c>
      <c r="AP3" s="279" t="s">
        <v>263</v>
      </c>
      <c r="AQ3" s="279" t="s">
        <v>263</v>
      </c>
      <c r="AR3" s="279" t="s">
        <v>263</v>
      </c>
      <c r="AS3" s="279" t="s">
        <v>263</v>
      </c>
      <c r="AT3" s="279" t="s">
        <v>263</v>
      </c>
      <c r="AU3" s="279" t="s">
        <v>263</v>
      </c>
      <c r="AV3" s="279" t="s">
        <v>263</v>
      </c>
      <c r="AW3" s="279" t="s">
        <v>263</v>
      </c>
      <c r="AX3" s="279" t="s">
        <v>263</v>
      </c>
      <c r="AY3" s="279" t="s">
        <v>263</v>
      </c>
      <c r="AZ3" s="279" t="s">
        <v>263</v>
      </c>
      <c r="BA3" s="279" t="s">
        <v>263</v>
      </c>
      <c r="BB3" s="279" t="s">
        <v>263</v>
      </c>
      <c r="BC3" s="279" t="s">
        <v>263</v>
      </c>
      <c r="BD3" s="279" t="s">
        <v>263</v>
      </c>
      <c r="BE3" s="279" t="s">
        <v>263</v>
      </c>
      <c r="BF3" s="279" t="s">
        <v>263</v>
      </c>
      <c r="BG3" s="279" t="s">
        <v>263</v>
      </c>
      <c r="BH3" s="279" t="s">
        <v>263</v>
      </c>
      <c r="BI3" s="279" t="s">
        <v>263</v>
      </c>
      <c r="BJ3" s="279" t="s">
        <v>263</v>
      </c>
      <c r="BK3" s="279" t="s">
        <v>263</v>
      </c>
      <c r="BL3" s="279" t="s">
        <v>263</v>
      </c>
      <c r="BM3" s="279" t="s">
        <v>263</v>
      </c>
      <c r="BN3" s="279" t="s">
        <v>263</v>
      </c>
      <c r="BO3" s="279" t="s">
        <v>263</v>
      </c>
      <c r="BP3" s="279" t="s">
        <v>263</v>
      </c>
      <c r="BQ3" s="279" t="s">
        <v>263</v>
      </c>
      <c r="BR3" s="279" t="s">
        <v>263</v>
      </c>
      <c r="BS3" s="279" t="s">
        <v>263</v>
      </c>
      <c r="BT3" s="279" t="s">
        <v>263</v>
      </c>
      <c r="BU3" s="279" t="s">
        <v>263</v>
      </c>
      <c r="BV3" s="279" t="s">
        <v>263</v>
      </c>
      <c r="BW3" s="279" t="s">
        <v>263</v>
      </c>
      <c r="BX3" s="279" t="s">
        <v>263</v>
      </c>
      <c r="BY3" s="279" t="s">
        <v>263</v>
      </c>
      <c r="BZ3" s="279" t="s">
        <v>263</v>
      </c>
      <c r="CA3" s="279" t="s">
        <v>263</v>
      </c>
      <c r="CB3" s="279" t="s">
        <v>264</v>
      </c>
      <c r="CC3" s="279" t="s">
        <v>264</v>
      </c>
      <c r="CD3" s="279" t="s">
        <v>264</v>
      </c>
      <c r="CE3" s="279" t="s">
        <v>264</v>
      </c>
      <c r="CF3" s="279" t="s">
        <v>264</v>
      </c>
      <c r="CG3" s="280" t="s">
        <v>264</v>
      </c>
    </row>
    <row r="4" spans="1:85" s="246" customFormat="1" ht="26.25" customHeight="1" x14ac:dyDescent="0.35">
      <c r="A4" s="104"/>
      <c r="B4" s="101" t="s">
        <v>276</v>
      </c>
      <c r="C4" s="448"/>
      <c r="D4" s="391">
        <f t="shared" ref="D4:Y4" si="0">SUM(D6,D10,D13)</f>
        <v>0</v>
      </c>
      <c r="E4" s="391">
        <f t="shared" si="0"/>
        <v>0</v>
      </c>
      <c r="F4" s="391">
        <f t="shared" si="0"/>
        <v>0</v>
      </c>
      <c r="G4" s="391">
        <f t="shared" si="0"/>
        <v>0</v>
      </c>
      <c r="H4" s="391">
        <f t="shared" si="0"/>
        <v>0</v>
      </c>
      <c r="I4" s="391">
        <f t="shared" si="0"/>
        <v>0</v>
      </c>
      <c r="J4" s="391">
        <f t="shared" si="0"/>
        <v>0</v>
      </c>
      <c r="K4" s="391">
        <f t="shared" si="0"/>
        <v>0</v>
      </c>
      <c r="L4" s="391">
        <f t="shared" si="0"/>
        <v>0</v>
      </c>
      <c r="M4" s="391">
        <f t="shared" si="0"/>
        <v>0</v>
      </c>
      <c r="N4" s="391">
        <f t="shared" si="0"/>
        <v>0</v>
      </c>
      <c r="O4" s="391">
        <f t="shared" si="0"/>
        <v>0</v>
      </c>
      <c r="P4" s="391">
        <f t="shared" si="0"/>
        <v>0</v>
      </c>
      <c r="Q4" s="391">
        <f t="shared" si="0"/>
        <v>0</v>
      </c>
      <c r="R4" s="391">
        <f t="shared" si="0"/>
        <v>0</v>
      </c>
      <c r="S4" s="391">
        <f t="shared" si="0"/>
        <v>0</v>
      </c>
      <c r="T4" s="391">
        <f t="shared" si="0"/>
        <v>0</v>
      </c>
      <c r="U4" s="391">
        <f t="shared" si="0"/>
        <v>0</v>
      </c>
      <c r="V4" s="391">
        <f t="shared" si="0"/>
        <v>0</v>
      </c>
      <c r="W4" s="391">
        <f t="shared" si="0"/>
        <v>0</v>
      </c>
      <c r="X4" s="391">
        <f t="shared" si="0"/>
        <v>0</v>
      </c>
      <c r="Y4" s="391">
        <f t="shared" si="0"/>
        <v>0</v>
      </c>
      <c r="Z4" s="391">
        <f t="shared" ref="Z4:BK4" si="1">SUM(Z6,Z10,Z13,Z16,Z18)</f>
        <v>76.699999999999989</v>
      </c>
      <c r="AA4" s="391">
        <f t="shared" si="1"/>
        <v>83.800000000000011</v>
      </c>
      <c r="AB4" s="391">
        <f t="shared" si="1"/>
        <v>92.7</v>
      </c>
      <c r="AC4" s="391">
        <f t="shared" si="1"/>
        <v>103.7</v>
      </c>
      <c r="AD4" s="391">
        <f t="shared" si="1"/>
        <v>130.80000000000001</v>
      </c>
      <c r="AE4" s="391">
        <f t="shared" si="1"/>
        <v>171.1</v>
      </c>
      <c r="AF4" s="391">
        <f t="shared" si="1"/>
        <v>196.7</v>
      </c>
      <c r="AG4" s="391">
        <f t="shared" si="1"/>
        <v>224.6</v>
      </c>
      <c r="AH4" s="391">
        <f t="shared" si="1"/>
        <v>253</v>
      </c>
      <c r="AI4" s="391">
        <f t="shared" si="1"/>
        <v>285</v>
      </c>
      <c r="AJ4" s="391">
        <f t="shared" si="1"/>
        <v>329</v>
      </c>
      <c r="AK4" s="391">
        <f t="shared" si="1"/>
        <v>367</v>
      </c>
      <c r="AL4" s="391">
        <f t="shared" si="1"/>
        <v>399</v>
      </c>
      <c r="AM4" s="391">
        <f t="shared" si="1"/>
        <v>428</v>
      </c>
      <c r="AN4" s="391">
        <f t="shared" si="1"/>
        <v>441</v>
      </c>
      <c r="AO4" s="391">
        <f t="shared" si="1"/>
        <v>470</v>
      </c>
      <c r="AP4" s="391">
        <f t="shared" si="1"/>
        <v>505</v>
      </c>
      <c r="AQ4" s="391">
        <f t="shared" si="1"/>
        <v>514.10200000000009</v>
      </c>
      <c r="AR4" s="391">
        <f t="shared" si="1"/>
        <v>513.58300000000008</v>
      </c>
      <c r="AS4" s="391">
        <f t="shared" si="1"/>
        <v>533.13800000000003</v>
      </c>
      <c r="AT4" s="391">
        <f t="shared" si="1"/>
        <v>584.37099999999998</v>
      </c>
      <c r="AU4" s="391">
        <f t="shared" si="1"/>
        <v>654.65499413448993</v>
      </c>
      <c r="AV4" s="391">
        <f t="shared" si="1"/>
        <v>667.50399999999991</v>
      </c>
      <c r="AW4" s="391">
        <f t="shared" si="1"/>
        <v>686.28399999999988</v>
      </c>
      <c r="AX4" s="391">
        <f t="shared" si="1"/>
        <v>710.02199999999993</v>
      </c>
      <c r="AY4" s="391">
        <f t="shared" si="1"/>
        <v>734.97559504132221</v>
      </c>
      <c r="AZ4" s="391">
        <f t="shared" si="1"/>
        <v>748.39700000000005</v>
      </c>
      <c r="BA4" s="391">
        <f t="shared" si="1"/>
        <v>751.94600000000003</v>
      </c>
      <c r="BB4" s="391">
        <f t="shared" si="1"/>
        <v>769.20972503840244</v>
      </c>
      <c r="BC4" s="391">
        <f t="shared" si="1"/>
        <v>763.73799999999994</v>
      </c>
      <c r="BD4" s="391">
        <f t="shared" si="1"/>
        <v>770.87267336961202</v>
      </c>
      <c r="BE4" s="391">
        <f t="shared" si="1"/>
        <v>792.85709700000007</v>
      </c>
      <c r="BF4" s="391">
        <f t="shared" si="1"/>
        <v>802.21727761258762</v>
      </c>
      <c r="BG4" s="391">
        <f t="shared" si="1"/>
        <v>802.82745841250244</v>
      </c>
      <c r="BH4" s="391">
        <f t="shared" si="1"/>
        <v>815.19508900000005</v>
      </c>
      <c r="BI4" s="391">
        <f t="shared" si="1"/>
        <v>812.2834377490002</v>
      </c>
      <c r="BJ4" s="391">
        <f t="shared" si="1"/>
        <v>816.40638853999985</v>
      </c>
      <c r="BK4" s="391">
        <f t="shared" si="1"/>
        <v>822.24543098380013</v>
      </c>
      <c r="BL4" s="391">
        <f>SUM(BL6,BL10,BL13,BL15,BL18)</f>
        <v>853.28739183000016</v>
      </c>
      <c r="BM4" s="391">
        <f t="shared" ref="BM4:CE4" si="2">SUM(BM6,BM10,BM13,BM15,BM18)</f>
        <v>886.07535800000016</v>
      </c>
      <c r="BN4" s="391">
        <f t="shared" si="2"/>
        <v>935.91351682000004</v>
      </c>
      <c r="BO4" s="391">
        <f t="shared" si="2"/>
        <v>934.84436764999998</v>
      </c>
      <c r="BP4" s="391">
        <f t="shared" si="2"/>
        <v>956.67538677023606</v>
      </c>
      <c r="BQ4" s="391">
        <f t="shared" si="2"/>
        <v>955.36992824000004</v>
      </c>
      <c r="BR4" s="391">
        <f t="shared" si="2"/>
        <v>990.27274720504909</v>
      </c>
      <c r="BS4" s="391">
        <f t="shared" si="2"/>
        <v>981.8956384411166</v>
      </c>
      <c r="BT4" s="391">
        <f t="shared" si="2"/>
        <v>944.54616344999977</v>
      </c>
      <c r="BU4" s="391">
        <f t="shared" si="2"/>
        <v>930.13222866000035</v>
      </c>
      <c r="BV4" s="391">
        <f t="shared" si="2"/>
        <v>923.82389724765915</v>
      </c>
      <c r="BW4" s="391">
        <f t="shared" si="2"/>
        <v>916.44847311872797</v>
      </c>
      <c r="BX4" s="391">
        <f t="shared" si="2"/>
        <v>799.38588588999994</v>
      </c>
      <c r="BY4" s="391">
        <f t="shared" si="2"/>
        <v>783.30235273000039</v>
      </c>
      <c r="BZ4" s="391">
        <f t="shared" si="2"/>
        <v>773.27378092999936</v>
      </c>
      <c r="CA4" s="391">
        <f t="shared" si="2"/>
        <v>807.3960622899998</v>
      </c>
      <c r="CB4" s="391">
        <f t="shared" si="2"/>
        <v>841.23030197341882</v>
      </c>
      <c r="CC4" s="391">
        <f t="shared" si="2"/>
        <v>819.05339865835674</v>
      </c>
      <c r="CD4" s="391">
        <f t="shared" si="2"/>
        <v>815.74678605873351</v>
      </c>
      <c r="CE4" s="391">
        <f t="shared" si="2"/>
        <v>799.10160729049687</v>
      </c>
      <c r="CF4" s="391">
        <f>SUM(CF6,CF10,CF13,CF15,CF18)</f>
        <v>777.30680404525458</v>
      </c>
      <c r="CG4" s="392">
        <f>SUM(CG6,CG10,CG13,CG15,CG18)</f>
        <v>756.27522702714862</v>
      </c>
    </row>
    <row r="5" spans="1:85" s="246" customFormat="1" ht="26.25" customHeight="1" x14ac:dyDescent="0.35">
      <c r="A5" s="104"/>
      <c r="B5" s="233" t="s">
        <v>825</v>
      </c>
      <c r="C5" s="448"/>
      <c r="D5" s="391"/>
      <c r="E5" s="391"/>
      <c r="F5" s="391"/>
      <c r="G5" s="391"/>
      <c r="H5" s="391"/>
      <c r="I5" s="391"/>
      <c r="J5" s="391"/>
      <c r="K5" s="391"/>
      <c r="L5" s="391"/>
      <c r="M5" s="391"/>
      <c r="N5" s="391"/>
      <c r="O5" s="391"/>
      <c r="P5" s="391"/>
      <c r="Q5" s="391"/>
      <c r="R5" s="391"/>
      <c r="S5" s="391"/>
      <c r="T5" s="391"/>
      <c r="U5" s="391"/>
      <c r="V5" s="391"/>
      <c r="W5" s="391"/>
      <c r="X5" s="391"/>
      <c r="Y5" s="391"/>
      <c r="Z5" s="391">
        <f t="shared" ref="Z5:CE5" si="3">Z6+Z10+Z13</f>
        <v>76.699999999999989</v>
      </c>
      <c r="AA5" s="391">
        <f t="shared" si="3"/>
        <v>83.800000000000011</v>
      </c>
      <c r="AB5" s="391">
        <f t="shared" si="3"/>
        <v>92.7</v>
      </c>
      <c r="AC5" s="391">
        <f t="shared" si="3"/>
        <v>103.7</v>
      </c>
      <c r="AD5" s="391">
        <f t="shared" si="3"/>
        <v>130.80000000000001</v>
      </c>
      <c r="AE5" s="391">
        <f t="shared" si="3"/>
        <v>171.1</v>
      </c>
      <c r="AF5" s="391">
        <f t="shared" si="3"/>
        <v>196.7</v>
      </c>
      <c r="AG5" s="391">
        <f t="shared" si="3"/>
        <v>224.6</v>
      </c>
      <c r="AH5" s="391">
        <f t="shared" si="3"/>
        <v>253</v>
      </c>
      <c r="AI5" s="391">
        <f t="shared" si="3"/>
        <v>285</v>
      </c>
      <c r="AJ5" s="391">
        <f t="shared" si="3"/>
        <v>329</v>
      </c>
      <c r="AK5" s="391">
        <f t="shared" si="3"/>
        <v>367</v>
      </c>
      <c r="AL5" s="391">
        <f t="shared" si="3"/>
        <v>399</v>
      </c>
      <c r="AM5" s="391">
        <f t="shared" si="3"/>
        <v>428</v>
      </c>
      <c r="AN5" s="391">
        <f t="shared" si="3"/>
        <v>441</v>
      </c>
      <c r="AO5" s="391">
        <f t="shared" si="3"/>
        <v>470</v>
      </c>
      <c r="AP5" s="391">
        <f t="shared" si="3"/>
        <v>505</v>
      </c>
      <c r="AQ5" s="391">
        <f t="shared" si="3"/>
        <v>514.10200000000009</v>
      </c>
      <c r="AR5" s="391">
        <f t="shared" si="3"/>
        <v>513.58300000000008</v>
      </c>
      <c r="AS5" s="391">
        <f t="shared" si="3"/>
        <v>533.13800000000003</v>
      </c>
      <c r="AT5" s="391">
        <f t="shared" si="3"/>
        <v>584.37099999999998</v>
      </c>
      <c r="AU5" s="391">
        <f t="shared" si="3"/>
        <v>654.65499413448993</v>
      </c>
      <c r="AV5" s="391">
        <f t="shared" si="3"/>
        <v>667.50399999999991</v>
      </c>
      <c r="AW5" s="391">
        <f t="shared" si="3"/>
        <v>686.28399999999988</v>
      </c>
      <c r="AX5" s="391">
        <f t="shared" si="3"/>
        <v>706.56499999999994</v>
      </c>
      <c r="AY5" s="391">
        <f t="shared" si="3"/>
        <v>730.84699999999987</v>
      </c>
      <c r="AZ5" s="391">
        <f t="shared" si="3"/>
        <v>742.93900000000008</v>
      </c>
      <c r="BA5" s="391">
        <f t="shared" si="3"/>
        <v>746.97900000000004</v>
      </c>
      <c r="BB5" s="391">
        <f t="shared" si="3"/>
        <v>760.91300000000001</v>
      </c>
      <c r="BC5" s="391">
        <f t="shared" si="3"/>
        <v>753.17499999999995</v>
      </c>
      <c r="BD5" s="391">
        <f t="shared" si="3"/>
        <v>759</v>
      </c>
      <c r="BE5" s="391">
        <f t="shared" si="3"/>
        <v>778.45800000000008</v>
      </c>
      <c r="BF5" s="391">
        <f t="shared" si="3"/>
        <v>782.50758261258761</v>
      </c>
      <c r="BG5" s="391">
        <f t="shared" si="3"/>
        <v>783.48695761035617</v>
      </c>
      <c r="BH5" s="391">
        <f t="shared" si="3"/>
        <v>794.55200000000002</v>
      </c>
      <c r="BI5" s="391">
        <f t="shared" si="3"/>
        <v>787.58934177900016</v>
      </c>
      <c r="BJ5" s="391">
        <f t="shared" si="3"/>
        <v>790.4603985399998</v>
      </c>
      <c r="BK5" s="391">
        <f t="shared" si="3"/>
        <v>794.80543098380008</v>
      </c>
      <c r="BL5" s="391">
        <f t="shared" si="3"/>
        <v>816.22339083000008</v>
      </c>
      <c r="BM5" s="391">
        <f t="shared" si="3"/>
        <v>843.82698400000015</v>
      </c>
      <c r="BN5" s="391">
        <f t="shared" si="3"/>
        <v>888.44639182000003</v>
      </c>
      <c r="BO5" s="391">
        <f t="shared" si="3"/>
        <v>887.63814664999995</v>
      </c>
      <c r="BP5" s="391">
        <f t="shared" si="3"/>
        <v>905.24794301000009</v>
      </c>
      <c r="BQ5" s="391">
        <f t="shared" si="3"/>
        <v>900.69442791999995</v>
      </c>
      <c r="BR5" s="391">
        <f t="shared" si="3"/>
        <v>907.95083237504912</v>
      </c>
      <c r="BS5" s="391">
        <f t="shared" si="3"/>
        <v>892.04744098111667</v>
      </c>
      <c r="BT5" s="391">
        <f t="shared" si="3"/>
        <v>861.11320264999983</v>
      </c>
      <c r="BU5" s="391">
        <f t="shared" si="3"/>
        <v>840.41455076000034</v>
      </c>
      <c r="BV5" s="391">
        <f t="shared" si="3"/>
        <v>837.99864539999999</v>
      </c>
      <c r="BW5" s="391">
        <f t="shared" si="3"/>
        <v>830.78214811872795</v>
      </c>
      <c r="BX5" s="391">
        <f t="shared" si="3"/>
        <v>723.49545768999997</v>
      </c>
      <c r="BY5" s="391">
        <f t="shared" si="3"/>
        <v>704.87557493000043</v>
      </c>
      <c r="BZ5" s="391">
        <f t="shared" si="3"/>
        <v>695.39615152999943</v>
      </c>
      <c r="CA5" s="391">
        <f t="shared" si="3"/>
        <v>735.73449428999982</v>
      </c>
      <c r="CB5" s="391">
        <f t="shared" si="3"/>
        <v>754.23089156708158</v>
      </c>
      <c r="CC5" s="391">
        <f t="shared" si="3"/>
        <v>737.1453227868534</v>
      </c>
      <c r="CD5" s="391">
        <f t="shared" si="3"/>
        <v>733.86305857043681</v>
      </c>
      <c r="CE5" s="391">
        <f t="shared" si="3"/>
        <v>718.26821727564902</v>
      </c>
      <c r="CF5" s="391">
        <f>CF6+CF10+CF13</f>
        <v>697.55221471500522</v>
      </c>
      <c r="CG5" s="398">
        <f>CG6+CG10+CG13</f>
        <v>676.61552770371782</v>
      </c>
    </row>
    <row r="6" spans="1:85" ht="15" customHeight="1" x14ac:dyDescent="0.35">
      <c r="A6" s="516"/>
      <c r="B6" s="200" t="s">
        <v>826</v>
      </c>
      <c r="C6" s="36"/>
      <c r="D6" s="395">
        <v>0</v>
      </c>
      <c r="E6" s="395">
        <v>0</v>
      </c>
      <c r="F6" s="395">
        <v>0</v>
      </c>
      <c r="G6" s="395">
        <v>0</v>
      </c>
      <c r="H6" s="395">
        <v>0</v>
      </c>
      <c r="I6" s="395">
        <v>0</v>
      </c>
      <c r="J6" s="395">
        <v>0</v>
      </c>
      <c r="K6" s="395">
        <v>0</v>
      </c>
      <c r="L6" s="395">
        <v>0</v>
      </c>
      <c r="M6" s="395">
        <v>0</v>
      </c>
      <c r="N6" s="395">
        <v>0</v>
      </c>
      <c r="O6" s="395">
        <v>0</v>
      </c>
      <c r="P6" s="395">
        <v>0</v>
      </c>
      <c r="Q6" s="395">
        <v>0</v>
      </c>
      <c r="R6" s="395">
        <v>0</v>
      </c>
      <c r="S6" s="395">
        <v>0</v>
      </c>
      <c r="T6" s="395">
        <v>0</v>
      </c>
      <c r="U6" s="395">
        <v>0</v>
      </c>
      <c r="V6" s="395">
        <v>0</v>
      </c>
      <c r="W6" s="395">
        <v>0</v>
      </c>
      <c r="X6" s="395">
        <v>0</v>
      </c>
      <c r="Y6" s="395">
        <v>0</v>
      </c>
      <c r="Z6" s="395">
        <v>64.599999999999994</v>
      </c>
      <c r="AA6" s="395">
        <v>70.7</v>
      </c>
      <c r="AB6" s="395">
        <v>78.099999999999994</v>
      </c>
      <c r="AC6" s="395">
        <v>87.3</v>
      </c>
      <c r="AD6" s="395">
        <v>110.1</v>
      </c>
      <c r="AE6" s="395">
        <v>144.6</v>
      </c>
      <c r="AF6" s="395">
        <v>167.2</v>
      </c>
      <c r="AG6" s="395">
        <v>191.1</v>
      </c>
      <c r="AH6" s="395">
        <v>216</v>
      </c>
      <c r="AI6" s="395">
        <v>244</v>
      </c>
      <c r="AJ6" s="395">
        <v>282</v>
      </c>
      <c r="AK6" s="395">
        <v>315</v>
      </c>
      <c r="AL6" s="395">
        <v>343</v>
      </c>
      <c r="AM6" s="395">
        <v>369</v>
      </c>
      <c r="AN6" s="395">
        <v>381</v>
      </c>
      <c r="AO6" s="395">
        <v>407</v>
      </c>
      <c r="AP6" s="395">
        <v>440</v>
      </c>
      <c r="AQ6" s="395">
        <v>453.38600000000002</v>
      </c>
      <c r="AR6" s="395">
        <v>451.27800000000002</v>
      </c>
      <c r="AS6" s="395">
        <v>469.52100000000002</v>
      </c>
      <c r="AT6" s="395">
        <v>520.06299999999999</v>
      </c>
      <c r="AU6" s="395">
        <v>586.55099413448988</v>
      </c>
      <c r="AV6" s="395">
        <f t="shared" ref="AV6:BT6" si="4">SUM(AV7:AV8)</f>
        <v>600.92999999999995</v>
      </c>
      <c r="AW6" s="395">
        <f t="shared" si="4"/>
        <v>616.15499999999997</v>
      </c>
      <c r="AX6" s="395">
        <f t="shared" si="4"/>
        <v>645.43899999999996</v>
      </c>
      <c r="AY6" s="395">
        <f t="shared" si="4"/>
        <v>669.97299999999996</v>
      </c>
      <c r="AZ6" s="395">
        <f t="shared" si="4"/>
        <v>684.82</v>
      </c>
      <c r="BA6" s="395">
        <f t="shared" si="4"/>
        <v>689.89800000000002</v>
      </c>
      <c r="BB6" s="395">
        <f t="shared" si="4"/>
        <v>709.66099999999994</v>
      </c>
      <c r="BC6" s="395">
        <f t="shared" si="4"/>
        <v>699.61199999999997</v>
      </c>
      <c r="BD6" s="395">
        <f t="shared" si="4"/>
        <v>708</v>
      </c>
      <c r="BE6" s="395">
        <f t="shared" si="4"/>
        <v>727.45800000000008</v>
      </c>
      <c r="BF6" s="395">
        <f t="shared" si="4"/>
        <v>732.7211213525876</v>
      </c>
      <c r="BG6" s="395">
        <f t="shared" si="4"/>
        <v>736.5558877814442</v>
      </c>
      <c r="BH6" s="395">
        <f t="shared" si="4"/>
        <v>749.94100000000003</v>
      </c>
      <c r="BI6" s="395">
        <f t="shared" si="4"/>
        <v>745.66237929900012</v>
      </c>
      <c r="BJ6" s="395">
        <f t="shared" si="4"/>
        <v>750.09489891999988</v>
      </c>
      <c r="BK6" s="395">
        <f t="shared" si="4"/>
        <v>755.76206665380005</v>
      </c>
      <c r="BL6" s="395">
        <f t="shared" si="4"/>
        <v>778.67019714000014</v>
      </c>
      <c r="BM6" s="395">
        <f t="shared" si="4"/>
        <v>807.08740407000005</v>
      </c>
      <c r="BN6" s="395">
        <f t="shared" si="4"/>
        <v>853.62603838000007</v>
      </c>
      <c r="BO6" s="395">
        <f t="shared" si="4"/>
        <v>854.15397472999996</v>
      </c>
      <c r="BP6" s="395">
        <f t="shared" si="4"/>
        <v>873.08095759619198</v>
      </c>
      <c r="BQ6" s="395">
        <f t="shared" si="4"/>
        <v>870.57572770000002</v>
      </c>
      <c r="BR6" s="395">
        <f t="shared" si="4"/>
        <v>879.197</v>
      </c>
      <c r="BS6" s="395">
        <f t="shared" si="4"/>
        <v>865.05799890795549</v>
      </c>
      <c r="BT6" s="395">
        <f t="shared" si="4"/>
        <v>835.61493410366666</v>
      </c>
      <c r="BU6" s="395">
        <f t="shared" ref="BU6:CE6" si="5">SUM(BU7:BU8)</f>
        <v>816.60546981378729</v>
      </c>
      <c r="BV6" s="395">
        <f t="shared" si="5"/>
        <v>815.68788701622077</v>
      </c>
      <c r="BW6" s="395">
        <f t="shared" si="5"/>
        <v>810.0677881287379</v>
      </c>
      <c r="BX6" s="395">
        <f t="shared" si="5"/>
        <v>706.71987354359123</v>
      </c>
      <c r="BY6" s="395">
        <f t="shared" si="5"/>
        <v>689.27149366212348</v>
      </c>
      <c r="BZ6" s="395">
        <f t="shared" si="5"/>
        <v>680.94934829427859</v>
      </c>
      <c r="CA6" s="395">
        <f t="shared" si="5"/>
        <v>721.43530459832346</v>
      </c>
      <c r="CB6" s="395">
        <f t="shared" si="5"/>
        <v>740.18813233249057</v>
      </c>
      <c r="CC6" s="395">
        <f t="shared" si="5"/>
        <v>723.8525439046665</v>
      </c>
      <c r="CD6" s="395">
        <f t="shared" si="5"/>
        <v>721.22824414658226</v>
      </c>
      <c r="CE6" s="395">
        <f t="shared" si="5"/>
        <v>706.46846010924867</v>
      </c>
      <c r="CF6" s="395">
        <f>SUM(CF7:CF8)</f>
        <v>686.59996621848097</v>
      </c>
      <c r="CG6" s="396">
        <f>SUM(CG7:CG8)</f>
        <v>666.43667806291353</v>
      </c>
    </row>
    <row r="7" spans="1:85" x14ac:dyDescent="0.35">
      <c r="A7" s="368"/>
      <c r="B7" s="449" t="s">
        <v>568</v>
      </c>
      <c r="C7" s="444"/>
      <c r="D7" s="395">
        <v>0</v>
      </c>
      <c r="E7" s="395">
        <v>0</v>
      </c>
      <c r="F7" s="395">
        <v>0</v>
      </c>
      <c r="G7" s="395">
        <v>0</v>
      </c>
      <c r="H7" s="395">
        <v>0</v>
      </c>
      <c r="I7" s="395">
        <v>0</v>
      </c>
      <c r="J7" s="395">
        <v>0</v>
      </c>
      <c r="K7" s="395">
        <v>0</v>
      </c>
      <c r="L7" s="395">
        <v>0</v>
      </c>
      <c r="M7" s="395">
        <v>0</v>
      </c>
      <c r="N7" s="395">
        <v>0</v>
      </c>
      <c r="O7" s="395">
        <v>0</v>
      </c>
      <c r="P7" s="395">
        <v>0</v>
      </c>
      <c r="Q7" s="395">
        <v>0</v>
      </c>
      <c r="R7" s="395">
        <v>0</v>
      </c>
      <c r="S7" s="395">
        <v>0</v>
      </c>
      <c r="T7" s="395">
        <v>0</v>
      </c>
      <c r="U7" s="395">
        <v>0</v>
      </c>
      <c r="V7" s="395">
        <v>0</v>
      </c>
      <c r="W7" s="395">
        <v>0</v>
      </c>
      <c r="X7" s="395">
        <v>0</v>
      </c>
      <c r="Y7" s="395">
        <v>0</v>
      </c>
      <c r="Z7" s="395">
        <v>0</v>
      </c>
      <c r="AA7" s="395">
        <v>0</v>
      </c>
      <c r="AB7" s="395">
        <v>0</v>
      </c>
      <c r="AC7" s="395">
        <v>0</v>
      </c>
      <c r="AD7" s="395">
        <v>0</v>
      </c>
      <c r="AE7" s="395">
        <v>0</v>
      </c>
      <c r="AF7" s="395">
        <v>0</v>
      </c>
      <c r="AG7" s="395">
        <v>0</v>
      </c>
      <c r="AH7" s="395">
        <v>150.86192021876099</v>
      </c>
      <c r="AI7" s="395">
        <v>169.58927529545215</v>
      </c>
      <c r="AJ7" s="395">
        <v>194.52703018605663</v>
      </c>
      <c r="AK7" s="395">
        <v>215.59324696900481</v>
      </c>
      <c r="AL7" s="395">
        <v>223.46081816684327</v>
      </c>
      <c r="AM7" s="395">
        <v>248.3824459728107</v>
      </c>
      <c r="AN7" s="395">
        <v>264.93793790353891</v>
      </c>
      <c r="AO7" s="395">
        <v>287.54597527130755</v>
      </c>
      <c r="AP7" s="395">
        <v>283.61457487886878</v>
      </c>
      <c r="AQ7" s="395">
        <v>292.24290374097916</v>
      </c>
      <c r="AR7" s="395">
        <v>287.73943877592222</v>
      </c>
      <c r="AS7" s="395">
        <v>302.68487699282929</v>
      </c>
      <c r="AT7" s="395">
        <v>333.52147044155834</v>
      </c>
      <c r="AU7" s="395">
        <v>380.80942158251628</v>
      </c>
      <c r="AV7" s="395">
        <v>384.88923407703078</v>
      </c>
      <c r="AW7" s="395">
        <v>387.87665524354281</v>
      </c>
      <c r="AX7" s="395">
        <v>409.33011150143244</v>
      </c>
      <c r="AY7" s="395">
        <v>424.97262513563601</v>
      </c>
      <c r="AZ7" s="395">
        <v>448.46025849279948</v>
      </c>
      <c r="BA7" s="395">
        <v>451.93083260759454</v>
      </c>
      <c r="BB7" s="395">
        <v>464.56368155140774</v>
      </c>
      <c r="BC7" s="395">
        <v>457.40530309547091</v>
      </c>
      <c r="BD7" s="395">
        <v>449.27100000000002</v>
      </c>
      <c r="BE7" s="395">
        <v>458.60217196123631</v>
      </c>
      <c r="BF7" s="395">
        <v>453.35111210171794</v>
      </c>
      <c r="BG7" s="395">
        <v>469.02827967669646</v>
      </c>
      <c r="BH7" s="395">
        <v>459.91899999999998</v>
      </c>
      <c r="BI7" s="395">
        <v>449.75794596037161</v>
      </c>
      <c r="BJ7" s="395">
        <v>443.13462537454694</v>
      </c>
      <c r="BK7" s="395">
        <v>416.31119045700922</v>
      </c>
      <c r="BL7" s="395">
        <v>348.6831197044811</v>
      </c>
      <c r="BM7" s="395">
        <v>354.05537931399999</v>
      </c>
      <c r="BN7" s="395">
        <v>401.20840422019995</v>
      </c>
      <c r="BO7" s="395">
        <v>390.79752025713873</v>
      </c>
      <c r="BP7" s="395">
        <v>387.51426097503168</v>
      </c>
      <c r="BQ7" s="395">
        <v>373.41078429999999</v>
      </c>
      <c r="BR7" s="395">
        <v>366.75900000000001</v>
      </c>
      <c r="BS7" s="395">
        <v>346.02319956318229</v>
      </c>
      <c r="BT7" s="395">
        <v>354.33784172217963</v>
      </c>
      <c r="BU7" s="395">
        <v>338.69333340869139</v>
      </c>
      <c r="BV7" s="395">
        <v>330.58593021450383</v>
      </c>
      <c r="BW7" s="395">
        <v>327.94006459299652</v>
      </c>
      <c r="BX7" s="395">
        <v>286.85897564409254</v>
      </c>
      <c r="BY7" s="395">
        <v>272.34091349112413</v>
      </c>
      <c r="BZ7" s="395">
        <v>260.34201917615599</v>
      </c>
      <c r="CA7" s="395">
        <v>265.43184441553854</v>
      </c>
      <c r="CB7" s="395">
        <v>262.47695705295854</v>
      </c>
      <c r="CC7" s="395">
        <v>246.92866009320082</v>
      </c>
      <c r="CD7" s="395">
        <v>242.48374493422691</v>
      </c>
      <c r="CE7" s="395">
        <v>240.10904826859993</v>
      </c>
      <c r="CF7" s="395">
        <v>229.85071592402943</v>
      </c>
      <c r="CG7" s="396">
        <v>214.89164360822119</v>
      </c>
    </row>
    <row r="8" spans="1:85" x14ac:dyDescent="0.35">
      <c r="A8" s="368"/>
      <c r="B8" s="449" t="s">
        <v>567</v>
      </c>
      <c r="C8" s="444"/>
      <c r="D8" s="395">
        <v>0</v>
      </c>
      <c r="E8" s="395">
        <v>0</v>
      </c>
      <c r="F8" s="395">
        <v>0</v>
      </c>
      <c r="G8" s="395">
        <v>0</v>
      </c>
      <c r="H8" s="395">
        <v>0</v>
      </c>
      <c r="I8" s="395">
        <v>0</v>
      </c>
      <c r="J8" s="395">
        <v>0</v>
      </c>
      <c r="K8" s="395">
        <v>0</v>
      </c>
      <c r="L8" s="395">
        <v>0</v>
      </c>
      <c r="M8" s="395">
        <v>0</v>
      </c>
      <c r="N8" s="395">
        <v>0</v>
      </c>
      <c r="O8" s="395">
        <v>0</v>
      </c>
      <c r="P8" s="395">
        <v>0</v>
      </c>
      <c r="Q8" s="395">
        <v>0</v>
      </c>
      <c r="R8" s="395">
        <v>0</v>
      </c>
      <c r="S8" s="395">
        <v>0</v>
      </c>
      <c r="T8" s="395">
        <v>0</v>
      </c>
      <c r="U8" s="395">
        <v>0</v>
      </c>
      <c r="V8" s="395">
        <v>0</v>
      </c>
      <c r="W8" s="395">
        <v>0</v>
      </c>
      <c r="X8" s="395">
        <v>0</v>
      </c>
      <c r="Y8" s="395">
        <v>0</v>
      </c>
      <c r="Z8" s="395">
        <v>0</v>
      </c>
      <c r="AA8" s="395">
        <v>0</v>
      </c>
      <c r="AB8" s="395">
        <v>0</v>
      </c>
      <c r="AC8" s="395">
        <v>0</v>
      </c>
      <c r="AD8" s="395">
        <v>0</v>
      </c>
      <c r="AE8" s="395">
        <v>0</v>
      </c>
      <c r="AF8" s="395">
        <v>0</v>
      </c>
      <c r="AG8" s="395">
        <v>0</v>
      </c>
      <c r="AH8" s="395">
        <v>65.138079781239014</v>
      </c>
      <c r="AI8" s="395">
        <v>74.410724704547846</v>
      </c>
      <c r="AJ8" s="395">
        <v>87.472969813943365</v>
      </c>
      <c r="AK8" s="395">
        <v>99.406753030995191</v>
      </c>
      <c r="AL8" s="395">
        <v>119.53918183315673</v>
      </c>
      <c r="AM8" s="395">
        <v>120.6175540271893</v>
      </c>
      <c r="AN8" s="395">
        <v>116.06206209646109</v>
      </c>
      <c r="AO8" s="395">
        <v>119.45402472869245</v>
      </c>
      <c r="AP8" s="395">
        <v>156.38542512113122</v>
      </c>
      <c r="AQ8" s="395">
        <v>161.14309625902087</v>
      </c>
      <c r="AR8" s="395">
        <v>163.5385612240778</v>
      </c>
      <c r="AS8" s="395">
        <v>166.83612300717073</v>
      </c>
      <c r="AT8" s="395">
        <v>186.54152955844165</v>
      </c>
      <c r="AU8" s="395">
        <v>205.7415725519736</v>
      </c>
      <c r="AV8" s="395">
        <v>216.04076592296917</v>
      </c>
      <c r="AW8" s="395">
        <v>228.27834475645716</v>
      </c>
      <c r="AX8" s="395">
        <v>236.10888849856752</v>
      </c>
      <c r="AY8" s="395">
        <v>245.00037486436395</v>
      </c>
      <c r="AZ8" s="395">
        <v>236.35974150720057</v>
      </c>
      <c r="BA8" s="395">
        <v>237.96716739240549</v>
      </c>
      <c r="BB8" s="395">
        <v>245.0973184485922</v>
      </c>
      <c r="BC8" s="395">
        <v>242.20669690452905</v>
      </c>
      <c r="BD8" s="395">
        <v>258.72899999999998</v>
      </c>
      <c r="BE8" s="395">
        <v>268.85582803876378</v>
      </c>
      <c r="BF8" s="395">
        <v>279.37000925086966</v>
      </c>
      <c r="BG8" s="395">
        <v>267.52760810474769</v>
      </c>
      <c r="BH8" s="395">
        <v>290.02199999999999</v>
      </c>
      <c r="BI8" s="395">
        <v>295.90443333862845</v>
      </c>
      <c r="BJ8" s="395">
        <v>306.96027354545299</v>
      </c>
      <c r="BK8" s="395">
        <v>339.45087619679083</v>
      </c>
      <c r="BL8" s="395">
        <v>429.98707743551904</v>
      </c>
      <c r="BM8" s="395">
        <v>453.03202475600006</v>
      </c>
      <c r="BN8" s="395">
        <v>452.41763415980012</v>
      </c>
      <c r="BO8" s="395">
        <v>463.35645447286123</v>
      </c>
      <c r="BP8" s="395">
        <v>485.5666966211603</v>
      </c>
      <c r="BQ8" s="395">
        <v>497.16494340000003</v>
      </c>
      <c r="BR8" s="395">
        <v>512.43799999999999</v>
      </c>
      <c r="BS8" s="395">
        <v>519.03479934477321</v>
      </c>
      <c r="BT8" s="395">
        <v>481.27709238148697</v>
      </c>
      <c r="BU8" s="395">
        <v>477.91213640509585</v>
      </c>
      <c r="BV8" s="395">
        <v>485.10195680171694</v>
      </c>
      <c r="BW8" s="395">
        <v>482.12772353574138</v>
      </c>
      <c r="BX8" s="395">
        <v>419.8608978994987</v>
      </c>
      <c r="BY8" s="395">
        <v>416.93058017099941</v>
      </c>
      <c r="BZ8" s="395">
        <v>420.60732911812261</v>
      </c>
      <c r="CA8" s="395">
        <v>456.00346018278492</v>
      </c>
      <c r="CB8" s="395">
        <v>477.71117527953203</v>
      </c>
      <c r="CC8" s="395">
        <v>476.92388381146566</v>
      </c>
      <c r="CD8" s="395">
        <v>478.74449921235532</v>
      </c>
      <c r="CE8" s="395">
        <v>466.3594118406487</v>
      </c>
      <c r="CF8" s="395">
        <v>456.74925029445154</v>
      </c>
      <c r="CG8" s="396">
        <v>451.54503445469231</v>
      </c>
    </row>
    <row r="9" spans="1:85" ht="21.75" customHeight="1" x14ac:dyDescent="0.35">
      <c r="A9" s="368"/>
      <c r="B9" s="461" t="s">
        <v>779</v>
      </c>
      <c r="C9" s="444"/>
      <c r="D9" s="395">
        <v>0</v>
      </c>
      <c r="E9" s="395">
        <v>0</v>
      </c>
      <c r="F9" s="395">
        <v>0</v>
      </c>
      <c r="G9" s="395">
        <v>0</v>
      </c>
      <c r="H9" s="395">
        <v>0</v>
      </c>
      <c r="I9" s="395">
        <v>0</v>
      </c>
      <c r="J9" s="395">
        <v>0</v>
      </c>
      <c r="K9" s="395">
        <v>0</v>
      </c>
      <c r="L9" s="395">
        <v>0</v>
      </c>
      <c r="M9" s="395">
        <v>0</v>
      </c>
      <c r="N9" s="395">
        <v>0</v>
      </c>
      <c r="O9" s="395">
        <v>0</v>
      </c>
      <c r="P9" s="395">
        <v>0</v>
      </c>
      <c r="Q9" s="395">
        <v>0</v>
      </c>
      <c r="R9" s="395">
        <v>0</v>
      </c>
      <c r="S9" s="395">
        <v>0</v>
      </c>
      <c r="T9" s="395">
        <v>0</v>
      </c>
      <c r="U9" s="395">
        <v>0</v>
      </c>
      <c r="V9" s="395">
        <v>0</v>
      </c>
      <c r="W9" s="395">
        <v>0</v>
      </c>
      <c r="X9" s="395">
        <v>0</v>
      </c>
      <c r="Y9" s="395">
        <v>0</v>
      </c>
      <c r="Z9" s="395">
        <v>0</v>
      </c>
      <c r="AA9" s="395">
        <v>0</v>
      </c>
      <c r="AB9" s="395">
        <v>0</v>
      </c>
      <c r="AC9" s="395">
        <v>0</v>
      </c>
      <c r="AD9" s="395">
        <v>0</v>
      </c>
      <c r="AE9" s="395">
        <v>0</v>
      </c>
      <c r="AF9" s="395">
        <v>0</v>
      </c>
      <c r="AG9" s="395">
        <v>0</v>
      </c>
      <c r="AH9" s="395">
        <v>0</v>
      </c>
      <c r="AI9" s="395">
        <v>0</v>
      </c>
      <c r="AJ9" s="395">
        <v>0</v>
      </c>
      <c r="AK9" s="395">
        <v>0</v>
      </c>
      <c r="AL9" s="395">
        <v>0</v>
      </c>
      <c r="AM9" s="395">
        <v>0</v>
      </c>
      <c r="AN9" s="395">
        <v>0</v>
      </c>
      <c r="AO9" s="395">
        <v>0</v>
      </c>
      <c r="AP9" s="395">
        <v>0</v>
      </c>
      <c r="AQ9" s="395">
        <v>0</v>
      </c>
      <c r="AR9" s="395">
        <v>0</v>
      </c>
      <c r="AS9" s="395">
        <v>0</v>
      </c>
      <c r="AT9" s="395">
        <v>0</v>
      </c>
      <c r="AU9" s="395">
        <v>8.5689234733107629</v>
      </c>
      <c r="AV9" s="395">
        <v>8.5689234733107629</v>
      </c>
      <c r="AW9" s="395">
        <v>8.5689234733107629</v>
      </c>
      <c r="AX9" s="395">
        <v>8.5689234733107629</v>
      </c>
      <c r="AY9" s="395">
        <v>8.5689234733107629</v>
      </c>
      <c r="AZ9" s="395">
        <v>8.5689234733107629</v>
      </c>
      <c r="BA9" s="395">
        <v>8.5689234733107629</v>
      </c>
      <c r="BB9" s="395">
        <v>8.5689234733107629</v>
      </c>
      <c r="BC9" s="395">
        <v>8.5689234733107629</v>
      </c>
      <c r="BD9" s="395">
        <v>10.031442333804979</v>
      </c>
      <c r="BE9" s="395">
        <v>11.300390135446513</v>
      </c>
      <c r="BF9" s="395">
        <v>13.048991239095871</v>
      </c>
      <c r="BG9" s="395">
        <v>13.117562070944141</v>
      </c>
      <c r="BH9" s="395">
        <v>11.495379362478616</v>
      </c>
      <c r="BI9" s="395">
        <v>11.459261914883713</v>
      </c>
      <c r="BJ9" s="395">
        <v>15.020734931035486</v>
      </c>
      <c r="BK9" s="395">
        <v>15.280651014211305</v>
      </c>
      <c r="BL9" s="395">
        <v>15.887440978603943</v>
      </c>
      <c r="BM9" s="395">
        <v>16.554241335234778</v>
      </c>
      <c r="BN9" s="395">
        <v>17.326090727748223</v>
      </c>
      <c r="BO9" s="395">
        <v>17.444311718611427</v>
      </c>
      <c r="BP9" s="395">
        <v>18.097163159146831</v>
      </c>
      <c r="BQ9" s="395">
        <v>18.292431275019226</v>
      </c>
      <c r="BR9" s="395">
        <v>18.795417115847687</v>
      </c>
      <c r="BS9" s="395">
        <v>20.331115810503317</v>
      </c>
      <c r="BT9" s="395">
        <v>20.122202182521193</v>
      </c>
      <c r="BU9" s="395">
        <v>20.241163335307711</v>
      </c>
      <c r="BV9" s="395">
        <v>20.801179865672964</v>
      </c>
      <c r="BW9" s="395">
        <v>21.229464545320976</v>
      </c>
      <c r="BX9" s="395">
        <v>15.230569913947345</v>
      </c>
      <c r="BY9" s="395">
        <v>14.716594951277571</v>
      </c>
      <c r="BZ9" s="395">
        <v>14.403300295991135</v>
      </c>
      <c r="CA9" s="395">
        <v>15.302708212479114</v>
      </c>
      <c r="CB9" s="395">
        <v>15.678748535377645</v>
      </c>
      <c r="CC9" s="395">
        <v>15.352382374124511</v>
      </c>
      <c r="CD9" s="395">
        <v>15.305950658773677</v>
      </c>
      <c r="CE9" s="395">
        <v>15.007777583536791</v>
      </c>
      <c r="CF9" s="395">
        <v>14.603479593967577</v>
      </c>
      <c r="CG9" s="396">
        <v>14.193205368399031</v>
      </c>
    </row>
    <row r="10" spans="1:85" ht="26.25" customHeight="1" x14ac:dyDescent="0.35">
      <c r="A10" s="516"/>
      <c r="B10" s="200" t="s">
        <v>827</v>
      </c>
      <c r="C10" s="36"/>
      <c r="D10" s="395">
        <v>0</v>
      </c>
      <c r="E10" s="395">
        <v>0</v>
      </c>
      <c r="F10" s="395">
        <v>0</v>
      </c>
      <c r="G10" s="395">
        <v>0</v>
      </c>
      <c r="H10" s="395">
        <v>0</v>
      </c>
      <c r="I10" s="395">
        <v>0</v>
      </c>
      <c r="J10" s="395">
        <v>0</v>
      </c>
      <c r="K10" s="395">
        <v>0</v>
      </c>
      <c r="L10" s="395">
        <v>0</v>
      </c>
      <c r="M10" s="395">
        <v>0</v>
      </c>
      <c r="N10" s="395">
        <v>0</v>
      </c>
      <c r="O10" s="395">
        <v>0</v>
      </c>
      <c r="P10" s="395">
        <v>0</v>
      </c>
      <c r="Q10" s="395">
        <v>0</v>
      </c>
      <c r="R10" s="395">
        <v>0</v>
      </c>
      <c r="S10" s="395">
        <v>0</v>
      </c>
      <c r="T10" s="395">
        <v>0</v>
      </c>
      <c r="U10" s="395">
        <v>0</v>
      </c>
      <c r="V10" s="395">
        <v>0</v>
      </c>
      <c r="W10" s="395">
        <v>0</v>
      </c>
      <c r="X10" s="395">
        <v>0</v>
      </c>
      <c r="Y10" s="395">
        <v>0</v>
      </c>
      <c r="Z10" s="395">
        <v>9.3000000000000007</v>
      </c>
      <c r="AA10" s="395">
        <v>10.199999999999999</v>
      </c>
      <c r="AB10" s="395">
        <v>11.7</v>
      </c>
      <c r="AC10" s="395">
        <v>13.4</v>
      </c>
      <c r="AD10" s="395">
        <v>17.2</v>
      </c>
      <c r="AE10" s="395">
        <v>22.5</v>
      </c>
      <c r="AF10" s="395">
        <v>25.5</v>
      </c>
      <c r="AG10" s="395">
        <v>29</v>
      </c>
      <c r="AH10" s="395">
        <f t="shared" ref="AH10:BI10" si="6">SUM(AH11:AH12)</f>
        <v>32</v>
      </c>
      <c r="AI10" s="395">
        <f t="shared" si="6"/>
        <v>36</v>
      </c>
      <c r="AJ10" s="395">
        <f t="shared" si="6"/>
        <v>42</v>
      </c>
      <c r="AK10" s="395">
        <f t="shared" si="6"/>
        <v>47</v>
      </c>
      <c r="AL10" s="395">
        <f t="shared" si="6"/>
        <v>51</v>
      </c>
      <c r="AM10" s="395">
        <f t="shared" si="6"/>
        <v>54</v>
      </c>
      <c r="AN10" s="395">
        <f t="shared" si="6"/>
        <v>55</v>
      </c>
      <c r="AO10" s="395">
        <f t="shared" si="6"/>
        <v>58</v>
      </c>
      <c r="AP10" s="395">
        <f t="shared" si="6"/>
        <v>61</v>
      </c>
      <c r="AQ10" s="395">
        <f t="shared" si="6"/>
        <v>56.491999999999997</v>
      </c>
      <c r="AR10" s="395">
        <f t="shared" si="6"/>
        <v>58.61</v>
      </c>
      <c r="AS10" s="395">
        <f t="shared" si="6"/>
        <v>59.338999999999999</v>
      </c>
      <c r="AT10" s="395">
        <f t="shared" si="6"/>
        <v>60.216000000000001</v>
      </c>
      <c r="AU10" s="395">
        <f t="shared" si="6"/>
        <v>64.003</v>
      </c>
      <c r="AV10" s="395">
        <f t="shared" si="6"/>
        <v>62.688000000000002</v>
      </c>
      <c r="AW10" s="395">
        <f t="shared" si="6"/>
        <v>66.622</v>
      </c>
      <c r="AX10" s="395">
        <f t="shared" si="6"/>
        <v>58.168999999999997</v>
      </c>
      <c r="AY10" s="395">
        <f t="shared" si="6"/>
        <v>57.765999999999998</v>
      </c>
      <c r="AZ10" s="395">
        <f t="shared" si="6"/>
        <v>55.347000000000001</v>
      </c>
      <c r="BA10" s="395">
        <f t="shared" si="6"/>
        <v>54.619</v>
      </c>
      <c r="BB10" s="395">
        <f t="shared" si="6"/>
        <v>49.393000000000001</v>
      </c>
      <c r="BC10" s="395">
        <f t="shared" si="6"/>
        <v>51.527999999999999</v>
      </c>
      <c r="BD10" s="395">
        <f t="shared" si="6"/>
        <v>49</v>
      </c>
      <c r="BE10" s="395">
        <f t="shared" si="6"/>
        <v>49</v>
      </c>
      <c r="BF10" s="395">
        <f t="shared" si="6"/>
        <v>48.056406750000008</v>
      </c>
      <c r="BG10" s="395">
        <f t="shared" si="6"/>
        <v>45.566810758911991</v>
      </c>
      <c r="BH10" s="395">
        <f t="shared" si="6"/>
        <v>43.427999999999997</v>
      </c>
      <c r="BI10" s="395">
        <f t="shared" si="6"/>
        <v>40.824999999999996</v>
      </c>
      <c r="BJ10" s="395">
        <f>SUM(BJ11:BJ12)</f>
        <v>39.280999999999992</v>
      </c>
      <c r="BK10" s="395">
        <f t="shared" ref="BK10:CE10" si="7">SUM(BK11:BK12)</f>
        <v>37.953660409999991</v>
      </c>
      <c r="BL10" s="395">
        <f t="shared" si="7"/>
        <v>36.609209720000003</v>
      </c>
      <c r="BM10" s="395">
        <f t="shared" si="7"/>
        <v>35.892877070000004</v>
      </c>
      <c r="BN10" s="395">
        <f t="shared" si="7"/>
        <v>34.066781949999992</v>
      </c>
      <c r="BO10" s="395">
        <f t="shared" si="7"/>
        <v>32.863790210000005</v>
      </c>
      <c r="BP10" s="395">
        <f t="shared" si="7"/>
        <v>31.777945706246079</v>
      </c>
      <c r="BQ10" s="395">
        <f t="shared" si="7"/>
        <v>30.124750710000001</v>
      </c>
      <c r="BR10" s="395">
        <f t="shared" si="7"/>
        <v>28.755832375049046</v>
      </c>
      <c r="BS10" s="395">
        <f t="shared" si="7"/>
        <v>27.025887466107488</v>
      </c>
      <c r="BT10" s="395">
        <f t="shared" si="7"/>
        <v>25.498268546333197</v>
      </c>
      <c r="BU10" s="395">
        <f t="shared" si="7"/>
        <v>23.831493541905591</v>
      </c>
      <c r="BV10" s="395">
        <f t="shared" si="7"/>
        <v>22.347574829076994</v>
      </c>
      <c r="BW10" s="395">
        <f t="shared" si="7"/>
        <v>20.714049781261576</v>
      </c>
      <c r="BX10" s="395">
        <f t="shared" si="7"/>
        <v>16.781813026408692</v>
      </c>
      <c r="BY10" s="395">
        <f t="shared" si="7"/>
        <v>15.575720927877013</v>
      </c>
      <c r="BZ10" s="395">
        <f t="shared" si="7"/>
        <v>14.450967945720846</v>
      </c>
      <c r="CA10" s="395">
        <f t="shared" si="7"/>
        <v>14.307758381676305</v>
      </c>
      <c r="CB10" s="395">
        <f t="shared" si="7"/>
        <v>14.039999624591022</v>
      </c>
      <c r="CC10" s="395">
        <f t="shared" si="7"/>
        <v>13.29277888218685</v>
      </c>
      <c r="CD10" s="395">
        <f t="shared" si="7"/>
        <v>12.634814423854504</v>
      </c>
      <c r="CE10" s="395">
        <f t="shared" si="7"/>
        <v>11.799757166400385</v>
      </c>
      <c r="CF10" s="395">
        <f>SUM(CF11:CF12)</f>
        <v>10.952248496524266</v>
      </c>
      <c r="CG10" s="396">
        <f>SUM(CG11:CG12)</f>
        <v>10.178849640804286</v>
      </c>
    </row>
    <row r="11" spans="1:85" x14ac:dyDescent="0.35">
      <c r="A11" s="368"/>
      <c r="B11" s="449" t="s">
        <v>568</v>
      </c>
      <c r="C11" s="444"/>
      <c r="D11" s="395">
        <v>0</v>
      </c>
      <c r="E11" s="395">
        <v>0</v>
      </c>
      <c r="F11" s="395">
        <v>0</v>
      </c>
      <c r="G11" s="395">
        <v>0</v>
      </c>
      <c r="H11" s="395">
        <v>0</v>
      </c>
      <c r="I11" s="395">
        <v>0</v>
      </c>
      <c r="J11" s="395">
        <v>0</v>
      </c>
      <c r="K11" s="395">
        <v>0</v>
      </c>
      <c r="L11" s="395">
        <v>0</v>
      </c>
      <c r="M11" s="395">
        <v>0</v>
      </c>
      <c r="N11" s="395">
        <v>0</v>
      </c>
      <c r="O11" s="395">
        <v>0</v>
      </c>
      <c r="P11" s="395">
        <v>0</v>
      </c>
      <c r="Q11" s="395">
        <v>0</v>
      </c>
      <c r="R11" s="395">
        <v>0</v>
      </c>
      <c r="S11" s="395">
        <v>0</v>
      </c>
      <c r="T11" s="395">
        <v>0</v>
      </c>
      <c r="U11" s="395">
        <v>0</v>
      </c>
      <c r="V11" s="395">
        <v>0</v>
      </c>
      <c r="W11" s="395">
        <v>0</v>
      </c>
      <c r="X11" s="395">
        <v>0</v>
      </c>
      <c r="Y11" s="395">
        <v>0</v>
      </c>
      <c r="Z11" s="395">
        <v>0</v>
      </c>
      <c r="AA11" s="395">
        <v>0</v>
      </c>
      <c r="AB11" s="395">
        <v>0</v>
      </c>
      <c r="AC11" s="395">
        <v>0</v>
      </c>
      <c r="AD11" s="395">
        <v>0</v>
      </c>
      <c r="AE11" s="395">
        <v>0</v>
      </c>
      <c r="AF11" s="395">
        <v>0</v>
      </c>
      <c r="AG11" s="395">
        <v>0</v>
      </c>
      <c r="AH11" s="395">
        <v>5.8755802207076453</v>
      </c>
      <c r="AI11" s="395">
        <v>6.6100277482961012</v>
      </c>
      <c r="AJ11" s="395">
        <v>7.7116990396787841</v>
      </c>
      <c r="AK11" s="395">
        <v>8.6297584491643544</v>
      </c>
      <c r="AL11" s="395">
        <v>9.3642059767528103</v>
      </c>
      <c r="AM11" s="395">
        <v>9.9150416224441535</v>
      </c>
      <c r="AN11" s="395">
        <v>10.098653504341266</v>
      </c>
      <c r="AO11" s="395">
        <v>10.649489150032608</v>
      </c>
      <c r="AP11" s="395">
        <v>11.200324795723949</v>
      </c>
      <c r="AQ11" s="395">
        <v>10.372602432131758</v>
      </c>
      <c r="AR11" s="395">
        <v>10.761492397989846</v>
      </c>
      <c r="AS11" s="395">
        <v>10.895345459892843</v>
      </c>
      <c r="AT11" s="395">
        <v>11.056373080316611</v>
      </c>
      <c r="AU11" s="395">
        <v>11.751711277060982</v>
      </c>
      <c r="AV11" s="395">
        <v>10.740101662601536</v>
      </c>
      <c r="AW11" s="395">
        <v>10.867560615178869</v>
      </c>
      <c r="AX11" s="395">
        <v>8.9144351893882074</v>
      </c>
      <c r="AY11" s="395">
        <v>8.2866278477680808</v>
      </c>
      <c r="AZ11" s="395">
        <v>7.7611274445963527</v>
      </c>
      <c r="BA11" s="395">
        <v>6.8913768673835412</v>
      </c>
      <c r="BB11" s="395">
        <v>6.0945233728261901</v>
      </c>
      <c r="BC11" s="395">
        <v>6.0057435125149512</v>
      </c>
      <c r="BD11" s="395">
        <v>5.2120000000000033</v>
      </c>
      <c r="BE11" s="395">
        <v>5.213000000000001</v>
      </c>
      <c r="BF11" s="395">
        <v>4.7798173643700785</v>
      </c>
      <c r="BG11" s="395">
        <v>3.6967457020200758</v>
      </c>
      <c r="BH11" s="395">
        <v>3.266</v>
      </c>
      <c r="BI11" s="395">
        <v>6.1911786786786775</v>
      </c>
      <c r="BJ11" s="395">
        <v>5.6055504291845493</v>
      </c>
      <c r="BK11" s="395">
        <v>5.6746798378225547</v>
      </c>
      <c r="BL11" s="395">
        <v>2.1965525831999999</v>
      </c>
      <c r="BM11" s="395">
        <v>1.8406603625641045</v>
      </c>
      <c r="BN11" s="395">
        <v>1.6231135700409567</v>
      </c>
      <c r="BO11" s="395">
        <v>1.448690672492809</v>
      </c>
      <c r="BP11" s="395">
        <v>1.2921065736641424</v>
      </c>
      <c r="BQ11" s="395">
        <v>1.3134113182071192</v>
      </c>
      <c r="BR11" s="395">
        <v>1.2081481339837865</v>
      </c>
      <c r="BS11" s="395">
        <v>1.0813523540077929</v>
      </c>
      <c r="BT11" s="395">
        <v>1.0297670745376626</v>
      </c>
      <c r="BU11" s="395">
        <v>0.98217161277972498</v>
      </c>
      <c r="BV11" s="395">
        <v>0.95287536348174917</v>
      </c>
      <c r="BW11" s="395">
        <v>0.89789249711118579</v>
      </c>
      <c r="BX11" s="395">
        <v>0.71117100284859969</v>
      </c>
      <c r="BY11" s="395">
        <v>0.59926896396977158</v>
      </c>
      <c r="BZ11" s="395">
        <v>0.46718420563513524</v>
      </c>
      <c r="CA11" s="395">
        <v>0.36961612239399255</v>
      </c>
      <c r="CB11" s="395">
        <v>0.28693126112721618</v>
      </c>
      <c r="CC11" s="395">
        <v>0.21310340326044397</v>
      </c>
      <c r="CD11" s="395">
        <v>0.17192825515560431</v>
      </c>
      <c r="CE11" s="395">
        <v>0.14326474256352389</v>
      </c>
      <c r="CF11" s="395">
        <v>0.10801285627055986</v>
      </c>
      <c r="CG11" s="396">
        <v>7.4620508445353922E-2</v>
      </c>
    </row>
    <row r="12" spans="1:85" x14ac:dyDescent="0.35">
      <c r="A12" s="368"/>
      <c r="B12" s="449" t="s">
        <v>567</v>
      </c>
      <c r="C12" s="444"/>
      <c r="D12" s="395">
        <v>0</v>
      </c>
      <c r="E12" s="395">
        <v>0</v>
      </c>
      <c r="F12" s="395">
        <v>0</v>
      </c>
      <c r="G12" s="395">
        <v>0</v>
      </c>
      <c r="H12" s="395">
        <v>0</v>
      </c>
      <c r="I12" s="395">
        <v>0</v>
      </c>
      <c r="J12" s="395">
        <v>0</v>
      </c>
      <c r="K12" s="395">
        <v>0</v>
      </c>
      <c r="L12" s="395">
        <v>0</v>
      </c>
      <c r="M12" s="395">
        <v>0</v>
      </c>
      <c r="N12" s="395">
        <v>0</v>
      </c>
      <c r="O12" s="395">
        <v>0</v>
      </c>
      <c r="P12" s="395">
        <v>0</v>
      </c>
      <c r="Q12" s="395">
        <v>0</v>
      </c>
      <c r="R12" s="395">
        <v>0</v>
      </c>
      <c r="S12" s="395">
        <v>0</v>
      </c>
      <c r="T12" s="395">
        <v>0</v>
      </c>
      <c r="U12" s="395">
        <v>0</v>
      </c>
      <c r="V12" s="395">
        <v>0</v>
      </c>
      <c r="W12" s="395">
        <v>0</v>
      </c>
      <c r="X12" s="395">
        <v>0</v>
      </c>
      <c r="Y12" s="395">
        <v>0</v>
      </c>
      <c r="Z12" s="395">
        <v>0</v>
      </c>
      <c r="AA12" s="395">
        <v>0</v>
      </c>
      <c r="AB12" s="395">
        <v>0</v>
      </c>
      <c r="AC12" s="395">
        <v>0</v>
      </c>
      <c r="AD12" s="395">
        <v>0</v>
      </c>
      <c r="AE12" s="395">
        <v>0</v>
      </c>
      <c r="AF12" s="395">
        <v>0</v>
      </c>
      <c r="AG12" s="395">
        <v>0</v>
      </c>
      <c r="AH12" s="395">
        <v>26.124419779292353</v>
      </c>
      <c r="AI12" s="395">
        <v>29.389972251703899</v>
      </c>
      <c r="AJ12" s="395">
        <v>34.288300960321216</v>
      </c>
      <c r="AK12" s="395">
        <v>38.370241550835644</v>
      </c>
      <c r="AL12" s="395">
        <v>41.635794023247186</v>
      </c>
      <c r="AM12" s="395">
        <v>44.08495837755585</v>
      </c>
      <c r="AN12" s="395">
        <v>44.901346495658736</v>
      </c>
      <c r="AO12" s="395">
        <v>47.350510849967392</v>
      </c>
      <c r="AP12" s="395">
        <v>49.799675204276049</v>
      </c>
      <c r="AQ12" s="395">
        <v>46.119397567868241</v>
      </c>
      <c r="AR12" s="395">
        <v>47.848507602010152</v>
      </c>
      <c r="AS12" s="395">
        <v>48.443654540107154</v>
      </c>
      <c r="AT12" s="395">
        <v>49.15962691968339</v>
      </c>
      <c r="AU12" s="395">
        <v>52.251288722939016</v>
      </c>
      <c r="AV12" s="395">
        <v>51.94789833739847</v>
      </c>
      <c r="AW12" s="395">
        <v>55.754439384821133</v>
      </c>
      <c r="AX12" s="395">
        <v>49.254564810611789</v>
      </c>
      <c r="AY12" s="395">
        <v>49.479372152231917</v>
      </c>
      <c r="AZ12" s="395">
        <v>47.585872555403647</v>
      </c>
      <c r="BA12" s="395">
        <v>47.727623132616458</v>
      </c>
      <c r="BB12" s="395">
        <v>43.298476627173812</v>
      </c>
      <c r="BC12" s="395">
        <v>45.522256487485045</v>
      </c>
      <c r="BD12" s="395">
        <v>43.787999999999997</v>
      </c>
      <c r="BE12" s="395">
        <v>43.786999999999999</v>
      </c>
      <c r="BF12" s="395">
        <v>43.276589385629926</v>
      </c>
      <c r="BG12" s="395">
        <v>41.870065056891917</v>
      </c>
      <c r="BH12" s="395">
        <v>40.161999999999999</v>
      </c>
      <c r="BI12" s="395">
        <v>34.633821321321321</v>
      </c>
      <c r="BJ12" s="395">
        <v>33.675449570815445</v>
      </c>
      <c r="BK12" s="395">
        <v>32.278980572177439</v>
      </c>
      <c r="BL12" s="395">
        <v>34.4126571368</v>
      </c>
      <c r="BM12" s="395">
        <v>34.052216707435903</v>
      </c>
      <c r="BN12" s="395">
        <v>32.443668379959036</v>
      </c>
      <c r="BO12" s="395">
        <v>31.415099537507196</v>
      </c>
      <c r="BP12" s="395">
        <v>30.485839132581937</v>
      </c>
      <c r="BQ12" s="395">
        <v>28.811339391792881</v>
      </c>
      <c r="BR12" s="395">
        <v>27.547684241065259</v>
      </c>
      <c r="BS12" s="395">
        <v>25.944535112099693</v>
      </c>
      <c r="BT12" s="395">
        <v>24.468501471795534</v>
      </c>
      <c r="BU12" s="395">
        <v>22.849321929125864</v>
      </c>
      <c r="BV12" s="395">
        <v>21.394699465595245</v>
      </c>
      <c r="BW12" s="395">
        <v>19.816157284150389</v>
      </c>
      <c r="BX12" s="395">
        <v>16.070642023560094</v>
      </c>
      <c r="BY12" s="395">
        <v>14.976451963907241</v>
      </c>
      <c r="BZ12" s="395">
        <v>13.983783740085711</v>
      </c>
      <c r="CA12" s="395">
        <v>13.938142259282312</v>
      </c>
      <c r="CB12" s="395">
        <v>13.753068363463806</v>
      </c>
      <c r="CC12" s="395">
        <v>13.079675478926406</v>
      </c>
      <c r="CD12" s="395">
        <v>12.462886168698899</v>
      </c>
      <c r="CE12" s="395">
        <v>11.656492423836861</v>
      </c>
      <c r="CF12" s="395">
        <v>10.844235640253705</v>
      </c>
      <c r="CG12" s="396">
        <v>10.104229132358931</v>
      </c>
    </row>
    <row r="13" spans="1:85" s="351" customFormat="1" ht="27" customHeight="1" x14ac:dyDescent="0.25">
      <c r="A13" s="517"/>
      <c r="B13" s="289" t="s">
        <v>828</v>
      </c>
      <c r="C13" s="29"/>
      <c r="D13" s="518">
        <v>0</v>
      </c>
      <c r="E13" s="518">
        <v>0</v>
      </c>
      <c r="F13" s="518">
        <v>0</v>
      </c>
      <c r="G13" s="518">
        <v>0</v>
      </c>
      <c r="H13" s="518">
        <v>0</v>
      </c>
      <c r="I13" s="518">
        <v>0</v>
      </c>
      <c r="J13" s="518">
        <v>0</v>
      </c>
      <c r="K13" s="518">
        <v>0</v>
      </c>
      <c r="L13" s="518">
        <v>0</v>
      </c>
      <c r="M13" s="518">
        <v>0</v>
      </c>
      <c r="N13" s="518">
        <v>0</v>
      </c>
      <c r="O13" s="518">
        <v>0</v>
      </c>
      <c r="P13" s="518">
        <v>0</v>
      </c>
      <c r="Q13" s="518">
        <v>0</v>
      </c>
      <c r="R13" s="518">
        <v>0</v>
      </c>
      <c r="S13" s="518">
        <v>0</v>
      </c>
      <c r="T13" s="518">
        <v>0</v>
      </c>
      <c r="U13" s="518">
        <v>0</v>
      </c>
      <c r="V13" s="518">
        <v>0</v>
      </c>
      <c r="W13" s="518">
        <v>0</v>
      </c>
      <c r="X13" s="518">
        <v>0</v>
      </c>
      <c r="Y13" s="518">
        <v>0</v>
      </c>
      <c r="Z13" s="518">
        <v>2.8</v>
      </c>
      <c r="AA13" s="518">
        <v>2.9</v>
      </c>
      <c r="AB13" s="518">
        <v>2.9</v>
      </c>
      <c r="AC13" s="518">
        <v>3</v>
      </c>
      <c r="AD13" s="518">
        <v>3.5</v>
      </c>
      <c r="AE13" s="518">
        <v>4</v>
      </c>
      <c r="AF13" s="518">
        <v>4</v>
      </c>
      <c r="AG13" s="518">
        <v>4.5</v>
      </c>
      <c r="AH13" s="518">
        <v>5</v>
      </c>
      <c r="AI13" s="518">
        <v>5</v>
      </c>
      <c r="AJ13" s="518">
        <v>5</v>
      </c>
      <c r="AK13" s="518">
        <v>5</v>
      </c>
      <c r="AL13" s="518">
        <v>5</v>
      </c>
      <c r="AM13" s="518">
        <v>5</v>
      </c>
      <c r="AN13" s="518">
        <v>5</v>
      </c>
      <c r="AO13" s="518">
        <v>5</v>
      </c>
      <c r="AP13" s="518">
        <v>4</v>
      </c>
      <c r="AQ13" s="518">
        <v>4.2240000000000002</v>
      </c>
      <c r="AR13" s="518">
        <v>3.6949999999999998</v>
      </c>
      <c r="AS13" s="518">
        <v>4.2779999999999996</v>
      </c>
      <c r="AT13" s="518">
        <v>4.0919999999999996</v>
      </c>
      <c r="AU13" s="518">
        <v>4.101</v>
      </c>
      <c r="AV13" s="518">
        <v>3.8860000000000001</v>
      </c>
      <c r="AW13" s="518">
        <v>3.5070000000000001</v>
      </c>
      <c r="AX13" s="518">
        <v>2.9569999999999999</v>
      </c>
      <c r="AY13" s="518">
        <v>3.1080000000000001</v>
      </c>
      <c r="AZ13" s="518">
        <v>2.7719999999999998</v>
      </c>
      <c r="BA13" s="518">
        <v>2.4620000000000002</v>
      </c>
      <c r="BB13" s="518">
        <v>1.859</v>
      </c>
      <c r="BC13" s="518">
        <v>2.0350000000000001</v>
      </c>
      <c r="BD13" s="518">
        <v>2</v>
      </c>
      <c r="BE13" s="518">
        <v>2</v>
      </c>
      <c r="BF13" s="518">
        <v>1.73005451</v>
      </c>
      <c r="BG13" s="518">
        <v>1.3642590700000001</v>
      </c>
      <c r="BH13" s="518">
        <v>1.1830000000000001</v>
      </c>
      <c r="BI13" s="518">
        <v>1.1019624799999999</v>
      </c>
      <c r="BJ13" s="518">
        <v>1.0844996200000001</v>
      </c>
      <c r="BK13" s="518">
        <v>1.0897039199999998</v>
      </c>
      <c r="BL13" s="518">
        <v>0.94398397000000001</v>
      </c>
      <c r="BM13" s="518">
        <v>0.84670285999999995</v>
      </c>
      <c r="BN13" s="518">
        <v>0.75357149000000001</v>
      </c>
      <c r="BO13" s="518">
        <v>0.62038171000000009</v>
      </c>
      <c r="BP13" s="518">
        <v>0.38903970756204248</v>
      </c>
      <c r="BQ13" s="518">
        <v>-6.0504900000000004E-3</v>
      </c>
      <c r="BR13" s="518">
        <v>-2E-3</v>
      </c>
      <c r="BS13" s="518">
        <v>-3.6445392946300642E-2</v>
      </c>
      <c r="BT13" s="518">
        <v>0</v>
      </c>
      <c r="BU13" s="518">
        <v>-2.2412595692622359E-2</v>
      </c>
      <c r="BV13" s="518">
        <v>-3.6816445297728866E-2</v>
      </c>
      <c r="BW13" s="518">
        <v>3.1020872850033782E-4</v>
      </c>
      <c r="BX13" s="518">
        <v>-6.22888E-3</v>
      </c>
      <c r="BY13" s="518">
        <v>2.8360339999999998E-2</v>
      </c>
      <c r="BZ13" s="518">
        <v>-4.1647100000000012E-3</v>
      </c>
      <c r="CA13" s="518">
        <v>-8.5686900000000003E-3</v>
      </c>
      <c r="CB13" s="518">
        <v>2.75961E-3</v>
      </c>
      <c r="CC13" s="518">
        <v>0</v>
      </c>
      <c r="CD13" s="518">
        <v>0</v>
      </c>
      <c r="CE13" s="518">
        <v>0</v>
      </c>
      <c r="CF13" s="518">
        <v>0</v>
      </c>
      <c r="CG13" s="519">
        <v>0</v>
      </c>
    </row>
    <row r="14" spans="1:85" s="351" customFormat="1" ht="27" customHeight="1" x14ac:dyDescent="0.35">
      <c r="A14" s="517"/>
      <c r="B14" s="233" t="s">
        <v>829</v>
      </c>
      <c r="C14" s="29"/>
      <c r="D14" s="518"/>
      <c r="E14" s="518"/>
      <c r="F14" s="518"/>
      <c r="G14" s="518"/>
      <c r="H14" s="518"/>
      <c r="I14" s="518"/>
      <c r="J14" s="518"/>
      <c r="K14" s="518"/>
      <c r="L14" s="518"/>
      <c r="M14" s="518"/>
      <c r="N14" s="518"/>
      <c r="O14" s="518"/>
      <c r="P14" s="518"/>
      <c r="Q14" s="518"/>
      <c r="R14" s="518"/>
      <c r="S14" s="518"/>
      <c r="T14" s="518"/>
      <c r="U14" s="518"/>
      <c r="V14" s="518"/>
      <c r="W14" s="518"/>
      <c r="X14" s="518"/>
      <c r="Y14" s="518"/>
      <c r="Z14" s="518"/>
      <c r="AA14" s="518"/>
      <c r="AB14" s="518"/>
      <c r="AC14" s="518"/>
      <c r="AD14" s="518"/>
      <c r="AE14" s="518"/>
      <c r="AF14" s="518"/>
      <c r="AG14" s="518"/>
      <c r="AH14" s="518"/>
      <c r="AI14" s="518"/>
      <c r="AJ14" s="518"/>
      <c r="AK14" s="518"/>
      <c r="AL14" s="518"/>
      <c r="AM14" s="518"/>
      <c r="AN14" s="518"/>
      <c r="AO14" s="518"/>
      <c r="AP14" s="518"/>
      <c r="AQ14" s="518"/>
      <c r="AR14" s="518"/>
      <c r="AS14" s="518"/>
      <c r="AT14" s="518"/>
      <c r="AU14" s="518"/>
      <c r="AV14" s="518"/>
      <c r="AW14" s="518"/>
      <c r="AX14" s="520">
        <f t="shared" ref="AX14:BK14" si="8">SUM(AX16:AX18)</f>
        <v>3.4569999999999999</v>
      </c>
      <c r="AY14" s="520">
        <f t="shared" si="8"/>
        <v>4.1285950413223143</v>
      </c>
      <c r="AZ14" s="520">
        <f t="shared" si="8"/>
        <v>5.4580000000000002</v>
      </c>
      <c r="BA14" s="520">
        <f t="shared" si="8"/>
        <v>4.9669999999999996</v>
      </c>
      <c r="BB14" s="520">
        <f t="shared" si="8"/>
        <v>8.2967250384024585</v>
      </c>
      <c r="BC14" s="520">
        <f t="shared" si="8"/>
        <v>10.563000000000001</v>
      </c>
      <c r="BD14" s="520">
        <f t="shared" si="8"/>
        <v>11.87267336961207</v>
      </c>
      <c r="BE14" s="520">
        <f t="shared" si="8"/>
        <v>14.399096999999999</v>
      </c>
      <c r="BF14" s="520">
        <f t="shared" si="8"/>
        <v>19.709695</v>
      </c>
      <c r="BG14" s="520">
        <f t="shared" si="8"/>
        <v>19.340500802146213</v>
      </c>
      <c r="BH14" s="520">
        <f t="shared" si="8"/>
        <v>20.643089</v>
      </c>
      <c r="BI14" s="520">
        <f t="shared" si="8"/>
        <v>24.694095969999999</v>
      </c>
      <c r="BJ14" s="520">
        <f t="shared" si="8"/>
        <v>25.945989999999998</v>
      </c>
      <c r="BK14" s="520">
        <f t="shared" si="8"/>
        <v>27.44</v>
      </c>
      <c r="BL14" s="520">
        <f t="shared" ref="BL14:BU14" si="9">SUM(BL15,BL18)</f>
        <v>37.064000999999998</v>
      </c>
      <c r="BM14" s="520">
        <f t="shared" si="9"/>
        <v>42.248373999999998</v>
      </c>
      <c r="BN14" s="520">
        <f t="shared" si="9"/>
        <v>47.467124999999996</v>
      </c>
      <c r="BO14" s="520">
        <f t="shared" si="9"/>
        <v>47.206220999999999</v>
      </c>
      <c r="BP14" s="520">
        <f t="shared" si="9"/>
        <v>51.427443760235988</v>
      </c>
      <c r="BQ14" s="520">
        <f t="shared" si="9"/>
        <v>54.675500320000005</v>
      </c>
      <c r="BR14" s="520">
        <f t="shared" si="9"/>
        <v>82.321914830000011</v>
      </c>
      <c r="BS14" s="520">
        <f t="shared" si="9"/>
        <v>89.848197459999994</v>
      </c>
      <c r="BT14" s="520">
        <f t="shared" si="9"/>
        <v>83.432960799999989</v>
      </c>
      <c r="BU14" s="520">
        <f t="shared" si="9"/>
        <v>89.717677900000012</v>
      </c>
      <c r="BV14" s="520">
        <f>SUM(BV15,BV18)</f>
        <v>85.82525184765916</v>
      </c>
      <c r="BW14" s="520">
        <f t="shared" ref="BW14:CE14" si="10">SUM(BW15,BW18)</f>
        <v>85.666325000000001</v>
      </c>
      <c r="BX14" s="520">
        <f t="shared" si="10"/>
        <v>75.890428200000002</v>
      </c>
      <c r="BY14" s="520">
        <f t="shared" si="10"/>
        <v>78.426777799999996</v>
      </c>
      <c r="BZ14" s="520">
        <f t="shared" si="10"/>
        <v>77.877629399999989</v>
      </c>
      <c r="CA14" s="520">
        <f t="shared" si="10"/>
        <v>71.661568000000003</v>
      </c>
      <c r="CB14" s="520">
        <f t="shared" si="10"/>
        <v>86.999410406337176</v>
      </c>
      <c r="CC14" s="520">
        <f t="shared" si="10"/>
        <v>81.908075871503343</v>
      </c>
      <c r="CD14" s="520">
        <f t="shared" si="10"/>
        <v>81.883727488296643</v>
      </c>
      <c r="CE14" s="520">
        <f t="shared" si="10"/>
        <v>80.833390014847907</v>
      </c>
      <c r="CF14" s="520">
        <f>SUM(CF15,CF18)</f>
        <v>79.754589330249317</v>
      </c>
      <c r="CG14" s="521">
        <f>SUM(CG15,CG18)</f>
        <v>79.659699323430829</v>
      </c>
    </row>
    <row r="15" spans="1:85" s="351" customFormat="1" ht="27" customHeight="1" x14ac:dyDescent="0.35">
      <c r="A15" s="517"/>
      <c r="B15" s="200" t="s">
        <v>830</v>
      </c>
      <c r="C15" s="29"/>
      <c r="D15" s="518"/>
      <c r="E15" s="518"/>
      <c r="F15" s="518"/>
      <c r="G15" s="518"/>
      <c r="H15" s="518"/>
      <c r="I15" s="518"/>
      <c r="J15" s="518"/>
      <c r="K15" s="518"/>
      <c r="L15" s="518"/>
      <c r="M15" s="518"/>
      <c r="N15" s="518"/>
      <c r="O15" s="518"/>
      <c r="P15" s="518"/>
      <c r="Q15" s="518"/>
      <c r="R15" s="518"/>
      <c r="S15" s="518"/>
      <c r="T15" s="518"/>
      <c r="U15" s="518"/>
      <c r="V15" s="518"/>
      <c r="W15" s="518"/>
      <c r="X15" s="518"/>
      <c r="Y15" s="518"/>
      <c r="Z15" s="518"/>
      <c r="AA15" s="518"/>
      <c r="AB15" s="518"/>
      <c r="AC15" s="518"/>
      <c r="AD15" s="518"/>
      <c r="AE15" s="518"/>
      <c r="AF15" s="518"/>
      <c r="AG15" s="518"/>
      <c r="AH15" s="518"/>
      <c r="AI15" s="518"/>
      <c r="AJ15" s="518"/>
      <c r="AK15" s="518"/>
      <c r="AL15" s="518"/>
      <c r="AM15" s="518"/>
      <c r="AN15" s="518"/>
      <c r="AO15" s="518"/>
      <c r="AP15" s="518"/>
      <c r="AQ15" s="518"/>
      <c r="AR15" s="518"/>
      <c r="AS15" s="518"/>
      <c r="AT15" s="518"/>
      <c r="AU15" s="518"/>
      <c r="AV15" s="518"/>
      <c r="AW15" s="518"/>
      <c r="AX15" s="518"/>
      <c r="AY15" s="518"/>
      <c r="AZ15" s="518"/>
      <c r="BA15" s="518"/>
      <c r="BB15" s="518"/>
      <c r="BC15" s="518"/>
      <c r="BD15" s="518"/>
      <c r="BE15" s="518"/>
      <c r="BF15" s="518"/>
      <c r="BG15" s="518"/>
      <c r="BH15" s="518"/>
      <c r="BI15" s="518"/>
      <c r="BJ15" s="518"/>
      <c r="BK15" s="518"/>
      <c r="BL15" s="518">
        <v>5.5109329999999996</v>
      </c>
      <c r="BM15" s="518">
        <v>7.0408049999999998</v>
      </c>
      <c r="BN15" s="518">
        <v>9.2482140000000008</v>
      </c>
      <c r="BO15" s="518">
        <v>9.5133209999999995</v>
      </c>
      <c r="BP15" s="518">
        <v>9.4075343484310903</v>
      </c>
      <c r="BQ15" s="518">
        <v>9.2168086836232543</v>
      </c>
      <c r="BR15" s="518">
        <v>37.532187830000005</v>
      </c>
      <c r="BS15" s="518">
        <v>43.794516459999997</v>
      </c>
      <c r="BT15" s="518">
        <v>41.280517799999998</v>
      </c>
      <c r="BU15" s="518">
        <v>48.629247100000001</v>
      </c>
      <c r="BV15" s="518">
        <v>41.032349681177138</v>
      </c>
      <c r="BW15" s="518">
        <f>SUM(BW16:BW17)</f>
        <v>43.885255000000001</v>
      </c>
      <c r="BX15" s="518">
        <f t="shared" ref="BX15:CE15" si="11">SUM(BX16:BX17)</f>
        <v>41.886665799999996</v>
      </c>
      <c r="BY15" s="518">
        <f t="shared" si="11"/>
        <v>41.936323200000004</v>
      </c>
      <c r="BZ15" s="518">
        <f t="shared" si="11"/>
        <v>42.326642399999997</v>
      </c>
      <c r="CA15" s="518">
        <f t="shared" si="11"/>
        <v>42.899118999999999</v>
      </c>
      <c r="CB15" s="518">
        <f t="shared" si="11"/>
        <v>48.104804774765135</v>
      </c>
      <c r="CC15" s="518">
        <f t="shared" si="11"/>
        <v>46.450894252533985</v>
      </c>
      <c r="CD15" s="518">
        <f t="shared" si="11"/>
        <v>46.444027326481944</v>
      </c>
      <c r="CE15" s="518">
        <f t="shared" si="11"/>
        <v>46.162708232381092</v>
      </c>
      <c r="CF15" s="518">
        <f>SUM(CF16:CF17)</f>
        <v>45.873746000387506</v>
      </c>
      <c r="CG15" s="519">
        <f>SUM(CG16:CG17)</f>
        <v>45.849366484998633</v>
      </c>
    </row>
    <row r="16" spans="1:85" x14ac:dyDescent="0.35">
      <c r="A16" s="368"/>
      <c r="B16" s="449" t="s">
        <v>831</v>
      </c>
      <c r="C16" s="444"/>
      <c r="D16" s="395"/>
      <c r="E16" s="395"/>
      <c r="F16" s="395"/>
      <c r="G16" s="395"/>
      <c r="H16" s="395"/>
      <c r="I16" s="395"/>
      <c r="J16" s="395"/>
      <c r="K16" s="395"/>
      <c r="L16" s="395"/>
      <c r="M16" s="395"/>
      <c r="N16" s="395"/>
      <c r="O16" s="395"/>
      <c r="P16" s="395"/>
      <c r="Q16" s="395"/>
      <c r="R16" s="395"/>
      <c r="S16" s="395"/>
      <c r="T16" s="395"/>
      <c r="U16" s="395"/>
      <c r="V16" s="395"/>
      <c r="W16" s="395"/>
      <c r="X16" s="395"/>
      <c r="Y16" s="395"/>
      <c r="Z16" s="395"/>
      <c r="AA16" s="395"/>
      <c r="AB16" s="395"/>
      <c r="AC16" s="395"/>
      <c r="AD16" s="395"/>
      <c r="AE16" s="395"/>
      <c r="AF16" s="395"/>
      <c r="AG16" s="395"/>
      <c r="AH16" s="395"/>
      <c r="AI16" s="395"/>
      <c r="AJ16" s="395"/>
      <c r="AK16" s="395"/>
      <c r="AL16" s="395"/>
      <c r="AM16" s="395"/>
      <c r="AN16" s="395"/>
      <c r="AO16" s="395"/>
      <c r="AP16" s="395"/>
      <c r="AQ16" s="395"/>
      <c r="AR16" s="395"/>
      <c r="AS16" s="395"/>
      <c r="AT16" s="395"/>
      <c r="AU16" s="395"/>
      <c r="AV16" s="395"/>
      <c r="AW16" s="395"/>
      <c r="AX16" s="395"/>
      <c r="AY16" s="395"/>
      <c r="AZ16" s="395"/>
      <c r="BA16" s="395"/>
      <c r="BB16" s="395"/>
      <c r="BC16" s="395"/>
      <c r="BD16" s="395"/>
      <c r="BE16" s="395"/>
      <c r="BF16" s="395"/>
      <c r="BG16" s="395"/>
      <c r="BH16" s="395"/>
      <c r="BI16" s="395"/>
      <c r="BJ16" s="395"/>
      <c r="BK16" s="395"/>
      <c r="BL16" s="395"/>
      <c r="BM16" s="395"/>
      <c r="BN16" s="395"/>
      <c r="BO16" s="395"/>
      <c r="BP16" s="395"/>
      <c r="BQ16" s="395"/>
      <c r="BR16" s="395"/>
      <c r="BS16" s="395"/>
      <c r="BT16" s="395"/>
      <c r="BU16" s="395"/>
      <c r="BV16" s="395"/>
      <c r="BW16" s="395">
        <v>10.385251000000004</v>
      </c>
      <c r="BX16" s="395">
        <v>8.3866617999999988</v>
      </c>
      <c r="BY16" s="395">
        <v>8.4363192000000069</v>
      </c>
      <c r="BZ16" s="395">
        <v>8.8266384000000002</v>
      </c>
      <c r="CA16" s="395">
        <v>9.3991150000000019</v>
      </c>
      <c r="CB16" s="395">
        <v>14.604800774765138</v>
      </c>
      <c r="CC16" s="395">
        <v>12.950890252533988</v>
      </c>
      <c r="CD16" s="395">
        <v>12.944023326481947</v>
      </c>
      <c r="CE16" s="395">
        <v>12.662704232381095</v>
      </c>
      <c r="CF16" s="395">
        <v>12.373742000387509</v>
      </c>
      <c r="CG16" s="396">
        <v>12.349362484998636</v>
      </c>
    </row>
    <row r="17" spans="1:85" s="366" customFormat="1" ht="23.25" customHeight="1" x14ac:dyDescent="0.25">
      <c r="A17" s="364"/>
      <c r="B17" s="522" t="s">
        <v>832</v>
      </c>
      <c r="C17" s="523"/>
      <c r="D17" s="524"/>
      <c r="E17" s="524"/>
      <c r="F17" s="524"/>
      <c r="G17" s="524"/>
      <c r="H17" s="524"/>
      <c r="I17" s="524"/>
      <c r="J17" s="524"/>
      <c r="K17" s="524"/>
      <c r="L17" s="524"/>
      <c r="M17" s="524"/>
      <c r="N17" s="524"/>
      <c r="O17" s="524"/>
      <c r="P17" s="524"/>
      <c r="Q17" s="524"/>
      <c r="R17" s="524"/>
      <c r="S17" s="524"/>
      <c r="T17" s="524"/>
      <c r="U17" s="524"/>
      <c r="V17" s="524"/>
      <c r="W17" s="524"/>
      <c r="X17" s="524"/>
      <c r="Y17" s="524"/>
      <c r="Z17" s="524"/>
      <c r="AA17" s="524"/>
      <c r="AB17" s="524"/>
      <c r="AC17" s="524"/>
      <c r="AD17" s="524"/>
      <c r="AE17" s="524"/>
      <c r="AF17" s="524"/>
      <c r="AG17" s="524"/>
      <c r="AH17" s="524"/>
      <c r="AI17" s="524"/>
      <c r="AJ17" s="524"/>
      <c r="AK17" s="524"/>
      <c r="AL17" s="524"/>
      <c r="AM17" s="524"/>
      <c r="AN17" s="524"/>
      <c r="AO17" s="524"/>
      <c r="AP17" s="524"/>
      <c r="AQ17" s="524"/>
      <c r="AR17" s="524"/>
      <c r="AS17" s="524"/>
      <c r="AT17" s="524"/>
      <c r="AU17" s="524"/>
      <c r="AV17" s="524"/>
      <c r="AW17" s="524"/>
      <c r="AX17" s="524"/>
      <c r="AY17" s="524"/>
      <c r="AZ17" s="524"/>
      <c r="BA17" s="524"/>
      <c r="BB17" s="524"/>
      <c r="BC17" s="524"/>
      <c r="BD17" s="524"/>
      <c r="BE17" s="524"/>
      <c r="BF17" s="524"/>
      <c r="BG17" s="524"/>
      <c r="BH17" s="524"/>
      <c r="BI17" s="524"/>
      <c r="BJ17" s="524"/>
      <c r="BK17" s="524"/>
      <c r="BL17" s="524"/>
      <c r="BM17" s="524"/>
      <c r="BN17" s="524"/>
      <c r="BO17" s="524"/>
      <c r="BP17" s="524"/>
      <c r="BQ17" s="524"/>
      <c r="BR17" s="524"/>
      <c r="BS17" s="524"/>
      <c r="BT17" s="524"/>
      <c r="BU17" s="524"/>
      <c r="BV17" s="524"/>
      <c r="BW17" s="524">
        <v>33.500003999999997</v>
      </c>
      <c r="BX17" s="524">
        <v>33.500003999999997</v>
      </c>
      <c r="BY17" s="524">
        <v>33.500003999999997</v>
      </c>
      <c r="BZ17" s="524">
        <v>33.500003999999997</v>
      </c>
      <c r="CA17" s="524">
        <v>33.500003999999997</v>
      </c>
      <c r="CB17" s="524">
        <v>33.500003999999997</v>
      </c>
      <c r="CC17" s="524">
        <v>33.500003999999997</v>
      </c>
      <c r="CD17" s="524">
        <v>33.500003999999997</v>
      </c>
      <c r="CE17" s="524">
        <v>33.500003999999997</v>
      </c>
      <c r="CF17" s="524">
        <v>33.500003999999997</v>
      </c>
      <c r="CG17" s="504">
        <v>33.500003999999997</v>
      </c>
    </row>
    <row r="18" spans="1:85" s="366" customFormat="1" ht="27" customHeight="1" thickBot="1" x14ac:dyDescent="0.3">
      <c r="A18" s="364"/>
      <c r="B18" s="451" t="s">
        <v>833</v>
      </c>
      <c r="C18" s="452"/>
      <c r="D18" s="401"/>
      <c r="E18" s="401"/>
      <c r="F18" s="401"/>
      <c r="G18" s="401"/>
      <c r="H18" s="401"/>
      <c r="I18" s="401"/>
      <c r="J18" s="401"/>
      <c r="K18" s="401"/>
      <c r="L18" s="401"/>
      <c r="M18" s="401"/>
      <c r="N18" s="401"/>
      <c r="O18" s="401"/>
      <c r="P18" s="401"/>
      <c r="Q18" s="401"/>
      <c r="R18" s="401"/>
      <c r="S18" s="401"/>
      <c r="T18" s="401"/>
      <c r="U18" s="401"/>
      <c r="V18" s="401"/>
      <c r="W18" s="401"/>
      <c r="X18" s="401"/>
      <c r="Y18" s="401"/>
      <c r="Z18" s="401"/>
      <c r="AA18" s="401"/>
      <c r="AB18" s="401"/>
      <c r="AC18" s="401"/>
      <c r="AD18" s="401"/>
      <c r="AE18" s="401"/>
      <c r="AF18" s="401"/>
      <c r="AG18" s="401"/>
      <c r="AH18" s="401"/>
      <c r="AI18" s="401"/>
      <c r="AJ18" s="401"/>
      <c r="AK18" s="401"/>
      <c r="AL18" s="401"/>
      <c r="AM18" s="401"/>
      <c r="AN18" s="401"/>
      <c r="AO18" s="401"/>
      <c r="AP18" s="401"/>
      <c r="AQ18" s="401"/>
      <c r="AR18" s="401"/>
      <c r="AS18" s="401"/>
      <c r="AT18" s="401"/>
      <c r="AU18" s="401"/>
      <c r="AV18" s="401"/>
      <c r="AW18" s="401"/>
      <c r="AX18" s="401">
        <v>3.4569999999999999</v>
      </c>
      <c r="AY18" s="401">
        <v>4.1285950413223143</v>
      </c>
      <c r="AZ18" s="401">
        <v>5.4580000000000002</v>
      </c>
      <c r="BA18" s="401">
        <v>4.9669999999999996</v>
      </c>
      <c r="BB18" s="401">
        <v>8.2967250384024585</v>
      </c>
      <c r="BC18" s="401">
        <v>10.563000000000001</v>
      </c>
      <c r="BD18" s="401">
        <v>11.87267336961207</v>
      </c>
      <c r="BE18" s="401">
        <v>14.399096999999999</v>
      </c>
      <c r="BF18" s="401">
        <v>19.709695</v>
      </c>
      <c r="BG18" s="401">
        <v>19.340500802146213</v>
      </c>
      <c r="BH18" s="401">
        <v>20.643089</v>
      </c>
      <c r="BI18" s="401">
        <v>24.694095969999999</v>
      </c>
      <c r="BJ18" s="401">
        <v>25.945989999999998</v>
      </c>
      <c r="BK18" s="401">
        <v>27.44</v>
      </c>
      <c r="BL18" s="401">
        <v>31.553068</v>
      </c>
      <c r="BM18" s="401">
        <v>35.207568999999999</v>
      </c>
      <c r="BN18" s="401">
        <v>38.218910999999999</v>
      </c>
      <c r="BO18" s="401">
        <v>37.692900000000002</v>
      </c>
      <c r="BP18" s="401">
        <v>42.019909411804896</v>
      </c>
      <c r="BQ18" s="401">
        <v>45.458691636376749</v>
      </c>
      <c r="BR18" s="401">
        <v>44.789727000000006</v>
      </c>
      <c r="BS18" s="401">
        <v>46.053681000000005</v>
      </c>
      <c r="BT18" s="401">
        <v>42.152442999999998</v>
      </c>
      <c r="BU18" s="401">
        <v>41.088430800000005</v>
      </c>
      <c r="BV18" s="401">
        <v>44.79290216648203</v>
      </c>
      <c r="BW18" s="401">
        <v>41.78107</v>
      </c>
      <c r="BX18" s="401">
        <v>34.003762399999999</v>
      </c>
      <c r="BY18" s="401">
        <v>36.4904546</v>
      </c>
      <c r="BZ18" s="401">
        <v>35.550986999999999</v>
      </c>
      <c r="CA18" s="401">
        <v>28.762449</v>
      </c>
      <c r="CB18" s="401">
        <v>38.894605631572048</v>
      </c>
      <c r="CC18" s="401">
        <v>35.457181618969365</v>
      </c>
      <c r="CD18" s="401">
        <v>35.439700161814699</v>
      </c>
      <c r="CE18" s="401">
        <v>34.670681782466822</v>
      </c>
      <c r="CF18" s="401">
        <v>33.880843329861811</v>
      </c>
      <c r="CG18" s="402">
        <v>33.810332838432196</v>
      </c>
    </row>
    <row r="19" spans="1:85" ht="26.25" customHeight="1" x14ac:dyDescent="0.35">
      <c r="A19" s="374"/>
      <c r="B19" s="175" t="s">
        <v>834</v>
      </c>
      <c r="C19" s="438"/>
      <c r="D19" s="34" t="s">
        <v>296</v>
      </c>
      <c r="E19" s="34" t="s">
        <v>297</v>
      </c>
      <c r="F19" s="34" t="s">
        <v>298</v>
      </c>
      <c r="G19" s="34" t="s">
        <v>299</v>
      </c>
      <c r="H19" s="34" t="s">
        <v>300</v>
      </c>
      <c r="I19" s="34" t="s">
        <v>301</v>
      </c>
      <c r="J19" s="34" t="s">
        <v>302</v>
      </c>
      <c r="K19" s="34" t="s">
        <v>303</v>
      </c>
      <c r="L19" s="34" t="s">
        <v>304</v>
      </c>
      <c r="M19" s="34" t="s">
        <v>305</v>
      </c>
      <c r="N19" s="34" t="s">
        <v>306</v>
      </c>
      <c r="O19" s="34" t="s">
        <v>307</v>
      </c>
      <c r="P19" s="34" t="s">
        <v>308</v>
      </c>
      <c r="Q19" s="34" t="s">
        <v>309</v>
      </c>
      <c r="R19" s="34" t="s">
        <v>310</v>
      </c>
      <c r="S19" s="34" t="s">
        <v>311</v>
      </c>
      <c r="T19" s="34" t="s">
        <v>312</v>
      </c>
      <c r="U19" s="34" t="s">
        <v>313</v>
      </c>
      <c r="V19" s="34" t="s">
        <v>314</v>
      </c>
      <c r="W19" s="34" t="s">
        <v>315</v>
      </c>
      <c r="X19" s="34" t="s">
        <v>316</v>
      </c>
      <c r="Y19" s="34" t="s">
        <v>317</v>
      </c>
      <c r="Z19" s="34" t="s">
        <v>318</v>
      </c>
      <c r="AA19" s="34" t="s">
        <v>319</v>
      </c>
      <c r="AB19" s="34" t="s">
        <v>320</v>
      </c>
      <c r="AC19" s="34" t="s">
        <v>321</v>
      </c>
      <c r="AD19" s="34" t="s">
        <v>322</v>
      </c>
      <c r="AE19" s="34" t="s">
        <v>323</v>
      </c>
      <c r="AF19" s="34" t="s">
        <v>324</v>
      </c>
      <c r="AG19" s="34" t="s">
        <v>325</v>
      </c>
      <c r="AH19" s="34" t="s">
        <v>326</v>
      </c>
      <c r="AI19" s="34" t="s">
        <v>327</v>
      </c>
      <c r="AJ19" s="34" t="s">
        <v>328</v>
      </c>
      <c r="AK19" s="34" t="s">
        <v>329</v>
      </c>
      <c r="AL19" s="34" t="s">
        <v>330</v>
      </c>
      <c r="AM19" s="34" t="s">
        <v>331</v>
      </c>
      <c r="AN19" s="34" t="s">
        <v>332</v>
      </c>
      <c r="AO19" s="34" t="s">
        <v>333</v>
      </c>
      <c r="AP19" s="34" t="s">
        <v>334</v>
      </c>
      <c r="AQ19" s="34" t="s">
        <v>335</v>
      </c>
      <c r="AR19" s="34" t="s">
        <v>336</v>
      </c>
      <c r="AS19" s="34" t="s">
        <v>337</v>
      </c>
      <c r="AT19" s="34" t="s">
        <v>338</v>
      </c>
      <c r="AU19" s="34" t="s">
        <v>339</v>
      </c>
      <c r="AV19" s="34" t="s">
        <v>340</v>
      </c>
      <c r="AW19" s="34" t="s">
        <v>341</v>
      </c>
      <c r="AX19" s="34" t="s">
        <v>342</v>
      </c>
      <c r="AY19" s="34" t="s">
        <v>227</v>
      </c>
      <c r="AZ19" s="34" t="s">
        <v>228</v>
      </c>
      <c r="BA19" s="34" t="s">
        <v>229</v>
      </c>
      <c r="BB19" s="34" t="s">
        <v>230</v>
      </c>
      <c r="BC19" s="34" t="s">
        <v>231</v>
      </c>
      <c r="BD19" s="34" t="s">
        <v>232</v>
      </c>
      <c r="BE19" s="34" t="s">
        <v>233</v>
      </c>
      <c r="BF19" s="34" t="s">
        <v>234</v>
      </c>
      <c r="BG19" s="34" t="s">
        <v>235</v>
      </c>
      <c r="BH19" s="34" t="s">
        <v>236</v>
      </c>
      <c r="BI19" s="34" t="s">
        <v>237</v>
      </c>
      <c r="BJ19" s="34" t="s">
        <v>238</v>
      </c>
      <c r="BK19" s="34" t="s">
        <v>239</v>
      </c>
      <c r="BL19" s="34" t="s">
        <v>240</v>
      </c>
      <c r="BM19" s="34" t="s">
        <v>241</v>
      </c>
      <c r="BN19" s="34" t="s">
        <v>242</v>
      </c>
      <c r="BO19" s="34" t="s">
        <v>243</v>
      </c>
      <c r="BP19" s="34" t="s">
        <v>244</v>
      </c>
      <c r="BQ19" s="34" t="s">
        <v>245</v>
      </c>
      <c r="BR19" s="34" t="s">
        <v>246</v>
      </c>
      <c r="BS19" s="34" t="s">
        <v>247</v>
      </c>
      <c r="BT19" s="34" t="s">
        <v>248</v>
      </c>
      <c r="BU19" s="34" t="s">
        <v>249</v>
      </c>
      <c r="BV19" s="34" t="s">
        <v>250</v>
      </c>
      <c r="BW19" s="34" t="s">
        <v>251</v>
      </c>
      <c r="BX19" s="34" t="s">
        <v>252</v>
      </c>
      <c r="BY19" s="34" t="s">
        <v>253</v>
      </c>
      <c r="BZ19" s="34" t="s">
        <v>254</v>
      </c>
      <c r="CA19" s="34" t="s">
        <v>255</v>
      </c>
      <c r="CB19" s="34" t="s">
        <v>256</v>
      </c>
      <c r="CC19" s="34" t="s">
        <v>257</v>
      </c>
      <c r="CD19" s="34" t="s">
        <v>258</v>
      </c>
      <c r="CE19" s="34" t="s">
        <v>259</v>
      </c>
      <c r="CF19" s="34" t="s">
        <v>260</v>
      </c>
      <c r="CG19" s="35" t="s">
        <v>261</v>
      </c>
    </row>
    <row r="20" spans="1:85" x14ac:dyDescent="0.35">
      <c r="A20" s="374"/>
      <c r="B20" s="377" t="s">
        <v>460</v>
      </c>
      <c r="C20" s="404"/>
      <c r="D20" s="279" t="s">
        <v>263</v>
      </c>
      <c r="E20" s="279" t="s">
        <v>263</v>
      </c>
      <c r="F20" s="279" t="s">
        <v>263</v>
      </c>
      <c r="G20" s="279" t="s">
        <v>263</v>
      </c>
      <c r="H20" s="279" t="s">
        <v>263</v>
      </c>
      <c r="I20" s="279" t="s">
        <v>263</v>
      </c>
      <c r="J20" s="279" t="s">
        <v>263</v>
      </c>
      <c r="K20" s="279" t="s">
        <v>263</v>
      </c>
      <c r="L20" s="279" t="s">
        <v>263</v>
      </c>
      <c r="M20" s="279" t="s">
        <v>263</v>
      </c>
      <c r="N20" s="279" t="s">
        <v>263</v>
      </c>
      <c r="O20" s="279" t="s">
        <v>263</v>
      </c>
      <c r="P20" s="279" t="s">
        <v>263</v>
      </c>
      <c r="Q20" s="279" t="s">
        <v>263</v>
      </c>
      <c r="R20" s="279" t="s">
        <v>263</v>
      </c>
      <c r="S20" s="279" t="s">
        <v>263</v>
      </c>
      <c r="T20" s="279" t="s">
        <v>263</v>
      </c>
      <c r="U20" s="279" t="s">
        <v>263</v>
      </c>
      <c r="V20" s="279" t="s">
        <v>263</v>
      </c>
      <c r="W20" s="279" t="s">
        <v>263</v>
      </c>
      <c r="X20" s="279" t="s">
        <v>263</v>
      </c>
      <c r="Y20" s="279" t="s">
        <v>263</v>
      </c>
      <c r="Z20" s="279" t="s">
        <v>263</v>
      </c>
      <c r="AA20" s="279" t="s">
        <v>263</v>
      </c>
      <c r="AB20" s="279" t="s">
        <v>263</v>
      </c>
      <c r="AC20" s="279" t="s">
        <v>263</v>
      </c>
      <c r="AD20" s="279" t="s">
        <v>263</v>
      </c>
      <c r="AE20" s="279" t="s">
        <v>263</v>
      </c>
      <c r="AF20" s="279" t="s">
        <v>263</v>
      </c>
      <c r="AG20" s="279" t="s">
        <v>263</v>
      </c>
      <c r="AH20" s="279" t="s">
        <v>263</v>
      </c>
      <c r="AI20" s="279" t="s">
        <v>263</v>
      </c>
      <c r="AJ20" s="279" t="s">
        <v>263</v>
      </c>
      <c r="AK20" s="279" t="s">
        <v>263</v>
      </c>
      <c r="AL20" s="279" t="s">
        <v>263</v>
      </c>
      <c r="AM20" s="279" t="s">
        <v>263</v>
      </c>
      <c r="AN20" s="279" t="s">
        <v>263</v>
      </c>
      <c r="AO20" s="279" t="s">
        <v>263</v>
      </c>
      <c r="AP20" s="279" t="s">
        <v>263</v>
      </c>
      <c r="AQ20" s="279" t="s">
        <v>263</v>
      </c>
      <c r="AR20" s="279" t="s">
        <v>263</v>
      </c>
      <c r="AS20" s="279" t="s">
        <v>263</v>
      </c>
      <c r="AT20" s="279" t="s">
        <v>263</v>
      </c>
      <c r="AU20" s="279" t="s">
        <v>263</v>
      </c>
      <c r="AV20" s="279" t="s">
        <v>263</v>
      </c>
      <c r="AW20" s="279" t="s">
        <v>263</v>
      </c>
      <c r="AX20" s="279" t="s">
        <v>263</v>
      </c>
      <c r="AY20" s="279" t="s">
        <v>263</v>
      </c>
      <c r="AZ20" s="279" t="s">
        <v>263</v>
      </c>
      <c r="BA20" s="279" t="s">
        <v>263</v>
      </c>
      <c r="BB20" s="279" t="s">
        <v>263</v>
      </c>
      <c r="BC20" s="279" t="s">
        <v>263</v>
      </c>
      <c r="BD20" s="279" t="s">
        <v>263</v>
      </c>
      <c r="BE20" s="279" t="s">
        <v>263</v>
      </c>
      <c r="BF20" s="279" t="s">
        <v>263</v>
      </c>
      <c r="BG20" s="279" t="s">
        <v>263</v>
      </c>
      <c r="BH20" s="279" t="s">
        <v>263</v>
      </c>
      <c r="BI20" s="279" t="s">
        <v>263</v>
      </c>
      <c r="BJ20" s="279" t="s">
        <v>263</v>
      </c>
      <c r="BK20" s="279" t="s">
        <v>263</v>
      </c>
      <c r="BL20" s="279" t="s">
        <v>263</v>
      </c>
      <c r="BM20" s="279" t="s">
        <v>263</v>
      </c>
      <c r="BN20" s="279" t="s">
        <v>263</v>
      </c>
      <c r="BO20" s="279" t="s">
        <v>263</v>
      </c>
      <c r="BP20" s="279" t="s">
        <v>263</v>
      </c>
      <c r="BQ20" s="279" t="s">
        <v>263</v>
      </c>
      <c r="BR20" s="279" t="s">
        <v>263</v>
      </c>
      <c r="BS20" s="279" t="s">
        <v>263</v>
      </c>
      <c r="BT20" s="279" t="s">
        <v>263</v>
      </c>
      <c r="BU20" s="279" t="s">
        <v>263</v>
      </c>
      <c r="BV20" s="279" t="s">
        <v>263</v>
      </c>
      <c r="BW20" s="279" t="s">
        <v>263</v>
      </c>
      <c r="BX20" s="279" t="s">
        <v>263</v>
      </c>
      <c r="BY20" s="279" t="s">
        <v>263</v>
      </c>
      <c r="BZ20" s="279" t="s">
        <v>263</v>
      </c>
      <c r="CA20" s="279" t="s">
        <v>263</v>
      </c>
      <c r="CB20" s="279" t="s">
        <v>264</v>
      </c>
      <c r="CC20" s="279" t="s">
        <v>264</v>
      </c>
      <c r="CD20" s="279" t="s">
        <v>264</v>
      </c>
      <c r="CE20" s="279" t="s">
        <v>264</v>
      </c>
      <c r="CF20" s="279" t="s">
        <v>264</v>
      </c>
      <c r="CG20" s="280" t="s">
        <v>264</v>
      </c>
    </row>
    <row r="21" spans="1:85" s="246" customFormat="1" ht="26.25" customHeight="1" x14ac:dyDescent="0.35">
      <c r="A21" s="525"/>
      <c r="B21" s="101" t="s">
        <v>276</v>
      </c>
      <c r="C21" s="448"/>
      <c r="D21" s="391">
        <v>0</v>
      </c>
      <c r="E21" s="391">
        <v>0</v>
      </c>
      <c r="F21" s="391">
        <v>0</v>
      </c>
      <c r="G21" s="391">
        <v>0</v>
      </c>
      <c r="H21" s="391">
        <v>0</v>
      </c>
      <c r="I21" s="391">
        <v>0</v>
      </c>
      <c r="J21" s="391">
        <v>0</v>
      </c>
      <c r="K21" s="391">
        <v>0</v>
      </c>
      <c r="L21" s="391">
        <v>0</v>
      </c>
      <c r="M21" s="391">
        <v>0</v>
      </c>
      <c r="N21" s="391">
        <v>0</v>
      </c>
      <c r="O21" s="391">
        <v>0</v>
      </c>
      <c r="P21" s="391">
        <v>0</v>
      </c>
      <c r="Q21" s="391">
        <v>0</v>
      </c>
      <c r="R21" s="391">
        <v>0</v>
      </c>
      <c r="S21" s="391">
        <v>0</v>
      </c>
      <c r="T21" s="391">
        <v>0</v>
      </c>
      <c r="U21" s="391">
        <v>0</v>
      </c>
      <c r="V21" s="391">
        <v>0</v>
      </c>
      <c r="W21" s="391">
        <v>0</v>
      </c>
      <c r="X21" s="391">
        <v>0</v>
      </c>
      <c r="Y21" s="391">
        <v>0</v>
      </c>
      <c r="Z21" s="391">
        <f>SUM(Z23,Z27,Z30,Z33,Z35)</f>
        <v>1321.2205452048229</v>
      </c>
      <c r="AA21" s="391">
        <f t="shared" ref="AA21:BK21" si="12">SUM(AA23,AA27,AA30,AA33,AA35)</f>
        <v>1342.0252607651128</v>
      </c>
      <c r="AB21" s="391">
        <f t="shared" si="12"/>
        <v>1368.2184662947566</v>
      </c>
      <c r="AC21" s="391">
        <f t="shared" si="12"/>
        <v>1406.9489892556967</v>
      </c>
      <c r="AD21" s="391">
        <f t="shared" si="12"/>
        <v>1474.8064959846333</v>
      </c>
      <c r="AE21" s="391">
        <f t="shared" si="12"/>
        <v>1550.1582110024706</v>
      </c>
      <c r="AF21" s="391">
        <f t="shared" si="12"/>
        <v>1563.8960252969459</v>
      </c>
      <c r="AG21" s="391">
        <f t="shared" si="12"/>
        <v>1569.9702474150415</v>
      </c>
      <c r="AH21" s="391">
        <f t="shared" si="12"/>
        <v>1589.5204725459605</v>
      </c>
      <c r="AI21" s="391">
        <f t="shared" si="12"/>
        <v>1532.0430787456844</v>
      </c>
      <c r="AJ21" s="391">
        <f t="shared" si="12"/>
        <v>1485.0965698074092</v>
      </c>
      <c r="AK21" s="391">
        <f t="shared" si="12"/>
        <v>1498.7219095970584</v>
      </c>
      <c r="AL21" s="391">
        <f t="shared" si="12"/>
        <v>1517.5179740057886</v>
      </c>
      <c r="AM21" s="391">
        <f t="shared" si="12"/>
        <v>1553.84946066615</v>
      </c>
      <c r="AN21" s="391">
        <f t="shared" si="12"/>
        <v>1512.6703859989091</v>
      </c>
      <c r="AO21" s="391">
        <f t="shared" si="12"/>
        <v>1528.9249573506072</v>
      </c>
      <c r="AP21" s="391">
        <f t="shared" si="12"/>
        <v>1578.8149888933804</v>
      </c>
      <c r="AQ21" s="391">
        <f t="shared" si="12"/>
        <v>1518.8079992612998</v>
      </c>
      <c r="AR21" s="391">
        <f t="shared" si="12"/>
        <v>1420.5337462276036</v>
      </c>
      <c r="AS21" s="391">
        <f t="shared" si="12"/>
        <v>1364.4881797405178</v>
      </c>
      <c r="AT21" s="391">
        <f t="shared" si="12"/>
        <v>1379.7506736384848</v>
      </c>
      <c r="AU21" s="391">
        <f t="shared" si="12"/>
        <v>1457.77442482385</v>
      </c>
      <c r="AV21" s="391">
        <f t="shared" si="12"/>
        <v>1446.4846168513288</v>
      </c>
      <c r="AW21" s="391">
        <f t="shared" si="12"/>
        <v>1445.9531436356945</v>
      </c>
      <c r="AX21" s="391">
        <f t="shared" si="12"/>
        <v>1471.6131089273406</v>
      </c>
      <c r="AY21" s="391">
        <f t="shared" si="12"/>
        <v>1476.5571113840813</v>
      </c>
      <c r="AZ21" s="391">
        <f t="shared" si="12"/>
        <v>1454.1823639575068</v>
      </c>
      <c r="BA21" s="391">
        <f t="shared" si="12"/>
        <v>1461.2168621817486</v>
      </c>
      <c r="BB21" s="391">
        <f t="shared" si="12"/>
        <v>1474.4081488357372</v>
      </c>
      <c r="BC21" s="391">
        <f t="shared" si="12"/>
        <v>1444.8490495553199</v>
      </c>
      <c r="BD21" s="391">
        <f t="shared" si="12"/>
        <v>1444.1257720376291</v>
      </c>
      <c r="BE21" s="391">
        <f t="shared" si="12"/>
        <v>1459.8708268779335</v>
      </c>
      <c r="BF21" s="391">
        <f t="shared" si="12"/>
        <v>1444.718655034218</v>
      </c>
      <c r="BG21" s="391">
        <f t="shared" si="12"/>
        <v>1413.8357284539859</v>
      </c>
      <c r="BH21" s="391">
        <f t="shared" si="12"/>
        <v>1393.8832689515482</v>
      </c>
      <c r="BI21" s="391">
        <f t="shared" si="12"/>
        <v>1351.9832793330938</v>
      </c>
      <c r="BJ21" s="391">
        <f t="shared" si="12"/>
        <v>1323.2478621818686</v>
      </c>
      <c r="BK21" s="391">
        <f t="shared" si="12"/>
        <v>1301.1647448319623</v>
      </c>
      <c r="BL21" s="391">
        <f>SUM(BL23,BL27,BL30,BL32,BL35)</f>
        <v>1303.1584009709081</v>
      </c>
      <c r="BM21" s="391">
        <f t="shared" ref="BM21:CB21" si="13">SUM(BM23,BM27,BM30,BM32,BM35)</f>
        <v>1335.2591265622195</v>
      </c>
      <c r="BN21" s="391">
        <f t="shared" si="13"/>
        <v>1384.1605328774631</v>
      </c>
      <c r="BO21" s="391">
        <f t="shared" si="13"/>
        <v>1358.5602609676132</v>
      </c>
      <c r="BP21" s="391">
        <f t="shared" si="13"/>
        <v>1365.0870153438993</v>
      </c>
      <c r="BQ21" s="391">
        <f t="shared" si="13"/>
        <v>1337.6499313951169</v>
      </c>
      <c r="BR21" s="391">
        <f t="shared" si="13"/>
        <v>1369.7819502200423</v>
      </c>
      <c r="BS21" s="391">
        <f t="shared" si="13"/>
        <v>1348.5130672764731</v>
      </c>
      <c r="BT21" s="391">
        <f t="shared" si="13"/>
        <v>1268.5683329172462</v>
      </c>
      <c r="BU21" s="391">
        <f t="shared" si="13"/>
        <v>1229.8609069392792</v>
      </c>
      <c r="BV21" s="391">
        <f t="shared" si="13"/>
        <v>1196.324035328463</v>
      </c>
      <c r="BW21" s="391">
        <f t="shared" si="13"/>
        <v>1159.3042897397252</v>
      </c>
      <c r="BX21" s="391">
        <f t="shared" si="13"/>
        <v>959.72529977406464</v>
      </c>
      <c r="BY21" s="391">
        <f t="shared" si="13"/>
        <v>945.94242571856171</v>
      </c>
      <c r="BZ21" s="391">
        <f t="shared" si="13"/>
        <v>872.29762275457779</v>
      </c>
      <c r="CA21" s="391">
        <f t="shared" si="13"/>
        <v>860.25528648091074</v>
      </c>
      <c r="CB21" s="391">
        <f t="shared" si="13"/>
        <v>863.48443671388964</v>
      </c>
      <c r="CC21" s="391">
        <f>SUM(CC23,CC27,CC30,CC32,CC35)</f>
        <v>819.05339865835674</v>
      </c>
      <c r="CD21" s="391">
        <f t="shared" ref="CD21:CE21" si="14">SUM(CD23,CD27,CD30,CD32,CD35)</f>
        <v>802.45537708556583</v>
      </c>
      <c r="CE21" s="391">
        <f t="shared" si="14"/>
        <v>770.38938208296406</v>
      </c>
      <c r="CF21" s="391">
        <f>SUM(CF23,CF27,CF30,CF32,CF35)</f>
        <v>735.06432807868305</v>
      </c>
      <c r="CG21" s="398">
        <f>SUM(CG23,CG27,CG30,CG32,CG35)</f>
        <v>701.97088729695349</v>
      </c>
    </row>
    <row r="22" spans="1:85" s="246" customFormat="1" ht="26.25" customHeight="1" x14ac:dyDescent="0.35">
      <c r="A22" s="525"/>
      <c r="B22" s="233" t="s">
        <v>835</v>
      </c>
      <c r="C22" s="448"/>
      <c r="D22" s="391"/>
      <c r="E22" s="391"/>
      <c r="F22" s="391"/>
      <c r="G22" s="391"/>
      <c r="H22" s="391"/>
      <c r="I22" s="391"/>
      <c r="J22" s="391"/>
      <c r="K22" s="391"/>
      <c r="L22" s="391"/>
      <c r="M22" s="391"/>
      <c r="N22" s="391"/>
      <c r="O22" s="391"/>
      <c r="P22" s="391"/>
      <c r="Q22" s="391"/>
      <c r="R22" s="391"/>
      <c r="S22" s="391"/>
      <c r="T22" s="391"/>
      <c r="U22" s="391"/>
      <c r="V22" s="391"/>
      <c r="W22" s="391"/>
      <c r="X22" s="391"/>
      <c r="Y22" s="391"/>
      <c r="Z22" s="391">
        <f t="shared" ref="Z22:CG22" si="15">Z23+Z27+Z30</f>
        <v>1321.2205452048229</v>
      </c>
      <c r="AA22" s="391">
        <f t="shared" si="15"/>
        <v>1342.0252607651128</v>
      </c>
      <c r="AB22" s="391">
        <f t="shared" si="15"/>
        <v>1368.2184662947566</v>
      </c>
      <c r="AC22" s="391">
        <f t="shared" si="15"/>
        <v>1406.9489892556967</v>
      </c>
      <c r="AD22" s="391">
        <f t="shared" si="15"/>
        <v>1474.8064959846333</v>
      </c>
      <c r="AE22" s="391">
        <f t="shared" si="15"/>
        <v>1550.1582110024706</v>
      </c>
      <c r="AF22" s="391">
        <f t="shared" si="15"/>
        <v>1563.8960252969459</v>
      </c>
      <c r="AG22" s="391">
        <f t="shared" si="15"/>
        <v>1569.9702474150415</v>
      </c>
      <c r="AH22" s="391">
        <f t="shared" si="15"/>
        <v>1589.5204725459605</v>
      </c>
      <c r="AI22" s="391">
        <f t="shared" si="15"/>
        <v>1532.0430787456844</v>
      </c>
      <c r="AJ22" s="391">
        <f t="shared" si="15"/>
        <v>1485.0965698074092</v>
      </c>
      <c r="AK22" s="391">
        <f t="shared" si="15"/>
        <v>1498.7219095970584</v>
      </c>
      <c r="AL22" s="391">
        <f t="shared" si="15"/>
        <v>1517.5179740057886</v>
      </c>
      <c r="AM22" s="391">
        <f t="shared" si="15"/>
        <v>1553.84946066615</v>
      </c>
      <c r="AN22" s="391">
        <f t="shared" si="15"/>
        <v>1512.6703859989091</v>
      </c>
      <c r="AO22" s="391">
        <f t="shared" si="15"/>
        <v>1528.9249573506072</v>
      </c>
      <c r="AP22" s="391">
        <f t="shared" si="15"/>
        <v>1578.8149888933804</v>
      </c>
      <c r="AQ22" s="391">
        <f t="shared" si="15"/>
        <v>1518.8079992612998</v>
      </c>
      <c r="AR22" s="391">
        <f t="shared" si="15"/>
        <v>1420.5337462276036</v>
      </c>
      <c r="AS22" s="391">
        <f t="shared" si="15"/>
        <v>1364.4881797405178</v>
      </c>
      <c r="AT22" s="391">
        <f t="shared" si="15"/>
        <v>1379.7506736384848</v>
      </c>
      <c r="AU22" s="391">
        <f t="shared" si="15"/>
        <v>1457.77442482385</v>
      </c>
      <c r="AV22" s="391">
        <f t="shared" si="15"/>
        <v>1446.4846168513288</v>
      </c>
      <c r="AW22" s="391">
        <f t="shared" si="15"/>
        <v>1445.9531436356945</v>
      </c>
      <c r="AX22" s="391">
        <f t="shared" si="15"/>
        <v>1464.4480259896825</v>
      </c>
      <c r="AY22" s="391">
        <f t="shared" si="15"/>
        <v>1468.2628137102288</v>
      </c>
      <c r="AZ22" s="391">
        <f t="shared" si="15"/>
        <v>1443.5771272415925</v>
      </c>
      <c r="BA22" s="391">
        <f t="shared" si="15"/>
        <v>1451.5647539792224</v>
      </c>
      <c r="BB22" s="391">
        <f t="shared" si="15"/>
        <v>1458.5051270627619</v>
      </c>
      <c r="BC22" s="391">
        <f t="shared" si="15"/>
        <v>1424.8658347480787</v>
      </c>
      <c r="BD22" s="391">
        <f t="shared" si="15"/>
        <v>1421.883923041873</v>
      </c>
      <c r="BE22" s="391">
        <f t="shared" si="15"/>
        <v>1433.3580773254305</v>
      </c>
      <c r="BF22" s="391">
        <f t="shared" si="15"/>
        <v>1409.2233287103115</v>
      </c>
      <c r="BG22" s="391">
        <f t="shared" si="15"/>
        <v>1379.7757436418851</v>
      </c>
      <c r="BH22" s="391">
        <f t="shared" si="15"/>
        <v>1358.5861274883005</v>
      </c>
      <c r="BI22" s="391">
        <f t="shared" si="15"/>
        <v>1310.881856728435</v>
      </c>
      <c r="BJ22" s="391">
        <f t="shared" si="15"/>
        <v>1281.1940807788462</v>
      </c>
      <c r="BK22" s="391">
        <f t="shared" si="15"/>
        <v>1257.742234650945</v>
      </c>
      <c r="BL22" s="391">
        <f t="shared" si="15"/>
        <v>1246.5534812929586</v>
      </c>
      <c r="BM22" s="391">
        <f t="shared" si="15"/>
        <v>1271.5935179245464</v>
      </c>
      <c r="BN22" s="391">
        <f t="shared" si="15"/>
        <v>1313.9594727865685</v>
      </c>
      <c r="BO22" s="391">
        <f t="shared" si="15"/>
        <v>1289.9579372650376</v>
      </c>
      <c r="BP22" s="391">
        <f t="shared" si="15"/>
        <v>1291.7048246026554</v>
      </c>
      <c r="BQ22" s="391">
        <f t="shared" si="15"/>
        <v>1261.0966748081366</v>
      </c>
      <c r="BR22" s="391">
        <f t="shared" si="15"/>
        <v>1255.9112278761743</v>
      </c>
      <c r="BS22" s="391">
        <f t="shared" si="15"/>
        <v>1225.1176028273123</v>
      </c>
      <c r="BT22" s="391">
        <f t="shared" si="15"/>
        <v>1156.5140828572821</v>
      </c>
      <c r="BU22" s="391">
        <f t="shared" si="15"/>
        <v>1111.2323277860307</v>
      </c>
      <c r="BV22" s="391">
        <f t="shared" si="15"/>
        <v>1085.1829272348411</v>
      </c>
      <c r="BW22" s="391">
        <f t="shared" si="15"/>
        <v>1050.9366717319517</v>
      </c>
      <c r="BX22" s="391">
        <f t="shared" si="15"/>
        <v>868.61290307076649</v>
      </c>
      <c r="BY22" s="391">
        <f t="shared" si="15"/>
        <v>851.23159512439577</v>
      </c>
      <c r="BZ22" s="391">
        <f t="shared" si="15"/>
        <v>784.44714512726046</v>
      </c>
      <c r="CA22" s="391">
        <f t="shared" si="15"/>
        <v>783.9021240259658</v>
      </c>
      <c r="CB22" s="391">
        <f t="shared" si="15"/>
        <v>774.18352029073117</v>
      </c>
      <c r="CC22" s="391">
        <f t="shared" si="15"/>
        <v>737.1453227868534</v>
      </c>
      <c r="CD22" s="391">
        <f t="shared" si="15"/>
        <v>721.90582599721881</v>
      </c>
      <c r="CE22" s="391">
        <f t="shared" si="15"/>
        <v>692.46038679992512</v>
      </c>
      <c r="CF22" s="391">
        <f t="shared" si="15"/>
        <v>659.64397499269887</v>
      </c>
      <c r="CG22" s="398">
        <f t="shared" si="15"/>
        <v>628.03115237308305</v>
      </c>
    </row>
    <row r="23" spans="1:85" ht="15.75" customHeight="1" x14ac:dyDescent="0.35">
      <c r="A23" s="516"/>
      <c r="B23" s="200" t="s">
        <v>826</v>
      </c>
      <c r="C23" s="36"/>
      <c r="D23" s="395">
        <v>0</v>
      </c>
      <c r="E23" s="395">
        <v>0</v>
      </c>
      <c r="F23" s="395">
        <v>0</v>
      </c>
      <c r="G23" s="395">
        <v>0</v>
      </c>
      <c r="H23" s="395">
        <v>0</v>
      </c>
      <c r="I23" s="395">
        <v>0</v>
      </c>
      <c r="J23" s="395">
        <v>0</v>
      </c>
      <c r="K23" s="395">
        <v>0</v>
      </c>
      <c r="L23" s="395">
        <v>0</v>
      </c>
      <c r="M23" s="395">
        <v>0</v>
      </c>
      <c r="N23" s="395">
        <v>0</v>
      </c>
      <c r="O23" s="395">
        <v>0</v>
      </c>
      <c r="P23" s="395">
        <v>0</v>
      </c>
      <c r="Q23" s="395">
        <v>0</v>
      </c>
      <c r="R23" s="395">
        <v>0</v>
      </c>
      <c r="S23" s="395">
        <v>0</v>
      </c>
      <c r="T23" s="395">
        <v>0</v>
      </c>
      <c r="U23" s="395">
        <v>0</v>
      </c>
      <c r="V23" s="395">
        <v>0</v>
      </c>
      <c r="W23" s="395">
        <v>0</v>
      </c>
      <c r="X23" s="395">
        <v>0</v>
      </c>
      <c r="Y23" s="395">
        <v>0</v>
      </c>
      <c r="Z23" s="395">
        <v>1112.7880993511285</v>
      </c>
      <c r="AA23" s="395">
        <v>1132.2337223877503</v>
      </c>
      <c r="AB23" s="395">
        <v>1152.7277477628963</v>
      </c>
      <c r="AC23" s="395">
        <v>1184.442109566271</v>
      </c>
      <c r="AD23" s="395">
        <v>1241.4082202439458</v>
      </c>
      <c r="AE23" s="395">
        <v>1310.0694173638647</v>
      </c>
      <c r="AF23" s="395">
        <v>1329.351374832991</v>
      </c>
      <c r="AG23" s="395">
        <v>1335.8028240472593</v>
      </c>
      <c r="AH23" s="395">
        <f t="shared" ref="AH23:BD23" si="16">SUM(AH24:AH25)</f>
        <v>1357.0609567981323</v>
      </c>
      <c r="AI23" s="395">
        <f t="shared" si="16"/>
        <v>1311.6438989963051</v>
      </c>
      <c r="AJ23" s="395">
        <f t="shared" si="16"/>
        <v>1272.9399169777794</v>
      </c>
      <c r="AK23" s="395">
        <f t="shared" si="16"/>
        <v>1286.3689414797641</v>
      </c>
      <c r="AL23" s="395">
        <f t="shared" si="16"/>
        <v>1304.5329951979586</v>
      </c>
      <c r="AM23" s="395">
        <f t="shared" si="16"/>
        <v>1339.6505864154424</v>
      </c>
      <c r="AN23" s="395">
        <f t="shared" si="16"/>
        <v>1306.86489130518</v>
      </c>
      <c r="AO23" s="395">
        <f t="shared" si="16"/>
        <v>1323.9839524291428</v>
      </c>
      <c r="AP23" s="395">
        <f t="shared" si="16"/>
        <v>1375.6011784417572</v>
      </c>
      <c r="AQ23" s="395">
        <f t="shared" si="16"/>
        <v>1339.4351384610129</v>
      </c>
      <c r="AR23" s="395">
        <f t="shared" si="16"/>
        <v>1248.2025844510051</v>
      </c>
      <c r="AS23" s="395">
        <f t="shared" si="16"/>
        <v>1201.6698390284459</v>
      </c>
      <c r="AT23" s="395">
        <f t="shared" si="16"/>
        <v>1227.9139015872645</v>
      </c>
      <c r="AU23" s="395">
        <f t="shared" si="16"/>
        <v>1306.121614843441</v>
      </c>
      <c r="AV23" s="395">
        <f t="shared" si="16"/>
        <v>1302.2184148776173</v>
      </c>
      <c r="AW23" s="395">
        <f t="shared" si="16"/>
        <v>1298.1961683746836</v>
      </c>
      <c r="AX23" s="395">
        <f t="shared" si="16"/>
        <v>1337.7564264388338</v>
      </c>
      <c r="AY23" s="395">
        <f t="shared" si="16"/>
        <v>1345.967681457108</v>
      </c>
      <c r="AZ23" s="395">
        <f t="shared" si="16"/>
        <v>1330.6482608633917</v>
      </c>
      <c r="BA23" s="395">
        <f t="shared" si="16"/>
        <v>1340.6422679094828</v>
      </c>
      <c r="BB23" s="395">
        <f t="shared" si="16"/>
        <v>1360.2661631178423</v>
      </c>
      <c r="BC23" s="395">
        <f t="shared" si="16"/>
        <v>1323.534685006503</v>
      </c>
      <c r="BD23" s="395">
        <f t="shared" si="16"/>
        <v>1326.3423155647511</v>
      </c>
      <c r="BE23" s="395">
        <f t="shared" ref="BE23:BO23" si="17">SUM(BE24:BE25)</f>
        <v>1339.4528673544405</v>
      </c>
      <c r="BF23" s="395">
        <f t="shared" si="17"/>
        <v>1319.5625455811851</v>
      </c>
      <c r="BG23" s="395">
        <f t="shared" si="17"/>
        <v>1297.1268225027284</v>
      </c>
      <c r="BH23" s="395">
        <f t="shared" si="17"/>
        <v>1282.3068081569281</v>
      </c>
      <c r="BI23" s="395">
        <f t="shared" si="17"/>
        <v>1241.0976538358213</v>
      </c>
      <c r="BJ23" s="395">
        <f t="shared" si="17"/>
        <v>1215.7688687424866</v>
      </c>
      <c r="BK23" s="395">
        <f t="shared" si="17"/>
        <v>1195.9579458345968</v>
      </c>
      <c r="BL23" s="395">
        <f t="shared" si="17"/>
        <v>1189.2014562789045</v>
      </c>
      <c r="BM23" s="395">
        <f t="shared" si="17"/>
        <v>1216.229311071618</v>
      </c>
      <c r="BN23" s="395">
        <f t="shared" si="17"/>
        <v>1262.4622370844354</v>
      </c>
      <c r="BO23" s="395">
        <f t="shared" si="17"/>
        <v>1241.2971473880311</v>
      </c>
      <c r="BP23" s="395">
        <f>SUM(BP24:BP25)</f>
        <v>1245.805520911578</v>
      </c>
      <c r="BQ23" s="395">
        <f t="shared" ref="BQ23:CG23" si="18">SUM(BQ24:BQ25)</f>
        <v>1218.9263321041194</v>
      </c>
      <c r="BR23" s="395">
        <f t="shared" si="18"/>
        <v>1216.1378617018961</v>
      </c>
      <c r="BS23" s="395">
        <f t="shared" si="18"/>
        <v>1188.0509188649089</v>
      </c>
      <c r="BT23" s="395">
        <f t="shared" si="18"/>
        <v>1122.2687518467237</v>
      </c>
      <c r="BU23" s="395">
        <f t="shared" si="18"/>
        <v>1079.7509351585704</v>
      </c>
      <c r="BV23" s="395">
        <f t="shared" si="18"/>
        <v>1056.2911692055877</v>
      </c>
      <c r="BW23" s="395">
        <f t="shared" si="18"/>
        <v>1024.7330748031616</v>
      </c>
      <c r="BX23" s="395">
        <f t="shared" si="18"/>
        <v>848.47250178525701</v>
      </c>
      <c r="BY23" s="395">
        <f t="shared" si="18"/>
        <v>832.38757859080442</v>
      </c>
      <c r="BZ23" s="395">
        <f t="shared" si="18"/>
        <v>768.15031413453448</v>
      </c>
      <c r="CA23" s="395">
        <f t="shared" si="18"/>
        <v>768.66678402471666</v>
      </c>
      <c r="CB23" s="395">
        <f t="shared" si="18"/>
        <v>759.76927009177348</v>
      </c>
      <c r="CC23" s="395">
        <f t="shared" si="18"/>
        <v>723.8525439046665</v>
      </c>
      <c r="CD23" s="395">
        <f t="shared" si="18"/>
        <v>709.47687752181491</v>
      </c>
      <c r="CE23" s="395">
        <f t="shared" si="18"/>
        <v>681.08460235747486</v>
      </c>
      <c r="CF23" s="395">
        <f t="shared" si="18"/>
        <v>649.286922744923</v>
      </c>
      <c r="CG23" s="396">
        <f t="shared" si="18"/>
        <v>618.58319499107938</v>
      </c>
    </row>
    <row r="24" spans="1:85" x14ac:dyDescent="0.35">
      <c r="A24" s="368"/>
      <c r="B24" s="449" t="s">
        <v>568</v>
      </c>
      <c r="C24" s="444"/>
      <c r="D24" s="395">
        <v>0</v>
      </c>
      <c r="E24" s="395">
        <v>0</v>
      </c>
      <c r="F24" s="395">
        <v>0</v>
      </c>
      <c r="G24" s="395">
        <v>0</v>
      </c>
      <c r="H24" s="395">
        <v>0</v>
      </c>
      <c r="I24" s="395">
        <v>0</v>
      </c>
      <c r="J24" s="395">
        <v>0</v>
      </c>
      <c r="K24" s="395">
        <v>0</v>
      </c>
      <c r="L24" s="395">
        <v>0</v>
      </c>
      <c r="M24" s="395">
        <v>0</v>
      </c>
      <c r="N24" s="395">
        <v>0</v>
      </c>
      <c r="O24" s="395">
        <v>0</v>
      </c>
      <c r="P24" s="395">
        <v>0</v>
      </c>
      <c r="Q24" s="395">
        <v>0</v>
      </c>
      <c r="R24" s="395">
        <v>0</v>
      </c>
      <c r="S24" s="395">
        <v>0</v>
      </c>
      <c r="T24" s="395">
        <v>0</v>
      </c>
      <c r="U24" s="395">
        <v>0</v>
      </c>
      <c r="V24" s="395">
        <v>0</v>
      </c>
      <c r="W24" s="395">
        <v>0</v>
      </c>
      <c r="X24" s="395">
        <v>0</v>
      </c>
      <c r="Y24" s="395">
        <v>0</v>
      </c>
      <c r="Z24" s="395">
        <v>0</v>
      </c>
      <c r="AA24" s="395">
        <v>0</v>
      </c>
      <c r="AB24" s="395">
        <v>0</v>
      </c>
      <c r="AC24" s="395">
        <v>0</v>
      </c>
      <c r="AD24" s="395">
        <v>0</v>
      </c>
      <c r="AE24" s="395">
        <v>0</v>
      </c>
      <c r="AF24" s="395">
        <v>0</v>
      </c>
      <c r="AG24" s="395">
        <v>0</v>
      </c>
      <c r="AH24" s="395">
        <v>947.81861942812623</v>
      </c>
      <c r="AI24" s="395">
        <v>911.64236998559272</v>
      </c>
      <c r="AJ24" s="395">
        <v>878.08943849281172</v>
      </c>
      <c r="AK24" s="395">
        <v>880.42049807525098</v>
      </c>
      <c r="AL24" s="395">
        <v>849.88924324366894</v>
      </c>
      <c r="AM24" s="395">
        <v>901.74983577988553</v>
      </c>
      <c r="AN24" s="395">
        <v>908.76138955623856</v>
      </c>
      <c r="AO24" s="395">
        <v>935.396208463878</v>
      </c>
      <c r="AP24" s="395">
        <v>886.68305324234063</v>
      </c>
      <c r="AQ24" s="395">
        <v>863.371198573725</v>
      </c>
      <c r="AR24" s="395">
        <v>795.86665232647692</v>
      </c>
      <c r="AS24" s="395">
        <v>774.67735716255106</v>
      </c>
      <c r="AT24" s="395">
        <v>787.47315235464816</v>
      </c>
      <c r="AU24" s="395">
        <v>847.97983745452166</v>
      </c>
      <c r="AV24" s="395">
        <v>834.05695888581238</v>
      </c>
      <c r="AW24" s="395">
        <v>817.22941084492606</v>
      </c>
      <c r="AX24" s="395">
        <v>848.38999068225758</v>
      </c>
      <c r="AY24" s="395">
        <v>853.76488147515306</v>
      </c>
      <c r="AZ24" s="395">
        <v>871.38644173620901</v>
      </c>
      <c r="BA24" s="395">
        <v>878.21326683838242</v>
      </c>
      <c r="BB24" s="395">
        <v>890.46778198017455</v>
      </c>
      <c r="BC24" s="395">
        <v>865.32504267046318</v>
      </c>
      <c r="BD24" s="395">
        <v>841.6485006441967</v>
      </c>
      <c r="BE24" s="395">
        <v>844.41437747396014</v>
      </c>
      <c r="BF24" s="395">
        <v>816.44315974226765</v>
      </c>
      <c r="BG24" s="395">
        <v>825.99185231342506</v>
      </c>
      <c r="BH24" s="395">
        <v>786.40488371848744</v>
      </c>
      <c r="BI24" s="395">
        <v>748.58749351173526</v>
      </c>
      <c r="BJ24" s="395">
        <v>718.24149579998402</v>
      </c>
      <c r="BK24" s="395">
        <v>658.79289016366363</v>
      </c>
      <c r="BL24" s="395">
        <v>532.51617341390067</v>
      </c>
      <c r="BM24" s="395">
        <v>533.53890531900663</v>
      </c>
      <c r="BN24" s="395">
        <v>593.36341296495448</v>
      </c>
      <c r="BO24" s="395">
        <v>567.92552801131956</v>
      </c>
      <c r="BP24" s="395">
        <v>552.94689633804717</v>
      </c>
      <c r="BQ24" s="395">
        <v>522.82670328682707</v>
      </c>
      <c r="BR24" s="395">
        <v>507.31463599162163</v>
      </c>
      <c r="BS24" s="395">
        <v>475.22036754596365</v>
      </c>
      <c r="BT24" s="395">
        <v>475.8917907423114</v>
      </c>
      <c r="BU24" s="395">
        <v>447.83491783786428</v>
      </c>
      <c r="BV24" s="395">
        <v>428.09879159361719</v>
      </c>
      <c r="BW24" s="395">
        <v>414.84309790642197</v>
      </c>
      <c r="BX24" s="395">
        <v>344.3966440393113</v>
      </c>
      <c r="BY24" s="395">
        <v>328.8881023175</v>
      </c>
      <c r="BZ24" s="395">
        <v>293.68087995608039</v>
      </c>
      <c r="CA24" s="395">
        <v>282.80933983157206</v>
      </c>
      <c r="CB24" s="395">
        <v>269.42059371799854</v>
      </c>
      <c r="CC24" s="395">
        <v>246.92866009320082</v>
      </c>
      <c r="CD24" s="395">
        <v>238.53282452810714</v>
      </c>
      <c r="CE24" s="395">
        <v>231.48177858805198</v>
      </c>
      <c r="CF24" s="395">
        <v>217.3595563294007</v>
      </c>
      <c r="CG24" s="396">
        <v>199.46134997616235</v>
      </c>
    </row>
    <row r="25" spans="1:85" x14ac:dyDescent="0.35">
      <c r="A25" s="368"/>
      <c r="B25" s="449" t="s">
        <v>567</v>
      </c>
      <c r="C25" s="444"/>
      <c r="D25" s="395">
        <v>0</v>
      </c>
      <c r="E25" s="395">
        <v>0</v>
      </c>
      <c r="F25" s="395">
        <v>0</v>
      </c>
      <c r="G25" s="395">
        <v>0</v>
      </c>
      <c r="H25" s="395">
        <v>0</v>
      </c>
      <c r="I25" s="395">
        <v>0</v>
      </c>
      <c r="J25" s="395">
        <v>0</v>
      </c>
      <c r="K25" s="395">
        <v>0</v>
      </c>
      <c r="L25" s="395">
        <v>0</v>
      </c>
      <c r="M25" s="395">
        <v>0</v>
      </c>
      <c r="N25" s="395">
        <v>0</v>
      </c>
      <c r="O25" s="395">
        <v>0</v>
      </c>
      <c r="P25" s="395">
        <v>0</v>
      </c>
      <c r="Q25" s="395">
        <v>0</v>
      </c>
      <c r="R25" s="395">
        <v>0</v>
      </c>
      <c r="S25" s="395">
        <v>0</v>
      </c>
      <c r="T25" s="395">
        <v>0</v>
      </c>
      <c r="U25" s="395">
        <v>0</v>
      </c>
      <c r="V25" s="395">
        <v>0</v>
      </c>
      <c r="W25" s="395">
        <v>0</v>
      </c>
      <c r="X25" s="395">
        <v>0</v>
      </c>
      <c r="Y25" s="395">
        <v>0</v>
      </c>
      <c r="Z25" s="395">
        <v>0</v>
      </c>
      <c r="AA25" s="395">
        <v>0</v>
      </c>
      <c r="AB25" s="395">
        <v>0</v>
      </c>
      <c r="AC25" s="395">
        <v>0</v>
      </c>
      <c r="AD25" s="395">
        <v>0</v>
      </c>
      <c r="AE25" s="395">
        <v>0</v>
      </c>
      <c r="AF25" s="395">
        <v>0</v>
      </c>
      <c r="AG25" s="395">
        <v>0</v>
      </c>
      <c r="AH25" s="395">
        <v>409.242337370006</v>
      </c>
      <c r="AI25" s="395">
        <v>400.00152901071237</v>
      </c>
      <c r="AJ25" s="395">
        <v>394.8504784849676</v>
      </c>
      <c r="AK25" s="395">
        <v>405.94844340451306</v>
      </c>
      <c r="AL25" s="395">
        <v>454.64375195428966</v>
      </c>
      <c r="AM25" s="395">
        <v>437.90075063555679</v>
      </c>
      <c r="AN25" s="395">
        <v>398.10350174894137</v>
      </c>
      <c r="AO25" s="395">
        <v>388.58774396526485</v>
      </c>
      <c r="AP25" s="395">
        <v>488.91812519941652</v>
      </c>
      <c r="AQ25" s="395">
        <v>476.06393988728797</v>
      </c>
      <c r="AR25" s="395">
        <v>452.3359321245282</v>
      </c>
      <c r="AS25" s="395">
        <v>426.99248186589494</v>
      </c>
      <c r="AT25" s="395">
        <v>440.44074923261627</v>
      </c>
      <c r="AU25" s="395">
        <v>458.14177738891919</v>
      </c>
      <c r="AV25" s="395">
        <v>468.16145599180481</v>
      </c>
      <c r="AW25" s="395">
        <v>480.9667575297575</v>
      </c>
      <c r="AX25" s="395">
        <v>489.36643575657615</v>
      </c>
      <c r="AY25" s="395">
        <v>492.20279998195497</v>
      </c>
      <c r="AZ25" s="395">
        <v>459.2618191271826</v>
      </c>
      <c r="BA25" s="395">
        <v>462.4290010711004</v>
      </c>
      <c r="BB25" s="395">
        <v>469.79838113766783</v>
      </c>
      <c r="BC25" s="395">
        <v>458.20964233603968</v>
      </c>
      <c r="BD25" s="395">
        <v>484.6938149205543</v>
      </c>
      <c r="BE25" s="395">
        <v>495.03848988048037</v>
      </c>
      <c r="BF25" s="395">
        <v>503.11938583891748</v>
      </c>
      <c r="BG25" s="395">
        <v>471.13497018930332</v>
      </c>
      <c r="BH25" s="395">
        <v>495.90192443844063</v>
      </c>
      <c r="BI25" s="395">
        <v>492.51016032408603</v>
      </c>
      <c r="BJ25" s="395">
        <v>497.52737294250267</v>
      </c>
      <c r="BK25" s="395">
        <v>537.16505567093316</v>
      </c>
      <c r="BL25" s="395">
        <v>656.68528286500396</v>
      </c>
      <c r="BM25" s="395">
        <v>682.69040575261135</v>
      </c>
      <c r="BN25" s="395">
        <v>669.09882411948092</v>
      </c>
      <c r="BO25" s="395">
        <v>673.37161937671146</v>
      </c>
      <c r="BP25" s="395">
        <v>692.85862457353085</v>
      </c>
      <c r="BQ25" s="395">
        <v>696.09962881729234</v>
      </c>
      <c r="BR25" s="395">
        <v>708.82322571027453</v>
      </c>
      <c r="BS25" s="395">
        <v>712.83055131894514</v>
      </c>
      <c r="BT25" s="395">
        <v>646.3769611044122</v>
      </c>
      <c r="BU25" s="395">
        <v>631.91601732070603</v>
      </c>
      <c r="BV25" s="395">
        <v>628.19237761197041</v>
      </c>
      <c r="BW25" s="395">
        <v>609.88997689673954</v>
      </c>
      <c r="BX25" s="395">
        <v>504.07585774594565</v>
      </c>
      <c r="BY25" s="395">
        <v>503.49947627330437</v>
      </c>
      <c r="BZ25" s="395">
        <v>474.46943417845404</v>
      </c>
      <c r="CA25" s="395">
        <v>485.85744419314466</v>
      </c>
      <c r="CB25" s="395">
        <v>490.34867637377494</v>
      </c>
      <c r="CC25" s="395">
        <v>476.92388381146566</v>
      </c>
      <c r="CD25" s="395">
        <v>470.94405299370777</v>
      </c>
      <c r="CE25" s="395">
        <v>449.60282376942286</v>
      </c>
      <c r="CF25" s="395">
        <v>431.92736641552227</v>
      </c>
      <c r="CG25" s="396">
        <v>419.12184501491703</v>
      </c>
    </row>
    <row r="26" spans="1:85" ht="26.25" customHeight="1" x14ac:dyDescent="0.35">
      <c r="A26" s="368"/>
      <c r="B26" s="461" t="s">
        <v>779</v>
      </c>
      <c r="C26" s="444"/>
      <c r="D26" s="395">
        <v>0</v>
      </c>
      <c r="E26" s="395">
        <v>0</v>
      </c>
      <c r="F26" s="395">
        <v>0</v>
      </c>
      <c r="G26" s="395">
        <v>0</v>
      </c>
      <c r="H26" s="395">
        <v>0</v>
      </c>
      <c r="I26" s="395">
        <v>0</v>
      </c>
      <c r="J26" s="395">
        <v>0</v>
      </c>
      <c r="K26" s="395">
        <v>0</v>
      </c>
      <c r="L26" s="395">
        <v>0</v>
      </c>
      <c r="M26" s="395">
        <v>0</v>
      </c>
      <c r="N26" s="395">
        <v>0</v>
      </c>
      <c r="O26" s="395">
        <v>0</v>
      </c>
      <c r="P26" s="395">
        <v>0</v>
      </c>
      <c r="Q26" s="395">
        <v>0</v>
      </c>
      <c r="R26" s="395">
        <v>0</v>
      </c>
      <c r="S26" s="395">
        <v>0</v>
      </c>
      <c r="T26" s="395">
        <v>0</v>
      </c>
      <c r="U26" s="395">
        <v>0</v>
      </c>
      <c r="V26" s="395">
        <v>0</v>
      </c>
      <c r="W26" s="395">
        <v>0</v>
      </c>
      <c r="X26" s="395">
        <v>0</v>
      </c>
      <c r="Y26" s="395">
        <v>0</v>
      </c>
      <c r="Z26" s="395">
        <v>0</v>
      </c>
      <c r="AA26" s="395">
        <v>0</v>
      </c>
      <c r="AB26" s="395">
        <v>0</v>
      </c>
      <c r="AC26" s="395">
        <v>0</v>
      </c>
      <c r="AD26" s="395">
        <v>0</v>
      </c>
      <c r="AE26" s="395">
        <v>0</v>
      </c>
      <c r="AF26" s="395">
        <v>0</v>
      </c>
      <c r="AG26" s="395">
        <v>0</v>
      </c>
      <c r="AH26" s="395">
        <v>0</v>
      </c>
      <c r="AI26" s="395">
        <v>0</v>
      </c>
      <c r="AJ26" s="395">
        <v>0</v>
      </c>
      <c r="AK26" s="395">
        <v>0</v>
      </c>
      <c r="AL26" s="395">
        <v>0</v>
      </c>
      <c r="AM26" s="395">
        <v>0</v>
      </c>
      <c r="AN26" s="395">
        <v>0</v>
      </c>
      <c r="AO26" s="395">
        <v>0</v>
      </c>
      <c r="AP26" s="395">
        <v>0</v>
      </c>
      <c r="AQ26" s="395">
        <v>0</v>
      </c>
      <c r="AR26" s="395">
        <v>0</v>
      </c>
      <c r="AS26" s="395">
        <v>0</v>
      </c>
      <c r="AT26" s="395">
        <v>0</v>
      </c>
      <c r="AU26" s="395">
        <v>19.081130671247827</v>
      </c>
      <c r="AV26" s="395">
        <v>18.568901440471183</v>
      </c>
      <c r="AW26" s="395">
        <v>18.054131866410106</v>
      </c>
      <c r="AX26" s="395">
        <v>17.760210405761111</v>
      </c>
      <c r="AY26" s="395">
        <v>17.214863972063768</v>
      </c>
      <c r="AZ26" s="395">
        <v>16.649956364055459</v>
      </c>
      <c r="BA26" s="395">
        <v>16.651535442633758</v>
      </c>
      <c r="BB26" s="395">
        <v>16.424767114285338</v>
      </c>
      <c r="BC26" s="395">
        <v>16.210796027073847</v>
      </c>
      <c r="BD26" s="395">
        <v>18.792551487956448</v>
      </c>
      <c r="BE26" s="395">
        <v>20.807166831827629</v>
      </c>
      <c r="BF26" s="395">
        <v>23.500018758763357</v>
      </c>
      <c r="BG26" s="395">
        <v>23.100951184188929</v>
      </c>
      <c r="BH26" s="395">
        <v>19.65568387226859</v>
      </c>
      <c r="BI26" s="395">
        <v>19.073059701124485</v>
      </c>
      <c r="BJ26" s="395">
        <v>24.345908685793422</v>
      </c>
      <c r="BK26" s="395">
        <v>24.180911961995747</v>
      </c>
      <c r="BL26" s="395">
        <v>24.263633073019797</v>
      </c>
      <c r="BM26" s="395">
        <v>24.946187281495053</v>
      </c>
      <c r="BN26" s="395">
        <v>25.624259660110901</v>
      </c>
      <c r="BO26" s="395">
        <v>25.350902782258562</v>
      </c>
      <c r="BP26" s="395">
        <v>25.822972749945443</v>
      </c>
      <c r="BQ26" s="395">
        <v>25.611931793955829</v>
      </c>
      <c r="BR26" s="395">
        <v>25.998517261844874</v>
      </c>
      <c r="BS26" s="395">
        <v>27.922290587116382</v>
      </c>
      <c r="BT26" s="395">
        <v>27.025030078009451</v>
      </c>
      <c r="BU26" s="395">
        <v>26.763738240670389</v>
      </c>
      <c r="BV26" s="395">
        <v>26.936899457390723</v>
      </c>
      <c r="BW26" s="395">
        <v>26.855202488923286</v>
      </c>
      <c r="BX26" s="395">
        <v>18.285490817890636</v>
      </c>
      <c r="BY26" s="395">
        <v>17.772258027836592</v>
      </c>
      <c r="BZ26" s="395">
        <v>16.247757156466587</v>
      </c>
      <c r="CA26" s="395">
        <v>16.304557641664211</v>
      </c>
      <c r="CB26" s="395">
        <v>16.09351840475793</v>
      </c>
      <c r="CC26" s="395">
        <v>15.352382374124511</v>
      </c>
      <c r="CD26" s="395">
        <v>15.056562425309968</v>
      </c>
      <c r="CE26" s="395">
        <v>14.468538660836908</v>
      </c>
      <c r="CF26" s="395">
        <v>13.809858423322867</v>
      </c>
      <c r="CG26" s="396">
        <v>13.174062312218636</v>
      </c>
    </row>
    <row r="27" spans="1:85" ht="26.25" customHeight="1" x14ac:dyDescent="0.35">
      <c r="A27" s="516"/>
      <c r="B27" s="200" t="s">
        <v>827</v>
      </c>
      <c r="C27" s="36"/>
      <c r="D27" s="395">
        <v>0</v>
      </c>
      <c r="E27" s="395">
        <v>0</v>
      </c>
      <c r="F27" s="395">
        <v>0</v>
      </c>
      <c r="G27" s="395">
        <v>0</v>
      </c>
      <c r="H27" s="395">
        <v>0</v>
      </c>
      <c r="I27" s="395">
        <v>0</v>
      </c>
      <c r="J27" s="395">
        <v>0</v>
      </c>
      <c r="K27" s="395">
        <v>0</v>
      </c>
      <c r="L27" s="395">
        <v>0</v>
      </c>
      <c r="M27" s="395">
        <v>0</v>
      </c>
      <c r="N27" s="395">
        <v>0</v>
      </c>
      <c r="O27" s="395">
        <v>0</v>
      </c>
      <c r="P27" s="395">
        <v>0</v>
      </c>
      <c r="Q27" s="395">
        <v>0</v>
      </c>
      <c r="R27" s="395">
        <v>0</v>
      </c>
      <c r="S27" s="395">
        <v>0</v>
      </c>
      <c r="T27" s="395">
        <v>0</v>
      </c>
      <c r="U27" s="395">
        <v>0</v>
      </c>
      <c r="V27" s="395">
        <v>0</v>
      </c>
      <c r="W27" s="395">
        <v>0</v>
      </c>
      <c r="X27" s="395">
        <v>0</v>
      </c>
      <c r="Y27" s="395">
        <v>0</v>
      </c>
      <c r="Z27" s="395">
        <v>160.20014433383119</v>
      </c>
      <c r="AA27" s="395">
        <v>163.3491367518395</v>
      </c>
      <c r="AB27" s="395">
        <v>172.68776759060034</v>
      </c>
      <c r="AC27" s="395">
        <v>181.80440169745742</v>
      </c>
      <c r="AD27" s="395">
        <v>193.934799166175</v>
      </c>
      <c r="AE27" s="395">
        <v>203.84897573089182</v>
      </c>
      <c r="AF27" s="395">
        <v>202.741985994266</v>
      </c>
      <c r="AG27" s="395">
        <v>202.71209784076672</v>
      </c>
      <c r="AH27" s="395">
        <f>SUM(AH28:AH29)</f>
        <v>201.04606767379738</v>
      </c>
      <c r="AI27" s="395">
        <f t="shared" ref="AI27:CG27" si="19">SUM(AI28:AI29)</f>
        <v>193.52123099945484</v>
      </c>
      <c r="AJ27" s="395">
        <f t="shared" si="19"/>
        <v>189.58679614562669</v>
      </c>
      <c r="AK27" s="395">
        <f t="shared" si="19"/>
        <v>191.93441349063144</v>
      </c>
      <c r="AL27" s="395">
        <f t="shared" si="19"/>
        <v>193.96846284284513</v>
      </c>
      <c r="AM27" s="395">
        <f t="shared" si="19"/>
        <v>196.04642728030865</v>
      </c>
      <c r="AN27" s="395">
        <f t="shared" si="19"/>
        <v>188.65503680258504</v>
      </c>
      <c r="AO27" s="395">
        <f t="shared" si="19"/>
        <v>188.67584580071326</v>
      </c>
      <c r="AP27" s="395">
        <f t="shared" si="19"/>
        <v>190.7083451930618</v>
      </c>
      <c r="AQ27" s="395">
        <f t="shared" si="19"/>
        <v>166.89392668044346</v>
      </c>
      <c r="AR27" s="395">
        <f t="shared" si="19"/>
        <v>162.11105676472908</v>
      </c>
      <c r="AS27" s="395">
        <f t="shared" si="19"/>
        <v>151.8694298617292</v>
      </c>
      <c r="AT27" s="395">
        <f t="shared" si="19"/>
        <v>142.17520473092438</v>
      </c>
      <c r="AU27" s="395">
        <f t="shared" si="19"/>
        <v>142.52077406872002</v>
      </c>
      <c r="AV27" s="395">
        <f t="shared" si="19"/>
        <v>135.84521989557533</v>
      </c>
      <c r="AW27" s="395">
        <f t="shared" si="19"/>
        <v>140.36796768582286</v>
      </c>
      <c r="AX27" s="395">
        <f t="shared" si="19"/>
        <v>120.56283176182492</v>
      </c>
      <c r="AY27" s="395">
        <f t="shared" si="19"/>
        <v>116.0511977155069</v>
      </c>
      <c r="AZ27" s="395">
        <f t="shared" si="19"/>
        <v>107.54269632020988</v>
      </c>
      <c r="BA27" s="395">
        <f t="shared" si="19"/>
        <v>106.13821178050674</v>
      </c>
      <c r="BB27" s="395">
        <f t="shared" si="19"/>
        <v>94.675664288835932</v>
      </c>
      <c r="BC27" s="395">
        <f t="shared" si="19"/>
        <v>97.481311425497381</v>
      </c>
      <c r="BD27" s="395">
        <f t="shared" si="19"/>
        <v>91.794877772136715</v>
      </c>
      <c r="BE27" s="395">
        <f t="shared" si="19"/>
        <v>90.222652717225714</v>
      </c>
      <c r="BF27" s="395">
        <f t="shared" si="19"/>
        <v>86.545115971892557</v>
      </c>
      <c r="BG27" s="395">
        <f t="shared" si="19"/>
        <v>80.246364779353939</v>
      </c>
      <c r="BH27" s="395">
        <f t="shared" si="19"/>
        <v>74.256534933600207</v>
      </c>
      <c r="BI27" s="395">
        <f t="shared" si="19"/>
        <v>67.95007113739652</v>
      </c>
      <c r="BJ27" s="395">
        <f t="shared" si="19"/>
        <v>63.667433283221158</v>
      </c>
      <c r="BK27" s="395">
        <f t="shared" si="19"/>
        <v>60.05988358455172</v>
      </c>
      <c r="BL27" s="395">
        <f t="shared" si="19"/>
        <v>55.910352896704445</v>
      </c>
      <c r="BM27" s="395">
        <f t="shared" si="19"/>
        <v>54.088279573048816</v>
      </c>
      <c r="BN27" s="395">
        <f t="shared" si="19"/>
        <v>50.382748202579087</v>
      </c>
      <c r="BO27" s="395">
        <f t="shared" si="19"/>
        <v>47.759221694105797</v>
      </c>
      <c r="BP27" s="395">
        <f t="shared" si="19"/>
        <v>45.344180123992679</v>
      </c>
      <c r="BQ27" s="395">
        <f t="shared" si="19"/>
        <v>42.178814226193211</v>
      </c>
      <c r="BR27" s="395">
        <f t="shared" si="19"/>
        <v>39.776132648371529</v>
      </c>
      <c r="BS27" s="395">
        <f t="shared" si="19"/>
        <v>37.116737233551682</v>
      </c>
      <c r="BT27" s="395">
        <f t="shared" si="19"/>
        <v>34.245331010558303</v>
      </c>
      <c r="BU27" s="395">
        <f t="shared" si="19"/>
        <v>31.511027527118749</v>
      </c>
      <c r="BV27" s="395">
        <f t="shared" si="19"/>
        <v>28.939434213573996</v>
      </c>
      <c r="BW27" s="395">
        <f t="shared" si="19"/>
        <v>26.203204515773912</v>
      </c>
      <c r="BX27" s="395">
        <f t="shared" si="19"/>
        <v>20.14787954329563</v>
      </c>
      <c r="BY27" s="395">
        <f t="shared" si="19"/>
        <v>18.809767627379991</v>
      </c>
      <c r="BZ27" s="395">
        <f t="shared" si="19"/>
        <v>16.301529026879052</v>
      </c>
      <c r="CA27" s="395">
        <f t="shared" si="19"/>
        <v>15.244469672813082</v>
      </c>
      <c r="CB27" s="395">
        <f t="shared" si="19"/>
        <v>14.411417585485731</v>
      </c>
      <c r="CC27" s="395">
        <f t="shared" si="19"/>
        <v>13.29277888218685</v>
      </c>
      <c r="CD27" s="395">
        <f t="shared" si="19"/>
        <v>12.428948475403882</v>
      </c>
      <c r="CE27" s="395">
        <f t="shared" si="19"/>
        <v>11.375784442450241</v>
      </c>
      <c r="CF27" s="395">
        <f t="shared" si="19"/>
        <v>10.357052247775862</v>
      </c>
      <c r="CG27" s="396">
        <f t="shared" si="19"/>
        <v>9.4479573820036826</v>
      </c>
    </row>
    <row r="28" spans="1:85" x14ac:dyDescent="0.35">
      <c r="A28" s="368"/>
      <c r="B28" s="449" t="s">
        <v>568</v>
      </c>
      <c r="C28" s="444"/>
      <c r="D28" s="395">
        <v>0</v>
      </c>
      <c r="E28" s="395">
        <v>0</v>
      </c>
      <c r="F28" s="395">
        <v>0</v>
      </c>
      <c r="G28" s="395">
        <v>0</v>
      </c>
      <c r="H28" s="395">
        <v>0</v>
      </c>
      <c r="I28" s="395">
        <v>0</v>
      </c>
      <c r="J28" s="395">
        <v>0</v>
      </c>
      <c r="K28" s="395">
        <v>0</v>
      </c>
      <c r="L28" s="395">
        <v>0</v>
      </c>
      <c r="M28" s="395">
        <v>0</v>
      </c>
      <c r="N28" s="395">
        <v>0</v>
      </c>
      <c r="O28" s="395">
        <v>0</v>
      </c>
      <c r="P28" s="395">
        <v>0</v>
      </c>
      <c r="Q28" s="395">
        <v>0</v>
      </c>
      <c r="R28" s="395">
        <v>0</v>
      </c>
      <c r="S28" s="395">
        <v>0</v>
      </c>
      <c r="T28" s="395">
        <v>0</v>
      </c>
      <c r="U28" s="395">
        <v>0</v>
      </c>
      <c r="V28" s="395">
        <v>0</v>
      </c>
      <c r="W28" s="395">
        <v>0</v>
      </c>
      <c r="X28" s="395">
        <v>0</v>
      </c>
      <c r="Y28" s="395">
        <v>0</v>
      </c>
      <c r="Z28" s="395">
        <v>0</v>
      </c>
      <c r="AA28" s="395">
        <v>0</v>
      </c>
      <c r="AB28" s="395">
        <v>0</v>
      </c>
      <c r="AC28" s="395">
        <v>0</v>
      </c>
      <c r="AD28" s="395">
        <v>0</v>
      </c>
      <c r="AE28" s="395">
        <v>0</v>
      </c>
      <c r="AF28" s="395">
        <v>0</v>
      </c>
      <c r="AG28" s="395">
        <v>0</v>
      </c>
      <c r="AH28" s="395">
        <v>36.914446833600458</v>
      </c>
      <c r="AI28" s="395">
        <v>35.532797410856006</v>
      </c>
      <c r="AJ28" s="395">
        <v>34.810388423143017</v>
      </c>
      <c r="AK28" s="395">
        <v>35.24143886183365</v>
      </c>
      <c r="AL28" s="395">
        <v>35.614914491265218</v>
      </c>
      <c r="AM28" s="395">
        <v>35.996453452143172</v>
      </c>
      <c r="AN28" s="395">
        <v>34.639306336691924</v>
      </c>
      <c r="AO28" s="395">
        <v>34.643127115998638</v>
      </c>
      <c r="AP28" s="395">
        <v>35.016318154382496</v>
      </c>
      <c r="AQ28" s="395">
        <v>30.643707954995172</v>
      </c>
      <c r="AR28" s="395">
        <v>29.765516208901765</v>
      </c>
      <c r="AS28" s="395">
        <v>27.885031819553848</v>
      </c>
      <c r="AT28" s="395">
        <v>26.105056899752476</v>
      </c>
      <c r="AU28" s="395">
        <v>26.168507536191076</v>
      </c>
      <c r="AV28" s="395">
        <v>23.273855794680635</v>
      </c>
      <c r="AW28" s="395">
        <v>22.897202084223657</v>
      </c>
      <c r="AX28" s="395">
        <v>18.476328456564534</v>
      </c>
      <c r="AY28" s="395">
        <v>16.647735463008672</v>
      </c>
      <c r="AZ28" s="395">
        <v>15.080357957552751</v>
      </c>
      <c r="BA28" s="395">
        <v>13.391647913906139</v>
      </c>
      <c r="BB28" s="395">
        <v>11.68187898783545</v>
      </c>
      <c r="BC28" s="395">
        <v>11.361740290427157</v>
      </c>
      <c r="BD28" s="395">
        <v>9.7639776111913648</v>
      </c>
      <c r="BE28" s="395">
        <v>9.5985854819366878</v>
      </c>
      <c r="BF28" s="395">
        <v>8.6080062181068975</v>
      </c>
      <c r="BG28" s="395">
        <v>6.5102296860394757</v>
      </c>
      <c r="BH28" s="395">
        <v>5.5844580246186402</v>
      </c>
      <c r="BI28" s="395">
        <v>10.304740517833405</v>
      </c>
      <c r="BJ28" s="395">
        <v>9.0855886552236207</v>
      </c>
      <c r="BK28" s="395">
        <v>8.9799141046597555</v>
      </c>
      <c r="BL28" s="395">
        <v>3.3546211738022667</v>
      </c>
      <c r="BM28" s="395">
        <v>2.7737579268230186</v>
      </c>
      <c r="BN28" s="395">
        <v>2.4004886174334632</v>
      </c>
      <c r="BO28" s="395">
        <v>2.1053061302927318</v>
      </c>
      <c r="BP28" s="395">
        <v>1.8437161973030209</v>
      </c>
      <c r="BQ28" s="395">
        <v>1.8389573585698766</v>
      </c>
      <c r="BR28" s="395">
        <v>1.6711552567651824</v>
      </c>
      <c r="BS28" s="395">
        <v>1.4851046512690373</v>
      </c>
      <c r="BT28" s="395">
        <v>1.3830238812975322</v>
      </c>
      <c r="BU28" s="395">
        <v>1.2986696227089174</v>
      </c>
      <c r="BV28" s="395">
        <v>1.233944806366017</v>
      </c>
      <c r="BW28" s="395">
        <v>1.1358310414155237</v>
      </c>
      <c r="BX28" s="395">
        <v>0.85381643077122626</v>
      </c>
      <c r="BY28" s="395">
        <v>0.72369747832330711</v>
      </c>
      <c r="BZ28" s="395">
        <v>0.52701084921551911</v>
      </c>
      <c r="CA28" s="395">
        <v>0.39381443396710719</v>
      </c>
      <c r="CB28" s="395">
        <v>0.29452181858977894</v>
      </c>
      <c r="CC28" s="395">
        <v>0.21310340326044397</v>
      </c>
      <c r="CD28" s="395">
        <v>0.1691269339706849</v>
      </c>
      <c r="CE28" s="395">
        <v>0.13811714992292021</v>
      </c>
      <c r="CF28" s="395">
        <v>0.10214293404506981</v>
      </c>
      <c r="CG28" s="396">
        <v>6.9262383127160834E-2</v>
      </c>
    </row>
    <row r="29" spans="1:85" x14ac:dyDescent="0.35">
      <c r="A29" s="368"/>
      <c r="B29" s="449" t="s">
        <v>567</v>
      </c>
      <c r="C29" s="444"/>
      <c r="D29" s="395">
        <v>0</v>
      </c>
      <c r="E29" s="395">
        <v>0</v>
      </c>
      <c r="F29" s="395">
        <v>0</v>
      </c>
      <c r="G29" s="395">
        <v>0</v>
      </c>
      <c r="H29" s="395">
        <v>0</v>
      </c>
      <c r="I29" s="395">
        <v>0</v>
      </c>
      <c r="J29" s="395">
        <v>0</v>
      </c>
      <c r="K29" s="395">
        <v>0</v>
      </c>
      <c r="L29" s="395">
        <v>0</v>
      </c>
      <c r="M29" s="395">
        <v>0</v>
      </c>
      <c r="N29" s="395">
        <v>0</v>
      </c>
      <c r="O29" s="395">
        <v>0</v>
      </c>
      <c r="P29" s="395">
        <v>0</v>
      </c>
      <c r="Q29" s="395">
        <v>0</v>
      </c>
      <c r="R29" s="395">
        <v>0</v>
      </c>
      <c r="S29" s="395">
        <v>0</v>
      </c>
      <c r="T29" s="395">
        <v>0</v>
      </c>
      <c r="U29" s="395">
        <v>0</v>
      </c>
      <c r="V29" s="395">
        <v>0</v>
      </c>
      <c r="W29" s="395">
        <v>0</v>
      </c>
      <c r="X29" s="395">
        <v>0</v>
      </c>
      <c r="Y29" s="395">
        <v>0</v>
      </c>
      <c r="Z29" s="395">
        <v>0</v>
      </c>
      <c r="AA29" s="395">
        <v>0</v>
      </c>
      <c r="AB29" s="395">
        <v>0</v>
      </c>
      <c r="AC29" s="395">
        <v>0</v>
      </c>
      <c r="AD29" s="395">
        <v>0</v>
      </c>
      <c r="AE29" s="395">
        <v>0</v>
      </c>
      <c r="AF29" s="395">
        <v>0</v>
      </c>
      <c r="AG29" s="395">
        <v>0</v>
      </c>
      <c r="AH29" s="395">
        <v>164.13162084019692</v>
      </c>
      <c r="AI29" s="395">
        <v>157.98843358859884</v>
      </c>
      <c r="AJ29" s="395">
        <v>154.77640772248367</v>
      </c>
      <c r="AK29" s="395">
        <v>156.6929746287978</v>
      </c>
      <c r="AL29" s="395">
        <v>158.35354835157992</v>
      </c>
      <c r="AM29" s="395">
        <v>160.04997382816549</v>
      </c>
      <c r="AN29" s="395">
        <v>154.01573046589311</v>
      </c>
      <c r="AO29" s="395">
        <v>154.03271868471461</v>
      </c>
      <c r="AP29" s="395">
        <v>155.6920270386793</v>
      </c>
      <c r="AQ29" s="395">
        <v>136.25021872544829</v>
      </c>
      <c r="AR29" s="395">
        <v>132.34554055582731</v>
      </c>
      <c r="AS29" s="395">
        <v>123.98439804217534</v>
      </c>
      <c r="AT29" s="395">
        <v>116.07014783117189</v>
      </c>
      <c r="AU29" s="395">
        <v>116.35226653252893</v>
      </c>
      <c r="AV29" s="395">
        <v>112.57136410089468</v>
      </c>
      <c r="AW29" s="395">
        <v>117.4707656015992</v>
      </c>
      <c r="AX29" s="395">
        <v>102.08650330526039</v>
      </c>
      <c r="AY29" s="395">
        <v>99.40346225249823</v>
      </c>
      <c r="AZ29" s="395">
        <v>92.462338362657135</v>
      </c>
      <c r="BA29" s="395">
        <v>92.746563866600596</v>
      </c>
      <c r="BB29" s="395">
        <v>82.993785301000486</v>
      </c>
      <c r="BC29" s="395">
        <v>86.119571135070231</v>
      </c>
      <c r="BD29" s="395">
        <v>82.03090016094535</v>
      </c>
      <c r="BE29" s="395">
        <v>80.624067235289019</v>
      </c>
      <c r="BF29" s="395">
        <v>77.937109753785663</v>
      </c>
      <c r="BG29" s="395">
        <v>73.736135093314459</v>
      </c>
      <c r="BH29" s="395">
        <v>68.672076908981566</v>
      </c>
      <c r="BI29" s="395">
        <v>57.645330619563119</v>
      </c>
      <c r="BJ29" s="395">
        <v>54.581844627997533</v>
      </c>
      <c r="BK29" s="395">
        <v>51.079969479891965</v>
      </c>
      <c r="BL29" s="395">
        <v>52.555731722902181</v>
      </c>
      <c r="BM29" s="395">
        <v>51.314521646225799</v>
      </c>
      <c r="BN29" s="395">
        <v>47.982259585145627</v>
      </c>
      <c r="BO29" s="395">
        <v>45.653915563813065</v>
      </c>
      <c r="BP29" s="395">
        <v>43.500463926689655</v>
      </c>
      <c r="BQ29" s="395">
        <v>40.339856867623332</v>
      </c>
      <c r="BR29" s="395">
        <v>38.104977391606347</v>
      </c>
      <c r="BS29" s="395">
        <v>35.631632582282641</v>
      </c>
      <c r="BT29" s="395">
        <v>32.86230712926077</v>
      </c>
      <c r="BU29" s="395">
        <v>30.212357904409831</v>
      </c>
      <c r="BV29" s="395">
        <v>27.705489407207978</v>
      </c>
      <c r="BW29" s="395">
        <v>25.067373474358387</v>
      </c>
      <c r="BX29" s="395">
        <v>19.294063112524405</v>
      </c>
      <c r="BY29" s="395">
        <v>18.086070149056685</v>
      </c>
      <c r="BZ29" s="395">
        <v>15.774518177663532</v>
      </c>
      <c r="CA29" s="395">
        <v>14.850655238845976</v>
      </c>
      <c r="CB29" s="395">
        <v>14.116895766895952</v>
      </c>
      <c r="CC29" s="395">
        <v>13.079675478926406</v>
      </c>
      <c r="CD29" s="395">
        <v>12.259821541433197</v>
      </c>
      <c r="CE29" s="395">
        <v>11.237667292527322</v>
      </c>
      <c r="CF29" s="395">
        <v>10.254909313730792</v>
      </c>
      <c r="CG29" s="396">
        <v>9.3786949988765222</v>
      </c>
    </row>
    <row r="30" spans="1:85" s="351" customFormat="1" ht="35.25" customHeight="1" x14ac:dyDescent="0.25">
      <c r="A30" s="517"/>
      <c r="B30" s="289" t="s">
        <v>828</v>
      </c>
      <c r="C30" s="29"/>
      <c r="D30" s="518">
        <v>0</v>
      </c>
      <c r="E30" s="518">
        <v>0</v>
      </c>
      <c r="F30" s="518">
        <v>0</v>
      </c>
      <c r="G30" s="518">
        <v>0</v>
      </c>
      <c r="H30" s="518">
        <v>0</v>
      </c>
      <c r="I30" s="518">
        <v>0</v>
      </c>
      <c r="J30" s="518">
        <v>0</v>
      </c>
      <c r="K30" s="518">
        <v>0</v>
      </c>
      <c r="L30" s="518">
        <v>0</v>
      </c>
      <c r="M30" s="518">
        <v>0</v>
      </c>
      <c r="N30" s="518">
        <v>0</v>
      </c>
      <c r="O30" s="518">
        <v>0</v>
      </c>
      <c r="P30" s="518">
        <v>0</v>
      </c>
      <c r="Q30" s="518">
        <v>0</v>
      </c>
      <c r="R30" s="518">
        <v>0</v>
      </c>
      <c r="S30" s="518">
        <v>0</v>
      </c>
      <c r="T30" s="518">
        <v>0</v>
      </c>
      <c r="U30" s="518">
        <v>0</v>
      </c>
      <c r="V30" s="518">
        <v>0</v>
      </c>
      <c r="W30" s="518">
        <v>0</v>
      </c>
      <c r="X30" s="518">
        <v>0</v>
      </c>
      <c r="Y30" s="518">
        <v>0</v>
      </c>
      <c r="Z30" s="518">
        <v>48.23230151986315</v>
      </c>
      <c r="AA30" s="518">
        <v>46.442401625522997</v>
      </c>
      <c r="AB30" s="518">
        <v>42.802950941259915</v>
      </c>
      <c r="AC30" s="518">
        <v>40.702477991968081</v>
      </c>
      <c r="AD30" s="518">
        <v>39.463476574512356</v>
      </c>
      <c r="AE30" s="518">
        <v>36.239817907714105</v>
      </c>
      <c r="AF30" s="518">
        <v>31.802664469688786</v>
      </c>
      <c r="AG30" s="518">
        <v>31.455325527015525</v>
      </c>
      <c r="AH30" s="518">
        <v>31.413448074030839</v>
      </c>
      <c r="AI30" s="518">
        <v>26.877948749924286</v>
      </c>
      <c r="AJ30" s="518">
        <v>22.569856684003177</v>
      </c>
      <c r="AK30" s="518">
        <v>20.418554626662921</v>
      </c>
      <c r="AL30" s="518">
        <v>19.016515964984819</v>
      </c>
      <c r="AM30" s="518">
        <v>18.152446970398948</v>
      </c>
      <c r="AN30" s="518">
        <v>17.150457891144093</v>
      </c>
      <c r="AO30" s="518">
        <v>16.265159120751139</v>
      </c>
      <c r="AP30" s="518">
        <v>12.505465258561429</v>
      </c>
      <c r="AQ30" s="518">
        <v>12.478934119843398</v>
      </c>
      <c r="AR30" s="518">
        <v>10.220105011869544</v>
      </c>
      <c r="AS30" s="518">
        <v>10.948910850342566</v>
      </c>
      <c r="AT30" s="518">
        <v>9.6615673202959762</v>
      </c>
      <c r="AU30" s="518">
        <v>9.1320359116888383</v>
      </c>
      <c r="AV30" s="518">
        <v>8.420982078136257</v>
      </c>
      <c r="AW30" s="518">
        <v>7.3890075751880868</v>
      </c>
      <c r="AX30" s="518">
        <v>6.1287677890236436</v>
      </c>
      <c r="AY30" s="518">
        <v>6.2439345376137432</v>
      </c>
      <c r="AZ30" s="518">
        <v>5.3861700579908893</v>
      </c>
      <c r="BA30" s="518">
        <v>4.7842742892328243</v>
      </c>
      <c r="BB30" s="518">
        <v>3.5632996560837769</v>
      </c>
      <c r="BC30" s="518">
        <v>3.8498383160783884</v>
      </c>
      <c r="BD30" s="518">
        <v>3.7467297049851722</v>
      </c>
      <c r="BE30" s="518">
        <v>3.6825572537643145</v>
      </c>
      <c r="BF30" s="518">
        <v>3.1156671572338426</v>
      </c>
      <c r="BG30" s="518">
        <v>2.4025563598029644</v>
      </c>
      <c r="BH30" s="518">
        <v>2.0227843977721527</v>
      </c>
      <c r="BI30" s="518">
        <v>1.8341317552171925</v>
      </c>
      <c r="BJ30" s="518">
        <v>1.7577787531383802</v>
      </c>
      <c r="BK30" s="518">
        <v>1.7244052317964464</v>
      </c>
      <c r="BL30" s="518">
        <v>1.4416721173497122</v>
      </c>
      <c r="BM30" s="518">
        <v>1.2759272798796566</v>
      </c>
      <c r="BN30" s="518">
        <v>1.1144874995541618</v>
      </c>
      <c r="BO30" s="518">
        <v>0.90156818290066765</v>
      </c>
      <c r="BP30" s="518">
        <v>0.55512356708480826</v>
      </c>
      <c r="BQ30" s="518">
        <v>-8.4715221760399348E-3</v>
      </c>
      <c r="BR30" s="518">
        <v>-2.7664740932962606E-3</v>
      </c>
      <c r="BS30" s="518">
        <v>-5.0053271148183753E-2</v>
      </c>
      <c r="BT30" s="518">
        <v>0</v>
      </c>
      <c r="BU30" s="518">
        <v>-2.9634899658409507E-2</v>
      </c>
      <c r="BV30" s="518">
        <v>-4.7676184320680291E-2</v>
      </c>
      <c r="BW30" s="518">
        <v>3.9241301634920935E-4</v>
      </c>
      <c r="BX30" s="518">
        <v>-7.4782577861016736E-3</v>
      </c>
      <c r="BY30" s="518">
        <v>3.4248906211380083E-2</v>
      </c>
      <c r="BZ30" s="518">
        <v>-4.6980341530435043E-3</v>
      </c>
      <c r="CA30" s="518">
        <v>-9.1296715639275858E-3</v>
      </c>
      <c r="CB30" s="518">
        <v>2.8326134719708555E-3</v>
      </c>
      <c r="CC30" s="518">
        <v>0</v>
      </c>
      <c r="CD30" s="518">
        <v>0</v>
      </c>
      <c r="CE30" s="518">
        <v>0</v>
      </c>
      <c r="CF30" s="518">
        <v>0</v>
      </c>
      <c r="CG30" s="519">
        <v>0</v>
      </c>
    </row>
    <row r="31" spans="1:85" s="351" customFormat="1" ht="24" customHeight="1" x14ac:dyDescent="0.35">
      <c r="A31" s="517"/>
      <c r="B31" s="233" t="s">
        <v>829</v>
      </c>
      <c r="C31" s="29"/>
      <c r="D31" s="518"/>
      <c r="E31" s="518"/>
      <c r="F31" s="518"/>
      <c r="G31" s="518"/>
      <c r="H31" s="518"/>
      <c r="I31" s="518"/>
      <c r="J31" s="518"/>
      <c r="K31" s="518"/>
      <c r="L31" s="518"/>
      <c r="M31" s="518"/>
      <c r="N31" s="518"/>
      <c r="O31" s="518"/>
      <c r="P31" s="518"/>
      <c r="Q31" s="518"/>
      <c r="R31" s="518"/>
      <c r="S31" s="518"/>
      <c r="T31" s="518"/>
      <c r="U31" s="518"/>
      <c r="V31" s="518"/>
      <c r="W31" s="518"/>
      <c r="X31" s="518"/>
      <c r="Y31" s="518"/>
      <c r="Z31" s="518"/>
      <c r="AA31" s="518"/>
      <c r="AB31" s="518"/>
      <c r="AC31" s="518"/>
      <c r="AD31" s="518"/>
      <c r="AE31" s="518"/>
      <c r="AF31" s="518"/>
      <c r="AG31" s="518"/>
      <c r="AH31" s="518"/>
      <c r="AI31" s="518"/>
      <c r="AJ31" s="518"/>
      <c r="AK31" s="518"/>
      <c r="AL31" s="518"/>
      <c r="AM31" s="518"/>
      <c r="AN31" s="518"/>
      <c r="AO31" s="518"/>
      <c r="AP31" s="518"/>
      <c r="AQ31" s="518"/>
      <c r="AR31" s="518"/>
      <c r="AS31" s="518"/>
      <c r="AT31" s="518"/>
      <c r="AU31" s="520"/>
      <c r="AV31" s="520"/>
      <c r="AW31" s="520"/>
      <c r="AX31" s="520">
        <f t="shared" ref="AX31:BK31" si="20">SUM(AX33:AX35)</f>
        <v>7.1650829376580099</v>
      </c>
      <c r="AY31" s="520">
        <f t="shared" si="20"/>
        <v>8.2942976738523928</v>
      </c>
      <c r="AZ31" s="520">
        <f t="shared" si="20"/>
        <v>10.605236715914241</v>
      </c>
      <c r="BA31" s="520">
        <f t="shared" si="20"/>
        <v>9.652108202526172</v>
      </c>
      <c r="BB31" s="520">
        <f t="shared" si="20"/>
        <v>15.903021772975331</v>
      </c>
      <c r="BC31" s="520">
        <f t="shared" si="20"/>
        <v>19.983214807241286</v>
      </c>
      <c r="BD31" s="520">
        <f t="shared" si="20"/>
        <v>22.241848995755969</v>
      </c>
      <c r="BE31" s="520">
        <f t="shared" si="20"/>
        <v>26.512749552502989</v>
      </c>
      <c r="BF31" s="520">
        <f t="shared" si="20"/>
        <v>35.495326323906454</v>
      </c>
      <c r="BG31" s="520">
        <f t="shared" si="20"/>
        <v>34.059984812100765</v>
      </c>
      <c r="BH31" s="520">
        <f t="shared" si="20"/>
        <v>35.297141463247634</v>
      </c>
      <c r="BI31" s="520">
        <f t="shared" si="20"/>
        <v>41.101422604658829</v>
      </c>
      <c r="BJ31" s="520">
        <f t="shared" si="20"/>
        <v>42.053781403022413</v>
      </c>
      <c r="BK31" s="520">
        <f t="shared" si="20"/>
        <v>43.422510181017337</v>
      </c>
      <c r="BL31" s="520">
        <f>SUM(BL32,BL35)</f>
        <v>56.604919677949454</v>
      </c>
      <c r="BM31" s="520">
        <f t="shared" ref="BM31:CG31" si="21">SUM(BM32,BM35)</f>
        <v>63.665608637672975</v>
      </c>
      <c r="BN31" s="520">
        <f t="shared" si="21"/>
        <v>70.20106009089443</v>
      </c>
      <c r="BO31" s="520">
        <f t="shared" si="21"/>
        <v>68.602323702575518</v>
      </c>
      <c r="BP31" s="520">
        <f t="shared" si="21"/>
        <v>73.382190741243946</v>
      </c>
      <c r="BQ31" s="520">
        <f t="shared" si="21"/>
        <v>76.553256586980311</v>
      </c>
      <c r="BR31" s="520">
        <f t="shared" si="21"/>
        <v>113.87072234386814</v>
      </c>
      <c r="BS31" s="520">
        <f t="shared" si="21"/>
        <v>123.39546444916076</v>
      </c>
      <c r="BT31" s="520">
        <f t="shared" si="21"/>
        <v>112.05425005996402</v>
      </c>
      <c r="BU31" s="520">
        <f t="shared" si="21"/>
        <v>118.62857915324832</v>
      </c>
      <c r="BV31" s="520">
        <f t="shared" si="21"/>
        <v>111.14110809362199</v>
      </c>
      <c r="BW31" s="520">
        <f t="shared" si="21"/>
        <v>108.36761800777334</v>
      </c>
      <c r="BX31" s="520">
        <f t="shared" si="21"/>
        <v>91.112396703298174</v>
      </c>
      <c r="BY31" s="520">
        <f t="shared" si="21"/>
        <v>94.71083059416587</v>
      </c>
      <c r="BZ31" s="520">
        <f t="shared" si="21"/>
        <v>87.850477627317346</v>
      </c>
      <c r="CA31" s="520">
        <f t="shared" si="21"/>
        <v>76.353162454945036</v>
      </c>
      <c r="CB31" s="520">
        <f t="shared" si="21"/>
        <v>89.300916423158384</v>
      </c>
      <c r="CC31" s="520">
        <f t="shared" si="21"/>
        <v>81.908075871503343</v>
      </c>
      <c r="CD31" s="520">
        <f t="shared" si="21"/>
        <v>80.549551088346959</v>
      </c>
      <c r="CE31" s="520">
        <f t="shared" si="21"/>
        <v>77.928995283038859</v>
      </c>
      <c r="CF31" s="520">
        <f t="shared" si="21"/>
        <v>75.420353085984175</v>
      </c>
      <c r="CG31" s="521">
        <f t="shared" si="21"/>
        <v>73.93973492387039</v>
      </c>
    </row>
    <row r="32" spans="1:85" s="351" customFormat="1" ht="24" customHeight="1" x14ac:dyDescent="0.35">
      <c r="A32" s="517"/>
      <c r="B32" s="200" t="s">
        <v>830</v>
      </c>
      <c r="C32" s="29"/>
      <c r="D32" s="518"/>
      <c r="E32" s="518"/>
      <c r="F32" s="518"/>
      <c r="G32" s="518"/>
      <c r="H32" s="518"/>
      <c r="I32" s="518"/>
      <c r="J32" s="518"/>
      <c r="K32" s="518"/>
      <c r="L32" s="518"/>
      <c r="M32" s="518"/>
      <c r="N32" s="518"/>
      <c r="O32" s="518"/>
      <c r="P32" s="518"/>
      <c r="Q32" s="518"/>
      <c r="R32" s="518"/>
      <c r="S32" s="518"/>
      <c r="T32" s="518"/>
      <c r="U32" s="518"/>
      <c r="V32" s="518"/>
      <c r="W32" s="518"/>
      <c r="X32" s="518"/>
      <c r="Y32" s="518"/>
      <c r="Z32" s="518"/>
      <c r="AA32" s="518"/>
      <c r="AB32" s="518"/>
      <c r="AC32" s="518"/>
      <c r="AD32" s="518"/>
      <c r="AE32" s="518"/>
      <c r="AF32" s="518"/>
      <c r="AG32" s="518"/>
      <c r="AH32" s="518"/>
      <c r="AI32" s="518"/>
      <c r="AJ32" s="518"/>
      <c r="AK32" s="518"/>
      <c r="AL32" s="518"/>
      <c r="AM32" s="518"/>
      <c r="AN32" s="518"/>
      <c r="AO32" s="518"/>
      <c r="AP32" s="518"/>
      <c r="AQ32" s="518"/>
      <c r="AR32" s="518"/>
      <c r="AS32" s="518"/>
      <c r="AT32" s="518"/>
      <c r="AU32" s="518"/>
      <c r="AV32" s="518"/>
      <c r="AW32" s="518"/>
      <c r="AX32" s="518"/>
      <c r="AY32" s="518"/>
      <c r="AZ32" s="518"/>
      <c r="BA32" s="518"/>
      <c r="BB32" s="518"/>
      <c r="BC32" s="518"/>
      <c r="BD32" s="518"/>
      <c r="BE32" s="518"/>
      <c r="BF32" s="518"/>
      <c r="BG32" s="518"/>
      <c r="BH32" s="518"/>
      <c r="BI32" s="518"/>
      <c r="BJ32" s="518"/>
      <c r="BK32" s="518"/>
      <c r="BL32" s="395">
        <v>8.4164124595064891</v>
      </c>
      <c r="BM32" s="395">
        <v>10.610044675900925</v>
      </c>
      <c r="BN32" s="395">
        <v>13.677559505604165</v>
      </c>
      <c r="BO32" s="395">
        <v>13.825210171526109</v>
      </c>
      <c r="BP32" s="395">
        <v>13.423678672031404</v>
      </c>
      <c r="BQ32" s="395">
        <v>12.904805917476407</v>
      </c>
      <c r="BR32" s="395">
        <v>51.915912648212107</v>
      </c>
      <c r="BS32" s="395">
        <v>60.146389707083117</v>
      </c>
      <c r="BT32" s="395">
        <v>55.441607487169456</v>
      </c>
      <c r="BU32" s="395">
        <v>64.299685678392052</v>
      </c>
      <c r="BV32" s="395">
        <v>53.13565312159799</v>
      </c>
      <c r="BW32" s="395">
        <v>55.514702539343496</v>
      </c>
      <c r="BX32" s="395">
        <v>50.288219495750219</v>
      </c>
      <c r="BY32" s="395">
        <v>50.643722893552159</v>
      </c>
      <c r="BZ32" s="395">
        <v>47.746904725385257</v>
      </c>
      <c r="CA32" s="395">
        <v>45.70767140039441</v>
      </c>
      <c r="CB32" s="395">
        <v>49.377382337188095</v>
      </c>
      <c r="CC32" s="395">
        <v>46.450894252533985</v>
      </c>
      <c r="CD32" s="395">
        <v>45.687289363051221</v>
      </c>
      <c r="CE32" s="395">
        <v>44.504052983955432</v>
      </c>
      <c r="CF32" s="395">
        <v>43.380752753920106</v>
      </c>
      <c r="CG32" s="396">
        <v>42.557152903174924</v>
      </c>
    </row>
    <row r="33" spans="1:85" x14ac:dyDescent="0.35">
      <c r="A33" s="368"/>
      <c r="B33" s="449" t="s">
        <v>831</v>
      </c>
      <c r="C33" s="444"/>
      <c r="D33" s="395"/>
      <c r="E33" s="395"/>
      <c r="F33" s="395"/>
      <c r="G33" s="395"/>
      <c r="H33" s="395"/>
      <c r="I33" s="395"/>
      <c r="J33" s="395"/>
      <c r="K33" s="395"/>
      <c r="L33" s="395"/>
      <c r="M33" s="395"/>
      <c r="N33" s="395"/>
      <c r="O33" s="395"/>
      <c r="P33" s="395"/>
      <c r="Q33" s="395"/>
      <c r="R33" s="395"/>
      <c r="S33" s="395"/>
      <c r="T33" s="395"/>
      <c r="U33" s="395"/>
      <c r="V33" s="395"/>
      <c r="W33" s="395"/>
      <c r="X33" s="395"/>
      <c r="Y33" s="395"/>
      <c r="Z33" s="395"/>
      <c r="AA33" s="395"/>
      <c r="AB33" s="395"/>
      <c r="AC33" s="395"/>
      <c r="AD33" s="395"/>
      <c r="AE33" s="395"/>
      <c r="AF33" s="395"/>
      <c r="AG33" s="395"/>
      <c r="AH33" s="395"/>
      <c r="AI33" s="395"/>
      <c r="AJ33" s="395"/>
      <c r="AK33" s="395"/>
      <c r="AL33" s="395"/>
      <c r="AM33" s="395"/>
      <c r="AN33" s="395"/>
      <c r="AO33" s="395"/>
      <c r="AP33" s="395"/>
      <c r="AQ33" s="395"/>
      <c r="AR33" s="395"/>
      <c r="AS33" s="395"/>
      <c r="AT33" s="395"/>
      <c r="AU33" s="395"/>
      <c r="AV33" s="395"/>
      <c r="AW33" s="395"/>
      <c r="AX33" s="395"/>
      <c r="AY33" s="395"/>
      <c r="AZ33" s="395"/>
      <c r="BA33" s="395"/>
      <c r="BB33" s="395"/>
      <c r="BC33" s="395"/>
      <c r="BD33" s="395"/>
      <c r="BE33" s="395"/>
      <c r="BF33" s="395"/>
      <c r="BG33" s="395"/>
      <c r="BH33" s="395"/>
      <c r="BI33" s="395"/>
      <c r="BJ33" s="395"/>
      <c r="BK33" s="395"/>
      <c r="BL33" s="395"/>
      <c r="BM33" s="395"/>
      <c r="BN33" s="395"/>
      <c r="BO33" s="395"/>
      <c r="BP33" s="395"/>
      <c r="BQ33" s="395"/>
      <c r="BR33" s="395"/>
      <c r="BS33" s="395"/>
      <c r="BT33" s="395"/>
      <c r="BU33" s="395"/>
      <c r="BV33" s="395"/>
      <c r="BW33" s="395">
        <v>13.137308192955009</v>
      </c>
      <c r="BX33" s="395">
        <v>10.068843661340637</v>
      </c>
      <c r="BY33" s="395">
        <v>10.187984525223087</v>
      </c>
      <c r="BZ33" s="395">
        <v>9.9569594665091365</v>
      </c>
      <c r="CA33" s="395">
        <v>10.014463464261777</v>
      </c>
      <c r="CB33" s="395">
        <v>14.991160138588466</v>
      </c>
      <c r="CC33" s="395">
        <v>12.950890252533988</v>
      </c>
      <c r="CD33" s="395">
        <v>12.733119268101623</v>
      </c>
      <c r="CE33" s="395">
        <v>12.207725275588261</v>
      </c>
      <c r="CF33" s="395">
        <v>11.701295166849313</v>
      </c>
      <c r="CG33" s="396">
        <v>11.462616559877095</v>
      </c>
    </row>
    <row r="34" spans="1:85" s="366" customFormat="1" ht="21.75" customHeight="1" x14ac:dyDescent="0.25">
      <c r="A34" s="364"/>
      <c r="B34" s="522" t="s">
        <v>832</v>
      </c>
      <c r="C34" s="523"/>
      <c r="D34" s="524"/>
      <c r="E34" s="524"/>
      <c r="F34" s="524"/>
      <c r="G34" s="524"/>
      <c r="H34" s="524"/>
      <c r="I34" s="524"/>
      <c r="J34" s="524"/>
      <c r="K34" s="524"/>
      <c r="L34" s="524"/>
      <c r="M34" s="524"/>
      <c r="N34" s="524"/>
      <c r="O34" s="524"/>
      <c r="P34" s="524"/>
      <c r="Q34" s="524"/>
      <c r="R34" s="524"/>
      <c r="S34" s="524"/>
      <c r="T34" s="524"/>
      <c r="U34" s="524"/>
      <c r="V34" s="524"/>
      <c r="W34" s="524"/>
      <c r="X34" s="524"/>
      <c r="Y34" s="524"/>
      <c r="Z34" s="524"/>
      <c r="AA34" s="524"/>
      <c r="AB34" s="524"/>
      <c r="AC34" s="524"/>
      <c r="AD34" s="524"/>
      <c r="AE34" s="524"/>
      <c r="AF34" s="524"/>
      <c r="AG34" s="524"/>
      <c r="AH34" s="524"/>
      <c r="AI34" s="524"/>
      <c r="AJ34" s="524"/>
      <c r="AK34" s="524"/>
      <c r="AL34" s="524"/>
      <c r="AM34" s="524"/>
      <c r="AN34" s="524"/>
      <c r="AO34" s="524"/>
      <c r="AP34" s="524"/>
      <c r="AQ34" s="524"/>
      <c r="AR34" s="524"/>
      <c r="AS34" s="524"/>
      <c r="AT34" s="524"/>
      <c r="AU34" s="524"/>
      <c r="AV34" s="524"/>
      <c r="AW34" s="524"/>
      <c r="AX34" s="524"/>
      <c r="AY34" s="524"/>
      <c r="AZ34" s="524"/>
      <c r="BA34" s="524"/>
      <c r="BB34" s="524"/>
      <c r="BC34" s="524"/>
      <c r="BD34" s="524"/>
      <c r="BE34" s="524"/>
      <c r="BF34" s="524"/>
      <c r="BG34" s="524"/>
      <c r="BH34" s="524"/>
      <c r="BI34" s="524"/>
      <c r="BJ34" s="524"/>
      <c r="BK34" s="524"/>
      <c r="BL34" s="524"/>
      <c r="BM34" s="524"/>
      <c r="BN34" s="524"/>
      <c r="BO34" s="524"/>
      <c r="BP34" s="524"/>
      <c r="BQ34" s="524"/>
      <c r="BR34" s="524"/>
      <c r="BS34" s="524"/>
      <c r="BT34" s="524"/>
      <c r="BU34" s="524"/>
      <c r="BV34" s="524"/>
      <c r="BW34" s="524">
        <v>42.377394346388492</v>
      </c>
      <c r="BX34" s="524">
        <v>40.219375834409583</v>
      </c>
      <c r="BY34" s="524">
        <v>40.455738368329072</v>
      </c>
      <c r="BZ34" s="524">
        <v>37.789945258876116</v>
      </c>
      <c r="CA34" s="524">
        <v>35.693207936132637</v>
      </c>
      <c r="CB34" s="524">
        <v>34.386222198599633</v>
      </c>
      <c r="CC34" s="524">
        <v>33.500003999999997</v>
      </c>
      <c r="CD34" s="524">
        <v>32.954170094949596</v>
      </c>
      <c r="CE34" s="524">
        <v>32.296327708367173</v>
      </c>
      <c r="CF34" s="524">
        <v>31.679457587070793</v>
      </c>
      <c r="CG34" s="504">
        <v>31.094536343297829</v>
      </c>
    </row>
    <row r="35" spans="1:85" s="366" customFormat="1" ht="27" customHeight="1" thickBot="1" x14ac:dyDescent="0.3">
      <c r="A35" s="364"/>
      <c r="B35" s="451" t="s">
        <v>833</v>
      </c>
      <c r="C35" s="452"/>
      <c r="D35" s="401"/>
      <c r="E35" s="401"/>
      <c r="F35" s="401"/>
      <c r="G35" s="401"/>
      <c r="H35" s="401"/>
      <c r="I35" s="401"/>
      <c r="J35" s="401"/>
      <c r="K35" s="401"/>
      <c r="L35" s="401"/>
      <c r="M35" s="401"/>
      <c r="N35" s="401"/>
      <c r="O35" s="401"/>
      <c r="P35" s="401"/>
      <c r="Q35" s="401"/>
      <c r="R35" s="401"/>
      <c r="S35" s="401"/>
      <c r="T35" s="401"/>
      <c r="U35" s="401"/>
      <c r="V35" s="401"/>
      <c r="W35" s="401"/>
      <c r="X35" s="401"/>
      <c r="Y35" s="401"/>
      <c r="Z35" s="401"/>
      <c r="AA35" s="401"/>
      <c r="AB35" s="401"/>
      <c r="AC35" s="401"/>
      <c r="AD35" s="401"/>
      <c r="AE35" s="401"/>
      <c r="AF35" s="401"/>
      <c r="AG35" s="401"/>
      <c r="AH35" s="401"/>
      <c r="AI35" s="401"/>
      <c r="AJ35" s="401"/>
      <c r="AK35" s="401"/>
      <c r="AL35" s="401"/>
      <c r="AM35" s="401"/>
      <c r="AN35" s="401"/>
      <c r="AO35" s="401"/>
      <c r="AP35" s="401"/>
      <c r="AQ35" s="401"/>
      <c r="AR35" s="401"/>
      <c r="AS35" s="401"/>
      <c r="AT35" s="401"/>
      <c r="AU35" s="401"/>
      <c r="AV35" s="401"/>
      <c r="AW35" s="401"/>
      <c r="AX35" s="401">
        <v>7.1650829376580099</v>
      </c>
      <c r="AY35" s="401">
        <v>8.2942976738523928</v>
      </c>
      <c r="AZ35" s="401">
        <v>10.605236715914241</v>
      </c>
      <c r="BA35" s="401">
        <v>9.652108202526172</v>
      </c>
      <c r="BB35" s="401">
        <v>15.903021772975331</v>
      </c>
      <c r="BC35" s="401">
        <v>19.983214807241286</v>
      </c>
      <c r="BD35" s="401">
        <v>22.241848995755969</v>
      </c>
      <c r="BE35" s="401">
        <v>26.512749552502989</v>
      </c>
      <c r="BF35" s="401">
        <v>35.495326323906454</v>
      </c>
      <c r="BG35" s="401">
        <v>34.059984812100765</v>
      </c>
      <c r="BH35" s="401">
        <v>35.297141463247634</v>
      </c>
      <c r="BI35" s="401">
        <v>41.101422604658829</v>
      </c>
      <c r="BJ35" s="401">
        <v>42.053781403022413</v>
      </c>
      <c r="BK35" s="401">
        <v>43.422510181017337</v>
      </c>
      <c r="BL35" s="401">
        <v>48.188507218442965</v>
      </c>
      <c r="BM35" s="401">
        <v>53.055563961772052</v>
      </c>
      <c r="BN35" s="401">
        <v>56.523500585290257</v>
      </c>
      <c r="BO35" s="401">
        <v>54.777113531049409</v>
      </c>
      <c r="BP35" s="401">
        <v>59.958512069212539</v>
      </c>
      <c r="BQ35" s="401">
        <v>63.648450669503909</v>
      </c>
      <c r="BR35" s="401">
        <v>61.954809695656031</v>
      </c>
      <c r="BS35" s="401">
        <v>63.249074742077646</v>
      </c>
      <c r="BT35" s="401">
        <v>56.612642572794563</v>
      </c>
      <c r="BU35" s="401">
        <v>54.328893474856272</v>
      </c>
      <c r="BV35" s="401">
        <v>58.005454972024012</v>
      </c>
      <c r="BW35" s="401">
        <v>52.852915468429849</v>
      </c>
      <c r="BX35" s="401">
        <v>40.824177207547955</v>
      </c>
      <c r="BY35" s="401">
        <v>44.067107700613711</v>
      </c>
      <c r="BZ35" s="401">
        <v>40.10357290193209</v>
      </c>
      <c r="CA35" s="401">
        <v>30.645491054550629</v>
      </c>
      <c r="CB35" s="401">
        <v>39.923534085970296</v>
      </c>
      <c r="CC35" s="401">
        <v>35.457181618969365</v>
      </c>
      <c r="CD35" s="401">
        <v>34.862261725295745</v>
      </c>
      <c r="CE35" s="401">
        <v>33.424942299083433</v>
      </c>
      <c r="CF35" s="401">
        <v>32.039600332064069</v>
      </c>
      <c r="CG35" s="402">
        <v>31.382582020695459</v>
      </c>
    </row>
    <row r="36" spans="1:85" ht="39.75" customHeight="1" x14ac:dyDescent="0.35">
      <c r="A36" s="421"/>
      <c r="B36" s="526" t="s">
        <v>836</v>
      </c>
      <c r="C36" s="372"/>
      <c r="D36" s="408" t="s">
        <v>673</v>
      </c>
      <c r="E36" s="408" t="s">
        <v>674</v>
      </c>
      <c r="F36" s="408" t="s">
        <v>675</v>
      </c>
      <c r="G36" s="408" t="s">
        <v>676</v>
      </c>
      <c r="H36" s="408" t="s">
        <v>677</v>
      </c>
      <c r="I36" s="408" t="s">
        <v>678</v>
      </c>
      <c r="J36" s="408" t="s">
        <v>679</v>
      </c>
      <c r="K36" s="408" t="s">
        <v>680</v>
      </c>
      <c r="L36" s="408" t="s">
        <v>681</v>
      </c>
      <c r="M36" s="408" t="s">
        <v>682</v>
      </c>
      <c r="N36" s="408" t="s">
        <v>683</v>
      </c>
      <c r="O36" s="408" t="s">
        <v>684</v>
      </c>
      <c r="P36" s="408" t="s">
        <v>685</v>
      </c>
      <c r="Q36" s="408" t="s">
        <v>686</v>
      </c>
      <c r="R36" s="408" t="s">
        <v>687</v>
      </c>
      <c r="S36" s="408" t="s">
        <v>688</v>
      </c>
      <c r="T36" s="408" t="s">
        <v>689</v>
      </c>
      <c r="U36" s="408" t="s">
        <v>690</v>
      </c>
      <c r="V36" s="408" t="s">
        <v>691</v>
      </c>
      <c r="W36" s="408" t="s">
        <v>692</v>
      </c>
      <c r="X36" s="408" t="s">
        <v>693</v>
      </c>
      <c r="Y36" s="408" t="s">
        <v>694</v>
      </c>
      <c r="Z36" s="408" t="s">
        <v>695</v>
      </c>
      <c r="AA36" s="408" t="s">
        <v>696</v>
      </c>
      <c r="AB36" s="408" t="s">
        <v>697</v>
      </c>
      <c r="AC36" s="408" t="s">
        <v>698</v>
      </c>
      <c r="AD36" s="408" t="s">
        <v>699</v>
      </c>
      <c r="AE36" s="408" t="s">
        <v>700</v>
      </c>
      <c r="AF36" s="408" t="s">
        <v>701</v>
      </c>
      <c r="AG36" s="408" t="s">
        <v>702</v>
      </c>
      <c r="AH36" s="408" t="s">
        <v>703</v>
      </c>
      <c r="AI36" s="408" t="s">
        <v>704</v>
      </c>
      <c r="AJ36" s="408" t="s">
        <v>705</v>
      </c>
      <c r="AK36" s="408" t="s">
        <v>706</v>
      </c>
      <c r="AL36" s="408" t="s">
        <v>707</v>
      </c>
      <c r="AM36" s="408" t="s">
        <v>708</v>
      </c>
      <c r="AN36" s="408" t="s">
        <v>709</v>
      </c>
      <c r="AO36" s="408" t="s">
        <v>710</v>
      </c>
      <c r="AP36" s="408" t="s">
        <v>711</v>
      </c>
      <c r="AQ36" s="408" t="s">
        <v>712</v>
      </c>
      <c r="AR36" s="408" t="s">
        <v>713</v>
      </c>
      <c r="AS36" s="408" t="s">
        <v>714</v>
      </c>
      <c r="AT36" s="408" t="s">
        <v>715</v>
      </c>
      <c r="AU36" s="408" t="s">
        <v>716</v>
      </c>
      <c r="AV36" s="408" t="s">
        <v>717</v>
      </c>
      <c r="AW36" s="408" t="s">
        <v>718</v>
      </c>
      <c r="AX36" s="408" t="s">
        <v>719</v>
      </c>
      <c r="AY36" s="408" t="s">
        <v>720</v>
      </c>
      <c r="AZ36" s="408" t="s">
        <v>721</v>
      </c>
      <c r="BA36" s="408" t="s">
        <v>722</v>
      </c>
      <c r="BB36" s="408" t="s">
        <v>723</v>
      </c>
      <c r="BC36" s="408" t="s">
        <v>724</v>
      </c>
      <c r="BD36" s="408" t="s">
        <v>725</v>
      </c>
      <c r="BE36" s="408" t="s">
        <v>726</v>
      </c>
      <c r="BF36" s="408" t="s">
        <v>727</v>
      </c>
      <c r="BG36" s="408" t="s">
        <v>728</v>
      </c>
      <c r="BH36" s="408" t="s">
        <v>729</v>
      </c>
      <c r="BI36" s="408" t="s">
        <v>730</v>
      </c>
      <c r="BJ36" s="408" t="s">
        <v>731</v>
      </c>
      <c r="BK36" s="408" t="s">
        <v>732</v>
      </c>
      <c r="BL36" s="408" t="s">
        <v>733</v>
      </c>
      <c r="BM36" s="408" t="s">
        <v>734</v>
      </c>
      <c r="BN36" s="408" t="s">
        <v>735</v>
      </c>
      <c r="BO36" s="408" t="s">
        <v>736</v>
      </c>
      <c r="BP36" s="408" t="s">
        <v>737</v>
      </c>
      <c r="BQ36" s="408" t="s">
        <v>738</v>
      </c>
      <c r="BR36" s="408" t="s">
        <v>739</v>
      </c>
      <c r="BS36" s="408" t="s">
        <v>740</v>
      </c>
      <c r="BT36" s="408" t="s">
        <v>741</v>
      </c>
      <c r="BU36" s="408" t="s">
        <v>742</v>
      </c>
      <c r="BV36" s="408" t="s">
        <v>743</v>
      </c>
      <c r="BW36" s="408" t="s">
        <v>744</v>
      </c>
      <c r="BX36" s="408" t="s">
        <v>745</v>
      </c>
      <c r="BY36" s="408" t="s">
        <v>746</v>
      </c>
      <c r="BZ36" s="408" t="s">
        <v>747</v>
      </c>
      <c r="CA36" s="408" t="s">
        <v>748</v>
      </c>
      <c r="CB36" s="408" t="s">
        <v>749</v>
      </c>
      <c r="CC36" s="408" t="s">
        <v>750</v>
      </c>
      <c r="CD36" s="408" t="s">
        <v>751</v>
      </c>
      <c r="CE36" s="408" t="s">
        <v>752</v>
      </c>
      <c r="CF36" s="408" t="s">
        <v>753</v>
      </c>
      <c r="CG36" s="409" t="s">
        <v>754</v>
      </c>
    </row>
    <row r="37" spans="1:85" x14ac:dyDescent="0.35">
      <c r="A37" s="410"/>
      <c r="B37" s="101" t="s">
        <v>607</v>
      </c>
      <c r="D37" s="527" t="s">
        <v>614</v>
      </c>
      <c r="E37" s="527" t="s">
        <v>614</v>
      </c>
      <c r="F37" s="527" t="s">
        <v>614</v>
      </c>
      <c r="G37" s="527" t="s">
        <v>614</v>
      </c>
      <c r="H37" s="527" t="s">
        <v>614</v>
      </c>
      <c r="I37" s="527" t="s">
        <v>614</v>
      </c>
      <c r="J37" s="527" t="s">
        <v>614</v>
      </c>
      <c r="K37" s="527" t="s">
        <v>614</v>
      </c>
      <c r="L37" s="527" t="s">
        <v>614</v>
      </c>
      <c r="M37" s="527" t="s">
        <v>614</v>
      </c>
      <c r="N37" s="527" t="s">
        <v>614</v>
      </c>
      <c r="O37" s="527" t="s">
        <v>614</v>
      </c>
      <c r="P37" s="527" t="s">
        <v>614</v>
      </c>
      <c r="Q37" s="527" t="s">
        <v>614</v>
      </c>
      <c r="R37" s="527" t="s">
        <v>614</v>
      </c>
      <c r="S37" s="527" t="s">
        <v>614</v>
      </c>
      <c r="T37" s="527" t="s">
        <v>614</v>
      </c>
      <c r="U37" s="527" t="s">
        <v>614</v>
      </c>
      <c r="V37" s="527" t="s">
        <v>614</v>
      </c>
      <c r="W37" s="527" t="s">
        <v>614</v>
      </c>
      <c r="X37" s="527" t="s">
        <v>614</v>
      </c>
      <c r="Y37" s="527" t="s">
        <v>614</v>
      </c>
      <c r="Z37" s="527" t="s">
        <v>614</v>
      </c>
      <c r="AA37" s="527" t="s">
        <v>614</v>
      </c>
      <c r="AB37" s="527" t="s">
        <v>614</v>
      </c>
      <c r="AC37" s="527" t="s">
        <v>614</v>
      </c>
      <c r="AD37" s="527" t="s">
        <v>614</v>
      </c>
      <c r="AE37" s="527" t="s">
        <v>614</v>
      </c>
      <c r="AF37" s="527" t="s">
        <v>614</v>
      </c>
      <c r="AG37" s="527" t="s">
        <v>614</v>
      </c>
      <c r="AH37" s="527" t="s">
        <v>614</v>
      </c>
      <c r="AI37" s="527" t="s">
        <v>614</v>
      </c>
      <c r="AJ37" s="527" t="s">
        <v>614</v>
      </c>
      <c r="AK37" s="527" t="s">
        <v>614</v>
      </c>
      <c r="AL37" s="527" t="s">
        <v>614</v>
      </c>
      <c r="AM37" s="527" t="s">
        <v>614</v>
      </c>
      <c r="AN37" s="527" t="s">
        <v>614</v>
      </c>
      <c r="AO37" s="527" t="s">
        <v>614</v>
      </c>
      <c r="AP37" s="527" t="s">
        <v>614</v>
      </c>
      <c r="AQ37" s="527" t="s">
        <v>614</v>
      </c>
      <c r="AR37" s="527" t="s">
        <v>614</v>
      </c>
      <c r="AS37" s="527" t="s">
        <v>614</v>
      </c>
      <c r="AT37" s="527" t="s">
        <v>614</v>
      </c>
      <c r="AU37" s="527" t="s">
        <v>614</v>
      </c>
      <c r="AV37" s="527" t="s">
        <v>614</v>
      </c>
      <c r="AW37" s="527" t="s">
        <v>614</v>
      </c>
      <c r="AX37" s="527" t="s">
        <v>614</v>
      </c>
      <c r="AY37" s="527" t="s">
        <v>614</v>
      </c>
      <c r="AZ37" s="527" t="s">
        <v>614</v>
      </c>
      <c r="BA37" s="527" t="s">
        <v>614</v>
      </c>
      <c r="BB37" s="527" t="s">
        <v>614</v>
      </c>
      <c r="BC37" s="527" t="s">
        <v>614</v>
      </c>
      <c r="BD37" s="527" t="s">
        <v>614</v>
      </c>
      <c r="BE37" s="527" t="s">
        <v>614</v>
      </c>
      <c r="BF37" s="527" t="s">
        <v>614</v>
      </c>
      <c r="BG37" s="390">
        <v>342</v>
      </c>
      <c r="BH37" s="390">
        <v>341</v>
      </c>
      <c r="BI37" s="390">
        <v>339</v>
      </c>
      <c r="BJ37" s="390">
        <v>336</v>
      </c>
      <c r="BK37" s="390">
        <v>332</v>
      </c>
      <c r="BL37" s="390">
        <v>327</v>
      </c>
      <c r="BM37" s="390">
        <v>325</v>
      </c>
      <c r="BN37" s="390">
        <v>327</v>
      </c>
      <c r="BO37" s="390">
        <v>324</v>
      </c>
      <c r="BP37" s="390">
        <v>318</v>
      </c>
      <c r="BQ37" s="390">
        <v>320</v>
      </c>
      <c r="BR37" s="390">
        <v>314</v>
      </c>
      <c r="BS37" s="390">
        <v>308</v>
      </c>
      <c r="BT37" s="390">
        <v>301</v>
      </c>
      <c r="BU37" s="390">
        <v>292</v>
      </c>
      <c r="BV37" s="390">
        <v>284</v>
      </c>
      <c r="BW37" s="390">
        <v>276</v>
      </c>
      <c r="BX37" s="391">
        <v>237</v>
      </c>
      <c r="BY37" s="391">
        <v>228</v>
      </c>
      <c r="BZ37" s="391">
        <v>221</v>
      </c>
      <c r="CA37" s="391">
        <v>213</v>
      </c>
      <c r="CB37" s="391">
        <v>205</v>
      </c>
      <c r="CC37" s="391">
        <v>197</v>
      </c>
      <c r="CD37" s="391">
        <v>190</v>
      </c>
      <c r="CE37" s="391">
        <v>182</v>
      </c>
      <c r="CF37" s="391">
        <v>174</v>
      </c>
      <c r="CG37" s="398">
        <v>166</v>
      </c>
    </row>
    <row r="38" spans="1:85" x14ac:dyDescent="0.35">
      <c r="B38" s="410" t="s">
        <v>522</v>
      </c>
      <c r="D38" s="394">
        <v>0</v>
      </c>
      <c r="E38" s="394">
        <v>0</v>
      </c>
      <c r="F38" s="394">
        <v>0</v>
      </c>
      <c r="G38" s="394">
        <v>0</v>
      </c>
      <c r="H38" s="394">
        <v>0</v>
      </c>
      <c r="I38" s="394">
        <v>0</v>
      </c>
      <c r="J38" s="394">
        <v>0</v>
      </c>
      <c r="K38" s="394">
        <v>0</v>
      </c>
      <c r="L38" s="394">
        <v>0</v>
      </c>
      <c r="M38" s="394">
        <v>0</v>
      </c>
      <c r="N38" s="394">
        <v>0</v>
      </c>
      <c r="O38" s="394">
        <v>0</v>
      </c>
      <c r="P38" s="394">
        <v>0</v>
      </c>
      <c r="Q38" s="394">
        <v>0</v>
      </c>
      <c r="R38" s="394">
        <v>0</v>
      </c>
      <c r="S38" s="394">
        <v>0</v>
      </c>
      <c r="T38" s="394">
        <v>0</v>
      </c>
      <c r="U38" s="394">
        <v>0</v>
      </c>
      <c r="V38" s="394">
        <v>0</v>
      </c>
      <c r="W38" s="394">
        <v>0</v>
      </c>
      <c r="X38" s="394">
        <v>0</v>
      </c>
      <c r="Y38" s="394">
        <v>0</v>
      </c>
      <c r="Z38" s="394">
        <v>0</v>
      </c>
      <c r="AA38" s="394">
        <v>0</v>
      </c>
      <c r="AB38" s="394">
        <v>0</v>
      </c>
      <c r="AC38" s="394">
        <v>0</v>
      </c>
      <c r="AD38" s="394">
        <v>0</v>
      </c>
      <c r="AE38" s="394">
        <v>0</v>
      </c>
      <c r="AF38" s="394">
        <v>0</v>
      </c>
      <c r="AG38" s="394">
        <v>0</v>
      </c>
      <c r="AH38" s="394">
        <v>0</v>
      </c>
      <c r="AI38" s="394">
        <v>0</v>
      </c>
      <c r="AJ38" s="394">
        <v>0</v>
      </c>
      <c r="AK38" s="394">
        <v>0</v>
      </c>
      <c r="AL38" s="394">
        <v>0</v>
      </c>
      <c r="AM38" s="394">
        <v>0</v>
      </c>
      <c r="AN38" s="394">
        <v>0</v>
      </c>
      <c r="AO38" s="394">
        <v>0</v>
      </c>
      <c r="AP38" s="394">
        <v>0</v>
      </c>
      <c r="AQ38" s="394">
        <v>0</v>
      </c>
      <c r="AR38" s="394">
        <v>0</v>
      </c>
      <c r="AS38" s="394">
        <v>0</v>
      </c>
      <c r="AT38" s="394">
        <v>0</v>
      </c>
      <c r="AU38" s="394">
        <v>0</v>
      </c>
      <c r="AV38" s="394">
        <v>0</v>
      </c>
      <c r="AW38" s="394">
        <v>0</v>
      </c>
      <c r="AX38" s="394">
        <v>0</v>
      </c>
      <c r="AY38" s="394">
        <v>0</v>
      </c>
      <c r="AZ38" s="394">
        <v>0</v>
      </c>
      <c r="BA38" s="394">
        <v>0</v>
      </c>
      <c r="BB38" s="394">
        <v>0</v>
      </c>
      <c r="BC38" s="394">
        <v>0</v>
      </c>
      <c r="BD38" s="394">
        <v>0</v>
      </c>
      <c r="BE38" s="394">
        <v>0</v>
      </c>
      <c r="BF38" s="394">
        <v>0</v>
      </c>
      <c r="BG38" s="394">
        <v>192</v>
      </c>
      <c r="BH38" s="394">
        <v>187</v>
      </c>
      <c r="BI38" s="394">
        <v>182</v>
      </c>
      <c r="BJ38" s="394">
        <v>176</v>
      </c>
      <c r="BK38" s="394">
        <v>170</v>
      </c>
      <c r="BL38" s="394">
        <v>163</v>
      </c>
      <c r="BM38" s="394">
        <v>156</v>
      </c>
      <c r="BN38" s="394">
        <v>152</v>
      </c>
      <c r="BO38" s="394">
        <v>145</v>
      </c>
      <c r="BP38" s="394">
        <v>137</v>
      </c>
      <c r="BQ38" s="394">
        <v>137</v>
      </c>
      <c r="BR38" s="394">
        <v>131</v>
      </c>
      <c r="BS38" s="394">
        <v>125</v>
      </c>
      <c r="BT38" s="394">
        <v>120</v>
      </c>
      <c r="BU38" s="394">
        <v>114</v>
      </c>
      <c r="BV38" s="394">
        <v>108</v>
      </c>
      <c r="BW38" s="394">
        <v>105</v>
      </c>
      <c r="BX38" s="395">
        <v>89</v>
      </c>
      <c r="BY38" s="395">
        <v>84</v>
      </c>
      <c r="BZ38" s="395">
        <v>79</v>
      </c>
      <c r="CA38" s="395">
        <v>73</v>
      </c>
      <c r="CB38" s="395">
        <v>67</v>
      </c>
      <c r="CC38" s="395">
        <v>62</v>
      </c>
      <c r="CD38" s="395">
        <v>59</v>
      </c>
      <c r="CE38" s="395">
        <v>57</v>
      </c>
      <c r="CF38" s="395">
        <v>54</v>
      </c>
      <c r="CG38" s="396">
        <v>49</v>
      </c>
    </row>
    <row r="39" spans="1:85" x14ac:dyDescent="0.35">
      <c r="B39" s="410" t="s">
        <v>523</v>
      </c>
      <c r="D39" s="394">
        <v>0</v>
      </c>
      <c r="E39" s="394">
        <v>0</v>
      </c>
      <c r="F39" s="394">
        <v>0</v>
      </c>
      <c r="G39" s="394">
        <v>0</v>
      </c>
      <c r="H39" s="394">
        <v>0</v>
      </c>
      <c r="I39" s="394">
        <v>0</v>
      </c>
      <c r="J39" s="394">
        <v>0</v>
      </c>
      <c r="K39" s="394">
        <v>0</v>
      </c>
      <c r="L39" s="394">
        <v>0</v>
      </c>
      <c r="M39" s="394">
        <v>0</v>
      </c>
      <c r="N39" s="394">
        <v>0</v>
      </c>
      <c r="O39" s="394">
        <v>0</v>
      </c>
      <c r="P39" s="394">
        <v>0</v>
      </c>
      <c r="Q39" s="394">
        <v>0</v>
      </c>
      <c r="R39" s="394">
        <v>0</v>
      </c>
      <c r="S39" s="394">
        <v>0</v>
      </c>
      <c r="T39" s="394">
        <v>0</v>
      </c>
      <c r="U39" s="394">
        <v>0</v>
      </c>
      <c r="V39" s="394">
        <v>0</v>
      </c>
      <c r="W39" s="394">
        <v>0</v>
      </c>
      <c r="X39" s="394">
        <v>0</v>
      </c>
      <c r="Y39" s="394">
        <v>0</v>
      </c>
      <c r="Z39" s="394">
        <v>0</v>
      </c>
      <c r="AA39" s="394">
        <v>0</v>
      </c>
      <c r="AB39" s="394">
        <v>0</v>
      </c>
      <c r="AC39" s="394">
        <v>0</v>
      </c>
      <c r="AD39" s="394">
        <v>0</v>
      </c>
      <c r="AE39" s="394">
        <v>0</v>
      </c>
      <c r="AF39" s="394">
        <v>0</v>
      </c>
      <c r="AG39" s="394">
        <v>0</v>
      </c>
      <c r="AH39" s="394">
        <v>0</v>
      </c>
      <c r="AI39" s="394">
        <v>0</v>
      </c>
      <c r="AJ39" s="394">
        <v>0</v>
      </c>
      <c r="AK39" s="394">
        <v>0</v>
      </c>
      <c r="AL39" s="394">
        <v>0</v>
      </c>
      <c r="AM39" s="394">
        <v>0</v>
      </c>
      <c r="AN39" s="394">
        <v>0</v>
      </c>
      <c r="AO39" s="394">
        <v>0</v>
      </c>
      <c r="AP39" s="394">
        <v>0</v>
      </c>
      <c r="AQ39" s="394">
        <v>0</v>
      </c>
      <c r="AR39" s="394">
        <v>0</v>
      </c>
      <c r="AS39" s="394">
        <v>0</v>
      </c>
      <c r="AT39" s="394">
        <v>0</v>
      </c>
      <c r="AU39" s="394">
        <v>0</v>
      </c>
      <c r="AV39" s="394">
        <v>0</v>
      </c>
      <c r="AW39" s="394">
        <v>0</v>
      </c>
      <c r="AX39" s="394">
        <v>0</v>
      </c>
      <c r="AY39" s="394">
        <v>0</v>
      </c>
      <c r="AZ39" s="394">
        <v>0</v>
      </c>
      <c r="BA39" s="394">
        <v>0</v>
      </c>
      <c r="BB39" s="394">
        <v>0</v>
      </c>
      <c r="BC39" s="394">
        <v>0</v>
      </c>
      <c r="BD39" s="394">
        <v>0</v>
      </c>
      <c r="BE39" s="394">
        <v>0</v>
      </c>
      <c r="BF39" s="394">
        <v>0</v>
      </c>
      <c r="BG39" s="394">
        <v>150</v>
      </c>
      <c r="BH39" s="394">
        <v>153</v>
      </c>
      <c r="BI39" s="394">
        <v>156</v>
      </c>
      <c r="BJ39" s="394">
        <v>159</v>
      </c>
      <c r="BK39" s="394">
        <v>162</v>
      </c>
      <c r="BL39" s="394">
        <v>164</v>
      </c>
      <c r="BM39" s="394">
        <v>169</v>
      </c>
      <c r="BN39" s="394">
        <v>175</v>
      </c>
      <c r="BO39" s="394">
        <v>179</v>
      </c>
      <c r="BP39" s="394">
        <v>181</v>
      </c>
      <c r="BQ39" s="394">
        <v>183</v>
      </c>
      <c r="BR39" s="394">
        <v>183</v>
      </c>
      <c r="BS39" s="394">
        <v>183</v>
      </c>
      <c r="BT39" s="394">
        <v>181</v>
      </c>
      <c r="BU39" s="394">
        <v>178</v>
      </c>
      <c r="BV39" s="394">
        <v>176</v>
      </c>
      <c r="BW39" s="394">
        <v>171</v>
      </c>
      <c r="BX39" s="395">
        <v>147</v>
      </c>
      <c r="BY39" s="395">
        <v>145</v>
      </c>
      <c r="BZ39" s="395">
        <v>142</v>
      </c>
      <c r="CA39" s="395">
        <v>140</v>
      </c>
      <c r="CB39" s="395">
        <v>138</v>
      </c>
      <c r="CC39" s="395">
        <v>135</v>
      </c>
      <c r="CD39" s="395">
        <v>131</v>
      </c>
      <c r="CE39" s="395">
        <v>125</v>
      </c>
      <c r="CF39" s="395">
        <v>121</v>
      </c>
      <c r="CG39" s="396">
        <v>117</v>
      </c>
    </row>
    <row r="40" spans="1:85" s="246" customFormat="1" x14ac:dyDescent="0.35">
      <c r="A40" s="399"/>
      <c r="B40" s="393" t="s">
        <v>645</v>
      </c>
      <c r="C40" s="399"/>
      <c r="D40" s="390">
        <v>0</v>
      </c>
      <c r="E40" s="390">
        <v>0</v>
      </c>
      <c r="F40" s="390">
        <v>0</v>
      </c>
      <c r="G40" s="390">
        <v>0</v>
      </c>
      <c r="H40" s="390">
        <v>0</v>
      </c>
      <c r="I40" s="390">
        <v>0</v>
      </c>
      <c r="J40" s="390">
        <v>0</v>
      </c>
      <c r="K40" s="390">
        <v>0</v>
      </c>
      <c r="L40" s="390">
        <v>0</v>
      </c>
      <c r="M40" s="390">
        <v>0</v>
      </c>
      <c r="N40" s="390">
        <v>0</v>
      </c>
      <c r="O40" s="390">
        <v>0</v>
      </c>
      <c r="P40" s="390">
        <v>0</v>
      </c>
      <c r="Q40" s="390">
        <v>0</v>
      </c>
      <c r="R40" s="390">
        <v>0</v>
      </c>
      <c r="S40" s="390">
        <v>0</v>
      </c>
      <c r="T40" s="390">
        <v>0</v>
      </c>
      <c r="U40" s="390">
        <v>0</v>
      </c>
      <c r="V40" s="390">
        <v>0</v>
      </c>
      <c r="W40" s="390">
        <v>0</v>
      </c>
      <c r="X40" s="390">
        <v>0</v>
      </c>
      <c r="Y40" s="390">
        <v>0</v>
      </c>
      <c r="Z40" s="390">
        <v>0</v>
      </c>
      <c r="AA40" s="390">
        <v>0</v>
      </c>
      <c r="AB40" s="390">
        <v>0</v>
      </c>
      <c r="AC40" s="390">
        <v>0</v>
      </c>
      <c r="AD40" s="390">
        <v>0</v>
      </c>
      <c r="AE40" s="390">
        <v>0</v>
      </c>
      <c r="AF40" s="390">
        <v>0</v>
      </c>
      <c r="AG40" s="390">
        <v>0</v>
      </c>
      <c r="AH40" s="390">
        <v>0</v>
      </c>
      <c r="AI40" s="390">
        <v>0</v>
      </c>
      <c r="AJ40" s="390">
        <v>0</v>
      </c>
      <c r="AK40" s="390">
        <v>0</v>
      </c>
      <c r="AL40" s="390">
        <v>0</v>
      </c>
      <c r="AM40" s="390">
        <v>0</v>
      </c>
      <c r="AN40" s="390">
        <v>0</v>
      </c>
      <c r="AO40" s="390">
        <v>0</v>
      </c>
      <c r="AP40" s="390">
        <v>0</v>
      </c>
      <c r="AQ40" s="390">
        <v>0</v>
      </c>
      <c r="AR40" s="390">
        <v>0</v>
      </c>
      <c r="AS40" s="390">
        <v>0</v>
      </c>
      <c r="AT40" s="390">
        <v>0</v>
      </c>
      <c r="AU40" s="390">
        <v>25</v>
      </c>
      <c r="AV40" s="390">
        <v>24</v>
      </c>
      <c r="AW40" s="390">
        <v>22</v>
      </c>
      <c r="AX40" s="390">
        <v>21</v>
      </c>
      <c r="AY40" s="390">
        <v>19</v>
      </c>
      <c r="AZ40" s="390">
        <v>17</v>
      </c>
      <c r="BA40" s="390">
        <v>16</v>
      </c>
      <c r="BB40" s="390">
        <v>16</v>
      </c>
      <c r="BC40" s="390">
        <v>16</v>
      </c>
      <c r="BD40" s="390">
        <v>15</v>
      </c>
      <c r="BE40" s="390">
        <v>13</v>
      </c>
      <c r="BF40" s="390">
        <v>12</v>
      </c>
      <c r="BG40" s="390">
        <v>11</v>
      </c>
      <c r="BH40" s="390">
        <v>11</v>
      </c>
      <c r="BI40" s="390">
        <v>10</v>
      </c>
      <c r="BJ40" s="390">
        <v>9</v>
      </c>
      <c r="BK40" s="390">
        <v>9</v>
      </c>
      <c r="BL40" s="390">
        <v>8</v>
      </c>
      <c r="BM40" s="390">
        <v>8</v>
      </c>
      <c r="BN40" s="390">
        <v>7</v>
      </c>
      <c r="BO40" s="390">
        <v>7</v>
      </c>
      <c r="BP40" s="390">
        <v>6</v>
      </c>
      <c r="BQ40" s="390">
        <v>6</v>
      </c>
      <c r="BR40" s="390">
        <v>5</v>
      </c>
      <c r="BS40" s="390">
        <v>5</v>
      </c>
      <c r="BT40" s="390">
        <v>4</v>
      </c>
      <c r="BU40" s="390">
        <v>4</v>
      </c>
      <c r="BV40" s="390">
        <v>4</v>
      </c>
      <c r="BW40" s="390">
        <v>3</v>
      </c>
      <c r="BX40" s="391">
        <v>3</v>
      </c>
      <c r="BY40" s="391">
        <v>2</v>
      </c>
      <c r="BZ40" s="391">
        <v>2</v>
      </c>
      <c r="CA40" s="391">
        <v>2</v>
      </c>
      <c r="CB40" s="391">
        <v>2</v>
      </c>
      <c r="CC40" s="391">
        <v>2</v>
      </c>
      <c r="CD40" s="391">
        <v>1</v>
      </c>
      <c r="CE40" s="391">
        <v>1</v>
      </c>
      <c r="CF40" s="391">
        <v>1</v>
      </c>
      <c r="CG40" s="398">
        <v>1</v>
      </c>
    </row>
    <row r="41" spans="1:85" ht="16.5" customHeight="1" thickBot="1" x14ac:dyDescent="0.4">
      <c r="A41" s="528"/>
      <c r="B41" s="112" t="s">
        <v>837</v>
      </c>
      <c r="C41" s="413"/>
      <c r="D41" s="427"/>
      <c r="E41" s="427"/>
      <c r="F41" s="427"/>
      <c r="G41" s="427"/>
      <c r="H41" s="427"/>
      <c r="I41" s="427"/>
      <c r="J41" s="427"/>
      <c r="K41" s="427"/>
      <c r="L41" s="427"/>
      <c r="M41" s="427"/>
      <c r="N41" s="427"/>
      <c r="O41" s="427"/>
      <c r="P41" s="427"/>
      <c r="Q41" s="427"/>
      <c r="R41" s="427"/>
      <c r="S41" s="427"/>
      <c r="T41" s="427"/>
      <c r="U41" s="427"/>
      <c r="V41" s="427"/>
      <c r="W41" s="427"/>
      <c r="X41" s="427"/>
      <c r="Y41" s="427"/>
      <c r="Z41" s="427"/>
      <c r="AA41" s="427"/>
      <c r="AB41" s="427"/>
      <c r="AC41" s="427"/>
      <c r="AD41" s="427"/>
      <c r="AE41" s="427"/>
      <c r="AF41" s="427"/>
      <c r="AG41" s="427"/>
      <c r="AH41" s="427"/>
      <c r="AI41" s="427"/>
      <c r="AJ41" s="427"/>
      <c r="AK41" s="427"/>
      <c r="AL41" s="427"/>
      <c r="AM41" s="427"/>
      <c r="AN41" s="427"/>
      <c r="AO41" s="427"/>
      <c r="AP41" s="427"/>
      <c r="AQ41" s="427"/>
      <c r="AR41" s="427"/>
      <c r="AS41" s="427"/>
      <c r="AT41" s="427"/>
      <c r="AU41" s="427"/>
      <c r="AV41" s="427"/>
      <c r="AW41" s="427"/>
      <c r="AX41" s="427"/>
      <c r="AY41" s="427"/>
      <c r="AZ41" s="427"/>
      <c r="BA41" s="427"/>
      <c r="BB41" s="427"/>
      <c r="BC41" s="427"/>
      <c r="BD41" s="427"/>
      <c r="BE41" s="427"/>
      <c r="BF41" s="427"/>
      <c r="BG41" s="427"/>
      <c r="BH41" s="427"/>
      <c r="BI41" s="427"/>
      <c r="BJ41" s="427"/>
      <c r="BK41" s="427"/>
      <c r="BL41" s="427"/>
      <c r="BM41" s="427"/>
      <c r="BN41" s="427"/>
      <c r="BO41" s="427"/>
      <c r="BP41" s="427"/>
      <c r="BQ41" s="427"/>
      <c r="BR41" s="427"/>
      <c r="BS41" s="427"/>
      <c r="BT41" s="427"/>
      <c r="BU41" s="427"/>
      <c r="BV41" s="427"/>
      <c r="BW41" s="427"/>
      <c r="BX41" s="427"/>
      <c r="BY41" s="427"/>
      <c r="BZ41" s="427"/>
      <c r="CA41" s="427"/>
      <c r="CB41" s="427"/>
      <c r="CC41" s="427"/>
      <c r="CD41" s="427"/>
      <c r="CE41" s="427"/>
      <c r="CF41" s="427"/>
      <c r="CG41" s="428"/>
    </row>
  </sheetData>
  <hyperlinks>
    <hyperlink ref="B1" location="Notes!A1" display="Information relating to this table can be found in the 'Notes' tab" xr:uid="{94339F6C-31E1-4BB2-8280-C8CB25994CD2}"/>
    <hyperlink ref="A1" location="Contents!A1" display="Contents page" xr:uid="{BDB9E6F7-BBFF-4BC9-8225-BD3EBE584D8A}"/>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D8108-3DD8-49ED-9F89-996A0DEC6D2E}">
  <sheetPr>
    <tabColor theme="5" tint="0.39997558519241921"/>
  </sheetPr>
  <dimension ref="A1:CG178"/>
  <sheetViews>
    <sheetView zoomScale="60" zoomScaleNormal="60" workbookViewId="0">
      <pane xSplit="33" ySplit="3" topLeftCell="AH4" activePane="bottomRight" state="frozen"/>
      <selection activeCell="C1" sqref="C1"/>
      <selection pane="topRight" activeCell="C1" sqref="C1"/>
      <selection pane="bottomLeft" activeCell="C1" sqref="C1"/>
      <selection pane="bottomRight" activeCell="B5" sqref="B5"/>
    </sheetView>
  </sheetViews>
  <sheetFormatPr defaultColWidth="9" defaultRowHeight="15.5" x14ac:dyDescent="0.35"/>
  <cols>
    <col min="1" max="1" width="23" style="350" bestFit="1" customWidth="1"/>
    <col min="2" max="2" width="75.54296875" style="350" customWidth="1"/>
    <col min="3" max="3" width="25.54296875" style="350" hidden="1" customWidth="1"/>
    <col min="4" max="33" width="12.54296875" style="219" hidden="1" customWidth="1"/>
    <col min="34" max="75" width="12.54296875" style="219" customWidth="1"/>
    <col min="76" max="84" width="12.54296875" style="353" customWidth="1"/>
    <col min="85" max="85" width="13.453125" style="353" bestFit="1" customWidth="1"/>
    <col min="86" max="16384" width="9" style="353"/>
  </cols>
  <sheetData>
    <row r="1" spans="1:85" s="351" customFormat="1" ht="25.5" customHeight="1" thickBot="1" x14ac:dyDescent="0.3">
      <c r="A1" s="26" t="s">
        <v>47</v>
      </c>
      <c r="B1" s="116" t="s">
        <v>224</v>
      </c>
      <c r="C1" s="26"/>
      <c r="D1" s="349"/>
      <c r="E1" s="349"/>
      <c r="F1" s="349"/>
      <c r="G1" s="349"/>
      <c r="H1" s="349"/>
      <c r="I1" s="349"/>
      <c r="J1" s="349"/>
      <c r="K1" s="349"/>
      <c r="L1" s="349"/>
      <c r="M1" s="349"/>
      <c r="N1" s="349"/>
      <c r="O1" s="349"/>
      <c r="P1" s="349"/>
      <c r="Q1" s="349"/>
      <c r="R1" s="349"/>
      <c r="S1" s="349"/>
      <c r="T1" s="349"/>
      <c r="U1" s="349"/>
      <c r="V1" s="349"/>
      <c r="W1" s="349"/>
      <c r="X1" s="349"/>
      <c r="Y1" s="349"/>
      <c r="Z1" s="349"/>
      <c r="AA1" s="349"/>
      <c r="AB1" s="349"/>
      <c r="AC1" s="349"/>
      <c r="AD1" s="349"/>
      <c r="AE1" s="349"/>
      <c r="AF1" s="349"/>
      <c r="AG1" s="349"/>
      <c r="AH1" s="349"/>
      <c r="AI1" s="349"/>
      <c r="AJ1" s="349"/>
      <c r="AK1" s="349"/>
      <c r="AL1" s="349"/>
      <c r="AM1" s="349"/>
      <c r="AN1" s="349"/>
      <c r="AO1" s="349"/>
      <c r="AP1" s="349"/>
      <c r="AQ1" s="349"/>
      <c r="AR1" s="349"/>
      <c r="AS1" s="349"/>
      <c r="AT1" s="349"/>
      <c r="AU1" s="349"/>
      <c r="AV1" s="349"/>
      <c r="AW1" s="349"/>
      <c r="AX1" s="349"/>
      <c r="AY1" s="349"/>
      <c r="AZ1" s="349"/>
      <c r="BA1" s="349"/>
      <c r="BB1" s="349"/>
      <c r="BC1" s="349"/>
      <c r="BD1" s="349"/>
      <c r="BE1" s="349"/>
      <c r="BF1" s="349"/>
      <c r="BG1" s="349"/>
      <c r="BH1" s="349"/>
      <c r="BI1" s="349"/>
      <c r="BJ1" s="349"/>
      <c r="BK1" s="349"/>
      <c r="BL1" s="349"/>
      <c r="BM1" s="349"/>
      <c r="BN1" s="349"/>
      <c r="BO1" s="349"/>
      <c r="BP1" s="349"/>
      <c r="BQ1" s="416"/>
      <c r="BR1" s="416"/>
      <c r="BS1" s="416"/>
      <c r="BT1" s="416"/>
      <c r="BU1" s="416"/>
      <c r="BV1" s="416"/>
      <c r="BW1" s="416"/>
      <c r="BX1" s="416"/>
      <c r="BY1" s="416"/>
      <c r="BZ1" s="416"/>
      <c r="CA1" s="416"/>
      <c r="CB1" s="416"/>
      <c r="CC1" s="416"/>
      <c r="CD1" s="416"/>
      <c r="CE1" s="416"/>
      <c r="CF1" s="416"/>
    </row>
    <row r="2" spans="1:85" x14ac:dyDescent="0.35">
      <c r="A2" s="30" t="s">
        <v>225</v>
      </c>
      <c r="B2" s="31" t="s">
        <v>872</v>
      </c>
      <c r="C2" s="438"/>
      <c r="D2" s="34" t="s">
        <v>296</v>
      </c>
      <c r="E2" s="34" t="s">
        <v>297</v>
      </c>
      <c r="F2" s="34" t="s">
        <v>298</v>
      </c>
      <c r="G2" s="34" t="s">
        <v>299</v>
      </c>
      <c r="H2" s="34" t="s">
        <v>300</v>
      </c>
      <c r="I2" s="34" t="s">
        <v>301</v>
      </c>
      <c r="J2" s="34" t="s">
        <v>302</v>
      </c>
      <c r="K2" s="34" t="s">
        <v>303</v>
      </c>
      <c r="L2" s="34" t="s">
        <v>304</v>
      </c>
      <c r="M2" s="34" t="s">
        <v>305</v>
      </c>
      <c r="N2" s="34" t="s">
        <v>306</v>
      </c>
      <c r="O2" s="34" t="s">
        <v>307</v>
      </c>
      <c r="P2" s="34" t="s">
        <v>308</v>
      </c>
      <c r="Q2" s="34" t="s">
        <v>309</v>
      </c>
      <c r="R2" s="34" t="s">
        <v>310</v>
      </c>
      <c r="S2" s="34" t="s">
        <v>311</v>
      </c>
      <c r="T2" s="34" t="s">
        <v>312</v>
      </c>
      <c r="U2" s="34" t="s">
        <v>313</v>
      </c>
      <c r="V2" s="34" t="s">
        <v>314</v>
      </c>
      <c r="W2" s="34" t="s">
        <v>315</v>
      </c>
      <c r="X2" s="34" t="s">
        <v>316</v>
      </c>
      <c r="Y2" s="34" t="s">
        <v>317</v>
      </c>
      <c r="Z2" s="34" t="s">
        <v>318</v>
      </c>
      <c r="AA2" s="34" t="s">
        <v>319</v>
      </c>
      <c r="AB2" s="34" t="s">
        <v>320</v>
      </c>
      <c r="AC2" s="34" t="s">
        <v>321</v>
      </c>
      <c r="AD2" s="34" t="s">
        <v>322</v>
      </c>
      <c r="AE2" s="34" t="s">
        <v>323</v>
      </c>
      <c r="AF2" s="34" t="s">
        <v>324</v>
      </c>
      <c r="AG2" s="34" t="s">
        <v>325</v>
      </c>
      <c r="AH2" s="34" t="s">
        <v>326</v>
      </c>
      <c r="AI2" s="34" t="s">
        <v>327</v>
      </c>
      <c r="AJ2" s="34" t="s">
        <v>328</v>
      </c>
      <c r="AK2" s="34" t="s">
        <v>329</v>
      </c>
      <c r="AL2" s="34" t="s">
        <v>330</v>
      </c>
      <c r="AM2" s="34" t="s">
        <v>331</v>
      </c>
      <c r="AN2" s="34" t="s">
        <v>332</v>
      </c>
      <c r="AO2" s="34" t="s">
        <v>333</v>
      </c>
      <c r="AP2" s="34" t="s">
        <v>334</v>
      </c>
      <c r="AQ2" s="34" t="s">
        <v>335</v>
      </c>
      <c r="AR2" s="34" t="s">
        <v>336</v>
      </c>
      <c r="AS2" s="34" t="s">
        <v>337</v>
      </c>
      <c r="AT2" s="34" t="s">
        <v>338</v>
      </c>
      <c r="AU2" s="34" t="s">
        <v>339</v>
      </c>
      <c r="AV2" s="34" t="s">
        <v>340</v>
      </c>
      <c r="AW2" s="34" t="s">
        <v>341</v>
      </c>
      <c r="AX2" s="34" t="s">
        <v>342</v>
      </c>
      <c r="AY2" s="34" t="s">
        <v>227</v>
      </c>
      <c r="AZ2" s="34" t="s">
        <v>228</v>
      </c>
      <c r="BA2" s="34" t="s">
        <v>229</v>
      </c>
      <c r="BB2" s="34" t="s">
        <v>230</v>
      </c>
      <c r="BC2" s="34" t="s">
        <v>231</v>
      </c>
      <c r="BD2" s="34" t="s">
        <v>232</v>
      </c>
      <c r="BE2" s="34" t="s">
        <v>233</v>
      </c>
      <c r="BF2" s="34" t="s">
        <v>234</v>
      </c>
      <c r="BG2" s="34" t="s">
        <v>235</v>
      </c>
      <c r="BH2" s="34" t="s">
        <v>236</v>
      </c>
      <c r="BI2" s="34" t="s">
        <v>237</v>
      </c>
      <c r="BJ2" s="34" t="s">
        <v>238</v>
      </c>
      <c r="BK2" s="34" t="s">
        <v>239</v>
      </c>
      <c r="BL2" s="34" t="s">
        <v>240</v>
      </c>
      <c r="BM2" s="34" t="s">
        <v>241</v>
      </c>
      <c r="BN2" s="34" t="s">
        <v>242</v>
      </c>
      <c r="BO2" s="34" t="s">
        <v>243</v>
      </c>
      <c r="BP2" s="34" t="s">
        <v>244</v>
      </c>
      <c r="BQ2" s="34" t="s">
        <v>245</v>
      </c>
      <c r="BR2" s="34" t="s">
        <v>246</v>
      </c>
      <c r="BS2" s="34" t="s">
        <v>247</v>
      </c>
      <c r="BT2" s="34" t="s">
        <v>248</v>
      </c>
      <c r="BU2" s="34" t="s">
        <v>249</v>
      </c>
      <c r="BV2" s="34" t="s">
        <v>250</v>
      </c>
      <c r="BW2" s="34" t="s">
        <v>251</v>
      </c>
      <c r="BX2" s="34" t="s">
        <v>252</v>
      </c>
      <c r="BY2" s="34" t="s">
        <v>253</v>
      </c>
      <c r="BZ2" s="34" t="s">
        <v>254</v>
      </c>
      <c r="CA2" s="34" t="s">
        <v>255</v>
      </c>
      <c r="CB2" s="34" t="s">
        <v>256</v>
      </c>
      <c r="CC2" s="34" t="s">
        <v>257</v>
      </c>
      <c r="CD2" s="34" t="s">
        <v>258</v>
      </c>
      <c r="CE2" s="34" t="s">
        <v>259</v>
      </c>
      <c r="CF2" s="34" t="s">
        <v>260</v>
      </c>
      <c r="CG2" s="35" t="s">
        <v>261</v>
      </c>
    </row>
    <row r="3" spans="1:85" ht="16" thickBot="1" x14ac:dyDescent="0.4">
      <c r="A3" s="119">
        <v>2025</v>
      </c>
      <c r="B3" s="354" t="s">
        <v>373</v>
      </c>
      <c r="C3" s="404"/>
      <c r="D3" s="40" t="s">
        <v>263</v>
      </c>
      <c r="E3" s="40" t="s">
        <v>263</v>
      </c>
      <c r="F3" s="40" t="s">
        <v>263</v>
      </c>
      <c r="G3" s="40" t="s">
        <v>263</v>
      </c>
      <c r="H3" s="40" t="s">
        <v>263</v>
      </c>
      <c r="I3" s="40" t="s">
        <v>263</v>
      </c>
      <c r="J3" s="40" t="s">
        <v>263</v>
      </c>
      <c r="K3" s="40" t="s">
        <v>263</v>
      </c>
      <c r="L3" s="40" t="s">
        <v>263</v>
      </c>
      <c r="M3" s="40" t="s">
        <v>263</v>
      </c>
      <c r="N3" s="40" t="s">
        <v>263</v>
      </c>
      <c r="O3" s="40" t="s">
        <v>263</v>
      </c>
      <c r="P3" s="40" t="s">
        <v>263</v>
      </c>
      <c r="Q3" s="40" t="s">
        <v>263</v>
      </c>
      <c r="R3" s="40" t="s">
        <v>263</v>
      </c>
      <c r="S3" s="40" t="s">
        <v>263</v>
      </c>
      <c r="T3" s="40" t="s">
        <v>263</v>
      </c>
      <c r="U3" s="40" t="s">
        <v>263</v>
      </c>
      <c r="V3" s="40" t="s">
        <v>263</v>
      </c>
      <c r="W3" s="40" t="s">
        <v>263</v>
      </c>
      <c r="X3" s="40" t="s">
        <v>263</v>
      </c>
      <c r="Y3" s="40" t="s">
        <v>263</v>
      </c>
      <c r="Z3" s="40" t="s">
        <v>263</v>
      </c>
      <c r="AA3" s="40" t="s">
        <v>263</v>
      </c>
      <c r="AB3" s="40" t="s">
        <v>263</v>
      </c>
      <c r="AC3" s="40" t="s">
        <v>263</v>
      </c>
      <c r="AD3" s="40" t="s">
        <v>263</v>
      </c>
      <c r="AE3" s="40" t="s">
        <v>263</v>
      </c>
      <c r="AF3" s="40" t="s">
        <v>263</v>
      </c>
      <c r="AG3" s="40" t="s">
        <v>263</v>
      </c>
      <c r="AH3" s="40" t="s">
        <v>263</v>
      </c>
      <c r="AI3" s="40" t="s">
        <v>263</v>
      </c>
      <c r="AJ3" s="40" t="s">
        <v>263</v>
      </c>
      <c r="AK3" s="40" t="s">
        <v>263</v>
      </c>
      <c r="AL3" s="40" t="s">
        <v>263</v>
      </c>
      <c r="AM3" s="40" t="s">
        <v>263</v>
      </c>
      <c r="AN3" s="40" t="s">
        <v>263</v>
      </c>
      <c r="AO3" s="40" t="s">
        <v>263</v>
      </c>
      <c r="AP3" s="40" t="s">
        <v>263</v>
      </c>
      <c r="AQ3" s="40" t="s">
        <v>263</v>
      </c>
      <c r="AR3" s="40" t="s">
        <v>263</v>
      </c>
      <c r="AS3" s="40" t="s">
        <v>263</v>
      </c>
      <c r="AT3" s="40" t="s">
        <v>263</v>
      </c>
      <c r="AU3" s="40" t="s">
        <v>263</v>
      </c>
      <c r="AV3" s="40" t="s">
        <v>263</v>
      </c>
      <c r="AW3" s="40" t="s">
        <v>263</v>
      </c>
      <c r="AX3" s="40" t="s">
        <v>263</v>
      </c>
      <c r="AY3" s="40" t="s">
        <v>263</v>
      </c>
      <c r="AZ3" s="40" t="s">
        <v>263</v>
      </c>
      <c r="BA3" s="40" t="s">
        <v>263</v>
      </c>
      <c r="BB3" s="40" t="s">
        <v>263</v>
      </c>
      <c r="BC3" s="40" t="s">
        <v>263</v>
      </c>
      <c r="BD3" s="40" t="s">
        <v>263</v>
      </c>
      <c r="BE3" s="40" t="s">
        <v>263</v>
      </c>
      <c r="BF3" s="40" t="s">
        <v>263</v>
      </c>
      <c r="BG3" s="40" t="s">
        <v>263</v>
      </c>
      <c r="BH3" s="40" t="s">
        <v>263</v>
      </c>
      <c r="BI3" s="40" t="s">
        <v>263</v>
      </c>
      <c r="BJ3" s="40" t="s">
        <v>263</v>
      </c>
      <c r="BK3" s="40" t="s">
        <v>263</v>
      </c>
      <c r="BL3" s="40" t="s">
        <v>263</v>
      </c>
      <c r="BM3" s="40" t="s">
        <v>263</v>
      </c>
      <c r="BN3" s="40" t="s">
        <v>263</v>
      </c>
      <c r="BO3" s="40" t="s">
        <v>263</v>
      </c>
      <c r="BP3" s="40" t="s">
        <v>263</v>
      </c>
      <c r="BQ3" s="40" t="s">
        <v>263</v>
      </c>
      <c r="BR3" s="40" t="s">
        <v>263</v>
      </c>
      <c r="BS3" s="40" t="s">
        <v>263</v>
      </c>
      <c r="BT3" s="40" t="s">
        <v>263</v>
      </c>
      <c r="BU3" s="40" t="s">
        <v>263</v>
      </c>
      <c r="BV3" s="40" t="s">
        <v>263</v>
      </c>
      <c r="BW3" s="40" t="s">
        <v>263</v>
      </c>
      <c r="BX3" s="40" t="s">
        <v>263</v>
      </c>
      <c r="BY3" s="40" t="s">
        <v>263</v>
      </c>
      <c r="BZ3" s="40" t="s">
        <v>263</v>
      </c>
      <c r="CA3" s="40" t="s">
        <v>263</v>
      </c>
      <c r="CB3" s="40" t="s">
        <v>264</v>
      </c>
      <c r="CC3" s="40" t="s">
        <v>264</v>
      </c>
      <c r="CD3" s="40" t="s">
        <v>264</v>
      </c>
      <c r="CE3" s="40" t="s">
        <v>264</v>
      </c>
      <c r="CF3" s="40" t="s">
        <v>264</v>
      </c>
      <c r="CG3" s="41" t="s">
        <v>264</v>
      </c>
    </row>
    <row r="4" spans="1:85" s="246" customFormat="1" ht="24" customHeight="1" x14ac:dyDescent="0.35">
      <c r="A4" s="104"/>
      <c r="B4" s="101" t="s">
        <v>276</v>
      </c>
      <c r="C4" s="101"/>
      <c r="D4" s="539">
        <v>0</v>
      </c>
      <c r="E4" s="539">
        <v>0</v>
      </c>
      <c r="F4" s="539">
        <v>0</v>
      </c>
      <c r="G4" s="539">
        <v>0</v>
      </c>
      <c r="H4" s="539">
        <v>0</v>
      </c>
      <c r="I4" s="539">
        <v>0</v>
      </c>
      <c r="J4" s="539">
        <v>0</v>
      </c>
      <c r="K4" s="539">
        <v>0</v>
      </c>
      <c r="L4" s="539">
        <v>0</v>
      </c>
      <c r="M4" s="539">
        <v>0</v>
      </c>
      <c r="N4" s="539">
        <v>0</v>
      </c>
      <c r="O4" s="539">
        <v>0</v>
      </c>
      <c r="P4" s="539">
        <v>0</v>
      </c>
      <c r="Q4" s="539">
        <v>0</v>
      </c>
      <c r="R4" s="539">
        <v>0</v>
      </c>
      <c r="S4" s="539">
        <v>0</v>
      </c>
      <c r="T4" s="539">
        <v>0</v>
      </c>
      <c r="U4" s="539">
        <v>0</v>
      </c>
      <c r="V4" s="539">
        <v>0</v>
      </c>
      <c r="W4" s="539">
        <v>0</v>
      </c>
      <c r="X4" s="539">
        <v>0</v>
      </c>
      <c r="Y4" s="539">
        <v>0</v>
      </c>
      <c r="Z4" s="539">
        <v>22</v>
      </c>
      <c r="AA4" s="539">
        <v>20</v>
      </c>
      <c r="AB4" s="539">
        <v>105</v>
      </c>
      <c r="AC4" s="539">
        <v>225</v>
      </c>
      <c r="AD4" s="539">
        <v>138</v>
      </c>
      <c r="AE4" s="539">
        <v>194</v>
      </c>
      <c r="AF4" s="539">
        <v>201</v>
      </c>
      <c r="AG4" s="539">
        <v>684</v>
      </c>
      <c r="AH4" s="539">
        <v>721</v>
      </c>
      <c r="AI4" s="539">
        <v>793</v>
      </c>
      <c r="AJ4" s="539">
        <v>1024</v>
      </c>
      <c r="AK4" s="539">
        <v>1655.6</v>
      </c>
      <c r="AL4" s="539">
        <v>2128</v>
      </c>
      <c r="AM4" s="539">
        <v>2516</v>
      </c>
      <c r="AN4" s="539">
        <v>2833</v>
      </c>
      <c r="AO4" s="539">
        <v>3177</v>
      </c>
      <c r="AP4" s="539">
        <v>3415</v>
      </c>
      <c r="AQ4" s="539">
        <v>3536</v>
      </c>
      <c r="AR4" s="539">
        <v>3723.4489999999996</v>
      </c>
      <c r="AS4" s="539">
        <v>4232.5369999999994</v>
      </c>
      <c r="AT4" s="539">
        <v>5095.3410000000003</v>
      </c>
      <c r="AU4" s="539">
        <v>6358.652</v>
      </c>
      <c r="AV4" s="539">
        <v>7812.0959999999995</v>
      </c>
      <c r="AW4" s="539">
        <v>9216.8450000000012</v>
      </c>
      <c r="AX4" s="539">
        <v>10103.235919999999</v>
      </c>
      <c r="AY4" s="539">
        <v>10874.666694000003</v>
      </c>
      <c r="AZ4" s="539">
        <v>11379.761964999998</v>
      </c>
      <c r="BA4" s="539">
        <v>11176.396122999999</v>
      </c>
      <c r="BB4" s="539">
        <v>11064.804220000002</v>
      </c>
      <c r="BC4" s="539">
        <v>11064.103816674598</v>
      </c>
      <c r="BD4" s="539">
        <v>11162.3689748</v>
      </c>
      <c r="BE4" s="539">
        <v>11588.695131</v>
      </c>
      <c r="BF4" s="539">
        <v>12636.220416</v>
      </c>
      <c r="BG4" s="539">
        <v>12347.373120710001</v>
      </c>
      <c r="BH4" s="539">
        <v>13157.570061439999</v>
      </c>
      <c r="BI4" s="539">
        <v>13928.205135</v>
      </c>
      <c r="BJ4" s="539">
        <v>14840.547586000004</v>
      </c>
      <c r="BK4" s="539">
        <v>15731.800594999997</v>
      </c>
      <c r="BL4" s="539">
        <f t="shared" ref="BL4:BV4" si="0">SUM(BL5:BL8)</f>
        <v>17103.441162000006</v>
      </c>
      <c r="BM4" s="539">
        <f t="shared" si="0"/>
        <v>19989.231178000002</v>
      </c>
      <c r="BN4" s="539">
        <f t="shared" si="0"/>
        <v>21426.990300999998</v>
      </c>
      <c r="BO4" s="539">
        <f t="shared" si="0"/>
        <v>22820.290123000006</v>
      </c>
      <c r="BP4" s="539">
        <f t="shared" si="0"/>
        <v>23899.631612000001</v>
      </c>
      <c r="BQ4" s="539">
        <f t="shared" si="0"/>
        <v>24169.807673000003</v>
      </c>
      <c r="BR4" s="539">
        <f t="shared" si="0"/>
        <v>24316.565554999994</v>
      </c>
      <c r="BS4" s="539">
        <f t="shared" si="0"/>
        <v>24243.713647000004</v>
      </c>
      <c r="BT4" s="539">
        <f t="shared" si="0"/>
        <v>23440.599919000008</v>
      </c>
      <c r="BU4" s="539">
        <f t="shared" si="0"/>
        <v>22301.220213999997</v>
      </c>
      <c r="BV4" s="539">
        <f t="shared" si="0"/>
        <v>20729.821950999998</v>
      </c>
      <c r="BW4" s="539">
        <f t="shared" ref="BW4:CD4" si="1">SUM(BW5:BW8)</f>
        <v>24422.97665108068</v>
      </c>
      <c r="BX4" s="539">
        <f t="shared" si="1"/>
        <v>29077.680088996862</v>
      </c>
      <c r="BY4" s="539">
        <f t="shared" si="1"/>
        <v>29524.956897745913</v>
      </c>
      <c r="BZ4" s="539">
        <f>SUM(BZ5:BZ8)</f>
        <v>29611.119635802912</v>
      </c>
      <c r="CA4" s="539">
        <f t="shared" si="1"/>
        <v>32135.889143495955</v>
      </c>
      <c r="CB4" s="539">
        <f t="shared" si="1"/>
        <v>35437.885488403277</v>
      </c>
      <c r="CC4" s="539">
        <f t="shared" si="1"/>
        <v>35321.882181929577</v>
      </c>
      <c r="CD4" s="539">
        <f t="shared" si="1"/>
        <v>36890.057192252993</v>
      </c>
      <c r="CE4" s="539">
        <f>SUM(CE5:CE8)</f>
        <v>37624.497419751475</v>
      </c>
      <c r="CF4" s="539">
        <f>SUM(CF5:CF8)</f>
        <v>38758.063751928625</v>
      </c>
      <c r="CG4" s="540">
        <f>SUM(CG5:CG8)</f>
        <v>40314.652073935045</v>
      </c>
    </row>
    <row r="5" spans="1:85" s="246" customFormat="1" x14ac:dyDescent="0.35">
      <c r="A5" s="525"/>
      <c r="B5" s="56" t="s">
        <v>873</v>
      </c>
      <c r="C5" s="101"/>
      <c r="D5" s="391"/>
      <c r="E5" s="391"/>
      <c r="F5" s="391"/>
      <c r="G5" s="391"/>
      <c r="H5" s="391"/>
      <c r="I5" s="391"/>
      <c r="J5" s="391"/>
      <c r="K5" s="391"/>
      <c r="L5" s="391"/>
      <c r="M5" s="391"/>
      <c r="N5" s="391"/>
      <c r="O5" s="391"/>
      <c r="P5" s="391"/>
      <c r="Q5" s="391"/>
      <c r="R5" s="391"/>
      <c r="S5" s="391"/>
      <c r="T5" s="391"/>
      <c r="U5" s="391"/>
      <c r="V5" s="391"/>
      <c r="W5" s="391"/>
      <c r="X5" s="391"/>
      <c r="Y5" s="391"/>
      <c r="Z5" s="391"/>
      <c r="AA5" s="391"/>
      <c r="AB5" s="391"/>
      <c r="AC5" s="391"/>
      <c r="AD5" s="391"/>
      <c r="AE5" s="391"/>
      <c r="AF5" s="391"/>
      <c r="AG5" s="391"/>
      <c r="AH5" s="391"/>
      <c r="AI5" s="391"/>
      <c r="AJ5" s="391"/>
      <c r="AK5" s="391"/>
      <c r="AL5" s="391"/>
      <c r="AM5" s="391"/>
      <c r="AN5" s="391"/>
      <c r="AO5" s="391"/>
      <c r="AP5" s="391"/>
      <c r="AQ5" s="391"/>
      <c r="AR5" s="391"/>
      <c r="AS5" s="391"/>
      <c r="AT5" s="391"/>
      <c r="AU5" s="391"/>
      <c r="AV5" s="391"/>
      <c r="AW5" s="391"/>
      <c r="AX5" s="391"/>
      <c r="AY5" s="391"/>
      <c r="AZ5" s="391"/>
      <c r="BA5" s="391"/>
      <c r="BB5" s="391"/>
      <c r="BC5" s="391"/>
      <c r="BD5" s="391"/>
      <c r="BE5" s="391"/>
      <c r="BF5" s="391"/>
      <c r="BG5" s="391"/>
      <c r="BH5" s="391"/>
      <c r="BI5" s="391"/>
      <c r="BJ5" s="391"/>
      <c r="BK5" s="391"/>
      <c r="BL5" s="395">
        <v>15141.776923958705</v>
      </c>
      <c r="BM5" s="395">
        <v>16923.255930776253</v>
      </c>
      <c r="BN5" s="395">
        <v>18018.287469340114</v>
      </c>
      <c r="BO5" s="395">
        <v>19055.311208911484</v>
      </c>
      <c r="BP5" s="395">
        <v>19879.676398880401</v>
      </c>
      <c r="BQ5" s="395">
        <v>20522.749055613676</v>
      </c>
      <c r="BR5" s="395">
        <v>21398.772408641653</v>
      </c>
      <c r="BS5" s="395">
        <v>21750.305519860998</v>
      </c>
      <c r="BT5" s="395">
        <v>21298.013079496453</v>
      </c>
      <c r="BU5" s="395">
        <v>20268.515139952928</v>
      </c>
      <c r="BV5" s="395">
        <v>19121.662095377484</v>
      </c>
      <c r="BW5" s="395">
        <v>17367.520159591215</v>
      </c>
      <c r="BX5" s="395">
        <v>16510.894920611816</v>
      </c>
      <c r="BY5" s="395">
        <v>15369.794350334199</v>
      </c>
      <c r="BZ5" s="395">
        <v>14839.630317686591</v>
      </c>
      <c r="CA5" s="395">
        <v>14946.44303608568</v>
      </c>
      <c r="CB5" s="395">
        <v>14555.538762748309</v>
      </c>
      <c r="CC5" s="395">
        <v>11541.059226850508</v>
      </c>
      <c r="CD5" s="395">
        <v>10840.268465866951</v>
      </c>
      <c r="CE5" s="395">
        <v>11031.075571217079</v>
      </c>
      <c r="CF5" s="395">
        <v>11339.572822467004</v>
      </c>
      <c r="CG5" s="396">
        <v>11836.085153363598</v>
      </c>
    </row>
    <row r="6" spans="1:85" s="246" customFormat="1" x14ac:dyDescent="0.35">
      <c r="A6" s="525"/>
      <c r="B6" s="56" t="s">
        <v>874</v>
      </c>
      <c r="C6" s="101"/>
      <c r="D6" s="391"/>
      <c r="E6" s="391"/>
      <c r="F6" s="391"/>
      <c r="G6" s="391"/>
      <c r="H6" s="391"/>
      <c r="I6" s="391"/>
      <c r="J6" s="391"/>
      <c r="K6" s="391"/>
      <c r="L6" s="391"/>
      <c r="M6" s="391"/>
      <c r="N6" s="391"/>
      <c r="O6" s="391"/>
      <c r="P6" s="391"/>
      <c r="Q6" s="391"/>
      <c r="R6" s="391"/>
      <c r="S6" s="391"/>
      <c r="T6" s="391"/>
      <c r="U6" s="391"/>
      <c r="V6" s="391"/>
      <c r="W6" s="391"/>
      <c r="X6" s="391"/>
      <c r="Y6" s="391"/>
      <c r="Z6" s="391"/>
      <c r="AA6" s="391"/>
      <c r="AB6" s="391"/>
      <c r="AC6" s="391"/>
      <c r="AD6" s="391"/>
      <c r="AE6" s="391"/>
      <c r="AF6" s="391"/>
      <c r="AG6" s="391"/>
      <c r="AH6" s="391"/>
      <c r="AI6" s="391"/>
      <c r="AJ6" s="391"/>
      <c r="AK6" s="391"/>
      <c r="AL6" s="391"/>
      <c r="AM6" s="391"/>
      <c r="AN6" s="391"/>
      <c r="AO6" s="391"/>
      <c r="AP6" s="391"/>
      <c r="AQ6" s="391"/>
      <c r="AR6" s="391"/>
      <c r="AS6" s="391"/>
      <c r="AT6" s="391"/>
      <c r="AU6" s="391"/>
      <c r="AV6" s="391"/>
      <c r="AW6" s="391"/>
      <c r="AX6" s="391"/>
      <c r="AY6" s="391"/>
      <c r="AZ6" s="391"/>
      <c r="BA6" s="391"/>
      <c r="BB6" s="391"/>
      <c r="BC6" s="391"/>
      <c r="BD6" s="391"/>
      <c r="BE6" s="391"/>
      <c r="BF6" s="391"/>
      <c r="BG6" s="391"/>
      <c r="BH6" s="391"/>
      <c r="BI6" s="391"/>
      <c r="BJ6" s="391"/>
      <c r="BK6" s="391"/>
      <c r="BL6" s="395">
        <v>1613.425236041295</v>
      </c>
      <c r="BM6" s="395">
        <v>2679.944486223746</v>
      </c>
      <c r="BN6" s="395">
        <v>3009.2036966598816</v>
      </c>
      <c r="BO6" s="395">
        <v>3331.7742650885075</v>
      </c>
      <c r="BP6" s="395">
        <v>3573.0294971195967</v>
      </c>
      <c r="BQ6" s="395">
        <v>3176.1656353863264</v>
      </c>
      <c r="BR6" s="395">
        <v>2353.825090358343</v>
      </c>
      <c r="BS6" s="395">
        <v>1865.1421391390063</v>
      </c>
      <c r="BT6" s="395">
        <v>1596.4824745035512</v>
      </c>
      <c r="BU6" s="395">
        <v>1407.9342720470704</v>
      </c>
      <c r="BV6" s="395">
        <v>1075.1419406225161</v>
      </c>
      <c r="BW6" s="395">
        <v>514.96610075901299</v>
      </c>
      <c r="BX6" s="395">
        <v>367.35823438818278</v>
      </c>
      <c r="BY6" s="395">
        <v>253.4781258201364</v>
      </c>
      <c r="BZ6" s="395">
        <v>160.78647461457479</v>
      </c>
      <c r="CA6" s="395">
        <v>110.96794334023382</v>
      </c>
      <c r="CB6" s="395">
        <v>67.147154602376105</v>
      </c>
      <c r="CC6" s="395">
        <v>10.66155825984832</v>
      </c>
      <c r="CD6" s="395">
        <v>11.344716109832666</v>
      </c>
      <c r="CE6" s="395">
        <v>11.932097459553265</v>
      </c>
      <c r="CF6" s="395">
        <v>12.576324383511569</v>
      </c>
      <c r="CG6" s="396">
        <v>13.395814110611905</v>
      </c>
    </row>
    <row r="7" spans="1:85" s="246" customFormat="1" x14ac:dyDescent="0.35">
      <c r="A7" s="525"/>
      <c r="B7" s="56" t="s">
        <v>402</v>
      </c>
      <c r="C7" s="101"/>
      <c r="D7" s="391"/>
      <c r="E7" s="391"/>
      <c r="F7" s="391"/>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391"/>
      <c r="AL7" s="391"/>
      <c r="AM7" s="391"/>
      <c r="AN7" s="391"/>
      <c r="AO7" s="391"/>
      <c r="AP7" s="391"/>
      <c r="AQ7" s="391"/>
      <c r="AR7" s="391"/>
      <c r="AS7" s="391"/>
      <c r="AT7" s="391"/>
      <c r="AU7" s="391"/>
      <c r="AV7" s="391"/>
      <c r="AW7" s="391"/>
      <c r="AX7" s="391"/>
      <c r="AY7" s="391"/>
      <c r="AZ7" s="391"/>
      <c r="BA7" s="391"/>
      <c r="BB7" s="391"/>
      <c r="BC7" s="391"/>
      <c r="BD7" s="391"/>
      <c r="BE7" s="391"/>
      <c r="BF7" s="391"/>
      <c r="BG7" s="391"/>
      <c r="BH7" s="391"/>
      <c r="BI7" s="391"/>
      <c r="BJ7" s="391"/>
      <c r="BK7" s="391"/>
      <c r="BL7" s="395">
        <v>348.23900200000571</v>
      </c>
      <c r="BM7" s="395">
        <v>386.0307610000018</v>
      </c>
      <c r="BN7" s="395">
        <v>399.49913500000184</v>
      </c>
      <c r="BO7" s="395">
        <v>433.20464900001389</v>
      </c>
      <c r="BP7" s="395">
        <v>446.92571600000156</v>
      </c>
      <c r="BQ7" s="395">
        <v>470.89298200000121</v>
      </c>
      <c r="BR7" s="395">
        <v>563.96805599999789</v>
      </c>
      <c r="BS7" s="395">
        <v>628.2659879999992</v>
      </c>
      <c r="BT7" s="395">
        <v>546.10436500000287</v>
      </c>
      <c r="BU7" s="395">
        <v>624.77080199999909</v>
      </c>
      <c r="BV7" s="395">
        <v>533.01791499999558</v>
      </c>
      <c r="BW7" s="395">
        <v>496.51820399999997</v>
      </c>
      <c r="BX7" s="395">
        <v>456.0425480000049</v>
      </c>
      <c r="BY7" s="395">
        <v>502.48501104114257</v>
      </c>
      <c r="BZ7" s="395">
        <v>578.73585277024722</v>
      </c>
      <c r="CA7" s="395">
        <v>715.18356803634379</v>
      </c>
      <c r="CB7" s="395">
        <v>728.92264117743616</v>
      </c>
      <c r="CC7" s="395">
        <v>648.26596479667387</v>
      </c>
      <c r="CD7" s="395">
        <v>644.94701017260741</v>
      </c>
      <c r="CE7" s="395">
        <v>664.5553322099986</v>
      </c>
      <c r="CF7" s="395">
        <v>687.06418188427597</v>
      </c>
      <c r="CG7" s="396">
        <v>718.72123962346996</v>
      </c>
    </row>
    <row r="8" spans="1:85" s="246" customFormat="1" x14ac:dyDescent="0.35">
      <c r="A8" s="525"/>
      <c r="B8" s="541" t="s">
        <v>875</v>
      </c>
      <c r="C8" s="101"/>
      <c r="D8" s="391"/>
      <c r="E8" s="391"/>
      <c r="F8" s="391"/>
      <c r="G8" s="391"/>
      <c r="H8" s="391"/>
      <c r="I8" s="391"/>
      <c r="J8" s="391"/>
      <c r="K8" s="391"/>
      <c r="L8" s="391"/>
      <c r="M8" s="391"/>
      <c r="N8" s="391"/>
      <c r="O8" s="391"/>
      <c r="P8" s="391"/>
      <c r="Q8" s="391"/>
      <c r="R8" s="391"/>
      <c r="S8" s="391"/>
      <c r="T8" s="391"/>
      <c r="U8" s="391"/>
      <c r="V8" s="391"/>
      <c r="W8" s="391"/>
      <c r="X8" s="391"/>
      <c r="Y8" s="391"/>
      <c r="Z8" s="391"/>
      <c r="AA8" s="391"/>
      <c r="AB8" s="391"/>
      <c r="AC8" s="391"/>
      <c r="AD8" s="391"/>
      <c r="AE8" s="391"/>
      <c r="AF8" s="391"/>
      <c r="AG8" s="391"/>
      <c r="AH8" s="391"/>
      <c r="AI8" s="391"/>
      <c r="AJ8" s="391"/>
      <c r="AK8" s="391"/>
      <c r="AL8" s="391"/>
      <c r="AM8" s="391"/>
      <c r="AN8" s="391"/>
      <c r="AO8" s="391"/>
      <c r="AP8" s="391"/>
      <c r="AQ8" s="391"/>
      <c r="AR8" s="391"/>
      <c r="AS8" s="391"/>
      <c r="AT8" s="391"/>
      <c r="AU8" s="391"/>
      <c r="AV8" s="391"/>
      <c r="AW8" s="391"/>
      <c r="AX8" s="391"/>
      <c r="AY8" s="391"/>
      <c r="AZ8" s="391"/>
      <c r="BA8" s="391"/>
      <c r="BB8" s="391"/>
      <c r="BC8" s="391"/>
      <c r="BD8" s="391"/>
      <c r="BE8" s="391"/>
      <c r="BF8" s="391"/>
      <c r="BG8" s="391"/>
      <c r="BH8" s="391"/>
      <c r="BI8" s="391"/>
      <c r="BJ8" s="391"/>
      <c r="BK8" s="391"/>
      <c r="BL8" s="395"/>
      <c r="BM8" s="395"/>
      <c r="BN8" s="395"/>
      <c r="BO8" s="395"/>
      <c r="BP8" s="395"/>
      <c r="BQ8" s="395"/>
      <c r="BR8" s="395"/>
      <c r="BS8" s="395"/>
      <c r="BT8" s="395"/>
      <c r="BU8" s="395"/>
      <c r="BV8" s="395"/>
      <c r="BW8" s="394">
        <v>6043.9721867304543</v>
      </c>
      <c r="BX8" s="395">
        <v>11743.384385996858</v>
      </c>
      <c r="BY8" s="394">
        <v>13399.199410550433</v>
      </c>
      <c r="BZ8" s="394">
        <v>14031.966990731496</v>
      </c>
      <c r="CA8" s="394">
        <v>16363.294596033697</v>
      </c>
      <c r="CB8" s="394">
        <v>20086.276929875155</v>
      </c>
      <c r="CC8" s="394">
        <v>23121.895432022549</v>
      </c>
      <c r="CD8" s="394">
        <v>25393.497000103598</v>
      </c>
      <c r="CE8" s="394">
        <v>25916.934418864843</v>
      </c>
      <c r="CF8" s="394">
        <v>26718.850423193831</v>
      </c>
      <c r="CG8" s="396">
        <v>27746.449866837364</v>
      </c>
    </row>
    <row r="9" spans="1:85" s="36" customFormat="1" ht="26.25" customHeight="1" x14ac:dyDescent="0.35">
      <c r="A9" s="98"/>
      <c r="B9" s="58" t="s">
        <v>876</v>
      </c>
      <c r="D9" s="196"/>
      <c r="E9" s="196"/>
      <c r="F9" s="196"/>
      <c r="G9" s="196"/>
      <c r="H9" s="196"/>
      <c r="I9" s="196"/>
      <c r="J9" s="196"/>
      <c r="K9" s="196"/>
      <c r="L9" s="196"/>
      <c r="M9" s="196"/>
      <c r="N9" s="196"/>
      <c r="O9" s="196"/>
      <c r="P9" s="196"/>
      <c r="Q9" s="196"/>
      <c r="R9" s="196"/>
      <c r="S9" s="196"/>
      <c r="T9" s="196"/>
      <c r="U9" s="196"/>
      <c r="V9" s="196"/>
      <c r="W9" s="196"/>
      <c r="X9" s="196"/>
      <c r="Y9" s="196"/>
      <c r="Z9" s="196"/>
      <c r="AA9" s="196"/>
      <c r="AB9" s="196"/>
      <c r="AC9" s="196"/>
      <c r="AD9" s="196"/>
      <c r="AE9" s="196"/>
      <c r="AF9" s="196"/>
      <c r="AG9" s="196"/>
      <c r="AH9" s="196"/>
      <c r="AI9" s="196"/>
      <c r="AJ9" s="196"/>
      <c r="AK9" s="196"/>
      <c r="AL9" s="196"/>
      <c r="AM9" s="196"/>
      <c r="AN9" s="196"/>
      <c r="AO9" s="196"/>
      <c r="AP9" s="196"/>
      <c r="AQ9" s="196"/>
      <c r="AR9" s="196"/>
      <c r="AS9" s="196"/>
      <c r="AT9" s="196"/>
      <c r="AU9" s="196"/>
      <c r="AV9" s="196"/>
      <c r="AW9" s="196"/>
      <c r="AX9" s="196"/>
      <c r="AY9" s="196"/>
      <c r="AZ9" s="196"/>
      <c r="BA9" s="196"/>
      <c r="BB9" s="196"/>
      <c r="BC9" s="196"/>
      <c r="BD9" s="196"/>
      <c r="BE9" s="196"/>
      <c r="BF9" s="196"/>
      <c r="BG9" s="196"/>
      <c r="BH9" s="196"/>
      <c r="BI9" s="196"/>
      <c r="BJ9" s="196"/>
      <c r="BK9" s="196"/>
      <c r="BL9" s="196"/>
      <c r="BM9" s="196"/>
      <c r="BN9" s="196"/>
      <c r="BO9" s="196"/>
      <c r="BP9" s="196"/>
      <c r="BQ9" s="196"/>
      <c r="BR9" s="196"/>
      <c r="BS9" s="196"/>
      <c r="BT9" s="196"/>
      <c r="BU9" s="196"/>
      <c r="BV9" s="196"/>
      <c r="BW9" s="196"/>
      <c r="BX9" s="196"/>
      <c r="BY9" s="542"/>
      <c r="BZ9" s="196"/>
      <c r="CA9" s="196"/>
      <c r="CB9" s="196"/>
      <c r="CC9" s="196"/>
      <c r="CD9" s="196"/>
      <c r="CE9" s="196"/>
      <c r="CF9" s="196"/>
      <c r="CG9" s="220"/>
    </row>
    <row r="10" spans="1:85" s="36" customFormat="1" x14ac:dyDescent="0.35">
      <c r="A10" s="98"/>
      <c r="B10" s="543" t="s">
        <v>877</v>
      </c>
      <c r="D10" s="395" t="s">
        <v>614</v>
      </c>
      <c r="E10" s="395" t="s">
        <v>614</v>
      </c>
      <c r="F10" s="395" t="s">
        <v>614</v>
      </c>
      <c r="G10" s="395" t="s">
        <v>614</v>
      </c>
      <c r="H10" s="395" t="s">
        <v>614</v>
      </c>
      <c r="I10" s="395" t="s">
        <v>614</v>
      </c>
      <c r="J10" s="395" t="s">
        <v>614</v>
      </c>
      <c r="K10" s="395" t="s">
        <v>614</v>
      </c>
      <c r="L10" s="395" t="s">
        <v>614</v>
      </c>
      <c r="M10" s="395" t="s">
        <v>614</v>
      </c>
      <c r="N10" s="395" t="s">
        <v>614</v>
      </c>
      <c r="O10" s="395" t="s">
        <v>614</v>
      </c>
      <c r="P10" s="395" t="s">
        <v>614</v>
      </c>
      <c r="Q10" s="395" t="s">
        <v>614</v>
      </c>
      <c r="R10" s="395" t="s">
        <v>614</v>
      </c>
      <c r="S10" s="395" t="s">
        <v>614</v>
      </c>
      <c r="T10" s="395" t="s">
        <v>614</v>
      </c>
      <c r="U10" s="395" t="s">
        <v>614</v>
      </c>
      <c r="V10" s="395" t="s">
        <v>614</v>
      </c>
      <c r="W10" s="395" t="s">
        <v>614</v>
      </c>
      <c r="X10" s="395" t="s">
        <v>614</v>
      </c>
      <c r="Y10" s="395" t="s">
        <v>614</v>
      </c>
      <c r="Z10" s="395">
        <v>22</v>
      </c>
      <c r="AA10" s="395">
        <v>20</v>
      </c>
      <c r="AB10" s="395">
        <v>90</v>
      </c>
      <c r="AC10" s="395">
        <v>196</v>
      </c>
      <c r="AD10" s="395">
        <v>122</v>
      </c>
      <c r="AE10" s="395">
        <v>162</v>
      </c>
      <c r="AF10" s="395">
        <v>174</v>
      </c>
      <c r="AG10" s="395">
        <v>541</v>
      </c>
      <c r="AH10" s="395">
        <v>574</v>
      </c>
      <c r="AI10" s="395">
        <v>636</v>
      </c>
      <c r="AJ10" s="395">
        <v>841</v>
      </c>
      <c r="AK10" s="395">
        <v>1385.6</v>
      </c>
      <c r="AL10" s="395">
        <v>1777</v>
      </c>
      <c r="AM10" s="395">
        <v>1980</v>
      </c>
      <c r="AN10" s="395">
        <v>2146</v>
      </c>
      <c r="AO10" s="395">
        <v>2296</v>
      </c>
      <c r="AP10" s="395">
        <v>2419</v>
      </c>
      <c r="AQ10" s="395">
        <v>2506</v>
      </c>
      <c r="AR10" s="395">
        <v>2652.7289999999998</v>
      </c>
      <c r="AS10" s="395">
        <v>2867.1709999999998</v>
      </c>
      <c r="AT10" s="395">
        <v>3328.549</v>
      </c>
      <c r="AU10" s="395">
        <v>3945.2429999999999</v>
      </c>
      <c r="AV10" s="395">
        <v>4566.0839999999998</v>
      </c>
      <c r="AW10" s="395">
        <v>5028.2650000000003</v>
      </c>
      <c r="AX10" s="395">
        <v>5228.0419039999988</v>
      </c>
      <c r="AY10" s="395">
        <v>5429.9853480000011</v>
      </c>
      <c r="AZ10" s="395">
        <v>5569.4310189999987</v>
      </c>
      <c r="BA10" s="395">
        <v>5497.5839939999996</v>
      </c>
      <c r="BB10" s="395">
        <v>5404.9490960500016</v>
      </c>
      <c r="BC10" s="395">
        <v>5344.729778154182</v>
      </c>
      <c r="BD10" s="395">
        <v>5258.2568189613457</v>
      </c>
      <c r="BE10" s="395">
        <v>5282.4738553494062</v>
      </c>
      <c r="BF10" s="395">
        <v>5405.2261763595543</v>
      </c>
      <c r="BG10" s="395">
        <v>5029.8907191137514</v>
      </c>
      <c r="BH10" s="395">
        <v>5200.1683993846509</v>
      </c>
      <c r="BI10" s="395">
        <v>5262.5853160000006</v>
      </c>
      <c r="BJ10" s="395">
        <v>5369.7323449999994</v>
      </c>
      <c r="BK10" s="395">
        <v>5453.8794029999999</v>
      </c>
      <c r="BL10" s="395">
        <v>5368.0309110000007</v>
      </c>
      <c r="BM10" s="395">
        <v>5469.598512999999</v>
      </c>
      <c r="BN10" s="395">
        <v>5405.463205</v>
      </c>
      <c r="BO10" s="395">
        <v>5577.661986000001</v>
      </c>
      <c r="BP10" s="395">
        <v>5877.8337030000002</v>
      </c>
      <c r="BQ10" s="395">
        <v>5949.4745670000002</v>
      </c>
      <c r="BR10" s="395">
        <v>5996.8369509999993</v>
      </c>
      <c r="BS10" s="395">
        <v>5971.5869619999994</v>
      </c>
      <c r="BT10" s="395">
        <v>5801.1453980000015</v>
      </c>
      <c r="BU10" s="395">
        <v>5485.4757249999984</v>
      </c>
      <c r="BV10" s="395">
        <v>5177.6325700000007</v>
      </c>
      <c r="BW10" s="395">
        <v>4802.5128439999999</v>
      </c>
      <c r="BX10" s="395">
        <v>4627.0056789999999</v>
      </c>
      <c r="BY10" s="395">
        <v>4369.6281436568788</v>
      </c>
      <c r="BZ10" s="395">
        <v>4332.1930272781947</v>
      </c>
      <c r="CA10" s="395">
        <v>4488.1401298264846</v>
      </c>
      <c r="CB10" s="395">
        <v>4473.2530056107298</v>
      </c>
      <c r="CC10" s="395">
        <v>3665.1842892949257</v>
      </c>
      <c r="CD10" s="395">
        <v>3456.3824016385961</v>
      </c>
      <c r="CE10" s="395">
        <v>3516.583753311163</v>
      </c>
      <c r="CF10" s="395">
        <v>3611.8558429233735</v>
      </c>
      <c r="CG10" s="396">
        <v>3765.2553150042781</v>
      </c>
    </row>
    <row r="11" spans="1:85" s="36" customFormat="1" x14ac:dyDescent="0.35">
      <c r="A11" s="98"/>
      <c r="B11" s="543" t="s">
        <v>878</v>
      </c>
      <c r="D11" s="395" t="s">
        <v>614</v>
      </c>
      <c r="E11" s="395" t="s">
        <v>614</v>
      </c>
      <c r="F11" s="395" t="s">
        <v>614</v>
      </c>
      <c r="G11" s="395" t="s">
        <v>614</v>
      </c>
      <c r="H11" s="395" t="s">
        <v>614</v>
      </c>
      <c r="I11" s="395" t="s">
        <v>614</v>
      </c>
      <c r="J11" s="395" t="s">
        <v>614</v>
      </c>
      <c r="K11" s="395" t="s">
        <v>614</v>
      </c>
      <c r="L11" s="395" t="s">
        <v>614</v>
      </c>
      <c r="M11" s="395" t="s">
        <v>614</v>
      </c>
      <c r="N11" s="395" t="s">
        <v>614</v>
      </c>
      <c r="O11" s="395" t="s">
        <v>614</v>
      </c>
      <c r="P11" s="395" t="s">
        <v>614</v>
      </c>
      <c r="Q11" s="395" t="s">
        <v>614</v>
      </c>
      <c r="R11" s="395" t="s">
        <v>614</v>
      </c>
      <c r="S11" s="395" t="s">
        <v>614</v>
      </c>
      <c r="T11" s="395" t="s">
        <v>614</v>
      </c>
      <c r="U11" s="395" t="s">
        <v>614</v>
      </c>
      <c r="V11" s="395" t="s">
        <v>614</v>
      </c>
      <c r="W11" s="395" t="s">
        <v>614</v>
      </c>
      <c r="X11" s="395" t="s">
        <v>614</v>
      </c>
      <c r="Y11" s="395" t="s">
        <v>614</v>
      </c>
      <c r="Z11" s="395" t="s">
        <v>614</v>
      </c>
      <c r="AA11" s="395" t="s">
        <v>614</v>
      </c>
      <c r="AB11" s="395" t="s">
        <v>614</v>
      </c>
      <c r="AC11" s="395" t="s">
        <v>614</v>
      </c>
      <c r="AD11" s="395" t="s">
        <v>614</v>
      </c>
      <c r="AE11" s="395" t="s">
        <v>614</v>
      </c>
      <c r="AF11" s="395" t="s">
        <v>614</v>
      </c>
      <c r="AG11" s="395" t="s">
        <v>614</v>
      </c>
      <c r="AH11" s="395" t="s">
        <v>614</v>
      </c>
      <c r="AI11" s="395" t="s">
        <v>614</v>
      </c>
      <c r="AJ11" s="395" t="s">
        <v>614</v>
      </c>
      <c r="AK11" s="395" t="s">
        <v>614</v>
      </c>
      <c r="AL11" s="395" t="s">
        <v>614</v>
      </c>
      <c r="AM11" s="395" t="s">
        <v>614</v>
      </c>
      <c r="AN11" s="395" t="s">
        <v>614</v>
      </c>
      <c r="AO11" s="395" t="s">
        <v>614</v>
      </c>
      <c r="AP11" s="395" t="s">
        <v>614</v>
      </c>
      <c r="AQ11" s="395" t="s">
        <v>614</v>
      </c>
      <c r="AR11" s="395" t="s">
        <v>614</v>
      </c>
      <c r="AS11" s="395" t="s">
        <v>614</v>
      </c>
      <c r="AT11" s="395" t="s">
        <v>614</v>
      </c>
      <c r="AU11" s="395" t="s">
        <v>614</v>
      </c>
      <c r="AV11" s="395" t="s">
        <v>614</v>
      </c>
      <c r="AW11" s="395" t="s">
        <v>614</v>
      </c>
      <c r="AX11" s="395">
        <v>1308.5634420000383</v>
      </c>
      <c r="AY11" s="395">
        <v>1640.2769817999344</v>
      </c>
      <c r="AZ11" s="395">
        <v>1990.7376319759783</v>
      </c>
      <c r="BA11" s="395">
        <v>2242.2150966862773</v>
      </c>
      <c r="BB11" s="395">
        <v>2480.1925472964745</v>
      </c>
      <c r="BC11" s="395">
        <v>2753.0026466072081</v>
      </c>
      <c r="BD11" s="395">
        <v>3053.0684534672382</v>
      </c>
      <c r="BE11" s="395">
        <v>3481.9717405472043</v>
      </c>
      <c r="BF11" s="395">
        <v>4199.332684970158</v>
      </c>
      <c r="BG11" s="395">
        <v>4292.258269780411</v>
      </c>
      <c r="BH11" s="395">
        <v>4603.3960303730873</v>
      </c>
      <c r="BI11" s="395">
        <v>4949.5769554409108</v>
      </c>
      <c r="BJ11" s="395">
        <v>5195.0334294040358</v>
      </c>
      <c r="BK11" s="395">
        <v>5579.7007413789333</v>
      </c>
      <c r="BL11" s="395">
        <v>6111.8128355627241</v>
      </c>
      <c r="BM11" s="395">
        <v>6947.1654035862148</v>
      </c>
      <c r="BN11" s="395">
        <v>7349.7853795119054</v>
      </c>
      <c r="BO11" s="395">
        <v>8026.1615392231415</v>
      </c>
      <c r="BP11" s="395">
        <v>8749.8103466936554</v>
      </c>
      <c r="BQ11" s="395">
        <v>8945.1177198424903</v>
      </c>
      <c r="BR11" s="395">
        <v>9221.9510450522685</v>
      </c>
      <c r="BS11" s="395">
        <v>9488.978110994547</v>
      </c>
      <c r="BT11" s="395">
        <v>9348.6610615558184</v>
      </c>
      <c r="BU11" s="395">
        <v>9106.6553628610582</v>
      </c>
      <c r="BV11" s="395">
        <v>8681.201595014214</v>
      </c>
      <c r="BW11" s="395">
        <v>7967.028298480519</v>
      </c>
      <c r="BX11" s="395">
        <v>7726.0940272998196</v>
      </c>
      <c r="BY11" s="395">
        <v>7304.6900109224625</v>
      </c>
      <c r="BZ11" s="395">
        <v>7265.7885946296074</v>
      </c>
      <c r="CA11" s="395">
        <v>7650.4431679816735</v>
      </c>
      <c r="CB11" s="395">
        <v>7632.3165272129399</v>
      </c>
      <c r="CC11" s="395">
        <v>6327.769775308373</v>
      </c>
      <c r="CD11" s="395">
        <v>6064.5518291925646</v>
      </c>
      <c r="CE11" s="395">
        <v>6251.5393800231086</v>
      </c>
      <c r="CF11" s="395">
        <v>6515.5890138645</v>
      </c>
      <c r="CG11" s="396">
        <v>6895.4132353575096</v>
      </c>
    </row>
    <row r="12" spans="1:85" s="36" customFormat="1" x14ac:dyDescent="0.35">
      <c r="A12" s="98"/>
      <c r="B12" s="543" t="s">
        <v>879</v>
      </c>
      <c r="D12" s="395" t="s">
        <v>614</v>
      </c>
      <c r="E12" s="395" t="s">
        <v>614</v>
      </c>
      <c r="F12" s="395" t="s">
        <v>614</v>
      </c>
      <c r="G12" s="395" t="s">
        <v>614</v>
      </c>
      <c r="H12" s="395" t="s">
        <v>614</v>
      </c>
      <c r="I12" s="395" t="s">
        <v>614</v>
      </c>
      <c r="J12" s="395" t="s">
        <v>614</v>
      </c>
      <c r="K12" s="395" t="s">
        <v>614</v>
      </c>
      <c r="L12" s="395" t="s">
        <v>614</v>
      </c>
      <c r="M12" s="395" t="s">
        <v>614</v>
      </c>
      <c r="N12" s="395" t="s">
        <v>614</v>
      </c>
      <c r="O12" s="395" t="s">
        <v>614</v>
      </c>
      <c r="P12" s="395" t="s">
        <v>614</v>
      </c>
      <c r="Q12" s="395" t="s">
        <v>614</v>
      </c>
      <c r="R12" s="395" t="s">
        <v>614</v>
      </c>
      <c r="S12" s="395" t="s">
        <v>614</v>
      </c>
      <c r="T12" s="395" t="s">
        <v>614</v>
      </c>
      <c r="U12" s="395" t="s">
        <v>614</v>
      </c>
      <c r="V12" s="395" t="s">
        <v>614</v>
      </c>
      <c r="W12" s="395" t="s">
        <v>614</v>
      </c>
      <c r="X12" s="395" t="s">
        <v>614</v>
      </c>
      <c r="Y12" s="395" t="s">
        <v>614</v>
      </c>
      <c r="Z12" s="395" t="s">
        <v>614</v>
      </c>
      <c r="AA12" s="395" t="s">
        <v>614</v>
      </c>
      <c r="AB12" s="395" t="s">
        <v>614</v>
      </c>
      <c r="AC12" s="395" t="s">
        <v>614</v>
      </c>
      <c r="AD12" s="395" t="s">
        <v>614</v>
      </c>
      <c r="AE12" s="395" t="s">
        <v>614</v>
      </c>
      <c r="AF12" s="395" t="s">
        <v>614</v>
      </c>
      <c r="AG12" s="395" t="s">
        <v>614</v>
      </c>
      <c r="AH12" s="395" t="s">
        <v>614</v>
      </c>
      <c r="AI12" s="395" t="s">
        <v>614</v>
      </c>
      <c r="AJ12" s="395" t="s">
        <v>614</v>
      </c>
      <c r="AK12" s="395" t="s">
        <v>614</v>
      </c>
      <c r="AL12" s="395" t="s">
        <v>614</v>
      </c>
      <c r="AM12" s="395" t="s">
        <v>614</v>
      </c>
      <c r="AN12" s="395" t="s">
        <v>614</v>
      </c>
      <c r="AO12" s="395" t="s">
        <v>614</v>
      </c>
      <c r="AP12" s="395" t="s">
        <v>614</v>
      </c>
      <c r="AQ12" s="395" t="s">
        <v>614</v>
      </c>
      <c r="AR12" s="395" t="s">
        <v>614</v>
      </c>
      <c r="AS12" s="395" t="s">
        <v>614</v>
      </c>
      <c r="AT12" s="395" t="s">
        <v>614</v>
      </c>
      <c r="AU12" s="395" t="s">
        <v>614</v>
      </c>
      <c r="AV12" s="395" t="s">
        <v>614</v>
      </c>
      <c r="AW12" s="395" t="s">
        <v>614</v>
      </c>
      <c r="AX12" s="395">
        <v>3566.6305739999607</v>
      </c>
      <c r="AY12" s="395">
        <v>3804.4043642000647</v>
      </c>
      <c r="AZ12" s="395">
        <v>3819.5933140240209</v>
      </c>
      <c r="BA12" s="395">
        <v>3436.5970323137235</v>
      </c>
      <c r="BB12" s="395">
        <v>3179.6625766535249</v>
      </c>
      <c r="BC12" s="395">
        <v>2966.3833413927578</v>
      </c>
      <c r="BD12" s="395">
        <v>2851.0551250032404</v>
      </c>
      <c r="BE12" s="395">
        <v>2824.2625689397278</v>
      </c>
      <c r="BF12" s="395">
        <v>3031.6314852320297</v>
      </c>
      <c r="BG12" s="395">
        <v>3027.5829635595874</v>
      </c>
      <c r="BH12" s="395">
        <v>3354.006205881341</v>
      </c>
      <c r="BI12" s="395">
        <v>3716.0428635590897</v>
      </c>
      <c r="BJ12" s="395">
        <v>4275.7818115959699</v>
      </c>
      <c r="BK12" s="395">
        <v>4698.2204506210655</v>
      </c>
      <c r="BL12" s="395">
        <v>5623.5974154372798</v>
      </c>
      <c r="BM12" s="395">
        <v>7572.4672614137844</v>
      </c>
      <c r="BN12" s="395">
        <v>8671.7417164880899</v>
      </c>
      <c r="BO12" s="395">
        <v>9216.4665977768636</v>
      </c>
      <c r="BP12" s="395">
        <v>9271.9875623063435</v>
      </c>
      <c r="BQ12" s="395">
        <v>9275.2153861575061</v>
      </c>
      <c r="BR12" s="395">
        <v>9097.7775589477278</v>
      </c>
      <c r="BS12" s="395">
        <v>8783.1485740054559</v>
      </c>
      <c r="BT12" s="395">
        <v>8290.7934594441886</v>
      </c>
      <c r="BU12" s="395">
        <v>7709.0891261389406</v>
      </c>
      <c r="BV12" s="395">
        <v>6870.9877859857834</v>
      </c>
      <c r="BW12" s="395">
        <v>5609.463321869709</v>
      </c>
      <c r="BX12" s="395">
        <v>4981.1959967001821</v>
      </c>
      <c r="BY12" s="395">
        <v>4451.4393326161407</v>
      </c>
      <c r="BZ12" s="395">
        <v>3981.1710231636102</v>
      </c>
      <c r="CA12" s="395">
        <v>3634.0112496541014</v>
      </c>
      <c r="CB12" s="395">
        <v>3246.039025704451</v>
      </c>
      <c r="CC12" s="395">
        <v>2207.0326853037323</v>
      </c>
      <c r="CD12" s="395">
        <v>1975.6259613182308</v>
      </c>
      <c r="CE12" s="395">
        <v>1939.439867552361</v>
      </c>
      <c r="CF12" s="395">
        <v>1911.7684719469187</v>
      </c>
      <c r="CG12" s="396">
        <v>1907.5336567358947</v>
      </c>
    </row>
    <row r="13" spans="1:85" s="36" customFormat="1" x14ac:dyDescent="0.35">
      <c r="A13" s="98"/>
      <c r="B13" s="544" t="s">
        <v>880</v>
      </c>
      <c r="D13" s="395" t="s">
        <v>614</v>
      </c>
      <c r="E13" s="395" t="s">
        <v>614</v>
      </c>
      <c r="F13" s="395" t="s">
        <v>614</v>
      </c>
      <c r="G13" s="395" t="s">
        <v>614</v>
      </c>
      <c r="H13" s="395" t="s">
        <v>614</v>
      </c>
      <c r="I13" s="395" t="s">
        <v>614</v>
      </c>
      <c r="J13" s="395" t="s">
        <v>614</v>
      </c>
      <c r="K13" s="395" t="s">
        <v>614</v>
      </c>
      <c r="L13" s="395" t="s">
        <v>614</v>
      </c>
      <c r="M13" s="395" t="s">
        <v>614</v>
      </c>
      <c r="N13" s="395" t="s">
        <v>614</v>
      </c>
      <c r="O13" s="395" t="s">
        <v>614</v>
      </c>
      <c r="P13" s="395" t="s">
        <v>614</v>
      </c>
      <c r="Q13" s="395" t="s">
        <v>614</v>
      </c>
      <c r="R13" s="395" t="s">
        <v>614</v>
      </c>
      <c r="S13" s="395" t="s">
        <v>614</v>
      </c>
      <c r="T13" s="395" t="s">
        <v>614</v>
      </c>
      <c r="U13" s="395" t="s">
        <v>614</v>
      </c>
      <c r="V13" s="395" t="s">
        <v>614</v>
      </c>
      <c r="W13" s="395" t="s">
        <v>614</v>
      </c>
      <c r="X13" s="395" t="s">
        <v>614</v>
      </c>
      <c r="Y13" s="395" t="s">
        <v>614</v>
      </c>
      <c r="Z13" s="395" t="s">
        <v>614</v>
      </c>
      <c r="AA13" s="395" t="s">
        <v>614</v>
      </c>
      <c r="AB13" s="395" t="s">
        <v>614</v>
      </c>
      <c r="AC13" s="395" t="s">
        <v>614</v>
      </c>
      <c r="AD13" s="395" t="s">
        <v>614</v>
      </c>
      <c r="AE13" s="395" t="s">
        <v>614</v>
      </c>
      <c r="AF13" s="395" t="s">
        <v>614</v>
      </c>
      <c r="AG13" s="395" t="s">
        <v>614</v>
      </c>
      <c r="AH13" s="395" t="s">
        <v>614</v>
      </c>
      <c r="AI13" s="395" t="s">
        <v>614</v>
      </c>
      <c r="AJ13" s="395" t="s">
        <v>614</v>
      </c>
      <c r="AK13" s="395" t="s">
        <v>614</v>
      </c>
      <c r="AL13" s="395" t="s">
        <v>614</v>
      </c>
      <c r="AM13" s="395" t="s">
        <v>614</v>
      </c>
      <c r="AN13" s="395" t="s">
        <v>614</v>
      </c>
      <c r="AO13" s="395" t="s">
        <v>614</v>
      </c>
      <c r="AP13" s="395" t="s">
        <v>614</v>
      </c>
      <c r="AQ13" s="395" t="s">
        <v>614</v>
      </c>
      <c r="AR13" s="395" t="s">
        <v>614</v>
      </c>
      <c r="AS13" s="395" t="s">
        <v>614</v>
      </c>
      <c r="AT13" s="395" t="s">
        <v>614</v>
      </c>
      <c r="AU13" s="395" t="s">
        <v>614</v>
      </c>
      <c r="AV13" s="395" t="s">
        <v>614</v>
      </c>
      <c r="AW13" s="395" t="s">
        <v>614</v>
      </c>
      <c r="AX13" s="395" t="s">
        <v>614</v>
      </c>
      <c r="AY13" s="395" t="s">
        <v>614</v>
      </c>
      <c r="AZ13" s="395" t="s">
        <v>614</v>
      </c>
      <c r="BA13" s="395" t="s">
        <v>614</v>
      </c>
      <c r="BB13" s="395" t="s">
        <v>614</v>
      </c>
      <c r="BC13" s="395" t="s">
        <v>614</v>
      </c>
      <c r="BD13" s="395" t="s">
        <v>614</v>
      </c>
      <c r="BE13" s="395" t="s">
        <v>614</v>
      </c>
      <c r="BF13" s="395" t="s">
        <v>614</v>
      </c>
      <c r="BG13" s="395" t="s">
        <v>614</v>
      </c>
      <c r="BH13" s="395" t="s">
        <v>614</v>
      </c>
      <c r="BI13" s="395" t="s">
        <v>614</v>
      </c>
      <c r="BJ13" s="395">
        <v>378.67377499999998</v>
      </c>
      <c r="BK13" s="395">
        <v>421.67804699999999</v>
      </c>
      <c r="BL13" s="395">
        <v>1863.213853579424</v>
      </c>
      <c r="BM13" s="395">
        <v>4769.8138420000005</v>
      </c>
      <c r="BN13" s="395">
        <v>6358.6353639999998</v>
      </c>
      <c r="BO13" s="395">
        <v>7201.4408910000002</v>
      </c>
      <c r="BP13" s="395">
        <v>7480.1284109999988</v>
      </c>
      <c r="BQ13" s="395">
        <v>7686.8701579999997</v>
      </c>
      <c r="BR13" s="395">
        <v>7627.6554859999987</v>
      </c>
      <c r="BS13" s="395">
        <v>7440.5281910000012</v>
      </c>
      <c r="BT13" s="395">
        <v>7054.434866999999</v>
      </c>
      <c r="BU13" s="395">
        <v>6550.6822560000019</v>
      </c>
      <c r="BV13" s="395">
        <v>5783.0674838660107</v>
      </c>
      <c r="BW13" s="395">
        <v>4375.4119602827104</v>
      </c>
      <c r="BX13" s="395">
        <v>3885.3600228568466</v>
      </c>
      <c r="BY13" s="395">
        <v>3472.1469379194809</v>
      </c>
      <c r="BZ13" s="395">
        <v>3105.3350937812966</v>
      </c>
      <c r="CA13" s="395">
        <v>2760.7073647904599</v>
      </c>
      <c r="CB13" s="395">
        <v>2449.351014225294</v>
      </c>
      <c r="CC13" s="395">
        <v>1665.3520501047926</v>
      </c>
      <c r="CD13" s="395">
        <v>1490.7403804347289</v>
      </c>
      <c r="CE13" s="395">
        <v>1463.4355807190047</v>
      </c>
      <c r="CF13" s="395">
        <v>1442.5556836030078</v>
      </c>
      <c r="CG13" s="396">
        <v>1439.3602355969792</v>
      </c>
    </row>
    <row r="14" spans="1:85" s="36" customFormat="1" x14ac:dyDescent="0.35">
      <c r="A14" s="98"/>
      <c r="B14" s="543" t="s">
        <v>881</v>
      </c>
      <c r="D14" s="395"/>
      <c r="E14" s="395"/>
      <c r="F14" s="395"/>
      <c r="G14" s="395"/>
      <c r="H14" s="395"/>
      <c r="I14" s="395"/>
      <c r="J14" s="395"/>
      <c r="K14" s="395"/>
      <c r="L14" s="395"/>
      <c r="M14" s="395"/>
      <c r="N14" s="395"/>
      <c r="O14" s="395"/>
      <c r="P14" s="395"/>
      <c r="Q14" s="395"/>
      <c r="R14" s="395"/>
      <c r="S14" s="395"/>
      <c r="T14" s="395"/>
      <c r="U14" s="395"/>
      <c r="V14" s="395"/>
      <c r="W14" s="395"/>
      <c r="X14" s="395"/>
      <c r="Y14" s="395"/>
      <c r="Z14" s="395"/>
      <c r="AA14" s="395"/>
      <c r="AB14" s="395"/>
      <c r="AC14" s="395"/>
      <c r="AD14" s="395"/>
      <c r="AE14" s="395"/>
      <c r="AF14" s="395"/>
      <c r="AG14" s="395"/>
      <c r="AH14" s="395"/>
      <c r="AI14" s="395"/>
      <c r="AJ14" s="395"/>
      <c r="AK14" s="395"/>
      <c r="AL14" s="395"/>
      <c r="AM14" s="395"/>
      <c r="AN14" s="395"/>
      <c r="AO14" s="395"/>
      <c r="AP14" s="395"/>
      <c r="AQ14" s="395"/>
      <c r="AR14" s="395"/>
      <c r="AS14" s="395"/>
      <c r="AT14" s="395"/>
      <c r="AU14" s="395"/>
      <c r="AV14" s="395"/>
      <c r="AW14" s="395"/>
      <c r="AX14" s="395"/>
      <c r="AY14" s="395"/>
      <c r="AZ14" s="395"/>
      <c r="BA14" s="395"/>
      <c r="BB14" s="395"/>
      <c r="BC14" s="395"/>
      <c r="BD14" s="395"/>
      <c r="BE14" s="395"/>
      <c r="BF14" s="395"/>
      <c r="BG14" s="395"/>
      <c r="BH14" s="395"/>
      <c r="BI14" s="395"/>
      <c r="BJ14" s="395"/>
      <c r="BK14" s="395"/>
      <c r="BL14" s="395"/>
      <c r="BM14" s="395"/>
      <c r="BN14" s="395"/>
      <c r="BO14" s="395"/>
      <c r="BP14" s="395"/>
      <c r="BQ14" s="395"/>
      <c r="BR14" s="395"/>
      <c r="BS14" s="395"/>
      <c r="BT14" s="395"/>
      <c r="BU14" s="395"/>
      <c r="BV14" s="395"/>
      <c r="BW14" s="394">
        <v>2710.2616510471298</v>
      </c>
      <c r="BX14" s="394">
        <v>4398.8893492507723</v>
      </c>
      <c r="BY14" s="394">
        <v>5371.885511522245</v>
      </c>
      <c r="BZ14" s="394">
        <v>7167.4290867600148</v>
      </c>
      <c r="CA14" s="394">
        <v>7873.9227300501825</v>
      </c>
      <c r="CB14" s="394">
        <v>9338.3970025856324</v>
      </c>
      <c r="CC14" s="394">
        <v>10135.183849628469</v>
      </c>
      <c r="CD14" s="394">
        <v>10681.679222848097</v>
      </c>
      <c r="CE14" s="394">
        <v>10749.067017929656</v>
      </c>
      <c r="CF14" s="394">
        <v>10911.924480351818</v>
      </c>
      <c r="CG14" s="396">
        <v>11178.611169623096</v>
      </c>
    </row>
    <row r="15" spans="1:85" s="36" customFormat="1" x14ac:dyDescent="0.35">
      <c r="A15" s="98"/>
      <c r="B15" s="543" t="s">
        <v>882</v>
      </c>
      <c r="D15" s="395"/>
      <c r="E15" s="395"/>
      <c r="F15" s="395"/>
      <c r="G15" s="395"/>
      <c r="H15" s="395"/>
      <c r="I15" s="395"/>
      <c r="J15" s="395"/>
      <c r="K15" s="395"/>
      <c r="L15" s="395"/>
      <c r="M15" s="395"/>
      <c r="N15" s="395"/>
      <c r="O15" s="395"/>
      <c r="P15" s="395"/>
      <c r="Q15" s="395"/>
      <c r="R15" s="395"/>
      <c r="S15" s="395"/>
      <c r="T15" s="395"/>
      <c r="U15" s="395"/>
      <c r="V15" s="395"/>
      <c r="W15" s="395"/>
      <c r="X15" s="395"/>
      <c r="Y15" s="395"/>
      <c r="Z15" s="395"/>
      <c r="AA15" s="395"/>
      <c r="AB15" s="395"/>
      <c r="AC15" s="395"/>
      <c r="AD15" s="395"/>
      <c r="AE15" s="395"/>
      <c r="AF15" s="395"/>
      <c r="AG15" s="395"/>
      <c r="AH15" s="395"/>
      <c r="AI15" s="395"/>
      <c r="AJ15" s="395"/>
      <c r="AK15" s="395"/>
      <c r="AL15" s="395"/>
      <c r="AM15" s="395"/>
      <c r="AN15" s="395"/>
      <c r="AO15" s="395"/>
      <c r="AP15" s="395"/>
      <c r="AQ15" s="395"/>
      <c r="AR15" s="395"/>
      <c r="AS15" s="395"/>
      <c r="AT15" s="395"/>
      <c r="AU15" s="395"/>
      <c r="AV15" s="395"/>
      <c r="AW15" s="395"/>
      <c r="AX15" s="395"/>
      <c r="AY15" s="395"/>
      <c r="AZ15" s="395"/>
      <c r="BA15" s="395"/>
      <c r="BB15" s="395"/>
      <c r="BC15" s="395"/>
      <c r="BD15" s="395"/>
      <c r="BE15" s="395"/>
      <c r="BF15" s="395"/>
      <c r="BG15" s="395"/>
      <c r="BH15" s="395"/>
      <c r="BI15" s="395"/>
      <c r="BJ15" s="395"/>
      <c r="BK15" s="395"/>
      <c r="BL15" s="395"/>
      <c r="BM15" s="395"/>
      <c r="BN15" s="395"/>
      <c r="BO15" s="395"/>
      <c r="BP15" s="395"/>
      <c r="BQ15" s="395"/>
      <c r="BR15" s="395"/>
      <c r="BS15" s="395"/>
      <c r="BT15" s="395"/>
      <c r="BU15" s="395"/>
      <c r="BV15" s="395"/>
      <c r="BW15" s="394">
        <v>3146.2472827837423</v>
      </c>
      <c r="BX15" s="394">
        <v>6755.4016418011743</v>
      </c>
      <c r="BY15" s="394">
        <v>7293.7747126553613</v>
      </c>
      <c r="BZ15" s="394">
        <v>6045.2373150007907</v>
      </c>
      <c r="CA15" s="394">
        <v>7508.6910280112552</v>
      </c>
      <c r="CB15" s="394">
        <v>9492.5244465160722</v>
      </c>
      <c r="CC15" s="394">
        <v>11605.519957375265</v>
      </c>
      <c r="CD15" s="394">
        <v>13205.095358216666</v>
      </c>
      <c r="CE15" s="394">
        <v>13660.654064704313</v>
      </c>
      <c r="CF15" s="394">
        <v>14277.480014632429</v>
      </c>
      <c r="CG15" s="396">
        <v>14987.958936934896</v>
      </c>
    </row>
    <row r="16" spans="1:85" s="36" customFormat="1" x14ac:dyDescent="0.35">
      <c r="A16" s="98"/>
      <c r="B16" s="543" t="s">
        <v>883</v>
      </c>
      <c r="D16" s="395"/>
      <c r="E16" s="395"/>
      <c r="F16" s="395"/>
      <c r="G16" s="395"/>
      <c r="H16" s="395"/>
      <c r="I16" s="395"/>
      <c r="J16" s="395"/>
      <c r="K16" s="395"/>
      <c r="L16" s="395"/>
      <c r="M16" s="395"/>
      <c r="N16" s="395"/>
      <c r="O16" s="395"/>
      <c r="P16" s="395"/>
      <c r="Q16" s="395"/>
      <c r="R16" s="395"/>
      <c r="S16" s="395"/>
      <c r="T16" s="395"/>
      <c r="U16" s="395"/>
      <c r="V16" s="395"/>
      <c r="W16" s="395"/>
      <c r="X16" s="395"/>
      <c r="Y16" s="395"/>
      <c r="Z16" s="395"/>
      <c r="AA16" s="395"/>
      <c r="AB16" s="395"/>
      <c r="AC16" s="395"/>
      <c r="AD16" s="395"/>
      <c r="AE16" s="395"/>
      <c r="AF16" s="395"/>
      <c r="AG16" s="395"/>
      <c r="AH16" s="395"/>
      <c r="AI16" s="395"/>
      <c r="AJ16" s="395"/>
      <c r="AK16" s="395"/>
      <c r="AL16" s="395"/>
      <c r="AM16" s="395"/>
      <c r="AN16" s="395"/>
      <c r="AO16" s="395"/>
      <c r="AP16" s="395"/>
      <c r="AQ16" s="395"/>
      <c r="AR16" s="395"/>
      <c r="AS16" s="395"/>
      <c r="AT16" s="395"/>
      <c r="AU16" s="395"/>
      <c r="AV16" s="395"/>
      <c r="AW16" s="395"/>
      <c r="AX16" s="395"/>
      <c r="AY16" s="395"/>
      <c r="AZ16" s="395"/>
      <c r="BA16" s="395"/>
      <c r="BB16" s="395"/>
      <c r="BC16" s="395"/>
      <c r="BD16" s="395"/>
      <c r="BE16" s="395"/>
      <c r="BF16" s="395"/>
      <c r="BG16" s="395"/>
      <c r="BH16" s="395"/>
      <c r="BI16" s="395"/>
      <c r="BJ16" s="395"/>
      <c r="BK16" s="395"/>
      <c r="BL16" s="395"/>
      <c r="BM16" s="395"/>
      <c r="BN16" s="395"/>
      <c r="BO16" s="395"/>
      <c r="BP16" s="395"/>
      <c r="BQ16" s="395"/>
      <c r="BR16" s="395"/>
      <c r="BS16" s="395"/>
      <c r="BT16" s="395"/>
      <c r="BU16" s="395"/>
      <c r="BV16" s="395"/>
      <c r="BW16" s="394">
        <v>187.46325289958281</v>
      </c>
      <c r="BX16" s="394">
        <v>589.09339494490996</v>
      </c>
      <c r="BY16" s="394">
        <v>733.53918637282891</v>
      </c>
      <c r="BZ16" s="394">
        <v>819.30058897069148</v>
      </c>
      <c r="CA16" s="394">
        <v>980.68083797225813</v>
      </c>
      <c r="CB16" s="394">
        <v>1255.3554807734486</v>
      </c>
      <c r="CC16" s="394">
        <v>1381.1916250188137</v>
      </c>
      <c r="CD16" s="394">
        <v>1506.7224190388383</v>
      </c>
      <c r="CE16" s="394">
        <v>1507.2133362308753</v>
      </c>
      <c r="CF16" s="394">
        <v>1529.4459282095861</v>
      </c>
      <c r="CG16" s="396">
        <v>1579.8797602793729</v>
      </c>
    </row>
    <row r="17" spans="1:85" s="36" customFormat="1" x14ac:dyDescent="0.35">
      <c r="A17" s="98"/>
      <c r="B17" s="541" t="s">
        <v>884</v>
      </c>
      <c r="D17" s="395"/>
      <c r="E17" s="395"/>
      <c r="F17" s="395"/>
      <c r="G17" s="395"/>
      <c r="H17" s="395"/>
      <c r="I17" s="395"/>
      <c r="J17" s="395"/>
      <c r="K17" s="395"/>
      <c r="L17" s="395"/>
      <c r="M17" s="395"/>
      <c r="N17" s="395"/>
      <c r="O17" s="395"/>
      <c r="P17" s="395"/>
      <c r="Q17" s="395"/>
      <c r="R17" s="395"/>
      <c r="S17" s="395"/>
      <c r="T17" s="395"/>
      <c r="U17" s="395"/>
      <c r="V17" s="395"/>
      <c r="W17" s="395"/>
      <c r="X17" s="395"/>
      <c r="Y17" s="395"/>
      <c r="Z17" s="395"/>
      <c r="AA17" s="395"/>
      <c r="AB17" s="395"/>
      <c r="AC17" s="395"/>
      <c r="AD17" s="395"/>
      <c r="AE17" s="395"/>
      <c r="AF17" s="395"/>
      <c r="AG17" s="395"/>
      <c r="AH17" s="395"/>
      <c r="AI17" s="395"/>
      <c r="AJ17" s="395"/>
      <c r="AK17" s="395"/>
      <c r="AL17" s="395"/>
      <c r="AM17" s="395"/>
      <c r="AN17" s="395"/>
      <c r="AO17" s="395"/>
      <c r="AP17" s="395"/>
      <c r="AQ17" s="395"/>
      <c r="AR17" s="395"/>
      <c r="AS17" s="395"/>
      <c r="AT17" s="395"/>
      <c r="AU17" s="395"/>
      <c r="AV17" s="395"/>
      <c r="AW17" s="395"/>
      <c r="AX17" s="395"/>
      <c r="AY17" s="395"/>
      <c r="AZ17" s="395"/>
      <c r="BA17" s="395"/>
      <c r="BB17" s="395"/>
      <c r="BC17" s="395"/>
      <c r="BD17" s="395"/>
      <c r="BE17" s="395"/>
      <c r="BF17" s="395"/>
      <c r="BG17" s="395"/>
      <c r="BH17" s="395"/>
      <c r="BI17" s="395"/>
      <c r="BJ17" s="395"/>
      <c r="BK17" s="395"/>
      <c r="BL17" s="395"/>
      <c r="BM17" s="395"/>
      <c r="BN17" s="395"/>
      <c r="BO17" s="395"/>
      <c r="BP17" s="395"/>
      <c r="BQ17" s="395"/>
      <c r="BR17" s="395"/>
      <c r="BS17" s="395"/>
      <c r="BT17" s="395"/>
      <c r="BU17" s="395"/>
      <c r="BV17" s="395"/>
      <c r="BW17" s="395">
        <f>SUM(BW10:BW11,BW15)</f>
        <v>15915.788425264262</v>
      </c>
      <c r="BX17" s="395">
        <f t="shared" ref="BX17:CD17" si="2">SUM(BX10:BX11,BX15)</f>
        <v>19108.501348100996</v>
      </c>
      <c r="BY17" s="395">
        <f t="shared" si="2"/>
        <v>18968.092867234704</v>
      </c>
      <c r="BZ17" s="395">
        <f t="shared" si="2"/>
        <v>17643.218936908594</v>
      </c>
      <c r="CA17" s="395">
        <f t="shared" si="2"/>
        <v>19647.274325819413</v>
      </c>
      <c r="CB17" s="395">
        <f>SUM(CB10:CB11,CB15)</f>
        <v>21598.093979339741</v>
      </c>
      <c r="CC17" s="395">
        <f t="shared" si="2"/>
        <v>21598.474021978564</v>
      </c>
      <c r="CD17" s="395">
        <f t="shared" si="2"/>
        <v>22726.029589047826</v>
      </c>
      <c r="CE17" s="395">
        <f>SUM(CE10:CE11,CE15)</f>
        <v>23428.777198038584</v>
      </c>
      <c r="CF17" s="395">
        <f>SUM(CF10:CF11,CF15)</f>
        <v>24404.924871420302</v>
      </c>
      <c r="CG17" s="396">
        <f>SUM(CG10:CG11,CG15)</f>
        <v>25648.627487296682</v>
      </c>
    </row>
    <row r="18" spans="1:85" s="36" customFormat="1" x14ac:dyDescent="0.35">
      <c r="A18" s="98"/>
      <c r="B18" s="541" t="s">
        <v>885</v>
      </c>
      <c r="D18" s="395"/>
      <c r="E18" s="395"/>
      <c r="F18" s="395"/>
      <c r="G18" s="395"/>
      <c r="H18" s="395"/>
      <c r="I18" s="395"/>
      <c r="J18" s="395"/>
      <c r="K18" s="395"/>
      <c r="L18" s="395"/>
      <c r="M18" s="395"/>
      <c r="N18" s="395"/>
      <c r="O18" s="395"/>
      <c r="P18" s="395"/>
      <c r="Q18" s="395"/>
      <c r="R18" s="395"/>
      <c r="S18" s="395"/>
      <c r="T18" s="395"/>
      <c r="U18" s="395"/>
      <c r="V18" s="395"/>
      <c r="W18" s="395"/>
      <c r="X18" s="395"/>
      <c r="Y18" s="395"/>
      <c r="Z18" s="395"/>
      <c r="AA18" s="395"/>
      <c r="AB18" s="395"/>
      <c r="AC18" s="395"/>
      <c r="AD18" s="395"/>
      <c r="AE18" s="395"/>
      <c r="AF18" s="395"/>
      <c r="AG18" s="395"/>
      <c r="AH18" s="395"/>
      <c r="AI18" s="395"/>
      <c r="AJ18" s="395"/>
      <c r="AK18" s="395"/>
      <c r="AL18" s="395"/>
      <c r="AM18" s="395"/>
      <c r="AN18" s="395"/>
      <c r="AO18" s="395"/>
      <c r="AP18" s="395"/>
      <c r="AQ18" s="395"/>
      <c r="AR18" s="395"/>
      <c r="AS18" s="395"/>
      <c r="AT18" s="395"/>
      <c r="AU18" s="395"/>
      <c r="AV18" s="395"/>
      <c r="AW18" s="395"/>
      <c r="AX18" s="395"/>
      <c r="AY18" s="395"/>
      <c r="AZ18" s="395"/>
      <c r="BA18" s="395"/>
      <c r="BB18" s="395"/>
      <c r="BC18" s="395"/>
      <c r="BD18" s="395"/>
      <c r="BE18" s="395"/>
      <c r="BF18" s="395"/>
      <c r="BG18" s="395"/>
      <c r="BH18" s="395"/>
      <c r="BI18" s="395"/>
      <c r="BJ18" s="395"/>
      <c r="BK18" s="395"/>
      <c r="BL18" s="395"/>
      <c r="BM18" s="395"/>
      <c r="BN18" s="395"/>
      <c r="BO18" s="395"/>
      <c r="BP18" s="395"/>
      <c r="BQ18" s="395"/>
      <c r="BR18" s="395"/>
      <c r="BS18" s="395"/>
      <c r="BT18" s="395"/>
      <c r="BU18" s="395"/>
      <c r="BV18" s="395"/>
      <c r="BW18" s="395">
        <f t="shared" ref="BW18:CD18" si="3">SUM(BW12,BW14)</f>
        <v>8319.7249729168398</v>
      </c>
      <c r="BX18" s="394">
        <f t="shared" si="3"/>
        <v>9380.0853459509544</v>
      </c>
      <c r="BY18" s="394">
        <f t="shared" si="3"/>
        <v>9823.3248441383857</v>
      </c>
      <c r="BZ18" s="394">
        <f>SUM(BZ12,BZ14)</f>
        <v>11148.600109923625</v>
      </c>
      <c r="CA18" s="394">
        <f t="shared" si="3"/>
        <v>11507.933979704285</v>
      </c>
      <c r="CB18" s="394">
        <f>SUM(CB12,CB14)</f>
        <v>12584.436028290083</v>
      </c>
      <c r="CC18" s="394">
        <f t="shared" si="3"/>
        <v>12342.216534932202</v>
      </c>
      <c r="CD18" s="394">
        <f t="shared" si="3"/>
        <v>12657.305184166327</v>
      </c>
      <c r="CE18" s="394">
        <f>SUM(CE12,CE14)</f>
        <v>12688.506885482017</v>
      </c>
      <c r="CF18" s="394">
        <f>SUM(CF12,CF14)</f>
        <v>12823.692952298736</v>
      </c>
      <c r="CG18" s="396">
        <f>SUM(CG12,CG14)</f>
        <v>13086.144826358992</v>
      </c>
    </row>
    <row r="19" spans="1:85" s="36" customFormat="1" ht="26.25" customHeight="1" x14ac:dyDescent="0.35">
      <c r="A19" s="545"/>
      <c r="B19" s="546" t="s">
        <v>886</v>
      </c>
      <c r="D19" s="395"/>
      <c r="E19" s="395"/>
      <c r="F19" s="395"/>
      <c r="G19" s="395"/>
      <c r="H19" s="395"/>
      <c r="I19" s="395"/>
      <c r="J19" s="395"/>
      <c r="K19" s="395"/>
      <c r="L19" s="395"/>
      <c r="M19" s="395"/>
      <c r="N19" s="395"/>
      <c r="O19" s="395"/>
      <c r="P19" s="395"/>
      <c r="Q19" s="395"/>
      <c r="R19" s="395"/>
      <c r="S19" s="395"/>
      <c r="T19" s="395"/>
      <c r="U19" s="395"/>
      <c r="V19" s="395"/>
      <c r="W19" s="395"/>
      <c r="X19" s="395"/>
      <c r="Y19" s="395"/>
      <c r="Z19" s="395"/>
      <c r="AA19" s="395"/>
      <c r="AB19" s="395"/>
      <c r="AC19" s="395"/>
      <c r="AD19" s="395"/>
      <c r="AE19" s="395"/>
      <c r="AF19" s="395"/>
      <c r="AG19" s="395"/>
      <c r="AH19" s="395"/>
      <c r="AI19" s="395"/>
      <c r="AJ19" s="395"/>
      <c r="AK19" s="395"/>
      <c r="AL19" s="395"/>
      <c r="AM19" s="395"/>
      <c r="AN19" s="395"/>
      <c r="AO19" s="395"/>
      <c r="AP19" s="395"/>
      <c r="AQ19" s="395"/>
      <c r="AR19" s="395"/>
      <c r="AS19" s="395"/>
      <c r="AT19" s="395"/>
      <c r="AU19" s="395"/>
      <c r="AV19" s="395"/>
      <c r="AW19" s="395"/>
      <c r="AX19" s="395"/>
      <c r="AY19" s="395"/>
      <c r="AZ19" s="395"/>
      <c r="BA19" s="395"/>
      <c r="BB19" s="395"/>
      <c r="BC19" s="395"/>
      <c r="BD19" s="395"/>
      <c r="BE19" s="395"/>
      <c r="BF19" s="395"/>
      <c r="BG19" s="395"/>
      <c r="BH19" s="395"/>
      <c r="BI19" s="395"/>
      <c r="BJ19" s="395"/>
      <c r="BK19" s="395"/>
      <c r="BL19" s="395"/>
      <c r="BM19" s="395"/>
      <c r="BN19" s="395"/>
      <c r="BO19" s="395"/>
      <c r="BP19" s="395"/>
      <c r="BQ19" s="395"/>
      <c r="BR19" s="395"/>
      <c r="BS19" s="395"/>
      <c r="BT19" s="395"/>
      <c r="BU19" s="395"/>
      <c r="BV19" s="395"/>
      <c r="BW19" s="395"/>
      <c r="BX19" s="395"/>
      <c r="BY19" s="395"/>
      <c r="BZ19" s="395"/>
      <c r="CA19" s="395"/>
      <c r="CB19" s="395"/>
      <c r="CC19" s="395"/>
      <c r="CD19" s="395"/>
      <c r="CE19" s="395"/>
      <c r="CF19" s="395"/>
      <c r="CG19" s="396"/>
    </row>
    <row r="20" spans="1:85" s="36" customFormat="1" x14ac:dyDescent="0.35">
      <c r="A20" s="547"/>
      <c r="B20" s="56" t="s">
        <v>840</v>
      </c>
      <c r="D20" s="395" t="s">
        <v>614</v>
      </c>
      <c r="E20" s="395" t="s">
        <v>614</v>
      </c>
      <c r="F20" s="395" t="s">
        <v>614</v>
      </c>
      <c r="G20" s="395" t="s">
        <v>614</v>
      </c>
      <c r="H20" s="395" t="s">
        <v>614</v>
      </c>
      <c r="I20" s="395" t="s">
        <v>614</v>
      </c>
      <c r="J20" s="395" t="s">
        <v>614</v>
      </c>
      <c r="K20" s="395" t="s">
        <v>614</v>
      </c>
      <c r="L20" s="395" t="s">
        <v>614</v>
      </c>
      <c r="M20" s="395" t="s">
        <v>614</v>
      </c>
      <c r="N20" s="395" t="s">
        <v>614</v>
      </c>
      <c r="O20" s="395" t="s">
        <v>614</v>
      </c>
      <c r="P20" s="395" t="s">
        <v>614</v>
      </c>
      <c r="Q20" s="395" t="s">
        <v>614</v>
      </c>
      <c r="R20" s="395" t="s">
        <v>614</v>
      </c>
      <c r="S20" s="395" t="s">
        <v>614</v>
      </c>
      <c r="T20" s="395" t="s">
        <v>614</v>
      </c>
      <c r="U20" s="395" t="s">
        <v>614</v>
      </c>
      <c r="V20" s="395" t="s">
        <v>614</v>
      </c>
      <c r="W20" s="395" t="s">
        <v>614</v>
      </c>
      <c r="X20" s="395" t="s">
        <v>614</v>
      </c>
      <c r="Y20" s="395" t="s">
        <v>614</v>
      </c>
      <c r="Z20" s="395" t="s">
        <v>614</v>
      </c>
      <c r="AA20" s="395" t="s">
        <v>614</v>
      </c>
      <c r="AB20" s="395" t="s">
        <v>614</v>
      </c>
      <c r="AC20" s="395" t="s">
        <v>614</v>
      </c>
      <c r="AD20" s="395" t="s">
        <v>614</v>
      </c>
      <c r="AE20" s="395" t="s">
        <v>614</v>
      </c>
      <c r="AF20" s="395" t="s">
        <v>614</v>
      </c>
      <c r="AG20" s="395" t="s">
        <v>614</v>
      </c>
      <c r="AH20" s="395" t="s">
        <v>614</v>
      </c>
      <c r="AI20" s="395" t="s">
        <v>614</v>
      </c>
      <c r="AJ20" s="395" t="s">
        <v>614</v>
      </c>
      <c r="AK20" s="395" t="s">
        <v>614</v>
      </c>
      <c r="AL20" s="395" t="s">
        <v>614</v>
      </c>
      <c r="AM20" s="395" t="s">
        <v>614</v>
      </c>
      <c r="AN20" s="395" t="s">
        <v>614</v>
      </c>
      <c r="AO20" s="395" t="s">
        <v>614</v>
      </c>
      <c r="AP20" s="395" t="s">
        <v>614</v>
      </c>
      <c r="AQ20" s="395" t="s">
        <v>614</v>
      </c>
      <c r="AR20" s="395" t="s">
        <v>614</v>
      </c>
      <c r="AS20" s="395" t="s">
        <v>614</v>
      </c>
      <c r="AT20" s="395" t="s">
        <v>614</v>
      </c>
      <c r="AU20" s="395" t="s">
        <v>614</v>
      </c>
      <c r="AV20" s="395" t="s">
        <v>614</v>
      </c>
      <c r="AW20" s="395" t="s">
        <v>614</v>
      </c>
      <c r="AX20" s="395" t="s">
        <v>614</v>
      </c>
      <c r="AY20" s="395" t="s">
        <v>614</v>
      </c>
      <c r="AZ20" s="395" t="s">
        <v>614</v>
      </c>
      <c r="BA20" s="395" t="s">
        <v>614</v>
      </c>
      <c r="BB20" s="395" t="s">
        <v>614</v>
      </c>
      <c r="BC20" s="395" t="s">
        <v>614</v>
      </c>
      <c r="BD20" s="395" t="s">
        <v>614</v>
      </c>
      <c r="BE20" s="395" t="s">
        <v>614</v>
      </c>
      <c r="BF20" s="395" t="s">
        <v>614</v>
      </c>
      <c r="BG20" s="395" t="s">
        <v>614</v>
      </c>
      <c r="BH20" s="395" t="s">
        <v>614</v>
      </c>
      <c r="BI20" s="395" t="s">
        <v>614</v>
      </c>
      <c r="BJ20" s="395" t="s">
        <v>614</v>
      </c>
      <c r="BK20" s="395" t="s">
        <v>614</v>
      </c>
      <c r="BL20" s="395">
        <v>1646.9585583274306</v>
      </c>
      <c r="BM20" s="395">
        <v>2732.7185734874533</v>
      </c>
      <c r="BN20" s="395">
        <v>3068.8441160952298</v>
      </c>
      <c r="BO20" s="395">
        <v>3399.1006602323869</v>
      </c>
      <c r="BP20" s="395">
        <v>3644.1718667287919</v>
      </c>
      <c r="BQ20" s="395">
        <v>3241.9422918321306</v>
      </c>
      <c r="BR20" s="395">
        <v>2411.6856133845986</v>
      </c>
      <c r="BS20" s="395">
        <v>1916.7666369866961</v>
      </c>
      <c r="BT20" s="395">
        <v>1636.6315206723273</v>
      </c>
      <c r="BU20" s="395">
        <v>1451.7127921035253</v>
      </c>
      <c r="BV20" s="395">
        <v>1105.4230032394248</v>
      </c>
      <c r="BW20" s="395">
        <v>528.45708434416804</v>
      </c>
      <c r="BX20" s="395">
        <v>375.94581664973992</v>
      </c>
      <c r="BY20" s="395">
        <v>260.27179289283532</v>
      </c>
      <c r="BZ20" s="395">
        <v>165.68615937184339</v>
      </c>
      <c r="CA20" s="395">
        <v>114.90978010563175</v>
      </c>
      <c r="CB20" s="395">
        <v>69.500248834297722</v>
      </c>
      <c r="CC20" s="395">
        <v>10.936263965652874</v>
      </c>
      <c r="CD20" s="395">
        <v>11.623624618754494</v>
      </c>
      <c r="CE20" s="395">
        <v>12.213405180153233</v>
      </c>
      <c r="CF20" s="395">
        <v>12.860015442602286</v>
      </c>
      <c r="CG20" s="396">
        <v>13.684539528692211</v>
      </c>
    </row>
    <row r="21" spans="1:85" s="933" customFormat="1" x14ac:dyDescent="0.35">
      <c r="A21" s="931"/>
      <c r="B21" s="932" t="s">
        <v>841</v>
      </c>
      <c r="D21" s="934" t="s">
        <v>614</v>
      </c>
      <c r="E21" s="934" t="s">
        <v>614</v>
      </c>
      <c r="F21" s="934" t="s">
        <v>614</v>
      </c>
      <c r="G21" s="934" t="s">
        <v>614</v>
      </c>
      <c r="H21" s="934" t="s">
        <v>614</v>
      </c>
      <c r="I21" s="934" t="s">
        <v>614</v>
      </c>
      <c r="J21" s="934" t="s">
        <v>614</v>
      </c>
      <c r="K21" s="934" t="s">
        <v>614</v>
      </c>
      <c r="L21" s="934" t="s">
        <v>614</v>
      </c>
      <c r="M21" s="934" t="s">
        <v>614</v>
      </c>
      <c r="N21" s="934" t="s">
        <v>614</v>
      </c>
      <c r="O21" s="934" t="s">
        <v>614</v>
      </c>
      <c r="P21" s="934" t="s">
        <v>614</v>
      </c>
      <c r="Q21" s="934" t="s">
        <v>614</v>
      </c>
      <c r="R21" s="934" t="s">
        <v>614</v>
      </c>
      <c r="S21" s="934" t="s">
        <v>614</v>
      </c>
      <c r="T21" s="934" t="s">
        <v>614</v>
      </c>
      <c r="U21" s="934" t="s">
        <v>614</v>
      </c>
      <c r="V21" s="934" t="s">
        <v>614</v>
      </c>
      <c r="W21" s="934" t="s">
        <v>614</v>
      </c>
      <c r="X21" s="934" t="s">
        <v>614</v>
      </c>
      <c r="Y21" s="934" t="s">
        <v>614</v>
      </c>
      <c r="Z21" s="934" t="s">
        <v>614</v>
      </c>
      <c r="AA21" s="934" t="s">
        <v>614</v>
      </c>
      <c r="AB21" s="934" t="s">
        <v>614</v>
      </c>
      <c r="AC21" s="934" t="s">
        <v>614</v>
      </c>
      <c r="AD21" s="934" t="s">
        <v>614</v>
      </c>
      <c r="AE21" s="934" t="s">
        <v>614</v>
      </c>
      <c r="AF21" s="934" t="s">
        <v>614</v>
      </c>
      <c r="AG21" s="934" t="s">
        <v>614</v>
      </c>
      <c r="AH21" s="934" t="s">
        <v>614</v>
      </c>
      <c r="AI21" s="934" t="s">
        <v>614</v>
      </c>
      <c r="AJ21" s="934" t="s">
        <v>614</v>
      </c>
      <c r="AK21" s="934" t="s">
        <v>614</v>
      </c>
      <c r="AL21" s="934" t="s">
        <v>614</v>
      </c>
      <c r="AM21" s="934" t="s">
        <v>614</v>
      </c>
      <c r="AN21" s="934" t="s">
        <v>614</v>
      </c>
      <c r="AO21" s="934" t="s">
        <v>614</v>
      </c>
      <c r="AP21" s="934" t="s">
        <v>614</v>
      </c>
      <c r="AQ21" s="934" t="s">
        <v>614</v>
      </c>
      <c r="AR21" s="934" t="s">
        <v>614</v>
      </c>
      <c r="AS21" s="934" t="s">
        <v>614</v>
      </c>
      <c r="AT21" s="934" t="s">
        <v>614</v>
      </c>
      <c r="AU21" s="934" t="s">
        <v>614</v>
      </c>
      <c r="AV21" s="934" t="s">
        <v>614</v>
      </c>
      <c r="AW21" s="934" t="s">
        <v>614</v>
      </c>
      <c r="AX21" s="934" t="s">
        <v>614</v>
      </c>
      <c r="AY21" s="934" t="s">
        <v>614</v>
      </c>
      <c r="AZ21" s="934" t="s">
        <v>614</v>
      </c>
      <c r="BA21" s="934" t="s">
        <v>614</v>
      </c>
      <c r="BB21" s="934" t="s">
        <v>614</v>
      </c>
      <c r="BC21" s="934" t="s">
        <v>614</v>
      </c>
      <c r="BD21" s="934" t="s">
        <v>614</v>
      </c>
      <c r="BE21" s="934" t="s">
        <v>614</v>
      </c>
      <c r="BF21" s="934" t="s">
        <v>614</v>
      </c>
      <c r="BG21" s="934" t="s">
        <v>614</v>
      </c>
      <c r="BH21" s="934" t="s">
        <v>614</v>
      </c>
      <c r="BI21" s="934" t="s">
        <v>614</v>
      </c>
      <c r="BJ21" s="934" t="s">
        <v>614</v>
      </c>
      <c r="BK21" s="934" t="s">
        <v>614</v>
      </c>
      <c r="BL21" s="934">
        <v>4476.9210732179572</v>
      </c>
      <c r="BM21" s="934">
        <v>5069.1288261388017</v>
      </c>
      <c r="BN21" s="934">
        <v>5380.0316400709962</v>
      </c>
      <c r="BO21" s="934">
        <v>5751.430097558853</v>
      </c>
      <c r="BP21" s="934">
        <v>6054.4950272257229</v>
      </c>
      <c r="BQ21" s="934">
        <v>6194.2714010260988</v>
      </c>
      <c r="BR21" s="934">
        <v>6678.1472903271933</v>
      </c>
      <c r="BS21" s="934">
        <v>6946.5151764190032</v>
      </c>
      <c r="BT21" s="934">
        <v>6870.0617211736808</v>
      </c>
      <c r="BU21" s="934">
        <v>6679.3883075615377</v>
      </c>
      <c r="BV21" s="934">
        <v>6268.7171839573311</v>
      </c>
      <c r="BW21" s="934">
        <v>5669.1485899978188</v>
      </c>
      <c r="BX21" s="934">
        <v>5431.8755831968911</v>
      </c>
      <c r="BY21" s="934">
        <v>5035.5088229492994</v>
      </c>
      <c r="BZ21" s="934">
        <v>4750.5160676256646</v>
      </c>
      <c r="CA21" s="934">
        <v>4610.8241185250527</v>
      </c>
      <c r="CB21" s="934">
        <v>4334.7451133956483</v>
      </c>
      <c r="CC21" s="934">
        <v>2098.8311088818609</v>
      </c>
      <c r="CD21" s="934">
        <v>1020.8921241592564</v>
      </c>
      <c r="CE21" s="934">
        <v>1069.1998798351246</v>
      </c>
      <c r="CF21" s="934">
        <v>1125.8061746982587</v>
      </c>
      <c r="CG21" s="935">
        <v>1197.9876049189711</v>
      </c>
    </row>
    <row r="22" spans="1:85" s="36" customFormat="1" x14ac:dyDescent="0.35">
      <c r="A22" s="547"/>
      <c r="B22" s="56" t="s">
        <v>842</v>
      </c>
      <c r="D22" s="395" t="s">
        <v>614</v>
      </c>
      <c r="E22" s="395" t="s">
        <v>614</v>
      </c>
      <c r="F22" s="395" t="s">
        <v>614</v>
      </c>
      <c r="G22" s="395" t="s">
        <v>614</v>
      </c>
      <c r="H22" s="395" t="s">
        <v>614</v>
      </c>
      <c r="I22" s="395" t="s">
        <v>614</v>
      </c>
      <c r="J22" s="395" t="s">
        <v>614</v>
      </c>
      <c r="K22" s="395" t="s">
        <v>614</v>
      </c>
      <c r="L22" s="395" t="s">
        <v>614</v>
      </c>
      <c r="M22" s="395" t="s">
        <v>614</v>
      </c>
      <c r="N22" s="395" t="s">
        <v>614</v>
      </c>
      <c r="O22" s="395" t="s">
        <v>614</v>
      </c>
      <c r="P22" s="395" t="s">
        <v>614</v>
      </c>
      <c r="Q22" s="395" t="s">
        <v>614</v>
      </c>
      <c r="R22" s="395" t="s">
        <v>614</v>
      </c>
      <c r="S22" s="395" t="s">
        <v>614</v>
      </c>
      <c r="T22" s="395" t="s">
        <v>614</v>
      </c>
      <c r="U22" s="395" t="s">
        <v>614</v>
      </c>
      <c r="V22" s="395" t="s">
        <v>614</v>
      </c>
      <c r="W22" s="395" t="s">
        <v>614</v>
      </c>
      <c r="X22" s="395" t="s">
        <v>614</v>
      </c>
      <c r="Y22" s="395" t="s">
        <v>614</v>
      </c>
      <c r="Z22" s="395" t="s">
        <v>614</v>
      </c>
      <c r="AA22" s="395" t="s">
        <v>614</v>
      </c>
      <c r="AB22" s="395" t="s">
        <v>614</v>
      </c>
      <c r="AC22" s="395" t="s">
        <v>614</v>
      </c>
      <c r="AD22" s="395" t="s">
        <v>614</v>
      </c>
      <c r="AE22" s="395" t="s">
        <v>614</v>
      </c>
      <c r="AF22" s="395" t="s">
        <v>614</v>
      </c>
      <c r="AG22" s="395" t="s">
        <v>614</v>
      </c>
      <c r="AH22" s="395" t="s">
        <v>614</v>
      </c>
      <c r="AI22" s="395" t="s">
        <v>614</v>
      </c>
      <c r="AJ22" s="395" t="s">
        <v>614</v>
      </c>
      <c r="AK22" s="395" t="s">
        <v>614</v>
      </c>
      <c r="AL22" s="395" t="s">
        <v>614</v>
      </c>
      <c r="AM22" s="395" t="s">
        <v>614</v>
      </c>
      <c r="AN22" s="395" t="s">
        <v>614</v>
      </c>
      <c r="AO22" s="395" t="s">
        <v>614</v>
      </c>
      <c r="AP22" s="395" t="s">
        <v>614</v>
      </c>
      <c r="AQ22" s="395" t="s">
        <v>614</v>
      </c>
      <c r="AR22" s="395" t="s">
        <v>614</v>
      </c>
      <c r="AS22" s="395" t="s">
        <v>614</v>
      </c>
      <c r="AT22" s="395" t="s">
        <v>614</v>
      </c>
      <c r="AU22" s="395" t="s">
        <v>614</v>
      </c>
      <c r="AV22" s="395" t="s">
        <v>614</v>
      </c>
      <c r="AW22" s="395" t="s">
        <v>614</v>
      </c>
      <c r="AX22" s="395" t="s">
        <v>614</v>
      </c>
      <c r="AY22" s="395" t="s">
        <v>614</v>
      </c>
      <c r="AZ22" s="395" t="s">
        <v>614</v>
      </c>
      <c r="BA22" s="395" t="s">
        <v>614</v>
      </c>
      <c r="BB22" s="395" t="s">
        <v>614</v>
      </c>
      <c r="BC22" s="395" t="s">
        <v>614</v>
      </c>
      <c r="BD22" s="395" t="s">
        <v>614</v>
      </c>
      <c r="BE22" s="395" t="s">
        <v>614</v>
      </c>
      <c r="BF22" s="395" t="s">
        <v>614</v>
      </c>
      <c r="BG22" s="395" t="s">
        <v>614</v>
      </c>
      <c r="BH22" s="395" t="s">
        <v>614</v>
      </c>
      <c r="BI22" s="395" t="s">
        <v>614</v>
      </c>
      <c r="BJ22" s="395" t="s">
        <v>614</v>
      </c>
      <c r="BK22" s="395" t="s">
        <v>614</v>
      </c>
      <c r="BL22" s="395">
        <v>3278.6721206416673</v>
      </c>
      <c r="BM22" s="395">
        <v>3414.699558166159</v>
      </c>
      <c r="BN22" s="395">
        <v>3246.9003947534702</v>
      </c>
      <c r="BO22" s="395">
        <v>3003.0285087410157</v>
      </c>
      <c r="BP22" s="395">
        <v>2754.4785976389271</v>
      </c>
      <c r="BQ22" s="395">
        <v>2504.5623245995998</v>
      </c>
      <c r="BR22" s="395">
        <v>2378.8444446022886</v>
      </c>
      <c r="BS22" s="395">
        <v>2256.0112500659761</v>
      </c>
      <c r="BT22" s="395">
        <v>2088.7413831652643</v>
      </c>
      <c r="BU22" s="395">
        <v>1868.0857479177519</v>
      </c>
      <c r="BV22" s="395">
        <v>1624.7547253145538</v>
      </c>
      <c r="BW22" s="395">
        <v>1152.5859545698952</v>
      </c>
      <c r="BX22" s="395">
        <v>841.90554549473063</v>
      </c>
      <c r="BY22" s="395">
        <v>614.08719892553017</v>
      </c>
      <c r="BZ22" s="395">
        <v>456.3633813403161</v>
      </c>
      <c r="CA22" s="395">
        <v>359.47321853998557</v>
      </c>
      <c r="CB22" s="395">
        <v>99.615868999444629</v>
      </c>
      <c r="CC22" s="394">
        <v>4.4821065148267802</v>
      </c>
      <c r="CD22" s="394">
        <v>4.7819842422302772</v>
      </c>
      <c r="CE22" s="395">
        <v>5.0246212374436245</v>
      </c>
      <c r="CF22" s="395">
        <v>5.2906380942601068</v>
      </c>
      <c r="CG22" s="396">
        <v>5.6298490819118943</v>
      </c>
    </row>
    <row r="23" spans="1:85" s="933" customFormat="1" x14ac:dyDescent="0.35">
      <c r="A23" s="931"/>
      <c r="B23" s="932" t="s">
        <v>843</v>
      </c>
      <c r="D23" s="934" t="s">
        <v>614</v>
      </c>
      <c r="E23" s="934" t="s">
        <v>614</v>
      </c>
      <c r="F23" s="934" t="s">
        <v>614</v>
      </c>
      <c r="G23" s="934" t="s">
        <v>614</v>
      </c>
      <c r="H23" s="934" t="s">
        <v>614</v>
      </c>
      <c r="I23" s="934" t="s">
        <v>614</v>
      </c>
      <c r="J23" s="934" t="s">
        <v>614</v>
      </c>
      <c r="K23" s="934" t="s">
        <v>614</v>
      </c>
      <c r="L23" s="934" t="s">
        <v>614</v>
      </c>
      <c r="M23" s="934" t="s">
        <v>614</v>
      </c>
      <c r="N23" s="934" t="s">
        <v>614</v>
      </c>
      <c r="O23" s="934" t="s">
        <v>614</v>
      </c>
      <c r="P23" s="934" t="s">
        <v>614</v>
      </c>
      <c r="Q23" s="934" t="s">
        <v>614</v>
      </c>
      <c r="R23" s="934" t="s">
        <v>614</v>
      </c>
      <c r="S23" s="934" t="s">
        <v>614</v>
      </c>
      <c r="T23" s="934" t="s">
        <v>614</v>
      </c>
      <c r="U23" s="934" t="s">
        <v>614</v>
      </c>
      <c r="V23" s="934" t="s">
        <v>614</v>
      </c>
      <c r="W23" s="934" t="s">
        <v>614</v>
      </c>
      <c r="X23" s="934" t="s">
        <v>614</v>
      </c>
      <c r="Y23" s="934" t="s">
        <v>614</v>
      </c>
      <c r="Z23" s="934" t="s">
        <v>614</v>
      </c>
      <c r="AA23" s="934" t="s">
        <v>614</v>
      </c>
      <c r="AB23" s="934" t="s">
        <v>614</v>
      </c>
      <c r="AC23" s="934" t="s">
        <v>614</v>
      </c>
      <c r="AD23" s="934" t="s">
        <v>614</v>
      </c>
      <c r="AE23" s="934" t="s">
        <v>614</v>
      </c>
      <c r="AF23" s="934" t="s">
        <v>614</v>
      </c>
      <c r="AG23" s="934" t="s">
        <v>614</v>
      </c>
      <c r="AH23" s="934" t="s">
        <v>614</v>
      </c>
      <c r="AI23" s="934" t="s">
        <v>614</v>
      </c>
      <c r="AJ23" s="934" t="s">
        <v>614</v>
      </c>
      <c r="AK23" s="934" t="s">
        <v>614</v>
      </c>
      <c r="AL23" s="934" t="s">
        <v>614</v>
      </c>
      <c r="AM23" s="934" t="s">
        <v>614</v>
      </c>
      <c r="AN23" s="934" t="s">
        <v>614</v>
      </c>
      <c r="AO23" s="934" t="s">
        <v>614</v>
      </c>
      <c r="AP23" s="934" t="s">
        <v>614</v>
      </c>
      <c r="AQ23" s="934" t="s">
        <v>614</v>
      </c>
      <c r="AR23" s="934" t="s">
        <v>614</v>
      </c>
      <c r="AS23" s="934" t="s">
        <v>614</v>
      </c>
      <c r="AT23" s="934" t="s">
        <v>614</v>
      </c>
      <c r="AU23" s="934" t="s">
        <v>614</v>
      </c>
      <c r="AV23" s="934" t="s">
        <v>614</v>
      </c>
      <c r="AW23" s="934" t="s">
        <v>614</v>
      </c>
      <c r="AX23" s="934" t="s">
        <v>614</v>
      </c>
      <c r="AY23" s="934" t="s">
        <v>614</v>
      </c>
      <c r="AZ23" s="934" t="s">
        <v>614</v>
      </c>
      <c r="BA23" s="934" t="s">
        <v>614</v>
      </c>
      <c r="BB23" s="934" t="s">
        <v>614</v>
      </c>
      <c r="BC23" s="934" t="s">
        <v>614</v>
      </c>
      <c r="BD23" s="934" t="s">
        <v>614</v>
      </c>
      <c r="BE23" s="934" t="s">
        <v>614</v>
      </c>
      <c r="BF23" s="934" t="s">
        <v>614</v>
      </c>
      <c r="BG23" s="934" t="s">
        <v>614</v>
      </c>
      <c r="BH23" s="934" t="s">
        <v>614</v>
      </c>
      <c r="BI23" s="934" t="s">
        <v>614</v>
      </c>
      <c r="BJ23" s="934" t="s">
        <v>614</v>
      </c>
      <c r="BK23" s="934" t="s">
        <v>614</v>
      </c>
      <c r="BL23" s="934">
        <v>315.32689004851829</v>
      </c>
      <c r="BM23" s="934">
        <v>391.93425198433891</v>
      </c>
      <c r="BN23" s="934">
        <v>465.09166515156534</v>
      </c>
      <c r="BO23" s="934">
        <v>540.50149467791391</v>
      </c>
      <c r="BP23" s="934">
        <v>626.09691811330299</v>
      </c>
      <c r="BQ23" s="934">
        <v>695.36424794605682</v>
      </c>
      <c r="BR23" s="934">
        <v>781.28564014637732</v>
      </c>
      <c r="BS23" s="934">
        <v>885.7633665276046</v>
      </c>
      <c r="BT23" s="934">
        <v>935.86524437191224</v>
      </c>
      <c r="BU23" s="934">
        <v>953.07062235629201</v>
      </c>
      <c r="BV23" s="934">
        <v>940.40185978316003</v>
      </c>
      <c r="BW23" s="934">
        <v>846.18591161976656</v>
      </c>
      <c r="BX23" s="934">
        <v>779.55771284145442</v>
      </c>
      <c r="BY23" s="934">
        <v>710.79495320214107</v>
      </c>
      <c r="BZ23" s="934">
        <v>683.30971387269585</v>
      </c>
      <c r="CA23" s="934">
        <v>663.44666620594001</v>
      </c>
      <c r="CB23" s="934">
        <v>347.27617567982804</v>
      </c>
      <c r="CC23" s="936">
        <v>55.15040421860094</v>
      </c>
      <c r="CD23" s="936">
        <v>58.453936593928731</v>
      </c>
      <c r="CE23" s="934">
        <v>61.419878515754434</v>
      </c>
      <c r="CF23" s="934">
        <v>64.671610787046532</v>
      </c>
      <c r="CG23" s="935">
        <v>68.818052213817111</v>
      </c>
    </row>
    <row r="24" spans="1:85" s="36" customFormat="1" x14ac:dyDescent="0.35">
      <c r="A24" s="547"/>
      <c r="B24" s="56" t="s">
        <v>887</v>
      </c>
      <c r="D24" s="395" t="s">
        <v>614</v>
      </c>
      <c r="E24" s="395" t="s">
        <v>614</v>
      </c>
      <c r="F24" s="395" t="s">
        <v>614</v>
      </c>
      <c r="G24" s="395" t="s">
        <v>614</v>
      </c>
      <c r="H24" s="395" t="s">
        <v>614</v>
      </c>
      <c r="I24" s="395" t="s">
        <v>614</v>
      </c>
      <c r="J24" s="395" t="s">
        <v>614</v>
      </c>
      <c r="K24" s="395" t="s">
        <v>614</v>
      </c>
      <c r="L24" s="395" t="s">
        <v>614</v>
      </c>
      <c r="M24" s="395" t="s">
        <v>614</v>
      </c>
      <c r="N24" s="395" t="s">
        <v>614</v>
      </c>
      <c r="O24" s="395" t="s">
        <v>614</v>
      </c>
      <c r="P24" s="395" t="s">
        <v>614</v>
      </c>
      <c r="Q24" s="395" t="s">
        <v>614</v>
      </c>
      <c r="R24" s="395" t="s">
        <v>614</v>
      </c>
      <c r="S24" s="395" t="s">
        <v>614</v>
      </c>
      <c r="T24" s="395" t="s">
        <v>614</v>
      </c>
      <c r="U24" s="395" t="s">
        <v>614</v>
      </c>
      <c r="V24" s="395" t="s">
        <v>614</v>
      </c>
      <c r="W24" s="395" t="s">
        <v>614</v>
      </c>
      <c r="X24" s="395" t="s">
        <v>614</v>
      </c>
      <c r="Y24" s="395" t="s">
        <v>614</v>
      </c>
      <c r="Z24" s="395" t="s">
        <v>614</v>
      </c>
      <c r="AA24" s="395" t="s">
        <v>614</v>
      </c>
      <c r="AB24" s="395" t="s">
        <v>614</v>
      </c>
      <c r="AC24" s="395" t="s">
        <v>614</v>
      </c>
      <c r="AD24" s="395" t="s">
        <v>614</v>
      </c>
      <c r="AE24" s="395" t="s">
        <v>614</v>
      </c>
      <c r="AF24" s="395" t="s">
        <v>614</v>
      </c>
      <c r="AG24" s="395" t="s">
        <v>614</v>
      </c>
      <c r="AH24" s="395" t="s">
        <v>614</v>
      </c>
      <c r="AI24" s="395" t="s">
        <v>614</v>
      </c>
      <c r="AJ24" s="395" t="s">
        <v>614</v>
      </c>
      <c r="AK24" s="395" t="s">
        <v>614</v>
      </c>
      <c r="AL24" s="395" t="s">
        <v>614</v>
      </c>
      <c r="AM24" s="395" t="s">
        <v>614</v>
      </c>
      <c r="AN24" s="395" t="s">
        <v>614</v>
      </c>
      <c r="AO24" s="395" t="s">
        <v>614</v>
      </c>
      <c r="AP24" s="395" t="s">
        <v>614</v>
      </c>
      <c r="AQ24" s="395" t="s">
        <v>614</v>
      </c>
      <c r="AR24" s="395" t="s">
        <v>614</v>
      </c>
      <c r="AS24" s="395" t="s">
        <v>614</v>
      </c>
      <c r="AT24" s="395" t="s">
        <v>614</v>
      </c>
      <c r="AU24" s="395" t="s">
        <v>614</v>
      </c>
      <c r="AV24" s="395" t="s">
        <v>614</v>
      </c>
      <c r="AW24" s="395" t="s">
        <v>614</v>
      </c>
      <c r="AX24" s="395" t="s">
        <v>614</v>
      </c>
      <c r="AY24" s="395" t="s">
        <v>614</v>
      </c>
      <c r="AZ24" s="395" t="s">
        <v>614</v>
      </c>
      <c r="BA24" s="395" t="s">
        <v>614</v>
      </c>
      <c r="BB24" s="395" t="s">
        <v>614</v>
      </c>
      <c r="BC24" s="395" t="s">
        <v>614</v>
      </c>
      <c r="BD24" s="395" t="s">
        <v>614</v>
      </c>
      <c r="BE24" s="395" t="s">
        <v>614</v>
      </c>
      <c r="BF24" s="395" t="s">
        <v>614</v>
      </c>
      <c r="BG24" s="395" t="s">
        <v>614</v>
      </c>
      <c r="BH24" s="395" t="s">
        <v>614</v>
      </c>
      <c r="BI24" s="395" t="s">
        <v>614</v>
      </c>
      <c r="BJ24" s="395" t="s">
        <v>614</v>
      </c>
      <c r="BK24" s="395" t="s">
        <v>614</v>
      </c>
      <c r="BL24" s="395">
        <v>648.39868019601681</v>
      </c>
      <c r="BM24" s="395">
        <v>677.56700463404729</v>
      </c>
      <c r="BN24" s="395">
        <v>663.08095054898035</v>
      </c>
      <c r="BO24" s="395">
        <v>626.78101775676737</v>
      </c>
      <c r="BP24" s="395">
        <v>550.93048016298599</v>
      </c>
      <c r="BQ24" s="395">
        <v>491.29283105119077</v>
      </c>
      <c r="BR24" s="395">
        <v>443.77461406450112</v>
      </c>
      <c r="BS24" s="395">
        <v>381.44098743695912</v>
      </c>
      <c r="BT24" s="395">
        <v>309.89289354464535</v>
      </c>
      <c r="BU24" s="395">
        <v>223.58938666833674</v>
      </c>
      <c r="BV24" s="395">
        <v>129.18126513060972</v>
      </c>
      <c r="BW24" s="395">
        <v>72.70363447009683</v>
      </c>
      <c r="BX24" s="395">
        <v>50.805682853000867</v>
      </c>
      <c r="BY24" s="395">
        <v>41.016415656275093</v>
      </c>
      <c r="BZ24" s="395">
        <v>34.495313757704018</v>
      </c>
      <c r="CA24" s="395">
        <v>32.252070757145582</v>
      </c>
      <c r="CB24" s="395">
        <v>12.073996412247698</v>
      </c>
      <c r="CC24" s="395">
        <v>0.558164949880114</v>
      </c>
      <c r="CD24" s="395">
        <v>0.59550927361107386</v>
      </c>
      <c r="CE24" s="548">
        <v>0.6257253039138595</v>
      </c>
      <c r="CF24" s="548">
        <v>0.6588528712889461</v>
      </c>
      <c r="CG24" s="549">
        <v>0.70109543810326036</v>
      </c>
    </row>
    <row r="25" spans="1:85" s="36" customFormat="1" ht="26.25" customHeight="1" x14ac:dyDescent="0.35">
      <c r="A25" s="547"/>
      <c r="B25" s="56" t="s">
        <v>845</v>
      </c>
      <c r="D25" s="395" t="s">
        <v>614</v>
      </c>
      <c r="E25" s="395" t="s">
        <v>614</v>
      </c>
      <c r="F25" s="395" t="s">
        <v>614</v>
      </c>
      <c r="G25" s="395" t="s">
        <v>614</v>
      </c>
      <c r="H25" s="395" t="s">
        <v>614</v>
      </c>
      <c r="I25" s="395" t="s">
        <v>614</v>
      </c>
      <c r="J25" s="395" t="s">
        <v>614</v>
      </c>
      <c r="K25" s="395" t="s">
        <v>614</v>
      </c>
      <c r="L25" s="395" t="s">
        <v>614</v>
      </c>
      <c r="M25" s="395" t="s">
        <v>614</v>
      </c>
      <c r="N25" s="395" t="s">
        <v>614</v>
      </c>
      <c r="O25" s="395" t="s">
        <v>614</v>
      </c>
      <c r="P25" s="395" t="s">
        <v>614</v>
      </c>
      <c r="Q25" s="395" t="s">
        <v>614</v>
      </c>
      <c r="R25" s="395" t="s">
        <v>614</v>
      </c>
      <c r="S25" s="395" t="s">
        <v>614</v>
      </c>
      <c r="T25" s="395" t="s">
        <v>614</v>
      </c>
      <c r="U25" s="395" t="s">
        <v>614</v>
      </c>
      <c r="V25" s="395" t="s">
        <v>614</v>
      </c>
      <c r="W25" s="395" t="s">
        <v>614</v>
      </c>
      <c r="X25" s="395" t="s">
        <v>614</v>
      </c>
      <c r="Y25" s="395" t="s">
        <v>614</v>
      </c>
      <c r="Z25" s="395" t="s">
        <v>614</v>
      </c>
      <c r="AA25" s="395" t="s">
        <v>614</v>
      </c>
      <c r="AB25" s="395" t="s">
        <v>614</v>
      </c>
      <c r="AC25" s="395" t="s">
        <v>614</v>
      </c>
      <c r="AD25" s="395" t="s">
        <v>614</v>
      </c>
      <c r="AE25" s="395" t="s">
        <v>614</v>
      </c>
      <c r="AF25" s="395" t="s">
        <v>614</v>
      </c>
      <c r="AG25" s="395" t="s">
        <v>614</v>
      </c>
      <c r="AH25" s="395" t="s">
        <v>614</v>
      </c>
      <c r="AI25" s="395" t="s">
        <v>614</v>
      </c>
      <c r="AJ25" s="395" t="s">
        <v>614</v>
      </c>
      <c r="AK25" s="395" t="s">
        <v>614</v>
      </c>
      <c r="AL25" s="395" t="s">
        <v>614</v>
      </c>
      <c r="AM25" s="395" t="s">
        <v>614</v>
      </c>
      <c r="AN25" s="395" t="s">
        <v>614</v>
      </c>
      <c r="AO25" s="395" t="s">
        <v>614</v>
      </c>
      <c r="AP25" s="395" t="s">
        <v>614</v>
      </c>
      <c r="AQ25" s="395" t="s">
        <v>614</v>
      </c>
      <c r="AR25" s="395" t="s">
        <v>614</v>
      </c>
      <c r="AS25" s="395" t="s">
        <v>614</v>
      </c>
      <c r="AT25" s="395" t="s">
        <v>614</v>
      </c>
      <c r="AU25" s="395" t="s">
        <v>614</v>
      </c>
      <c r="AV25" s="395" t="s">
        <v>614</v>
      </c>
      <c r="AW25" s="395" t="s">
        <v>614</v>
      </c>
      <c r="AX25" s="395" t="s">
        <v>614</v>
      </c>
      <c r="AY25" s="395" t="s">
        <v>614</v>
      </c>
      <c r="AZ25" s="395" t="s">
        <v>614</v>
      </c>
      <c r="BA25" s="395" t="s">
        <v>614</v>
      </c>
      <c r="BB25" s="395" t="s">
        <v>614</v>
      </c>
      <c r="BC25" s="395" t="s">
        <v>614</v>
      </c>
      <c r="BD25" s="395" t="s">
        <v>614</v>
      </c>
      <c r="BE25" s="395" t="s">
        <v>614</v>
      </c>
      <c r="BF25" s="395" t="s">
        <v>614</v>
      </c>
      <c r="BG25" s="395" t="s">
        <v>614</v>
      </c>
      <c r="BH25" s="395" t="s">
        <v>614</v>
      </c>
      <c r="BI25" s="395" t="s">
        <v>614</v>
      </c>
      <c r="BJ25" s="395" t="s">
        <v>614</v>
      </c>
      <c r="BK25" s="395" t="s">
        <v>614</v>
      </c>
      <c r="BL25" s="395">
        <v>4152.579372791467</v>
      </c>
      <c r="BM25" s="395">
        <v>4313.2385099654957</v>
      </c>
      <c r="BN25" s="395">
        <v>4443.152787180662</v>
      </c>
      <c r="BO25" s="395">
        <v>4622.5520183609024</v>
      </c>
      <c r="BP25" s="395">
        <v>4745.7790610750062</v>
      </c>
      <c r="BQ25" s="395">
        <v>4846.240294482328</v>
      </c>
      <c r="BR25" s="395">
        <v>4852.202471269452</v>
      </c>
      <c r="BS25" s="395">
        <v>4802.0500860739676</v>
      </c>
      <c r="BT25" s="395">
        <v>4647.386078796203</v>
      </c>
      <c r="BU25" s="395">
        <v>4480.8573206008805</v>
      </c>
      <c r="BV25" s="395">
        <v>4304.6380938767288</v>
      </c>
      <c r="BW25" s="395">
        <v>4197.4133171045278</v>
      </c>
      <c r="BX25" s="395">
        <v>4138.8643126877014</v>
      </c>
      <c r="BY25" s="395">
        <v>4021.5597614583803</v>
      </c>
      <c r="BZ25" s="395">
        <v>4093.2206777674546</v>
      </c>
      <c r="CA25" s="395">
        <v>4379.0160599783712</v>
      </c>
      <c r="CB25" s="395">
        <v>4682.4526734767751</v>
      </c>
      <c r="CC25" s="395">
        <v>4655.4040114498112</v>
      </c>
      <c r="CD25" s="395">
        <v>4644.065229242261</v>
      </c>
      <c r="CE25" s="395">
        <v>4540.7415848482988</v>
      </c>
      <c r="CF25" s="395">
        <v>4482.6067263946825</v>
      </c>
      <c r="CG25" s="396">
        <v>4474.9720413277582</v>
      </c>
    </row>
    <row r="26" spans="1:85" s="36" customFormat="1" x14ac:dyDescent="0.35">
      <c r="A26" s="547"/>
      <c r="B26" s="56" t="s">
        <v>846</v>
      </c>
      <c r="D26" s="395" t="s">
        <v>614</v>
      </c>
      <c r="E26" s="395" t="s">
        <v>614</v>
      </c>
      <c r="F26" s="395" t="s">
        <v>614</v>
      </c>
      <c r="G26" s="395" t="s">
        <v>614</v>
      </c>
      <c r="H26" s="395" t="s">
        <v>614</v>
      </c>
      <c r="I26" s="395" t="s">
        <v>614</v>
      </c>
      <c r="J26" s="395" t="s">
        <v>614</v>
      </c>
      <c r="K26" s="395" t="s">
        <v>614</v>
      </c>
      <c r="L26" s="395" t="s">
        <v>614</v>
      </c>
      <c r="M26" s="395" t="s">
        <v>614</v>
      </c>
      <c r="N26" s="395" t="s">
        <v>614</v>
      </c>
      <c r="O26" s="395" t="s">
        <v>614</v>
      </c>
      <c r="P26" s="395" t="s">
        <v>614</v>
      </c>
      <c r="Q26" s="395" t="s">
        <v>614</v>
      </c>
      <c r="R26" s="395" t="s">
        <v>614</v>
      </c>
      <c r="S26" s="395" t="s">
        <v>614</v>
      </c>
      <c r="T26" s="395" t="s">
        <v>614</v>
      </c>
      <c r="U26" s="395" t="s">
        <v>614</v>
      </c>
      <c r="V26" s="395" t="s">
        <v>614</v>
      </c>
      <c r="W26" s="395" t="s">
        <v>614</v>
      </c>
      <c r="X26" s="395" t="s">
        <v>614</v>
      </c>
      <c r="Y26" s="395" t="s">
        <v>614</v>
      </c>
      <c r="Z26" s="395" t="s">
        <v>614</v>
      </c>
      <c r="AA26" s="395" t="s">
        <v>614</v>
      </c>
      <c r="AB26" s="395" t="s">
        <v>614</v>
      </c>
      <c r="AC26" s="395" t="s">
        <v>614</v>
      </c>
      <c r="AD26" s="395" t="s">
        <v>614</v>
      </c>
      <c r="AE26" s="395" t="s">
        <v>614</v>
      </c>
      <c r="AF26" s="395" t="s">
        <v>614</v>
      </c>
      <c r="AG26" s="395" t="s">
        <v>614</v>
      </c>
      <c r="AH26" s="395" t="s">
        <v>614</v>
      </c>
      <c r="AI26" s="395" t="s">
        <v>614</v>
      </c>
      <c r="AJ26" s="395" t="s">
        <v>614</v>
      </c>
      <c r="AK26" s="395" t="s">
        <v>614</v>
      </c>
      <c r="AL26" s="395" t="s">
        <v>614</v>
      </c>
      <c r="AM26" s="395" t="s">
        <v>614</v>
      </c>
      <c r="AN26" s="395" t="s">
        <v>614</v>
      </c>
      <c r="AO26" s="395" t="s">
        <v>614</v>
      </c>
      <c r="AP26" s="395" t="s">
        <v>614</v>
      </c>
      <c r="AQ26" s="395" t="s">
        <v>614</v>
      </c>
      <c r="AR26" s="395" t="s">
        <v>614</v>
      </c>
      <c r="AS26" s="395" t="s">
        <v>614</v>
      </c>
      <c r="AT26" s="395" t="s">
        <v>614</v>
      </c>
      <c r="AU26" s="395" t="s">
        <v>614</v>
      </c>
      <c r="AV26" s="395" t="s">
        <v>614</v>
      </c>
      <c r="AW26" s="395" t="s">
        <v>614</v>
      </c>
      <c r="AX26" s="395" t="s">
        <v>614</v>
      </c>
      <c r="AY26" s="395" t="s">
        <v>614</v>
      </c>
      <c r="AZ26" s="395" t="s">
        <v>614</v>
      </c>
      <c r="BA26" s="395" t="s">
        <v>614</v>
      </c>
      <c r="BB26" s="395" t="s">
        <v>614</v>
      </c>
      <c r="BC26" s="395" t="s">
        <v>614</v>
      </c>
      <c r="BD26" s="395" t="s">
        <v>614</v>
      </c>
      <c r="BE26" s="395" t="s">
        <v>614</v>
      </c>
      <c r="BF26" s="395" t="s">
        <v>614</v>
      </c>
      <c r="BG26" s="395" t="s">
        <v>614</v>
      </c>
      <c r="BH26" s="395" t="s">
        <v>614</v>
      </c>
      <c r="BI26" s="395" t="s">
        <v>614</v>
      </c>
      <c r="BJ26" s="395" t="s">
        <v>614</v>
      </c>
      <c r="BK26" s="395" t="s">
        <v>614</v>
      </c>
      <c r="BL26" s="395">
        <v>99.45993897531325</v>
      </c>
      <c r="BM26" s="395">
        <v>126.1038655767793</v>
      </c>
      <c r="BN26" s="395">
        <v>152.98604032937789</v>
      </c>
      <c r="BO26" s="395">
        <v>179.42766398503792</v>
      </c>
      <c r="BP26" s="395">
        <v>220.87045793975454</v>
      </c>
      <c r="BQ26" s="395">
        <v>252.27197576665208</v>
      </c>
      <c r="BR26" s="395">
        <v>274.23709589580255</v>
      </c>
      <c r="BS26" s="395">
        <v>300.25519274908095</v>
      </c>
      <c r="BT26" s="395">
        <v>302.12204374352308</v>
      </c>
      <c r="BU26" s="395">
        <v>285.93220021424474</v>
      </c>
      <c r="BV26" s="395">
        <v>307.00938115698864</v>
      </c>
      <c r="BW26" s="395">
        <v>345.25748577713114</v>
      </c>
      <c r="BX26" s="395">
        <v>420.8120254849245</v>
      </c>
      <c r="BY26" s="395">
        <v>500.69367743036167</v>
      </c>
      <c r="BZ26" s="395">
        <v>662.28603794986986</v>
      </c>
      <c r="CA26" s="395">
        <v>866.74471098368031</v>
      </c>
      <c r="CB26" s="395">
        <v>750.66128551562383</v>
      </c>
      <c r="CC26" s="395">
        <v>609.93374832020902</v>
      </c>
      <c r="CD26" s="395">
        <v>650.52895747673483</v>
      </c>
      <c r="CE26" s="395">
        <v>683.53667635366025</v>
      </c>
      <c r="CF26" s="395">
        <v>719.72493205886019</v>
      </c>
      <c r="CG26" s="396">
        <v>765.87033091087619</v>
      </c>
    </row>
    <row r="27" spans="1:85" s="36" customFormat="1" x14ac:dyDescent="0.35">
      <c r="A27" s="547"/>
      <c r="B27" s="56" t="s">
        <v>847</v>
      </c>
      <c r="D27" s="395" t="s">
        <v>614</v>
      </c>
      <c r="E27" s="395" t="s">
        <v>614</v>
      </c>
      <c r="F27" s="395" t="s">
        <v>614</v>
      </c>
      <c r="G27" s="395" t="s">
        <v>614</v>
      </c>
      <c r="H27" s="395" t="s">
        <v>614</v>
      </c>
      <c r="I27" s="395" t="s">
        <v>614</v>
      </c>
      <c r="J27" s="395" t="s">
        <v>614</v>
      </c>
      <c r="K27" s="395" t="s">
        <v>614</v>
      </c>
      <c r="L27" s="395" t="s">
        <v>614</v>
      </c>
      <c r="M27" s="395" t="s">
        <v>614</v>
      </c>
      <c r="N27" s="395" t="s">
        <v>614</v>
      </c>
      <c r="O27" s="395" t="s">
        <v>614</v>
      </c>
      <c r="P27" s="395" t="s">
        <v>614</v>
      </c>
      <c r="Q27" s="395" t="s">
        <v>614</v>
      </c>
      <c r="R27" s="395" t="s">
        <v>614</v>
      </c>
      <c r="S27" s="395" t="s">
        <v>614</v>
      </c>
      <c r="T27" s="395" t="s">
        <v>614</v>
      </c>
      <c r="U27" s="395" t="s">
        <v>614</v>
      </c>
      <c r="V27" s="395" t="s">
        <v>614</v>
      </c>
      <c r="W27" s="395" t="s">
        <v>614</v>
      </c>
      <c r="X27" s="395" t="s">
        <v>614</v>
      </c>
      <c r="Y27" s="395" t="s">
        <v>614</v>
      </c>
      <c r="Z27" s="395" t="s">
        <v>614</v>
      </c>
      <c r="AA27" s="395" t="s">
        <v>614</v>
      </c>
      <c r="AB27" s="395" t="s">
        <v>614</v>
      </c>
      <c r="AC27" s="395" t="s">
        <v>614</v>
      </c>
      <c r="AD27" s="395" t="s">
        <v>614</v>
      </c>
      <c r="AE27" s="395" t="s">
        <v>614</v>
      </c>
      <c r="AF27" s="395" t="s">
        <v>614</v>
      </c>
      <c r="AG27" s="395" t="s">
        <v>614</v>
      </c>
      <c r="AH27" s="395" t="s">
        <v>614</v>
      </c>
      <c r="AI27" s="395" t="s">
        <v>614</v>
      </c>
      <c r="AJ27" s="395" t="s">
        <v>614</v>
      </c>
      <c r="AK27" s="395" t="s">
        <v>614</v>
      </c>
      <c r="AL27" s="395" t="s">
        <v>614</v>
      </c>
      <c r="AM27" s="395" t="s">
        <v>614</v>
      </c>
      <c r="AN27" s="395" t="s">
        <v>614</v>
      </c>
      <c r="AO27" s="395" t="s">
        <v>614</v>
      </c>
      <c r="AP27" s="395" t="s">
        <v>614</v>
      </c>
      <c r="AQ27" s="395" t="s">
        <v>614</v>
      </c>
      <c r="AR27" s="395" t="s">
        <v>614</v>
      </c>
      <c r="AS27" s="395" t="s">
        <v>614</v>
      </c>
      <c r="AT27" s="395" t="s">
        <v>614</v>
      </c>
      <c r="AU27" s="395" t="s">
        <v>614</v>
      </c>
      <c r="AV27" s="395" t="s">
        <v>614</v>
      </c>
      <c r="AW27" s="395" t="s">
        <v>614</v>
      </c>
      <c r="AX27" s="395" t="s">
        <v>614</v>
      </c>
      <c r="AY27" s="395" t="s">
        <v>614</v>
      </c>
      <c r="AZ27" s="395" t="s">
        <v>614</v>
      </c>
      <c r="BA27" s="395" t="s">
        <v>614</v>
      </c>
      <c r="BB27" s="395" t="s">
        <v>614</v>
      </c>
      <c r="BC27" s="395" t="s">
        <v>614</v>
      </c>
      <c r="BD27" s="395" t="s">
        <v>614</v>
      </c>
      <c r="BE27" s="395" t="s">
        <v>614</v>
      </c>
      <c r="BF27" s="395" t="s">
        <v>614</v>
      </c>
      <c r="BG27" s="395" t="s">
        <v>614</v>
      </c>
      <c r="BH27" s="395" t="s">
        <v>614</v>
      </c>
      <c r="BI27" s="395" t="s">
        <v>614</v>
      </c>
      <c r="BJ27" s="395" t="s">
        <v>614</v>
      </c>
      <c r="BK27" s="395" t="s">
        <v>614</v>
      </c>
      <c r="BL27" s="395">
        <v>22.911098280285508</v>
      </c>
      <c r="BM27" s="395">
        <v>26.48139283378131</v>
      </c>
      <c r="BN27" s="395">
        <v>29.383466506712136</v>
      </c>
      <c r="BO27" s="395">
        <v>31.163302722754715</v>
      </c>
      <c r="BP27" s="395">
        <v>32.761190341591991</v>
      </c>
      <c r="BQ27" s="395">
        <v>32.515440545309076</v>
      </c>
      <c r="BR27" s="395">
        <v>32.218041485030888</v>
      </c>
      <c r="BS27" s="395">
        <v>32.620100909511436</v>
      </c>
      <c r="BT27" s="395">
        <v>31.906919767503069</v>
      </c>
      <c r="BU27" s="395">
        <v>26.665432947447133</v>
      </c>
      <c r="BV27" s="395">
        <v>24.959949829831139</v>
      </c>
      <c r="BW27" s="395">
        <v>18.638667864965907</v>
      </c>
      <c r="BX27" s="395">
        <v>14.248057151727078</v>
      </c>
      <c r="BY27" s="395">
        <v>11.381068063983371</v>
      </c>
      <c r="BZ27" s="395">
        <v>8.4095643646398024</v>
      </c>
      <c r="CA27" s="395">
        <v>7.0015624584307483</v>
      </c>
      <c r="CB27" s="395">
        <v>3.3480296885799383</v>
      </c>
      <c r="CC27" s="395">
        <v>0.66813492869591884</v>
      </c>
      <c r="CD27" s="395">
        <v>0.71192462033203585</v>
      </c>
      <c r="CE27" s="395">
        <v>0.74804754377671945</v>
      </c>
      <c r="CF27" s="395">
        <v>0.78765117695445419</v>
      </c>
      <c r="CG27" s="396">
        <v>0.83815168916104055</v>
      </c>
    </row>
    <row r="28" spans="1:85" s="36" customFormat="1" x14ac:dyDescent="0.35">
      <c r="A28" s="547"/>
      <c r="B28" s="56" t="s">
        <v>36</v>
      </c>
      <c r="D28" s="395" t="s">
        <v>614</v>
      </c>
      <c r="E28" s="395" t="s">
        <v>614</v>
      </c>
      <c r="F28" s="395" t="s">
        <v>614</v>
      </c>
      <c r="G28" s="395" t="s">
        <v>614</v>
      </c>
      <c r="H28" s="395" t="s">
        <v>614</v>
      </c>
      <c r="I28" s="395" t="s">
        <v>614</v>
      </c>
      <c r="J28" s="395" t="s">
        <v>614</v>
      </c>
      <c r="K28" s="395" t="s">
        <v>614</v>
      </c>
      <c r="L28" s="395" t="s">
        <v>614</v>
      </c>
      <c r="M28" s="395" t="s">
        <v>614</v>
      </c>
      <c r="N28" s="395" t="s">
        <v>614</v>
      </c>
      <c r="O28" s="395" t="s">
        <v>614</v>
      </c>
      <c r="P28" s="395" t="s">
        <v>614</v>
      </c>
      <c r="Q28" s="395" t="s">
        <v>614</v>
      </c>
      <c r="R28" s="395" t="s">
        <v>614</v>
      </c>
      <c r="S28" s="395" t="s">
        <v>614</v>
      </c>
      <c r="T28" s="395" t="s">
        <v>614</v>
      </c>
      <c r="U28" s="395" t="s">
        <v>614</v>
      </c>
      <c r="V28" s="395" t="s">
        <v>614</v>
      </c>
      <c r="W28" s="395" t="s">
        <v>614</v>
      </c>
      <c r="X28" s="395" t="s">
        <v>614</v>
      </c>
      <c r="Y28" s="395" t="s">
        <v>614</v>
      </c>
      <c r="Z28" s="395" t="s">
        <v>614</v>
      </c>
      <c r="AA28" s="395" t="s">
        <v>614</v>
      </c>
      <c r="AB28" s="395" t="s">
        <v>614</v>
      </c>
      <c r="AC28" s="395" t="s">
        <v>614</v>
      </c>
      <c r="AD28" s="395" t="s">
        <v>614</v>
      </c>
      <c r="AE28" s="395" t="s">
        <v>614</v>
      </c>
      <c r="AF28" s="395" t="s">
        <v>614</v>
      </c>
      <c r="AG28" s="395" t="s">
        <v>614</v>
      </c>
      <c r="AH28" s="395" t="s">
        <v>614</v>
      </c>
      <c r="AI28" s="395" t="s">
        <v>614</v>
      </c>
      <c r="AJ28" s="395" t="s">
        <v>614</v>
      </c>
      <c r="AK28" s="395" t="s">
        <v>614</v>
      </c>
      <c r="AL28" s="395" t="s">
        <v>614</v>
      </c>
      <c r="AM28" s="395" t="s">
        <v>614</v>
      </c>
      <c r="AN28" s="395" t="s">
        <v>614</v>
      </c>
      <c r="AO28" s="395" t="s">
        <v>614</v>
      </c>
      <c r="AP28" s="395" t="s">
        <v>614</v>
      </c>
      <c r="AQ28" s="395" t="s">
        <v>614</v>
      </c>
      <c r="AR28" s="395" t="s">
        <v>614</v>
      </c>
      <c r="AS28" s="395" t="s">
        <v>614</v>
      </c>
      <c r="AT28" s="395" t="s">
        <v>614</v>
      </c>
      <c r="AU28" s="395" t="s">
        <v>614</v>
      </c>
      <c r="AV28" s="395" t="s">
        <v>614</v>
      </c>
      <c r="AW28" s="395" t="s">
        <v>614</v>
      </c>
      <c r="AX28" s="395" t="s">
        <v>614</v>
      </c>
      <c r="AY28" s="395" t="s">
        <v>614</v>
      </c>
      <c r="AZ28" s="395" t="s">
        <v>614</v>
      </c>
      <c r="BA28" s="395" t="s">
        <v>614</v>
      </c>
      <c r="BB28" s="395" t="s">
        <v>614</v>
      </c>
      <c r="BC28" s="395" t="s">
        <v>614</v>
      </c>
      <c r="BD28" s="395" t="s">
        <v>614</v>
      </c>
      <c r="BE28" s="395" t="s">
        <v>614</v>
      </c>
      <c r="BF28" s="395" t="s">
        <v>614</v>
      </c>
      <c r="BG28" s="395" t="s">
        <v>614</v>
      </c>
      <c r="BH28" s="395" t="s">
        <v>614</v>
      </c>
      <c r="BI28" s="395" t="s">
        <v>614</v>
      </c>
      <c r="BJ28" s="395" t="s">
        <v>614</v>
      </c>
      <c r="BK28" s="395" t="s">
        <v>614</v>
      </c>
      <c r="BL28" s="395">
        <v>729.57844381337998</v>
      </c>
      <c r="BM28" s="395">
        <v>811.77139366659742</v>
      </c>
      <c r="BN28" s="395">
        <v>789.08018610923807</v>
      </c>
      <c r="BO28" s="395">
        <v>845.76504266207826</v>
      </c>
      <c r="BP28" s="395">
        <v>954.91007025113925</v>
      </c>
      <c r="BQ28" s="395">
        <v>1050.0322154118712</v>
      </c>
      <c r="BR28" s="395">
        <v>1152.4229375804537</v>
      </c>
      <c r="BS28" s="395">
        <v>1242.6322315630098</v>
      </c>
      <c r="BT28" s="395">
        <v>1317.0764254864059</v>
      </c>
      <c r="BU28" s="395">
        <v>1382.1764984226986</v>
      </c>
      <c r="BV28" s="395">
        <v>1433.7626230447277</v>
      </c>
      <c r="BW28" s="395">
        <v>1488.0625701761858</v>
      </c>
      <c r="BX28" s="395">
        <v>1572.080207843569</v>
      </c>
      <c r="BY28" s="395">
        <v>1653.5244285917215</v>
      </c>
      <c r="BZ28" s="395">
        <v>1765.2498846493579</v>
      </c>
      <c r="CA28" s="395">
        <v>1833.5005866726933</v>
      </c>
      <c r="CB28" s="395">
        <v>2123.0065102477943</v>
      </c>
      <c r="CC28" s="395">
        <v>2250.6275835397314</v>
      </c>
      <c r="CD28" s="395">
        <v>2425.4824118885026</v>
      </c>
      <c r="CE28" s="395">
        <v>2525.812094371664</v>
      </c>
      <c r="CF28" s="395">
        <v>2680.7641490244655</v>
      </c>
      <c r="CG28" s="396">
        <v>2916.7623342865927</v>
      </c>
    </row>
    <row r="29" spans="1:85" s="36" customFormat="1" x14ac:dyDescent="0.35">
      <c r="A29" s="547"/>
      <c r="B29" s="56" t="s">
        <v>888</v>
      </c>
      <c r="D29" s="395" t="s">
        <v>614</v>
      </c>
      <c r="E29" s="395" t="s">
        <v>614</v>
      </c>
      <c r="F29" s="395" t="s">
        <v>614</v>
      </c>
      <c r="G29" s="395" t="s">
        <v>614</v>
      </c>
      <c r="H29" s="395" t="s">
        <v>614</v>
      </c>
      <c r="I29" s="395" t="s">
        <v>614</v>
      </c>
      <c r="J29" s="395" t="s">
        <v>614</v>
      </c>
      <c r="K29" s="395" t="s">
        <v>614</v>
      </c>
      <c r="L29" s="395" t="s">
        <v>614</v>
      </c>
      <c r="M29" s="395" t="s">
        <v>614</v>
      </c>
      <c r="N29" s="395" t="s">
        <v>614</v>
      </c>
      <c r="O29" s="395" t="s">
        <v>614</v>
      </c>
      <c r="P29" s="395" t="s">
        <v>614</v>
      </c>
      <c r="Q29" s="395" t="s">
        <v>614</v>
      </c>
      <c r="R29" s="395" t="s">
        <v>614</v>
      </c>
      <c r="S29" s="395" t="s">
        <v>614</v>
      </c>
      <c r="T29" s="395" t="s">
        <v>614</v>
      </c>
      <c r="U29" s="395" t="s">
        <v>614</v>
      </c>
      <c r="V29" s="395" t="s">
        <v>614</v>
      </c>
      <c r="W29" s="395" t="s">
        <v>614</v>
      </c>
      <c r="X29" s="395" t="s">
        <v>614</v>
      </c>
      <c r="Y29" s="395" t="s">
        <v>614</v>
      </c>
      <c r="Z29" s="395" t="s">
        <v>614</v>
      </c>
      <c r="AA29" s="395" t="s">
        <v>614</v>
      </c>
      <c r="AB29" s="395" t="s">
        <v>614</v>
      </c>
      <c r="AC29" s="395" t="s">
        <v>614</v>
      </c>
      <c r="AD29" s="395" t="s">
        <v>614</v>
      </c>
      <c r="AE29" s="395" t="s">
        <v>614</v>
      </c>
      <c r="AF29" s="395" t="s">
        <v>614</v>
      </c>
      <c r="AG29" s="395" t="s">
        <v>614</v>
      </c>
      <c r="AH29" s="395" t="s">
        <v>614</v>
      </c>
      <c r="AI29" s="395" t="s">
        <v>614</v>
      </c>
      <c r="AJ29" s="395" t="s">
        <v>614</v>
      </c>
      <c r="AK29" s="395" t="s">
        <v>614</v>
      </c>
      <c r="AL29" s="395" t="s">
        <v>614</v>
      </c>
      <c r="AM29" s="395" t="s">
        <v>614</v>
      </c>
      <c r="AN29" s="395" t="s">
        <v>614</v>
      </c>
      <c r="AO29" s="395" t="s">
        <v>614</v>
      </c>
      <c r="AP29" s="395" t="s">
        <v>614</v>
      </c>
      <c r="AQ29" s="395" t="s">
        <v>614</v>
      </c>
      <c r="AR29" s="395" t="s">
        <v>614</v>
      </c>
      <c r="AS29" s="395" t="s">
        <v>614</v>
      </c>
      <c r="AT29" s="395" t="s">
        <v>614</v>
      </c>
      <c r="AU29" s="395" t="s">
        <v>614</v>
      </c>
      <c r="AV29" s="395" t="s">
        <v>614</v>
      </c>
      <c r="AW29" s="395" t="s">
        <v>614</v>
      </c>
      <c r="AX29" s="395" t="s">
        <v>614</v>
      </c>
      <c r="AY29" s="395" t="s">
        <v>614</v>
      </c>
      <c r="AZ29" s="395" t="s">
        <v>614</v>
      </c>
      <c r="BA29" s="395" t="s">
        <v>614</v>
      </c>
      <c r="BB29" s="395" t="s">
        <v>614</v>
      </c>
      <c r="BC29" s="395" t="s">
        <v>614</v>
      </c>
      <c r="BD29" s="395" t="s">
        <v>614</v>
      </c>
      <c r="BE29" s="395" t="s">
        <v>614</v>
      </c>
      <c r="BF29" s="395" t="s">
        <v>614</v>
      </c>
      <c r="BG29" s="395" t="s">
        <v>614</v>
      </c>
      <c r="BH29" s="395" t="s">
        <v>614</v>
      </c>
      <c r="BI29" s="395" t="s">
        <v>614</v>
      </c>
      <c r="BJ29" s="395" t="s">
        <v>614</v>
      </c>
      <c r="BK29" s="395" t="s">
        <v>614</v>
      </c>
      <c r="BL29" s="395">
        <v>1732.6349857079667</v>
      </c>
      <c r="BM29" s="395">
        <v>2425.5878015465441</v>
      </c>
      <c r="BN29" s="395">
        <v>3188.439054253764</v>
      </c>
      <c r="BO29" s="395">
        <v>3820.5403163022961</v>
      </c>
      <c r="BP29" s="395">
        <v>4315.1379425227778</v>
      </c>
      <c r="BQ29" s="395">
        <v>4861.3146503387634</v>
      </c>
      <c r="BR29" s="395">
        <v>5311.7474062442998</v>
      </c>
      <c r="BS29" s="395">
        <v>5479.6586182681949</v>
      </c>
      <c r="BT29" s="395">
        <v>5300.9156882785428</v>
      </c>
      <c r="BU29" s="395">
        <v>4949.7419052072837</v>
      </c>
      <c r="BV29" s="395">
        <v>4590.9738656666432</v>
      </c>
      <c r="BW29" s="395">
        <v>4060.5512484256724</v>
      </c>
      <c r="BX29" s="395">
        <v>3708.2007587962635</v>
      </c>
      <c r="BY29" s="395">
        <v>3276.9193680249527</v>
      </c>
      <c r="BZ29" s="395">
        <v>2959.615844371865</v>
      </c>
      <c r="CA29" s="395">
        <v>2905.425773235323</v>
      </c>
      <c r="CB29" s="395">
        <v>2928.9286562778861</v>
      </c>
      <c r="CC29" s="395">
        <v>2513.3952231377593</v>
      </c>
      <c r="CD29" s="395">
        <v>2679.4244900337835</v>
      </c>
      <c r="CE29" s="395">
        <v>2808.2410876968429</v>
      </c>
      <c r="CF29" s="395">
        <v>2946.0425781863728</v>
      </c>
      <c r="CG29" s="396">
        <v>3122.9382077017958</v>
      </c>
    </row>
    <row r="30" spans="1:85" s="36" customFormat="1" ht="26.25" customHeight="1" x14ac:dyDescent="0.35">
      <c r="A30" s="547"/>
      <c r="B30" s="543" t="s">
        <v>889</v>
      </c>
      <c r="D30" s="395">
        <v>0</v>
      </c>
      <c r="E30" s="395">
        <v>0</v>
      </c>
      <c r="F30" s="395">
        <v>0</v>
      </c>
      <c r="G30" s="395">
        <v>0</v>
      </c>
      <c r="H30" s="395">
        <v>0</v>
      </c>
      <c r="I30" s="395">
        <v>0</v>
      </c>
      <c r="J30" s="395">
        <v>0</v>
      </c>
      <c r="K30" s="395">
        <v>0</v>
      </c>
      <c r="L30" s="395">
        <v>0</v>
      </c>
      <c r="M30" s="395">
        <v>0</v>
      </c>
      <c r="N30" s="395">
        <v>0</v>
      </c>
      <c r="O30" s="395">
        <v>0</v>
      </c>
      <c r="P30" s="395">
        <v>0</v>
      </c>
      <c r="Q30" s="395">
        <v>0</v>
      </c>
      <c r="R30" s="395">
        <v>0</v>
      </c>
      <c r="S30" s="395">
        <v>0</v>
      </c>
      <c r="T30" s="395">
        <v>0</v>
      </c>
      <c r="U30" s="395">
        <v>0</v>
      </c>
      <c r="V30" s="395">
        <v>0</v>
      </c>
      <c r="W30" s="395">
        <v>0</v>
      </c>
      <c r="X30" s="395">
        <v>0</v>
      </c>
      <c r="Y30" s="395">
        <v>0</v>
      </c>
      <c r="Z30" s="395">
        <v>0</v>
      </c>
      <c r="AA30" s="395">
        <v>0</v>
      </c>
      <c r="AB30" s="395">
        <v>0</v>
      </c>
      <c r="AC30" s="395">
        <v>0</v>
      </c>
      <c r="AD30" s="395">
        <v>0</v>
      </c>
      <c r="AE30" s="395">
        <v>0</v>
      </c>
      <c r="AF30" s="395">
        <v>0</v>
      </c>
      <c r="AG30" s="395">
        <v>0</v>
      </c>
      <c r="AH30" s="395">
        <v>320.9395900106818</v>
      </c>
      <c r="AI30" s="395">
        <v>352.75813604081998</v>
      </c>
      <c r="AJ30" s="395">
        <v>455.35323341022615</v>
      </c>
      <c r="AK30" s="395">
        <v>736.40552867942881</v>
      </c>
      <c r="AL30" s="395">
        <v>946.35929177961918</v>
      </c>
      <c r="AM30" s="395">
        <v>1119.0866247744702</v>
      </c>
      <c r="AN30" s="395">
        <v>1260.4022225303984</v>
      </c>
      <c r="AO30" s="395">
        <v>1413.4558865030046</v>
      </c>
      <c r="AP30" s="395">
        <v>1518.3915054319073</v>
      </c>
      <c r="AQ30" s="395">
        <v>1572.8116400781266</v>
      </c>
      <c r="AR30" s="395">
        <v>1819.8820000000001</v>
      </c>
      <c r="AS30" s="395">
        <v>2044.9829999999999</v>
      </c>
      <c r="AT30" s="395">
        <v>2323.52</v>
      </c>
      <c r="AU30" s="395">
        <v>2573.1280000000002</v>
      </c>
      <c r="AV30" s="395">
        <v>2807.8249999999998</v>
      </c>
      <c r="AW30" s="395">
        <v>3189.0050000000001</v>
      </c>
      <c r="AX30" s="395">
        <v>3402.2148963971672</v>
      </c>
      <c r="AY30" s="395">
        <v>3614.8473488867526</v>
      </c>
      <c r="AZ30" s="395">
        <v>3751.9206727282358</v>
      </c>
      <c r="BA30" s="395">
        <v>3788.0146137757624</v>
      </c>
      <c r="BB30" s="395">
        <v>3851.7417929521921</v>
      </c>
      <c r="BC30" s="395">
        <v>3997.2728888889624</v>
      </c>
      <c r="BD30" s="395">
        <v>4207.3417317175063</v>
      </c>
      <c r="BE30" s="395">
        <v>4458.6120397296809</v>
      </c>
      <c r="BF30" s="395">
        <v>4782.8062827579006</v>
      </c>
      <c r="BG30" s="395">
        <v>4439.9426964228405</v>
      </c>
      <c r="BH30" s="395">
        <v>4548.4601171225586</v>
      </c>
      <c r="BI30" s="395">
        <v>4563.9384927414358</v>
      </c>
      <c r="BJ30" s="395">
        <v>4861.4789099542368</v>
      </c>
      <c r="BK30" s="395">
        <v>4923.6027084858815</v>
      </c>
      <c r="BL30" s="395">
        <v>5503.9442212258709</v>
      </c>
      <c r="BM30" s="395">
        <v>5762.4397376097304</v>
      </c>
      <c r="BN30" s="395">
        <v>5948.9797621593234</v>
      </c>
      <c r="BO30" s="395">
        <v>6241.622946717006</v>
      </c>
      <c r="BP30" s="395">
        <v>6427.139962759471</v>
      </c>
      <c r="BQ30" s="395">
        <v>6544.0581409153201</v>
      </c>
      <c r="BR30" s="395">
        <v>6578.0549409279665</v>
      </c>
      <c r="BS30" s="395">
        <v>6527.4880116677159</v>
      </c>
      <c r="BT30" s="395">
        <v>6329.2889150000001</v>
      </c>
      <c r="BU30" s="395">
        <v>6088.1434402404884</v>
      </c>
      <c r="BV30" s="395">
        <v>5834.4756976856261</v>
      </c>
      <c r="BW30" s="395">
        <v>5764.5872541995759</v>
      </c>
      <c r="BX30" s="395">
        <v>5769.2912694223442</v>
      </c>
      <c r="BY30" s="395">
        <v>5690.3957853275979</v>
      </c>
      <c r="BZ30" s="395">
        <v>5890.0821823973192</v>
      </c>
      <c r="CA30" s="395">
        <v>6248.0965153669295</v>
      </c>
      <c r="CB30" s="395">
        <v>6784.1317779687342</v>
      </c>
      <c r="CC30" s="395">
        <v>6886.4881658858267</v>
      </c>
      <c r="CD30" s="395">
        <v>7052.961463596931</v>
      </c>
      <c r="CE30" s="395">
        <v>7050.5177577941504</v>
      </c>
      <c r="CF30" s="395">
        <v>7148.4240590994823</v>
      </c>
      <c r="CG30" s="396">
        <v>7377.1330478830196</v>
      </c>
    </row>
    <row r="31" spans="1:85" s="36" customFormat="1" x14ac:dyDescent="0.35">
      <c r="A31" s="547"/>
      <c r="B31" s="543" t="s">
        <v>890</v>
      </c>
      <c r="D31" s="395">
        <v>0</v>
      </c>
      <c r="E31" s="395">
        <v>0</v>
      </c>
      <c r="F31" s="395">
        <v>0</v>
      </c>
      <c r="G31" s="395">
        <v>0</v>
      </c>
      <c r="H31" s="395">
        <v>0</v>
      </c>
      <c r="I31" s="395">
        <v>0</v>
      </c>
      <c r="J31" s="395">
        <v>0</v>
      </c>
      <c r="K31" s="395">
        <v>0</v>
      </c>
      <c r="L31" s="395">
        <v>0</v>
      </c>
      <c r="M31" s="395">
        <v>0</v>
      </c>
      <c r="N31" s="395">
        <v>0</v>
      </c>
      <c r="O31" s="395">
        <v>0</v>
      </c>
      <c r="P31" s="395">
        <v>0</v>
      </c>
      <c r="Q31" s="395">
        <v>0</v>
      </c>
      <c r="R31" s="395">
        <v>0</v>
      </c>
      <c r="S31" s="395">
        <v>0</v>
      </c>
      <c r="T31" s="395">
        <v>0</v>
      </c>
      <c r="U31" s="395">
        <v>0</v>
      </c>
      <c r="V31" s="395">
        <v>0</v>
      </c>
      <c r="W31" s="395">
        <v>0</v>
      </c>
      <c r="X31" s="395">
        <v>0</v>
      </c>
      <c r="Y31" s="395">
        <v>0</v>
      </c>
      <c r="Z31" s="395">
        <v>0</v>
      </c>
      <c r="AA31" s="395">
        <v>0</v>
      </c>
      <c r="AB31" s="395">
        <v>0</v>
      </c>
      <c r="AC31" s="395">
        <v>0</v>
      </c>
      <c r="AD31" s="395">
        <v>0</v>
      </c>
      <c r="AE31" s="395">
        <v>0</v>
      </c>
      <c r="AF31" s="395">
        <v>0</v>
      </c>
      <c r="AG31" s="395">
        <v>0</v>
      </c>
      <c r="AH31" s="395">
        <v>400.0604099893182</v>
      </c>
      <c r="AI31" s="395">
        <v>440.24186395918002</v>
      </c>
      <c r="AJ31" s="395">
        <v>568.64676658977385</v>
      </c>
      <c r="AK31" s="395">
        <v>919.1944713205711</v>
      </c>
      <c r="AL31" s="395">
        <v>1181.6407082203809</v>
      </c>
      <c r="AM31" s="395">
        <v>1396.9133752255298</v>
      </c>
      <c r="AN31" s="395">
        <v>1572.5977774696016</v>
      </c>
      <c r="AO31" s="395">
        <v>1763.5441134969954</v>
      </c>
      <c r="AP31" s="395">
        <v>1896.6084945680927</v>
      </c>
      <c r="AQ31" s="395">
        <v>1963.1883599218734</v>
      </c>
      <c r="AR31" s="395">
        <v>1903.5669999999996</v>
      </c>
      <c r="AS31" s="395">
        <v>2187.5540000000001</v>
      </c>
      <c r="AT31" s="395">
        <v>2771.8210000000004</v>
      </c>
      <c r="AU31" s="395">
        <v>3785.5239999999999</v>
      </c>
      <c r="AV31" s="395">
        <v>5004.2709999999997</v>
      </c>
      <c r="AW31" s="395">
        <v>6027.84</v>
      </c>
      <c r="AX31" s="395">
        <v>6701.0210236028324</v>
      </c>
      <c r="AY31" s="395">
        <v>7259.8193451132483</v>
      </c>
      <c r="AZ31" s="395">
        <v>7627.8412922717598</v>
      </c>
      <c r="BA31" s="395">
        <v>7388.3815092242367</v>
      </c>
      <c r="BB31" s="395">
        <v>7213.0624270478093</v>
      </c>
      <c r="BC31" s="395">
        <v>7066.830927785636</v>
      </c>
      <c r="BD31" s="395">
        <v>6955.0272430824934</v>
      </c>
      <c r="BE31" s="395">
        <v>7130.0830912703186</v>
      </c>
      <c r="BF31" s="395">
        <v>7853.4141332420995</v>
      </c>
      <c r="BG31" s="395">
        <v>7907.4304242871603</v>
      </c>
      <c r="BH31" s="395">
        <v>8609.1099443174407</v>
      </c>
      <c r="BI31" s="395">
        <v>9364.2666422585626</v>
      </c>
      <c r="BJ31" s="395">
        <v>9979.0686760457666</v>
      </c>
      <c r="BK31" s="395">
        <v>10808.197886514117</v>
      </c>
      <c r="BL31" s="395">
        <v>11599.496940774132</v>
      </c>
      <c r="BM31" s="395">
        <v>14226.791440390265</v>
      </c>
      <c r="BN31" s="395">
        <v>15478.01053884067</v>
      </c>
      <c r="BO31" s="395">
        <v>16578.667176283001</v>
      </c>
      <c r="BP31" s="395">
        <v>17472.491649240532</v>
      </c>
      <c r="BQ31" s="395">
        <v>17625.749532084679</v>
      </c>
      <c r="BR31" s="395">
        <v>17738.510614072031</v>
      </c>
      <c r="BS31" s="395">
        <v>17716.225635332288</v>
      </c>
      <c r="BT31" s="395">
        <v>17111.31100400001</v>
      </c>
      <c r="BU31" s="395">
        <v>16213.076773759509</v>
      </c>
      <c r="BV31" s="395">
        <v>14895.346253314372</v>
      </c>
      <c r="BW31" s="395">
        <v>12614.417210150652</v>
      </c>
      <c r="BX31" s="395">
        <v>11565.004433577658</v>
      </c>
      <c r="BY31" s="395">
        <v>10435.361701867883</v>
      </c>
      <c r="BZ31" s="395">
        <v>9689.0704626740935</v>
      </c>
      <c r="CA31" s="395">
        <v>9524.4980320953309</v>
      </c>
      <c r="CB31" s="395">
        <v>8567.4767805593856</v>
      </c>
      <c r="CC31" s="395">
        <v>5313.4985840212039</v>
      </c>
      <c r="CD31" s="395">
        <v>4443.5987285524625</v>
      </c>
      <c r="CE31" s="395">
        <v>4657.0452430924825</v>
      </c>
      <c r="CF31" s="395">
        <v>4890.7892696353092</v>
      </c>
      <c r="CG31" s="396">
        <v>5191.0691592146622</v>
      </c>
    </row>
    <row r="32" spans="1:85" s="36" customFormat="1" ht="26.25" customHeight="1" x14ac:dyDescent="0.35">
      <c r="A32" s="545"/>
      <c r="B32" s="58" t="s">
        <v>851</v>
      </c>
      <c r="D32" s="395"/>
      <c r="E32" s="395"/>
      <c r="F32" s="395"/>
      <c r="G32" s="395"/>
      <c r="H32" s="395"/>
      <c r="I32" s="395"/>
      <c r="J32" s="395"/>
      <c r="K32" s="395"/>
      <c r="L32" s="395"/>
      <c r="M32" s="395"/>
      <c r="N32" s="395"/>
      <c r="O32" s="395"/>
      <c r="P32" s="395"/>
      <c r="Q32" s="395"/>
      <c r="R32" s="395"/>
      <c r="S32" s="395"/>
      <c r="T32" s="395"/>
      <c r="U32" s="395"/>
      <c r="V32" s="395"/>
      <c r="W32" s="395"/>
      <c r="X32" s="395"/>
      <c r="Y32" s="395"/>
      <c r="Z32" s="395"/>
      <c r="AA32" s="395"/>
      <c r="AB32" s="395"/>
      <c r="AC32" s="395"/>
      <c r="AD32" s="395"/>
      <c r="AE32" s="395"/>
      <c r="AF32" s="395"/>
      <c r="AG32" s="395"/>
      <c r="AH32" s="395"/>
      <c r="AI32" s="395"/>
      <c r="AJ32" s="395"/>
      <c r="AK32" s="395"/>
      <c r="AL32" s="395"/>
      <c r="AM32" s="395"/>
      <c r="AN32" s="395"/>
      <c r="AO32" s="395"/>
      <c r="AP32" s="395"/>
      <c r="AQ32" s="395"/>
      <c r="AR32" s="395"/>
      <c r="AS32" s="395"/>
      <c r="AT32" s="395"/>
      <c r="AU32" s="395"/>
      <c r="AV32" s="395"/>
      <c r="AW32" s="395"/>
      <c r="AX32" s="395"/>
      <c r="AY32" s="395"/>
      <c r="AZ32" s="395"/>
      <c r="BA32" s="395"/>
      <c r="BB32" s="395"/>
      <c r="BC32" s="395"/>
      <c r="BD32" s="395"/>
      <c r="BE32" s="395"/>
      <c r="BF32" s="395"/>
      <c r="BG32" s="395"/>
      <c r="BH32" s="395"/>
      <c r="BI32" s="395"/>
      <c r="BJ32" s="395"/>
      <c r="BK32" s="395"/>
      <c r="BL32" s="395"/>
      <c r="BM32" s="395"/>
      <c r="BN32" s="395"/>
      <c r="BO32" s="395"/>
      <c r="BP32" s="395"/>
      <c r="BQ32" s="395"/>
      <c r="BR32" s="395"/>
      <c r="BS32" s="395"/>
      <c r="BT32" s="395"/>
      <c r="BU32" s="395"/>
      <c r="BV32" s="395"/>
      <c r="BW32" s="395"/>
      <c r="BX32" s="395"/>
      <c r="BY32" s="395"/>
      <c r="BZ32" s="395"/>
      <c r="CA32" s="395"/>
      <c r="CB32" s="395"/>
      <c r="CC32" s="395"/>
      <c r="CD32" s="395"/>
      <c r="CE32" s="395"/>
      <c r="CF32" s="395"/>
      <c r="CG32" s="396"/>
    </row>
    <row r="33" spans="1:85" s="36" customFormat="1" x14ac:dyDescent="0.35">
      <c r="A33" s="98"/>
      <c r="B33" s="56" t="s">
        <v>891</v>
      </c>
      <c r="D33" s="395">
        <v>0</v>
      </c>
      <c r="E33" s="395">
        <v>0</v>
      </c>
      <c r="F33" s="395">
        <v>0</v>
      </c>
      <c r="G33" s="395">
        <v>0</v>
      </c>
      <c r="H33" s="395">
        <v>0</v>
      </c>
      <c r="I33" s="395">
        <v>0</v>
      </c>
      <c r="J33" s="395">
        <v>0</v>
      </c>
      <c r="K33" s="395">
        <v>0</v>
      </c>
      <c r="L33" s="395">
        <v>0</v>
      </c>
      <c r="M33" s="395">
        <v>0</v>
      </c>
      <c r="N33" s="395">
        <v>0</v>
      </c>
      <c r="O33" s="395">
        <v>0</v>
      </c>
      <c r="P33" s="395">
        <v>0</v>
      </c>
      <c r="Q33" s="395">
        <v>0</v>
      </c>
      <c r="R33" s="395">
        <v>0</v>
      </c>
      <c r="S33" s="395">
        <v>0</v>
      </c>
      <c r="T33" s="395">
        <v>0</v>
      </c>
      <c r="U33" s="395">
        <v>0</v>
      </c>
      <c r="V33" s="395">
        <v>0</v>
      </c>
      <c r="W33" s="395">
        <v>0</v>
      </c>
      <c r="X33" s="395">
        <v>0</v>
      </c>
      <c r="Y33" s="395">
        <v>0</v>
      </c>
      <c r="Z33" s="395">
        <v>0</v>
      </c>
      <c r="AA33" s="395">
        <v>0</v>
      </c>
      <c r="AB33" s="395">
        <v>0</v>
      </c>
      <c r="AC33" s="395">
        <v>0</v>
      </c>
      <c r="AD33" s="395">
        <v>0</v>
      </c>
      <c r="AE33" s="395">
        <v>0</v>
      </c>
      <c r="AF33" s="395">
        <v>0</v>
      </c>
      <c r="AG33" s="395">
        <v>0</v>
      </c>
      <c r="AH33" s="395">
        <v>320.9395900106818</v>
      </c>
      <c r="AI33" s="395">
        <v>352.75813604081998</v>
      </c>
      <c r="AJ33" s="395">
        <v>455.35323341022615</v>
      </c>
      <c r="AK33" s="395">
        <v>736.40552867942881</v>
      </c>
      <c r="AL33" s="395">
        <v>946.35929177961918</v>
      </c>
      <c r="AM33" s="395">
        <v>1119.0866247744702</v>
      </c>
      <c r="AN33" s="395">
        <v>1260.4022225303984</v>
      </c>
      <c r="AO33" s="395">
        <v>1413.4558865030046</v>
      </c>
      <c r="AP33" s="395">
        <v>1518.3915054319073</v>
      </c>
      <c r="AQ33" s="395">
        <v>1572.8116400781266</v>
      </c>
      <c r="AR33" s="395">
        <v>1819.8820000000001</v>
      </c>
      <c r="AS33" s="395">
        <v>2044.9829999999999</v>
      </c>
      <c r="AT33" s="395">
        <v>2323.52</v>
      </c>
      <c r="AU33" s="395">
        <v>2573.1280000000002</v>
      </c>
      <c r="AV33" s="395">
        <v>2807.8249999999998</v>
      </c>
      <c r="AW33" s="395">
        <v>3189.0050000000001</v>
      </c>
      <c r="AX33" s="395">
        <v>3402.2148963971672</v>
      </c>
      <c r="AY33" s="395">
        <v>3614.8473488867526</v>
      </c>
      <c r="AZ33" s="395">
        <v>3751.9206727282358</v>
      </c>
      <c r="BA33" s="395">
        <v>3788.0146137757624</v>
      </c>
      <c r="BB33" s="395">
        <v>3851.7417929521921</v>
      </c>
      <c r="BC33" s="395">
        <v>3997.2728888889624</v>
      </c>
      <c r="BD33" s="395">
        <v>4207.3417317175063</v>
      </c>
      <c r="BE33" s="395">
        <v>4458.6120397296809</v>
      </c>
      <c r="BF33" s="395">
        <v>4782.8062827579006</v>
      </c>
      <c r="BG33" s="395">
        <v>4439.9426964228405</v>
      </c>
      <c r="BH33" s="395">
        <v>4548.4601171225586</v>
      </c>
      <c r="BI33" s="395">
        <v>4563.9384927414358</v>
      </c>
      <c r="BJ33" s="395">
        <v>4861.4789099542368</v>
      </c>
      <c r="BK33" s="395">
        <v>4923.6027084858815</v>
      </c>
      <c r="BL33" s="395">
        <v>5503.9442212258709</v>
      </c>
      <c r="BM33" s="395">
        <v>5762.4397376097304</v>
      </c>
      <c r="BN33" s="395">
        <v>5948.9797621593234</v>
      </c>
      <c r="BO33" s="395">
        <v>6241.622946717006</v>
      </c>
      <c r="BP33" s="395">
        <v>6427.139962759471</v>
      </c>
      <c r="BQ33" s="395">
        <v>6544.0581409153201</v>
      </c>
      <c r="BR33" s="395">
        <v>6578.0549409279665</v>
      </c>
      <c r="BS33" s="395">
        <v>6527.4880116677159</v>
      </c>
      <c r="BT33" s="395">
        <v>6329.2889150000001</v>
      </c>
      <c r="BU33" s="395">
        <v>6088.1434402404884</v>
      </c>
      <c r="BV33" s="395"/>
      <c r="BW33" s="395"/>
      <c r="BX33" s="395"/>
      <c r="BY33" s="395"/>
      <c r="BZ33" s="395"/>
      <c r="CA33" s="395"/>
      <c r="CB33" s="395"/>
      <c r="CC33" s="395"/>
      <c r="CD33" s="395"/>
      <c r="CE33" s="395"/>
      <c r="CF33" s="395"/>
      <c r="CG33" s="396"/>
    </row>
    <row r="34" spans="1:85" s="36" customFormat="1" ht="23.25" customHeight="1" x14ac:dyDescent="0.35">
      <c r="A34" s="98"/>
      <c r="B34" s="56" t="s">
        <v>853</v>
      </c>
      <c r="D34" s="395">
        <v>0</v>
      </c>
      <c r="E34" s="395">
        <v>0</v>
      </c>
      <c r="F34" s="395">
        <v>0</v>
      </c>
      <c r="G34" s="395">
        <v>0</v>
      </c>
      <c r="H34" s="395">
        <v>0</v>
      </c>
      <c r="I34" s="395">
        <v>0</v>
      </c>
      <c r="J34" s="395">
        <v>0</v>
      </c>
      <c r="K34" s="395">
        <v>0</v>
      </c>
      <c r="L34" s="395">
        <v>0</v>
      </c>
      <c r="M34" s="395">
        <v>0</v>
      </c>
      <c r="N34" s="395">
        <v>0</v>
      </c>
      <c r="O34" s="395">
        <v>0</v>
      </c>
      <c r="P34" s="395">
        <v>0</v>
      </c>
      <c r="Q34" s="395">
        <v>0</v>
      </c>
      <c r="R34" s="395">
        <v>0</v>
      </c>
      <c r="S34" s="395">
        <v>0</v>
      </c>
      <c r="T34" s="395">
        <v>0</v>
      </c>
      <c r="U34" s="395">
        <v>0</v>
      </c>
      <c r="V34" s="395">
        <v>0</v>
      </c>
      <c r="W34" s="395">
        <v>0</v>
      </c>
      <c r="X34" s="395">
        <v>0</v>
      </c>
      <c r="Y34" s="395">
        <v>0</v>
      </c>
      <c r="Z34" s="395">
        <v>0</v>
      </c>
      <c r="AA34" s="395">
        <v>0</v>
      </c>
      <c r="AB34" s="395">
        <v>0</v>
      </c>
      <c r="AC34" s="395">
        <v>0</v>
      </c>
      <c r="AD34" s="395">
        <v>0</v>
      </c>
      <c r="AE34" s="395">
        <v>0</v>
      </c>
      <c r="AF34" s="395">
        <v>0</v>
      </c>
      <c r="AG34" s="395">
        <v>0</v>
      </c>
      <c r="AH34" s="395">
        <v>51.497172727332845</v>
      </c>
      <c r="AI34" s="395">
        <v>56.414147956273574</v>
      </c>
      <c r="AJ34" s="395">
        <v>72.615417878922116</v>
      </c>
      <c r="AK34" s="395">
        <v>117.78692276529311</v>
      </c>
      <c r="AL34" s="395">
        <v>151.22362386540289</v>
      </c>
      <c r="AM34" s="395">
        <v>178.70507247687672</v>
      </c>
      <c r="AN34" s="395">
        <v>201.80019075346371</v>
      </c>
      <c r="AO34" s="395">
        <v>225.35883833034222</v>
      </c>
      <c r="AP34" s="395">
        <v>242.96586799409306</v>
      </c>
      <c r="AQ34" s="395">
        <v>251.3770479196252</v>
      </c>
      <c r="AR34" s="395">
        <v>219.61099999999999</v>
      </c>
      <c r="AS34" s="395">
        <v>302.30599999999998</v>
      </c>
      <c r="AT34" s="395">
        <v>415.50300000000004</v>
      </c>
      <c r="AU34" s="395">
        <v>549.82100000000003</v>
      </c>
      <c r="AV34" s="395">
        <v>722.96500000000003</v>
      </c>
      <c r="AW34" s="395">
        <v>963.53300000000002</v>
      </c>
      <c r="AX34" s="395">
        <v>1237.7020586775143</v>
      </c>
      <c r="AY34" s="395">
        <v>1440.7675679371928</v>
      </c>
      <c r="AZ34" s="395">
        <v>1632.1173192887268</v>
      </c>
      <c r="BA34" s="395">
        <v>1783.2014949487759</v>
      </c>
      <c r="BB34" s="395">
        <v>1966.2753495570933</v>
      </c>
      <c r="BC34" s="395">
        <v>2143.4684371455282</v>
      </c>
      <c r="BD34" s="395">
        <v>2303.1767229957381</v>
      </c>
      <c r="BE34" s="395">
        <v>2531.7035246192022</v>
      </c>
      <c r="BF34" s="395">
        <v>2999.4614887041653</v>
      </c>
      <c r="BG34" s="395">
        <v>2966.6712049912694</v>
      </c>
      <c r="BH34" s="395">
        <v>3201.5130041258617</v>
      </c>
      <c r="BI34" s="395">
        <v>3472.5465205192463</v>
      </c>
      <c r="BJ34" s="395">
        <v>3760.9241738617989</v>
      </c>
      <c r="BK34" s="395">
        <v>3996.4280011900032</v>
      </c>
      <c r="BL34" s="395">
        <v>4244.6051546596109</v>
      </c>
      <c r="BM34" s="395">
        <v>4816.6368835239837</v>
      </c>
      <c r="BN34" s="395">
        <v>5116.2278732207014</v>
      </c>
      <c r="BO34" s="395">
        <v>5469.0315633652781</v>
      </c>
      <c r="BP34" s="395">
        <v>5737.9549651022062</v>
      </c>
      <c r="BQ34" s="395">
        <v>5906.7941022493942</v>
      </c>
      <c r="BR34" s="395">
        <v>6506.7348483009719</v>
      </c>
      <c r="BS34" s="395">
        <v>6964.344186289647</v>
      </c>
      <c r="BT34" s="395">
        <v>7015.2522599964095</v>
      </c>
      <c r="BU34" s="395">
        <v>6928.772256702845</v>
      </c>
      <c r="BV34" s="395"/>
      <c r="BW34" s="395"/>
      <c r="BX34" s="550"/>
      <c r="BY34" s="395"/>
      <c r="BZ34" s="395"/>
      <c r="CA34" s="395"/>
      <c r="CB34" s="395"/>
      <c r="CC34" s="395"/>
      <c r="CD34" s="395"/>
      <c r="CE34" s="395"/>
      <c r="CF34" s="395"/>
      <c r="CG34" s="396"/>
    </row>
    <row r="35" spans="1:85" s="36" customFormat="1" x14ac:dyDescent="0.35">
      <c r="A35" s="98"/>
      <c r="B35" s="56" t="s">
        <v>854</v>
      </c>
      <c r="D35" s="395">
        <v>0</v>
      </c>
      <c r="E35" s="395">
        <v>0</v>
      </c>
      <c r="F35" s="395">
        <v>0</v>
      </c>
      <c r="G35" s="395">
        <v>0</v>
      </c>
      <c r="H35" s="395">
        <v>0</v>
      </c>
      <c r="I35" s="395">
        <v>0</v>
      </c>
      <c r="J35" s="395">
        <v>0</v>
      </c>
      <c r="K35" s="395">
        <v>0</v>
      </c>
      <c r="L35" s="395">
        <v>0</v>
      </c>
      <c r="M35" s="395">
        <v>0</v>
      </c>
      <c r="N35" s="395">
        <v>0</v>
      </c>
      <c r="O35" s="395">
        <v>0</v>
      </c>
      <c r="P35" s="395">
        <v>0</v>
      </c>
      <c r="Q35" s="395">
        <v>0</v>
      </c>
      <c r="R35" s="395">
        <v>0</v>
      </c>
      <c r="S35" s="395">
        <v>0</v>
      </c>
      <c r="T35" s="395">
        <v>0</v>
      </c>
      <c r="U35" s="395">
        <v>0</v>
      </c>
      <c r="V35" s="395">
        <v>0</v>
      </c>
      <c r="W35" s="395">
        <v>0</v>
      </c>
      <c r="X35" s="395">
        <v>0</v>
      </c>
      <c r="Y35" s="395">
        <v>0</v>
      </c>
      <c r="Z35" s="395">
        <v>0</v>
      </c>
      <c r="AA35" s="395">
        <v>0</v>
      </c>
      <c r="AB35" s="395">
        <v>0</v>
      </c>
      <c r="AC35" s="395">
        <v>0</v>
      </c>
      <c r="AD35" s="395">
        <v>0</v>
      </c>
      <c r="AE35" s="395">
        <v>0</v>
      </c>
      <c r="AF35" s="395">
        <v>0</v>
      </c>
      <c r="AG35" s="395">
        <v>0</v>
      </c>
      <c r="AH35" s="395">
        <v>168.08730332909167</v>
      </c>
      <c r="AI35" s="395">
        <v>184.99751749637238</v>
      </c>
      <c r="AJ35" s="395">
        <v>239.23474572028033</v>
      </c>
      <c r="AK35" s="395">
        <v>386.48978982576017</v>
      </c>
      <c r="AL35" s="395">
        <v>497.02647197775968</v>
      </c>
      <c r="AM35" s="395">
        <v>587.578235170884</v>
      </c>
      <c r="AN35" s="395">
        <v>661.2712513369687</v>
      </c>
      <c r="AO35" s="395">
        <v>741.87435234499264</v>
      </c>
      <c r="AP35" s="395">
        <v>797.59674087542669</v>
      </c>
      <c r="AQ35" s="395">
        <v>825.30668435995631</v>
      </c>
      <c r="AR35" s="395">
        <v>605.18799999999999</v>
      </c>
      <c r="AS35" s="395">
        <v>725.47699999999998</v>
      </c>
      <c r="AT35" s="395">
        <v>943.97500000000002</v>
      </c>
      <c r="AU35" s="395">
        <v>1292.8490000000002</v>
      </c>
      <c r="AV35" s="395">
        <v>1634.97</v>
      </c>
      <c r="AW35" s="395">
        <v>1949.7149999999999</v>
      </c>
      <c r="AX35" s="395">
        <v>2178.8338293619486</v>
      </c>
      <c r="AY35" s="395">
        <v>2410.3410278276319</v>
      </c>
      <c r="AZ35" s="395">
        <v>2602.0677779938896</v>
      </c>
      <c r="BA35" s="395">
        <v>2613.3758641330728</v>
      </c>
      <c r="BB35" s="395">
        <v>2654.0090183747411</v>
      </c>
      <c r="BC35" s="395">
        <v>2717.25314288246</v>
      </c>
      <c r="BD35" s="395">
        <v>2631.7231073019957</v>
      </c>
      <c r="BE35" s="395">
        <v>2676.4827117072482</v>
      </c>
      <c r="BF35" s="395">
        <v>2863.2198953002007</v>
      </c>
      <c r="BG35" s="395">
        <v>3002.8396047330152</v>
      </c>
      <c r="BH35" s="395">
        <v>3231.1334929200289</v>
      </c>
      <c r="BI35" s="395">
        <v>3522.8486328112713</v>
      </c>
      <c r="BJ35" s="395">
        <v>3676.4928151004046</v>
      </c>
      <c r="BK35" s="395">
        <v>3930.1189148811586</v>
      </c>
      <c r="BL35" s="395">
        <v>4122.4846621636352</v>
      </c>
      <c r="BM35" s="395">
        <v>4731.9697243651808</v>
      </c>
      <c r="BN35" s="395">
        <v>5152.3156460949622</v>
      </c>
      <c r="BO35" s="395">
        <v>5488.63957396979</v>
      </c>
      <c r="BP35" s="395">
        <v>5687.7660422616582</v>
      </c>
      <c r="BQ35" s="395">
        <v>5692.0412985289258</v>
      </c>
      <c r="BR35" s="395">
        <v>5596.288435049948</v>
      </c>
      <c r="BS35" s="395">
        <v>5467.8613278076509</v>
      </c>
      <c r="BT35" s="395">
        <v>5175.8452222501146</v>
      </c>
      <c r="BU35" s="395">
        <v>4716.3196085507116</v>
      </c>
      <c r="BV35" s="395"/>
      <c r="BW35" s="395"/>
      <c r="BX35" s="395"/>
      <c r="BY35" s="395"/>
      <c r="BZ35" s="395"/>
      <c r="CA35" s="395"/>
      <c r="CB35" s="395"/>
      <c r="CC35" s="395"/>
      <c r="CD35" s="395"/>
      <c r="CE35" s="395"/>
      <c r="CF35" s="395"/>
      <c r="CG35" s="396"/>
    </row>
    <row r="36" spans="1:85" s="36" customFormat="1" x14ac:dyDescent="0.35">
      <c r="A36" s="98"/>
      <c r="B36" s="56" t="s">
        <v>564</v>
      </c>
      <c r="D36" s="395">
        <v>0</v>
      </c>
      <c r="E36" s="395">
        <v>0</v>
      </c>
      <c r="F36" s="395">
        <v>0</v>
      </c>
      <c r="G36" s="395">
        <v>0</v>
      </c>
      <c r="H36" s="395">
        <v>0</v>
      </c>
      <c r="I36" s="395">
        <v>0</v>
      </c>
      <c r="J36" s="395">
        <v>0</v>
      </c>
      <c r="K36" s="395">
        <v>0</v>
      </c>
      <c r="L36" s="395">
        <v>0</v>
      </c>
      <c r="M36" s="395">
        <v>0</v>
      </c>
      <c r="N36" s="395">
        <v>0</v>
      </c>
      <c r="O36" s="395">
        <v>0</v>
      </c>
      <c r="P36" s="395">
        <v>0</v>
      </c>
      <c r="Q36" s="395">
        <v>0</v>
      </c>
      <c r="R36" s="395">
        <v>0</v>
      </c>
      <c r="S36" s="395">
        <v>0</v>
      </c>
      <c r="T36" s="395">
        <v>0</v>
      </c>
      <c r="U36" s="395">
        <v>0</v>
      </c>
      <c r="V36" s="395">
        <v>0</v>
      </c>
      <c r="W36" s="395">
        <v>0</v>
      </c>
      <c r="X36" s="395">
        <v>0</v>
      </c>
      <c r="Y36" s="395">
        <v>0</v>
      </c>
      <c r="Z36" s="395">
        <v>0</v>
      </c>
      <c r="AA36" s="395">
        <v>0</v>
      </c>
      <c r="AB36" s="395">
        <v>0</v>
      </c>
      <c r="AC36" s="395">
        <v>0</v>
      </c>
      <c r="AD36" s="395">
        <v>0</v>
      </c>
      <c r="AE36" s="395">
        <v>0</v>
      </c>
      <c r="AF36" s="395">
        <v>0</v>
      </c>
      <c r="AG36" s="395">
        <v>0</v>
      </c>
      <c r="AH36" s="395">
        <v>167.7572054033308</v>
      </c>
      <c r="AI36" s="395">
        <v>184.83191810654029</v>
      </c>
      <c r="AJ36" s="395">
        <v>238.69433276913807</v>
      </c>
      <c r="AK36" s="395">
        <v>385.67308278503288</v>
      </c>
      <c r="AL36" s="395">
        <v>495.78191354102592</v>
      </c>
      <c r="AM36" s="395">
        <v>586.16955262509271</v>
      </c>
      <c r="AN36" s="395">
        <v>659.48966179596255</v>
      </c>
      <c r="AO36" s="395">
        <v>740.17522248237037</v>
      </c>
      <c r="AP36" s="395">
        <v>795.69381732493002</v>
      </c>
      <c r="AQ36" s="395">
        <v>824.05582000417701</v>
      </c>
      <c r="AR36" s="395">
        <v>827.64699999999993</v>
      </c>
      <c r="AS36" s="395">
        <v>856.07600000000002</v>
      </c>
      <c r="AT36" s="395">
        <v>998.779</v>
      </c>
      <c r="AU36" s="395">
        <v>1447.0230000000001</v>
      </c>
      <c r="AV36" s="395">
        <v>2057.3580000000002</v>
      </c>
      <c r="AW36" s="395">
        <v>2331.1950000000002</v>
      </c>
      <c r="AX36" s="395">
        <v>2407.7275243945537</v>
      </c>
      <c r="AY36" s="395">
        <v>2329.3000610574099</v>
      </c>
      <c r="AZ36" s="395">
        <v>2177.215384967817</v>
      </c>
      <c r="BA36" s="395">
        <v>1713.8246039972835</v>
      </c>
      <c r="BB36" s="395">
        <v>1410.9078789879757</v>
      </c>
      <c r="BC36" s="395">
        <v>1214.0820612666143</v>
      </c>
      <c r="BD36" s="395">
        <v>1085.7342355085079</v>
      </c>
      <c r="BE36" s="395">
        <v>1001.1096309288404</v>
      </c>
      <c r="BF36" s="395">
        <v>1053.6159987005542</v>
      </c>
      <c r="BG36" s="395">
        <v>956.77120862113122</v>
      </c>
      <c r="BH36" s="395">
        <v>1087.8137888204469</v>
      </c>
      <c r="BI36" s="395">
        <v>1160.1935787766724</v>
      </c>
      <c r="BJ36" s="395">
        <v>1245.1512127626136</v>
      </c>
      <c r="BK36" s="395">
        <v>1315.7849954177275</v>
      </c>
      <c r="BL36" s="395">
        <v>1528.2356823684902</v>
      </c>
      <c r="BM36" s="395">
        <v>2474.492773813538</v>
      </c>
      <c r="BN36" s="395">
        <v>2492.3723448820447</v>
      </c>
      <c r="BO36" s="395">
        <v>2602.272972800276</v>
      </c>
      <c r="BP36" s="395">
        <v>2678.532284898341</v>
      </c>
      <c r="BQ36" s="395">
        <v>2355.381181651002</v>
      </c>
      <c r="BR36" s="395">
        <v>1753.117847664269</v>
      </c>
      <c r="BS36" s="395">
        <v>1374.1237680959821</v>
      </c>
      <c r="BT36" s="395">
        <v>1130.7432728882734</v>
      </c>
      <c r="BU36" s="395">
        <v>990.0355456553425</v>
      </c>
      <c r="BV36" s="395"/>
      <c r="BW36" s="395"/>
      <c r="BX36" s="395"/>
      <c r="BY36" s="395"/>
      <c r="BZ36" s="395"/>
      <c r="CA36" s="395"/>
      <c r="CB36" s="395"/>
      <c r="CC36" s="395"/>
      <c r="CD36" s="395"/>
      <c r="CE36" s="395"/>
      <c r="CF36" s="395"/>
      <c r="CG36" s="396"/>
    </row>
    <row r="37" spans="1:85" s="36" customFormat="1" x14ac:dyDescent="0.35">
      <c r="A37" s="98"/>
      <c r="B37" s="56" t="s">
        <v>855</v>
      </c>
      <c r="D37" s="395">
        <v>0</v>
      </c>
      <c r="E37" s="395">
        <v>0</v>
      </c>
      <c r="F37" s="395">
        <v>0</v>
      </c>
      <c r="G37" s="395">
        <v>0</v>
      </c>
      <c r="H37" s="395">
        <v>0</v>
      </c>
      <c r="I37" s="395">
        <v>0</v>
      </c>
      <c r="J37" s="395">
        <v>0</v>
      </c>
      <c r="K37" s="395">
        <v>0</v>
      </c>
      <c r="L37" s="395">
        <v>0</v>
      </c>
      <c r="M37" s="395">
        <v>0</v>
      </c>
      <c r="N37" s="395">
        <v>0</v>
      </c>
      <c r="O37" s="395">
        <v>0</v>
      </c>
      <c r="P37" s="395">
        <v>0</v>
      </c>
      <c r="Q37" s="395">
        <v>0</v>
      </c>
      <c r="R37" s="395">
        <v>0</v>
      </c>
      <c r="S37" s="395">
        <v>0</v>
      </c>
      <c r="T37" s="395">
        <v>0</v>
      </c>
      <c r="U37" s="395">
        <v>0</v>
      </c>
      <c r="V37" s="395">
        <v>0</v>
      </c>
      <c r="W37" s="395">
        <v>0</v>
      </c>
      <c r="X37" s="395">
        <v>0</v>
      </c>
      <c r="Y37" s="395">
        <v>0</v>
      </c>
      <c r="Z37" s="395">
        <v>0</v>
      </c>
      <c r="AA37" s="395">
        <v>0</v>
      </c>
      <c r="AB37" s="395">
        <v>0</v>
      </c>
      <c r="AC37" s="395">
        <v>0</v>
      </c>
      <c r="AD37" s="395">
        <v>0</v>
      </c>
      <c r="AE37" s="395">
        <v>0</v>
      </c>
      <c r="AF37" s="395">
        <v>0</v>
      </c>
      <c r="AG37" s="395">
        <v>0</v>
      </c>
      <c r="AH37" s="395">
        <v>12.718728529562867</v>
      </c>
      <c r="AI37" s="395">
        <v>13.998280399993689</v>
      </c>
      <c r="AJ37" s="395">
        <v>18.102270221433344</v>
      </c>
      <c r="AK37" s="395">
        <v>29.244675944485095</v>
      </c>
      <c r="AL37" s="395">
        <v>37.608698836192275</v>
      </c>
      <c r="AM37" s="395">
        <v>44.460514952676363</v>
      </c>
      <c r="AN37" s="395">
        <v>50.036673583206834</v>
      </c>
      <c r="AO37" s="395">
        <v>56.135700339289997</v>
      </c>
      <c r="AP37" s="395">
        <v>60.352068373643192</v>
      </c>
      <c r="AQ37" s="395">
        <v>62.448807638114886</v>
      </c>
      <c r="AR37" s="395">
        <v>251.12099999999964</v>
      </c>
      <c r="AS37" s="395">
        <v>303.69499999999999</v>
      </c>
      <c r="AT37" s="395">
        <v>413.56399999999968</v>
      </c>
      <c r="AU37" s="395">
        <v>495.83100000000047</v>
      </c>
      <c r="AV37" s="395">
        <v>588.97799999999972</v>
      </c>
      <c r="AW37" s="395">
        <v>783.39700000000119</v>
      </c>
      <c r="AX37" s="395">
        <v>876.75761116881586</v>
      </c>
      <c r="AY37" s="395">
        <v>1079.4106882910114</v>
      </c>
      <c r="AZ37" s="395">
        <v>1216.4408100213277</v>
      </c>
      <c r="BA37" s="395">
        <v>1277.9795461451065</v>
      </c>
      <c r="BB37" s="395">
        <v>1181.8701801279974</v>
      </c>
      <c r="BC37" s="395">
        <v>992.02728649103301</v>
      </c>
      <c r="BD37" s="395">
        <v>934.39317727625121</v>
      </c>
      <c r="BE37" s="395">
        <v>920.78722401502739</v>
      </c>
      <c r="BF37" s="395">
        <v>937.11675053717931</v>
      </c>
      <c r="BG37" s="395">
        <v>981.1484059417445</v>
      </c>
      <c r="BH37" s="395">
        <v>1088.6496584511015</v>
      </c>
      <c r="BI37" s="395">
        <v>1208.6779101513739</v>
      </c>
      <c r="BJ37" s="395">
        <v>1296.5004743209502</v>
      </c>
      <c r="BK37" s="395">
        <v>1565.8659750252277</v>
      </c>
      <c r="BL37" s="395">
        <v>1704.1714415823972</v>
      </c>
      <c r="BM37" s="395">
        <v>2203.6920586875649</v>
      </c>
      <c r="BN37" s="395">
        <v>2717.0946746429627</v>
      </c>
      <c r="BO37" s="395">
        <v>3018.723066147656</v>
      </c>
      <c r="BP37" s="395">
        <v>3368.2383569783251</v>
      </c>
      <c r="BQ37" s="395">
        <v>3671.532949655355</v>
      </c>
      <c r="BR37" s="395">
        <v>3882.3694830568411</v>
      </c>
      <c r="BS37" s="395">
        <v>3909.8963531390082</v>
      </c>
      <c r="BT37" s="395">
        <v>3789.4702488652092</v>
      </c>
      <c r="BU37" s="395">
        <v>3577.9493628506098</v>
      </c>
      <c r="BV37" s="395"/>
      <c r="BW37" s="395"/>
      <c r="BX37" s="395"/>
      <c r="BY37" s="395"/>
      <c r="BZ37" s="395"/>
      <c r="CA37" s="395"/>
      <c r="CB37" s="395"/>
      <c r="CC37" s="395"/>
      <c r="CD37" s="395"/>
      <c r="CE37" s="395"/>
      <c r="CF37" s="395"/>
      <c r="CG37" s="396"/>
    </row>
    <row r="38" spans="1:85" s="36" customFormat="1" x14ac:dyDescent="0.35">
      <c r="A38" s="98"/>
      <c r="B38" s="56" t="s">
        <v>850</v>
      </c>
      <c r="D38" s="395">
        <f t="shared" ref="D38:AI38" si="4">SUM(D34:D37)</f>
        <v>0</v>
      </c>
      <c r="E38" s="395">
        <f t="shared" si="4"/>
        <v>0</v>
      </c>
      <c r="F38" s="395">
        <f t="shared" si="4"/>
        <v>0</v>
      </c>
      <c r="G38" s="395">
        <f t="shared" si="4"/>
        <v>0</v>
      </c>
      <c r="H38" s="395">
        <f t="shared" si="4"/>
        <v>0</v>
      </c>
      <c r="I38" s="395">
        <f t="shared" si="4"/>
        <v>0</v>
      </c>
      <c r="J38" s="395">
        <f t="shared" si="4"/>
        <v>0</v>
      </c>
      <c r="K38" s="395">
        <f t="shared" si="4"/>
        <v>0</v>
      </c>
      <c r="L38" s="395">
        <f t="shared" si="4"/>
        <v>0</v>
      </c>
      <c r="M38" s="395">
        <f t="shared" si="4"/>
        <v>0</v>
      </c>
      <c r="N38" s="395">
        <f t="shared" si="4"/>
        <v>0</v>
      </c>
      <c r="O38" s="395">
        <f t="shared" si="4"/>
        <v>0</v>
      </c>
      <c r="P38" s="395">
        <f t="shared" si="4"/>
        <v>0</v>
      </c>
      <c r="Q38" s="395">
        <f t="shared" si="4"/>
        <v>0</v>
      </c>
      <c r="R38" s="395">
        <f t="shared" si="4"/>
        <v>0</v>
      </c>
      <c r="S38" s="395">
        <f t="shared" si="4"/>
        <v>0</v>
      </c>
      <c r="T38" s="395">
        <f t="shared" si="4"/>
        <v>0</v>
      </c>
      <c r="U38" s="395">
        <f t="shared" si="4"/>
        <v>0</v>
      </c>
      <c r="V38" s="395">
        <f t="shared" si="4"/>
        <v>0</v>
      </c>
      <c r="W38" s="395">
        <f t="shared" si="4"/>
        <v>0</v>
      </c>
      <c r="X38" s="395">
        <f t="shared" si="4"/>
        <v>0</v>
      </c>
      <c r="Y38" s="395">
        <f t="shared" si="4"/>
        <v>0</v>
      </c>
      <c r="Z38" s="395">
        <f t="shared" si="4"/>
        <v>0</v>
      </c>
      <c r="AA38" s="395">
        <f t="shared" si="4"/>
        <v>0</v>
      </c>
      <c r="AB38" s="395">
        <f t="shared" si="4"/>
        <v>0</v>
      </c>
      <c r="AC38" s="395">
        <f t="shared" si="4"/>
        <v>0</v>
      </c>
      <c r="AD38" s="395">
        <f t="shared" si="4"/>
        <v>0</v>
      </c>
      <c r="AE38" s="395">
        <f t="shared" si="4"/>
        <v>0</v>
      </c>
      <c r="AF38" s="395">
        <f t="shared" si="4"/>
        <v>0</v>
      </c>
      <c r="AG38" s="395">
        <f t="shared" si="4"/>
        <v>0</v>
      </c>
      <c r="AH38" s="395">
        <f t="shared" si="4"/>
        <v>400.06040998931815</v>
      </c>
      <c r="AI38" s="395">
        <f t="shared" si="4"/>
        <v>440.24186395917997</v>
      </c>
      <c r="AJ38" s="395">
        <f t="shared" ref="AJ38:BQ38" si="5">SUM(AJ34:AJ37)</f>
        <v>568.64676658977396</v>
      </c>
      <c r="AK38" s="395">
        <f t="shared" si="5"/>
        <v>919.19447132057121</v>
      </c>
      <c r="AL38" s="395">
        <f t="shared" si="5"/>
        <v>1181.6407082203809</v>
      </c>
      <c r="AM38" s="395">
        <f t="shared" si="5"/>
        <v>1396.9133752255298</v>
      </c>
      <c r="AN38" s="395">
        <f t="shared" si="5"/>
        <v>1572.5977774696016</v>
      </c>
      <c r="AO38" s="395">
        <f t="shared" si="5"/>
        <v>1763.5441134969951</v>
      </c>
      <c r="AP38" s="395">
        <f t="shared" si="5"/>
        <v>1896.6084945680932</v>
      </c>
      <c r="AQ38" s="395">
        <f t="shared" si="5"/>
        <v>1963.1883599218736</v>
      </c>
      <c r="AR38" s="395">
        <f t="shared" si="5"/>
        <v>1903.5669999999996</v>
      </c>
      <c r="AS38" s="395">
        <f t="shared" si="5"/>
        <v>2187.5540000000001</v>
      </c>
      <c r="AT38" s="395">
        <f t="shared" si="5"/>
        <v>2771.8209999999999</v>
      </c>
      <c r="AU38" s="395">
        <f t="shared" si="5"/>
        <v>3785.5240000000008</v>
      </c>
      <c r="AV38" s="395">
        <f t="shared" si="5"/>
        <v>5004.2709999999997</v>
      </c>
      <c r="AW38" s="395">
        <f t="shared" si="5"/>
        <v>6027.8400000000011</v>
      </c>
      <c r="AX38" s="395">
        <f t="shared" si="5"/>
        <v>6701.0210236028324</v>
      </c>
      <c r="AY38" s="395">
        <f t="shared" si="5"/>
        <v>7259.8193451132465</v>
      </c>
      <c r="AZ38" s="395">
        <f t="shared" si="5"/>
        <v>7627.8412922717607</v>
      </c>
      <c r="BA38" s="395">
        <f t="shared" si="5"/>
        <v>7388.3815092242394</v>
      </c>
      <c r="BB38" s="395">
        <f t="shared" si="5"/>
        <v>7213.0624270478074</v>
      </c>
      <c r="BC38" s="395">
        <f t="shared" si="5"/>
        <v>7066.8309277856351</v>
      </c>
      <c r="BD38" s="395">
        <f t="shared" si="5"/>
        <v>6955.0272430824934</v>
      </c>
      <c r="BE38" s="395">
        <f t="shared" si="5"/>
        <v>7130.0830912703177</v>
      </c>
      <c r="BF38" s="395">
        <f t="shared" si="5"/>
        <v>7853.4141332420995</v>
      </c>
      <c r="BG38" s="395">
        <f t="shared" si="5"/>
        <v>7907.4304242871603</v>
      </c>
      <c r="BH38" s="395">
        <f t="shared" si="5"/>
        <v>8609.1099443174389</v>
      </c>
      <c r="BI38" s="395">
        <f t="shared" si="5"/>
        <v>9364.2666422585644</v>
      </c>
      <c r="BJ38" s="395">
        <f t="shared" si="5"/>
        <v>9979.0686760457666</v>
      </c>
      <c r="BK38" s="395">
        <f t="shared" si="5"/>
        <v>10808.197886514117</v>
      </c>
      <c r="BL38" s="395">
        <f t="shared" si="5"/>
        <v>11599.496940774132</v>
      </c>
      <c r="BM38" s="395">
        <f t="shared" si="5"/>
        <v>14226.791440390265</v>
      </c>
      <c r="BN38" s="395">
        <f t="shared" si="5"/>
        <v>15478.01053884067</v>
      </c>
      <c r="BO38" s="395">
        <f t="shared" si="5"/>
        <v>16578.667176283001</v>
      </c>
      <c r="BP38" s="395">
        <f t="shared" si="5"/>
        <v>17472.491649240532</v>
      </c>
      <c r="BQ38" s="395">
        <f t="shared" si="5"/>
        <v>17625.749532084679</v>
      </c>
      <c r="BR38" s="395">
        <f>SUM(BR34:BR37)</f>
        <v>17738.510614072031</v>
      </c>
      <c r="BS38" s="395">
        <f>SUM(BS34:BS37)</f>
        <v>17716.225635332288</v>
      </c>
      <c r="BT38" s="395">
        <f>SUM(BT34:BT37)</f>
        <v>17111.31100400001</v>
      </c>
      <c r="BU38" s="395">
        <f>SUM(BU34:BU37)</f>
        <v>16213.076773759509</v>
      </c>
      <c r="BV38" s="395"/>
      <c r="BW38" s="395"/>
      <c r="BX38" s="395"/>
      <c r="BY38" s="395"/>
      <c r="BZ38" s="395"/>
      <c r="CA38" s="395"/>
      <c r="CB38" s="395"/>
      <c r="CC38" s="395"/>
      <c r="CD38" s="395"/>
      <c r="CE38" s="395"/>
      <c r="CF38" s="395"/>
      <c r="CG38" s="396"/>
    </row>
    <row r="39" spans="1:85" s="36" customFormat="1" ht="26.25" customHeight="1" x14ac:dyDescent="0.35">
      <c r="A39" s="545"/>
      <c r="B39" s="58" t="s">
        <v>856</v>
      </c>
      <c r="D39" s="395"/>
      <c r="E39" s="395"/>
      <c r="F39" s="395"/>
      <c r="G39" s="395"/>
      <c r="H39" s="395"/>
      <c r="I39" s="395"/>
      <c r="J39" s="395"/>
      <c r="K39" s="395"/>
      <c r="L39" s="395"/>
      <c r="M39" s="395"/>
      <c r="N39" s="395"/>
      <c r="O39" s="395"/>
      <c r="P39" s="395"/>
      <c r="Q39" s="395"/>
      <c r="R39" s="395"/>
      <c r="S39" s="395"/>
      <c r="T39" s="395"/>
      <c r="U39" s="395"/>
      <c r="V39" s="395"/>
      <c r="W39" s="395"/>
      <c r="X39" s="395"/>
      <c r="Y39" s="395"/>
      <c r="Z39" s="395"/>
      <c r="AA39" s="395"/>
      <c r="AB39" s="395"/>
      <c r="AC39" s="395"/>
      <c r="AD39" s="395"/>
      <c r="AE39" s="395"/>
      <c r="AF39" s="395"/>
      <c r="AG39" s="395"/>
      <c r="AH39" s="395"/>
      <c r="AI39" s="395"/>
      <c r="AJ39" s="395"/>
      <c r="AK39" s="395"/>
      <c r="AL39" s="395"/>
      <c r="AM39" s="395"/>
      <c r="AN39" s="395"/>
      <c r="AO39" s="395"/>
      <c r="AP39" s="395"/>
      <c r="AQ39" s="395"/>
      <c r="AR39" s="395"/>
      <c r="AS39" s="395"/>
      <c r="AT39" s="395"/>
      <c r="AU39" s="395"/>
      <c r="AV39" s="395"/>
      <c r="AW39" s="395"/>
      <c r="AX39" s="395"/>
      <c r="AY39" s="395"/>
      <c r="AZ39" s="395"/>
      <c r="BA39" s="395"/>
      <c r="BB39" s="395"/>
      <c r="BC39" s="395"/>
      <c r="BD39" s="395"/>
      <c r="BE39" s="395"/>
      <c r="BF39" s="395"/>
      <c r="BG39" s="395"/>
      <c r="BH39" s="395"/>
      <c r="BI39" s="395"/>
      <c r="BJ39" s="395"/>
      <c r="BK39" s="395"/>
      <c r="BL39" s="395"/>
      <c r="BM39" s="395"/>
      <c r="BN39" s="395"/>
      <c r="BO39" s="395"/>
      <c r="BP39" s="395"/>
      <c r="BQ39" s="395"/>
      <c r="BR39" s="395"/>
      <c r="BS39" s="395"/>
      <c r="BT39" s="395"/>
      <c r="BU39" s="395"/>
      <c r="BV39" s="395"/>
      <c r="BW39" s="395"/>
      <c r="BX39" s="395"/>
      <c r="BY39" s="395"/>
      <c r="BZ39" s="395"/>
      <c r="CA39" s="395"/>
      <c r="CB39" s="395"/>
      <c r="CC39" s="395"/>
      <c r="CD39" s="395"/>
      <c r="CE39" s="395"/>
      <c r="CF39" s="395"/>
      <c r="CG39" s="396"/>
    </row>
    <row r="40" spans="1:85" s="36" customFormat="1" x14ac:dyDescent="0.35">
      <c r="A40" s="98"/>
      <c r="B40" s="543" t="s">
        <v>892</v>
      </c>
      <c r="D40" s="395">
        <f t="shared" ref="D40:BO40" si="6">SUM(D41:D43)</f>
        <v>0</v>
      </c>
      <c r="E40" s="395">
        <f t="shared" si="6"/>
        <v>0</v>
      </c>
      <c r="F40" s="395">
        <f t="shared" si="6"/>
        <v>0</v>
      </c>
      <c r="G40" s="395">
        <f t="shared" si="6"/>
        <v>0</v>
      </c>
      <c r="H40" s="395">
        <f t="shared" si="6"/>
        <v>0</v>
      </c>
      <c r="I40" s="395">
        <f t="shared" si="6"/>
        <v>0</v>
      </c>
      <c r="J40" s="395">
        <f t="shared" si="6"/>
        <v>0</v>
      </c>
      <c r="K40" s="395">
        <f t="shared" si="6"/>
        <v>0</v>
      </c>
      <c r="L40" s="395">
        <f t="shared" si="6"/>
        <v>0</v>
      </c>
      <c r="M40" s="395">
        <f t="shared" si="6"/>
        <v>0</v>
      </c>
      <c r="N40" s="395">
        <f t="shared" si="6"/>
        <v>0</v>
      </c>
      <c r="O40" s="395">
        <f t="shared" si="6"/>
        <v>0</v>
      </c>
      <c r="P40" s="395">
        <f t="shared" si="6"/>
        <v>0</v>
      </c>
      <c r="Q40" s="395">
        <f t="shared" si="6"/>
        <v>0</v>
      </c>
      <c r="R40" s="395">
        <f t="shared" si="6"/>
        <v>0</v>
      </c>
      <c r="S40" s="395">
        <f t="shared" si="6"/>
        <v>0</v>
      </c>
      <c r="T40" s="395">
        <f t="shared" si="6"/>
        <v>0</v>
      </c>
      <c r="U40" s="395">
        <f t="shared" si="6"/>
        <v>0</v>
      </c>
      <c r="V40" s="395">
        <f t="shared" si="6"/>
        <v>0</v>
      </c>
      <c r="W40" s="395">
        <f t="shared" si="6"/>
        <v>0</v>
      </c>
      <c r="X40" s="395">
        <f t="shared" si="6"/>
        <v>0</v>
      </c>
      <c r="Y40" s="395">
        <f t="shared" si="6"/>
        <v>0</v>
      </c>
      <c r="Z40" s="395">
        <f t="shared" si="6"/>
        <v>0</v>
      </c>
      <c r="AA40" s="395">
        <f t="shared" si="6"/>
        <v>0</v>
      </c>
      <c r="AB40" s="395">
        <f t="shared" si="6"/>
        <v>0</v>
      </c>
      <c r="AC40" s="395">
        <f t="shared" si="6"/>
        <v>0</v>
      </c>
      <c r="AD40" s="395">
        <f t="shared" si="6"/>
        <v>0</v>
      </c>
      <c r="AE40" s="395">
        <f t="shared" si="6"/>
        <v>0</v>
      </c>
      <c r="AF40" s="395">
        <f t="shared" si="6"/>
        <v>0</v>
      </c>
      <c r="AG40" s="395">
        <f t="shared" si="6"/>
        <v>0</v>
      </c>
      <c r="AH40" s="395">
        <f t="shared" si="6"/>
        <v>0</v>
      </c>
      <c r="AI40" s="395">
        <f t="shared" si="6"/>
        <v>0</v>
      </c>
      <c r="AJ40" s="395">
        <f t="shared" si="6"/>
        <v>0</v>
      </c>
      <c r="AK40" s="395">
        <f t="shared" si="6"/>
        <v>0</v>
      </c>
      <c r="AL40" s="395">
        <f t="shared" si="6"/>
        <v>0</v>
      </c>
      <c r="AM40" s="395">
        <f t="shared" si="6"/>
        <v>0</v>
      </c>
      <c r="AN40" s="395">
        <f t="shared" si="6"/>
        <v>0</v>
      </c>
      <c r="AO40" s="395">
        <f t="shared" si="6"/>
        <v>0</v>
      </c>
      <c r="AP40" s="395">
        <f t="shared" si="6"/>
        <v>0</v>
      </c>
      <c r="AQ40" s="395">
        <f t="shared" si="6"/>
        <v>0</v>
      </c>
      <c r="AR40" s="395">
        <f t="shared" si="6"/>
        <v>0</v>
      </c>
      <c r="AS40" s="395">
        <f t="shared" si="6"/>
        <v>0</v>
      </c>
      <c r="AT40" s="395">
        <f t="shared" si="6"/>
        <v>0</v>
      </c>
      <c r="AU40" s="395">
        <f t="shared" si="6"/>
        <v>3945.2429999999995</v>
      </c>
      <c r="AV40" s="395">
        <f t="shared" si="6"/>
        <v>4566.0839999999998</v>
      </c>
      <c r="AW40" s="395">
        <f t="shared" si="6"/>
        <v>5028.2650000000003</v>
      </c>
      <c r="AX40" s="395">
        <f t="shared" si="6"/>
        <v>5228.0419039999997</v>
      </c>
      <c r="AY40" s="395">
        <f t="shared" si="6"/>
        <v>5429.9853480000002</v>
      </c>
      <c r="AZ40" s="395">
        <f t="shared" si="6"/>
        <v>5569.4310189999997</v>
      </c>
      <c r="BA40" s="395">
        <f t="shared" si="6"/>
        <v>5497.5839940000005</v>
      </c>
      <c r="BB40" s="395">
        <f t="shared" si="6"/>
        <v>5404.9490960500007</v>
      </c>
      <c r="BC40" s="395">
        <f t="shared" si="6"/>
        <v>5344.7178286746339</v>
      </c>
      <c r="BD40" s="395">
        <f t="shared" si="6"/>
        <v>5258.2453963295238</v>
      </c>
      <c r="BE40" s="395">
        <f t="shared" si="6"/>
        <v>5282.4608215130647</v>
      </c>
      <c r="BF40" s="395">
        <f t="shared" si="6"/>
        <v>5405.2562457978129</v>
      </c>
      <c r="BG40" s="395">
        <f t="shared" si="6"/>
        <v>5027.4844449073989</v>
      </c>
      <c r="BH40" s="395">
        <f t="shared" si="6"/>
        <v>5200.1678251855656</v>
      </c>
      <c r="BI40" s="395">
        <f t="shared" si="6"/>
        <v>5262.5853160000006</v>
      </c>
      <c r="BJ40" s="395">
        <f t="shared" si="6"/>
        <v>5369.7323449999994</v>
      </c>
      <c r="BK40" s="395">
        <f t="shared" si="6"/>
        <v>5453.8794030000026</v>
      </c>
      <c r="BL40" s="395">
        <f t="shared" si="6"/>
        <v>5368.0309109999998</v>
      </c>
      <c r="BM40" s="395">
        <f t="shared" si="6"/>
        <v>5469.5985130000008</v>
      </c>
      <c r="BN40" s="395">
        <f t="shared" si="6"/>
        <v>5405.4632049999982</v>
      </c>
      <c r="BO40" s="395">
        <f t="shared" si="6"/>
        <v>5577.6619860000001</v>
      </c>
      <c r="BP40" s="395">
        <f t="shared" ref="BP40:CG40" si="7">SUM(BP41:BP43)</f>
        <v>5877.8337030000021</v>
      </c>
      <c r="BQ40" s="395">
        <f t="shared" si="7"/>
        <v>5949.4745670000011</v>
      </c>
      <c r="BR40" s="395">
        <f t="shared" si="7"/>
        <v>5996.8369509999993</v>
      </c>
      <c r="BS40" s="395">
        <f t="shared" si="7"/>
        <v>5971.5869620000003</v>
      </c>
      <c r="BT40" s="395">
        <f t="shared" si="7"/>
        <v>5801.1453980000006</v>
      </c>
      <c r="BU40" s="395">
        <f t="shared" si="7"/>
        <v>5485.4757249999984</v>
      </c>
      <c r="BV40" s="395">
        <f t="shared" si="7"/>
        <v>5177.6325700000007</v>
      </c>
      <c r="BW40" s="395">
        <f t="shared" si="7"/>
        <v>4802.5128440000008</v>
      </c>
      <c r="BX40" s="395">
        <f t="shared" si="7"/>
        <v>4627.0056790000008</v>
      </c>
      <c r="BY40" s="395">
        <f t="shared" si="7"/>
        <v>4369.6281436568779</v>
      </c>
      <c r="BZ40" s="395">
        <f t="shared" si="7"/>
        <v>4332.1930272781956</v>
      </c>
      <c r="CA40" s="395">
        <f t="shared" si="7"/>
        <v>4488.1401298264855</v>
      </c>
      <c r="CB40" s="395">
        <f t="shared" si="7"/>
        <v>4473.2530056107298</v>
      </c>
      <c r="CC40" s="395">
        <f t="shared" si="7"/>
        <v>3665.1842892949257</v>
      </c>
      <c r="CD40" s="395">
        <f t="shared" si="7"/>
        <v>3456.3824016385961</v>
      </c>
      <c r="CE40" s="395">
        <f t="shared" si="7"/>
        <v>3516.5837533111635</v>
      </c>
      <c r="CF40" s="395">
        <f t="shared" si="7"/>
        <v>3611.8558429233731</v>
      </c>
      <c r="CG40" s="396">
        <f t="shared" si="7"/>
        <v>3765.2553150042786</v>
      </c>
    </row>
    <row r="41" spans="1:85" s="36" customFormat="1" x14ac:dyDescent="0.35">
      <c r="A41" s="98"/>
      <c r="B41" s="200" t="s">
        <v>857</v>
      </c>
      <c r="D41" s="395" t="s">
        <v>614</v>
      </c>
      <c r="E41" s="395" t="s">
        <v>614</v>
      </c>
      <c r="F41" s="395" t="s">
        <v>614</v>
      </c>
      <c r="G41" s="395" t="s">
        <v>614</v>
      </c>
      <c r="H41" s="395" t="s">
        <v>614</v>
      </c>
      <c r="I41" s="395" t="s">
        <v>614</v>
      </c>
      <c r="J41" s="395" t="s">
        <v>614</v>
      </c>
      <c r="K41" s="395" t="s">
        <v>614</v>
      </c>
      <c r="L41" s="395" t="s">
        <v>614</v>
      </c>
      <c r="M41" s="395" t="s">
        <v>614</v>
      </c>
      <c r="N41" s="395" t="s">
        <v>614</v>
      </c>
      <c r="O41" s="395" t="s">
        <v>614</v>
      </c>
      <c r="P41" s="395" t="s">
        <v>614</v>
      </c>
      <c r="Q41" s="395" t="s">
        <v>614</v>
      </c>
      <c r="R41" s="395" t="s">
        <v>614</v>
      </c>
      <c r="S41" s="395" t="s">
        <v>614</v>
      </c>
      <c r="T41" s="395" t="s">
        <v>614</v>
      </c>
      <c r="U41" s="395" t="s">
        <v>614</v>
      </c>
      <c r="V41" s="395" t="s">
        <v>614</v>
      </c>
      <c r="W41" s="395" t="s">
        <v>614</v>
      </c>
      <c r="X41" s="395" t="s">
        <v>614</v>
      </c>
      <c r="Y41" s="395" t="s">
        <v>614</v>
      </c>
      <c r="Z41" s="395" t="s">
        <v>614</v>
      </c>
      <c r="AA41" s="395" t="s">
        <v>614</v>
      </c>
      <c r="AB41" s="395" t="s">
        <v>614</v>
      </c>
      <c r="AC41" s="395" t="s">
        <v>614</v>
      </c>
      <c r="AD41" s="395" t="s">
        <v>614</v>
      </c>
      <c r="AE41" s="395" t="s">
        <v>614</v>
      </c>
      <c r="AF41" s="395" t="s">
        <v>614</v>
      </c>
      <c r="AG41" s="395" t="s">
        <v>614</v>
      </c>
      <c r="AH41" s="395" t="s">
        <v>614</v>
      </c>
      <c r="AI41" s="395" t="s">
        <v>614</v>
      </c>
      <c r="AJ41" s="395" t="s">
        <v>614</v>
      </c>
      <c r="AK41" s="395" t="s">
        <v>614</v>
      </c>
      <c r="AL41" s="395" t="s">
        <v>614</v>
      </c>
      <c r="AM41" s="395" t="s">
        <v>614</v>
      </c>
      <c r="AN41" s="395" t="s">
        <v>614</v>
      </c>
      <c r="AO41" s="395" t="s">
        <v>614</v>
      </c>
      <c r="AP41" s="395" t="s">
        <v>614</v>
      </c>
      <c r="AQ41" s="395" t="s">
        <v>614</v>
      </c>
      <c r="AR41" s="395" t="s">
        <v>614</v>
      </c>
      <c r="AS41" s="395" t="s">
        <v>614</v>
      </c>
      <c r="AT41" s="395" t="s">
        <v>614</v>
      </c>
      <c r="AU41" s="395">
        <v>3236.7390749716378</v>
      </c>
      <c r="AV41" s="395">
        <v>3777.160321579041</v>
      </c>
      <c r="AW41" s="395">
        <v>4181.6408677259369</v>
      </c>
      <c r="AX41" s="395">
        <v>4354.828047</v>
      </c>
      <c r="AY41" s="395">
        <v>4537.4679940000005</v>
      </c>
      <c r="AZ41" s="395">
        <v>4634.1636629999994</v>
      </c>
      <c r="BA41" s="395">
        <v>4535.8971240000001</v>
      </c>
      <c r="BB41" s="395">
        <v>4440.2668552700006</v>
      </c>
      <c r="BC41" s="395">
        <v>4375.6373696746332</v>
      </c>
      <c r="BD41" s="395">
        <v>4287.3265713295241</v>
      </c>
      <c r="BE41" s="395">
        <v>4295.7709825130651</v>
      </c>
      <c r="BF41" s="395">
        <v>4378.7157327978121</v>
      </c>
      <c r="BG41" s="395">
        <v>4215.6524239073988</v>
      </c>
      <c r="BH41" s="395">
        <v>4369.9485561855663</v>
      </c>
      <c r="BI41" s="395">
        <v>4418.6826030000011</v>
      </c>
      <c r="BJ41" s="395">
        <v>4504.6312519999992</v>
      </c>
      <c r="BK41" s="395">
        <v>4581.3157550000024</v>
      </c>
      <c r="BL41" s="395">
        <v>4510.0732129999997</v>
      </c>
      <c r="BM41" s="395">
        <v>4583.9270970000007</v>
      </c>
      <c r="BN41" s="395">
        <v>4509.0307519999978</v>
      </c>
      <c r="BO41" s="395">
        <v>4682.9926180000002</v>
      </c>
      <c r="BP41" s="395">
        <v>4958.7607460000017</v>
      </c>
      <c r="BQ41" s="395">
        <v>5047.1581330000008</v>
      </c>
      <c r="BR41" s="395">
        <v>5091.0835709999992</v>
      </c>
      <c r="BS41" s="395">
        <v>5058.5009950000003</v>
      </c>
      <c r="BT41" s="395">
        <v>4893.5645820000009</v>
      </c>
      <c r="BU41" s="395">
        <v>4601.4981699999989</v>
      </c>
      <c r="BV41" s="395">
        <v>4323.6726686648526</v>
      </c>
      <c r="BW41" s="395">
        <v>4009.1786525025655</v>
      </c>
      <c r="BX41" s="395">
        <v>3856.2942750820766</v>
      </c>
      <c r="BY41" s="395">
        <v>3622.7495977718218</v>
      </c>
      <c r="BZ41" s="395">
        <v>3603.1819042777533</v>
      </c>
      <c r="CA41" s="395">
        <v>3753.0318462195073</v>
      </c>
      <c r="CB41" s="395">
        <v>3758.1097279181395</v>
      </c>
      <c r="CC41" s="395">
        <v>3114.0775407227402</v>
      </c>
      <c r="CD41" s="395">
        <v>2953.8322528234448</v>
      </c>
      <c r="CE41" s="395">
        <v>3010.2702287638213</v>
      </c>
      <c r="CF41" s="395">
        <v>3095.3298637432858</v>
      </c>
      <c r="CG41" s="396">
        <v>3229.5528493655856</v>
      </c>
    </row>
    <row r="42" spans="1:85" s="36" customFormat="1" x14ac:dyDescent="0.35">
      <c r="A42" s="98"/>
      <c r="B42" s="200" t="s">
        <v>858</v>
      </c>
      <c r="D42" s="395" t="s">
        <v>614</v>
      </c>
      <c r="E42" s="395" t="s">
        <v>614</v>
      </c>
      <c r="F42" s="395" t="s">
        <v>614</v>
      </c>
      <c r="G42" s="395" t="s">
        <v>614</v>
      </c>
      <c r="H42" s="395" t="s">
        <v>614</v>
      </c>
      <c r="I42" s="395" t="s">
        <v>614</v>
      </c>
      <c r="J42" s="395" t="s">
        <v>614</v>
      </c>
      <c r="K42" s="395" t="s">
        <v>614</v>
      </c>
      <c r="L42" s="395" t="s">
        <v>614</v>
      </c>
      <c r="M42" s="395" t="s">
        <v>614</v>
      </c>
      <c r="N42" s="395" t="s">
        <v>614</v>
      </c>
      <c r="O42" s="395" t="s">
        <v>614</v>
      </c>
      <c r="P42" s="395" t="s">
        <v>614</v>
      </c>
      <c r="Q42" s="395" t="s">
        <v>614</v>
      </c>
      <c r="R42" s="395" t="s">
        <v>614</v>
      </c>
      <c r="S42" s="395" t="s">
        <v>614</v>
      </c>
      <c r="T42" s="395" t="s">
        <v>614</v>
      </c>
      <c r="U42" s="395" t="s">
        <v>614</v>
      </c>
      <c r="V42" s="395" t="s">
        <v>614</v>
      </c>
      <c r="W42" s="395" t="s">
        <v>614</v>
      </c>
      <c r="X42" s="395" t="s">
        <v>614</v>
      </c>
      <c r="Y42" s="395" t="s">
        <v>614</v>
      </c>
      <c r="Z42" s="395" t="s">
        <v>614</v>
      </c>
      <c r="AA42" s="395" t="s">
        <v>614</v>
      </c>
      <c r="AB42" s="395" t="s">
        <v>614</v>
      </c>
      <c r="AC42" s="395" t="s">
        <v>614</v>
      </c>
      <c r="AD42" s="395" t="s">
        <v>614</v>
      </c>
      <c r="AE42" s="395" t="s">
        <v>614</v>
      </c>
      <c r="AF42" s="395" t="s">
        <v>614</v>
      </c>
      <c r="AG42" s="395" t="s">
        <v>614</v>
      </c>
      <c r="AH42" s="395" t="s">
        <v>614</v>
      </c>
      <c r="AI42" s="395" t="s">
        <v>614</v>
      </c>
      <c r="AJ42" s="395" t="s">
        <v>614</v>
      </c>
      <c r="AK42" s="395" t="s">
        <v>614</v>
      </c>
      <c r="AL42" s="395" t="s">
        <v>614</v>
      </c>
      <c r="AM42" s="395" t="s">
        <v>614</v>
      </c>
      <c r="AN42" s="395" t="s">
        <v>614</v>
      </c>
      <c r="AO42" s="395" t="s">
        <v>614</v>
      </c>
      <c r="AP42" s="395" t="s">
        <v>614</v>
      </c>
      <c r="AQ42" s="395" t="s">
        <v>614</v>
      </c>
      <c r="AR42" s="395" t="s">
        <v>614</v>
      </c>
      <c r="AS42" s="395" t="s">
        <v>614</v>
      </c>
      <c r="AT42" s="395" t="s">
        <v>614</v>
      </c>
      <c r="AU42" s="395">
        <v>183.55250930270057</v>
      </c>
      <c r="AV42" s="395">
        <v>215.76524734087627</v>
      </c>
      <c r="AW42" s="395">
        <v>233.48116452688467</v>
      </c>
      <c r="AX42" s="395">
        <v>249.68303599999999</v>
      </c>
      <c r="AY42" s="395">
        <v>261.47803500000003</v>
      </c>
      <c r="AZ42" s="395">
        <v>270.25333700000004</v>
      </c>
      <c r="BA42" s="395">
        <v>267.80757900000003</v>
      </c>
      <c r="BB42" s="395">
        <v>266.30177027999997</v>
      </c>
      <c r="BC42" s="395">
        <v>267.94469299999997</v>
      </c>
      <c r="BD42" s="395">
        <v>270.05906600000003</v>
      </c>
      <c r="BE42" s="395">
        <v>273.37646599999994</v>
      </c>
      <c r="BF42" s="395">
        <v>283.87166200000001</v>
      </c>
      <c r="BG42" s="395">
        <v>272.87907999999999</v>
      </c>
      <c r="BH42" s="395">
        <v>273.85431499999993</v>
      </c>
      <c r="BI42" s="395">
        <v>281.61558000000008</v>
      </c>
      <c r="BJ42" s="395">
        <v>289.47423800000001</v>
      </c>
      <c r="BK42" s="395">
        <v>298.57093800000001</v>
      </c>
      <c r="BL42" s="395">
        <v>265.65446399999996</v>
      </c>
      <c r="BM42" s="395">
        <v>250.632768</v>
      </c>
      <c r="BN42" s="395">
        <v>232.66302899999994</v>
      </c>
      <c r="BO42" s="395">
        <v>220.99752100000003</v>
      </c>
      <c r="BP42" s="395">
        <v>229.47088200000007</v>
      </c>
      <c r="BQ42" s="395">
        <v>230.47488800000002</v>
      </c>
      <c r="BR42" s="395">
        <v>230.44787599999995</v>
      </c>
      <c r="BS42" s="395">
        <v>235.603419</v>
      </c>
      <c r="BT42" s="395">
        <v>238.79134599999998</v>
      </c>
      <c r="BU42" s="395">
        <v>240.23291299999997</v>
      </c>
      <c r="BV42" s="395">
        <v>237.28107100976376</v>
      </c>
      <c r="BW42" s="395">
        <v>222.05824946204368</v>
      </c>
      <c r="BX42" s="395">
        <v>213.36065884371956</v>
      </c>
      <c r="BY42" s="395">
        <v>207.03796970145467</v>
      </c>
      <c r="BZ42" s="395">
        <v>202.28084545663276</v>
      </c>
      <c r="CA42" s="395">
        <v>209.96120557603533</v>
      </c>
      <c r="CB42" s="395">
        <v>203.90583088209644</v>
      </c>
      <c r="CC42" s="395">
        <v>155.46745478872253</v>
      </c>
      <c r="CD42" s="395">
        <v>141.06855568006984</v>
      </c>
      <c r="CE42" s="395">
        <v>142.25151595916242</v>
      </c>
      <c r="CF42" s="395">
        <v>145.35448448818852</v>
      </c>
      <c r="CG42" s="396">
        <v>151.05175469360736</v>
      </c>
    </row>
    <row r="43" spans="1:85" s="36" customFormat="1" x14ac:dyDescent="0.35">
      <c r="A43" s="98"/>
      <c r="B43" s="200" t="s">
        <v>859</v>
      </c>
      <c r="D43" s="395" t="s">
        <v>614</v>
      </c>
      <c r="E43" s="395" t="s">
        <v>614</v>
      </c>
      <c r="F43" s="395" t="s">
        <v>614</v>
      </c>
      <c r="G43" s="395" t="s">
        <v>614</v>
      </c>
      <c r="H43" s="395" t="s">
        <v>614</v>
      </c>
      <c r="I43" s="395" t="s">
        <v>614</v>
      </c>
      <c r="J43" s="395" t="s">
        <v>614</v>
      </c>
      <c r="K43" s="395" t="s">
        <v>614</v>
      </c>
      <c r="L43" s="395" t="s">
        <v>614</v>
      </c>
      <c r="M43" s="395" t="s">
        <v>614</v>
      </c>
      <c r="N43" s="395" t="s">
        <v>614</v>
      </c>
      <c r="O43" s="395" t="s">
        <v>614</v>
      </c>
      <c r="P43" s="395" t="s">
        <v>614</v>
      </c>
      <c r="Q43" s="395" t="s">
        <v>614</v>
      </c>
      <c r="R43" s="395" t="s">
        <v>614</v>
      </c>
      <c r="S43" s="395" t="s">
        <v>614</v>
      </c>
      <c r="T43" s="395" t="s">
        <v>614</v>
      </c>
      <c r="U43" s="395" t="s">
        <v>614</v>
      </c>
      <c r="V43" s="395" t="s">
        <v>614</v>
      </c>
      <c r="W43" s="395" t="s">
        <v>614</v>
      </c>
      <c r="X43" s="395" t="s">
        <v>614</v>
      </c>
      <c r="Y43" s="395" t="s">
        <v>614</v>
      </c>
      <c r="Z43" s="395" t="s">
        <v>614</v>
      </c>
      <c r="AA43" s="395" t="s">
        <v>614</v>
      </c>
      <c r="AB43" s="395" t="s">
        <v>614</v>
      </c>
      <c r="AC43" s="395" t="s">
        <v>614</v>
      </c>
      <c r="AD43" s="395" t="s">
        <v>614</v>
      </c>
      <c r="AE43" s="395" t="s">
        <v>614</v>
      </c>
      <c r="AF43" s="395" t="s">
        <v>614</v>
      </c>
      <c r="AG43" s="395" t="s">
        <v>614</v>
      </c>
      <c r="AH43" s="395" t="s">
        <v>614</v>
      </c>
      <c r="AI43" s="395" t="s">
        <v>614</v>
      </c>
      <c r="AJ43" s="395" t="s">
        <v>614</v>
      </c>
      <c r="AK43" s="395" t="s">
        <v>614</v>
      </c>
      <c r="AL43" s="395" t="s">
        <v>614</v>
      </c>
      <c r="AM43" s="395" t="s">
        <v>614</v>
      </c>
      <c r="AN43" s="395" t="s">
        <v>614</v>
      </c>
      <c r="AO43" s="395" t="s">
        <v>614</v>
      </c>
      <c r="AP43" s="395" t="s">
        <v>614</v>
      </c>
      <c r="AQ43" s="395" t="s">
        <v>614</v>
      </c>
      <c r="AR43" s="395" t="s">
        <v>614</v>
      </c>
      <c r="AS43" s="395" t="s">
        <v>614</v>
      </c>
      <c r="AT43" s="395" t="s">
        <v>614</v>
      </c>
      <c r="AU43" s="395">
        <v>524.95141572566149</v>
      </c>
      <c r="AV43" s="395">
        <v>573.15843108008266</v>
      </c>
      <c r="AW43" s="395">
        <v>613.142967747179</v>
      </c>
      <c r="AX43" s="395">
        <v>623.53082099999983</v>
      </c>
      <c r="AY43" s="395">
        <v>631.03931899999998</v>
      </c>
      <c r="AZ43" s="395">
        <v>665.01401899999996</v>
      </c>
      <c r="BA43" s="395">
        <v>693.87929099999985</v>
      </c>
      <c r="BB43" s="395">
        <v>698.3804705</v>
      </c>
      <c r="BC43" s="395">
        <v>701.13576599999999</v>
      </c>
      <c r="BD43" s="395">
        <v>700.85975900000005</v>
      </c>
      <c r="BE43" s="395">
        <v>713.31337299999996</v>
      </c>
      <c r="BF43" s="395">
        <v>742.66885100000002</v>
      </c>
      <c r="BG43" s="395">
        <v>538.95294100000001</v>
      </c>
      <c r="BH43" s="395">
        <v>556.36495400000001</v>
      </c>
      <c r="BI43" s="395">
        <v>562.28713300000015</v>
      </c>
      <c r="BJ43" s="395">
        <v>575.62685500000009</v>
      </c>
      <c r="BK43" s="395">
        <v>573.99270999999999</v>
      </c>
      <c r="BL43" s="395">
        <v>592.30323399999986</v>
      </c>
      <c r="BM43" s="395">
        <v>635.03864799999997</v>
      </c>
      <c r="BN43" s="395">
        <v>663.76942399999973</v>
      </c>
      <c r="BO43" s="395">
        <v>673.67184699999996</v>
      </c>
      <c r="BP43" s="395">
        <v>689.60207500000024</v>
      </c>
      <c r="BQ43" s="395">
        <v>671.84154600000011</v>
      </c>
      <c r="BR43" s="395">
        <v>675.30550399999993</v>
      </c>
      <c r="BS43" s="395">
        <v>677.48254800000007</v>
      </c>
      <c r="BT43" s="395">
        <v>668.78947000000005</v>
      </c>
      <c r="BU43" s="395">
        <v>643.74464199999989</v>
      </c>
      <c r="BV43" s="395">
        <v>616.6788303253843</v>
      </c>
      <c r="BW43" s="395">
        <v>571.27594203539172</v>
      </c>
      <c r="BX43" s="395">
        <v>557.35074507420438</v>
      </c>
      <c r="BY43" s="395">
        <v>539.8405761836018</v>
      </c>
      <c r="BZ43" s="395">
        <v>526.73027754380882</v>
      </c>
      <c r="CA43" s="395">
        <v>525.14707803094291</v>
      </c>
      <c r="CB43" s="395">
        <v>511.23744681049448</v>
      </c>
      <c r="CC43" s="395">
        <v>395.63929378346302</v>
      </c>
      <c r="CD43" s="395">
        <v>361.48159313508108</v>
      </c>
      <c r="CE43" s="395">
        <v>364.06200858817971</v>
      </c>
      <c r="CF43" s="395">
        <v>371.17149469189889</v>
      </c>
      <c r="CG43" s="396">
        <v>384.65071094508539</v>
      </c>
    </row>
    <row r="44" spans="1:85" s="36" customFormat="1" ht="26.25" customHeight="1" x14ac:dyDescent="0.35">
      <c r="A44" s="98"/>
      <c r="B44" s="543" t="s">
        <v>893</v>
      </c>
      <c r="D44" s="395">
        <f t="shared" ref="D44:AI44" si="8">SUM(D45:D47)</f>
        <v>0</v>
      </c>
      <c r="E44" s="395">
        <f t="shared" si="8"/>
        <v>0</v>
      </c>
      <c r="F44" s="395">
        <f t="shared" si="8"/>
        <v>0</v>
      </c>
      <c r="G44" s="395">
        <f t="shared" si="8"/>
        <v>0</v>
      </c>
      <c r="H44" s="395">
        <f t="shared" si="8"/>
        <v>0</v>
      </c>
      <c r="I44" s="395">
        <f t="shared" si="8"/>
        <v>0</v>
      </c>
      <c r="J44" s="395">
        <f t="shared" si="8"/>
        <v>0</v>
      </c>
      <c r="K44" s="395">
        <f t="shared" si="8"/>
        <v>0</v>
      </c>
      <c r="L44" s="395">
        <f t="shared" si="8"/>
        <v>0</v>
      </c>
      <c r="M44" s="395">
        <f t="shared" si="8"/>
        <v>0</v>
      </c>
      <c r="N44" s="395">
        <f t="shared" si="8"/>
        <v>0</v>
      </c>
      <c r="O44" s="395">
        <f t="shared" si="8"/>
        <v>0</v>
      </c>
      <c r="P44" s="395">
        <f t="shared" si="8"/>
        <v>0</v>
      </c>
      <c r="Q44" s="395">
        <f t="shared" si="8"/>
        <v>0</v>
      </c>
      <c r="R44" s="395">
        <f t="shared" si="8"/>
        <v>0</v>
      </c>
      <c r="S44" s="395">
        <f t="shared" si="8"/>
        <v>0</v>
      </c>
      <c r="T44" s="395">
        <f t="shared" si="8"/>
        <v>0</v>
      </c>
      <c r="U44" s="395">
        <f t="shared" si="8"/>
        <v>0</v>
      </c>
      <c r="V44" s="395">
        <f t="shared" si="8"/>
        <v>0</v>
      </c>
      <c r="W44" s="395">
        <f t="shared" si="8"/>
        <v>0</v>
      </c>
      <c r="X44" s="395">
        <f t="shared" si="8"/>
        <v>0</v>
      </c>
      <c r="Y44" s="395">
        <f t="shared" si="8"/>
        <v>0</v>
      </c>
      <c r="Z44" s="395">
        <f t="shared" si="8"/>
        <v>0</v>
      </c>
      <c r="AA44" s="395">
        <f t="shared" si="8"/>
        <v>0</v>
      </c>
      <c r="AB44" s="395">
        <f t="shared" si="8"/>
        <v>0</v>
      </c>
      <c r="AC44" s="395">
        <f t="shared" si="8"/>
        <v>0</v>
      </c>
      <c r="AD44" s="395">
        <f t="shared" si="8"/>
        <v>0</v>
      </c>
      <c r="AE44" s="395">
        <f t="shared" si="8"/>
        <v>0</v>
      </c>
      <c r="AF44" s="395">
        <f t="shared" si="8"/>
        <v>0</v>
      </c>
      <c r="AG44" s="395">
        <f t="shared" si="8"/>
        <v>0</v>
      </c>
      <c r="AH44" s="395">
        <f t="shared" si="8"/>
        <v>0</v>
      </c>
      <c r="AI44" s="395">
        <f t="shared" si="8"/>
        <v>0</v>
      </c>
      <c r="AJ44" s="395">
        <f t="shared" ref="AJ44:CG44" si="9">SUM(AJ45:AJ47)</f>
        <v>0</v>
      </c>
      <c r="AK44" s="395">
        <f t="shared" si="9"/>
        <v>0</v>
      </c>
      <c r="AL44" s="395">
        <f t="shared" si="9"/>
        <v>0</v>
      </c>
      <c r="AM44" s="395">
        <f t="shared" si="9"/>
        <v>0</v>
      </c>
      <c r="AN44" s="395">
        <f t="shared" si="9"/>
        <v>0</v>
      </c>
      <c r="AO44" s="395">
        <f t="shared" si="9"/>
        <v>0</v>
      </c>
      <c r="AP44" s="395">
        <f t="shared" si="9"/>
        <v>0</v>
      </c>
      <c r="AQ44" s="395">
        <f t="shared" si="9"/>
        <v>0</v>
      </c>
      <c r="AR44" s="395">
        <f t="shared" si="9"/>
        <v>0</v>
      </c>
      <c r="AS44" s="395">
        <f t="shared" si="9"/>
        <v>0</v>
      </c>
      <c r="AT44" s="395">
        <f t="shared" si="9"/>
        <v>0</v>
      </c>
      <c r="AU44" s="395">
        <f t="shared" si="9"/>
        <v>2413.4089999999997</v>
      </c>
      <c r="AV44" s="395">
        <f t="shared" si="9"/>
        <v>3246.0120000000002</v>
      </c>
      <c r="AW44" s="395">
        <f t="shared" si="9"/>
        <v>4188.58</v>
      </c>
      <c r="AX44" s="395">
        <f t="shared" si="9"/>
        <v>4875.1940160000004</v>
      </c>
      <c r="AY44" s="395">
        <f t="shared" si="9"/>
        <v>5444.6813459999994</v>
      </c>
      <c r="AZ44" s="395">
        <f t="shared" si="9"/>
        <v>5810.3309459999982</v>
      </c>
      <c r="BA44" s="395">
        <f t="shared" si="9"/>
        <v>5678.8121289999999</v>
      </c>
      <c r="BB44" s="395">
        <f t="shared" si="9"/>
        <v>5659.8551239500011</v>
      </c>
      <c r="BC44" s="395">
        <f t="shared" si="9"/>
        <v>5719.3859879999654</v>
      </c>
      <c r="BD44" s="395">
        <f t="shared" si="9"/>
        <v>5904.123578470475</v>
      </c>
      <c r="BE44" s="395">
        <f t="shared" si="9"/>
        <v>6306.2343094869357</v>
      </c>
      <c r="BF44" s="395">
        <f t="shared" si="9"/>
        <v>7230.9641702021872</v>
      </c>
      <c r="BG44" s="395">
        <f t="shared" si="9"/>
        <v>7319.8412333400011</v>
      </c>
      <c r="BH44" s="395">
        <f t="shared" si="9"/>
        <v>7957.4022362544338</v>
      </c>
      <c r="BI44" s="395">
        <f t="shared" si="9"/>
        <v>8665.6198189999977</v>
      </c>
      <c r="BJ44" s="395">
        <f t="shared" si="9"/>
        <v>9470.8152410000039</v>
      </c>
      <c r="BK44" s="395">
        <f t="shared" si="9"/>
        <v>10277.921191999998</v>
      </c>
      <c r="BL44" s="395">
        <f t="shared" si="9"/>
        <v>11735.410251000003</v>
      </c>
      <c r="BM44" s="395">
        <f t="shared" si="9"/>
        <v>14519.632665000001</v>
      </c>
      <c r="BN44" s="395">
        <f t="shared" si="9"/>
        <v>16021.527095999994</v>
      </c>
      <c r="BO44" s="395">
        <f t="shared" si="9"/>
        <v>17242.628137000007</v>
      </c>
      <c r="BP44" s="395">
        <f t="shared" si="9"/>
        <v>18021.797909000001</v>
      </c>
      <c r="BQ44" s="395">
        <f t="shared" si="9"/>
        <v>18220.333105999998</v>
      </c>
      <c r="BR44" s="395">
        <f t="shared" si="9"/>
        <v>18319.728604</v>
      </c>
      <c r="BS44" s="395">
        <f t="shared" si="9"/>
        <v>18272.126685000003</v>
      </c>
      <c r="BT44" s="395">
        <f t="shared" si="9"/>
        <v>17639.454521000003</v>
      </c>
      <c r="BU44" s="395">
        <f t="shared" si="9"/>
        <v>16815.744488999997</v>
      </c>
      <c r="BV44" s="395">
        <f t="shared" si="9"/>
        <v>15552.189380999998</v>
      </c>
      <c r="BW44" s="395">
        <f t="shared" si="9"/>
        <v>13576.491620350231</v>
      </c>
      <c r="BX44" s="395">
        <f t="shared" si="9"/>
        <v>12707.290024000002</v>
      </c>
      <c r="BY44" s="395">
        <f t="shared" si="9"/>
        <v>11756.129343538603</v>
      </c>
      <c r="BZ44" s="395">
        <f t="shared" si="9"/>
        <v>11246.959617793218</v>
      </c>
      <c r="CA44" s="395">
        <f t="shared" si="9"/>
        <v>11284.454417635774</v>
      </c>
      <c r="CB44" s="395">
        <f t="shared" si="9"/>
        <v>10878.355552917394</v>
      </c>
      <c r="CC44" s="395">
        <f t="shared" si="9"/>
        <v>8534.8024606121053</v>
      </c>
      <c r="CD44" s="395">
        <f t="shared" si="9"/>
        <v>8040.1777905107956</v>
      </c>
      <c r="CE44" s="395">
        <f t="shared" si="9"/>
        <v>8190.9792475754703</v>
      </c>
      <c r="CF44" s="395">
        <f t="shared" si="9"/>
        <v>8427.3574858114171</v>
      </c>
      <c r="CG44" s="396">
        <f t="shared" si="9"/>
        <v>8802.9468920934032</v>
      </c>
    </row>
    <row r="45" spans="1:85" s="36" customFormat="1" x14ac:dyDescent="0.35">
      <c r="A45" s="98"/>
      <c r="B45" s="200" t="s">
        <v>857</v>
      </c>
      <c r="D45" s="395" t="s">
        <v>614</v>
      </c>
      <c r="E45" s="395" t="s">
        <v>614</v>
      </c>
      <c r="F45" s="395" t="s">
        <v>614</v>
      </c>
      <c r="G45" s="395" t="s">
        <v>614</v>
      </c>
      <c r="H45" s="395" t="s">
        <v>614</v>
      </c>
      <c r="I45" s="395" t="s">
        <v>614</v>
      </c>
      <c r="J45" s="395" t="s">
        <v>614</v>
      </c>
      <c r="K45" s="395" t="s">
        <v>614</v>
      </c>
      <c r="L45" s="395" t="s">
        <v>614</v>
      </c>
      <c r="M45" s="395" t="s">
        <v>614</v>
      </c>
      <c r="N45" s="395" t="s">
        <v>614</v>
      </c>
      <c r="O45" s="395" t="s">
        <v>614</v>
      </c>
      <c r="P45" s="395" t="s">
        <v>614</v>
      </c>
      <c r="Q45" s="395" t="s">
        <v>614</v>
      </c>
      <c r="R45" s="395" t="s">
        <v>614</v>
      </c>
      <c r="S45" s="395" t="s">
        <v>614</v>
      </c>
      <c r="T45" s="395" t="s">
        <v>614</v>
      </c>
      <c r="U45" s="395" t="s">
        <v>614</v>
      </c>
      <c r="V45" s="395" t="s">
        <v>614</v>
      </c>
      <c r="W45" s="395" t="s">
        <v>614</v>
      </c>
      <c r="X45" s="395" t="s">
        <v>614</v>
      </c>
      <c r="Y45" s="395" t="s">
        <v>614</v>
      </c>
      <c r="Z45" s="395" t="s">
        <v>614</v>
      </c>
      <c r="AA45" s="395" t="s">
        <v>614</v>
      </c>
      <c r="AB45" s="395" t="s">
        <v>614</v>
      </c>
      <c r="AC45" s="395" t="s">
        <v>614</v>
      </c>
      <c r="AD45" s="395" t="s">
        <v>614</v>
      </c>
      <c r="AE45" s="395" t="s">
        <v>614</v>
      </c>
      <c r="AF45" s="395" t="s">
        <v>614</v>
      </c>
      <c r="AG45" s="395" t="s">
        <v>614</v>
      </c>
      <c r="AH45" s="395" t="s">
        <v>614</v>
      </c>
      <c r="AI45" s="395" t="s">
        <v>614</v>
      </c>
      <c r="AJ45" s="395" t="s">
        <v>614</v>
      </c>
      <c r="AK45" s="395" t="s">
        <v>614</v>
      </c>
      <c r="AL45" s="395" t="s">
        <v>614</v>
      </c>
      <c r="AM45" s="395" t="s">
        <v>614</v>
      </c>
      <c r="AN45" s="395" t="s">
        <v>614</v>
      </c>
      <c r="AO45" s="395" t="s">
        <v>614</v>
      </c>
      <c r="AP45" s="395" t="s">
        <v>614</v>
      </c>
      <c r="AQ45" s="395" t="s">
        <v>614</v>
      </c>
      <c r="AR45" s="395" t="s">
        <v>614</v>
      </c>
      <c r="AS45" s="395" t="s">
        <v>614</v>
      </c>
      <c r="AT45" s="395" t="s">
        <v>614</v>
      </c>
      <c r="AU45" s="395">
        <v>2167.1547548999097</v>
      </c>
      <c r="AV45" s="395">
        <v>2933.9340063665963</v>
      </c>
      <c r="AW45" s="395">
        <v>3808.909900802536</v>
      </c>
      <c r="AX45" s="395">
        <v>4431.8053010000003</v>
      </c>
      <c r="AY45" s="395">
        <v>4945.9247070000001</v>
      </c>
      <c r="AZ45" s="395">
        <v>5272.4258929999987</v>
      </c>
      <c r="BA45" s="395">
        <v>5125.3931899999998</v>
      </c>
      <c r="BB45" s="395">
        <v>5085.6280137300009</v>
      </c>
      <c r="BC45" s="395">
        <v>5127.7575389068625</v>
      </c>
      <c r="BD45" s="395">
        <v>5286.4482749333047</v>
      </c>
      <c r="BE45" s="395">
        <v>5644.5086698518116</v>
      </c>
      <c r="BF45" s="395">
        <v>6440.9761648831518</v>
      </c>
      <c r="BG45" s="395">
        <v>6436.3892621292925</v>
      </c>
      <c r="BH45" s="395">
        <v>7040.1673683997742</v>
      </c>
      <c r="BI45" s="395">
        <v>7712.8027929999989</v>
      </c>
      <c r="BJ45" s="395">
        <v>8463.0670730000038</v>
      </c>
      <c r="BK45" s="395">
        <v>9198.6850749999976</v>
      </c>
      <c r="BL45" s="395">
        <v>10489.469894000003</v>
      </c>
      <c r="BM45" s="395">
        <v>13015.576289000001</v>
      </c>
      <c r="BN45" s="395">
        <v>14364.520094999996</v>
      </c>
      <c r="BO45" s="395">
        <v>15453.731155000005</v>
      </c>
      <c r="BP45" s="395">
        <v>16160.501292999999</v>
      </c>
      <c r="BQ45" s="395">
        <v>16348.544953999997</v>
      </c>
      <c r="BR45" s="395">
        <v>16438.019783</v>
      </c>
      <c r="BS45" s="395">
        <v>16388.976737000001</v>
      </c>
      <c r="BT45" s="395">
        <v>15805.191595000006</v>
      </c>
      <c r="BU45" s="395">
        <v>15036.677091999998</v>
      </c>
      <c r="BV45" s="395">
        <v>13873.505020699633</v>
      </c>
      <c r="BW45" s="395">
        <v>12085.703968303886</v>
      </c>
      <c r="BX45" s="395">
        <v>11323.207607066033</v>
      </c>
      <c r="BY45" s="395">
        <v>10470.580310828063</v>
      </c>
      <c r="BZ45" s="395">
        <v>10006.603877556754</v>
      </c>
      <c r="CA45" s="395">
        <v>10030.916620436425</v>
      </c>
      <c r="CB45" s="395">
        <v>9660.6036925534281</v>
      </c>
      <c r="CC45" s="395">
        <v>7566.3069162686334</v>
      </c>
      <c r="CD45" s="395">
        <v>7124.869620756328</v>
      </c>
      <c r="CE45" s="395">
        <v>7256.9504463768344</v>
      </c>
      <c r="CF45" s="395">
        <v>7464.4520401274012</v>
      </c>
      <c r="CG45" s="396">
        <v>7795.0666584373521</v>
      </c>
    </row>
    <row r="46" spans="1:85" s="36" customFormat="1" x14ac:dyDescent="0.35">
      <c r="A46" s="98"/>
      <c r="B46" s="200" t="s">
        <v>858</v>
      </c>
      <c r="D46" s="395" t="s">
        <v>614</v>
      </c>
      <c r="E46" s="395" t="s">
        <v>614</v>
      </c>
      <c r="F46" s="395" t="s">
        <v>614</v>
      </c>
      <c r="G46" s="395" t="s">
        <v>614</v>
      </c>
      <c r="H46" s="395" t="s">
        <v>614</v>
      </c>
      <c r="I46" s="395" t="s">
        <v>614</v>
      </c>
      <c r="J46" s="395" t="s">
        <v>614</v>
      </c>
      <c r="K46" s="395" t="s">
        <v>614</v>
      </c>
      <c r="L46" s="395" t="s">
        <v>614</v>
      </c>
      <c r="M46" s="395" t="s">
        <v>614</v>
      </c>
      <c r="N46" s="395" t="s">
        <v>614</v>
      </c>
      <c r="O46" s="395" t="s">
        <v>614</v>
      </c>
      <c r="P46" s="395" t="s">
        <v>614</v>
      </c>
      <c r="Q46" s="395" t="s">
        <v>614</v>
      </c>
      <c r="R46" s="395" t="s">
        <v>614</v>
      </c>
      <c r="S46" s="395" t="s">
        <v>614</v>
      </c>
      <c r="T46" s="395" t="s">
        <v>614</v>
      </c>
      <c r="U46" s="395" t="s">
        <v>614</v>
      </c>
      <c r="V46" s="395" t="s">
        <v>614</v>
      </c>
      <c r="W46" s="395" t="s">
        <v>614</v>
      </c>
      <c r="X46" s="395" t="s">
        <v>614</v>
      </c>
      <c r="Y46" s="395" t="s">
        <v>614</v>
      </c>
      <c r="Z46" s="395" t="s">
        <v>614</v>
      </c>
      <c r="AA46" s="395" t="s">
        <v>614</v>
      </c>
      <c r="AB46" s="395" t="s">
        <v>614</v>
      </c>
      <c r="AC46" s="395" t="s">
        <v>614</v>
      </c>
      <c r="AD46" s="395" t="s">
        <v>614</v>
      </c>
      <c r="AE46" s="395" t="s">
        <v>614</v>
      </c>
      <c r="AF46" s="395" t="s">
        <v>614</v>
      </c>
      <c r="AG46" s="395" t="s">
        <v>614</v>
      </c>
      <c r="AH46" s="395" t="s">
        <v>614</v>
      </c>
      <c r="AI46" s="395" t="s">
        <v>614</v>
      </c>
      <c r="AJ46" s="395" t="s">
        <v>614</v>
      </c>
      <c r="AK46" s="395" t="s">
        <v>614</v>
      </c>
      <c r="AL46" s="395" t="s">
        <v>614</v>
      </c>
      <c r="AM46" s="395" t="s">
        <v>614</v>
      </c>
      <c r="AN46" s="395" t="s">
        <v>614</v>
      </c>
      <c r="AO46" s="395" t="s">
        <v>614</v>
      </c>
      <c r="AP46" s="395" t="s">
        <v>614</v>
      </c>
      <c r="AQ46" s="395" t="s">
        <v>614</v>
      </c>
      <c r="AR46" s="395" t="s">
        <v>614</v>
      </c>
      <c r="AS46" s="395" t="s">
        <v>614</v>
      </c>
      <c r="AT46" s="395" t="s">
        <v>614</v>
      </c>
      <c r="AU46" s="395">
        <v>109.79860287962624</v>
      </c>
      <c r="AV46" s="395">
        <v>141.66202051450421</v>
      </c>
      <c r="AW46" s="395">
        <v>175.6639341584962</v>
      </c>
      <c r="AX46" s="395">
        <v>202.48892000000004</v>
      </c>
      <c r="AY46" s="395">
        <v>222.72060800000003</v>
      </c>
      <c r="AZ46" s="395">
        <v>236.10433199999997</v>
      </c>
      <c r="BA46" s="395">
        <v>233.49411200000003</v>
      </c>
      <c r="BB46" s="395">
        <v>233.80841371999998</v>
      </c>
      <c r="BC46" s="395">
        <v>239.17032009310364</v>
      </c>
      <c r="BD46" s="395">
        <v>245.04842974875737</v>
      </c>
      <c r="BE46" s="395">
        <v>256.9479966351247</v>
      </c>
      <c r="BF46" s="395">
        <v>289.38963031903631</v>
      </c>
      <c r="BG46" s="395">
        <v>272.54368921070835</v>
      </c>
      <c r="BH46" s="395">
        <v>285.19785585465985</v>
      </c>
      <c r="BI46" s="395">
        <v>301.48449999999997</v>
      </c>
      <c r="BJ46" s="395">
        <v>324.24810600000001</v>
      </c>
      <c r="BK46" s="395">
        <v>357.63231799999994</v>
      </c>
      <c r="BL46" s="395">
        <v>446.53869700000007</v>
      </c>
      <c r="BM46" s="395">
        <v>583.22119599999996</v>
      </c>
      <c r="BN46" s="395">
        <v>660.18464399999982</v>
      </c>
      <c r="BO46" s="395">
        <v>734.82701900000029</v>
      </c>
      <c r="BP46" s="395">
        <v>762.09558300000015</v>
      </c>
      <c r="BQ46" s="395">
        <v>773.47292899999979</v>
      </c>
      <c r="BR46" s="395">
        <v>780.83464700000013</v>
      </c>
      <c r="BS46" s="395">
        <v>788.56670200000008</v>
      </c>
      <c r="BT46" s="395">
        <v>769.92821600000002</v>
      </c>
      <c r="BU46" s="395">
        <v>751.35525000000007</v>
      </c>
      <c r="BV46" s="395">
        <v>707.78068435206228</v>
      </c>
      <c r="BW46" s="395">
        <v>627.10887953728161</v>
      </c>
      <c r="BX46" s="395">
        <v>584.0015996417842</v>
      </c>
      <c r="BY46" s="395">
        <v>543.40301250447033</v>
      </c>
      <c r="BZ46" s="395">
        <v>524.99880610629691</v>
      </c>
      <c r="CA46" s="395">
        <v>541.71271653957183</v>
      </c>
      <c r="CB46" s="395">
        <v>527.33914157225547</v>
      </c>
      <c r="CC46" s="395">
        <v>420.29592033442009</v>
      </c>
      <c r="CD46" s="395">
        <v>398.2180579825183</v>
      </c>
      <c r="CE46" s="395">
        <v>407.44360213376939</v>
      </c>
      <c r="CF46" s="395">
        <v>421.17021188936889</v>
      </c>
      <c r="CG46" s="396">
        <v>442.04695676802567</v>
      </c>
    </row>
    <row r="47" spans="1:85" s="36" customFormat="1" x14ac:dyDescent="0.35">
      <c r="A47" s="98"/>
      <c r="B47" s="200" t="s">
        <v>859</v>
      </c>
      <c r="D47" s="395" t="s">
        <v>614</v>
      </c>
      <c r="E47" s="395" t="s">
        <v>614</v>
      </c>
      <c r="F47" s="395" t="s">
        <v>614</v>
      </c>
      <c r="G47" s="395" t="s">
        <v>614</v>
      </c>
      <c r="H47" s="395" t="s">
        <v>614</v>
      </c>
      <c r="I47" s="395" t="s">
        <v>614</v>
      </c>
      <c r="J47" s="395" t="s">
        <v>614</v>
      </c>
      <c r="K47" s="395" t="s">
        <v>614</v>
      </c>
      <c r="L47" s="395" t="s">
        <v>614</v>
      </c>
      <c r="M47" s="395" t="s">
        <v>614</v>
      </c>
      <c r="N47" s="395" t="s">
        <v>614</v>
      </c>
      <c r="O47" s="395" t="s">
        <v>614</v>
      </c>
      <c r="P47" s="395" t="s">
        <v>614</v>
      </c>
      <c r="Q47" s="395" t="s">
        <v>614</v>
      </c>
      <c r="R47" s="395" t="s">
        <v>614</v>
      </c>
      <c r="S47" s="395" t="s">
        <v>614</v>
      </c>
      <c r="T47" s="395" t="s">
        <v>614</v>
      </c>
      <c r="U47" s="395" t="s">
        <v>614</v>
      </c>
      <c r="V47" s="395" t="s">
        <v>614</v>
      </c>
      <c r="W47" s="395" t="s">
        <v>614</v>
      </c>
      <c r="X47" s="395" t="s">
        <v>614</v>
      </c>
      <c r="Y47" s="395" t="s">
        <v>614</v>
      </c>
      <c r="Z47" s="395" t="s">
        <v>614</v>
      </c>
      <c r="AA47" s="395" t="s">
        <v>614</v>
      </c>
      <c r="AB47" s="395" t="s">
        <v>614</v>
      </c>
      <c r="AC47" s="395" t="s">
        <v>614</v>
      </c>
      <c r="AD47" s="395" t="s">
        <v>614</v>
      </c>
      <c r="AE47" s="395" t="s">
        <v>614</v>
      </c>
      <c r="AF47" s="395" t="s">
        <v>614</v>
      </c>
      <c r="AG47" s="395" t="s">
        <v>614</v>
      </c>
      <c r="AH47" s="395" t="s">
        <v>614</v>
      </c>
      <c r="AI47" s="395" t="s">
        <v>614</v>
      </c>
      <c r="AJ47" s="395" t="s">
        <v>614</v>
      </c>
      <c r="AK47" s="395" t="s">
        <v>614</v>
      </c>
      <c r="AL47" s="395" t="s">
        <v>614</v>
      </c>
      <c r="AM47" s="395" t="s">
        <v>614</v>
      </c>
      <c r="AN47" s="395" t="s">
        <v>614</v>
      </c>
      <c r="AO47" s="395" t="s">
        <v>614</v>
      </c>
      <c r="AP47" s="395" t="s">
        <v>614</v>
      </c>
      <c r="AQ47" s="395" t="s">
        <v>614</v>
      </c>
      <c r="AR47" s="395" t="s">
        <v>614</v>
      </c>
      <c r="AS47" s="395" t="s">
        <v>614</v>
      </c>
      <c r="AT47" s="395" t="s">
        <v>614</v>
      </c>
      <c r="AU47" s="395">
        <v>136.45564222046383</v>
      </c>
      <c r="AV47" s="395">
        <v>170.41597311889956</v>
      </c>
      <c r="AW47" s="395">
        <v>204.00616503896794</v>
      </c>
      <c r="AX47" s="395">
        <v>240.89979499999998</v>
      </c>
      <c r="AY47" s="395">
        <v>276.03603100000004</v>
      </c>
      <c r="AZ47" s="395">
        <v>301.80072100000007</v>
      </c>
      <c r="BA47" s="395">
        <v>319.92482699999994</v>
      </c>
      <c r="BB47" s="395">
        <v>340.41869650000012</v>
      </c>
      <c r="BC47" s="395">
        <v>352.45812899999993</v>
      </c>
      <c r="BD47" s="395">
        <v>372.62687378841298</v>
      </c>
      <c r="BE47" s="395">
        <v>404.7776429999999</v>
      </c>
      <c r="BF47" s="395">
        <v>500.59837500000003</v>
      </c>
      <c r="BG47" s="395">
        <v>610.90828199999987</v>
      </c>
      <c r="BH47" s="395">
        <v>632.037012</v>
      </c>
      <c r="BI47" s="395">
        <v>651.33252599999992</v>
      </c>
      <c r="BJ47" s="395">
        <v>683.50006199999996</v>
      </c>
      <c r="BK47" s="395">
        <v>721.60379899999998</v>
      </c>
      <c r="BL47" s="395">
        <v>799.40165999999999</v>
      </c>
      <c r="BM47" s="395">
        <v>920.83518000000004</v>
      </c>
      <c r="BN47" s="395">
        <v>996.82235699999978</v>
      </c>
      <c r="BO47" s="395">
        <v>1054.0699630000004</v>
      </c>
      <c r="BP47" s="395">
        <v>1099.2010330000003</v>
      </c>
      <c r="BQ47" s="395">
        <v>1098.3152229999996</v>
      </c>
      <c r="BR47" s="395">
        <v>1100.874174</v>
      </c>
      <c r="BS47" s="395">
        <v>1094.5832460000001</v>
      </c>
      <c r="BT47" s="395">
        <v>1064.3347100000001</v>
      </c>
      <c r="BU47" s="395">
        <v>1027.712147</v>
      </c>
      <c r="BV47" s="395">
        <v>970.90367594830263</v>
      </c>
      <c r="BW47" s="395">
        <v>863.67877250906281</v>
      </c>
      <c r="BX47" s="395">
        <v>800.08081729218486</v>
      </c>
      <c r="BY47" s="395">
        <v>742.14602020607015</v>
      </c>
      <c r="BZ47" s="395">
        <v>715.35693413016566</v>
      </c>
      <c r="CA47" s="395">
        <v>711.82508065977709</v>
      </c>
      <c r="CB47" s="395">
        <v>690.41271879170893</v>
      </c>
      <c r="CC47" s="395">
        <v>548.19962400905206</v>
      </c>
      <c r="CD47" s="395">
        <v>517.0901117719493</v>
      </c>
      <c r="CE47" s="395">
        <v>526.58519906486583</v>
      </c>
      <c r="CF47" s="395">
        <v>541.73523379464757</v>
      </c>
      <c r="CG47" s="396">
        <v>565.83327688802649</v>
      </c>
    </row>
    <row r="48" spans="1:85" s="36" customFormat="1" ht="25.5" customHeight="1" x14ac:dyDescent="0.35">
      <c r="A48" s="98"/>
      <c r="B48" s="541" t="s">
        <v>894</v>
      </c>
      <c r="D48" s="395"/>
      <c r="E48" s="395"/>
      <c r="F48" s="395"/>
      <c r="G48" s="395"/>
      <c r="H48" s="395"/>
      <c r="I48" s="395"/>
      <c r="J48" s="395"/>
      <c r="K48" s="395"/>
      <c r="L48" s="395"/>
      <c r="M48" s="395"/>
      <c r="N48" s="395"/>
      <c r="O48" s="395"/>
      <c r="P48" s="395"/>
      <c r="Q48" s="395"/>
      <c r="R48" s="395"/>
      <c r="S48" s="395"/>
      <c r="T48" s="395"/>
      <c r="U48" s="395"/>
      <c r="V48" s="395"/>
      <c r="W48" s="395"/>
      <c r="X48" s="395"/>
      <c r="Y48" s="395"/>
      <c r="Z48" s="395"/>
      <c r="AA48" s="395"/>
      <c r="AB48" s="395"/>
      <c r="AC48" s="395"/>
      <c r="AD48" s="395"/>
      <c r="AE48" s="395"/>
      <c r="AF48" s="395"/>
      <c r="AG48" s="395"/>
      <c r="AH48" s="395"/>
      <c r="AI48" s="395"/>
      <c r="AJ48" s="395"/>
      <c r="AK48" s="395"/>
      <c r="AL48" s="395"/>
      <c r="AM48" s="395"/>
      <c r="AN48" s="395"/>
      <c r="AO48" s="395"/>
      <c r="AP48" s="395"/>
      <c r="AQ48" s="395"/>
      <c r="AR48" s="395"/>
      <c r="AS48" s="395"/>
      <c r="AT48" s="395"/>
      <c r="AU48" s="395"/>
      <c r="AV48" s="395"/>
      <c r="AW48" s="395"/>
      <c r="AX48" s="395"/>
      <c r="AY48" s="395"/>
      <c r="AZ48" s="395"/>
      <c r="BA48" s="395"/>
      <c r="BB48" s="395"/>
      <c r="BC48" s="395"/>
      <c r="BD48" s="395"/>
      <c r="BE48" s="395"/>
      <c r="BF48" s="395"/>
      <c r="BG48" s="395"/>
      <c r="BH48" s="395"/>
      <c r="BI48" s="395"/>
      <c r="BJ48" s="395"/>
      <c r="BK48" s="395"/>
      <c r="BL48" s="395"/>
      <c r="BM48" s="395"/>
      <c r="BN48" s="395"/>
      <c r="BO48" s="395"/>
      <c r="BP48" s="395"/>
      <c r="BQ48" s="395"/>
      <c r="BR48" s="395"/>
      <c r="BS48" s="395"/>
      <c r="BT48" s="395"/>
      <c r="BU48" s="395"/>
      <c r="BV48" s="395"/>
      <c r="BW48" s="395">
        <f>SUM(BW49:BW51)</f>
        <v>6043.9721867304552</v>
      </c>
      <c r="BX48" s="395">
        <f t="shared" ref="BX48:CD48" si="10">SUM(BX49:BX51)</f>
        <v>11743.384385996858</v>
      </c>
      <c r="BY48" s="395">
        <f t="shared" si="10"/>
        <v>13399.199410550435</v>
      </c>
      <c r="BZ48" s="395">
        <f t="shared" si="10"/>
        <v>14031.966990731498</v>
      </c>
      <c r="CA48" s="395">
        <f t="shared" si="10"/>
        <v>16363.294596033698</v>
      </c>
      <c r="CB48" s="395">
        <f t="shared" si="10"/>
        <v>20086.276929875155</v>
      </c>
      <c r="CC48" s="395">
        <f t="shared" si="10"/>
        <v>23121.895432022546</v>
      </c>
      <c r="CD48" s="395">
        <f t="shared" si="10"/>
        <v>25393.497000103602</v>
      </c>
      <c r="CE48" s="395">
        <f>SUM(CE49:CE51)</f>
        <v>25916.934418864839</v>
      </c>
      <c r="CF48" s="395">
        <f>SUM(CF49:CF51)</f>
        <v>26718.850423193831</v>
      </c>
      <c r="CG48" s="396">
        <f>SUM(CG49:CG51)</f>
        <v>27746.449866837364</v>
      </c>
    </row>
    <row r="49" spans="1:85" s="36" customFormat="1" x14ac:dyDescent="0.35">
      <c r="A49" s="98"/>
      <c r="B49" s="544" t="s">
        <v>857</v>
      </c>
      <c r="D49" s="395"/>
      <c r="E49" s="395"/>
      <c r="F49" s="395"/>
      <c r="G49" s="395"/>
      <c r="H49" s="395"/>
      <c r="I49" s="395"/>
      <c r="J49" s="395"/>
      <c r="K49" s="395"/>
      <c r="L49" s="395"/>
      <c r="M49" s="395"/>
      <c r="N49" s="395"/>
      <c r="O49" s="395"/>
      <c r="P49" s="395"/>
      <c r="Q49" s="395"/>
      <c r="R49" s="395"/>
      <c r="S49" s="395"/>
      <c r="T49" s="395"/>
      <c r="U49" s="395"/>
      <c r="V49" s="395"/>
      <c r="W49" s="395"/>
      <c r="X49" s="395"/>
      <c r="Y49" s="395"/>
      <c r="Z49" s="395"/>
      <c r="AA49" s="395"/>
      <c r="AB49" s="395"/>
      <c r="AC49" s="395"/>
      <c r="AD49" s="395"/>
      <c r="AE49" s="395"/>
      <c r="AF49" s="395"/>
      <c r="AG49" s="395"/>
      <c r="AH49" s="395"/>
      <c r="AI49" s="395"/>
      <c r="AJ49" s="395"/>
      <c r="AK49" s="395"/>
      <c r="AL49" s="395"/>
      <c r="AM49" s="395"/>
      <c r="AN49" s="395"/>
      <c r="AO49" s="395"/>
      <c r="AP49" s="395"/>
      <c r="AQ49" s="395"/>
      <c r="AR49" s="395"/>
      <c r="AS49" s="395"/>
      <c r="AT49" s="395"/>
      <c r="AU49" s="395"/>
      <c r="AV49" s="395"/>
      <c r="AW49" s="395"/>
      <c r="AX49" s="395"/>
      <c r="AY49" s="395"/>
      <c r="AZ49" s="395"/>
      <c r="BA49" s="395"/>
      <c r="BB49" s="395"/>
      <c r="BC49" s="395"/>
      <c r="BD49" s="395"/>
      <c r="BE49" s="395"/>
      <c r="BF49" s="395"/>
      <c r="BG49" s="395"/>
      <c r="BH49" s="395"/>
      <c r="BI49" s="395"/>
      <c r="BJ49" s="395"/>
      <c r="BK49" s="395"/>
      <c r="BL49" s="395"/>
      <c r="BM49" s="395"/>
      <c r="BN49" s="395"/>
      <c r="BO49" s="395"/>
      <c r="BP49" s="395"/>
      <c r="BQ49" s="395"/>
      <c r="BR49" s="395"/>
      <c r="BS49" s="395"/>
      <c r="BT49" s="395"/>
      <c r="BU49" s="395"/>
      <c r="BV49" s="395"/>
      <c r="BW49" s="395">
        <v>5356.9478554141433</v>
      </c>
      <c r="BX49" s="394">
        <v>10545.186497628241</v>
      </c>
      <c r="BY49" s="394">
        <v>12036.343038410962</v>
      </c>
      <c r="BZ49" s="394">
        <v>12600.5157123962</v>
      </c>
      <c r="CA49" s="394">
        <v>14692.065200762161</v>
      </c>
      <c r="CB49" s="394">
        <v>18029.99004781913</v>
      </c>
      <c r="CC49" s="394">
        <v>20617.283690885262</v>
      </c>
      <c r="CD49" s="394">
        <v>22554.537796559922</v>
      </c>
      <c r="CE49" s="394">
        <v>22990.312055840368</v>
      </c>
      <c r="CF49" s="394">
        <v>23686.260925122231</v>
      </c>
      <c r="CG49" s="396">
        <v>24581.096225320915</v>
      </c>
    </row>
    <row r="50" spans="1:85" s="36" customFormat="1" x14ac:dyDescent="0.35">
      <c r="A50" s="98"/>
      <c r="B50" s="544" t="s">
        <v>858</v>
      </c>
      <c r="D50" s="395"/>
      <c r="E50" s="395"/>
      <c r="F50" s="395"/>
      <c r="G50" s="395"/>
      <c r="H50" s="395"/>
      <c r="I50" s="395"/>
      <c r="J50" s="395"/>
      <c r="K50" s="395"/>
      <c r="L50" s="395"/>
      <c r="M50" s="395"/>
      <c r="N50" s="395"/>
      <c r="O50" s="395"/>
      <c r="P50" s="395"/>
      <c r="Q50" s="395"/>
      <c r="R50" s="395"/>
      <c r="S50" s="395"/>
      <c r="T50" s="395"/>
      <c r="U50" s="395"/>
      <c r="V50" s="395"/>
      <c r="W50" s="395"/>
      <c r="X50" s="395"/>
      <c r="Y50" s="395"/>
      <c r="Z50" s="395"/>
      <c r="AA50" s="395"/>
      <c r="AB50" s="395"/>
      <c r="AC50" s="395"/>
      <c r="AD50" s="395"/>
      <c r="AE50" s="395"/>
      <c r="AF50" s="395"/>
      <c r="AG50" s="395"/>
      <c r="AH50" s="395"/>
      <c r="AI50" s="395"/>
      <c r="AJ50" s="395"/>
      <c r="AK50" s="395"/>
      <c r="AL50" s="395"/>
      <c r="AM50" s="395"/>
      <c r="AN50" s="395"/>
      <c r="AO50" s="395"/>
      <c r="AP50" s="395"/>
      <c r="AQ50" s="395"/>
      <c r="AR50" s="395"/>
      <c r="AS50" s="395"/>
      <c r="AT50" s="395"/>
      <c r="AU50" s="395"/>
      <c r="AV50" s="395"/>
      <c r="AW50" s="395"/>
      <c r="AX50" s="395"/>
      <c r="AY50" s="395"/>
      <c r="AZ50" s="395"/>
      <c r="BA50" s="395"/>
      <c r="BB50" s="395"/>
      <c r="BC50" s="395"/>
      <c r="BD50" s="395"/>
      <c r="BE50" s="395"/>
      <c r="BF50" s="395"/>
      <c r="BG50" s="395"/>
      <c r="BH50" s="395"/>
      <c r="BI50" s="395"/>
      <c r="BJ50" s="395"/>
      <c r="BK50" s="395"/>
      <c r="BL50" s="395"/>
      <c r="BM50" s="395"/>
      <c r="BN50" s="395"/>
      <c r="BO50" s="395"/>
      <c r="BP50" s="395"/>
      <c r="BQ50" s="395"/>
      <c r="BR50" s="395"/>
      <c r="BS50" s="395"/>
      <c r="BT50" s="395"/>
      <c r="BU50" s="395"/>
      <c r="BV50" s="395"/>
      <c r="BW50" s="394">
        <v>256.1748619640461</v>
      </c>
      <c r="BX50" s="394">
        <v>444.2268906932992</v>
      </c>
      <c r="BY50" s="394">
        <v>511.55437838204614</v>
      </c>
      <c r="BZ50" s="394">
        <v>543.2978960802742</v>
      </c>
      <c r="CA50" s="394">
        <v>635.76435102646769</v>
      </c>
      <c r="CB50" s="394">
        <v>782.73861260273748</v>
      </c>
      <c r="CC50" s="394">
        <v>938.45031611122022</v>
      </c>
      <c r="CD50" s="394">
        <v>1049.5242824269915</v>
      </c>
      <c r="CE50" s="394">
        <v>1075.7393361840557</v>
      </c>
      <c r="CF50" s="394">
        <v>1107.7965775031435</v>
      </c>
      <c r="CG50" s="396">
        <v>1153.0849609802374</v>
      </c>
    </row>
    <row r="51" spans="1:85" s="36" customFormat="1" x14ac:dyDescent="0.35">
      <c r="A51" s="98"/>
      <c r="B51" s="544" t="s">
        <v>859</v>
      </c>
      <c r="D51" s="395"/>
      <c r="E51" s="395"/>
      <c r="F51" s="395"/>
      <c r="G51" s="395"/>
      <c r="H51" s="395"/>
      <c r="I51" s="395"/>
      <c r="J51" s="395"/>
      <c r="K51" s="395"/>
      <c r="L51" s="395"/>
      <c r="M51" s="395"/>
      <c r="N51" s="395"/>
      <c r="O51" s="395"/>
      <c r="P51" s="395"/>
      <c r="Q51" s="395"/>
      <c r="R51" s="395"/>
      <c r="S51" s="395"/>
      <c r="T51" s="395"/>
      <c r="U51" s="395"/>
      <c r="V51" s="395"/>
      <c r="W51" s="395"/>
      <c r="X51" s="395"/>
      <c r="Y51" s="395"/>
      <c r="Z51" s="395"/>
      <c r="AA51" s="395"/>
      <c r="AB51" s="395"/>
      <c r="AC51" s="395"/>
      <c r="AD51" s="395"/>
      <c r="AE51" s="395"/>
      <c r="AF51" s="395"/>
      <c r="AG51" s="395"/>
      <c r="AH51" s="395"/>
      <c r="AI51" s="395"/>
      <c r="AJ51" s="395"/>
      <c r="AK51" s="395"/>
      <c r="AL51" s="395"/>
      <c r="AM51" s="395"/>
      <c r="AN51" s="395"/>
      <c r="AO51" s="395"/>
      <c r="AP51" s="395"/>
      <c r="AQ51" s="395"/>
      <c r="AR51" s="395"/>
      <c r="AS51" s="395"/>
      <c r="AT51" s="395"/>
      <c r="AU51" s="395"/>
      <c r="AV51" s="395"/>
      <c r="AW51" s="395"/>
      <c r="AX51" s="395"/>
      <c r="AY51" s="395"/>
      <c r="AZ51" s="395"/>
      <c r="BA51" s="395"/>
      <c r="BB51" s="395"/>
      <c r="BC51" s="395"/>
      <c r="BD51" s="395"/>
      <c r="BE51" s="395"/>
      <c r="BF51" s="395"/>
      <c r="BG51" s="395"/>
      <c r="BH51" s="395"/>
      <c r="BI51" s="395"/>
      <c r="BJ51" s="395"/>
      <c r="BK51" s="395"/>
      <c r="BL51" s="395"/>
      <c r="BM51" s="395"/>
      <c r="BN51" s="395"/>
      <c r="BO51" s="395"/>
      <c r="BP51" s="395"/>
      <c r="BQ51" s="395"/>
      <c r="BR51" s="395"/>
      <c r="BS51" s="395"/>
      <c r="BT51" s="395"/>
      <c r="BU51" s="395"/>
      <c r="BV51" s="395"/>
      <c r="BW51" s="394">
        <v>430.84946935226623</v>
      </c>
      <c r="BX51" s="394">
        <v>753.97099767531768</v>
      </c>
      <c r="BY51" s="394">
        <v>851.30199375742609</v>
      </c>
      <c r="BZ51" s="394">
        <v>888.15338225502433</v>
      </c>
      <c r="CA51" s="394">
        <v>1035.4650442450686</v>
      </c>
      <c r="CB51" s="394">
        <v>1273.5482694532886</v>
      </c>
      <c r="CC51" s="394">
        <v>1566.1614250260634</v>
      </c>
      <c r="CD51" s="394">
        <v>1789.4349211166868</v>
      </c>
      <c r="CE51" s="394">
        <v>1850.8830268404151</v>
      </c>
      <c r="CF51" s="394">
        <v>1924.7929205684572</v>
      </c>
      <c r="CG51" s="396">
        <v>2012.2686805362107</v>
      </c>
    </row>
    <row r="52" spans="1:85" s="36" customFormat="1" ht="25.5" customHeight="1" x14ac:dyDescent="0.35">
      <c r="A52" s="98"/>
      <c r="B52" s="541" t="s">
        <v>895</v>
      </c>
      <c r="D52" s="395"/>
      <c r="E52" s="395"/>
      <c r="F52" s="395"/>
      <c r="G52" s="395"/>
      <c r="H52" s="395"/>
      <c r="I52" s="395"/>
      <c r="J52" s="395"/>
      <c r="K52" s="395"/>
      <c r="L52" s="395"/>
      <c r="M52" s="395"/>
      <c r="N52" s="395"/>
      <c r="O52" s="395"/>
      <c r="P52" s="395"/>
      <c r="Q52" s="395"/>
      <c r="R52" s="395"/>
      <c r="S52" s="395"/>
      <c r="T52" s="395"/>
      <c r="U52" s="395"/>
      <c r="V52" s="395"/>
      <c r="W52" s="395"/>
      <c r="X52" s="395"/>
      <c r="Y52" s="395"/>
      <c r="Z52" s="395"/>
      <c r="AA52" s="395"/>
      <c r="AB52" s="395"/>
      <c r="AC52" s="395"/>
      <c r="AD52" s="395"/>
      <c r="AE52" s="395"/>
      <c r="AF52" s="395"/>
      <c r="AG52" s="395"/>
      <c r="AH52" s="395"/>
      <c r="AI52" s="395"/>
      <c r="AJ52" s="395"/>
      <c r="AK52" s="395"/>
      <c r="AL52" s="395"/>
      <c r="AM52" s="395"/>
      <c r="AN52" s="395"/>
      <c r="AO52" s="395"/>
      <c r="AP52" s="395"/>
      <c r="AQ52" s="395"/>
      <c r="AR52" s="395"/>
      <c r="AS52" s="395"/>
      <c r="AT52" s="395"/>
      <c r="AU52" s="395"/>
      <c r="AV52" s="395"/>
      <c r="AW52" s="395"/>
      <c r="AX52" s="395"/>
      <c r="AY52" s="395"/>
      <c r="AZ52" s="395"/>
      <c r="BA52" s="395"/>
      <c r="BB52" s="395"/>
      <c r="BC52" s="395"/>
      <c r="BD52" s="395"/>
      <c r="BE52" s="395"/>
      <c r="BF52" s="395"/>
      <c r="BG52" s="395"/>
      <c r="BH52" s="395"/>
      <c r="BI52" s="395"/>
      <c r="BJ52" s="395"/>
      <c r="BK52" s="395"/>
      <c r="BL52" s="395"/>
      <c r="BM52" s="395"/>
      <c r="BN52" s="395"/>
      <c r="BO52" s="395"/>
      <c r="BP52" s="395"/>
      <c r="BQ52" s="395"/>
      <c r="BR52" s="395"/>
      <c r="BS52" s="395"/>
      <c r="BT52" s="395"/>
      <c r="BU52" s="395"/>
      <c r="BV52" s="395"/>
      <c r="BW52" s="394">
        <f t="shared" ref="BW52:CG54" si="11">BW41+BW45+BW49</f>
        <v>21451.830476220595</v>
      </c>
      <c r="BX52" s="395">
        <f t="shared" si="11"/>
        <v>25724.688379776351</v>
      </c>
      <c r="BY52" s="394">
        <f t="shared" si="11"/>
        <v>26129.672947010848</v>
      </c>
      <c r="BZ52" s="394">
        <f>BZ41+BZ45+BZ49</f>
        <v>26210.301494230705</v>
      </c>
      <c r="CA52" s="394">
        <f t="shared" si="11"/>
        <v>28476.013667418094</v>
      </c>
      <c r="CB52" s="394">
        <f t="shared" si="11"/>
        <v>31448.703468290696</v>
      </c>
      <c r="CC52" s="394">
        <f t="shared" si="11"/>
        <v>31297.668147876637</v>
      </c>
      <c r="CD52" s="394">
        <f t="shared" si="11"/>
        <v>32633.239670139694</v>
      </c>
      <c r="CE52" s="394">
        <f>CE41+CE45+CE49</f>
        <v>33257.532730981024</v>
      </c>
      <c r="CF52" s="394">
        <f>CF41+CF45+CF49</f>
        <v>34246.042828992919</v>
      </c>
      <c r="CG52" s="396">
        <f>CG41+CG45+CG49</f>
        <v>35605.715733123856</v>
      </c>
    </row>
    <row r="53" spans="1:85" s="36" customFormat="1" x14ac:dyDescent="0.35">
      <c r="A53" s="98"/>
      <c r="B53" s="541" t="s">
        <v>896</v>
      </c>
      <c r="D53" s="395"/>
      <c r="E53" s="395"/>
      <c r="F53" s="395"/>
      <c r="G53" s="395"/>
      <c r="H53" s="395"/>
      <c r="I53" s="395"/>
      <c r="J53" s="395"/>
      <c r="K53" s="395"/>
      <c r="L53" s="395"/>
      <c r="M53" s="395"/>
      <c r="N53" s="395"/>
      <c r="O53" s="395"/>
      <c r="P53" s="395"/>
      <c r="Q53" s="395"/>
      <c r="R53" s="395"/>
      <c r="S53" s="395"/>
      <c r="T53" s="395"/>
      <c r="U53" s="395"/>
      <c r="V53" s="395"/>
      <c r="W53" s="395"/>
      <c r="X53" s="395"/>
      <c r="Y53" s="395"/>
      <c r="Z53" s="395"/>
      <c r="AA53" s="395"/>
      <c r="AB53" s="395"/>
      <c r="AC53" s="395"/>
      <c r="AD53" s="395"/>
      <c r="AE53" s="395"/>
      <c r="AF53" s="395"/>
      <c r="AG53" s="395"/>
      <c r="AH53" s="395"/>
      <c r="AI53" s="395"/>
      <c r="AJ53" s="395"/>
      <c r="AK53" s="395"/>
      <c r="AL53" s="395"/>
      <c r="AM53" s="395"/>
      <c r="AN53" s="395"/>
      <c r="AO53" s="395"/>
      <c r="AP53" s="395"/>
      <c r="AQ53" s="395"/>
      <c r="AR53" s="395"/>
      <c r="AS53" s="395"/>
      <c r="AT53" s="395"/>
      <c r="AU53" s="395"/>
      <c r="AV53" s="395"/>
      <c r="AW53" s="395"/>
      <c r="AX53" s="395"/>
      <c r="AY53" s="395"/>
      <c r="AZ53" s="395"/>
      <c r="BA53" s="395"/>
      <c r="BB53" s="395"/>
      <c r="BC53" s="395"/>
      <c r="BD53" s="395"/>
      <c r="BE53" s="395"/>
      <c r="BF53" s="395"/>
      <c r="BG53" s="395"/>
      <c r="BH53" s="395"/>
      <c r="BI53" s="395"/>
      <c r="BJ53" s="395"/>
      <c r="BK53" s="395"/>
      <c r="BL53" s="395"/>
      <c r="BM53" s="395"/>
      <c r="BN53" s="395"/>
      <c r="BO53" s="395"/>
      <c r="BP53" s="395"/>
      <c r="BQ53" s="395"/>
      <c r="BR53" s="395"/>
      <c r="BS53" s="395"/>
      <c r="BT53" s="395"/>
      <c r="BU53" s="395"/>
      <c r="BV53" s="395"/>
      <c r="BW53" s="395">
        <f t="shared" si="11"/>
        <v>1105.3419909633715</v>
      </c>
      <c r="BX53" s="395">
        <f t="shared" si="11"/>
        <v>1241.5891491788029</v>
      </c>
      <c r="BY53" s="395">
        <f t="shared" si="11"/>
        <v>1261.9953605879712</v>
      </c>
      <c r="BZ53" s="395">
        <f t="shared" si="11"/>
        <v>1270.5775476432038</v>
      </c>
      <c r="CA53" s="395">
        <f t="shared" si="11"/>
        <v>1387.4382731420749</v>
      </c>
      <c r="CB53" s="395">
        <f t="shared" si="11"/>
        <v>1513.9835850570894</v>
      </c>
      <c r="CC53" s="395">
        <f t="shared" si="11"/>
        <v>1514.2136912343628</v>
      </c>
      <c r="CD53" s="395">
        <f t="shared" si="11"/>
        <v>1588.8108960895797</v>
      </c>
      <c r="CE53" s="395">
        <f t="shared" si="11"/>
        <v>1625.4344542769875</v>
      </c>
      <c r="CF53" s="395">
        <f t="shared" si="11"/>
        <v>1674.3212738807008</v>
      </c>
      <c r="CG53" s="396">
        <f t="shared" si="11"/>
        <v>1746.1836724418704</v>
      </c>
    </row>
    <row r="54" spans="1:85" s="36" customFormat="1" x14ac:dyDescent="0.35">
      <c r="A54" s="98"/>
      <c r="B54" s="541" t="s">
        <v>897</v>
      </c>
      <c r="D54" s="395"/>
      <c r="E54" s="395"/>
      <c r="F54" s="395"/>
      <c r="G54" s="395"/>
      <c r="H54" s="395"/>
      <c r="I54" s="395"/>
      <c r="J54" s="395"/>
      <c r="K54" s="395"/>
      <c r="L54" s="395"/>
      <c r="M54" s="395"/>
      <c r="N54" s="395"/>
      <c r="O54" s="395"/>
      <c r="P54" s="395"/>
      <c r="Q54" s="395"/>
      <c r="R54" s="395"/>
      <c r="S54" s="395"/>
      <c r="T54" s="395"/>
      <c r="U54" s="395"/>
      <c r="V54" s="395"/>
      <c r="W54" s="395"/>
      <c r="X54" s="395"/>
      <c r="Y54" s="395"/>
      <c r="Z54" s="395"/>
      <c r="AA54" s="395"/>
      <c r="AB54" s="395"/>
      <c r="AC54" s="395"/>
      <c r="AD54" s="395"/>
      <c r="AE54" s="395"/>
      <c r="AF54" s="395"/>
      <c r="AG54" s="395"/>
      <c r="AH54" s="395"/>
      <c r="AI54" s="395"/>
      <c r="AJ54" s="395"/>
      <c r="AK54" s="395"/>
      <c r="AL54" s="395"/>
      <c r="AM54" s="395"/>
      <c r="AN54" s="395"/>
      <c r="AO54" s="395"/>
      <c r="AP54" s="395"/>
      <c r="AQ54" s="395"/>
      <c r="AR54" s="395"/>
      <c r="AS54" s="395"/>
      <c r="AT54" s="395"/>
      <c r="AU54" s="395"/>
      <c r="AV54" s="395"/>
      <c r="AW54" s="395"/>
      <c r="AX54" s="395"/>
      <c r="AY54" s="395"/>
      <c r="AZ54" s="395"/>
      <c r="BA54" s="395"/>
      <c r="BB54" s="395"/>
      <c r="BC54" s="395"/>
      <c r="BD54" s="395"/>
      <c r="BE54" s="395"/>
      <c r="BF54" s="395"/>
      <c r="BG54" s="395"/>
      <c r="BH54" s="395"/>
      <c r="BI54" s="395"/>
      <c r="BJ54" s="395"/>
      <c r="BK54" s="395"/>
      <c r="BL54" s="395"/>
      <c r="BM54" s="395"/>
      <c r="BN54" s="395"/>
      <c r="BO54" s="395"/>
      <c r="BP54" s="395"/>
      <c r="BQ54" s="395"/>
      <c r="BR54" s="395"/>
      <c r="BS54" s="395"/>
      <c r="BT54" s="395"/>
      <c r="BU54" s="395"/>
      <c r="BV54" s="395"/>
      <c r="BW54" s="395">
        <f t="shared" si="11"/>
        <v>1865.8041838967206</v>
      </c>
      <c r="BX54" s="395">
        <f t="shared" si="11"/>
        <v>2111.4025600417071</v>
      </c>
      <c r="BY54" s="395">
        <f t="shared" si="11"/>
        <v>2133.2885901470981</v>
      </c>
      <c r="BZ54" s="395">
        <f t="shared" si="11"/>
        <v>2130.2405939289988</v>
      </c>
      <c r="CA54" s="395">
        <f t="shared" si="11"/>
        <v>2272.4372029357883</v>
      </c>
      <c r="CB54" s="395">
        <f t="shared" si="11"/>
        <v>2475.1984350554922</v>
      </c>
      <c r="CC54" s="395">
        <f t="shared" si="11"/>
        <v>2510.0003428185782</v>
      </c>
      <c r="CD54" s="395">
        <f t="shared" si="11"/>
        <v>2668.0066260237172</v>
      </c>
      <c r="CE54" s="395">
        <f t="shared" si="11"/>
        <v>2741.5302344934607</v>
      </c>
      <c r="CF54" s="395">
        <f t="shared" si="11"/>
        <v>2837.6996490550036</v>
      </c>
      <c r="CG54" s="396">
        <f t="shared" si="11"/>
        <v>2962.7526683693227</v>
      </c>
    </row>
    <row r="55" spans="1:85" s="36" customFormat="1" ht="26.25" customHeight="1" x14ac:dyDescent="0.35">
      <c r="A55" s="98"/>
      <c r="B55" s="551" t="s">
        <v>898</v>
      </c>
      <c r="D55" s="395"/>
      <c r="E55" s="395"/>
      <c r="F55" s="395"/>
      <c r="G55" s="395"/>
      <c r="H55" s="395"/>
      <c r="I55" s="395"/>
      <c r="J55" s="395"/>
      <c r="K55" s="395"/>
      <c r="L55" s="395"/>
      <c r="M55" s="395"/>
      <c r="N55" s="395"/>
      <c r="O55" s="395"/>
      <c r="P55" s="395"/>
      <c r="Q55" s="395"/>
      <c r="R55" s="395"/>
      <c r="S55" s="395"/>
      <c r="T55" s="395"/>
      <c r="U55" s="395"/>
      <c r="V55" s="395"/>
      <c r="W55" s="395"/>
      <c r="X55" s="395"/>
      <c r="Y55" s="395"/>
      <c r="Z55" s="395"/>
      <c r="AA55" s="395"/>
      <c r="AB55" s="395"/>
      <c r="AC55" s="395"/>
      <c r="AD55" s="395"/>
      <c r="AE55" s="395"/>
      <c r="AF55" s="395"/>
      <c r="AG55" s="395"/>
      <c r="AH55" s="395"/>
      <c r="AI55" s="395"/>
      <c r="AJ55" s="395"/>
      <c r="AK55" s="395"/>
      <c r="AL55" s="395"/>
      <c r="AM55" s="395"/>
      <c r="AN55" s="395"/>
      <c r="AO55" s="395"/>
      <c r="AP55" s="395"/>
      <c r="AQ55" s="395"/>
      <c r="AR55" s="395"/>
      <c r="AS55" s="395"/>
      <c r="AT55" s="395"/>
      <c r="AU55" s="395"/>
      <c r="AV55" s="395"/>
      <c r="AW55" s="395"/>
      <c r="AX55" s="395"/>
      <c r="AY55" s="395"/>
      <c r="AZ55" s="395"/>
      <c r="BA55" s="395"/>
      <c r="BB55" s="395"/>
      <c r="BC55" s="395"/>
      <c r="BD55" s="395"/>
      <c r="BE55" s="395"/>
      <c r="BF55" s="395"/>
      <c r="BG55" s="395"/>
      <c r="BH55" s="395"/>
      <c r="BI55" s="395"/>
      <c r="BJ55" s="395"/>
      <c r="BK55" s="395"/>
      <c r="BL55" s="395"/>
      <c r="BM55" s="395"/>
      <c r="BN55" s="395"/>
      <c r="BO55" s="395"/>
      <c r="BP55" s="395"/>
      <c r="BQ55" s="395"/>
      <c r="BR55" s="395"/>
      <c r="BS55" s="395"/>
      <c r="BT55" s="395"/>
      <c r="BU55" s="395"/>
      <c r="BV55" s="395"/>
      <c r="BW55" s="395"/>
      <c r="BX55" s="395"/>
      <c r="BY55" s="395"/>
      <c r="BZ55" s="395"/>
      <c r="CA55" s="395"/>
      <c r="CB55" s="395"/>
      <c r="CC55" s="395"/>
      <c r="CD55" s="395"/>
      <c r="CE55" s="395"/>
      <c r="CF55" s="395"/>
      <c r="CG55" s="396"/>
    </row>
    <row r="56" spans="1:85" s="36" customFormat="1" x14ac:dyDescent="0.35">
      <c r="A56" s="98"/>
      <c r="B56" s="56" t="s">
        <v>863</v>
      </c>
      <c r="D56" s="395">
        <f t="shared" ref="D56:AT56" si="12">SUM(D57:D59)</f>
        <v>0</v>
      </c>
      <c r="E56" s="395">
        <f t="shared" si="12"/>
        <v>0</v>
      </c>
      <c r="F56" s="395">
        <f t="shared" si="12"/>
        <v>0</v>
      </c>
      <c r="G56" s="395">
        <f t="shared" si="12"/>
        <v>0</v>
      </c>
      <c r="H56" s="395">
        <f t="shared" si="12"/>
        <v>0</v>
      </c>
      <c r="I56" s="395">
        <f t="shared" si="12"/>
        <v>0</v>
      </c>
      <c r="J56" s="395">
        <f t="shared" si="12"/>
        <v>0</v>
      </c>
      <c r="K56" s="395">
        <f t="shared" si="12"/>
        <v>0</v>
      </c>
      <c r="L56" s="395">
        <f t="shared" si="12"/>
        <v>0</v>
      </c>
      <c r="M56" s="395">
        <f t="shared" si="12"/>
        <v>0</v>
      </c>
      <c r="N56" s="395">
        <f t="shared" si="12"/>
        <v>0</v>
      </c>
      <c r="O56" s="395">
        <f t="shared" si="12"/>
        <v>0</v>
      </c>
      <c r="P56" s="395">
        <f t="shared" si="12"/>
        <v>0</v>
      </c>
      <c r="Q56" s="395">
        <f t="shared" si="12"/>
        <v>0</v>
      </c>
      <c r="R56" s="395">
        <f t="shared" si="12"/>
        <v>0</v>
      </c>
      <c r="S56" s="395">
        <f t="shared" si="12"/>
        <v>0</v>
      </c>
      <c r="T56" s="395">
        <f t="shared" si="12"/>
        <v>0</v>
      </c>
      <c r="U56" s="395">
        <f t="shared" si="12"/>
        <v>0</v>
      </c>
      <c r="V56" s="395">
        <f t="shared" si="12"/>
        <v>0</v>
      </c>
      <c r="W56" s="395">
        <f t="shared" si="12"/>
        <v>0</v>
      </c>
      <c r="X56" s="395">
        <f t="shared" si="12"/>
        <v>0</v>
      </c>
      <c r="Y56" s="395">
        <f t="shared" si="12"/>
        <v>0</v>
      </c>
      <c r="Z56" s="395">
        <f t="shared" si="12"/>
        <v>0</v>
      </c>
      <c r="AA56" s="395">
        <f t="shared" si="12"/>
        <v>0</v>
      </c>
      <c r="AB56" s="395">
        <f t="shared" si="12"/>
        <v>0</v>
      </c>
      <c r="AC56" s="395">
        <f t="shared" si="12"/>
        <v>0</v>
      </c>
      <c r="AD56" s="395">
        <f t="shared" si="12"/>
        <v>0</v>
      </c>
      <c r="AE56" s="395">
        <f t="shared" si="12"/>
        <v>0</v>
      </c>
      <c r="AF56" s="395">
        <f t="shared" si="12"/>
        <v>0</v>
      </c>
      <c r="AG56" s="395">
        <f t="shared" si="12"/>
        <v>0</v>
      </c>
      <c r="AH56" s="395">
        <f t="shared" si="12"/>
        <v>0</v>
      </c>
      <c r="AI56" s="395">
        <f t="shared" si="12"/>
        <v>0</v>
      </c>
      <c r="AJ56" s="395">
        <f t="shared" si="12"/>
        <v>0</v>
      </c>
      <c r="AK56" s="395">
        <f t="shared" si="12"/>
        <v>0</v>
      </c>
      <c r="AL56" s="395">
        <f t="shared" si="12"/>
        <v>0</v>
      </c>
      <c r="AM56" s="395">
        <f t="shared" si="12"/>
        <v>0</v>
      </c>
      <c r="AN56" s="395">
        <f t="shared" si="12"/>
        <v>0</v>
      </c>
      <c r="AO56" s="395">
        <f t="shared" si="12"/>
        <v>0</v>
      </c>
      <c r="AP56" s="395">
        <f t="shared" si="12"/>
        <v>0</v>
      </c>
      <c r="AQ56" s="395">
        <f t="shared" si="12"/>
        <v>0</v>
      </c>
      <c r="AR56" s="395">
        <f t="shared" si="12"/>
        <v>0</v>
      </c>
      <c r="AS56" s="395">
        <f t="shared" si="12"/>
        <v>0</v>
      </c>
      <c r="AT56" s="395">
        <f t="shared" si="12"/>
        <v>0</v>
      </c>
      <c r="AU56" s="395">
        <v>2708.66</v>
      </c>
      <c r="AV56" s="395">
        <v>3535.2440000000001</v>
      </c>
      <c r="AW56" s="395">
        <v>4454.2159999999994</v>
      </c>
      <c r="AX56" s="395">
        <f t="shared" ref="AX56:BT56" si="13">SUM(AX57:AX59)</f>
        <v>5113.3546770751864</v>
      </c>
      <c r="AY56" s="395">
        <f t="shared" si="13"/>
        <v>5651.4439407474802</v>
      </c>
      <c r="AZ56" s="395">
        <f t="shared" si="13"/>
        <v>6028.8879480805444</v>
      </c>
      <c r="BA56" s="395">
        <f t="shared" si="13"/>
        <v>5953.7060448394323</v>
      </c>
      <c r="BB56" s="395">
        <f t="shared" si="13"/>
        <v>5958.6779989229053</v>
      </c>
      <c r="BC56" s="395">
        <f t="shared" si="13"/>
        <v>6007.0621828336034</v>
      </c>
      <c r="BD56" s="395">
        <f t="shared" si="13"/>
        <v>6181.0154254508516</v>
      </c>
      <c r="BE56" s="395">
        <f t="shared" si="13"/>
        <v>6626.9679922369442</v>
      </c>
      <c r="BF56" s="395">
        <f t="shared" si="13"/>
        <v>7599.9883777870036</v>
      </c>
      <c r="BG56" s="395">
        <f t="shared" si="13"/>
        <v>7549.9188525306281</v>
      </c>
      <c r="BH56" s="395">
        <f t="shared" si="13"/>
        <v>12804.77139214534</v>
      </c>
      <c r="BI56" s="395">
        <f t="shared" si="13"/>
        <v>13557.341300000002</v>
      </c>
      <c r="BJ56" s="395">
        <f t="shared" si="13"/>
        <v>14497.841268</v>
      </c>
      <c r="BK56" s="395">
        <f t="shared" si="13"/>
        <v>15410.146448000001</v>
      </c>
      <c r="BL56" s="395">
        <f t="shared" si="13"/>
        <v>16755.202160000001</v>
      </c>
      <c r="BM56" s="395">
        <f t="shared" si="13"/>
        <v>19603.200417</v>
      </c>
      <c r="BN56" s="395">
        <f t="shared" si="13"/>
        <v>21027.491165999996</v>
      </c>
      <c r="BO56" s="395">
        <f t="shared" si="13"/>
        <v>22387.085473999996</v>
      </c>
      <c r="BP56" s="395">
        <f t="shared" si="13"/>
        <v>23452.705895999996</v>
      </c>
      <c r="BQ56" s="395">
        <f t="shared" si="13"/>
        <v>23698.914690999998</v>
      </c>
      <c r="BR56" s="395">
        <f t="shared" si="13"/>
        <v>23752.597499000003</v>
      </c>
      <c r="BS56" s="395">
        <f t="shared" si="13"/>
        <v>23615.447659000001</v>
      </c>
      <c r="BT56" s="395">
        <f t="shared" si="13"/>
        <v>22894.495554000001</v>
      </c>
      <c r="BU56" s="395">
        <f t="shared" ref="BU56:CD56" si="14">SUM(BU57:BU59)</f>
        <v>21676.449412000002</v>
      </c>
      <c r="BV56" s="395">
        <f t="shared" si="14"/>
        <v>20196.804036000001</v>
      </c>
      <c r="BW56" s="395">
        <f t="shared" si="14"/>
        <v>17882.486260350226</v>
      </c>
      <c r="BX56" s="395">
        <f t="shared" si="14"/>
        <v>16878.253154999999</v>
      </c>
      <c r="BY56" s="395">
        <f t="shared" si="14"/>
        <v>15623.272476154336</v>
      </c>
      <c r="BZ56" s="395">
        <f t="shared" si="14"/>
        <v>15000.41679230117</v>
      </c>
      <c r="CA56" s="395">
        <f t="shared" si="14"/>
        <v>15057.410979425917</v>
      </c>
      <c r="CB56" s="395">
        <f t="shared" si="14"/>
        <v>14622.685917350684</v>
      </c>
      <c r="CC56" s="395">
        <f t="shared" si="14"/>
        <v>11551.720785110356</v>
      </c>
      <c r="CD56" s="395">
        <f t="shared" si="14"/>
        <v>10851.613181976783</v>
      </c>
      <c r="CE56" s="395">
        <f>SUM(CE57:CE59)</f>
        <v>11043.007668676637</v>
      </c>
      <c r="CF56" s="395">
        <f>SUM(CF57:CF59)</f>
        <v>11352.149146850514</v>
      </c>
      <c r="CG56" s="396">
        <f>SUM(CG57:CG59)</f>
        <v>11849.48096747421</v>
      </c>
    </row>
    <row r="57" spans="1:85" s="36" customFormat="1" x14ac:dyDescent="0.35">
      <c r="A57" s="98"/>
      <c r="B57" s="200" t="s">
        <v>899</v>
      </c>
      <c r="D57" s="395" t="s">
        <v>614</v>
      </c>
      <c r="E57" s="395" t="s">
        <v>614</v>
      </c>
      <c r="F57" s="395" t="s">
        <v>614</v>
      </c>
      <c r="G57" s="395" t="s">
        <v>614</v>
      </c>
      <c r="H57" s="395" t="s">
        <v>614</v>
      </c>
      <c r="I57" s="395" t="s">
        <v>614</v>
      </c>
      <c r="J57" s="395" t="s">
        <v>614</v>
      </c>
      <c r="K57" s="395" t="s">
        <v>614</v>
      </c>
      <c r="L57" s="395" t="s">
        <v>614</v>
      </c>
      <c r="M57" s="395" t="s">
        <v>614</v>
      </c>
      <c r="N57" s="395" t="s">
        <v>614</v>
      </c>
      <c r="O57" s="395" t="s">
        <v>614</v>
      </c>
      <c r="P57" s="395" t="s">
        <v>614</v>
      </c>
      <c r="Q57" s="395" t="s">
        <v>614</v>
      </c>
      <c r="R57" s="395" t="s">
        <v>614</v>
      </c>
      <c r="S57" s="395" t="s">
        <v>614</v>
      </c>
      <c r="T57" s="395" t="s">
        <v>614</v>
      </c>
      <c r="U57" s="395" t="s">
        <v>614</v>
      </c>
      <c r="V57" s="395" t="s">
        <v>614</v>
      </c>
      <c r="W57" s="395" t="s">
        <v>614</v>
      </c>
      <c r="X57" s="395" t="s">
        <v>614</v>
      </c>
      <c r="Y57" s="395" t="s">
        <v>614</v>
      </c>
      <c r="Z57" s="395" t="s">
        <v>614</v>
      </c>
      <c r="AA57" s="395" t="s">
        <v>614</v>
      </c>
      <c r="AB57" s="395" t="s">
        <v>614</v>
      </c>
      <c r="AC57" s="395" t="s">
        <v>614</v>
      </c>
      <c r="AD57" s="395" t="s">
        <v>614</v>
      </c>
      <c r="AE57" s="395" t="s">
        <v>614</v>
      </c>
      <c r="AF57" s="395" t="s">
        <v>614</v>
      </c>
      <c r="AG57" s="395" t="s">
        <v>614</v>
      </c>
      <c r="AH57" s="395" t="s">
        <v>614</v>
      </c>
      <c r="AI57" s="395" t="s">
        <v>614</v>
      </c>
      <c r="AJ57" s="395" t="s">
        <v>614</v>
      </c>
      <c r="AK57" s="395" t="s">
        <v>614</v>
      </c>
      <c r="AL57" s="395" t="s">
        <v>614</v>
      </c>
      <c r="AM57" s="395" t="s">
        <v>614</v>
      </c>
      <c r="AN57" s="395" t="s">
        <v>614</v>
      </c>
      <c r="AO57" s="395" t="s">
        <v>614</v>
      </c>
      <c r="AP57" s="395" t="s">
        <v>614</v>
      </c>
      <c r="AQ57" s="395" t="s">
        <v>614</v>
      </c>
      <c r="AR57" s="395" t="s">
        <v>614</v>
      </c>
      <c r="AS57" s="395" t="s">
        <v>614</v>
      </c>
      <c r="AT57" s="395" t="s">
        <v>614</v>
      </c>
      <c r="AU57" s="395" t="s">
        <v>614</v>
      </c>
      <c r="AV57" s="395" t="s">
        <v>614</v>
      </c>
      <c r="AW57" s="395" t="s">
        <v>614</v>
      </c>
      <c r="AX57" s="395">
        <v>4429.415416868932</v>
      </c>
      <c r="AY57" s="395">
        <v>4968.5965239301477</v>
      </c>
      <c r="AZ57" s="395">
        <v>5313.8474070000002</v>
      </c>
      <c r="BA57" s="395">
        <v>5219.4321618548292</v>
      </c>
      <c r="BB57" s="395">
        <v>5207.4534479525946</v>
      </c>
      <c r="BC57" s="395">
        <v>5247.5654994292272</v>
      </c>
      <c r="BD57" s="395">
        <v>5411.0352473970588</v>
      </c>
      <c r="BE57" s="395">
        <v>5803.9106138518118</v>
      </c>
      <c r="BF57" s="395">
        <v>6684.2752928831515</v>
      </c>
      <c r="BG57" s="395">
        <v>6757.0424057892933</v>
      </c>
      <c r="BH57" s="395">
        <v>7812.838736879773</v>
      </c>
      <c r="BI57" s="395">
        <v>8496.7527129999999</v>
      </c>
      <c r="BJ57" s="395">
        <v>9293.8341270000001</v>
      </c>
      <c r="BK57" s="395">
        <v>10107.739526000001</v>
      </c>
      <c r="BL57" s="395">
        <v>11544.045435999999</v>
      </c>
      <c r="BM57" s="395">
        <v>14280.365131999999</v>
      </c>
      <c r="BN57" s="395">
        <v>15754.283516999996</v>
      </c>
      <c r="BO57" s="395">
        <v>16935.230993999998</v>
      </c>
      <c r="BP57" s="395">
        <v>17703.513562999997</v>
      </c>
      <c r="BQ57" s="395">
        <v>17883.090279</v>
      </c>
      <c r="BR57" s="395">
        <v>17907.511554000001</v>
      </c>
      <c r="BS57" s="395">
        <v>17818.636347000003</v>
      </c>
      <c r="BT57" s="395">
        <v>17252.238771999997</v>
      </c>
      <c r="BU57" s="395">
        <v>16398.714596000002</v>
      </c>
      <c r="BV57" s="395">
        <v>15207.664475000001</v>
      </c>
      <c r="BW57" s="395">
        <v>13270.088346350225</v>
      </c>
      <c r="BX57" s="395">
        <v>12461.907048999998</v>
      </c>
      <c r="BY57" s="395">
        <v>11475.574670124281</v>
      </c>
      <c r="BZ57" s="395">
        <v>10946.477184692423</v>
      </c>
      <c r="CA57" s="395">
        <v>10934.857850230463</v>
      </c>
      <c r="CB57" s="395">
        <v>10552.96090121381</v>
      </c>
      <c r="CC57" s="395">
        <v>8295.341353817761</v>
      </c>
      <c r="CD57" s="395">
        <v>7819.2215189188501</v>
      </c>
      <c r="CE57" s="395">
        <v>7969.0286020586018</v>
      </c>
      <c r="CF57" s="395">
        <v>8202.6916477117575</v>
      </c>
      <c r="CG57" s="396">
        <v>8572.2907365747324</v>
      </c>
    </row>
    <row r="58" spans="1:85" s="36" customFormat="1" x14ac:dyDescent="0.35">
      <c r="A58" s="98"/>
      <c r="B58" s="200" t="s">
        <v>900</v>
      </c>
      <c r="D58" s="395" t="s">
        <v>614</v>
      </c>
      <c r="E58" s="395" t="s">
        <v>614</v>
      </c>
      <c r="F58" s="395" t="s">
        <v>614</v>
      </c>
      <c r="G58" s="395" t="s">
        <v>614</v>
      </c>
      <c r="H58" s="395" t="s">
        <v>614</v>
      </c>
      <c r="I58" s="395" t="s">
        <v>614</v>
      </c>
      <c r="J58" s="395" t="s">
        <v>614</v>
      </c>
      <c r="K58" s="395" t="s">
        <v>614</v>
      </c>
      <c r="L58" s="395" t="s">
        <v>614</v>
      </c>
      <c r="M58" s="395" t="s">
        <v>614</v>
      </c>
      <c r="N58" s="395" t="s">
        <v>614</v>
      </c>
      <c r="O58" s="395" t="s">
        <v>614</v>
      </c>
      <c r="P58" s="395" t="s">
        <v>614</v>
      </c>
      <c r="Q58" s="395" t="s">
        <v>614</v>
      </c>
      <c r="R58" s="395" t="s">
        <v>614</v>
      </c>
      <c r="S58" s="395" t="s">
        <v>614</v>
      </c>
      <c r="T58" s="395" t="s">
        <v>614</v>
      </c>
      <c r="U58" s="395" t="s">
        <v>614</v>
      </c>
      <c r="V58" s="395" t="s">
        <v>614</v>
      </c>
      <c r="W58" s="395" t="s">
        <v>614</v>
      </c>
      <c r="X58" s="395" t="s">
        <v>614</v>
      </c>
      <c r="Y58" s="395" t="s">
        <v>614</v>
      </c>
      <c r="Z58" s="395" t="s">
        <v>614</v>
      </c>
      <c r="AA58" s="395" t="s">
        <v>614</v>
      </c>
      <c r="AB58" s="395" t="s">
        <v>614</v>
      </c>
      <c r="AC58" s="395" t="s">
        <v>614</v>
      </c>
      <c r="AD58" s="395" t="s">
        <v>614</v>
      </c>
      <c r="AE58" s="395" t="s">
        <v>614</v>
      </c>
      <c r="AF58" s="395" t="s">
        <v>614</v>
      </c>
      <c r="AG58" s="395" t="s">
        <v>614</v>
      </c>
      <c r="AH58" s="395" t="s">
        <v>614</v>
      </c>
      <c r="AI58" s="395" t="s">
        <v>614</v>
      </c>
      <c r="AJ58" s="395" t="s">
        <v>614</v>
      </c>
      <c r="AK58" s="395" t="s">
        <v>614</v>
      </c>
      <c r="AL58" s="395" t="s">
        <v>614</v>
      </c>
      <c r="AM58" s="395" t="s">
        <v>614</v>
      </c>
      <c r="AN58" s="395" t="s">
        <v>614</v>
      </c>
      <c r="AO58" s="395" t="s">
        <v>614</v>
      </c>
      <c r="AP58" s="395" t="s">
        <v>614</v>
      </c>
      <c r="AQ58" s="395" t="s">
        <v>614</v>
      </c>
      <c r="AR58" s="395" t="s">
        <v>614</v>
      </c>
      <c r="AS58" s="395" t="s">
        <v>614</v>
      </c>
      <c r="AT58" s="395" t="s">
        <v>614</v>
      </c>
      <c r="AU58" s="395" t="s">
        <v>614</v>
      </c>
      <c r="AV58" s="395" t="s">
        <v>614</v>
      </c>
      <c r="AW58" s="395" t="s">
        <v>614</v>
      </c>
      <c r="AX58" s="395">
        <v>97.835934361254431</v>
      </c>
      <c r="AY58" s="395">
        <v>92.96147905233147</v>
      </c>
      <c r="AZ58" s="395">
        <v>95.657403645544264</v>
      </c>
      <c r="BA58" s="395">
        <v>90.424803879432829</v>
      </c>
      <c r="BB58" s="395">
        <v>106.58802431385607</v>
      </c>
      <c r="BC58" s="395">
        <v>116.47249782937627</v>
      </c>
      <c r="BD58" s="395">
        <v>125.77455034379273</v>
      </c>
      <c r="BE58" s="395">
        <v>168.56066903013232</v>
      </c>
      <c r="BF58" s="395">
        <v>232.54356990385213</v>
      </c>
      <c r="BG58" s="395">
        <v>301.1443687413348</v>
      </c>
      <c r="BH58" s="395">
        <v>446.74966326556677</v>
      </c>
      <c r="BI58" s="395">
        <v>543.66435000000001</v>
      </c>
      <c r="BJ58" s="395">
        <v>611.69554699999992</v>
      </c>
      <c r="BK58" s="395">
        <v>646.66085999999996</v>
      </c>
      <c r="BL58" s="395">
        <v>596.97222399999998</v>
      </c>
      <c r="BM58" s="395">
        <v>527.91480200000001</v>
      </c>
      <c r="BN58" s="395">
        <v>451.205443</v>
      </c>
      <c r="BO58" s="395">
        <v>478.69337500000006</v>
      </c>
      <c r="BP58" s="395">
        <v>516.43352000000016</v>
      </c>
      <c r="BQ58" s="395">
        <v>557.09083299999986</v>
      </c>
      <c r="BR58" s="395">
        <v>585.29426899999999</v>
      </c>
      <c r="BS58" s="395">
        <v>633.61245500000007</v>
      </c>
      <c r="BT58" s="395">
        <v>663.14482100000009</v>
      </c>
      <c r="BU58" s="395">
        <v>566.02567199999999</v>
      </c>
      <c r="BV58" s="395">
        <v>608.47759739999992</v>
      </c>
      <c r="BW58" s="395">
        <v>685.66899900000021</v>
      </c>
      <c r="BX58" s="395">
        <v>763.61144999999988</v>
      </c>
      <c r="BY58" s="395">
        <v>747.99928774979594</v>
      </c>
      <c r="BZ58" s="395">
        <v>779.02574864999553</v>
      </c>
      <c r="CA58" s="395">
        <v>839.73639239212412</v>
      </c>
      <c r="CB58" s="395">
        <v>941.07799995875735</v>
      </c>
      <c r="CC58" s="395">
        <v>979.04545840922447</v>
      </c>
      <c r="CD58" s="395">
        <v>1025.5107510365222</v>
      </c>
      <c r="CE58" s="395">
        <v>1072.6824274201531</v>
      </c>
      <c r="CF58" s="395">
        <v>1122.2583902463591</v>
      </c>
      <c r="CG58" s="396">
        <v>1186.0822379922831</v>
      </c>
    </row>
    <row r="59" spans="1:85" s="36" customFormat="1" x14ac:dyDescent="0.35">
      <c r="A59" s="98"/>
      <c r="B59" s="200" t="s">
        <v>901</v>
      </c>
      <c r="D59" s="395" t="s">
        <v>614</v>
      </c>
      <c r="E59" s="395" t="s">
        <v>614</v>
      </c>
      <c r="F59" s="395" t="s">
        <v>614</v>
      </c>
      <c r="G59" s="395" t="s">
        <v>614</v>
      </c>
      <c r="H59" s="395" t="s">
        <v>614</v>
      </c>
      <c r="I59" s="395" t="s">
        <v>614</v>
      </c>
      <c r="J59" s="395" t="s">
        <v>614</v>
      </c>
      <c r="K59" s="395" t="s">
        <v>614</v>
      </c>
      <c r="L59" s="395" t="s">
        <v>614</v>
      </c>
      <c r="M59" s="395" t="s">
        <v>614</v>
      </c>
      <c r="N59" s="395" t="s">
        <v>614</v>
      </c>
      <c r="O59" s="395" t="s">
        <v>614</v>
      </c>
      <c r="P59" s="395" t="s">
        <v>614</v>
      </c>
      <c r="Q59" s="395" t="s">
        <v>614</v>
      </c>
      <c r="R59" s="395" t="s">
        <v>614</v>
      </c>
      <c r="S59" s="395" t="s">
        <v>614</v>
      </c>
      <c r="T59" s="395" t="s">
        <v>614</v>
      </c>
      <c r="U59" s="395" t="s">
        <v>614</v>
      </c>
      <c r="V59" s="395" t="s">
        <v>614</v>
      </c>
      <c r="W59" s="395" t="s">
        <v>614</v>
      </c>
      <c r="X59" s="395" t="s">
        <v>614</v>
      </c>
      <c r="Y59" s="395" t="s">
        <v>614</v>
      </c>
      <c r="Z59" s="395" t="s">
        <v>614</v>
      </c>
      <c r="AA59" s="395" t="s">
        <v>614</v>
      </c>
      <c r="AB59" s="395" t="s">
        <v>614</v>
      </c>
      <c r="AC59" s="395" t="s">
        <v>614</v>
      </c>
      <c r="AD59" s="395" t="s">
        <v>614</v>
      </c>
      <c r="AE59" s="395" t="s">
        <v>614</v>
      </c>
      <c r="AF59" s="395" t="s">
        <v>614</v>
      </c>
      <c r="AG59" s="395" t="s">
        <v>614</v>
      </c>
      <c r="AH59" s="395" t="s">
        <v>614</v>
      </c>
      <c r="AI59" s="395" t="s">
        <v>614</v>
      </c>
      <c r="AJ59" s="395" t="s">
        <v>614</v>
      </c>
      <c r="AK59" s="395" t="s">
        <v>614</v>
      </c>
      <c r="AL59" s="395" t="s">
        <v>614</v>
      </c>
      <c r="AM59" s="395" t="s">
        <v>614</v>
      </c>
      <c r="AN59" s="395" t="s">
        <v>614</v>
      </c>
      <c r="AO59" s="395" t="s">
        <v>614</v>
      </c>
      <c r="AP59" s="395" t="s">
        <v>614</v>
      </c>
      <c r="AQ59" s="395" t="s">
        <v>614</v>
      </c>
      <c r="AR59" s="395" t="s">
        <v>614</v>
      </c>
      <c r="AS59" s="395" t="s">
        <v>614</v>
      </c>
      <c r="AT59" s="395" t="s">
        <v>614</v>
      </c>
      <c r="AU59" s="395" t="s">
        <v>614</v>
      </c>
      <c r="AV59" s="395" t="s">
        <v>614</v>
      </c>
      <c r="AW59" s="395" t="s">
        <v>614</v>
      </c>
      <c r="AX59" s="395">
        <v>586.10332584499997</v>
      </c>
      <c r="AY59" s="395">
        <v>589.88593776500011</v>
      </c>
      <c r="AZ59" s="395">
        <v>619.38313743499998</v>
      </c>
      <c r="BA59" s="395">
        <v>643.84907910517018</v>
      </c>
      <c r="BB59" s="395">
        <v>644.63652665645463</v>
      </c>
      <c r="BC59" s="395">
        <v>643.02418557499993</v>
      </c>
      <c r="BD59" s="395">
        <v>644.20562771000004</v>
      </c>
      <c r="BE59" s="395">
        <v>654.49670935500001</v>
      </c>
      <c r="BF59" s="395">
        <v>683.16951500000005</v>
      </c>
      <c r="BG59" s="395">
        <v>491.732078</v>
      </c>
      <c r="BH59" s="395">
        <v>4545.182992</v>
      </c>
      <c r="BI59" s="395">
        <v>4516.9242370000011</v>
      </c>
      <c r="BJ59" s="395">
        <v>4592.3115940000016</v>
      </c>
      <c r="BK59" s="395">
        <v>4655.7460620000002</v>
      </c>
      <c r="BL59" s="395">
        <v>4614.1845000000012</v>
      </c>
      <c r="BM59" s="395">
        <v>4794.9204830000017</v>
      </c>
      <c r="BN59" s="395">
        <v>4822.0022060000001</v>
      </c>
      <c r="BO59" s="395">
        <v>4973.1611050000001</v>
      </c>
      <c r="BP59" s="395">
        <v>5232.7588130000004</v>
      </c>
      <c r="BQ59" s="395">
        <v>5258.7335790000016</v>
      </c>
      <c r="BR59" s="395">
        <v>5259.7916759999998</v>
      </c>
      <c r="BS59" s="395">
        <v>5163.1988570000003</v>
      </c>
      <c r="BT59" s="395">
        <v>4979.1119610000005</v>
      </c>
      <c r="BU59" s="395">
        <v>4711.7091439999995</v>
      </c>
      <c r="BV59" s="395">
        <v>4380.6619635999978</v>
      </c>
      <c r="BW59" s="395">
        <v>3926.7289149999997</v>
      </c>
      <c r="BX59" s="395">
        <v>3652.734656000001</v>
      </c>
      <c r="BY59" s="395">
        <v>3399.69851828026</v>
      </c>
      <c r="BZ59" s="395">
        <v>3274.9138589587501</v>
      </c>
      <c r="CA59" s="395">
        <v>3282.8167368033301</v>
      </c>
      <c r="CB59" s="395">
        <v>3128.6470161781167</v>
      </c>
      <c r="CC59" s="395">
        <v>2277.3339728833703</v>
      </c>
      <c r="CD59" s="395">
        <v>2006.8809120214112</v>
      </c>
      <c r="CE59" s="395">
        <v>2001.2966391978816</v>
      </c>
      <c r="CF59" s="395">
        <v>2027.1991088923974</v>
      </c>
      <c r="CG59" s="396">
        <v>2091.1079929071943</v>
      </c>
    </row>
    <row r="60" spans="1:85" s="36" customFormat="1" ht="24.75" customHeight="1" x14ac:dyDescent="0.35">
      <c r="A60" s="98"/>
      <c r="B60" s="56" t="s">
        <v>864</v>
      </c>
      <c r="D60" s="395">
        <f t="shared" ref="D60:AI60" si="15">SUM(D61:D63)</f>
        <v>0</v>
      </c>
      <c r="E60" s="395">
        <f t="shared" si="15"/>
        <v>0</v>
      </c>
      <c r="F60" s="395">
        <f t="shared" si="15"/>
        <v>0</v>
      </c>
      <c r="G60" s="395">
        <f t="shared" si="15"/>
        <v>0</v>
      </c>
      <c r="H60" s="395">
        <f t="shared" si="15"/>
        <v>0</v>
      </c>
      <c r="I60" s="395">
        <f t="shared" si="15"/>
        <v>0</v>
      </c>
      <c r="J60" s="395">
        <f t="shared" si="15"/>
        <v>0</v>
      </c>
      <c r="K60" s="395">
        <f t="shared" si="15"/>
        <v>0</v>
      </c>
      <c r="L60" s="395">
        <f t="shared" si="15"/>
        <v>0</v>
      </c>
      <c r="M60" s="395">
        <f t="shared" si="15"/>
        <v>0</v>
      </c>
      <c r="N60" s="395">
        <f t="shared" si="15"/>
        <v>0</v>
      </c>
      <c r="O60" s="395">
        <f t="shared" si="15"/>
        <v>0</v>
      </c>
      <c r="P60" s="395">
        <f t="shared" si="15"/>
        <v>0</v>
      </c>
      <c r="Q60" s="395">
        <f t="shared" si="15"/>
        <v>0</v>
      </c>
      <c r="R60" s="395">
        <f t="shared" si="15"/>
        <v>0</v>
      </c>
      <c r="S60" s="395">
        <f t="shared" si="15"/>
        <v>0</v>
      </c>
      <c r="T60" s="395">
        <f t="shared" si="15"/>
        <v>0</v>
      </c>
      <c r="U60" s="395">
        <f t="shared" si="15"/>
        <v>0</v>
      </c>
      <c r="V60" s="395">
        <f t="shared" si="15"/>
        <v>0</v>
      </c>
      <c r="W60" s="395">
        <f t="shared" si="15"/>
        <v>0</v>
      </c>
      <c r="X60" s="395">
        <f t="shared" si="15"/>
        <v>0</v>
      </c>
      <c r="Y60" s="395">
        <f t="shared" si="15"/>
        <v>0</v>
      </c>
      <c r="Z60" s="395">
        <f t="shared" si="15"/>
        <v>0</v>
      </c>
      <c r="AA60" s="395">
        <f t="shared" si="15"/>
        <v>0</v>
      </c>
      <c r="AB60" s="395">
        <f t="shared" si="15"/>
        <v>0</v>
      </c>
      <c r="AC60" s="395">
        <f t="shared" si="15"/>
        <v>0</v>
      </c>
      <c r="AD60" s="395">
        <f t="shared" si="15"/>
        <v>0</v>
      </c>
      <c r="AE60" s="395">
        <f t="shared" si="15"/>
        <v>0</v>
      </c>
      <c r="AF60" s="395">
        <f t="shared" si="15"/>
        <v>0</v>
      </c>
      <c r="AG60" s="395">
        <f t="shared" si="15"/>
        <v>0</v>
      </c>
      <c r="AH60" s="395">
        <f t="shared" si="15"/>
        <v>0</v>
      </c>
      <c r="AI60" s="395">
        <f t="shared" si="15"/>
        <v>0</v>
      </c>
      <c r="AJ60" s="395">
        <f t="shared" ref="AJ60:CG60" si="16">SUM(AJ61:AJ63)</f>
        <v>0</v>
      </c>
      <c r="AK60" s="395">
        <f t="shared" si="16"/>
        <v>0</v>
      </c>
      <c r="AL60" s="395">
        <f t="shared" si="16"/>
        <v>0</v>
      </c>
      <c r="AM60" s="395">
        <f t="shared" si="16"/>
        <v>0</v>
      </c>
      <c r="AN60" s="395">
        <f t="shared" si="16"/>
        <v>0</v>
      </c>
      <c r="AO60" s="395">
        <f t="shared" si="16"/>
        <v>0</v>
      </c>
      <c r="AP60" s="395">
        <f t="shared" si="16"/>
        <v>0</v>
      </c>
      <c r="AQ60" s="395">
        <f t="shared" si="16"/>
        <v>0</v>
      </c>
      <c r="AR60" s="395">
        <f t="shared" si="16"/>
        <v>0</v>
      </c>
      <c r="AS60" s="395">
        <f t="shared" si="16"/>
        <v>0</v>
      </c>
      <c r="AT60" s="395">
        <f t="shared" si="16"/>
        <v>0</v>
      </c>
      <c r="AU60" s="395">
        <f t="shared" si="16"/>
        <v>3649.9919999999997</v>
      </c>
      <c r="AV60" s="395">
        <f t="shared" si="16"/>
        <v>4276.851999999999</v>
      </c>
      <c r="AW60" s="395">
        <f t="shared" si="16"/>
        <v>4762.6290000000017</v>
      </c>
      <c r="AX60" s="395">
        <f t="shared" si="16"/>
        <v>4989.8812429248146</v>
      </c>
      <c r="AY60" s="395">
        <f t="shared" si="16"/>
        <v>5223.2227532525258</v>
      </c>
      <c r="AZ60" s="395">
        <f t="shared" si="16"/>
        <v>5350.8740169194498</v>
      </c>
      <c r="BA60" s="395">
        <f t="shared" si="16"/>
        <v>5222.6900781605664</v>
      </c>
      <c r="BB60" s="395">
        <f t="shared" si="16"/>
        <v>5106.1262210770974</v>
      </c>
      <c r="BC60" s="395">
        <f t="shared" si="16"/>
        <v>5057.0168972702568</v>
      </c>
      <c r="BD60" s="395">
        <f t="shared" si="16"/>
        <v>4981.3293010757343</v>
      </c>
      <c r="BE60" s="395">
        <f t="shared" si="16"/>
        <v>4961.6985451279334</v>
      </c>
      <c r="BF60" s="395">
        <f t="shared" si="16"/>
        <v>5036.3023338939556</v>
      </c>
      <c r="BG60" s="395">
        <f t="shared" si="16"/>
        <v>4791.5473475060626</v>
      </c>
      <c r="BH60" s="395">
        <f t="shared" si="16"/>
        <v>352.83686502826782</v>
      </c>
      <c r="BI60" s="395">
        <f t="shared" si="16"/>
        <v>370.8638349999992</v>
      </c>
      <c r="BJ60" s="395">
        <f t="shared" si="16"/>
        <v>342.7063180000041</v>
      </c>
      <c r="BK60" s="395">
        <f t="shared" si="16"/>
        <v>321.65414699999565</v>
      </c>
      <c r="BL60" s="395">
        <f t="shared" si="16"/>
        <v>348.23900200000571</v>
      </c>
      <c r="BM60" s="395">
        <f t="shared" si="16"/>
        <v>386.0307610000018</v>
      </c>
      <c r="BN60" s="395">
        <f t="shared" si="16"/>
        <v>399.49913500000184</v>
      </c>
      <c r="BO60" s="395">
        <f t="shared" si="16"/>
        <v>433.20464900001389</v>
      </c>
      <c r="BP60" s="395">
        <f t="shared" si="16"/>
        <v>446.92571600000156</v>
      </c>
      <c r="BQ60" s="395">
        <f t="shared" si="16"/>
        <v>470.89298200000121</v>
      </c>
      <c r="BR60" s="395">
        <f t="shared" si="16"/>
        <v>563.96805599999789</v>
      </c>
      <c r="BS60" s="395">
        <f t="shared" si="16"/>
        <v>628.2659879999992</v>
      </c>
      <c r="BT60" s="395">
        <f t="shared" si="16"/>
        <v>546.10436500000287</v>
      </c>
      <c r="BU60" s="395">
        <f t="shared" si="16"/>
        <v>624.77080199999909</v>
      </c>
      <c r="BV60" s="395">
        <f t="shared" si="16"/>
        <v>533.01791499999672</v>
      </c>
      <c r="BW60" s="395">
        <f t="shared" si="16"/>
        <v>496.51820399999997</v>
      </c>
      <c r="BX60" s="395">
        <f t="shared" si="16"/>
        <v>456.0425480000049</v>
      </c>
      <c r="BY60" s="395">
        <f t="shared" si="16"/>
        <v>502.48501104114257</v>
      </c>
      <c r="BZ60" s="395">
        <f t="shared" si="16"/>
        <v>578.73585277024722</v>
      </c>
      <c r="CA60" s="395">
        <f t="shared" si="16"/>
        <v>715.18356803634379</v>
      </c>
      <c r="CB60" s="395">
        <f t="shared" si="16"/>
        <v>728.92264117743616</v>
      </c>
      <c r="CC60" s="395">
        <f t="shared" si="16"/>
        <v>648.26596479667387</v>
      </c>
      <c r="CD60" s="395">
        <f t="shared" si="16"/>
        <v>644.94701017260741</v>
      </c>
      <c r="CE60" s="395">
        <f t="shared" si="16"/>
        <v>664.5553322099986</v>
      </c>
      <c r="CF60" s="395">
        <f t="shared" si="16"/>
        <v>687.06418188427597</v>
      </c>
      <c r="CG60" s="396">
        <f t="shared" si="16"/>
        <v>718.72123962346996</v>
      </c>
    </row>
    <row r="61" spans="1:85" s="36" customFormat="1" x14ac:dyDescent="0.35">
      <c r="A61" s="98"/>
      <c r="B61" s="200" t="s">
        <v>902</v>
      </c>
      <c r="D61" s="395" t="s">
        <v>614</v>
      </c>
      <c r="E61" s="395" t="s">
        <v>614</v>
      </c>
      <c r="F61" s="395" t="s">
        <v>614</v>
      </c>
      <c r="G61" s="395" t="s">
        <v>614</v>
      </c>
      <c r="H61" s="395" t="s">
        <v>614</v>
      </c>
      <c r="I61" s="395" t="s">
        <v>614</v>
      </c>
      <c r="J61" s="395" t="s">
        <v>614</v>
      </c>
      <c r="K61" s="395" t="s">
        <v>614</v>
      </c>
      <c r="L61" s="395" t="s">
        <v>614</v>
      </c>
      <c r="M61" s="395" t="s">
        <v>614</v>
      </c>
      <c r="N61" s="395" t="s">
        <v>614</v>
      </c>
      <c r="O61" s="395" t="s">
        <v>614</v>
      </c>
      <c r="P61" s="395" t="s">
        <v>614</v>
      </c>
      <c r="Q61" s="395" t="s">
        <v>614</v>
      </c>
      <c r="R61" s="395" t="s">
        <v>614</v>
      </c>
      <c r="S61" s="395" t="s">
        <v>614</v>
      </c>
      <c r="T61" s="395" t="s">
        <v>614</v>
      </c>
      <c r="U61" s="395" t="s">
        <v>614</v>
      </c>
      <c r="V61" s="395" t="s">
        <v>614</v>
      </c>
      <c r="W61" s="395" t="s">
        <v>614</v>
      </c>
      <c r="X61" s="395" t="s">
        <v>614</v>
      </c>
      <c r="Y61" s="395" t="s">
        <v>614</v>
      </c>
      <c r="Z61" s="395" t="s">
        <v>614</v>
      </c>
      <c r="AA61" s="395" t="s">
        <v>614</v>
      </c>
      <c r="AB61" s="395" t="s">
        <v>614</v>
      </c>
      <c r="AC61" s="395" t="s">
        <v>614</v>
      </c>
      <c r="AD61" s="395" t="s">
        <v>614</v>
      </c>
      <c r="AE61" s="395" t="s">
        <v>614</v>
      </c>
      <c r="AF61" s="395" t="s">
        <v>614</v>
      </c>
      <c r="AG61" s="395" t="s">
        <v>614</v>
      </c>
      <c r="AH61" s="395" t="s">
        <v>614</v>
      </c>
      <c r="AI61" s="395" t="s">
        <v>614</v>
      </c>
      <c r="AJ61" s="395" t="s">
        <v>614</v>
      </c>
      <c r="AK61" s="395" t="s">
        <v>614</v>
      </c>
      <c r="AL61" s="395" t="s">
        <v>614</v>
      </c>
      <c r="AM61" s="395" t="s">
        <v>614</v>
      </c>
      <c r="AN61" s="395" t="s">
        <v>614</v>
      </c>
      <c r="AO61" s="395" t="s">
        <v>614</v>
      </c>
      <c r="AP61" s="395" t="s">
        <v>614</v>
      </c>
      <c r="AQ61" s="395" t="s">
        <v>614</v>
      </c>
      <c r="AR61" s="395" t="s">
        <v>614</v>
      </c>
      <c r="AS61" s="395" t="s">
        <v>614</v>
      </c>
      <c r="AT61" s="395" t="s">
        <v>614</v>
      </c>
      <c r="AU61" s="395">
        <v>3114.1550000000002</v>
      </c>
      <c r="AV61" s="395">
        <v>3633.5120000000002</v>
      </c>
      <c r="AW61" s="395">
        <v>4037.9810000000002</v>
      </c>
      <c r="AX61" s="395">
        <v>4226.3026981393186</v>
      </c>
      <c r="AY61" s="395">
        <v>4421.0604006604308</v>
      </c>
      <c r="AZ61" s="395">
        <v>4534.5630379493414</v>
      </c>
      <c r="BA61" s="395">
        <v>4441.312006402869</v>
      </c>
      <c r="BB61" s="395">
        <v>4315.8404802199366</v>
      </c>
      <c r="BC61" s="395">
        <v>4240.8678359897649</v>
      </c>
      <c r="BD61" s="395">
        <v>4129.9407028060114</v>
      </c>
      <c r="BE61" s="395">
        <v>4079.0531644913372</v>
      </c>
      <c r="BF61" s="395">
        <v>4096.7528282306994</v>
      </c>
      <c r="BG61" s="395">
        <v>3844.8726073335538</v>
      </c>
      <c r="BH61" s="395" t="s">
        <v>614</v>
      </c>
      <c r="BI61" s="395" t="s">
        <v>614</v>
      </c>
      <c r="BJ61" s="395" t="s">
        <v>614</v>
      </c>
      <c r="BK61" s="395" t="s">
        <v>614</v>
      </c>
      <c r="BL61" s="395" t="s">
        <v>614</v>
      </c>
      <c r="BM61" s="395" t="s">
        <v>614</v>
      </c>
      <c r="BN61" s="395" t="s">
        <v>614</v>
      </c>
      <c r="BO61" s="395" t="s">
        <v>614</v>
      </c>
      <c r="BP61" s="395" t="s">
        <v>614</v>
      </c>
      <c r="BQ61" s="395" t="s">
        <v>614</v>
      </c>
      <c r="BR61" s="395" t="s">
        <v>614</v>
      </c>
      <c r="BS61" s="395" t="s">
        <v>614</v>
      </c>
      <c r="BT61" s="395" t="s">
        <v>614</v>
      </c>
      <c r="BU61" s="395" t="s">
        <v>614</v>
      </c>
      <c r="BV61" s="395" t="s">
        <v>614</v>
      </c>
      <c r="BW61" s="395" t="s">
        <v>614</v>
      </c>
      <c r="BX61" s="395" t="s">
        <v>614</v>
      </c>
      <c r="BY61" s="395" t="s">
        <v>614</v>
      </c>
      <c r="BZ61" s="395" t="s">
        <v>614</v>
      </c>
      <c r="CA61" s="395" t="s">
        <v>614</v>
      </c>
      <c r="CB61" s="395" t="s">
        <v>614</v>
      </c>
      <c r="CC61" s="395" t="s">
        <v>614</v>
      </c>
      <c r="CD61" s="395" t="s">
        <v>614</v>
      </c>
      <c r="CE61" s="395" t="s">
        <v>614</v>
      </c>
      <c r="CF61" s="395" t="s">
        <v>614</v>
      </c>
      <c r="CG61" s="396" t="s">
        <v>614</v>
      </c>
    </row>
    <row r="62" spans="1:85" s="36" customFormat="1" x14ac:dyDescent="0.35">
      <c r="A62" s="98"/>
      <c r="B62" s="200" t="s">
        <v>903</v>
      </c>
      <c r="D62" s="395" t="s">
        <v>614</v>
      </c>
      <c r="E62" s="395" t="s">
        <v>614</v>
      </c>
      <c r="F62" s="395" t="s">
        <v>614</v>
      </c>
      <c r="G62" s="395" t="s">
        <v>614</v>
      </c>
      <c r="H62" s="395" t="s">
        <v>614</v>
      </c>
      <c r="I62" s="395" t="s">
        <v>614</v>
      </c>
      <c r="J62" s="395" t="s">
        <v>614</v>
      </c>
      <c r="K62" s="395" t="s">
        <v>614</v>
      </c>
      <c r="L62" s="395" t="s">
        <v>614</v>
      </c>
      <c r="M62" s="395" t="s">
        <v>614</v>
      </c>
      <c r="N62" s="395" t="s">
        <v>614</v>
      </c>
      <c r="O62" s="395" t="s">
        <v>614</v>
      </c>
      <c r="P62" s="395" t="s">
        <v>614</v>
      </c>
      <c r="Q62" s="395" t="s">
        <v>614</v>
      </c>
      <c r="R62" s="395" t="s">
        <v>614</v>
      </c>
      <c r="S62" s="395" t="s">
        <v>614</v>
      </c>
      <c r="T62" s="395" t="s">
        <v>614</v>
      </c>
      <c r="U62" s="395" t="s">
        <v>614</v>
      </c>
      <c r="V62" s="395" t="s">
        <v>614</v>
      </c>
      <c r="W62" s="395" t="s">
        <v>614</v>
      </c>
      <c r="X62" s="395" t="s">
        <v>614</v>
      </c>
      <c r="Y62" s="395" t="s">
        <v>614</v>
      </c>
      <c r="Z62" s="395" t="s">
        <v>614</v>
      </c>
      <c r="AA62" s="395" t="s">
        <v>614</v>
      </c>
      <c r="AB62" s="395" t="s">
        <v>614</v>
      </c>
      <c r="AC62" s="395" t="s">
        <v>614</v>
      </c>
      <c r="AD62" s="395" t="s">
        <v>614</v>
      </c>
      <c r="AE62" s="395" t="s">
        <v>614</v>
      </c>
      <c r="AF62" s="395" t="s">
        <v>614</v>
      </c>
      <c r="AG62" s="395" t="s">
        <v>614</v>
      </c>
      <c r="AH62" s="395" t="s">
        <v>614</v>
      </c>
      <c r="AI62" s="395" t="s">
        <v>614</v>
      </c>
      <c r="AJ62" s="395" t="s">
        <v>614</v>
      </c>
      <c r="AK62" s="395" t="s">
        <v>614</v>
      </c>
      <c r="AL62" s="395" t="s">
        <v>614</v>
      </c>
      <c r="AM62" s="395" t="s">
        <v>614</v>
      </c>
      <c r="AN62" s="395" t="s">
        <v>614</v>
      </c>
      <c r="AO62" s="395" t="s">
        <v>614</v>
      </c>
      <c r="AP62" s="395" t="s">
        <v>614</v>
      </c>
      <c r="AQ62" s="395" t="s">
        <v>614</v>
      </c>
      <c r="AR62" s="395" t="s">
        <v>614</v>
      </c>
      <c r="AS62" s="395" t="s">
        <v>614</v>
      </c>
      <c r="AT62" s="395" t="s">
        <v>614</v>
      </c>
      <c r="AU62" s="395">
        <v>181.965</v>
      </c>
      <c r="AV62" s="395">
        <v>214.066</v>
      </c>
      <c r="AW62" s="395">
        <v>231.85599999999999</v>
      </c>
      <c r="AX62" s="395">
        <v>248.25138732470668</v>
      </c>
      <c r="AY62" s="395">
        <v>260.59597526855003</v>
      </c>
      <c r="AZ62" s="395">
        <v>269.42270267979103</v>
      </c>
      <c r="BA62" s="395">
        <v>266.82421889558537</v>
      </c>
      <c r="BB62" s="395">
        <v>265.2056659520656</v>
      </c>
      <c r="BC62" s="395">
        <v>266.9137775611797</v>
      </c>
      <c r="BD62" s="395">
        <v>268.83757781930126</v>
      </c>
      <c r="BE62" s="395">
        <v>272.36002185110834</v>
      </c>
      <c r="BF62" s="395">
        <v>282.06406816095773</v>
      </c>
      <c r="BG62" s="395">
        <v>289.39901345521349</v>
      </c>
      <c r="BH62" s="395" t="s">
        <v>614</v>
      </c>
      <c r="BI62" s="395" t="s">
        <v>614</v>
      </c>
      <c r="BJ62" s="395" t="s">
        <v>614</v>
      </c>
      <c r="BK62" s="395" t="s">
        <v>614</v>
      </c>
      <c r="BL62" s="395" t="s">
        <v>614</v>
      </c>
      <c r="BM62" s="395" t="s">
        <v>614</v>
      </c>
      <c r="BN62" s="395" t="s">
        <v>614</v>
      </c>
      <c r="BO62" s="395" t="s">
        <v>614</v>
      </c>
      <c r="BP62" s="395" t="s">
        <v>614</v>
      </c>
      <c r="BQ62" s="395" t="s">
        <v>614</v>
      </c>
      <c r="BR62" s="395" t="s">
        <v>614</v>
      </c>
      <c r="BS62" s="395" t="s">
        <v>614</v>
      </c>
      <c r="BT62" s="395" t="s">
        <v>614</v>
      </c>
      <c r="BU62" s="395" t="s">
        <v>614</v>
      </c>
      <c r="BV62" s="395" t="s">
        <v>614</v>
      </c>
      <c r="BW62" s="395" t="s">
        <v>614</v>
      </c>
      <c r="BX62" s="395" t="s">
        <v>614</v>
      </c>
      <c r="BY62" s="395" t="s">
        <v>614</v>
      </c>
      <c r="BZ62" s="395" t="s">
        <v>614</v>
      </c>
      <c r="CA62" s="395" t="s">
        <v>614</v>
      </c>
      <c r="CB62" s="395" t="s">
        <v>614</v>
      </c>
      <c r="CC62" s="395" t="s">
        <v>614</v>
      </c>
      <c r="CD62" s="395" t="s">
        <v>614</v>
      </c>
      <c r="CE62" s="395" t="s">
        <v>614</v>
      </c>
      <c r="CF62" s="395" t="s">
        <v>614</v>
      </c>
      <c r="CG62" s="396" t="s">
        <v>614</v>
      </c>
    </row>
    <row r="63" spans="1:85" s="72" customFormat="1" ht="24.75" customHeight="1" thickBot="1" x14ac:dyDescent="0.3">
      <c r="A63" s="552"/>
      <c r="B63" s="533" t="s">
        <v>904</v>
      </c>
      <c r="C63" s="202"/>
      <c r="D63" s="401" t="s">
        <v>614</v>
      </c>
      <c r="E63" s="401" t="s">
        <v>614</v>
      </c>
      <c r="F63" s="401" t="s">
        <v>614</v>
      </c>
      <c r="G63" s="401" t="s">
        <v>614</v>
      </c>
      <c r="H63" s="401" t="s">
        <v>614</v>
      </c>
      <c r="I63" s="401" t="s">
        <v>614</v>
      </c>
      <c r="J63" s="401" t="s">
        <v>614</v>
      </c>
      <c r="K63" s="401" t="s">
        <v>614</v>
      </c>
      <c r="L63" s="401" t="s">
        <v>614</v>
      </c>
      <c r="M63" s="401" t="s">
        <v>614</v>
      </c>
      <c r="N63" s="401" t="s">
        <v>614</v>
      </c>
      <c r="O63" s="401" t="s">
        <v>614</v>
      </c>
      <c r="P63" s="401" t="s">
        <v>614</v>
      </c>
      <c r="Q63" s="401" t="s">
        <v>614</v>
      </c>
      <c r="R63" s="401" t="s">
        <v>614</v>
      </c>
      <c r="S63" s="401" t="s">
        <v>614</v>
      </c>
      <c r="T63" s="401" t="s">
        <v>614</v>
      </c>
      <c r="U63" s="401" t="s">
        <v>614</v>
      </c>
      <c r="V63" s="401" t="s">
        <v>614</v>
      </c>
      <c r="W63" s="401" t="s">
        <v>614</v>
      </c>
      <c r="X63" s="401" t="s">
        <v>614</v>
      </c>
      <c r="Y63" s="401" t="s">
        <v>614</v>
      </c>
      <c r="Z63" s="401" t="s">
        <v>614</v>
      </c>
      <c r="AA63" s="401" t="s">
        <v>614</v>
      </c>
      <c r="AB63" s="401" t="s">
        <v>614</v>
      </c>
      <c r="AC63" s="401" t="s">
        <v>614</v>
      </c>
      <c r="AD63" s="401" t="s">
        <v>614</v>
      </c>
      <c r="AE63" s="401" t="s">
        <v>614</v>
      </c>
      <c r="AF63" s="401" t="s">
        <v>614</v>
      </c>
      <c r="AG63" s="401" t="s">
        <v>614</v>
      </c>
      <c r="AH63" s="401" t="s">
        <v>614</v>
      </c>
      <c r="AI63" s="401" t="s">
        <v>614</v>
      </c>
      <c r="AJ63" s="401" t="s">
        <v>614</v>
      </c>
      <c r="AK63" s="401" t="s">
        <v>614</v>
      </c>
      <c r="AL63" s="401" t="s">
        <v>614</v>
      </c>
      <c r="AM63" s="401" t="s">
        <v>614</v>
      </c>
      <c r="AN63" s="401" t="s">
        <v>614</v>
      </c>
      <c r="AO63" s="401" t="s">
        <v>614</v>
      </c>
      <c r="AP63" s="401" t="s">
        <v>614</v>
      </c>
      <c r="AQ63" s="401" t="s">
        <v>614</v>
      </c>
      <c r="AR63" s="401" t="s">
        <v>614</v>
      </c>
      <c r="AS63" s="401" t="s">
        <v>614</v>
      </c>
      <c r="AT63" s="401" t="s">
        <v>614</v>
      </c>
      <c r="AU63" s="401">
        <v>353.87199999999939</v>
      </c>
      <c r="AV63" s="401">
        <v>429.27399999999852</v>
      </c>
      <c r="AW63" s="401">
        <v>492.79200000000128</v>
      </c>
      <c r="AX63" s="401">
        <v>515.32715746078907</v>
      </c>
      <c r="AY63" s="401">
        <v>541.56637732354477</v>
      </c>
      <c r="AZ63" s="401">
        <v>546.888276290318</v>
      </c>
      <c r="BA63" s="401">
        <v>514.55385286211151</v>
      </c>
      <c r="BB63" s="401">
        <v>525.08007490509476</v>
      </c>
      <c r="BC63" s="401">
        <v>549.23528371931229</v>
      </c>
      <c r="BD63" s="401">
        <v>582.55102045042167</v>
      </c>
      <c r="BE63" s="401">
        <v>610.28535878548792</v>
      </c>
      <c r="BF63" s="401">
        <v>657.4854375022984</v>
      </c>
      <c r="BG63" s="401">
        <v>657.2757267172957</v>
      </c>
      <c r="BH63" s="401">
        <v>352.83686502826782</v>
      </c>
      <c r="BI63" s="401">
        <v>370.8638349999992</v>
      </c>
      <c r="BJ63" s="401">
        <v>342.7063180000041</v>
      </c>
      <c r="BK63" s="401">
        <v>321.65414699999565</v>
      </c>
      <c r="BL63" s="401">
        <v>348.23900200000571</v>
      </c>
      <c r="BM63" s="401">
        <v>386.0307610000018</v>
      </c>
      <c r="BN63" s="401">
        <v>399.49913500000184</v>
      </c>
      <c r="BO63" s="401">
        <v>433.20464900001389</v>
      </c>
      <c r="BP63" s="401">
        <v>446.92571600000156</v>
      </c>
      <c r="BQ63" s="401">
        <v>470.89298200000121</v>
      </c>
      <c r="BR63" s="401">
        <v>563.96805599999789</v>
      </c>
      <c r="BS63" s="401">
        <v>628.2659879999992</v>
      </c>
      <c r="BT63" s="401">
        <v>546.10436500000287</v>
      </c>
      <c r="BU63" s="401">
        <v>624.77080199999909</v>
      </c>
      <c r="BV63" s="401">
        <v>533.01791499999672</v>
      </c>
      <c r="BW63" s="401">
        <v>496.51820399999997</v>
      </c>
      <c r="BX63" s="401">
        <v>456.0425480000049</v>
      </c>
      <c r="BY63" s="401">
        <v>502.48501104114257</v>
      </c>
      <c r="BZ63" s="401">
        <v>578.73585277024722</v>
      </c>
      <c r="CA63" s="401">
        <v>715.18356803634379</v>
      </c>
      <c r="CB63" s="401">
        <v>728.92264117743616</v>
      </c>
      <c r="CC63" s="401">
        <v>648.26596479667387</v>
      </c>
      <c r="CD63" s="401">
        <v>644.94701017260741</v>
      </c>
      <c r="CE63" s="401">
        <v>664.5553322099986</v>
      </c>
      <c r="CF63" s="401">
        <v>687.06418188427597</v>
      </c>
      <c r="CG63" s="402">
        <v>718.72123962346996</v>
      </c>
    </row>
    <row r="64" spans="1:85" ht="26.25" customHeight="1" x14ac:dyDescent="0.35">
      <c r="A64" s="374"/>
      <c r="B64" s="101" t="s">
        <v>905</v>
      </c>
      <c r="C64" s="353"/>
      <c r="D64" s="34" t="s">
        <v>296</v>
      </c>
      <c r="E64" s="34" t="s">
        <v>297</v>
      </c>
      <c r="F64" s="34" t="s">
        <v>298</v>
      </c>
      <c r="G64" s="34" t="s">
        <v>299</v>
      </c>
      <c r="H64" s="34" t="s">
        <v>300</v>
      </c>
      <c r="I64" s="34" t="s">
        <v>301</v>
      </c>
      <c r="J64" s="34" t="s">
        <v>302</v>
      </c>
      <c r="K64" s="34" t="s">
        <v>303</v>
      </c>
      <c r="L64" s="34" t="s">
        <v>304</v>
      </c>
      <c r="M64" s="34" t="s">
        <v>305</v>
      </c>
      <c r="N64" s="34" t="s">
        <v>306</v>
      </c>
      <c r="O64" s="34" t="s">
        <v>307</v>
      </c>
      <c r="P64" s="34" t="s">
        <v>308</v>
      </c>
      <c r="Q64" s="34" t="s">
        <v>309</v>
      </c>
      <c r="R64" s="34" t="s">
        <v>310</v>
      </c>
      <c r="S64" s="34" t="s">
        <v>311</v>
      </c>
      <c r="T64" s="34" t="s">
        <v>312</v>
      </c>
      <c r="U64" s="34" t="s">
        <v>313</v>
      </c>
      <c r="V64" s="34" t="s">
        <v>314</v>
      </c>
      <c r="W64" s="34" t="s">
        <v>315</v>
      </c>
      <c r="X64" s="34" t="s">
        <v>316</v>
      </c>
      <c r="Y64" s="34" t="s">
        <v>317</v>
      </c>
      <c r="Z64" s="34" t="s">
        <v>318</v>
      </c>
      <c r="AA64" s="34" t="s">
        <v>319</v>
      </c>
      <c r="AB64" s="34" t="s">
        <v>320</v>
      </c>
      <c r="AC64" s="34" t="s">
        <v>321</v>
      </c>
      <c r="AD64" s="34" t="s">
        <v>322</v>
      </c>
      <c r="AE64" s="34" t="s">
        <v>323</v>
      </c>
      <c r="AF64" s="34" t="s">
        <v>324</v>
      </c>
      <c r="AG64" s="34" t="s">
        <v>325</v>
      </c>
      <c r="AH64" s="34" t="s">
        <v>326</v>
      </c>
      <c r="AI64" s="34" t="s">
        <v>327</v>
      </c>
      <c r="AJ64" s="34" t="s">
        <v>328</v>
      </c>
      <c r="AK64" s="34" t="s">
        <v>329</v>
      </c>
      <c r="AL64" s="34" t="s">
        <v>330</v>
      </c>
      <c r="AM64" s="34" t="s">
        <v>331</v>
      </c>
      <c r="AN64" s="34" t="s">
        <v>332</v>
      </c>
      <c r="AO64" s="34" t="s">
        <v>333</v>
      </c>
      <c r="AP64" s="34" t="s">
        <v>334</v>
      </c>
      <c r="AQ64" s="34" t="s">
        <v>335</v>
      </c>
      <c r="AR64" s="34" t="s">
        <v>336</v>
      </c>
      <c r="AS64" s="34" t="s">
        <v>337</v>
      </c>
      <c r="AT64" s="34" t="s">
        <v>338</v>
      </c>
      <c r="AU64" s="34" t="s">
        <v>339</v>
      </c>
      <c r="AV64" s="34" t="s">
        <v>340</v>
      </c>
      <c r="AW64" s="34" t="s">
        <v>341</v>
      </c>
      <c r="AX64" s="34" t="s">
        <v>342</v>
      </c>
      <c r="AY64" s="34" t="s">
        <v>227</v>
      </c>
      <c r="AZ64" s="34" t="s">
        <v>228</v>
      </c>
      <c r="BA64" s="34" t="s">
        <v>229</v>
      </c>
      <c r="BB64" s="34" t="s">
        <v>230</v>
      </c>
      <c r="BC64" s="34" t="s">
        <v>231</v>
      </c>
      <c r="BD64" s="34" t="s">
        <v>232</v>
      </c>
      <c r="BE64" s="34" t="s">
        <v>233</v>
      </c>
      <c r="BF64" s="34" t="s">
        <v>234</v>
      </c>
      <c r="BG64" s="34" t="s">
        <v>235</v>
      </c>
      <c r="BH64" s="34" t="s">
        <v>236</v>
      </c>
      <c r="BI64" s="34" t="s">
        <v>237</v>
      </c>
      <c r="BJ64" s="34" t="s">
        <v>238</v>
      </c>
      <c r="BK64" s="34" t="s">
        <v>239</v>
      </c>
      <c r="BL64" s="34" t="s">
        <v>240</v>
      </c>
      <c r="BM64" s="34" t="s">
        <v>241</v>
      </c>
      <c r="BN64" s="34" t="s">
        <v>242</v>
      </c>
      <c r="BO64" s="34" t="s">
        <v>243</v>
      </c>
      <c r="BP64" s="34" t="s">
        <v>244</v>
      </c>
      <c r="BQ64" s="34" t="s">
        <v>245</v>
      </c>
      <c r="BR64" s="34" t="s">
        <v>246</v>
      </c>
      <c r="BS64" s="34" t="s">
        <v>247</v>
      </c>
      <c r="BT64" s="34" t="s">
        <v>248</v>
      </c>
      <c r="BU64" s="34" t="s">
        <v>249</v>
      </c>
      <c r="BV64" s="34" t="s">
        <v>250</v>
      </c>
      <c r="BW64" s="34" t="s">
        <v>251</v>
      </c>
      <c r="BX64" s="34" t="s">
        <v>252</v>
      </c>
      <c r="BY64" s="34" t="s">
        <v>253</v>
      </c>
      <c r="BZ64" s="34" t="s">
        <v>254</v>
      </c>
      <c r="CA64" s="34" t="s">
        <v>255</v>
      </c>
      <c r="CB64" s="34" t="s">
        <v>256</v>
      </c>
      <c r="CC64" s="34" t="s">
        <v>257</v>
      </c>
      <c r="CD64" s="34" t="s">
        <v>258</v>
      </c>
      <c r="CE64" s="34" t="s">
        <v>259</v>
      </c>
      <c r="CF64" s="34" t="s">
        <v>260</v>
      </c>
      <c r="CG64" s="35" t="s">
        <v>261</v>
      </c>
    </row>
    <row r="65" spans="1:85" ht="15" customHeight="1" thickBot="1" x14ac:dyDescent="0.4">
      <c r="A65" s="374"/>
      <c r="B65" s="377" t="s">
        <v>906</v>
      </c>
      <c r="C65" s="404"/>
      <c r="D65" s="40" t="s">
        <v>263</v>
      </c>
      <c r="E65" s="40" t="s">
        <v>263</v>
      </c>
      <c r="F65" s="40" t="s">
        <v>263</v>
      </c>
      <c r="G65" s="40" t="s">
        <v>263</v>
      </c>
      <c r="H65" s="40" t="s">
        <v>263</v>
      </c>
      <c r="I65" s="40" t="s">
        <v>263</v>
      </c>
      <c r="J65" s="40" t="s">
        <v>263</v>
      </c>
      <c r="K65" s="40" t="s">
        <v>263</v>
      </c>
      <c r="L65" s="40" t="s">
        <v>263</v>
      </c>
      <c r="M65" s="40" t="s">
        <v>263</v>
      </c>
      <c r="N65" s="40" t="s">
        <v>263</v>
      </c>
      <c r="O65" s="40" t="s">
        <v>263</v>
      </c>
      <c r="P65" s="40" t="s">
        <v>263</v>
      </c>
      <c r="Q65" s="40" t="s">
        <v>263</v>
      </c>
      <c r="R65" s="40" t="s">
        <v>263</v>
      </c>
      <c r="S65" s="40" t="s">
        <v>263</v>
      </c>
      <c r="T65" s="40" t="s">
        <v>263</v>
      </c>
      <c r="U65" s="40" t="s">
        <v>263</v>
      </c>
      <c r="V65" s="40" t="s">
        <v>263</v>
      </c>
      <c r="W65" s="40" t="s">
        <v>263</v>
      </c>
      <c r="X65" s="40" t="s">
        <v>263</v>
      </c>
      <c r="Y65" s="40" t="s">
        <v>263</v>
      </c>
      <c r="Z65" s="40" t="s">
        <v>263</v>
      </c>
      <c r="AA65" s="40" t="s">
        <v>263</v>
      </c>
      <c r="AB65" s="40" t="s">
        <v>263</v>
      </c>
      <c r="AC65" s="40" t="s">
        <v>263</v>
      </c>
      <c r="AD65" s="40" t="s">
        <v>263</v>
      </c>
      <c r="AE65" s="40" t="s">
        <v>263</v>
      </c>
      <c r="AF65" s="40" t="s">
        <v>263</v>
      </c>
      <c r="AG65" s="40" t="s">
        <v>263</v>
      </c>
      <c r="AH65" s="40" t="s">
        <v>263</v>
      </c>
      <c r="AI65" s="40" t="s">
        <v>263</v>
      </c>
      <c r="AJ65" s="40" t="s">
        <v>263</v>
      </c>
      <c r="AK65" s="40" t="s">
        <v>263</v>
      </c>
      <c r="AL65" s="40" t="s">
        <v>263</v>
      </c>
      <c r="AM65" s="40" t="s">
        <v>263</v>
      </c>
      <c r="AN65" s="40" t="s">
        <v>263</v>
      </c>
      <c r="AO65" s="40" t="s">
        <v>263</v>
      </c>
      <c r="AP65" s="40" t="s">
        <v>263</v>
      </c>
      <c r="AQ65" s="40" t="s">
        <v>263</v>
      </c>
      <c r="AR65" s="40" t="s">
        <v>263</v>
      </c>
      <c r="AS65" s="40" t="s">
        <v>263</v>
      </c>
      <c r="AT65" s="40" t="s">
        <v>263</v>
      </c>
      <c r="AU65" s="40" t="s">
        <v>263</v>
      </c>
      <c r="AV65" s="40" t="s">
        <v>263</v>
      </c>
      <c r="AW65" s="40" t="s">
        <v>263</v>
      </c>
      <c r="AX65" s="40" t="s">
        <v>263</v>
      </c>
      <c r="AY65" s="40" t="s">
        <v>263</v>
      </c>
      <c r="AZ65" s="40" t="s">
        <v>263</v>
      </c>
      <c r="BA65" s="40" t="s">
        <v>263</v>
      </c>
      <c r="BB65" s="40" t="s">
        <v>263</v>
      </c>
      <c r="BC65" s="40" t="s">
        <v>263</v>
      </c>
      <c r="BD65" s="40" t="s">
        <v>263</v>
      </c>
      <c r="BE65" s="40" t="s">
        <v>263</v>
      </c>
      <c r="BF65" s="40" t="s">
        <v>263</v>
      </c>
      <c r="BG65" s="40" t="s">
        <v>263</v>
      </c>
      <c r="BH65" s="40" t="s">
        <v>263</v>
      </c>
      <c r="BI65" s="40" t="s">
        <v>263</v>
      </c>
      <c r="BJ65" s="40" t="s">
        <v>263</v>
      </c>
      <c r="BK65" s="40" t="s">
        <v>263</v>
      </c>
      <c r="BL65" s="40" t="s">
        <v>263</v>
      </c>
      <c r="BM65" s="40" t="s">
        <v>263</v>
      </c>
      <c r="BN65" s="40" t="s">
        <v>263</v>
      </c>
      <c r="BO65" s="40" t="s">
        <v>263</v>
      </c>
      <c r="BP65" s="40" t="s">
        <v>263</v>
      </c>
      <c r="BQ65" s="40" t="s">
        <v>263</v>
      </c>
      <c r="BR65" s="40" t="s">
        <v>263</v>
      </c>
      <c r="BS65" s="40" t="s">
        <v>263</v>
      </c>
      <c r="BT65" s="40" t="s">
        <v>263</v>
      </c>
      <c r="BU65" s="40" t="s">
        <v>263</v>
      </c>
      <c r="BV65" s="40" t="s">
        <v>263</v>
      </c>
      <c r="BW65" s="40" t="s">
        <v>263</v>
      </c>
      <c r="BX65" s="40" t="s">
        <v>263</v>
      </c>
      <c r="BY65" s="40" t="s">
        <v>263</v>
      </c>
      <c r="BZ65" s="40" t="s">
        <v>263</v>
      </c>
      <c r="CA65" s="40" t="s">
        <v>263</v>
      </c>
      <c r="CB65" s="40" t="s">
        <v>264</v>
      </c>
      <c r="CC65" s="40" t="s">
        <v>264</v>
      </c>
      <c r="CD65" s="40" t="s">
        <v>264</v>
      </c>
      <c r="CE65" s="40" t="s">
        <v>264</v>
      </c>
      <c r="CF65" s="40" t="s">
        <v>264</v>
      </c>
      <c r="CG65" s="41" t="s">
        <v>264</v>
      </c>
    </row>
    <row r="66" spans="1:85" s="246" customFormat="1" ht="24" customHeight="1" x14ac:dyDescent="0.35">
      <c r="A66" s="525"/>
      <c r="B66" s="101" t="s">
        <v>276</v>
      </c>
      <c r="C66" s="101"/>
      <c r="D66" s="539">
        <v>0</v>
      </c>
      <c r="E66" s="539">
        <v>0</v>
      </c>
      <c r="F66" s="539">
        <v>0</v>
      </c>
      <c r="G66" s="539">
        <v>0</v>
      </c>
      <c r="H66" s="539">
        <v>0</v>
      </c>
      <c r="I66" s="539">
        <v>0</v>
      </c>
      <c r="J66" s="539">
        <v>0</v>
      </c>
      <c r="K66" s="539">
        <v>0</v>
      </c>
      <c r="L66" s="539">
        <v>0</v>
      </c>
      <c r="M66" s="539">
        <v>0</v>
      </c>
      <c r="N66" s="539">
        <v>0</v>
      </c>
      <c r="O66" s="539">
        <v>0</v>
      </c>
      <c r="P66" s="539">
        <v>0</v>
      </c>
      <c r="Q66" s="539">
        <v>0</v>
      </c>
      <c r="R66" s="539">
        <v>0</v>
      </c>
      <c r="S66" s="539">
        <v>0</v>
      </c>
      <c r="T66" s="539">
        <v>0</v>
      </c>
      <c r="U66" s="539">
        <v>0</v>
      </c>
      <c r="V66" s="539">
        <v>0</v>
      </c>
      <c r="W66" s="539">
        <v>0</v>
      </c>
      <c r="X66" s="539">
        <v>0</v>
      </c>
      <c r="Y66" s="539">
        <v>0</v>
      </c>
      <c r="Z66" s="539">
        <v>378.96808337035333</v>
      </c>
      <c r="AA66" s="539">
        <v>320.29242500360687</v>
      </c>
      <c r="AB66" s="539">
        <v>1549.7620168387211</v>
      </c>
      <c r="AC66" s="539">
        <v>3052.685849397606</v>
      </c>
      <c r="AD66" s="539">
        <v>1555.9885049379156</v>
      </c>
      <c r="AE66" s="539">
        <v>1757.631168524134</v>
      </c>
      <c r="AF66" s="539">
        <v>1598.0838896018615</v>
      </c>
      <c r="AG66" s="539">
        <v>4781.2094801063595</v>
      </c>
      <c r="AH66" s="539">
        <v>4529.8192122752471</v>
      </c>
      <c r="AI66" s="539">
        <v>4262.8426717379916</v>
      </c>
      <c r="AJ66" s="539">
        <v>4622.3066488838513</v>
      </c>
      <c r="AK66" s="539">
        <v>6760.9918079806266</v>
      </c>
      <c r="AL66" s="539">
        <v>8093.4291946975391</v>
      </c>
      <c r="AM66" s="539">
        <v>9134.3113155047504</v>
      </c>
      <c r="AN66" s="539">
        <v>9717.4494411222422</v>
      </c>
      <c r="AO66" s="539">
        <v>10334.882105325276</v>
      </c>
      <c r="AP66" s="539">
        <v>10676.54096449682</v>
      </c>
      <c r="AQ66" s="539">
        <v>10446.380456384057</v>
      </c>
      <c r="AR66" s="539">
        <v>10298.792905640226</v>
      </c>
      <c r="AS66" s="539">
        <v>10832.5549985452</v>
      </c>
      <c r="AT66" s="539">
        <v>12030.542544321657</v>
      </c>
      <c r="AU66" s="539">
        <v>14159.336360383335</v>
      </c>
      <c r="AV66" s="539">
        <v>16928.852395440023</v>
      </c>
      <c r="AW66" s="539">
        <v>19419.257919684758</v>
      </c>
      <c r="AX66" s="539">
        <v>20940.272868245738</v>
      </c>
      <c r="AY66" s="539">
        <v>21847.074310072225</v>
      </c>
      <c r="AZ66" s="539">
        <v>22111.592050125022</v>
      </c>
      <c r="BA66" s="539">
        <v>21718.499032311254</v>
      </c>
      <c r="BB66" s="539">
        <v>21208.828978892056</v>
      </c>
      <c r="BC66" s="539">
        <v>20931.209241524819</v>
      </c>
      <c r="BD66" s="539">
        <v>20911.18970794402</v>
      </c>
      <c r="BE66" s="539">
        <v>21338.016658163622</v>
      </c>
      <c r="BF66" s="539">
        <v>22756.656922734164</v>
      </c>
      <c r="BG66" s="539">
        <v>21744.594168629563</v>
      </c>
      <c r="BH66" s="539">
        <v>22497.82538704549</v>
      </c>
      <c r="BI66" s="539">
        <v>23182.425713153745</v>
      </c>
      <c r="BJ66" s="539">
        <v>24053.857420079024</v>
      </c>
      <c r="BK66" s="539">
        <v>24894.834967278497</v>
      </c>
      <c r="BL66" s="539">
        <f t="shared" ref="BL66" si="17">SUM(BL67:BL70)</f>
        <v>26120.734056518744</v>
      </c>
      <c r="BM66" s="539">
        <f t="shared" ref="BM66:CG66" si="18">SUM(BM67:BM70)</f>
        <v>30122.498185291552</v>
      </c>
      <c r="BN66" s="539">
        <f t="shared" si="18"/>
        <v>31689.246687839488</v>
      </c>
      <c r="BO66" s="539">
        <f t="shared" si="18"/>
        <v>33163.530078053343</v>
      </c>
      <c r="BP66" s="539">
        <f t="shared" si="18"/>
        <v>34102.556871654233</v>
      </c>
      <c r="BQ66" s="539">
        <f t="shared" si="18"/>
        <v>33841.071002917066</v>
      </c>
      <c r="BR66" s="539">
        <f t="shared" si="18"/>
        <v>33635.574322923843</v>
      </c>
      <c r="BS66" s="539">
        <f t="shared" si="18"/>
        <v>33295.763187412333</v>
      </c>
      <c r="BT66" s="539">
        <f t="shared" si="18"/>
        <v>31481.788728264804</v>
      </c>
      <c r="BU66" s="539">
        <f t="shared" si="18"/>
        <v>29487.634202027424</v>
      </c>
      <c r="BV66" s="539">
        <f t="shared" si="18"/>
        <v>26844.493113834855</v>
      </c>
      <c r="BW66" s="539">
        <f t="shared" si="18"/>
        <v>30894.984748523751</v>
      </c>
      <c r="BX66" s="539">
        <f t="shared" si="18"/>
        <v>34910.029977670842</v>
      </c>
      <c r="BY66" s="539">
        <f t="shared" si="18"/>
        <v>35655.3369841807</v>
      </c>
      <c r="BZ66" s="539">
        <f t="shared" si="18"/>
        <v>33403.058402351948</v>
      </c>
      <c r="CA66" s="539">
        <f t="shared" si="18"/>
        <v>34239.786162751159</v>
      </c>
      <c r="CB66" s="539">
        <f t="shared" si="18"/>
        <v>36375.36892988922</v>
      </c>
      <c r="CC66" s="539">
        <f t="shared" si="18"/>
        <v>35321.882181929577</v>
      </c>
      <c r="CD66" s="539">
        <f t="shared" si="18"/>
        <v>36288.987294626109</v>
      </c>
      <c r="CE66" s="539">
        <f t="shared" si="18"/>
        <v>36272.625475833047</v>
      </c>
      <c r="CF66" s="539">
        <f t="shared" si="18"/>
        <v>36651.769856093415</v>
      </c>
      <c r="CG66" s="540">
        <f t="shared" si="18"/>
        <v>37419.858638834208</v>
      </c>
    </row>
    <row r="67" spans="1:85" x14ac:dyDescent="0.35">
      <c r="A67" s="547"/>
      <c r="B67" s="56" t="s">
        <v>873</v>
      </c>
      <c r="C67" s="36"/>
      <c r="D67" s="395"/>
      <c r="E67" s="395"/>
      <c r="F67" s="395"/>
      <c r="G67" s="395"/>
      <c r="H67" s="395"/>
      <c r="I67" s="395"/>
      <c r="J67" s="395"/>
      <c r="K67" s="395"/>
      <c r="L67" s="395"/>
      <c r="M67" s="395"/>
      <c r="N67" s="395"/>
      <c r="O67" s="395"/>
      <c r="P67" s="395"/>
      <c r="Q67" s="395"/>
      <c r="R67" s="395"/>
      <c r="S67" s="395"/>
      <c r="T67" s="395"/>
      <c r="U67" s="395"/>
      <c r="V67" s="395"/>
      <c r="W67" s="395"/>
      <c r="X67" s="395"/>
      <c r="Y67" s="395"/>
      <c r="Z67" s="395"/>
      <c r="AA67" s="395"/>
      <c r="AB67" s="395"/>
      <c r="AC67" s="395"/>
      <c r="AD67" s="395"/>
      <c r="AE67" s="395"/>
      <c r="AF67" s="395"/>
      <c r="AG67" s="395"/>
      <c r="AH67" s="395"/>
      <c r="AI67" s="395"/>
      <c r="AJ67" s="395"/>
      <c r="AK67" s="395"/>
      <c r="AL67" s="395"/>
      <c r="AM67" s="395"/>
      <c r="AN67" s="395"/>
      <c r="AO67" s="395"/>
      <c r="AP67" s="395"/>
      <c r="AQ67" s="395"/>
      <c r="AR67" s="395"/>
      <c r="AS67" s="395"/>
      <c r="AT67" s="395"/>
      <c r="AU67" s="395"/>
      <c r="AV67" s="395"/>
      <c r="AW67" s="395"/>
      <c r="AX67" s="395"/>
      <c r="AY67" s="395"/>
      <c r="AZ67" s="395"/>
      <c r="BA67" s="395"/>
      <c r="BB67" s="395"/>
      <c r="BC67" s="395"/>
      <c r="BD67" s="395"/>
      <c r="BE67" s="395"/>
      <c r="BF67" s="395"/>
      <c r="BG67" s="395"/>
      <c r="BH67" s="395"/>
      <c r="BI67" s="395"/>
      <c r="BJ67" s="395"/>
      <c r="BK67" s="395"/>
      <c r="BL67" s="395">
        <v>23124.83928980336</v>
      </c>
      <c r="BM67" s="395">
        <v>25502.26877285216</v>
      </c>
      <c r="BN67" s="395">
        <v>26647.977550149822</v>
      </c>
      <c r="BO67" s="395">
        <v>27692.083799867421</v>
      </c>
      <c r="BP67" s="395">
        <v>28366.453759166059</v>
      </c>
      <c r="BQ67" s="395">
        <v>28734.684916086775</v>
      </c>
      <c r="BR67" s="395">
        <v>29599.574748424977</v>
      </c>
      <c r="BS67" s="395">
        <v>29871.373354253967</v>
      </c>
      <c r="BT67" s="395">
        <v>28604.197435964419</v>
      </c>
      <c r="BU67" s="395">
        <v>26799.903975208857</v>
      </c>
      <c r="BV67" s="395">
        <v>24761.974688339084</v>
      </c>
      <c r="BW67" s="395">
        <v>21969.855604251537</v>
      </c>
      <c r="BX67" s="395">
        <v>19822.621160717797</v>
      </c>
      <c r="BY67" s="395">
        <v>18561.083724412172</v>
      </c>
      <c r="BZ67" s="395">
        <v>16739.962698730866</v>
      </c>
      <c r="CA67" s="395">
        <v>15924.968223662536</v>
      </c>
      <c r="CB67" s="395">
        <v>14940.594935934734</v>
      </c>
      <c r="CC67" s="395">
        <v>11541.059226850508</v>
      </c>
      <c r="CD67" s="395">
        <v>10663.642037150141</v>
      </c>
      <c r="CE67" s="395">
        <v>10634.722062235885</v>
      </c>
      <c r="CF67" s="395">
        <v>10723.327563926385</v>
      </c>
      <c r="CG67" s="396">
        <v>10986.195105040353</v>
      </c>
    </row>
    <row r="68" spans="1:85" x14ac:dyDescent="0.35">
      <c r="A68" s="547"/>
      <c r="B68" s="56" t="s">
        <v>874</v>
      </c>
      <c r="C68" s="36"/>
      <c r="D68" s="395"/>
      <c r="E68" s="395"/>
      <c r="F68" s="395"/>
      <c r="G68" s="395"/>
      <c r="H68" s="395"/>
      <c r="I68" s="395"/>
      <c r="J68" s="395"/>
      <c r="K68" s="395"/>
      <c r="L68" s="395"/>
      <c r="M68" s="395"/>
      <c r="N68" s="395"/>
      <c r="O68" s="395"/>
      <c r="P68" s="395"/>
      <c r="Q68" s="395"/>
      <c r="R68" s="395"/>
      <c r="S68" s="395"/>
      <c r="T68" s="395"/>
      <c r="U68" s="395"/>
      <c r="V68" s="395"/>
      <c r="W68" s="395"/>
      <c r="X68" s="395"/>
      <c r="Y68" s="395"/>
      <c r="Z68" s="395"/>
      <c r="AA68" s="395"/>
      <c r="AB68" s="395"/>
      <c r="AC68" s="395"/>
      <c r="AD68" s="395"/>
      <c r="AE68" s="395"/>
      <c r="AF68" s="395"/>
      <c r="AG68" s="395"/>
      <c r="AH68" s="395"/>
      <c r="AI68" s="395"/>
      <c r="AJ68" s="395"/>
      <c r="AK68" s="395"/>
      <c r="AL68" s="395"/>
      <c r="AM68" s="395"/>
      <c r="AN68" s="395"/>
      <c r="AO68" s="395"/>
      <c r="AP68" s="395"/>
      <c r="AQ68" s="395"/>
      <c r="AR68" s="395"/>
      <c r="AS68" s="395"/>
      <c r="AT68" s="395"/>
      <c r="AU68" s="395"/>
      <c r="AV68" s="395"/>
      <c r="AW68" s="395"/>
      <c r="AX68" s="395"/>
      <c r="AY68" s="395"/>
      <c r="AZ68" s="395"/>
      <c r="BA68" s="395"/>
      <c r="BB68" s="395"/>
      <c r="BC68" s="395"/>
      <c r="BD68" s="395"/>
      <c r="BE68" s="395"/>
      <c r="BF68" s="395"/>
      <c r="BG68" s="395"/>
      <c r="BH68" s="395"/>
      <c r="BI68" s="395"/>
      <c r="BJ68" s="395"/>
      <c r="BK68" s="395"/>
      <c r="BL68" s="395">
        <v>2464.0568591743277</v>
      </c>
      <c r="BM68" s="395">
        <v>4038.5056435689239</v>
      </c>
      <c r="BN68" s="395">
        <v>4450.4336324342794</v>
      </c>
      <c r="BO68" s="395">
        <v>4841.8926954036933</v>
      </c>
      <c r="BP68" s="395">
        <v>5098.3815821009812</v>
      </c>
      <c r="BQ68" s="395">
        <v>4447.0708347507771</v>
      </c>
      <c r="BR68" s="395">
        <v>3255.8980663135426</v>
      </c>
      <c r="BS68" s="395">
        <v>2561.5436595177175</v>
      </c>
      <c r="BT68" s="395">
        <v>2144.1483641363361</v>
      </c>
      <c r="BU68" s="395">
        <v>1861.631354528258</v>
      </c>
      <c r="BV68" s="395">
        <v>1392.2763297078827</v>
      </c>
      <c r="BW68" s="395">
        <v>651.43041555716604</v>
      </c>
      <c r="BX68" s="395">
        <v>441.04230240460424</v>
      </c>
      <c r="BY68" s="395">
        <v>306.10876166682954</v>
      </c>
      <c r="BZ68" s="395">
        <v>181.37645816557085</v>
      </c>
      <c r="CA68" s="395">
        <v>118.23287770019223</v>
      </c>
      <c r="CB68" s="395">
        <v>68.923483655734103</v>
      </c>
      <c r="CC68" s="395">
        <v>10.66155825984832</v>
      </c>
      <c r="CD68" s="395">
        <v>11.159870439488323</v>
      </c>
      <c r="CE68" s="395">
        <v>11.50336966532624</v>
      </c>
      <c r="CF68" s="395">
        <v>11.892868278723162</v>
      </c>
      <c r="CG68" s="396">
        <v>12.433927730590234</v>
      </c>
    </row>
    <row r="69" spans="1:85" x14ac:dyDescent="0.35">
      <c r="A69" s="547"/>
      <c r="B69" s="56" t="s">
        <v>402</v>
      </c>
      <c r="C69" s="36"/>
      <c r="D69" s="395"/>
      <c r="E69" s="395"/>
      <c r="F69" s="395"/>
      <c r="G69" s="395"/>
      <c r="H69" s="395"/>
      <c r="I69" s="395"/>
      <c r="J69" s="395"/>
      <c r="K69" s="395"/>
      <c r="L69" s="395"/>
      <c r="M69" s="395"/>
      <c r="N69" s="395"/>
      <c r="O69" s="395"/>
      <c r="P69" s="395"/>
      <c r="Q69" s="395"/>
      <c r="R69" s="395"/>
      <c r="S69" s="395"/>
      <c r="T69" s="395"/>
      <c r="U69" s="395"/>
      <c r="V69" s="395"/>
      <c r="W69" s="395"/>
      <c r="X69" s="395"/>
      <c r="Y69" s="395"/>
      <c r="Z69" s="395"/>
      <c r="AA69" s="395"/>
      <c r="AB69" s="395"/>
      <c r="AC69" s="395"/>
      <c r="AD69" s="395"/>
      <c r="AE69" s="395"/>
      <c r="AF69" s="395"/>
      <c r="AG69" s="395"/>
      <c r="AH69" s="395"/>
      <c r="AI69" s="395"/>
      <c r="AJ69" s="395"/>
      <c r="AK69" s="395"/>
      <c r="AL69" s="395"/>
      <c r="AM69" s="395"/>
      <c r="AN69" s="395"/>
      <c r="AO69" s="395"/>
      <c r="AP69" s="395"/>
      <c r="AQ69" s="395"/>
      <c r="AR69" s="395"/>
      <c r="AS69" s="395"/>
      <c r="AT69" s="395"/>
      <c r="AU69" s="395"/>
      <c r="AV69" s="395"/>
      <c r="AW69" s="395"/>
      <c r="AX69" s="395"/>
      <c r="AY69" s="395"/>
      <c r="AZ69" s="395"/>
      <c r="BA69" s="395"/>
      <c r="BB69" s="395"/>
      <c r="BC69" s="395"/>
      <c r="BD69" s="395"/>
      <c r="BE69" s="395"/>
      <c r="BF69" s="395"/>
      <c r="BG69" s="395"/>
      <c r="BH69" s="395"/>
      <c r="BI69" s="395"/>
      <c r="BJ69" s="395"/>
      <c r="BK69" s="395"/>
      <c r="BL69" s="395">
        <v>531.83790754105587</v>
      </c>
      <c r="BM69" s="395">
        <v>581.72376887047028</v>
      </c>
      <c r="BN69" s="395">
        <v>590.83550525538408</v>
      </c>
      <c r="BO69" s="395">
        <v>629.55358278222604</v>
      </c>
      <c r="BP69" s="395">
        <v>637.7215303871958</v>
      </c>
      <c r="BQ69" s="395">
        <v>659.31525207951483</v>
      </c>
      <c r="BR69" s="395">
        <v>780.10150818532441</v>
      </c>
      <c r="BS69" s="395">
        <v>862.84617364065218</v>
      </c>
      <c r="BT69" s="395">
        <v>733.44292816404743</v>
      </c>
      <c r="BU69" s="395">
        <v>826.09887229031074</v>
      </c>
      <c r="BV69" s="395">
        <v>690.24209578788759</v>
      </c>
      <c r="BW69" s="395">
        <v>628.09388712516477</v>
      </c>
      <c r="BX69" s="395">
        <v>547.51475953537113</v>
      </c>
      <c r="BY69" s="395">
        <v>606.81790189300909</v>
      </c>
      <c r="BZ69" s="395">
        <v>652.84756967601061</v>
      </c>
      <c r="CA69" s="395">
        <v>762.00575398219303</v>
      </c>
      <c r="CB69" s="395">
        <v>748.20575857595213</v>
      </c>
      <c r="CC69" s="395">
        <v>648.26596479667387</v>
      </c>
      <c r="CD69" s="395">
        <v>634.43853545382547</v>
      </c>
      <c r="CE69" s="395">
        <v>640.67743960260213</v>
      </c>
      <c r="CF69" s="395">
        <v>649.72591076700814</v>
      </c>
      <c r="CG69" s="396">
        <v>667.11346381248359</v>
      </c>
    </row>
    <row r="70" spans="1:85" x14ac:dyDescent="0.35">
      <c r="A70" s="547"/>
      <c r="B70" s="56" t="s">
        <v>907</v>
      </c>
      <c r="C70" s="36"/>
      <c r="D70" s="395"/>
      <c r="E70" s="395"/>
      <c r="F70" s="395"/>
      <c r="G70" s="395"/>
      <c r="H70" s="395"/>
      <c r="I70" s="395"/>
      <c r="J70" s="395"/>
      <c r="K70" s="395"/>
      <c r="L70" s="395"/>
      <c r="M70" s="395"/>
      <c r="N70" s="395"/>
      <c r="O70" s="395"/>
      <c r="P70" s="395"/>
      <c r="Q70" s="395"/>
      <c r="R70" s="395"/>
      <c r="S70" s="395"/>
      <c r="T70" s="395"/>
      <c r="U70" s="395"/>
      <c r="V70" s="395"/>
      <c r="W70" s="395"/>
      <c r="X70" s="395"/>
      <c r="Y70" s="395"/>
      <c r="Z70" s="395"/>
      <c r="AA70" s="395"/>
      <c r="AB70" s="395"/>
      <c r="AC70" s="395"/>
      <c r="AD70" s="395"/>
      <c r="AE70" s="395"/>
      <c r="AF70" s="395"/>
      <c r="AG70" s="395"/>
      <c r="AH70" s="395"/>
      <c r="AI70" s="395"/>
      <c r="AJ70" s="395"/>
      <c r="AK70" s="395"/>
      <c r="AL70" s="395"/>
      <c r="AM70" s="395"/>
      <c r="AN70" s="395"/>
      <c r="AO70" s="395"/>
      <c r="AP70" s="395"/>
      <c r="AQ70" s="395"/>
      <c r="AR70" s="395"/>
      <c r="AS70" s="395"/>
      <c r="AT70" s="395"/>
      <c r="AU70" s="395"/>
      <c r="AV70" s="395"/>
      <c r="AW70" s="395"/>
      <c r="AX70" s="395"/>
      <c r="AY70" s="395"/>
      <c r="AZ70" s="395"/>
      <c r="BA70" s="395"/>
      <c r="BB70" s="395"/>
      <c r="BC70" s="395"/>
      <c r="BD70" s="395"/>
      <c r="BE70" s="395"/>
      <c r="BF70" s="395"/>
      <c r="BG70" s="395"/>
      <c r="BH70" s="395"/>
      <c r="BI70" s="395"/>
      <c r="BJ70" s="395"/>
      <c r="BK70" s="395"/>
      <c r="BL70" s="395"/>
      <c r="BM70" s="395"/>
      <c r="BN70" s="395"/>
      <c r="BO70" s="395"/>
      <c r="BP70" s="395"/>
      <c r="BQ70" s="395"/>
      <c r="BR70" s="395"/>
      <c r="BS70" s="395"/>
      <c r="BT70" s="395"/>
      <c r="BU70" s="395"/>
      <c r="BV70" s="395"/>
      <c r="BW70" s="395">
        <v>7645.6048415898831</v>
      </c>
      <c r="BX70" s="395">
        <v>14098.851755013073</v>
      </c>
      <c r="BY70" s="395">
        <v>16181.32659620869</v>
      </c>
      <c r="BZ70" s="395">
        <v>15828.871675779501</v>
      </c>
      <c r="CA70" s="395">
        <v>17434.579307406239</v>
      </c>
      <c r="CB70" s="395">
        <v>20617.644751722801</v>
      </c>
      <c r="CC70" s="395">
        <v>23121.895432022549</v>
      </c>
      <c r="CD70" s="395">
        <v>24979.746851582655</v>
      </c>
      <c r="CE70" s="395">
        <v>24985.722604329228</v>
      </c>
      <c r="CF70" s="395">
        <v>25266.8235131213</v>
      </c>
      <c r="CG70" s="396">
        <v>25754.116142250779</v>
      </c>
    </row>
    <row r="71" spans="1:85" s="36" customFormat="1" ht="26.25" customHeight="1" x14ac:dyDescent="0.35">
      <c r="A71" s="98"/>
      <c r="B71" s="36" t="s">
        <v>876</v>
      </c>
      <c r="D71" s="395"/>
      <c r="E71" s="395"/>
      <c r="F71" s="395"/>
      <c r="G71" s="395"/>
      <c r="H71" s="395"/>
      <c r="I71" s="395"/>
      <c r="J71" s="395"/>
      <c r="K71" s="395"/>
      <c r="L71" s="395"/>
      <c r="M71" s="395"/>
      <c r="N71" s="395"/>
      <c r="O71" s="395"/>
      <c r="P71" s="395"/>
      <c r="Q71" s="395"/>
      <c r="R71" s="395"/>
      <c r="S71" s="395"/>
      <c r="T71" s="395"/>
      <c r="U71" s="395"/>
      <c r="V71" s="395"/>
      <c r="W71" s="395"/>
      <c r="X71" s="395"/>
      <c r="Y71" s="395"/>
      <c r="Z71" s="395"/>
      <c r="AA71" s="395"/>
      <c r="AB71" s="395"/>
      <c r="AC71" s="395"/>
      <c r="AD71" s="395"/>
      <c r="AE71" s="395"/>
      <c r="AF71" s="395"/>
      <c r="AG71" s="395"/>
      <c r="AH71" s="395"/>
      <c r="AI71" s="395"/>
      <c r="AJ71" s="395"/>
      <c r="AK71" s="395"/>
      <c r="AL71" s="395"/>
      <c r="AM71" s="395"/>
      <c r="AN71" s="395"/>
      <c r="AO71" s="395"/>
      <c r="AP71" s="395"/>
      <c r="AQ71" s="395"/>
      <c r="AR71" s="395"/>
      <c r="AS71" s="395"/>
      <c r="AT71" s="395"/>
      <c r="AU71" s="395"/>
      <c r="AV71" s="395"/>
      <c r="AW71" s="395"/>
      <c r="AX71" s="395"/>
      <c r="AY71" s="395"/>
      <c r="AZ71" s="395"/>
      <c r="BA71" s="395"/>
      <c r="BB71" s="395"/>
      <c r="BC71" s="395"/>
      <c r="BD71" s="395"/>
      <c r="BE71" s="395"/>
      <c r="BF71" s="395"/>
      <c r="BG71" s="395"/>
      <c r="BH71" s="395"/>
      <c r="BI71" s="395"/>
      <c r="BJ71" s="395"/>
      <c r="BK71" s="395"/>
      <c r="BL71" s="395"/>
      <c r="BM71" s="395"/>
      <c r="BN71" s="395"/>
      <c r="BO71" s="395"/>
      <c r="BP71" s="395"/>
      <c r="BQ71" s="395"/>
      <c r="BR71" s="395"/>
      <c r="BS71" s="395"/>
      <c r="BT71" s="395"/>
      <c r="BU71" s="395"/>
      <c r="BV71" s="395"/>
      <c r="BW71" s="395"/>
      <c r="BX71" s="395"/>
      <c r="BY71" s="395"/>
      <c r="BZ71" s="395"/>
      <c r="CA71" s="395"/>
      <c r="CB71" s="395"/>
      <c r="CC71" s="395"/>
      <c r="CD71" s="395"/>
      <c r="CE71" s="395"/>
      <c r="CF71" s="395"/>
      <c r="CG71" s="396"/>
    </row>
    <row r="72" spans="1:85" s="36" customFormat="1" x14ac:dyDescent="0.35">
      <c r="A72" s="98"/>
      <c r="B72" s="543" t="s">
        <v>877</v>
      </c>
      <c r="D72" s="395" t="s">
        <v>614</v>
      </c>
      <c r="E72" s="395" t="s">
        <v>614</v>
      </c>
      <c r="F72" s="395" t="s">
        <v>614</v>
      </c>
      <c r="G72" s="395" t="s">
        <v>614</v>
      </c>
      <c r="H72" s="395" t="s">
        <v>614</v>
      </c>
      <c r="I72" s="395" t="s">
        <v>614</v>
      </c>
      <c r="J72" s="395" t="s">
        <v>614</v>
      </c>
      <c r="K72" s="395" t="s">
        <v>614</v>
      </c>
      <c r="L72" s="395" t="s">
        <v>614</v>
      </c>
      <c r="M72" s="395" t="s">
        <v>614</v>
      </c>
      <c r="N72" s="395" t="s">
        <v>614</v>
      </c>
      <c r="O72" s="395" t="s">
        <v>614</v>
      </c>
      <c r="P72" s="395" t="s">
        <v>614</v>
      </c>
      <c r="Q72" s="395" t="s">
        <v>614</v>
      </c>
      <c r="R72" s="395" t="s">
        <v>614</v>
      </c>
      <c r="S72" s="395" t="s">
        <v>614</v>
      </c>
      <c r="T72" s="395" t="s">
        <v>614</v>
      </c>
      <c r="U72" s="395" t="s">
        <v>614</v>
      </c>
      <c r="V72" s="395" t="s">
        <v>614</v>
      </c>
      <c r="W72" s="395" t="s">
        <v>614</v>
      </c>
      <c r="X72" s="395" t="s">
        <v>614</v>
      </c>
      <c r="Y72" s="395" t="s">
        <v>614</v>
      </c>
      <c r="Z72" s="395">
        <v>378.96808337035333</v>
      </c>
      <c r="AA72" s="395">
        <v>320.29242500360687</v>
      </c>
      <c r="AB72" s="395">
        <v>1328.3674430046181</v>
      </c>
      <c r="AC72" s="395">
        <v>2659.2285621419146</v>
      </c>
      <c r="AD72" s="395">
        <v>1375.5840405972879</v>
      </c>
      <c r="AE72" s="395">
        <v>1467.7126252624212</v>
      </c>
      <c r="AF72" s="395">
        <v>1383.4159044314622</v>
      </c>
      <c r="AG72" s="395">
        <v>3781.6291355811995</v>
      </c>
      <c r="AH72" s="395">
        <v>3606.2638388987402</v>
      </c>
      <c r="AI72" s="395">
        <v>3418.875080990369</v>
      </c>
      <c r="AJ72" s="395">
        <v>3796.2498942493344</v>
      </c>
      <c r="AK72" s="395">
        <v>5658.3898581408284</v>
      </c>
      <c r="AL72" s="395">
        <v>6758.469773955605</v>
      </c>
      <c r="AM72" s="395">
        <v>7188.3690002779831</v>
      </c>
      <c r="AN72" s="395">
        <v>7360.9765268790443</v>
      </c>
      <c r="AO72" s="395">
        <v>7468.9610682489238</v>
      </c>
      <c r="AP72" s="395">
        <v>7562.6801151150239</v>
      </c>
      <c r="AQ72" s="395">
        <v>7403.4585474260311</v>
      </c>
      <c r="AR72" s="395">
        <v>7337.2581726743383</v>
      </c>
      <c r="AS72" s="395">
        <v>7338.101840039164</v>
      </c>
      <c r="AT72" s="395">
        <v>7858.9932166187318</v>
      </c>
      <c r="AU72" s="395">
        <v>8785.1989164445276</v>
      </c>
      <c r="AV72" s="395">
        <v>9894.7276199857715</v>
      </c>
      <c r="AW72" s="395">
        <v>10594.208205033683</v>
      </c>
      <c r="AX72" s="395">
        <v>10835.79804562091</v>
      </c>
      <c r="AY72" s="395">
        <v>10908.775113614474</v>
      </c>
      <c r="AZ72" s="395">
        <v>10821.754182750175</v>
      </c>
      <c r="BA72" s="395">
        <v>10683.163994879</v>
      </c>
      <c r="BB72" s="395">
        <v>10360.114714957122</v>
      </c>
      <c r="BC72" s="395">
        <v>10111.226284532242</v>
      </c>
      <c r="BD72" s="395">
        <v>9850.6335100216565</v>
      </c>
      <c r="BE72" s="395">
        <v>9726.5062069186497</v>
      </c>
      <c r="BF72" s="395">
        <v>9734.3092820261045</v>
      </c>
      <c r="BG72" s="395">
        <v>8857.9920061082303</v>
      </c>
      <c r="BH72" s="395">
        <v>8891.6479324286229</v>
      </c>
      <c r="BI72" s="395">
        <v>8759.1683181584431</v>
      </c>
      <c r="BJ72" s="395">
        <v>8703.3699708266631</v>
      </c>
      <c r="BK72" s="395">
        <v>8630.5077952918455</v>
      </c>
      <c r="BL72" s="395">
        <v>8198.1693920714297</v>
      </c>
      <c r="BM72" s="395">
        <v>8242.3365768788171</v>
      </c>
      <c r="BN72" s="395">
        <v>7994.3591964612087</v>
      </c>
      <c r="BO72" s="395">
        <v>8105.7234610481173</v>
      </c>
      <c r="BP72" s="395">
        <v>8387.1233411831345</v>
      </c>
      <c r="BQ72" s="395">
        <v>8330.0866095351103</v>
      </c>
      <c r="BR72" s="395">
        <v>8295.0470333316171</v>
      </c>
      <c r="BS72" s="395">
        <v>8201.2412881470718</v>
      </c>
      <c r="BT72" s="395">
        <v>7791.2013529034639</v>
      </c>
      <c r="BU72" s="395">
        <v>7253.1323421198858</v>
      </c>
      <c r="BV72" s="395">
        <v>6704.8777456878843</v>
      </c>
      <c r="BW72" s="395">
        <v>6075.1628759143941</v>
      </c>
      <c r="BX72" s="395">
        <v>5555.0823334722145</v>
      </c>
      <c r="BY72" s="395">
        <v>5276.9108011649832</v>
      </c>
      <c r="BZ72" s="395">
        <v>4886.964710563253</v>
      </c>
      <c r="CA72" s="395">
        <v>4781.9731275374788</v>
      </c>
      <c r="CB72" s="395">
        <v>4591.5896547798684</v>
      </c>
      <c r="CC72" s="395">
        <v>3665.1842892949257</v>
      </c>
      <c r="CD72" s="395">
        <v>3400.065670941075</v>
      </c>
      <c r="CE72" s="395">
        <v>3390.2306791025203</v>
      </c>
      <c r="CF72" s="395">
        <v>3415.5707559469201</v>
      </c>
      <c r="CG72" s="396">
        <v>3494.8911717800347</v>
      </c>
    </row>
    <row r="73" spans="1:85" s="36" customFormat="1" x14ac:dyDescent="0.35">
      <c r="A73" s="98"/>
      <c r="B73" s="543" t="s">
        <v>878</v>
      </c>
      <c r="D73" s="395" t="s">
        <v>614</v>
      </c>
      <c r="E73" s="395" t="s">
        <v>614</v>
      </c>
      <c r="F73" s="395" t="s">
        <v>614</v>
      </c>
      <c r="G73" s="395" t="s">
        <v>614</v>
      </c>
      <c r="H73" s="395" t="s">
        <v>614</v>
      </c>
      <c r="I73" s="395" t="s">
        <v>614</v>
      </c>
      <c r="J73" s="395" t="s">
        <v>614</v>
      </c>
      <c r="K73" s="395" t="s">
        <v>614</v>
      </c>
      <c r="L73" s="395" t="s">
        <v>614</v>
      </c>
      <c r="M73" s="395" t="s">
        <v>614</v>
      </c>
      <c r="N73" s="395" t="s">
        <v>614</v>
      </c>
      <c r="O73" s="395" t="s">
        <v>614</v>
      </c>
      <c r="P73" s="395" t="s">
        <v>614</v>
      </c>
      <c r="Q73" s="395" t="s">
        <v>614</v>
      </c>
      <c r="R73" s="395" t="s">
        <v>614</v>
      </c>
      <c r="S73" s="395" t="s">
        <v>614</v>
      </c>
      <c r="T73" s="395" t="s">
        <v>614</v>
      </c>
      <c r="U73" s="395" t="s">
        <v>614</v>
      </c>
      <c r="V73" s="395" t="s">
        <v>614</v>
      </c>
      <c r="W73" s="395" t="s">
        <v>614</v>
      </c>
      <c r="X73" s="395" t="s">
        <v>614</v>
      </c>
      <c r="Y73" s="395" t="s">
        <v>614</v>
      </c>
      <c r="Z73" s="395" t="s">
        <v>614</v>
      </c>
      <c r="AA73" s="395" t="s">
        <v>614</v>
      </c>
      <c r="AB73" s="395" t="s">
        <v>614</v>
      </c>
      <c r="AC73" s="395" t="s">
        <v>614</v>
      </c>
      <c r="AD73" s="395" t="s">
        <v>614</v>
      </c>
      <c r="AE73" s="395" t="s">
        <v>614</v>
      </c>
      <c r="AF73" s="395" t="s">
        <v>614</v>
      </c>
      <c r="AG73" s="395" t="s">
        <v>614</v>
      </c>
      <c r="AH73" s="395" t="s">
        <v>614</v>
      </c>
      <c r="AI73" s="395" t="s">
        <v>614</v>
      </c>
      <c r="AJ73" s="395" t="s">
        <v>614</v>
      </c>
      <c r="AK73" s="395" t="s">
        <v>614</v>
      </c>
      <c r="AL73" s="395" t="s">
        <v>614</v>
      </c>
      <c r="AM73" s="395" t="s">
        <v>614</v>
      </c>
      <c r="AN73" s="395" t="s">
        <v>614</v>
      </c>
      <c r="AO73" s="395" t="s">
        <v>614</v>
      </c>
      <c r="AP73" s="395" t="s">
        <v>614</v>
      </c>
      <c r="AQ73" s="395" t="s">
        <v>614</v>
      </c>
      <c r="AR73" s="395" t="s">
        <v>614</v>
      </c>
      <c r="AS73" s="395" t="s">
        <v>614</v>
      </c>
      <c r="AT73" s="395" t="s">
        <v>614</v>
      </c>
      <c r="AU73" s="395" t="s">
        <v>614</v>
      </c>
      <c r="AV73" s="395" t="s">
        <v>614</v>
      </c>
      <c r="AW73" s="395" t="s">
        <v>614</v>
      </c>
      <c r="AX73" s="395">
        <v>2712.1682357875361</v>
      </c>
      <c r="AY73" s="395">
        <v>3295.2966853003345</v>
      </c>
      <c r="AZ73" s="395">
        <v>3868.1282202975117</v>
      </c>
      <c r="BA73" s="395">
        <v>4357.1779195799536</v>
      </c>
      <c r="BB73" s="395">
        <v>4753.9909902114432</v>
      </c>
      <c r="BC73" s="395">
        <v>5208.164655122182</v>
      </c>
      <c r="BD73" s="395">
        <v>5719.5111329794208</v>
      </c>
      <c r="BE73" s="395">
        <v>6411.280145277231</v>
      </c>
      <c r="BF73" s="395">
        <v>7562.6073359157517</v>
      </c>
      <c r="BG73" s="395">
        <v>7558.9692828487441</v>
      </c>
      <c r="BH73" s="395">
        <v>7871.2406314496566</v>
      </c>
      <c r="BI73" s="395">
        <v>8238.1899870723428</v>
      </c>
      <c r="BJ73" s="395">
        <v>8420.2144617164813</v>
      </c>
      <c r="BK73" s="395">
        <v>8829.6141490363225</v>
      </c>
      <c r="BL73" s="395">
        <v>9334.0887467515586</v>
      </c>
      <c r="BM73" s="395">
        <v>10468.935768413274</v>
      </c>
      <c r="BN73" s="395">
        <v>10869.896272047075</v>
      </c>
      <c r="BO73" s="395">
        <v>11663.999369975998</v>
      </c>
      <c r="BP73" s="395">
        <v>12485.167546033934</v>
      </c>
      <c r="BQ73" s="395">
        <v>12524.401020567495</v>
      </c>
      <c r="BR73" s="395">
        <v>12756.144327891738</v>
      </c>
      <c r="BS73" s="395">
        <v>13031.946040713505</v>
      </c>
      <c r="BT73" s="395">
        <v>12555.67576977832</v>
      </c>
      <c r="BU73" s="395">
        <v>12041.212075714193</v>
      </c>
      <c r="BV73" s="395">
        <v>11241.893779310989</v>
      </c>
      <c r="BW73" s="395">
        <v>10078.264467477242</v>
      </c>
      <c r="BX73" s="395">
        <v>9275.780367547377</v>
      </c>
      <c r="BY73" s="395">
        <v>8821.3908256138111</v>
      </c>
      <c r="BZ73" s="395">
        <v>8196.230461752164</v>
      </c>
      <c r="CA73" s="395">
        <v>8151.3082445702157</v>
      </c>
      <c r="CB73" s="395">
        <v>7834.2239002356082</v>
      </c>
      <c r="CC73" s="395">
        <v>6327.769775308373</v>
      </c>
      <c r="CD73" s="395">
        <v>5965.7387661461025</v>
      </c>
      <c r="CE73" s="395">
        <v>6026.9176236214444</v>
      </c>
      <c r="CF73" s="395">
        <v>6161.5015275671267</v>
      </c>
      <c r="CG73" s="396">
        <v>6400.2881148575671</v>
      </c>
    </row>
    <row r="74" spans="1:85" s="36" customFormat="1" x14ac:dyDescent="0.35">
      <c r="A74" s="98"/>
      <c r="B74" s="543" t="s">
        <v>879</v>
      </c>
      <c r="D74" s="395" t="s">
        <v>614</v>
      </c>
      <c r="E74" s="395" t="s">
        <v>614</v>
      </c>
      <c r="F74" s="395" t="s">
        <v>614</v>
      </c>
      <c r="G74" s="395" t="s">
        <v>614</v>
      </c>
      <c r="H74" s="395" t="s">
        <v>614</v>
      </c>
      <c r="I74" s="395" t="s">
        <v>614</v>
      </c>
      <c r="J74" s="395" t="s">
        <v>614</v>
      </c>
      <c r="K74" s="395" t="s">
        <v>614</v>
      </c>
      <c r="L74" s="395" t="s">
        <v>614</v>
      </c>
      <c r="M74" s="395" t="s">
        <v>614</v>
      </c>
      <c r="N74" s="395" t="s">
        <v>614</v>
      </c>
      <c r="O74" s="395" t="s">
        <v>614</v>
      </c>
      <c r="P74" s="395" t="s">
        <v>614</v>
      </c>
      <c r="Q74" s="395" t="s">
        <v>614</v>
      </c>
      <c r="R74" s="395" t="s">
        <v>614</v>
      </c>
      <c r="S74" s="395" t="s">
        <v>614</v>
      </c>
      <c r="T74" s="395" t="s">
        <v>614</v>
      </c>
      <c r="U74" s="395" t="s">
        <v>614</v>
      </c>
      <c r="V74" s="395" t="s">
        <v>614</v>
      </c>
      <c r="W74" s="395" t="s">
        <v>614</v>
      </c>
      <c r="X74" s="395" t="s">
        <v>614</v>
      </c>
      <c r="Y74" s="395" t="s">
        <v>614</v>
      </c>
      <c r="Z74" s="395" t="s">
        <v>614</v>
      </c>
      <c r="AA74" s="395" t="s">
        <v>614</v>
      </c>
      <c r="AB74" s="395" t="s">
        <v>614</v>
      </c>
      <c r="AC74" s="395" t="s">
        <v>614</v>
      </c>
      <c r="AD74" s="395" t="s">
        <v>614</v>
      </c>
      <c r="AE74" s="395" t="s">
        <v>614</v>
      </c>
      <c r="AF74" s="395" t="s">
        <v>614</v>
      </c>
      <c r="AG74" s="395" t="s">
        <v>614</v>
      </c>
      <c r="AH74" s="395" t="s">
        <v>614</v>
      </c>
      <c r="AI74" s="395" t="s">
        <v>614</v>
      </c>
      <c r="AJ74" s="395" t="s">
        <v>614</v>
      </c>
      <c r="AK74" s="395" t="s">
        <v>614</v>
      </c>
      <c r="AL74" s="395" t="s">
        <v>614</v>
      </c>
      <c r="AM74" s="395" t="s">
        <v>614</v>
      </c>
      <c r="AN74" s="395" t="s">
        <v>614</v>
      </c>
      <c r="AO74" s="395" t="s">
        <v>614</v>
      </c>
      <c r="AP74" s="395" t="s">
        <v>614</v>
      </c>
      <c r="AQ74" s="395" t="s">
        <v>614</v>
      </c>
      <c r="AR74" s="395" t="s">
        <v>614</v>
      </c>
      <c r="AS74" s="395" t="s">
        <v>614</v>
      </c>
      <c r="AT74" s="395" t="s">
        <v>614</v>
      </c>
      <c r="AU74" s="395" t="s">
        <v>614</v>
      </c>
      <c r="AV74" s="395" t="s">
        <v>614</v>
      </c>
      <c r="AW74" s="395" t="s">
        <v>614</v>
      </c>
      <c r="AX74" s="395">
        <v>7392.3065868372905</v>
      </c>
      <c r="AY74" s="395">
        <v>7643.0025111574123</v>
      </c>
      <c r="AZ74" s="395">
        <v>7421.7096470773358</v>
      </c>
      <c r="BA74" s="395">
        <v>6678.1571178523036</v>
      </c>
      <c r="BB74" s="395">
        <v>6094.7232737234863</v>
      </c>
      <c r="BC74" s="395">
        <v>5611.8409080444608</v>
      </c>
      <c r="BD74" s="395">
        <v>5341.0664636999272</v>
      </c>
      <c r="BE74" s="395">
        <v>5200.2543048920161</v>
      </c>
      <c r="BF74" s="395">
        <v>5459.6861525325521</v>
      </c>
      <c r="BG74" s="395">
        <v>5331.7869485970823</v>
      </c>
      <c r="BH74" s="395">
        <v>5734.9378049769666</v>
      </c>
      <c r="BI74" s="395">
        <v>6185.0674079229602</v>
      </c>
      <c r="BJ74" s="395">
        <v>6930.2729875358809</v>
      </c>
      <c r="BK74" s="395">
        <v>7434.7130229503309</v>
      </c>
      <c r="BL74" s="395">
        <v>8588.4759176957541</v>
      </c>
      <c r="BM74" s="395">
        <v>11411.225839999457</v>
      </c>
      <c r="BN74" s="395">
        <v>12824.991219331197</v>
      </c>
      <c r="BO74" s="395">
        <v>13393.807247029226</v>
      </c>
      <c r="BP74" s="395">
        <v>13230.265984437166</v>
      </c>
      <c r="BQ74" s="395">
        <v>12986.583372814452</v>
      </c>
      <c r="BR74" s="395">
        <v>12584.38296170049</v>
      </c>
      <c r="BS74" s="395">
        <v>12062.575858551756</v>
      </c>
      <c r="BT74" s="395">
        <v>11134.911605583022</v>
      </c>
      <c r="BU74" s="395">
        <v>10193.289784193348</v>
      </c>
      <c r="BV74" s="395">
        <v>8897.7215888359842</v>
      </c>
      <c r="BW74" s="395">
        <v>7095.9525635422315</v>
      </c>
      <c r="BX74" s="395">
        <v>5980.3155216381792</v>
      </c>
      <c r="BY74" s="395">
        <v>5375.708761193222</v>
      </c>
      <c r="BZ74" s="395">
        <v>4490.9915542570288</v>
      </c>
      <c r="CA74" s="395">
        <v>3871.9254832372276</v>
      </c>
      <c r="CB74" s="395">
        <v>3331.910623150944</v>
      </c>
      <c r="CC74" s="395">
        <v>2207.0326853037323</v>
      </c>
      <c r="CD74" s="395">
        <v>1943.4360059562769</v>
      </c>
      <c r="CE74" s="395">
        <v>1869.7545687798508</v>
      </c>
      <c r="CF74" s="395">
        <v>1807.8740594580693</v>
      </c>
      <c r="CG74" s="396">
        <v>1770.5632099458282</v>
      </c>
    </row>
    <row r="75" spans="1:85" s="36" customFormat="1" x14ac:dyDescent="0.35">
      <c r="A75" s="98"/>
      <c r="B75" s="544" t="s">
        <v>880</v>
      </c>
      <c r="D75" s="395" t="s">
        <v>614</v>
      </c>
      <c r="E75" s="395" t="s">
        <v>614</v>
      </c>
      <c r="F75" s="395" t="s">
        <v>614</v>
      </c>
      <c r="G75" s="395" t="s">
        <v>614</v>
      </c>
      <c r="H75" s="395" t="s">
        <v>614</v>
      </c>
      <c r="I75" s="395" t="s">
        <v>614</v>
      </c>
      <c r="J75" s="395" t="s">
        <v>614</v>
      </c>
      <c r="K75" s="395" t="s">
        <v>614</v>
      </c>
      <c r="L75" s="395" t="s">
        <v>614</v>
      </c>
      <c r="M75" s="395" t="s">
        <v>614</v>
      </c>
      <c r="N75" s="395" t="s">
        <v>614</v>
      </c>
      <c r="O75" s="395" t="s">
        <v>614</v>
      </c>
      <c r="P75" s="395" t="s">
        <v>614</v>
      </c>
      <c r="Q75" s="395" t="s">
        <v>614</v>
      </c>
      <c r="R75" s="395" t="s">
        <v>614</v>
      </c>
      <c r="S75" s="395" t="s">
        <v>614</v>
      </c>
      <c r="T75" s="395" t="s">
        <v>614</v>
      </c>
      <c r="U75" s="395" t="s">
        <v>614</v>
      </c>
      <c r="V75" s="395" t="s">
        <v>614</v>
      </c>
      <c r="W75" s="395" t="s">
        <v>614</v>
      </c>
      <c r="X75" s="395" t="s">
        <v>614</v>
      </c>
      <c r="Y75" s="395" t="s">
        <v>614</v>
      </c>
      <c r="Z75" s="395" t="s">
        <v>614</v>
      </c>
      <c r="AA75" s="395" t="s">
        <v>614</v>
      </c>
      <c r="AB75" s="395" t="s">
        <v>614</v>
      </c>
      <c r="AC75" s="395" t="s">
        <v>614</v>
      </c>
      <c r="AD75" s="395" t="s">
        <v>614</v>
      </c>
      <c r="AE75" s="395" t="s">
        <v>614</v>
      </c>
      <c r="AF75" s="395" t="s">
        <v>614</v>
      </c>
      <c r="AG75" s="395" t="s">
        <v>614</v>
      </c>
      <c r="AH75" s="395" t="s">
        <v>614</v>
      </c>
      <c r="AI75" s="395" t="s">
        <v>614</v>
      </c>
      <c r="AJ75" s="395" t="s">
        <v>614</v>
      </c>
      <c r="AK75" s="395" t="s">
        <v>614</v>
      </c>
      <c r="AL75" s="395" t="s">
        <v>614</v>
      </c>
      <c r="AM75" s="395" t="s">
        <v>614</v>
      </c>
      <c r="AN75" s="395" t="s">
        <v>614</v>
      </c>
      <c r="AO75" s="395" t="s">
        <v>614</v>
      </c>
      <c r="AP75" s="395" t="s">
        <v>614</v>
      </c>
      <c r="AQ75" s="395" t="s">
        <v>614</v>
      </c>
      <c r="AR75" s="395" t="s">
        <v>614</v>
      </c>
      <c r="AS75" s="395" t="s">
        <v>614</v>
      </c>
      <c r="AT75" s="395" t="s">
        <v>614</v>
      </c>
      <c r="AU75" s="395" t="s">
        <v>614</v>
      </c>
      <c r="AV75" s="395" t="s">
        <v>614</v>
      </c>
      <c r="AW75" s="395" t="s">
        <v>614</v>
      </c>
      <c r="AX75" s="395" t="s">
        <v>614</v>
      </c>
      <c r="AY75" s="395" t="s">
        <v>614</v>
      </c>
      <c r="AZ75" s="395" t="s">
        <v>614</v>
      </c>
      <c r="BA75" s="395" t="s">
        <v>614</v>
      </c>
      <c r="BB75" s="395" t="s">
        <v>614</v>
      </c>
      <c r="BC75" s="395" t="s">
        <v>614</v>
      </c>
      <c r="BD75" s="395" t="s">
        <v>614</v>
      </c>
      <c r="BE75" s="395" t="s">
        <v>614</v>
      </c>
      <c r="BF75" s="395" t="s">
        <v>614</v>
      </c>
      <c r="BG75" s="395" t="s">
        <v>614</v>
      </c>
      <c r="BH75" s="395" t="s">
        <v>614</v>
      </c>
      <c r="BI75" s="395" t="s">
        <v>614</v>
      </c>
      <c r="BJ75" s="395">
        <v>613.7620555973117</v>
      </c>
      <c r="BK75" s="395">
        <v>667.2856883735061</v>
      </c>
      <c r="BL75" s="395">
        <v>2845.5392747454862</v>
      </c>
      <c r="BM75" s="395">
        <v>7187.8056499719341</v>
      </c>
      <c r="BN75" s="395">
        <v>9404.0442366006009</v>
      </c>
      <c r="BO75" s="395">
        <v>10465.476131405347</v>
      </c>
      <c r="BP75" s="395">
        <v>10673.449226527939</v>
      </c>
      <c r="BQ75" s="395">
        <v>10762.68054452393</v>
      </c>
      <c r="BR75" s="395">
        <v>10550.855647304048</v>
      </c>
      <c r="BS75" s="395">
        <v>10218.651657249608</v>
      </c>
      <c r="BT75" s="395">
        <v>9474.4259467602024</v>
      </c>
      <c r="BU75" s="395">
        <v>8661.5943112107179</v>
      </c>
      <c r="BV75" s="395">
        <v>7488.8976670633929</v>
      </c>
      <c r="BW75" s="395">
        <v>5534.8816695306996</v>
      </c>
      <c r="BX75" s="395">
        <v>4664.6786970911926</v>
      </c>
      <c r="BY75" s="395">
        <v>4193.0821290906551</v>
      </c>
      <c r="BZ75" s="395">
        <v>3502.9978863424062</v>
      </c>
      <c r="CA75" s="395">
        <v>2941.4474703429487</v>
      </c>
      <c r="CB75" s="395">
        <v>2514.1468107740029</v>
      </c>
      <c r="CC75" s="395">
        <v>1665.3520501047926</v>
      </c>
      <c r="CD75" s="395">
        <v>1466.4509312970808</v>
      </c>
      <c r="CE75" s="395">
        <v>1410.8534164648338</v>
      </c>
      <c r="CF75" s="395">
        <v>1364.1604817626112</v>
      </c>
      <c r="CG75" s="396">
        <v>1336.0069794877636</v>
      </c>
    </row>
    <row r="76" spans="1:85" s="36" customFormat="1" x14ac:dyDescent="0.35">
      <c r="A76" s="98"/>
      <c r="B76" s="543" t="s">
        <v>881</v>
      </c>
      <c r="D76" s="395">
        <v>0</v>
      </c>
      <c r="E76" s="395">
        <v>0</v>
      </c>
      <c r="F76" s="395">
        <v>0</v>
      </c>
      <c r="G76" s="395">
        <v>0</v>
      </c>
      <c r="H76" s="395">
        <v>0</v>
      </c>
      <c r="I76" s="395">
        <v>0</v>
      </c>
      <c r="J76" s="395">
        <v>0</v>
      </c>
      <c r="K76" s="395">
        <v>0</v>
      </c>
      <c r="L76" s="395">
        <v>0</v>
      </c>
      <c r="M76" s="395">
        <v>0</v>
      </c>
      <c r="N76" s="395">
        <v>0</v>
      </c>
      <c r="O76" s="395">
        <v>0</v>
      </c>
      <c r="P76" s="395">
        <v>0</v>
      </c>
      <c r="Q76" s="395">
        <v>0</v>
      </c>
      <c r="R76" s="395">
        <v>0</v>
      </c>
      <c r="S76" s="395">
        <v>0</v>
      </c>
      <c r="T76" s="395">
        <v>0</v>
      </c>
      <c r="U76" s="395">
        <v>0</v>
      </c>
      <c r="V76" s="395">
        <v>0</v>
      </c>
      <c r="W76" s="395">
        <v>0</v>
      </c>
      <c r="X76" s="395">
        <v>0</v>
      </c>
      <c r="Y76" s="395">
        <v>0</v>
      </c>
      <c r="Z76" s="395">
        <v>0</v>
      </c>
      <c r="AA76" s="395">
        <v>0</v>
      </c>
      <c r="AB76" s="395">
        <v>0</v>
      </c>
      <c r="AC76" s="395">
        <v>0</v>
      </c>
      <c r="AD76" s="395">
        <v>0</v>
      </c>
      <c r="AE76" s="395">
        <v>0</v>
      </c>
      <c r="AF76" s="395">
        <v>0</v>
      </c>
      <c r="AG76" s="395">
        <v>0</v>
      </c>
      <c r="AH76" s="395">
        <v>0</v>
      </c>
      <c r="AI76" s="395">
        <v>0</v>
      </c>
      <c r="AJ76" s="395">
        <v>0</v>
      </c>
      <c r="AK76" s="395">
        <v>0</v>
      </c>
      <c r="AL76" s="395">
        <v>0</v>
      </c>
      <c r="AM76" s="395">
        <v>0</v>
      </c>
      <c r="AN76" s="395">
        <v>0</v>
      </c>
      <c r="AO76" s="395">
        <v>0</v>
      </c>
      <c r="AP76" s="395">
        <v>0</v>
      </c>
      <c r="AQ76" s="395">
        <v>0</v>
      </c>
      <c r="AR76" s="395">
        <v>0</v>
      </c>
      <c r="AS76" s="395">
        <v>0</v>
      </c>
      <c r="AT76" s="395">
        <v>0</v>
      </c>
      <c r="AU76" s="395">
        <v>0</v>
      </c>
      <c r="AV76" s="395">
        <v>0</v>
      </c>
      <c r="AW76" s="395">
        <v>0</v>
      </c>
      <c r="AX76" s="395">
        <v>0</v>
      </c>
      <c r="AY76" s="395">
        <v>0</v>
      </c>
      <c r="AZ76" s="395">
        <v>0</v>
      </c>
      <c r="BA76" s="395">
        <v>0</v>
      </c>
      <c r="BB76" s="395">
        <v>0</v>
      </c>
      <c r="BC76" s="395">
        <v>0</v>
      </c>
      <c r="BD76" s="395">
        <v>0</v>
      </c>
      <c r="BE76" s="395">
        <v>0</v>
      </c>
      <c r="BF76" s="395">
        <v>0</v>
      </c>
      <c r="BG76" s="395">
        <v>0</v>
      </c>
      <c r="BH76" s="395">
        <v>0</v>
      </c>
      <c r="BI76" s="395">
        <v>0</v>
      </c>
      <c r="BJ76" s="395">
        <v>0</v>
      </c>
      <c r="BK76" s="395">
        <v>0</v>
      </c>
      <c r="BL76" s="395">
        <v>0</v>
      </c>
      <c r="BM76" s="395">
        <v>0</v>
      </c>
      <c r="BN76" s="395">
        <v>0</v>
      </c>
      <c r="BO76" s="395">
        <v>0</v>
      </c>
      <c r="BP76" s="395">
        <v>0</v>
      </c>
      <c r="BQ76" s="395">
        <v>0</v>
      </c>
      <c r="BR76" s="395">
        <v>0</v>
      </c>
      <c r="BS76" s="395">
        <v>0</v>
      </c>
      <c r="BT76" s="395">
        <v>0</v>
      </c>
      <c r="BU76" s="395">
        <v>0</v>
      </c>
      <c r="BV76" s="395">
        <v>0</v>
      </c>
      <c r="BW76" s="395">
        <v>3428.4720314755241</v>
      </c>
      <c r="BX76" s="395">
        <v>5281.2108318404453</v>
      </c>
      <c r="BY76" s="395">
        <v>6487.270711930707</v>
      </c>
      <c r="BZ76" s="395">
        <v>8085.2752386398952</v>
      </c>
      <c r="CA76" s="395">
        <v>8389.4187378820116</v>
      </c>
      <c r="CB76" s="395">
        <v>9585.4374915789977</v>
      </c>
      <c r="CC76" s="395">
        <v>10135.183849628469</v>
      </c>
      <c r="CD76" s="395">
        <v>10507.6367754889</v>
      </c>
      <c r="CE76" s="395">
        <v>10362.846254294693</v>
      </c>
      <c r="CF76" s="395">
        <v>10318.919626655117</v>
      </c>
      <c r="CG76" s="396">
        <v>10375.931038140785</v>
      </c>
    </row>
    <row r="77" spans="1:85" s="36" customFormat="1" x14ac:dyDescent="0.35">
      <c r="A77" s="98"/>
      <c r="B77" s="543" t="s">
        <v>882</v>
      </c>
      <c r="D77" s="395">
        <v>0</v>
      </c>
      <c r="E77" s="395">
        <v>0</v>
      </c>
      <c r="F77" s="395">
        <v>0</v>
      </c>
      <c r="G77" s="395">
        <v>0</v>
      </c>
      <c r="H77" s="395">
        <v>0</v>
      </c>
      <c r="I77" s="395">
        <v>0</v>
      </c>
      <c r="J77" s="395">
        <v>0</v>
      </c>
      <c r="K77" s="395">
        <v>0</v>
      </c>
      <c r="L77" s="395">
        <v>0</v>
      </c>
      <c r="M77" s="395">
        <v>0</v>
      </c>
      <c r="N77" s="395">
        <v>0</v>
      </c>
      <c r="O77" s="395">
        <v>0</v>
      </c>
      <c r="P77" s="395">
        <v>0</v>
      </c>
      <c r="Q77" s="395">
        <v>0</v>
      </c>
      <c r="R77" s="395">
        <v>0</v>
      </c>
      <c r="S77" s="395">
        <v>0</v>
      </c>
      <c r="T77" s="395">
        <v>0</v>
      </c>
      <c r="U77" s="395">
        <v>0</v>
      </c>
      <c r="V77" s="395">
        <v>0</v>
      </c>
      <c r="W77" s="395">
        <v>0</v>
      </c>
      <c r="X77" s="395">
        <v>0</v>
      </c>
      <c r="Y77" s="395">
        <v>0</v>
      </c>
      <c r="Z77" s="395">
        <v>0</v>
      </c>
      <c r="AA77" s="395">
        <v>0</v>
      </c>
      <c r="AB77" s="395">
        <v>0</v>
      </c>
      <c r="AC77" s="395">
        <v>0</v>
      </c>
      <c r="AD77" s="395">
        <v>0</v>
      </c>
      <c r="AE77" s="395">
        <v>0</v>
      </c>
      <c r="AF77" s="395">
        <v>0</v>
      </c>
      <c r="AG77" s="395">
        <v>0</v>
      </c>
      <c r="AH77" s="395">
        <v>0</v>
      </c>
      <c r="AI77" s="395">
        <v>0</v>
      </c>
      <c r="AJ77" s="395">
        <v>0</v>
      </c>
      <c r="AK77" s="395">
        <v>0</v>
      </c>
      <c r="AL77" s="395">
        <v>0</v>
      </c>
      <c r="AM77" s="395">
        <v>0</v>
      </c>
      <c r="AN77" s="395">
        <v>0</v>
      </c>
      <c r="AO77" s="395">
        <v>0</v>
      </c>
      <c r="AP77" s="395">
        <v>0</v>
      </c>
      <c r="AQ77" s="395">
        <v>0</v>
      </c>
      <c r="AR77" s="395">
        <v>0</v>
      </c>
      <c r="AS77" s="395">
        <v>0</v>
      </c>
      <c r="AT77" s="395">
        <v>0</v>
      </c>
      <c r="AU77" s="395">
        <v>0</v>
      </c>
      <c r="AV77" s="395">
        <v>0</v>
      </c>
      <c r="AW77" s="395">
        <v>0</v>
      </c>
      <c r="AX77" s="395">
        <v>0</v>
      </c>
      <c r="AY77" s="395">
        <v>0</v>
      </c>
      <c r="AZ77" s="395">
        <v>0</v>
      </c>
      <c r="BA77" s="395">
        <v>0</v>
      </c>
      <c r="BB77" s="395">
        <v>0</v>
      </c>
      <c r="BC77" s="395">
        <v>0</v>
      </c>
      <c r="BD77" s="395">
        <v>0</v>
      </c>
      <c r="BE77" s="395">
        <v>0</v>
      </c>
      <c r="BF77" s="395">
        <v>0</v>
      </c>
      <c r="BG77" s="395">
        <v>0</v>
      </c>
      <c r="BH77" s="395">
        <v>0</v>
      </c>
      <c r="BI77" s="395">
        <v>0</v>
      </c>
      <c r="BJ77" s="395">
        <v>0</v>
      </c>
      <c r="BK77" s="395">
        <v>0</v>
      </c>
      <c r="BL77" s="395">
        <v>0</v>
      </c>
      <c r="BM77" s="395">
        <v>0</v>
      </c>
      <c r="BN77" s="395">
        <v>0</v>
      </c>
      <c r="BO77" s="395">
        <v>0</v>
      </c>
      <c r="BP77" s="395">
        <v>0</v>
      </c>
      <c r="BQ77" s="395">
        <v>0</v>
      </c>
      <c r="BR77" s="395">
        <v>0</v>
      </c>
      <c r="BS77" s="395">
        <v>0</v>
      </c>
      <c r="BT77" s="395">
        <v>0</v>
      </c>
      <c r="BU77" s="395">
        <v>0</v>
      </c>
      <c r="BV77" s="395">
        <v>0</v>
      </c>
      <c r="BW77" s="395">
        <v>3979.992414740605</v>
      </c>
      <c r="BX77" s="395">
        <v>8110.3882120130202</v>
      </c>
      <c r="BY77" s="395">
        <v>8808.2091420860688</v>
      </c>
      <c r="BZ77" s="395">
        <v>6819.3779084562248</v>
      </c>
      <c r="CA77" s="395">
        <v>8000.2757668619761</v>
      </c>
      <c r="CB77" s="395">
        <v>9743.6422647454219</v>
      </c>
      <c r="CC77" s="395">
        <v>11605.519957375265</v>
      </c>
      <c r="CD77" s="395">
        <v>12989.937510297057</v>
      </c>
      <c r="CE77" s="395">
        <v>13169.818140449433</v>
      </c>
      <c r="CF77" s="395">
        <v>13501.57518111935</v>
      </c>
      <c r="CG77" s="396">
        <v>13911.748603862186</v>
      </c>
    </row>
    <row r="78" spans="1:85" s="36" customFormat="1" x14ac:dyDescent="0.35">
      <c r="A78" s="98"/>
      <c r="B78" s="543" t="s">
        <v>883</v>
      </c>
      <c r="D78" s="395">
        <v>0</v>
      </c>
      <c r="E78" s="395">
        <v>0</v>
      </c>
      <c r="F78" s="395">
        <v>0</v>
      </c>
      <c r="G78" s="395">
        <v>0</v>
      </c>
      <c r="H78" s="395">
        <v>0</v>
      </c>
      <c r="I78" s="395">
        <v>0</v>
      </c>
      <c r="J78" s="395">
        <v>0</v>
      </c>
      <c r="K78" s="395">
        <v>0</v>
      </c>
      <c r="L78" s="395">
        <v>0</v>
      </c>
      <c r="M78" s="395">
        <v>0</v>
      </c>
      <c r="N78" s="395">
        <v>0</v>
      </c>
      <c r="O78" s="395">
        <v>0</v>
      </c>
      <c r="P78" s="395">
        <v>0</v>
      </c>
      <c r="Q78" s="395">
        <v>0</v>
      </c>
      <c r="R78" s="395">
        <v>0</v>
      </c>
      <c r="S78" s="395">
        <v>0</v>
      </c>
      <c r="T78" s="395">
        <v>0</v>
      </c>
      <c r="U78" s="395">
        <v>0</v>
      </c>
      <c r="V78" s="395">
        <v>0</v>
      </c>
      <c r="W78" s="395">
        <v>0</v>
      </c>
      <c r="X78" s="395">
        <v>0</v>
      </c>
      <c r="Y78" s="395">
        <v>0</v>
      </c>
      <c r="Z78" s="395">
        <v>0</v>
      </c>
      <c r="AA78" s="395">
        <v>0</v>
      </c>
      <c r="AB78" s="395">
        <v>0</v>
      </c>
      <c r="AC78" s="395">
        <v>0</v>
      </c>
      <c r="AD78" s="395">
        <v>0</v>
      </c>
      <c r="AE78" s="395">
        <v>0</v>
      </c>
      <c r="AF78" s="395">
        <v>0</v>
      </c>
      <c r="AG78" s="395">
        <v>0</v>
      </c>
      <c r="AH78" s="395">
        <v>0</v>
      </c>
      <c r="AI78" s="395">
        <v>0</v>
      </c>
      <c r="AJ78" s="395">
        <v>0</v>
      </c>
      <c r="AK78" s="395">
        <v>0</v>
      </c>
      <c r="AL78" s="395">
        <v>0</v>
      </c>
      <c r="AM78" s="395">
        <v>0</v>
      </c>
      <c r="AN78" s="395">
        <v>0</v>
      </c>
      <c r="AO78" s="395">
        <v>0</v>
      </c>
      <c r="AP78" s="395">
        <v>0</v>
      </c>
      <c r="AQ78" s="395">
        <v>0</v>
      </c>
      <c r="AR78" s="395">
        <v>0</v>
      </c>
      <c r="AS78" s="395">
        <v>0</v>
      </c>
      <c r="AT78" s="395">
        <v>0</v>
      </c>
      <c r="AU78" s="395">
        <v>0</v>
      </c>
      <c r="AV78" s="395">
        <v>0</v>
      </c>
      <c r="AW78" s="395">
        <v>0</v>
      </c>
      <c r="AX78" s="395">
        <v>0</v>
      </c>
      <c r="AY78" s="395">
        <v>0</v>
      </c>
      <c r="AZ78" s="395">
        <v>0</v>
      </c>
      <c r="BA78" s="395">
        <v>0</v>
      </c>
      <c r="BB78" s="395">
        <v>0</v>
      </c>
      <c r="BC78" s="395">
        <v>0</v>
      </c>
      <c r="BD78" s="395">
        <v>0</v>
      </c>
      <c r="BE78" s="395">
        <v>0</v>
      </c>
      <c r="BF78" s="395">
        <v>0</v>
      </c>
      <c r="BG78" s="395">
        <v>0</v>
      </c>
      <c r="BH78" s="395">
        <v>0</v>
      </c>
      <c r="BI78" s="395">
        <v>0</v>
      </c>
      <c r="BJ78" s="395">
        <v>0</v>
      </c>
      <c r="BK78" s="395">
        <v>0</v>
      </c>
      <c r="BL78" s="395">
        <v>0</v>
      </c>
      <c r="BM78" s="395">
        <v>0</v>
      </c>
      <c r="BN78" s="395">
        <v>0</v>
      </c>
      <c r="BO78" s="395">
        <v>0</v>
      </c>
      <c r="BP78" s="395">
        <v>0</v>
      </c>
      <c r="BQ78" s="395">
        <v>0</v>
      </c>
      <c r="BR78" s="395">
        <v>0</v>
      </c>
      <c r="BS78" s="395">
        <v>0</v>
      </c>
      <c r="BT78" s="395">
        <v>0</v>
      </c>
      <c r="BU78" s="395">
        <v>0</v>
      </c>
      <c r="BV78" s="395">
        <v>0</v>
      </c>
      <c r="BW78" s="395">
        <v>237.1403953737551</v>
      </c>
      <c r="BX78" s="395">
        <v>707.25271115960516</v>
      </c>
      <c r="BY78" s="395">
        <v>885.84674219191572</v>
      </c>
      <c r="BZ78" s="395">
        <v>924.21852868338158</v>
      </c>
      <c r="CA78" s="395">
        <v>1044.8848026622506</v>
      </c>
      <c r="CB78" s="395">
        <v>1288.5649953983789</v>
      </c>
      <c r="CC78" s="395">
        <v>1381.1916250188137</v>
      </c>
      <c r="CD78" s="395">
        <v>1482.1725657967029</v>
      </c>
      <c r="CE78" s="395">
        <v>1453.0582095851016</v>
      </c>
      <c r="CF78" s="395">
        <v>1446.3287053468325</v>
      </c>
      <c r="CG78" s="396">
        <v>1466.4365002478096</v>
      </c>
    </row>
    <row r="79" spans="1:85" s="36" customFormat="1" ht="25.5" customHeight="1" x14ac:dyDescent="0.35">
      <c r="A79" s="98"/>
      <c r="B79" s="541" t="s">
        <v>884</v>
      </c>
      <c r="D79" s="395">
        <v>0</v>
      </c>
      <c r="E79" s="395">
        <v>0</v>
      </c>
      <c r="F79" s="395">
        <v>0</v>
      </c>
      <c r="G79" s="395">
        <v>0</v>
      </c>
      <c r="H79" s="395">
        <v>0</v>
      </c>
      <c r="I79" s="395">
        <v>0</v>
      </c>
      <c r="J79" s="395">
        <v>0</v>
      </c>
      <c r="K79" s="395">
        <v>0</v>
      </c>
      <c r="L79" s="395">
        <v>0</v>
      </c>
      <c r="M79" s="395">
        <v>0</v>
      </c>
      <c r="N79" s="395">
        <v>0</v>
      </c>
      <c r="O79" s="395">
        <v>0</v>
      </c>
      <c r="P79" s="395">
        <v>0</v>
      </c>
      <c r="Q79" s="395">
        <v>0</v>
      </c>
      <c r="R79" s="395">
        <v>0</v>
      </c>
      <c r="S79" s="395">
        <v>0</v>
      </c>
      <c r="T79" s="395">
        <v>0</v>
      </c>
      <c r="U79" s="395">
        <v>0</v>
      </c>
      <c r="V79" s="395">
        <v>0</v>
      </c>
      <c r="W79" s="395">
        <v>0</v>
      </c>
      <c r="X79" s="395">
        <v>0</v>
      </c>
      <c r="Y79" s="395">
        <v>0</v>
      </c>
      <c r="Z79" s="395">
        <v>0</v>
      </c>
      <c r="AA79" s="395">
        <v>0</v>
      </c>
      <c r="AB79" s="395">
        <v>0</v>
      </c>
      <c r="AC79" s="395">
        <v>0</v>
      </c>
      <c r="AD79" s="395">
        <v>0</v>
      </c>
      <c r="AE79" s="395">
        <v>0</v>
      </c>
      <c r="AF79" s="395">
        <v>0</v>
      </c>
      <c r="AG79" s="395">
        <v>0</v>
      </c>
      <c r="AH79" s="395">
        <v>0</v>
      </c>
      <c r="AI79" s="395">
        <v>0</v>
      </c>
      <c r="AJ79" s="395">
        <v>0</v>
      </c>
      <c r="AK79" s="395">
        <v>0</v>
      </c>
      <c r="AL79" s="395">
        <v>0</v>
      </c>
      <c r="AM79" s="395">
        <v>0</v>
      </c>
      <c r="AN79" s="395">
        <v>0</v>
      </c>
      <c r="AO79" s="395">
        <v>0</v>
      </c>
      <c r="AP79" s="395">
        <v>0</v>
      </c>
      <c r="AQ79" s="395">
        <v>0</v>
      </c>
      <c r="AR79" s="395">
        <v>0</v>
      </c>
      <c r="AS79" s="395">
        <v>0</v>
      </c>
      <c r="AT79" s="395">
        <v>0</v>
      </c>
      <c r="AU79" s="395">
        <v>0</v>
      </c>
      <c r="AV79" s="395">
        <v>0</v>
      </c>
      <c r="AW79" s="395">
        <v>0</v>
      </c>
      <c r="AX79" s="395">
        <v>0</v>
      </c>
      <c r="AY79" s="395">
        <v>0</v>
      </c>
      <c r="AZ79" s="395">
        <v>0</v>
      </c>
      <c r="BA79" s="395">
        <v>0</v>
      </c>
      <c r="BB79" s="395">
        <v>0</v>
      </c>
      <c r="BC79" s="395">
        <v>0</v>
      </c>
      <c r="BD79" s="395">
        <v>0</v>
      </c>
      <c r="BE79" s="395">
        <v>0</v>
      </c>
      <c r="BF79" s="395">
        <v>0</v>
      </c>
      <c r="BG79" s="395">
        <v>0</v>
      </c>
      <c r="BH79" s="395">
        <v>0</v>
      </c>
      <c r="BI79" s="395">
        <v>0</v>
      </c>
      <c r="BJ79" s="395">
        <v>0</v>
      </c>
      <c r="BK79" s="395">
        <v>0</v>
      </c>
      <c r="BL79" s="395">
        <v>0</v>
      </c>
      <c r="BM79" s="395">
        <v>0</v>
      </c>
      <c r="BN79" s="395">
        <v>0</v>
      </c>
      <c r="BO79" s="395">
        <v>0</v>
      </c>
      <c r="BP79" s="395">
        <v>0</v>
      </c>
      <c r="BQ79" s="395">
        <v>0</v>
      </c>
      <c r="BR79" s="395">
        <v>0</v>
      </c>
      <c r="BS79" s="395">
        <v>0</v>
      </c>
      <c r="BT79" s="395">
        <v>0</v>
      </c>
      <c r="BU79" s="395">
        <v>0</v>
      </c>
      <c r="BV79" s="395">
        <v>0</v>
      </c>
      <c r="BW79" s="395">
        <v>20133.419758132241</v>
      </c>
      <c r="BX79" s="395">
        <v>22941.250913032614</v>
      </c>
      <c r="BY79" s="395">
        <v>22906.510768864864</v>
      </c>
      <c r="BZ79" s="395">
        <v>19902.573080771643</v>
      </c>
      <c r="CA79" s="395">
        <v>20933.557138969671</v>
      </c>
      <c r="CB79" s="395">
        <v>22169.455819760897</v>
      </c>
      <c r="CC79" s="395">
        <v>21598.474021978564</v>
      </c>
      <c r="CD79" s="395">
        <v>22355.741947384235</v>
      </c>
      <c r="CE79" s="395">
        <v>22586.966443173398</v>
      </c>
      <c r="CF79" s="395">
        <v>23078.647464633399</v>
      </c>
      <c r="CG79" s="396">
        <v>23806.927890499785</v>
      </c>
    </row>
    <row r="80" spans="1:85" s="36" customFormat="1" x14ac:dyDescent="0.35">
      <c r="A80" s="98"/>
      <c r="B80" s="541" t="s">
        <v>885</v>
      </c>
      <c r="D80" s="395">
        <v>0</v>
      </c>
      <c r="E80" s="395">
        <v>0</v>
      </c>
      <c r="F80" s="395">
        <v>0</v>
      </c>
      <c r="G80" s="395">
        <v>0</v>
      </c>
      <c r="H80" s="395">
        <v>0</v>
      </c>
      <c r="I80" s="395">
        <v>0</v>
      </c>
      <c r="J80" s="395">
        <v>0</v>
      </c>
      <c r="K80" s="395">
        <v>0</v>
      </c>
      <c r="L80" s="395">
        <v>0</v>
      </c>
      <c r="M80" s="395">
        <v>0</v>
      </c>
      <c r="N80" s="395">
        <v>0</v>
      </c>
      <c r="O80" s="395">
        <v>0</v>
      </c>
      <c r="P80" s="395">
        <v>0</v>
      </c>
      <c r="Q80" s="395">
        <v>0</v>
      </c>
      <c r="R80" s="395">
        <v>0</v>
      </c>
      <c r="S80" s="395">
        <v>0</v>
      </c>
      <c r="T80" s="395">
        <v>0</v>
      </c>
      <c r="U80" s="395">
        <v>0</v>
      </c>
      <c r="V80" s="395">
        <v>0</v>
      </c>
      <c r="W80" s="395">
        <v>0</v>
      </c>
      <c r="X80" s="395">
        <v>0</v>
      </c>
      <c r="Y80" s="395">
        <v>0</v>
      </c>
      <c r="Z80" s="395">
        <v>0</v>
      </c>
      <c r="AA80" s="395">
        <v>0</v>
      </c>
      <c r="AB80" s="395">
        <v>0</v>
      </c>
      <c r="AC80" s="395">
        <v>0</v>
      </c>
      <c r="AD80" s="395">
        <v>0</v>
      </c>
      <c r="AE80" s="395">
        <v>0</v>
      </c>
      <c r="AF80" s="395">
        <v>0</v>
      </c>
      <c r="AG80" s="395">
        <v>0</v>
      </c>
      <c r="AH80" s="395">
        <v>0</v>
      </c>
      <c r="AI80" s="395">
        <v>0</v>
      </c>
      <c r="AJ80" s="395">
        <v>0</v>
      </c>
      <c r="AK80" s="395">
        <v>0</v>
      </c>
      <c r="AL80" s="395">
        <v>0</v>
      </c>
      <c r="AM80" s="395">
        <v>0</v>
      </c>
      <c r="AN80" s="395">
        <v>0</v>
      </c>
      <c r="AO80" s="395">
        <v>0</v>
      </c>
      <c r="AP80" s="395">
        <v>0</v>
      </c>
      <c r="AQ80" s="395">
        <v>0</v>
      </c>
      <c r="AR80" s="395">
        <v>0</v>
      </c>
      <c r="AS80" s="395">
        <v>0</v>
      </c>
      <c r="AT80" s="395">
        <v>0</v>
      </c>
      <c r="AU80" s="395">
        <v>0</v>
      </c>
      <c r="AV80" s="395">
        <v>0</v>
      </c>
      <c r="AW80" s="395">
        <v>0</v>
      </c>
      <c r="AX80" s="395">
        <v>0</v>
      </c>
      <c r="AY80" s="395">
        <v>0</v>
      </c>
      <c r="AZ80" s="395">
        <v>0</v>
      </c>
      <c r="BA80" s="395">
        <v>0</v>
      </c>
      <c r="BB80" s="395">
        <v>0</v>
      </c>
      <c r="BC80" s="395">
        <v>0</v>
      </c>
      <c r="BD80" s="395">
        <v>0</v>
      </c>
      <c r="BE80" s="395">
        <v>0</v>
      </c>
      <c r="BF80" s="395">
        <v>0</v>
      </c>
      <c r="BG80" s="395">
        <v>0</v>
      </c>
      <c r="BH80" s="395">
        <v>0</v>
      </c>
      <c r="BI80" s="395">
        <v>0</v>
      </c>
      <c r="BJ80" s="395">
        <v>0</v>
      </c>
      <c r="BK80" s="395">
        <v>0</v>
      </c>
      <c r="BL80" s="395">
        <v>0</v>
      </c>
      <c r="BM80" s="395">
        <v>0</v>
      </c>
      <c r="BN80" s="395">
        <v>0</v>
      </c>
      <c r="BO80" s="395">
        <v>0</v>
      </c>
      <c r="BP80" s="395">
        <v>0</v>
      </c>
      <c r="BQ80" s="395">
        <v>0</v>
      </c>
      <c r="BR80" s="395">
        <v>0</v>
      </c>
      <c r="BS80" s="395">
        <v>0</v>
      </c>
      <c r="BT80" s="395">
        <v>0</v>
      </c>
      <c r="BU80" s="395">
        <v>0</v>
      </c>
      <c r="BV80" s="395">
        <v>0</v>
      </c>
      <c r="BW80" s="395">
        <v>10524.424595017757</v>
      </c>
      <c r="BX80" s="395">
        <v>11261.526353478625</v>
      </c>
      <c r="BY80" s="395">
        <v>11862.979473123929</v>
      </c>
      <c r="BZ80" s="395">
        <v>12576.266792896924</v>
      </c>
      <c r="CA80" s="395">
        <v>12261.34422111924</v>
      </c>
      <c r="CB80" s="395">
        <v>12917.348114729941</v>
      </c>
      <c r="CC80" s="395">
        <v>12342.216534932202</v>
      </c>
      <c r="CD80" s="395">
        <v>12451.072781445177</v>
      </c>
      <c r="CE80" s="395">
        <v>12232.600823074545</v>
      </c>
      <c r="CF80" s="395">
        <v>12126.793686113186</v>
      </c>
      <c r="CG80" s="396">
        <v>12146.494248086614</v>
      </c>
    </row>
    <row r="81" spans="1:85" s="36" customFormat="1" ht="26.25" customHeight="1" x14ac:dyDescent="0.35">
      <c r="A81" s="545"/>
      <c r="B81" s="546" t="s">
        <v>886</v>
      </c>
      <c r="D81" s="395"/>
      <c r="E81" s="395"/>
      <c r="F81" s="395"/>
      <c r="G81" s="395"/>
      <c r="H81" s="395"/>
      <c r="I81" s="395"/>
      <c r="J81" s="395"/>
      <c r="K81" s="395"/>
      <c r="L81" s="395"/>
      <c r="M81" s="395"/>
      <c r="N81" s="395"/>
      <c r="O81" s="395"/>
      <c r="P81" s="395"/>
      <c r="Q81" s="395"/>
      <c r="R81" s="395"/>
      <c r="S81" s="395"/>
      <c r="T81" s="395"/>
      <c r="U81" s="395"/>
      <c r="V81" s="395"/>
      <c r="W81" s="395"/>
      <c r="X81" s="395"/>
      <c r="Y81" s="395"/>
      <c r="Z81" s="395"/>
      <c r="AA81" s="395"/>
      <c r="AB81" s="395"/>
      <c r="AC81" s="395"/>
      <c r="AD81" s="395"/>
      <c r="AE81" s="395"/>
      <c r="AF81" s="395"/>
      <c r="AG81" s="395"/>
      <c r="AH81" s="395"/>
      <c r="AI81" s="395"/>
      <c r="AJ81" s="395"/>
      <c r="AK81" s="395"/>
      <c r="AL81" s="395"/>
      <c r="AM81" s="395"/>
      <c r="AN81" s="395"/>
      <c r="AO81" s="395"/>
      <c r="AP81" s="395"/>
      <c r="AQ81" s="395"/>
      <c r="AR81" s="395"/>
      <c r="AS81" s="395"/>
      <c r="AT81" s="395"/>
      <c r="AU81" s="395"/>
      <c r="AV81" s="395"/>
      <c r="AW81" s="395"/>
      <c r="AX81" s="395"/>
      <c r="AY81" s="395"/>
      <c r="AZ81" s="395"/>
      <c r="BA81" s="395"/>
      <c r="BB81" s="395"/>
      <c r="BC81" s="395"/>
      <c r="BD81" s="395"/>
      <c r="BE81" s="395"/>
      <c r="BF81" s="395"/>
      <c r="BG81" s="395"/>
      <c r="BH81" s="395"/>
      <c r="BI81" s="395"/>
      <c r="BJ81" s="395"/>
      <c r="BK81" s="395"/>
      <c r="BL81" s="395"/>
      <c r="BM81" s="395"/>
      <c r="BN81" s="395"/>
      <c r="BO81" s="395"/>
      <c r="BP81" s="395"/>
      <c r="BQ81" s="395"/>
      <c r="BR81" s="395"/>
      <c r="BS81" s="395"/>
      <c r="BT81" s="395"/>
      <c r="BU81" s="395"/>
      <c r="BV81" s="395"/>
      <c r="BW81" s="395"/>
      <c r="BX81" s="395"/>
      <c r="BY81" s="395"/>
      <c r="BZ81" s="395"/>
      <c r="CA81" s="395"/>
      <c r="CB81" s="395"/>
      <c r="CC81" s="395"/>
      <c r="CD81" s="395"/>
      <c r="CE81" s="395"/>
      <c r="CF81" s="395"/>
      <c r="CG81" s="396"/>
    </row>
    <row r="82" spans="1:85" s="36" customFormat="1" x14ac:dyDescent="0.35">
      <c r="A82" s="547"/>
      <c r="B82" s="56" t="s">
        <v>840</v>
      </c>
      <c r="D82" s="395" t="s">
        <v>614</v>
      </c>
      <c r="E82" s="395" t="s">
        <v>614</v>
      </c>
      <c r="F82" s="395" t="s">
        <v>614</v>
      </c>
      <c r="G82" s="395" t="s">
        <v>614</v>
      </c>
      <c r="H82" s="395" t="s">
        <v>614</v>
      </c>
      <c r="I82" s="395" t="s">
        <v>614</v>
      </c>
      <c r="J82" s="395" t="s">
        <v>614</v>
      </c>
      <c r="K82" s="395" t="s">
        <v>614</v>
      </c>
      <c r="L82" s="395" t="s">
        <v>614</v>
      </c>
      <c r="M82" s="395" t="s">
        <v>614</v>
      </c>
      <c r="N82" s="395" t="s">
        <v>614</v>
      </c>
      <c r="O82" s="395" t="s">
        <v>614</v>
      </c>
      <c r="P82" s="395" t="s">
        <v>614</v>
      </c>
      <c r="Q82" s="395" t="s">
        <v>614</v>
      </c>
      <c r="R82" s="395" t="s">
        <v>614</v>
      </c>
      <c r="S82" s="395" t="s">
        <v>614</v>
      </c>
      <c r="T82" s="395" t="s">
        <v>614</v>
      </c>
      <c r="U82" s="395" t="s">
        <v>614</v>
      </c>
      <c r="V82" s="395" t="s">
        <v>614</v>
      </c>
      <c r="W82" s="395" t="s">
        <v>614</v>
      </c>
      <c r="X82" s="395" t="s">
        <v>614</v>
      </c>
      <c r="Y82" s="395" t="s">
        <v>614</v>
      </c>
      <c r="Z82" s="395" t="s">
        <v>614</v>
      </c>
      <c r="AA82" s="395" t="s">
        <v>614</v>
      </c>
      <c r="AB82" s="395" t="s">
        <v>614</v>
      </c>
      <c r="AC82" s="395" t="s">
        <v>614</v>
      </c>
      <c r="AD82" s="395" t="s">
        <v>614</v>
      </c>
      <c r="AE82" s="395" t="s">
        <v>614</v>
      </c>
      <c r="AF82" s="395" t="s">
        <v>614</v>
      </c>
      <c r="AG82" s="395" t="s">
        <v>614</v>
      </c>
      <c r="AH82" s="395" t="s">
        <v>614</v>
      </c>
      <c r="AI82" s="395" t="s">
        <v>614</v>
      </c>
      <c r="AJ82" s="395" t="s">
        <v>614</v>
      </c>
      <c r="AK82" s="395" t="s">
        <v>614</v>
      </c>
      <c r="AL82" s="395" t="s">
        <v>614</v>
      </c>
      <c r="AM82" s="395" t="s">
        <v>614</v>
      </c>
      <c r="AN82" s="395" t="s">
        <v>614</v>
      </c>
      <c r="AO82" s="395" t="s">
        <v>614</v>
      </c>
      <c r="AP82" s="395" t="s">
        <v>614</v>
      </c>
      <c r="AQ82" s="395" t="s">
        <v>614</v>
      </c>
      <c r="AR82" s="395" t="s">
        <v>614</v>
      </c>
      <c r="AS82" s="395" t="s">
        <v>614</v>
      </c>
      <c r="AT82" s="395" t="s">
        <v>614</v>
      </c>
      <c r="AU82" s="395" t="s">
        <v>614</v>
      </c>
      <c r="AV82" s="395" t="s">
        <v>614</v>
      </c>
      <c r="AW82" s="395" t="s">
        <v>614</v>
      </c>
      <c r="AX82" s="395" t="s">
        <v>614</v>
      </c>
      <c r="AY82" s="395" t="s">
        <v>614</v>
      </c>
      <c r="AZ82" s="395" t="s">
        <v>614</v>
      </c>
      <c r="BA82" s="395" t="s">
        <v>614</v>
      </c>
      <c r="BB82" s="395" t="s">
        <v>614</v>
      </c>
      <c r="BC82" s="395" t="s">
        <v>614</v>
      </c>
      <c r="BD82" s="395" t="s">
        <v>614</v>
      </c>
      <c r="BE82" s="395" t="s">
        <v>614</v>
      </c>
      <c r="BF82" s="395" t="s">
        <v>614</v>
      </c>
      <c r="BG82" s="395" t="s">
        <v>614</v>
      </c>
      <c r="BH82" s="395" t="s">
        <v>614</v>
      </c>
      <c r="BI82" s="395" t="s">
        <v>614</v>
      </c>
      <c r="BJ82" s="395" t="s">
        <v>614</v>
      </c>
      <c r="BK82" s="395" t="s">
        <v>614</v>
      </c>
      <c r="BL82" s="395">
        <v>2515.2696522708284</v>
      </c>
      <c r="BM82" s="395">
        <v>4118.0328316671357</v>
      </c>
      <c r="BN82" s="395">
        <v>4538.6382723535289</v>
      </c>
      <c r="BO82" s="395">
        <v>4939.734612327904</v>
      </c>
      <c r="BP82" s="395">
        <v>5199.8951428524224</v>
      </c>
      <c r="BQ82" s="395">
        <v>4539.1672440905813</v>
      </c>
      <c r="BR82" s="395">
        <v>3335.9328853018965</v>
      </c>
      <c r="BS82" s="395">
        <v>2632.4435670167677</v>
      </c>
      <c r="BT82" s="395">
        <v>2198.0703539102515</v>
      </c>
      <c r="BU82" s="395">
        <v>1919.5171999189267</v>
      </c>
      <c r="BV82" s="395">
        <v>1431.4893909112375</v>
      </c>
      <c r="BW82" s="395">
        <v>668.49646520625765</v>
      </c>
      <c r="BX82" s="395">
        <v>451.35236680001378</v>
      </c>
      <c r="BY82" s="395">
        <v>314.31302390078747</v>
      </c>
      <c r="BZ82" s="395">
        <v>186.90358642391166</v>
      </c>
      <c r="CA82" s="395">
        <v>122.43278165595419</v>
      </c>
      <c r="CB82" s="395">
        <v>71.338827281158729</v>
      </c>
      <c r="CC82" s="395">
        <v>10.936263965652874</v>
      </c>
      <c r="CD82" s="395">
        <v>11.434234539383318</v>
      </c>
      <c r="CE82" s="395">
        <v>11.774569821940858</v>
      </c>
      <c r="CF82" s="395">
        <v>12.161142242938078</v>
      </c>
      <c r="CG82" s="396">
        <v>12.701921221150174</v>
      </c>
    </row>
    <row r="83" spans="1:85" s="36" customFormat="1" x14ac:dyDescent="0.35">
      <c r="A83" s="547"/>
      <c r="B83" s="56" t="s">
        <v>841</v>
      </c>
      <c r="D83" s="395" t="s">
        <v>614</v>
      </c>
      <c r="E83" s="395" t="s">
        <v>614</v>
      </c>
      <c r="F83" s="395" t="s">
        <v>614</v>
      </c>
      <c r="G83" s="395" t="s">
        <v>614</v>
      </c>
      <c r="H83" s="395" t="s">
        <v>614</v>
      </c>
      <c r="I83" s="395" t="s">
        <v>614</v>
      </c>
      <c r="J83" s="395" t="s">
        <v>614</v>
      </c>
      <c r="K83" s="395" t="s">
        <v>614</v>
      </c>
      <c r="L83" s="395" t="s">
        <v>614</v>
      </c>
      <c r="M83" s="395" t="s">
        <v>614</v>
      </c>
      <c r="N83" s="395" t="s">
        <v>614</v>
      </c>
      <c r="O83" s="395" t="s">
        <v>614</v>
      </c>
      <c r="P83" s="395" t="s">
        <v>614</v>
      </c>
      <c r="Q83" s="395" t="s">
        <v>614</v>
      </c>
      <c r="R83" s="395" t="s">
        <v>614</v>
      </c>
      <c r="S83" s="395" t="s">
        <v>614</v>
      </c>
      <c r="T83" s="395" t="s">
        <v>614</v>
      </c>
      <c r="U83" s="395" t="s">
        <v>614</v>
      </c>
      <c r="V83" s="395" t="s">
        <v>614</v>
      </c>
      <c r="W83" s="395" t="s">
        <v>614</v>
      </c>
      <c r="X83" s="395" t="s">
        <v>614</v>
      </c>
      <c r="Y83" s="395" t="s">
        <v>614</v>
      </c>
      <c r="Z83" s="395" t="s">
        <v>614</v>
      </c>
      <c r="AA83" s="395" t="s">
        <v>614</v>
      </c>
      <c r="AB83" s="395" t="s">
        <v>614</v>
      </c>
      <c r="AC83" s="395" t="s">
        <v>614</v>
      </c>
      <c r="AD83" s="395" t="s">
        <v>614</v>
      </c>
      <c r="AE83" s="395" t="s">
        <v>614</v>
      </c>
      <c r="AF83" s="395" t="s">
        <v>614</v>
      </c>
      <c r="AG83" s="395" t="s">
        <v>614</v>
      </c>
      <c r="AH83" s="395" t="s">
        <v>614</v>
      </c>
      <c r="AI83" s="395" t="s">
        <v>614</v>
      </c>
      <c r="AJ83" s="395" t="s">
        <v>614</v>
      </c>
      <c r="AK83" s="395" t="s">
        <v>614</v>
      </c>
      <c r="AL83" s="395" t="s">
        <v>614</v>
      </c>
      <c r="AM83" s="395" t="s">
        <v>614</v>
      </c>
      <c r="AN83" s="395" t="s">
        <v>614</v>
      </c>
      <c r="AO83" s="395" t="s">
        <v>614</v>
      </c>
      <c r="AP83" s="395" t="s">
        <v>614</v>
      </c>
      <c r="AQ83" s="395" t="s">
        <v>614</v>
      </c>
      <c r="AR83" s="395" t="s">
        <v>614</v>
      </c>
      <c r="AS83" s="395" t="s">
        <v>614</v>
      </c>
      <c r="AT83" s="395" t="s">
        <v>614</v>
      </c>
      <c r="AU83" s="395" t="s">
        <v>614</v>
      </c>
      <c r="AV83" s="395" t="s">
        <v>614</v>
      </c>
      <c r="AW83" s="395" t="s">
        <v>614</v>
      </c>
      <c r="AX83" s="395" t="s">
        <v>614</v>
      </c>
      <c r="AY83" s="395" t="s">
        <v>614</v>
      </c>
      <c r="AZ83" s="395" t="s">
        <v>614</v>
      </c>
      <c r="BA83" s="395" t="s">
        <v>614</v>
      </c>
      <c r="BB83" s="395" t="s">
        <v>614</v>
      </c>
      <c r="BC83" s="395" t="s">
        <v>614</v>
      </c>
      <c r="BD83" s="395" t="s">
        <v>614</v>
      </c>
      <c r="BE83" s="395" t="s">
        <v>614</v>
      </c>
      <c r="BF83" s="395" t="s">
        <v>614</v>
      </c>
      <c r="BG83" s="395" t="s">
        <v>614</v>
      </c>
      <c r="BH83" s="395" t="s">
        <v>614</v>
      </c>
      <c r="BI83" s="395" t="s">
        <v>614</v>
      </c>
      <c r="BJ83" s="395" t="s">
        <v>614</v>
      </c>
      <c r="BK83" s="395" t="s">
        <v>614</v>
      </c>
      <c r="BL83" s="395">
        <v>6837.2477583847931</v>
      </c>
      <c r="BM83" s="395">
        <v>7638.8542664127044</v>
      </c>
      <c r="BN83" s="395">
        <v>7956.7474216215387</v>
      </c>
      <c r="BO83" s="395">
        <v>8358.2515386153864</v>
      </c>
      <c r="BP83" s="395">
        <v>8639.2026599875517</v>
      </c>
      <c r="BQ83" s="395">
        <v>8672.8360080262173</v>
      </c>
      <c r="BR83" s="395">
        <v>9237.4607349533999</v>
      </c>
      <c r="BS83" s="395">
        <v>9540.1854542376786</v>
      </c>
      <c r="BT83" s="395">
        <v>9226.8044505473481</v>
      </c>
      <c r="BU83" s="395">
        <v>8831.7749978106076</v>
      </c>
      <c r="BV83" s="395">
        <v>8117.799355686363</v>
      </c>
      <c r="BW83" s="395">
        <v>7171.4542304714314</v>
      </c>
      <c r="BX83" s="395">
        <v>6521.3916262920011</v>
      </c>
      <c r="BY83" s="395">
        <v>6081.0508408491396</v>
      </c>
      <c r="BZ83" s="395">
        <v>5358.8573346733128</v>
      </c>
      <c r="CA83" s="395">
        <v>4912.6890856326518</v>
      </c>
      <c r="CB83" s="395">
        <v>4449.4176371894382</v>
      </c>
      <c r="CC83" s="395">
        <v>2098.8311088818609</v>
      </c>
      <c r="CD83" s="395">
        <v>1004.258169883757</v>
      </c>
      <c r="CE83" s="395">
        <v>1030.7828531871814</v>
      </c>
      <c r="CF83" s="395">
        <v>1064.6246180333562</v>
      </c>
      <c r="CG83" s="396">
        <v>1111.966109615189</v>
      </c>
    </row>
    <row r="84" spans="1:85" s="36" customFormat="1" x14ac:dyDescent="0.35">
      <c r="A84" s="547"/>
      <c r="B84" s="56" t="s">
        <v>842</v>
      </c>
      <c r="D84" s="395" t="s">
        <v>614</v>
      </c>
      <c r="E84" s="395" t="s">
        <v>614</v>
      </c>
      <c r="F84" s="395" t="s">
        <v>614</v>
      </c>
      <c r="G84" s="395" t="s">
        <v>614</v>
      </c>
      <c r="H84" s="395" t="s">
        <v>614</v>
      </c>
      <c r="I84" s="395" t="s">
        <v>614</v>
      </c>
      <c r="J84" s="395" t="s">
        <v>614</v>
      </c>
      <c r="K84" s="395" t="s">
        <v>614</v>
      </c>
      <c r="L84" s="395" t="s">
        <v>614</v>
      </c>
      <c r="M84" s="395" t="s">
        <v>614</v>
      </c>
      <c r="N84" s="395" t="s">
        <v>614</v>
      </c>
      <c r="O84" s="395" t="s">
        <v>614</v>
      </c>
      <c r="P84" s="395" t="s">
        <v>614</v>
      </c>
      <c r="Q84" s="395" t="s">
        <v>614</v>
      </c>
      <c r="R84" s="395" t="s">
        <v>614</v>
      </c>
      <c r="S84" s="395" t="s">
        <v>614</v>
      </c>
      <c r="T84" s="395" t="s">
        <v>614</v>
      </c>
      <c r="U84" s="395" t="s">
        <v>614</v>
      </c>
      <c r="V84" s="395" t="s">
        <v>614</v>
      </c>
      <c r="W84" s="395" t="s">
        <v>614</v>
      </c>
      <c r="X84" s="395" t="s">
        <v>614</v>
      </c>
      <c r="Y84" s="395" t="s">
        <v>614</v>
      </c>
      <c r="Z84" s="395" t="s">
        <v>614</v>
      </c>
      <c r="AA84" s="395" t="s">
        <v>614</v>
      </c>
      <c r="AB84" s="395" t="s">
        <v>614</v>
      </c>
      <c r="AC84" s="395" t="s">
        <v>614</v>
      </c>
      <c r="AD84" s="395" t="s">
        <v>614</v>
      </c>
      <c r="AE84" s="395" t="s">
        <v>614</v>
      </c>
      <c r="AF84" s="395" t="s">
        <v>614</v>
      </c>
      <c r="AG84" s="395" t="s">
        <v>614</v>
      </c>
      <c r="AH84" s="395" t="s">
        <v>614</v>
      </c>
      <c r="AI84" s="395" t="s">
        <v>614</v>
      </c>
      <c r="AJ84" s="395" t="s">
        <v>614</v>
      </c>
      <c r="AK84" s="395" t="s">
        <v>614</v>
      </c>
      <c r="AL84" s="395" t="s">
        <v>614</v>
      </c>
      <c r="AM84" s="395" t="s">
        <v>614</v>
      </c>
      <c r="AN84" s="395" t="s">
        <v>614</v>
      </c>
      <c r="AO84" s="395" t="s">
        <v>614</v>
      </c>
      <c r="AP84" s="395" t="s">
        <v>614</v>
      </c>
      <c r="AQ84" s="395" t="s">
        <v>614</v>
      </c>
      <c r="AR84" s="395" t="s">
        <v>614</v>
      </c>
      <c r="AS84" s="395" t="s">
        <v>614</v>
      </c>
      <c r="AT84" s="395" t="s">
        <v>614</v>
      </c>
      <c r="AU84" s="395" t="s">
        <v>614</v>
      </c>
      <c r="AV84" s="395" t="s">
        <v>614</v>
      </c>
      <c r="AW84" s="395" t="s">
        <v>614</v>
      </c>
      <c r="AX84" s="395" t="s">
        <v>614</v>
      </c>
      <c r="AY84" s="395" t="s">
        <v>614</v>
      </c>
      <c r="AZ84" s="395" t="s">
        <v>614</v>
      </c>
      <c r="BA84" s="395" t="s">
        <v>614</v>
      </c>
      <c r="BB84" s="395" t="s">
        <v>614</v>
      </c>
      <c r="BC84" s="395" t="s">
        <v>614</v>
      </c>
      <c r="BD84" s="395" t="s">
        <v>614</v>
      </c>
      <c r="BE84" s="395" t="s">
        <v>614</v>
      </c>
      <c r="BF84" s="395" t="s">
        <v>614</v>
      </c>
      <c r="BG84" s="395" t="s">
        <v>614</v>
      </c>
      <c r="BH84" s="395" t="s">
        <v>614</v>
      </c>
      <c r="BI84" s="395" t="s">
        <v>614</v>
      </c>
      <c r="BJ84" s="395" t="s">
        <v>614</v>
      </c>
      <c r="BK84" s="395" t="s">
        <v>614</v>
      </c>
      <c r="BL84" s="395">
        <v>5007.2568268939394</v>
      </c>
      <c r="BM84" s="395">
        <v>5145.7347372810491</v>
      </c>
      <c r="BN84" s="395">
        <v>4801.9729385598384</v>
      </c>
      <c r="BO84" s="395">
        <v>4364.1437395447047</v>
      </c>
      <c r="BP84" s="395">
        <v>3930.3853947510761</v>
      </c>
      <c r="BQ84" s="395">
        <v>3506.7333842580747</v>
      </c>
      <c r="BR84" s="395">
        <v>3290.5057639869815</v>
      </c>
      <c r="BS84" s="395">
        <v>3098.3543785433985</v>
      </c>
      <c r="BT84" s="395">
        <v>2805.2744025331972</v>
      </c>
      <c r="BU84" s="395">
        <v>2470.0634612826525</v>
      </c>
      <c r="BV84" s="395">
        <v>2104.0082803640857</v>
      </c>
      <c r="BW84" s="395">
        <v>1458.0174233685782</v>
      </c>
      <c r="BX84" s="395">
        <v>1010.7734778576801</v>
      </c>
      <c r="BY84" s="395">
        <v>741.59248025974262</v>
      </c>
      <c r="BZ84" s="395">
        <v>514.80433253100966</v>
      </c>
      <c r="CA84" s="395">
        <v>383.00748671010768</v>
      </c>
      <c r="CB84" s="395">
        <v>102.25113423632715</v>
      </c>
      <c r="CC84" s="395">
        <v>4.4821065148267802</v>
      </c>
      <c r="CD84" s="395">
        <v>4.7040687550313498</v>
      </c>
      <c r="CE84" s="395">
        <v>4.8440834244348352</v>
      </c>
      <c r="CF84" s="395">
        <v>5.0031201523335378</v>
      </c>
      <c r="CG84" s="396">
        <v>5.2255977905194078</v>
      </c>
    </row>
    <row r="85" spans="1:85" s="36" customFormat="1" x14ac:dyDescent="0.35">
      <c r="A85" s="547"/>
      <c r="B85" s="56" t="s">
        <v>843</v>
      </c>
      <c r="D85" s="395" t="s">
        <v>614</v>
      </c>
      <c r="E85" s="395" t="s">
        <v>614</v>
      </c>
      <c r="F85" s="395" t="s">
        <v>614</v>
      </c>
      <c r="G85" s="395" t="s">
        <v>614</v>
      </c>
      <c r="H85" s="395" t="s">
        <v>614</v>
      </c>
      <c r="I85" s="395" t="s">
        <v>614</v>
      </c>
      <c r="J85" s="395" t="s">
        <v>614</v>
      </c>
      <c r="K85" s="395" t="s">
        <v>614</v>
      </c>
      <c r="L85" s="395" t="s">
        <v>614</v>
      </c>
      <c r="M85" s="395" t="s">
        <v>614</v>
      </c>
      <c r="N85" s="395" t="s">
        <v>614</v>
      </c>
      <c r="O85" s="395" t="s">
        <v>614</v>
      </c>
      <c r="P85" s="395" t="s">
        <v>614</v>
      </c>
      <c r="Q85" s="395" t="s">
        <v>614</v>
      </c>
      <c r="R85" s="395" t="s">
        <v>614</v>
      </c>
      <c r="S85" s="395" t="s">
        <v>614</v>
      </c>
      <c r="T85" s="395" t="s">
        <v>614</v>
      </c>
      <c r="U85" s="395" t="s">
        <v>614</v>
      </c>
      <c r="V85" s="395" t="s">
        <v>614</v>
      </c>
      <c r="W85" s="395" t="s">
        <v>614</v>
      </c>
      <c r="X85" s="395" t="s">
        <v>614</v>
      </c>
      <c r="Y85" s="395" t="s">
        <v>614</v>
      </c>
      <c r="Z85" s="395" t="s">
        <v>614</v>
      </c>
      <c r="AA85" s="395" t="s">
        <v>614</v>
      </c>
      <c r="AB85" s="395" t="s">
        <v>614</v>
      </c>
      <c r="AC85" s="395" t="s">
        <v>614</v>
      </c>
      <c r="AD85" s="395" t="s">
        <v>614</v>
      </c>
      <c r="AE85" s="395" t="s">
        <v>614</v>
      </c>
      <c r="AF85" s="395" t="s">
        <v>614</v>
      </c>
      <c r="AG85" s="395" t="s">
        <v>614</v>
      </c>
      <c r="AH85" s="395" t="s">
        <v>614</v>
      </c>
      <c r="AI85" s="395" t="s">
        <v>614</v>
      </c>
      <c r="AJ85" s="395" t="s">
        <v>614</v>
      </c>
      <c r="AK85" s="395" t="s">
        <v>614</v>
      </c>
      <c r="AL85" s="395" t="s">
        <v>614</v>
      </c>
      <c r="AM85" s="395" t="s">
        <v>614</v>
      </c>
      <c r="AN85" s="395" t="s">
        <v>614</v>
      </c>
      <c r="AO85" s="395" t="s">
        <v>614</v>
      </c>
      <c r="AP85" s="395" t="s">
        <v>614</v>
      </c>
      <c r="AQ85" s="395" t="s">
        <v>614</v>
      </c>
      <c r="AR85" s="395" t="s">
        <v>614</v>
      </c>
      <c r="AS85" s="395" t="s">
        <v>614</v>
      </c>
      <c r="AT85" s="395" t="s">
        <v>614</v>
      </c>
      <c r="AU85" s="395" t="s">
        <v>614</v>
      </c>
      <c r="AV85" s="395" t="s">
        <v>614</v>
      </c>
      <c r="AW85" s="395" t="s">
        <v>614</v>
      </c>
      <c r="AX85" s="395" t="s">
        <v>614</v>
      </c>
      <c r="AY85" s="395" t="s">
        <v>614</v>
      </c>
      <c r="AZ85" s="395" t="s">
        <v>614</v>
      </c>
      <c r="BA85" s="395" t="s">
        <v>614</v>
      </c>
      <c r="BB85" s="395" t="s">
        <v>614</v>
      </c>
      <c r="BC85" s="395" t="s">
        <v>614</v>
      </c>
      <c r="BD85" s="395" t="s">
        <v>614</v>
      </c>
      <c r="BE85" s="395" t="s">
        <v>614</v>
      </c>
      <c r="BF85" s="395" t="s">
        <v>614</v>
      </c>
      <c r="BG85" s="395" t="s">
        <v>614</v>
      </c>
      <c r="BH85" s="395" t="s">
        <v>614</v>
      </c>
      <c r="BI85" s="395" t="s">
        <v>614</v>
      </c>
      <c r="BJ85" s="395" t="s">
        <v>614</v>
      </c>
      <c r="BK85" s="395" t="s">
        <v>614</v>
      </c>
      <c r="BL85" s="395">
        <v>481.57383989639914</v>
      </c>
      <c r="BM85" s="395">
        <v>590.61995376517984</v>
      </c>
      <c r="BN85" s="395">
        <v>687.84296358962513</v>
      </c>
      <c r="BO85" s="395">
        <v>785.48245790782846</v>
      </c>
      <c r="BP85" s="395">
        <v>893.38221206747698</v>
      </c>
      <c r="BQ85" s="395">
        <v>973.60604627069074</v>
      </c>
      <c r="BR85" s="395">
        <v>1080.703241464669</v>
      </c>
      <c r="BS85" s="395">
        <v>1216.4871983479186</v>
      </c>
      <c r="BT85" s="395">
        <v>1256.9094649135309</v>
      </c>
      <c r="BU85" s="395">
        <v>1260.1910393718408</v>
      </c>
      <c r="BV85" s="395">
        <v>1217.7919959398755</v>
      </c>
      <c r="BW85" s="395">
        <v>1070.4223816531212</v>
      </c>
      <c r="BX85" s="395">
        <v>935.9200266777043</v>
      </c>
      <c r="BY85" s="395">
        <v>858.38003661953383</v>
      </c>
      <c r="BZ85" s="395">
        <v>770.81294324942417</v>
      </c>
      <c r="CA85" s="395">
        <v>706.88170101181481</v>
      </c>
      <c r="CB85" s="395">
        <v>356.46311389116522</v>
      </c>
      <c r="CC85" s="395">
        <v>55.15040421860094</v>
      </c>
      <c r="CD85" s="395">
        <v>57.501514603870682</v>
      </c>
      <c r="CE85" s="395">
        <v>59.213023507486909</v>
      </c>
      <c r="CF85" s="395">
        <v>61.15705392201717</v>
      </c>
      <c r="CG85" s="396">
        <v>63.87657224272283</v>
      </c>
    </row>
    <row r="86" spans="1:85" s="36" customFormat="1" x14ac:dyDescent="0.35">
      <c r="A86" s="547"/>
      <c r="B86" s="56" t="s">
        <v>844</v>
      </c>
      <c r="D86" s="395" t="s">
        <v>614</v>
      </c>
      <c r="E86" s="395" t="s">
        <v>614</v>
      </c>
      <c r="F86" s="395" t="s">
        <v>614</v>
      </c>
      <c r="G86" s="395" t="s">
        <v>614</v>
      </c>
      <c r="H86" s="395" t="s">
        <v>614</v>
      </c>
      <c r="I86" s="395" t="s">
        <v>614</v>
      </c>
      <c r="J86" s="395" t="s">
        <v>614</v>
      </c>
      <c r="K86" s="395" t="s">
        <v>614</v>
      </c>
      <c r="L86" s="395" t="s">
        <v>614</v>
      </c>
      <c r="M86" s="395" t="s">
        <v>614</v>
      </c>
      <c r="N86" s="395" t="s">
        <v>614</v>
      </c>
      <c r="O86" s="395" t="s">
        <v>614</v>
      </c>
      <c r="P86" s="395" t="s">
        <v>614</v>
      </c>
      <c r="Q86" s="395" t="s">
        <v>614</v>
      </c>
      <c r="R86" s="395" t="s">
        <v>614</v>
      </c>
      <c r="S86" s="395" t="s">
        <v>614</v>
      </c>
      <c r="T86" s="395" t="s">
        <v>614</v>
      </c>
      <c r="U86" s="395" t="s">
        <v>614</v>
      </c>
      <c r="V86" s="395" t="s">
        <v>614</v>
      </c>
      <c r="W86" s="395" t="s">
        <v>614</v>
      </c>
      <c r="X86" s="395" t="s">
        <v>614</v>
      </c>
      <c r="Y86" s="395" t="s">
        <v>614</v>
      </c>
      <c r="Z86" s="395" t="s">
        <v>614</v>
      </c>
      <c r="AA86" s="395" t="s">
        <v>614</v>
      </c>
      <c r="AB86" s="395" t="s">
        <v>614</v>
      </c>
      <c r="AC86" s="395" t="s">
        <v>614</v>
      </c>
      <c r="AD86" s="395" t="s">
        <v>614</v>
      </c>
      <c r="AE86" s="395" t="s">
        <v>614</v>
      </c>
      <c r="AF86" s="395" t="s">
        <v>614</v>
      </c>
      <c r="AG86" s="395" t="s">
        <v>614</v>
      </c>
      <c r="AH86" s="395" t="s">
        <v>614</v>
      </c>
      <c r="AI86" s="395" t="s">
        <v>614</v>
      </c>
      <c r="AJ86" s="395" t="s">
        <v>614</v>
      </c>
      <c r="AK86" s="395" t="s">
        <v>614</v>
      </c>
      <c r="AL86" s="395" t="s">
        <v>614</v>
      </c>
      <c r="AM86" s="395" t="s">
        <v>614</v>
      </c>
      <c r="AN86" s="395" t="s">
        <v>614</v>
      </c>
      <c r="AO86" s="395" t="s">
        <v>614</v>
      </c>
      <c r="AP86" s="395" t="s">
        <v>614</v>
      </c>
      <c r="AQ86" s="395" t="s">
        <v>614</v>
      </c>
      <c r="AR86" s="395" t="s">
        <v>614</v>
      </c>
      <c r="AS86" s="395" t="s">
        <v>614</v>
      </c>
      <c r="AT86" s="395" t="s">
        <v>614</v>
      </c>
      <c r="AU86" s="395" t="s">
        <v>614</v>
      </c>
      <c r="AV86" s="395" t="s">
        <v>614</v>
      </c>
      <c r="AW86" s="395" t="s">
        <v>614</v>
      </c>
      <c r="AX86" s="395" t="s">
        <v>614</v>
      </c>
      <c r="AY86" s="395" t="s">
        <v>614</v>
      </c>
      <c r="AZ86" s="395" t="s">
        <v>614</v>
      </c>
      <c r="BA86" s="395" t="s">
        <v>614</v>
      </c>
      <c r="BB86" s="395" t="s">
        <v>614</v>
      </c>
      <c r="BC86" s="395" t="s">
        <v>614</v>
      </c>
      <c r="BD86" s="395" t="s">
        <v>614</v>
      </c>
      <c r="BE86" s="395" t="s">
        <v>614</v>
      </c>
      <c r="BF86" s="395" t="s">
        <v>614</v>
      </c>
      <c r="BG86" s="395" t="s">
        <v>614</v>
      </c>
      <c r="BH86" s="395" t="s">
        <v>614</v>
      </c>
      <c r="BI86" s="395" t="s">
        <v>614</v>
      </c>
      <c r="BJ86" s="395" t="s">
        <v>614</v>
      </c>
      <c r="BK86" s="395" t="s">
        <v>614</v>
      </c>
      <c r="BL86" s="395">
        <v>990.24806339132056</v>
      </c>
      <c r="BM86" s="395">
        <v>1021.0503188319533</v>
      </c>
      <c r="BN86" s="395">
        <v>980.65736348296559</v>
      </c>
      <c r="BO86" s="395">
        <v>910.86796104224243</v>
      </c>
      <c r="BP86" s="395">
        <v>786.12667915150985</v>
      </c>
      <c r="BQ86" s="395">
        <v>687.87786000466133</v>
      </c>
      <c r="BR86" s="395">
        <v>613.84548653599438</v>
      </c>
      <c r="BS86" s="395">
        <v>523.8623493329909</v>
      </c>
      <c r="BT86" s="395">
        <v>416.20020975040717</v>
      </c>
      <c r="BU86" s="395">
        <v>295.63952027130017</v>
      </c>
      <c r="BV86" s="395">
        <v>167.28583537437677</v>
      </c>
      <c r="BW86" s="395">
        <v>91.96985732762829</v>
      </c>
      <c r="BX86" s="395">
        <v>60.996197289667805</v>
      </c>
      <c r="BY86" s="395">
        <v>49.532811416885252</v>
      </c>
      <c r="BZ86" s="395">
        <v>38.912712326583339</v>
      </c>
      <c r="CA86" s="395">
        <v>34.363574043324299</v>
      </c>
      <c r="CB86" s="395">
        <v>12.393405190538012</v>
      </c>
      <c r="CC86" s="395">
        <v>0.558164949880114</v>
      </c>
      <c r="CD86" s="395">
        <v>0.58580631499922242</v>
      </c>
      <c r="CE86" s="395">
        <v>0.60324259873579866</v>
      </c>
      <c r="CF86" s="395">
        <v>0.62304773432618044</v>
      </c>
      <c r="CG86" s="396">
        <v>0.6507532829017616</v>
      </c>
    </row>
    <row r="87" spans="1:85" s="36" customFormat="1" ht="26.25" customHeight="1" x14ac:dyDescent="0.35">
      <c r="A87" s="547"/>
      <c r="B87" s="56" t="s">
        <v>845</v>
      </c>
      <c r="D87" s="395" t="s">
        <v>614</v>
      </c>
      <c r="E87" s="395" t="s">
        <v>614</v>
      </c>
      <c r="F87" s="395" t="s">
        <v>614</v>
      </c>
      <c r="G87" s="395" t="s">
        <v>614</v>
      </c>
      <c r="H87" s="395" t="s">
        <v>614</v>
      </c>
      <c r="I87" s="395" t="s">
        <v>614</v>
      </c>
      <c r="J87" s="395" t="s">
        <v>614</v>
      </c>
      <c r="K87" s="395" t="s">
        <v>614</v>
      </c>
      <c r="L87" s="395" t="s">
        <v>614</v>
      </c>
      <c r="M87" s="395" t="s">
        <v>614</v>
      </c>
      <c r="N87" s="395" t="s">
        <v>614</v>
      </c>
      <c r="O87" s="395" t="s">
        <v>614</v>
      </c>
      <c r="P87" s="395" t="s">
        <v>614</v>
      </c>
      <c r="Q87" s="395" t="s">
        <v>614</v>
      </c>
      <c r="R87" s="395" t="s">
        <v>614</v>
      </c>
      <c r="S87" s="395" t="s">
        <v>614</v>
      </c>
      <c r="T87" s="395" t="s">
        <v>614</v>
      </c>
      <c r="U87" s="395" t="s">
        <v>614</v>
      </c>
      <c r="V87" s="395" t="s">
        <v>614</v>
      </c>
      <c r="W87" s="395" t="s">
        <v>614</v>
      </c>
      <c r="X87" s="395" t="s">
        <v>614</v>
      </c>
      <c r="Y87" s="395" t="s">
        <v>614</v>
      </c>
      <c r="Z87" s="395" t="s">
        <v>614</v>
      </c>
      <c r="AA87" s="395" t="s">
        <v>614</v>
      </c>
      <c r="AB87" s="395" t="s">
        <v>614</v>
      </c>
      <c r="AC87" s="395" t="s">
        <v>614</v>
      </c>
      <c r="AD87" s="395" t="s">
        <v>614</v>
      </c>
      <c r="AE87" s="395" t="s">
        <v>614</v>
      </c>
      <c r="AF87" s="395" t="s">
        <v>614</v>
      </c>
      <c r="AG87" s="395" t="s">
        <v>614</v>
      </c>
      <c r="AH87" s="395" t="s">
        <v>614</v>
      </c>
      <c r="AI87" s="395" t="s">
        <v>614</v>
      </c>
      <c r="AJ87" s="395" t="s">
        <v>614</v>
      </c>
      <c r="AK87" s="395" t="s">
        <v>614</v>
      </c>
      <c r="AL87" s="395" t="s">
        <v>614</v>
      </c>
      <c r="AM87" s="395" t="s">
        <v>614</v>
      </c>
      <c r="AN87" s="395" t="s">
        <v>614</v>
      </c>
      <c r="AO87" s="395" t="s">
        <v>614</v>
      </c>
      <c r="AP87" s="395" t="s">
        <v>614</v>
      </c>
      <c r="AQ87" s="395" t="s">
        <v>614</v>
      </c>
      <c r="AR87" s="395" t="s">
        <v>614</v>
      </c>
      <c r="AS87" s="395" t="s">
        <v>614</v>
      </c>
      <c r="AT87" s="395" t="s">
        <v>614</v>
      </c>
      <c r="AU87" s="395" t="s">
        <v>614</v>
      </c>
      <c r="AV87" s="395" t="s">
        <v>614</v>
      </c>
      <c r="AW87" s="395" t="s">
        <v>614</v>
      </c>
      <c r="AX87" s="395" t="s">
        <v>614</v>
      </c>
      <c r="AY87" s="395" t="s">
        <v>614</v>
      </c>
      <c r="AZ87" s="395" t="s">
        <v>614</v>
      </c>
      <c r="BA87" s="395" t="s">
        <v>614</v>
      </c>
      <c r="BB87" s="395" t="s">
        <v>614</v>
      </c>
      <c r="BC87" s="395" t="s">
        <v>614</v>
      </c>
      <c r="BD87" s="395" t="s">
        <v>614</v>
      </c>
      <c r="BE87" s="395" t="s">
        <v>614</v>
      </c>
      <c r="BF87" s="395" t="s">
        <v>614</v>
      </c>
      <c r="BG87" s="395" t="s">
        <v>614</v>
      </c>
      <c r="BH87" s="395" t="s">
        <v>614</v>
      </c>
      <c r="BI87" s="395" t="s">
        <v>614</v>
      </c>
      <c r="BJ87" s="395" t="s">
        <v>614</v>
      </c>
      <c r="BK87" s="395" t="s">
        <v>614</v>
      </c>
      <c r="BL87" s="395">
        <v>6341.906311009724</v>
      </c>
      <c r="BM87" s="395">
        <v>6499.7757058390689</v>
      </c>
      <c r="BN87" s="395">
        <v>6571.1592140011571</v>
      </c>
      <c r="BO87" s="395">
        <v>6717.712267109634</v>
      </c>
      <c r="BP87" s="395">
        <v>6771.7864006470627</v>
      </c>
      <c r="BQ87" s="395">
        <v>6785.4061613398817</v>
      </c>
      <c r="BR87" s="395">
        <v>6711.7462160975156</v>
      </c>
      <c r="BS87" s="395">
        <v>6595.0260264601375</v>
      </c>
      <c r="BT87" s="395">
        <v>6241.6502639401169</v>
      </c>
      <c r="BU87" s="395">
        <v>5924.7826044248714</v>
      </c>
      <c r="BV87" s="395">
        <v>5574.3762749998286</v>
      </c>
      <c r="BW87" s="395">
        <v>5309.7139741750834</v>
      </c>
      <c r="BX87" s="395">
        <v>4969.0304311489635</v>
      </c>
      <c r="BY87" s="395">
        <v>4856.5716452499564</v>
      </c>
      <c r="BZ87" s="395">
        <v>4617.3900559931853</v>
      </c>
      <c r="CA87" s="395">
        <v>4665.7048394523263</v>
      </c>
      <c r="CB87" s="395">
        <v>4806.3235474419434</v>
      </c>
      <c r="CC87" s="395">
        <v>4655.4040114498112</v>
      </c>
      <c r="CD87" s="395">
        <v>4568.3969320269507</v>
      </c>
      <c r="CE87" s="395">
        <v>4377.5898732212445</v>
      </c>
      <c r="CF87" s="395">
        <v>4239.0009764876031</v>
      </c>
      <c r="CG87" s="396">
        <v>4153.6466913349523</v>
      </c>
    </row>
    <row r="88" spans="1:85" s="36" customFormat="1" x14ac:dyDescent="0.35">
      <c r="A88" s="547"/>
      <c r="B88" s="56" t="s">
        <v>846</v>
      </c>
      <c r="D88" s="395" t="s">
        <v>614</v>
      </c>
      <c r="E88" s="395" t="s">
        <v>614</v>
      </c>
      <c r="F88" s="395" t="s">
        <v>614</v>
      </c>
      <c r="G88" s="395" t="s">
        <v>614</v>
      </c>
      <c r="H88" s="395" t="s">
        <v>614</v>
      </c>
      <c r="I88" s="395" t="s">
        <v>614</v>
      </c>
      <c r="J88" s="395" t="s">
        <v>614</v>
      </c>
      <c r="K88" s="395" t="s">
        <v>614</v>
      </c>
      <c r="L88" s="395" t="s">
        <v>614</v>
      </c>
      <c r="M88" s="395" t="s">
        <v>614</v>
      </c>
      <c r="N88" s="395" t="s">
        <v>614</v>
      </c>
      <c r="O88" s="395" t="s">
        <v>614</v>
      </c>
      <c r="P88" s="395" t="s">
        <v>614</v>
      </c>
      <c r="Q88" s="395" t="s">
        <v>614</v>
      </c>
      <c r="R88" s="395" t="s">
        <v>614</v>
      </c>
      <c r="S88" s="395" t="s">
        <v>614</v>
      </c>
      <c r="T88" s="395" t="s">
        <v>614</v>
      </c>
      <c r="U88" s="395" t="s">
        <v>614</v>
      </c>
      <c r="V88" s="395" t="s">
        <v>614</v>
      </c>
      <c r="W88" s="395" t="s">
        <v>614</v>
      </c>
      <c r="X88" s="395" t="s">
        <v>614</v>
      </c>
      <c r="Y88" s="395" t="s">
        <v>614</v>
      </c>
      <c r="Z88" s="395" t="s">
        <v>614</v>
      </c>
      <c r="AA88" s="395" t="s">
        <v>614</v>
      </c>
      <c r="AB88" s="395" t="s">
        <v>614</v>
      </c>
      <c r="AC88" s="395" t="s">
        <v>614</v>
      </c>
      <c r="AD88" s="395" t="s">
        <v>614</v>
      </c>
      <c r="AE88" s="395" t="s">
        <v>614</v>
      </c>
      <c r="AF88" s="395" t="s">
        <v>614</v>
      </c>
      <c r="AG88" s="395" t="s">
        <v>614</v>
      </c>
      <c r="AH88" s="395" t="s">
        <v>614</v>
      </c>
      <c r="AI88" s="395" t="s">
        <v>614</v>
      </c>
      <c r="AJ88" s="395" t="s">
        <v>614</v>
      </c>
      <c r="AK88" s="395" t="s">
        <v>614</v>
      </c>
      <c r="AL88" s="395" t="s">
        <v>614</v>
      </c>
      <c r="AM88" s="395" t="s">
        <v>614</v>
      </c>
      <c r="AN88" s="395" t="s">
        <v>614</v>
      </c>
      <c r="AO88" s="395" t="s">
        <v>614</v>
      </c>
      <c r="AP88" s="395" t="s">
        <v>614</v>
      </c>
      <c r="AQ88" s="395" t="s">
        <v>614</v>
      </c>
      <c r="AR88" s="395" t="s">
        <v>614</v>
      </c>
      <c r="AS88" s="395" t="s">
        <v>614</v>
      </c>
      <c r="AT88" s="395" t="s">
        <v>614</v>
      </c>
      <c r="AU88" s="395" t="s">
        <v>614</v>
      </c>
      <c r="AV88" s="395" t="s">
        <v>614</v>
      </c>
      <c r="AW88" s="395" t="s">
        <v>614</v>
      </c>
      <c r="AX88" s="395" t="s">
        <v>614</v>
      </c>
      <c r="AY88" s="395" t="s">
        <v>614</v>
      </c>
      <c r="AZ88" s="395" t="s">
        <v>614</v>
      </c>
      <c r="BA88" s="395" t="s">
        <v>614</v>
      </c>
      <c r="BB88" s="395" t="s">
        <v>614</v>
      </c>
      <c r="BC88" s="395" t="s">
        <v>614</v>
      </c>
      <c r="BD88" s="395" t="s">
        <v>614</v>
      </c>
      <c r="BE88" s="395" t="s">
        <v>614</v>
      </c>
      <c r="BF88" s="395" t="s">
        <v>614</v>
      </c>
      <c r="BG88" s="395" t="s">
        <v>614</v>
      </c>
      <c r="BH88" s="395" t="s">
        <v>614</v>
      </c>
      <c r="BI88" s="395" t="s">
        <v>614</v>
      </c>
      <c r="BJ88" s="395" t="s">
        <v>614</v>
      </c>
      <c r="BK88" s="395" t="s">
        <v>614</v>
      </c>
      <c r="BL88" s="395">
        <v>151.89730479640772</v>
      </c>
      <c r="BM88" s="395">
        <v>190.03049332760006</v>
      </c>
      <c r="BN88" s="395">
        <v>226.25727195886952</v>
      </c>
      <c r="BO88" s="395">
        <v>260.752808107612</v>
      </c>
      <c r="BP88" s="395">
        <v>315.16165083385027</v>
      </c>
      <c r="BQ88" s="395">
        <v>353.21562999039776</v>
      </c>
      <c r="BR88" s="395">
        <v>379.33491060827004</v>
      </c>
      <c r="BS88" s="395">
        <v>412.36363121296534</v>
      </c>
      <c r="BT88" s="395">
        <v>405.76360605752495</v>
      </c>
      <c r="BU88" s="395">
        <v>378.07187434549041</v>
      </c>
      <c r="BV88" s="395">
        <v>397.56787288536822</v>
      </c>
      <c r="BW88" s="395">
        <v>436.74957847229223</v>
      </c>
      <c r="BX88" s="395">
        <v>505.21776082824721</v>
      </c>
      <c r="BY88" s="395">
        <v>604.65462681136592</v>
      </c>
      <c r="BZ88" s="395">
        <v>747.09701884941671</v>
      </c>
      <c r="CA88" s="395">
        <v>923.48941799182137</v>
      </c>
      <c r="CB88" s="395">
        <v>770.51948291190308</v>
      </c>
      <c r="CC88" s="395">
        <v>609.93374832020902</v>
      </c>
      <c r="CD88" s="395">
        <v>639.92953303463946</v>
      </c>
      <c r="CE88" s="395">
        <v>658.97677206862193</v>
      </c>
      <c r="CF88" s="395">
        <v>680.6117234946023</v>
      </c>
      <c r="CG88" s="396">
        <v>710.87701478369297</v>
      </c>
    </row>
    <row r="89" spans="1:85" s="36" customFormat="1" x14ac:dyDescent="0.35">
      <c r="A89" s="547"/>
      <c r="B89" s="56" t="s">
        <v>847</v>
      </c>
      <c r="D89" s="395" t="s">
        <v>614</v>
      </c>
      <c r="E89" s="395" t="s">
        <v>614</v>
      </c>
      <c r="F89" s="395" t="s">
        <v>614</v>
      </c>
      <c r="G89" s="395" t="s">
        <v>614</v>
      </c>
      <c r="H89" s="395" t="s">
        <v>614</v>
      </c>
      <c r="I89" s="395" t="s">
        <v>614</v>
      </c>
      <c r="J89" s="395" t="s">
        <v>614</v>
      </c>
      <c r="K89" s="395" t="s">
        <v>614</v>
      </c>
      <c r="L89" s="395" t="s">
        <v>614</v>
      </c>
      <c r="M89" s="395" t="s">
        <v>614</v>
      </c>
      <c r="N89" s="395" t="s">
        <v>614</v>
      </c>
      <c r="O89" s="395" t="s">
        <v>614</v>
      </c>
      <c r="P89" s="395" t="s">
        <v>614</v>
      </c>
      <c r="Q89" s="395" t="s">
        <v>614</v>
      </c>
      <c r="R89" s="395" t="s">
        <v>614</v>
      </c>
      <c r="S89" s="395" t="s">
        <v>614</v>
      </c>
      <c r="T89" s="395" t="s">
        <v>614</v>
      </c>
      <c r="U89" s="395" t="s">
        <v>614</v>
      </c>
      <c r="V89" s="395" t="s">
        <v>614</v>
      </c>
      <c r="W89" s="395" t="s">
        <v>614</v>
      </c>
      <c r="X89" s="395" t="s">
        <v>614</v>
      </c>
      <c r="Y89" s="395" t="s">
        <v>614</v>
      </c>
      <c r="Z89" s="395" t="s">
        <v>614</v>
      </c>
      <c r="AA89" s="395" t="s">
        <v>614</v>
      </c>
      <c r="AB89" s="395" t="s">
        <v>614</v>
      </c>
      <c r="AC89" s="395" t="s">
        <v>614</v>
      </c>
      <c r="AD89" s="395" t="s">
        <v>614</v>
      </c>
      <c r="AE89" s="395" t="s">
        <v>614</v>
      </c>
      <c r="AF89" s="395" t="s">
        <v>614</v>
      </c>
      <c r="AG89" s="395" t="s">
        <v>614</v>
      </c>
      <c r="AH89" s="395" t="s">
        <v>614</v>
      </c>
      <c r="AI89" s="395" t="s">
        <v>614</v>
      </c>
      <c r="AJ89" s="395" t="s">
        <v>614</v>
      </c>
      <c r="AK89" s="395" t="s">
        <v>614</v>
      </c>
      <c r="AL89" s="395" t="s">
        <v>614</v>
      </c>
      <c r="AM89" s="395" t="s">
        <v>614</v>
      </c>
      <c r="AN89" s="395" t="s">
        <v>614</v>
      </c>
      <c r="AO89" s="395" t="s">
        <v>614</v>
      </c>
      <c r="AP89" s="395" t="s">
        <v>614</v>
      </c>
      <c r="AQ89" s="395" t="s">
        <v>614</v>
      </c>
      <c r="AR89" s="395" t="s">
        <v>614</v>
      </c>
      <c r="AS89" s="395" t="s">
        <v>614</v>
      </c>
      <c r="AT89" s="395" t="s">
        <v>614</v>
      </c>
      <c r="AU89" s="395" t="s">
        <v>614</v>
      </c>
      <c r="AV89" s="395" t="s">
        <v>614</v>
      </c>
      <c r="AW89" s="395" t="s">
        <v>614</v>
      </c>
      <c r="AX89" s="395" t="s">
        <v>614</v>
      </c>
      <c r="AY89" s="395" t="s">
        <v>614</v>
      </c>
      <c r="AZ89" s="395" t="s">
        <v>614</v>
      </c>
      <c r="BA89" s="395" t="s">
        <v>614</v>
      </c>
      <c r="BB89" s="395" t="s">
        <v>614</v>
      </c>
      <c r="BC89" s="395" t="s">
        <v>614</v>
      </c>
      <c r="BD89" s="395" t="s">
        <v>614</v>
      </c>
      <c r="BE89" s="395" t="s">
        <v>614</v>
      </c>
      <c r="BF89" s="395" t="s">
        <v>614</v>
      </c>
      <c r="BG89" s="395" t="s">
        <v>614</v>
      </c>
      <c r="BH89" s="395" t="s">
        <v>614</v>
      </c>
      <c r="BI89" s="395" t="s">
        <v>614</v>
      </c>
      <c r="BJ89" s="395" t="s">
        <v>614</v>
      </c>
      <c r="BK89" s="395" t="s">
        <v>614</v>
      </c>
      <c r="BL89" s="395">
        <v>34.990309812725478</v>
      </c>
      <c r="BM89" s="395">
        <v>39.90577228690502</v>
      </c>
      <c r="BN89" s="395">
        <v>43.456402676936555</v>
      </c>
      <c r="BO89" s="395">
        <v>45.287992466666033</v>
      </c>
      <c r="BP89" s="395">
        <v>46.747178991924891</v>
      </c>
      <c r="BQ89" s="395">
        <v>45.526110388298115</v>
      </c>
      <c r="BR89" s="395">
        <v>44.565188552541066</v>
      </c>
      <c r="BS89" s="395">
        <v>44.799702341270041</v>
      </c>
      <c r="BT89" s="395">
        <v>42.852440234519378</v>
      </c>
      <c r="BU89" s="395">
        <v>35.258184307753559</v>
      </c>
      <c r="BV89" s="395">
        <v>32.322380911537124</v>
      </c>
      <c r="BW89" s="395">
        <v>23.577853250555407</v>
      </c>
      <c r="BX89" s="395">
        <v>17.105907375278484</v>
      </c>
      <c r="BY89" s="395">
        <v>13.744162894686722</v>
      </c>
      <c r="BZ89" s="395">
        <v>9.4864757923829952</v>
      </c>
      <c r="CA89" s="395">
        <v>7.4599461154269928</v>
      </c>
      <c r="CB89" s="395">
        <v>3.4365993747050925</v>
      </c>
      <c r="CC89" s="395">
        <v>0.66813492869591884</v>
      </c>
      <c r="CD89" s="395">
        <v>0.70032484274343143</v>
      </c>
      <c r="CE89" s="395">
        <v>0.72116972330069185</v>
      </c>
      <c r="CF89" s="395">
        <v>0.744846539532802</v>
      </c>
      <c r="CG89" s="396">
        <v>0.77796821038631636</v>
      </c>
    </row>
    <row r="90" spans="1:85" s="36" customFormat="1" x14ac:dyDescent="0.35">
      <c r="A90" s="547"/>
      <c r="B90" s="56" t="s">
        <v>36</v>
      </c>
      <c r="D90" s="395" t="s">
        <v>614</v>
      </c>
      <c r="E90" s="395" t="s">
        <v>614</v>
      </c>
      <c r="F90" s="395" t="s">
        <v>614</v>
      </c>
      <c r="G90" s="395" t="s">
        <v>614</v>
      </c>
      <c r="H90" s="395" t="s">
        <v>614</v>
      </c>
      <c r="I90" s="395" t="s">
        <v>614</v>
      </c>
      <c r="J90" s="395" t="s">
        <v>614</v>
      </c>
      <c r="K90" s="395" t="s">
        <v>614</v>
      </c>
      <c r="L90" s="395" t="s">
        <v>614</v>
      </c>
      <c r="M90" s="395" t="s">
        <v>614</v>
      </c>
      <c r="N90" s="395" t="s">
        <v>614</v>
      </c>
      <c r="O90" s="395" t="s">
        <v>614</v>
      </c>
      <c r="P90" s="395" t="s">
        <v>614</v>
      </c>
      <c r="Q90" s="395" t="s">
        <v>614</v>
      </c>
      <c r="R90" s="395" t="s">
        <v>614</v>
      </c>
      <c r="S90" s="395" t="s">
        <v>614</v>
      </c>
      <c r="T90" s="395" t="s">
        <v>614</v>
      </c>
      <c r="U90" s="395" t="s">
        <v>614</v>
      </c>
      <c r="V90" s="395" t="s">
        <v>614</v>
      </c>
      <c r="W90" s="395" t="s">
        <v>614</v>
      </c>
      <c r="X90" s="395" t="s">
        <v>614</v>
      </c>
      <c r="Y90" s="395" t="s">
        <v>614</v>
      </c>
      <c r="Z90" s="395" t="s">
        <v>614</v>
      </c>
      <c r="AA90" s="395" t="s">
        <v>614</v>
      </c>
      <c r="AB90" s="395" t="s">
        <v>614</v>
      </c>
      <c r="AC90" s="395" t="s">
        <v>614</v>
      </c>
      <c r="AD90" s="395" t="s">
        <v>614</v>
      </c>
      <c r="AE90" s="395" t="s">
        <v>614</v>
      </c>
      <c r="AF90" s="395" t="s">
        <v>614</v>
      </c>
      <c r="AG90" s="395" t="s">
        <v>614</v>
      </c>
      <c r="AH90" s="395" t="s">
        <v>614</v>
      </c>
      <c r="AI90" s="395" t="s">
        <v>614</v>
      </c>
      <c r="AJ90" s="395" t="s">
        <v>614</v>
      </c>
      <c r="AK90" s="395" t="s">
        <v>614</v>
      </c>
      <c r="AL90" s="395" t="s">
        <v>614</v>
      </c>
      <c r="AM90" s="395" t="s">
        <v>614</v>
      </c>
      <c r="AN90" s="395" t="s">
        <v>614</v>
      </c>
      <c r="AO90" s="395" t="s">
        <v>614</v>
      </c>
      <c r="AP90" s="395" t="s">
        <v>614</v>
      </c>
      <c r="AQ90" s="395" t="s">
        <v>614</v>
      </c>
      <c r="AR90" s="395" t="s">
        <v>614</v>
      </c>
      <c r="AS90" s="395" t="s">
        <v>614</v>
      </c>
      <c r="AT90" s="395" t="s">
        <v>614</v>
      </c>
      <c r="AU90" s="395" t="s">
        <v>614</v>
      </c>
      <c r="AV90" s="395" t="s">
        <v>614</v>
      </c>
      <c r="AW90" s="395" t="s">
        <v>614</v>
      </c>
      <c r="AX90" s="395" t="s">
        <v>614</v>
      </c>
      <c r="AY90" s="395" t="s">
        <v>614</v>
      </c>
      <c r="AZ90" s="395" t="s">
        <v>614</v>
      </c>
      <c r="BA90" s="395" t="s">
        <v>614</v>
      </c>
      <c r="BB90" s="395" t="s">
        <v>614</v>
      </c>
      <c r="BC90" s="395" t="s">
        <v>614</v>
      </c>
      <c r="BD90" s="395" t="s">
        <v>614</v>
      </c>
      <c r="BE90" s="395" t="s">
        <v>614</v>
      </c>
      <c r="BF90" s="395" t="s">
        <v>614</v>
      </c>
      <c r="BG90" s="395" t="s">
        <v>614</v>
      </c>
      <c r="BH90" s="395" t="s">
        <v>614</v>
      </c>
      <c r="BI90" s="395" t="s">
        <v>614</v>
      </c>
      <c r="BJ90" s="395" t="s">
        <v>614</v>
      </c>
      <c r="BK90" s="395" t="s">
        <v>614</v>
      </c>
      <c r="BL90" s="395">
        <v>1114.2275009872715</v>
      </c>
      <c r="BM90" s="395">
        <v>1223.2877850502828</v>
      </c>
      <c r="BN90" s="395">
        <v>1167.0027532021115</v>
      </c>
      <c r="BO90" s="395">
        <v>1229.105952646082</v>
      </c>
      <c r="BP90" s="395">
        <v>1362.5680724594936</v>
      </c>
      <c r="BQ90" s="395">
        <v>1470.1902157375696</v>
      </c>
      <c r="BR90" s="395">
        <v>1594.0741006683493</v>
      </c>
      <c r="BS90" s="395">
        <v>1706.6027554028424</v>
      </c>
      <c r="BT90" s="395">
        <v>1768.8933691723582</v>
      </c>
      <c r="BU90" s="395">
        <v>1827.5733164834476</v>
      </c>
      <c r="BV90" s="395">
        <v>1856.6792783929975</v>
      </c>
      <c r="BW90" s="395">
        <v>1882.3942333993937</v>
      </c>
      <c r="BX90" s="395">
        <v>1887.4052887007788</v>
      </c>
      <c r="BY90" s="395">
        <v>1996.8520501892333</v>
      </c>
      <c r="BZ90" s="395">
        <v>1991.3041356394056</v>
      </c>
      <c r="CA90" s="395">
        <v>1953.5376082680357</v>
      </c>
      <c r="CB90" s="395">
        <v>2179.1691007097866</v>
      </c>
      <c r="CC90" s="395">
        <v>2250.6275835397314</v>
      </c>
      <c r="CD90" s="395">
        <v>2385.9626990994484</v>
      </c>
      <c r="CE90" s="395">
        <v>2435.0580713239465</v>
      </c>
      <c r="CF90" s="395">
        <v>2535.0789259595458</v>
      </c>
      <c r="CG90" s="396">
        <v>2707.3242262370081</v>
      </c>
    </row>
    <row r="91" spans="1:85" s="36" customFormat="1" x14ac:dyDescent="0.35">
      <c r="A91" s="547"/>
      <c r="B91" s="56" t="s">
        <v>888</v>
      </c>
      <c r="D91" s="395" t="s">
        <v>614</v>
      </c>
      <c r="E91" s="395" t="s">
        <v>614</v>
      </c>
      <c r="F91" s="395" t="s">
        <v>614</v>
      </c>
      <c r="G91" s="395" t="s">
        <v>614</v>
      </c>
      <c r="H91" s="395" t="s">
        <v>614</v>
      </c>
      <c r="I91" s="395" t="s">
        <v>614</v>
      </c>
      <c r="J91" s="395" t="s">
        <v>614</v>
      </c>
      <c r="K91" s="395" t="s">
        <v>614</v>
      </c>
      <c r="L91" s="395" t="s">
        <v>614</v>
      </c>
      <c r="M91" s="395" t="s">
        <v>614</v>
      </c>
      <c r="N91" s="395" t="s">
        <v>614</v>
      </c>
      <c r="O91" s="395" t="s">
        <v>614</v>
      </c>
      <c r="P91" s="395" t="s">
        <v>614</v>
      </c>
      <c r="Q91" s="395" t="s">
        <v>614</v>
      </c>
      <c r="R91" s="395" t="s">
        <v>614</v>
      </c>
      <c r="S91" s="395" t="s">
        <v>614</v>
      </c>
      <c r="T91" s="395" t="s">
        <v>614</v>
      </c>
      <c r="U91" s="395" t="s">
        <v>614</v>
      </c>
      <c r="V91" s="395" t="s">
        <v>614</v>
      </c>
      <c r="W91" s="395" t="s">
        <v>614</v>
      </c>
      <c r="X91" s="395" t="s">
        <v>614</v>
      </c>
      <c r="Y91" s="395" t="s">
        <v>614</v>
      </c>
      <c r="Z91" s="395" t="s">
        <v>614</v>
      </c>
      <c r="AA91" s="395" t="s">
        <v>614</v>
      </c>
      <c r="AB91" s="395" t="s">
        <v>614</v>
      </c>
      <c r="AC91" s="395" t="s">
        <v>614</v>
      </c>
      <c r="AD91" s="395" t="s">
        <v>614</v>
      </c>
      <c r="AE91" s="395" t="s">
        <v>614</v>
      </c>
      <c r="AF91" s="395" t="s">
        <v>614</v>
      </c>
      <c r="AG91" s="395" t="s">
        <v>614</v>
      </c>
      <c r="AH91" s="395" t="s">
        <v>614</v>
      </c>
      <c r="AI91" s="395" t="s">
        <v>614</v>
      </c>
      <c r="AJ91" s="395" t="s">
        <v>614</v>
      </c>
      <c r="AK91" s="395" t="s">
        <v>614</v>
      </c>
      <c r="AL91" s="395" t="s">
        <v>614</v>
      </c>
      <c r="AM91" s="395" t="s">
        <v>614</v>
      </c>
      <c r="AN91" s="395" t="s">
        <v>614</v>
      </c>
      <c r="AO91" s="395" t="s">
        <v>614</v>
      </c>
      <c r="AP91" s="395" t="s">
        <v>614</v>
      </c>
      <c r="AQ91" s="395" t="s">
        <v>614</v>
      </c>
      <c r="AR91" s="395" t="s">
        <v>614</v>
      </c>
      <c r="AS91" s="395" t="s">
        <v>614</v>
      </c>
      <c r="AT91" s="395" t="s">
        <v>614</v>
      </c>
      <c r="AU91" s="395" t="s">
        <v>614</v>
      </c>
      <c r="AV91" s="395" t="s">
        <v>614</v>
      </c>
      <c r="AW91" s="395" t="s">
        <v>614</v>
      </c>
      <c r="AX91" s="395" t="s">
        <v>614</v>
      </c>
      <c r="AY91" s="395" t="s">
        <v>614</v>
      </c>
      <c r="AZ91" s="395" t="s">
        <v>614</v>
      </c>
      <c r="BA91" s="395" t="s">
        <v>614</v>
      </c>
      <c r="BB91" s="395" t="s">
        <v>614</v>
      </c>
      <c r="BC91" s="395" t="s">
        <v>614</v>
      </c>
      <c r="BD91" s="395" t="s">
        <v>614</v>
      </c>
      <c r="BE91" s="395" t="s">
        <v>614</v>
      </c>
      <c r="BF91" s="395" t="s">
        <v>614</v>
      </c>
      <c r="BG91" s="395" t="s">
        <v>614</v>
      </c>
      <c r="BH91" s="395" t="s">
        <v>614</v>
      </c>
      <c r="BI91" s="395" t="s">
        <v>614</v>
      </c>
      <c r="BJ91" s="395" t="s">
        <v>614</v>
      </c>
      <c r="BK91" s="395" t="s">
        <v>614</v>
      </c>
      <c r="BL91" s="395">
        <v>2646.1164890753312</v>
      </c>
      <c r="BM91" s="395">
        <v>3655.2063208296695</v>
      </c>
      <c r="BN91" s="395">
        <v>4715.5120863929105</v>
      </c>
      <c r="BO91" s="395">
        <v>5552.1907482852812</v>
      </c>
      <c r="BP91" s="395">
        <v>6157.3014799118682</v>
      </c>
      <c r="BQ91" s="395">
        <v>6806.5123428106899</v>
      </c>
      <c r="BR91" s="395">
        <v>7347.4057947542315</v>
      </c>
      <c r="BS91" s="395">
        <v>7525.6381245163648</v>
      </c>
      <c r="BT91" s="395">
        <v>7119.3701672055504</v>
      </c>
      <c r="BU91" s="395">
        <v>6544.7620038105379</v>
      </c>
      <c r="BV91" s="395">
        <v>5945.1724483691878</v>
      </c>
      <c r="BW91" s="395">
        <v>5136.5839096095278</v>
      </c>
      <c r="BX91" s="395">
        <v>4451.9851396874383</v>
      </c>
      <c r="BY91" s="395">
        <v>3957.3187097806835</v>
      </c>
      <c r="BZ91" s="395">
        <v>3338.6181310938114</v>
      </c>
      <c r="CA91" s="395">
        <v>3095.640414463453</v>
      </c>
      <c r="CB91" s="395">
        <v>3006.4113299394608</v>
      </c>
      <c r="CC91" s="395">
        <v>2513.3952231377593</v>
      </c>
      <c r="CD91" s="395">
        <v>2635.7671599426344</v>
      </c>
      <c r="CE91" s="395">
        <v>2707.3392126269214</v>
      </c>
      <c r="CF91" s="395">
        <v>2785.9408884058612</v>
      </c>
      <c r="CG91" s="396">
        <v>2898.6956418649047</v>
      </c>
    </row>
    <row r="92" spans="1:85" s="36" customFormat="1" ht="26.25" customHeight="1" x14ac:dyDescent="0.35">
      <c r="A92" s="547"/>
      <c r="B92" s="543" t="s">
        <v>889</v>
      </c>
      <c r="D92" s="395">
        <v>0</v>
      </c>
      <c r="E92" s="395">
        <v>0</v>
      </c>
      <c r="F92" s="395">
        <v>0</v>
      </c>
      <c r="G92" s="395">
        <v>0</v>
      </c>
      <c r="H92" s="395">
        <v>0</v>
      </c>
      <c r="I92" s="395">
        <v>0</v>
      </c>
      <c r="J92" s="395">
        <v>0</v>
      </c>
      <c r="K92" s="395">
        <v>0</v>
      </c>
      <c r="L92" s="395">
        <v>0</v>
      </c>
      <c r="M92" s="395">
        <v>0</v>
      </c>
      <c r="N92" s="395">
        <v>0</v>
      </c>
      <c r="O92" s="395">
        <v>0</v>
      </c>
      <c r="P92" s="395">
        <v>0</v>
      </c>
      <c r="Q92" s="395">
        <v>0</v>
      </c>
      <c r="R92" s="395">
        <v>0</v>
      </c>
      <c r="S92" s="395">
        <v>0</v>
      </c>
      <c r="T92" s="395">
        <v>0</v>
      </c>
      <c r="U92" s="395">
        <v>0</v>
      </c>
      <c r="V92" s="395">
        <v>0</v>
      </c>
      <c r="W92" s="395">
        <v>0</v>
      </c>
      <c r="X92" s="395">
        <v>0</v>
      </c>
      <c r="Y92" s="395">
        <v>0</v>
      </c>
      <c r="Z92" s="395">
        <v>0</v>
      </c>
      <c r="AA92" s="395">
        <v>0</v>
      </c>
      <c r="AB92" s="395">
        <v>0</v>
      </c>
      <c r="AC92" s="395">
        <v>0</v>
      </c>
      <c r="AD92" s="395">
        <v>0</v>
      </c>
      <c r="AE92" s="395">
        <v>0</v>
      </c>
      <c r="AF92" s="395">
        <v>0</v>
      </c>
      <c r="AG92" s="395">
        <v>0</v>
      </c>
      <c r="AH92" s="395">
        <v>2016.3638291402599</v>
      </c>
      <c r="AI92" s="395">
        <v>1896.2830203247956</v>
      </c>
      <c r="AJ92" s="395">
        <v>2055.4514437332505</v>
      </c>
      <c r="AK92" s="395">
        <v>3007.2673029435014</v>
      </c>
      <c r="AL92" s="395">
        <v>3599.2913161477709</v>
      </c>
      <c r="AM92" s="395">
        <v>4062.8321223002631</v>
      </c>
      <c r="AN92" s="395">
        <v>4323.2950486824047</v>
      </c>
      <c r="AO92" s="395">
        <v>4598.0169808267474</v>
      </c>
      <c r="AP92" s="395">
        <v>4747.0480550183756</v>
      </c>
      <c r="AQ92" s="395">
        <v>4646.5466002504236</v>
      </c>
      <c r="AR92" s="395">
        <v>5033.6630985686515</v>
      </c>
      <c r="AS92" s="395">
        <v>5233.832762381041</v>
      </c>
      <c r="AT92" s="395">
        <v>5486.0324780190876</v>
      </c>
      <c r="AU92" s="395">
        <v>5729.7969522975081</v>
      </c>
      <c r="AV92" s="395">
        <v>6084.5712824351349</v>
      </c>
      <c r="AW92" s="395">
        <v>6719.0140012297361</v>
      </c>
      <c r="AX92" s="395">
        <v>7051.5336720917721</v>
      </c>
      <c r="AY92" s="395">
        <v>7262.1847522250546</v>
      </c>
      <c r="AZ92" s="395">
        <v>7290.21745577412</v>
      </c>
      <c r="BA92" s="395">
        <v>7361.0483037878084</v>
      </c>
      <c r="BB92" s="395">
        <v>7382.9533115384911</v>
      </c>
      <c r="BC92" s="395">
        <v>7562.090578607409</v>
      </c>
      <c r="BD92" s="395">
        <v>7881.8861226248682</v>
      </c>
      <c r="BE92" s="395">
        <v>8209.5470543137217</v>
      </c>
      <c r="BF92" s="395">
        <v>8613.3889819462802</v>
      </c>
      <c r="BG92" s="395">
        <v>7819.0519652923531</v>
      </c>
      <c r="BH92" s="395">
        <v>7777.3069812378781</v>
      </c>
      <c r="BI92" s="395">
        <v>7596.3244396444052</v>
      </c>
      <c r="BJ92" s="395">
        <v>7879.5826011888221</v>
      </c>
      <c r="BK92" s="395">
        <v>7791.3698519137288</v>
      </c>
      <c r="BL92" s="395">
        <v>8405.7390499855774</v>
      </c>
      <c r="BM92" s="395">
        <v>8683.6296500508179</v>
      </c>
      <c r="BN92" s="395">
        <v>8798.1879198047372</v>
      </c>
      <c r="BO92" s="395">
        <v>9070.6230820743585</v>
      </c>
      <c r="BP92" s="395">
        <v>9170.9324085160952</v>
      </c>
      <c r="BQ92" s="395">
        <v>9162.5857843015692</v>
      </c>
      <c r="BR92" s="395">
        <v>9099.0092891783424</v>
      </c>
      <c r="BS92" s="395">
        <v>8964.7031065331594</v>
      </c>
      <c r="BT92" s="395">
        <v>8500.5220476745726</v>
      </c>
      <c r="BU92" s="395">
        <v>8050.0055607981622</v>
      </c>
      <c r="BV92" s="395">
        <v>7555.4697507569845</v>
      </c>
      <c r="BW92" s="395">
        <v>7292.183825272984</v>
      </c>
      <c r="BX92" s="395">
        <v>6926.4855569293441</v>
      </c>
      <c r="BY92" s="395">
        <v>6871.9144959939631</v>
      </c>
      <c r="BZ92" s="395">
        <v>6644.353930318226</v>
      </c>
      <c r="CA92" s="395">
        <v>6657.1516865495769</v>
      </c>
      <c r="CB92" s="395">
        <v>6963.6010414152097</v>
      </c>
      <c r="CC92" s="395">
        <v>6886.4881658858267</v>
      </c>
      <c r="CD92" s="395">
        <v>6938.0437012633774</v>
      </c>
      <c r="CE92" s="395">
        <v>6797.188203899379</v>
      </c>
      <c r="CF92" s="395">
        <v>6759.9453658166285</v>
      </c>
      <c r="CG92" s="396">
        <v>6847.4180381214892</v>
      </c>
    </row>
    <row r="93" spans="1:85" s="36" customFormat="1" x14ac:dyDescent="0.35">
      <c r="A93" s="547"/>
      <c r="B93" s="543" t="s">
        <v>890</v>
      </c>
      <c r="D93" s="395">
        <v>0</v>
      </c>
      <c r="E93" s="395">
        <v>0</v>
      </c>
      <c r="F93" s="395">
        <v>0</v>
      </c>
      <c r="G93" s="395">
        <v>0</v>
      </c>
      <c r="H93" s="395">
        <v>0</v>
      </c>
      <c r="I93" s="395">
        <v>0</v>
      </c>
      <c r="J93" s="395">
        <v>0</v>
      </c>
      <c r="K93" s="395">
        <v>0</v>
      </c>
      <c r="L93" s="395">
        <v>0</v>
      </c>
      <c r="M93" s="395">
        <v>0</v>
      </c>
      <c r="N93" s="395">
        <v>0</v>
      </c>
      <c r="O93" s="395">
        <v>0</v>
      </c>
      <c r="P93" s="395">
        <v>0</v>
      </c>
      <c r="Q93" s="395">
        <v>0</v>
      </c>
      <c r="R93" s="395">
        <v>0</v>
      </c>
      <c r="S93" s="395">
        <v>0</v>
      </c>
      <c r="T93" s="395">
        <v>0</v>
      </c>
      <c r="U93" s="395">
        <v>0</v>
      </c>
      <c r="V93" s="395">
        <v>0</v>
      </c>
      <c r="W93" s="395">
        <v>0</v>
      </c>
      <c r="X93" s="395">
        <v>0</v>
      </c>
      <c r="Y93" s="395">
        <v>0</v>
      </c>
      <c r="Z93" s="395">
        <v>0</v>
      </c>
      <c r="AA93" s="395">
        <v>0</v>
      </c>
      <c r="AB93" s="395">
        <v>0</v>
      </c>
      <c r="AC93" s="395">
        <v>0</v>
      </c>
      <c r="AD93" s="395">
        <v>0</v>
      </c>
      <c r="AE93" s="395">
        <v>0</v>
      </c>
      <c r="AF93" s="395">
        <v>0</v>
      </c>
      <c r="AG93" s="395">
        <v>0</v>
      </c>
      <c r="AH93" s="395">
        <v>2513.4553831349872</v>
      </c>
      <c r="AI93" s="395">
        <v>2366.5596514131958</v>
      </c>
      <c r="AJ93" s="395">
        <v>2566.8552051506003</v>
      </c>
      <c r="AK93" s="395">
        <v>3753.7245050371248</v>
      </c>
      <c r="AL93" s="395">
        <v>4494.1378785497682</v>
      </c>
      <c r="AM93" s="395">
        <v>5071.4791932044873</v>
      </c>
      <c r="AN93" s="395">
        <v>5394.1543924398384</v>
      </c>
      <c r="AO93" s="395">
        <v>5736.8651244985276</v>
      </c>
      <c r="AP93" s="395">
        <v>5929.4929094784438</v>
      </c>
      <c r="AQ93" s="395">
        <v>5799.8338561336332</v>
      </c>
      <c r="AR93" s="395">
        <v>5265.1298070715739</v>
      </c>
      <c r="AS93" s="395">
        <v>5598.7222361641616</v>
      </c>
      <c r="AT93" s="395">
        <v>6544.5100663025705</v>
      </c>
      <c r="AU93" s="395">
        <v>8429.5394080858277</v>
      </c>
      <c r="AV93" s="395">
        <v>10844.28111300489</v>
      </c>
      <c r="AW93" s="395">
        <v>12700.24391845502</v>
      </c>
      <c r="AX93" s="395">
        <v>13888.739196153969</v>
      </c>
      <c r="AY93" s="395">
        <v>14584.889557847167</v>
      </c>
      <c r="AZ93" s="395">
        <v>14821.374594350898</v>
      </c>
      <c r="BA93" s="395">
        <v>14357.450728523445</v>
      </c>
      <c r="BB93" s="395">
        <v>13825.875667353561</v>
      </c>
      <c r="BC93" s="395">
        <v>13369.118662917408</v>
      </c>
      <c r="BD93" s="395">
        <v>13029.303585319154</v>
      </c>
      <c r="BE93" s="395">
        <v>13128.469603849899</v>
      </c>
      <c r="BF93" s="395">
        <v>14143.267940787886</v>
      </c>
      <c r="BG93" s="395">
        <v>13925.542203337209</v>
      </c>
      <c r="BH93" s="395">
        <v>14720.518405807612</v>
      </c>
      <c r="BI93" s="395">
        <v>15586.101273509335</v>
      </c>
      <c r="BJ93" s="395">
        <v>16174.274818890201</v>
      </c>
      <c r="BK93" s="395">
        <v>17103.465115364772</v>
      </c>
      <c r="BL93" s="395">
        <v>17714.995006533161</v>
      </c>
      <c r="BM93" s="395">
        <v>21438.868535240726</v>
      </c>
      <c r="BN93" s="395">
        <v>22891.058768034742</v>
      </c>
      <c r="BO93" s="395">
        <v>24092.906995978985</v>
      </c>
      <c r="BP93" s="395">
        <v>24931.624463138145</v>
      </c>
      <c r="BQ93" s="395">
        <v>24678.485218615493</v>
      </c>
      <c r="BR93" s="395">
        <v>24536.565033745508</v>
      </c>
      <c r="BS93" s="395">
        <v>24331.060080879175</v>
      </c>
      <c r="BT93" s="395">
        <v>22981.266680590234</v>
      </c>
      <c r="BU93" s="395">
        <v>21437.628641229265</v>
      </c>
      <c r="BV93" s="395">
        <v>19289.023363077875</v>
      </c>
      <c r="BW93" s="395">
        <v>15957.196081660884</v>
      </c>
      <c r="BX93" s="395">
        <v>13884.692665728429</v>
      </c>
      <c r="BY93" s="395">
        <v>12602.095891978051</v>
      </c>
      <c r="BZ93" s="395">
        <v>10929.832796254219</v>
      </c>
      <c r="CA93" s="395">
        <v>10148.055168795347</v>
      </c>
      <c r="CB93" s="395">
        <v>8794.12313675121</v>
      </c>
      <c r="CC93" s="395">
        <v>5313.4985840212039</v>
      </c>
      <c r="CD93" s="395">
        <v>4371.1967417800797</v>
      </c>
      <c r="CE93" s="395">
        <v>4489.7146676044358</v>
      </c>
      <c r="CF93" s="395">
        <v>4625.0009771554878</v>
      </c>
      <c r="CG93" s="396">
        <v>4818.3244584619397</v>
      </c>
    </row>
    <row r="94" spans="1:85" s="36" customFormat="1" ht="26.25" customHeight="1" x14ac:dyDescent="0.35">
      <c r="A94" s="545"/>
      <c r="B94" s="58" t="s">
        <v>851</v>
      </c>
      <c r="D94" s="395"/>
      <c r="E94" s="395"/>
      <c r="F94" s="395"/>
      <c r="G94" s="395"/>
      <c r="H94" s="395"/>
      <c r="I94" s="395"/>
      <c r="J94" s="395"/>
      <c r="K94" s="395"/>
      <c r="L94" s="395"/>
      <c r="M94" s="395"/>
      <c r="N94" s="395"/>
      <c r="O94" s="395"/>
      <c r="P94" s="395"/>
      <c r="Q94" s="395"/>
      <c r="R94" s="395"/>
      <c r="S94" s="395"/>
      <c r="T94" s="395"/>
      <c r="U94" s="395"/>
      <c r="V94" s="395"/>
      <c r="W94" s="395"/>
      <c r="X94" s="395"/>
      <c r="Y94" s="395"/>
      <c r="Z94" s="395"/>
      <c r="AA94" s="395"/>
      <c r="AB94" s="395"/>
      <c r="AC94" s="395"/>
      <c r="AD94" s="395"/>
      <c r="AE94" s="395"/>
      <c r="AF94" s="395"/>
      <c r="AG94" s="395"/>
      <c r="AH94" s="395"/>
      <c r="AI94" s="395"/>
      <c r="AJ94" s="395"/>
      <c r="AK94" s="395"/>
      <c r="AL94" s="395"/>
      <c r="AM94" s="395"/>
      <c r="AN94" s="395"/>
      <c r="AO94" s="395"/>
      <c r="AP94" s="395"/>
      <c r="AQ94" s="395"/>
      <c r="AR94" s="395"/>
      <c r="AS94" s="395"/>
      <c r="AT94" s="395"/>
      <c r="AU94" s="395"/>
      <c r="AV94" s="395"/>
      <c r="AW94" s="395"/>
      <c r="AX94" s="395"/>
      <c r="AY94" s="395"/>
      <c r="AZ94" s="395"/>
      <c r="BA94" s="395"/>
      <c r="BB94" s="395"/>
      <c r="BC94" s="395"/>
      <c r="BD94" s="395"/>
      <c r="BE94" s="395"/>
      <c r="BF94" s="395"/>
      <c r="BG94" s="395"/>
      <c r="BH94" s="395"/>
      <c r="BI94" s="395"/>
      <c r="BJ94" s="395"/>
      <c r="BK94" s="395"/>
      <c r="BL94" s="395"/>
      <c r="BM94" s="395"/>
      <c r="BN94" s="395"/>
      <c r="BO94" s="395"/>
      <c r="BP94" s="395"/>
      <c r="BQ94" s="395"/>
      <c r="BR94" s="395"/>
      <c r="BS94" s="395"/>
      <c r="BT94" s="395"/>
      <c r="BU94" s="395"/>
      <c r="BV94" s="395"/>
      <c r="BW94" s="395"/>
      <c r="BX94" s="395"/>
      <c r="BY94" s="395"/>
      <c r="BZ94" s="395"/>
      <c r="CA94" s="395"/>
      <c r="CB94" s="395"/>
      <c r="CC94" s="395"/>
      <c r="CD94" s="395"/>
      <c r="CE94" s="395"/>
      <c r="CF94" s="395"/>
      <c r="CG94" s="396"/>
    </row>
    <row r="95" spans="1:85" s="36" customFormat="1" x14ac:dyDescent="0.35">
      <c r="A95" s="98"/>
      <c r="B95" s="56" t="s">
        <v>891</v>
      </c>
      <c r="D95" s="395">
        <v>0</v>
      </c>
      <c r="E95" s="395">
        <v>0</v>
      </c>
      <c r="F95" s="395">
        <v>0</v>
      </c>
      <c r="G95" s="395">
        <v>0</v>
      </c>
      <c r="H95" s="395">
        <v>0</v>
      </c>
      <c r="I95" s="395">
        <v>0</v>
      </c>
      <c r="J95" s="395">
        <v>0</v>
      </c>
      <c r="K95" s="395">
        <v>0</v>
      </c>
      <c r="L95" s="395">
        <v>0</v>
      </c>
      <c r="M95" s="395">
        <v>0</v>
      </c>
      <c r="N95" s="395">
        <v>0</v>
      </c>
      <c r="O95" s="395">
        <v>0</v>
      </c>
      <c r="P95" s="395">
        <v>0</v>
      </c>
      <c r="Q95" s="395">
        <v>0</v>
      </c>
      <c r="R95" s="395">
        <v>0</v>
      </c>
      <c r="S95" s="395">
        <v>0</v>
      </c>
      <c r="T95" s="395">
        <v>0</v>
      </c>
      <c r="U95" s="395">
        <v>0</v>
      </c>
      <c r="V95" s="395">
        <v>0</v>
      </c>
      <c r="W95" s="395">
        <v>0</v>
      </c>
      <c r="X95" s="395">
        <v>0</v>
      </c>
      <c r="Y95" s="395">
        <v>0</v>
      </c>
      <c r="Z95" s="395">
        <v>0</v>
      </c>
      <c r="AA95" s="395">
        <v>0</v>
      </c>
      <c r="AB95" s="395">
        <v>0</v>
      </c>
      <c r="AC95" s="395">
        <v>0</v>
      </c>
      <c r="AD95" s="395">
        <v>0</v>
      </c>
      <c r="AE95" s="395">
        <v>0</v>
      </c>
      <c r="AF95" s="395">
        <v>0</v>
      </c>
      <c r="AG95" s="395">
        <v>0</v>
      </c>
      <c r="AH95" s="395">
        <v>2016.3638291402599</v>
      </c>
      <c r="AI95" s="395">
        <v>1896.2830203247956</v>
      </c>
      <c r="AJ95" s="395">
        <v>2055.4514437332505</v>
      </c>
      <c r="AK95" s="395">
        <v>3007.2673029435014</v>
      </c>
      <c r="AL95" s="395">
        <v>3599.2913161477709</v>
      </c>
      <c r="AM95" s="395">
        <v>4062.8321223002631</v>
      </c>
      <c r="AN95" s="395">
        <v>4323.2950486824047</v>
      </c>
      <c r="AO95" s="395">
        <v>4598.0169808267474</v>
      </c>
      <c r="AP95" s="395">
        <v>4747.0480550183756</v>
      </c>
      <c r="AQ95" s="395">
        <v>4646.5466002504236</v>
      </c>
      <c r="AR95" s="395">
        <v>5033.6630985686515</v>
      </c>
      <c r="AS95" s="395">
        <v>5233.832762381041</v>
      </c>
      <c r="AT95" s="395">
        <v>5486.0324780190876</v>
      </c>
      <c r="AU95" s="395">
        <v>5729.7969522975081</v>
      </c>
      <c r="AV95" s="395">
        <v>6084.5712824351349</v>
      </c>
      <c r="AW95" s="395">
        <v>6719.0140012297361</v>
      </c>
      <c r="AX95" s="395">
        <v>7051.5336720917721</v>
      </c>
      <c r="AY95" s="395">
        <v>7262.1847522250546</v>
      </c>
      <c r="AZ95" s="395">
        <v>7290.21745577412</v>
      </c>
      <c r="BA95" s="395">
        <v>7361.0483037878084</v>
      </c>
      <c r="BB95" s="395">
        <v>7382.9533115384911</v>
      </c>
      <c r="BC95" s="395">
        <v>7562.090578607409</v>
      </c>
      <c r="BD95" s="395">
        <v>7881.8861226248682</v>
      </c>
      <c r="BE95" s="395">
        <v>8209.5470543137217</v>
      </c>
      <c r="BF95" s="395">
        <v>8613.3889819462802</v>
      </c>
      <c r="BG95" s="395">
        <v>7819.0519652923531</v>
      </c>
      <c r="BH95" s="395">
        <v>7777.3069812378781</v>
      </c>
      <c r="BI95" s="395">
        <v>7596.3244396444052</v>
      </c>
      <c r="BJ95" s="395">
        <v>7879.5826011888221</v>
      </c>
      <c r="BK95" s="395">
        <v>7791.3698519137288</v>
      </c>
      <c r="BL95" s="395">
        <v>8405.7390499855774</v>
      </c>
      <c r="BM95" s="395">
        <v>8683.6296500508179</v>
      </c>
      <c r="BN95" s="395">
        <v>8798.1879198047372</v>
      </c>
      <c r="BO95" s="395">
        <v>9070.6230820743585</v>
      </c>
      <c r="BP95" s="395">
        <v>9170.9324085160952</v>
      </c>
      <c r="BQ95" s="395">
        <v>9162.5857843015692</v>
      </c>
      <c r="BR95" s="395">
        <v>9099.0092891783424</v>
      </c>
      <c r="BS95" s="395">
        <v>8964.7031065331594</v>
      </c>
      <c r="BT95" s="395">
        <v>8500.5220476745726</v>
      </c>
      <c r="BU95" s="395">
        <v>8050.0055607981622</v>
      </c>
      <c r="BV95" s="395"/>
      <c r="BW95" s="395"/>
      <c r="BX95" s="395"/>
      <c r="BY95" s="395"/>
      <c r="BZ95" s="395"/>
      <c r="CA95" s="395"/>
      <c r="CB95" s="395"/>
      <c r="CC95" s="395"/>
      <c r="CD95" s="395"/>
      <c r="CE95" s="395"/>
      <c r="CF95" s="395"/>
      <c r="CG95" s="396"/>
    </row>
    <row r="96" spans="1:85" s="36" customFormat="1" x14ac:dyDescent="0.35">
      <c r="A96" s="98"/>
      <c r="B96" s="56" t="s">
        <v>853</v>
      </c>
      <c r="D96" s="395">
        <v>0</v>
      </c>
      <c r="E96" s="395">
        <v>0</v>
      </c>
      <c r="F96" s="395">
        <v>0</v>
      </c>
      <c r="G96" s="395">
        <v>0</v>
      </c>
      <c r="H96" s="395">
        <v>0</v>
      </c>
      <c r="I96" s="395">
        <v>0</v>
      </c>
      <c r="J96" s="395">
        <v>0</v>
      </c>
      <c r="K96" s="395">
        <v>0</v>
      </c>
      <c r="L96" s="395">
        <v>0</v>
      </c>
      <c r="M96" s="395">
        <v>0</v>
      </c>
      <c r="N96" s="395">
        <v>0</v>
      </c>
      <c r="O96" s="395">
        <v>0</v>
      </c>
      <c r="P96" s="395">
        <v>0</v>
      </c>
      <c r="Q96" s="395">
        <v>0</v>
      </c>
      <c r="R96" s="395">
        <v>0</v>
      </c>
      <c r="S96" s="395">
        <v>0</v>
      </c>
      <c r="T96" s="395">
        <v>0</v>
      </c>
      <c r="U96" s="395">
        <v>0</v>
      </c>
      <c r="V96" s="395">
        <v>0</v>
      </c>
      <c r="W96" s="395">
        <v>0</v>
      </c>
      <c r="X96" s="395">
        <v>0</v>
      </c>
      <c r="Y96" s="395">
        <v>0</v>
      </c>
      <c r="Z96" s="395">
        <v>0</v>
      </c>
      <c r="AA96" s="395">
        <v>0</v>
      </c>
      <c r="AB96" s="395">
        <v>0</v>
      </c>
      <c r="AC96" s="395">
        <v>0</v>
      </c>
      <c r="AD96" s="395">
        <v>0</v>
      </c>
      <c r="AE96" s="395">
        <v>0</v>
      </c>
      <c r="AF96" s="395">
        <v>0</v>
      </c>
      <c r="AG96" s="395">
        <v>0</v>
      </c>
      <c r="AH96" s="395">
        <v>323.54075228589346</v>
      </c>
      <c r="AI96" s="395">
        <v>303.2593155078734</v>
      </c>
      <c r="AJ96" s="395">
        <v>327.78391491525485</v>
      </c>
      <c r="AK96" s="395">
        <v>481.00774335793278</v>
      </c>
      <c r="AL96" s="395">
        <v>575.14929150385865</v>
      </c>
      <c r="AM96" s="395">
        <v>648.78687029556102</v>
      </c>
      <c r="AN96" s="395">
        <v>692.19313478842491</v>
      </c>
      <c r="AO96" s="395">
        <v>733.09947294212952</v>
      </c>
      <c r="AP96" s="395">
        <v>759.60030530408824</v>
      </c>
      <c r="AQ96" s="395">
        <v>742.64148206196012</v>
      </c>
      <c r="AR96" s="395">
        <v>607.42827652548908</v>
      </c>
      <c r="AS96" s="395">
        <v>773.70767730800833</v>
      </c>
      <c r="AT96" s="395">
        <v>981.03866233747306</v>
      </c>
      <c r="AU96" s="395">
        <v>1224.3318988053327</v>
      </c>
      <c r="AV96" s="395">
        <v>1566.6688904065309</v>
      </c>
      <c r="AW96" s="395">
        <v>2030.0977005827497</v>
      </c>
      <c r="AX96" s="395">
        <v>2565.2987858068991</v>
      </c>
      <c r="AY96" s="395">
        <v>2894.4846776437557</v>
      </c>
      <c r="AZ96" s="395">
        <v>3171.3064344449126</v>
      </c>
      <c r="BA96" s="395">
        <v>3465.2010823740711</v>
      </c>
      <c r="BB96" s="395">
        <v>3768.9232258433558</v>
      </c>
      <c r="BC96" s="395">
        <v>4055.0402548538159</v>
      </c>
      <c r="BD96" s="395">
        <v>4314.6903219392689</v>
      </c>
      <c r="BE96" s="395">
        <v>4661.5715894835621</v>
      </c>
      <c r="BF96" s="395">
        <v>5401.7509828307639</v>
      </c>
      <c r="BG96" s="395">
        <v>5224.5170493871801</v>
      </c>
      <c r="BH96" s="395">
        <v>5474.1931986563368</v>
      </c>
      <c r="BI96" s="395">
        <v>5779.786481254172</v>
      </c>
      <c r="BJ96" s="395">
        <v>6095.781393615227</v>
      </c>
      <c r="BK96" s="395">
        <v>6324.1594595253528</v>
      </c>
      <c r="BL96" s="395">
        <v>6482.4500151539896</v>
      </c>
      <c r="BM96" s="395">
        <v>7258.3649911880339</v>
      </c>
      <c r="BN96" s="395">
        <v>7566.5973105949734</v>
      </c>
      <c r="BO96" s="395">
        <v>7947.8565685142948</v>
      </c>
      <c r="BP96" s="395">
        <v>8187.5293603328355</v>
      </c>
      <c r="BQ96" s="395">
        <v>8270.3280604558695</v>
      </c>
      <c r="BR96" s="395">
        <v>9000.3566948863063</v>
      </c>
      <c r="BS96" s="395">
        <v>9564.6714096140931</v>
      </c>
      <c r="BT96" s="395">
        <v>9421.8019286133913</v>
      </c>
      <c r="BU96" s="395">
        <v>9161.5211999273615</v>
      </c>
      <c r="BV96" s="395"/>
      <c r="BW96" s="395"/>
      <c r="BX96" s="395"/>
      <c r="BY96" s="395"/>
      <c r="BZ96" s="395"/>
      <c r="CA96" s="395"/>
      <c r="CB96" s="395"/>
      <c r="CC96" s="395"/>
      <c r="CD96" s="395"/>
      <c r="CE96" s="395"/>
      <c r="CF96" s="395"/>
      <c r="CG96" s="396"/>
    </row>
    <row r="97" spans="1:85" s="36" customFormat="1" x14ac:dyDescent="0.35">
      <c r="A97" s="98"/>
      <c r="B97" s="56" t="s">
        <v>854</v>
      </c>
      <c r="D97" s="395">
        <v>0</v>
      </c>
      <c r="E97" s="395">
        <v>0</v>
      </c>
      <c r="F97" s="395">
        <v>0</v>
      </c>
      <c r="G97" s="395">
        <v>0</v>
      </c>
      <c r="H97" s="395">
        <v>0</v>
      </c>
      <c r="I97" s="395">
        <v>0</v>
      </c>
      <c r="J97" s="395">
        <v>0</v>
      </c>
      <c r="K97" s="395">
        <v>0</v>
      </c>
      <c r="L97" s="395">
        <v>0</v>
      </c>
      <c r="M97" s="395">
        <v>0</v>
      </c>
      <c r="N97" s="395">
        <v>0</v>
      </c>
      <c r="O97" s="395">
        <v>0</v>
      </c>
      <c r="P97" s="395">
        <v>0</v>
      </c>
      <c r="Q97" s="395">
        <v>0</v>
      </c>
      <c r="R97" s="395">
        <v>0</v>
      </c>
      <c r="S97" s="395">
        <v>0</v>
      </c>
      <c r="T97" s="395">
        <v>0</v>
      </c>
      <c r="U97" s="395">
        <v>0</v>
      </c>
      <c r="V97" s="395">
        <v>0</v>
      </c>
      <c r="W97" s="395">
        <v>0</v>
      </c>
      <c r="X97" s="395">
        <v>0</v>
      </c>
      <c r="Y97" s="395">
        <v>0</v>
      </c>
      <c r="Z97" s="395">
        <v>0</v>
      </c>
      <c r="AA97" s="395">
        <v>0</v>
      </c>
      <c r="AB97" s="395">
        <v>0</v>
      </c>
      <c r="AC97" s="395">
        <v>0</v>
      </c>
      <c r="AD97" s="395">
        <v>0</v>
      </c>
      <c r="AE97" s="395">
        <v>0</v>
      </c>
      <c r="AF97" s="395">
        <v>0</v>
      </c>
      <c r="AG97" s="395">
        <v>0</v>
      </c>
      <c r="AH97" s="395">
        <v>1056.0403550064584</v>
      </c>
      <c r="AI97" s="395">
        <v>994.47075882614365</v>
      </c>
      <c r="AJ97" s="395">
        <v>1079.8987849481339</v>
      </c>
      <c r="AK97" s="395">
        <v>1578.312577240951</v>
      </c>
      <c r="AL97" s="395">
        <v>1890.3423678770293</v>
      </c>
      <c r="AM97" s="395">
        <v>2133.1965509800148</v>
      </c>
      <c r="AN97" s="395">
        <v>2268.2209501357688</v>
      </c>
      <c r="AO97" s="395">
        <v>2413.3408776991005</v>
      </c>
      <c r="AP97" s="395">
        <v>2493.5795833398679</v>
      </c>
      <c r="AQ97" s="395">
        <v>2438.1978557751618</v>
      </c>
      <c r="AR97" s="395">
        <v>1673.9066067451436</v>
      </c>
      <c r="AS97" s="395">
        <v>1856.7515186942435</v>
      </c>
      <c r="AT97" s="395">
        <v>2228.8069431027357</v>
      </c>
      <c r="AU97" s="395">
        <v>2878.8938055086578</v>
      </c>
      <c r="AV97" s="395">
        <v>3542.9884375425722</v>
      </c>
      <c r="AW97" s="395">
        <v>4107.9152849894044</v>
      </c>
      <c r="AX97" s="395">
        <v>4515.9170074496278</v>
      </c>
      <c r="AY97" s="395">
        <v>4842.3460717761773</v>
      </c>
      <c r="AZ97" s="395">
        <v>5055.9810803367873</v>
      </c>
      <c r="BA97" s="395">
        <v>5078.4349938560008</v>
      </c>
      <c r="BB97" s="395">
        <v>5087.1594526185891</v>
      </c>
      <c r="BC97" s="395">
        <v>5140.5332992399599</v>
      </c>
      <c r="BD97" s="395">
        <v>4930.1775707121333</v>
      </c>
      <c r="BE97" s="395">
        <v>4928.1504122861543</v>
      </c>
      <c r="BF97" s="395">
        <v>5156.3925530446768</v>
      </c>
      <c r="BG97" s="395">
        <v>5288.2121500717058</v>
      </c>
      <c r="BH97" s="395">
        <v>5524.8405888399602</v>
      </c>
      <c r="BI97" s="395">
        <v>5863.5104765659762</v>
      </c>
      <c r="BJ97" s="395">
        <v>5958.9333525533202</v>
      </c>
      <c r="BK97" s="395">
        <v>6219.2284473045156</v>
      </c>
      <c r="BL97" s="395">
        <v>6295.945037756479</v>
      </c>
      <c r="BM97" s="395">
        <v>7130.7769751505912</v>
      </c>
      <c r="BN97" s="395">
        <v>7619.9689844027407</v>
      </c>
      <c r="BO97" s="395">
        <v>7976.3518613413626</v>
      </c>
      <c r="BP97" s="395">
        <v>8115.9144240324167</v>
      </c>
      <c r="BQ97" s="395">
        <v>7969.6444564693002</v>
      </c>
      <c r="BR97" s="395">
        <v>7740.9934870895768</v>
      </c>
      <c r="BS97" s="395">
        <v>7509.4359949603595</v>
      </c>
      <c r="BT97" s="395">
        <v>6951.3948593525693</v>
      </c>
      <c r="BU97" s="395">
        <v>6236.1209863075965</v>
      </c>
      <c r="BV97" s="395"/>
      <c r="BW97" s="395"/>
      <c r="BX97" s="395"/>
      <c r="BY97" s="395"/>
      <c r="BZ97" s="395"/>
      <c r="CA97" s="395"/>
      <c r="CB97" s="395"/>
      <c r="CC97" s="395"/>
      <c r="CD97" s="395"/>
      <c r="CE97" s="395"/>
      <c r="CF97" s="395"/>
      <c r="CG97" s="396"/>
    </row>
    <row r="98" spans="1:85" s="36" customFormat="1" x14ac:dyDescent="0.35">
      <c r="A98" s="98"/>
      <c r="B98" s="56" t="s">
        <v>564</v>
      </c>
      <c r="D98" s="395">
        <v>0</v>
      </c>
      <c r="E98" s="395">
        <v>0</v>
      </c>
      <c r="F98" s="395">
        <v>0</v>
      </c>
      <c r="G98" s="395">
        <v>0</v>
      </c>
      <c r="H98" s="395">
        <v>0</v>
      </c>
      <c r="I98" s="395">
        <v>0</v>
      </c>
      <c r="J98" s="395">
        <v>0</v>
      </c>
      <c r="K98" s="395">
        <v>0</v>
      </c>
      <c r="L98" s="395">
        <v>0</v>
      </c>
      <c r="M98" s="395">
        <v>0</v>
      </c>
      <c r="N98" s="395">
        <v>0</v>
      </c>
      <c r="O98" s="395">
        <v>0</v>
      </c>
      <c r="P98" s="395">
        <v>0</v>
      </c>
      <c r="Q98" s="395">
        <v>0</v>
      </c>
      <c r="R98" s="395">
        <v>0</v>
      </c>
      <c r="S98" s="395">
        <v>0</v>
      </c>
      <c r="T98" s="395">
        <v>0</v>
      </c>
      <c r="U98" s="395">
        <v>0</v>
      </c>
      <c r="V98" s="395">
        <v>0</v>
      </c>
      <c r="W98" s="395">
        <v>0</v>
      </c>
      <c r="X98" s="395">
        <v>0</v>
      </c>
      <c r="Y98" s="395">
        <v>0</v>
      </c>
      <c r="Z98" s="395">
        <v>0</v>
      </c>
      <c r="AA98" s="395">
        <v>0</v>
      </c>
      <c r="AB98" s="395">
        <v>0</v>
      </c>
      <c r="AC98" s="395">
        <v>0</v>
      </c>
      <c r="AD98" s="395">
        <v>0</v>
      </c>
      <c r="AE98" s="395">
        <v>0</v>
      </c>
      <c r="AF98" s="395">
        <v>0</v>
      </c>
      <c r="AG98" s="395">
        <v>0</v>
      </c>
      <c r="AH98" s="395">
        <v>1053.9664521964116</v>
      </c>
      <c r="AI98" s="395">
        <v>993.5805644435585</v>
      </c>
      <c r="AJ98" s="395">
        <v>1077.459376376642</v>
      </c>
      <c r="AK98" s="395">
        <v>1574.9773817759369</v>
      </c>
      <c r="AL98" s="395">
        <v>1885.6089348007285</v>
      </c>
      <c r="AM98" s="395">
        <v>2128.0823439378942</v>
      </c>
      <c r="AN98" s="395">
        <v>2262.109934855303</v>
      </c>
      <c r="AO98" s="395">
        <v>2407.8135541826264</v>
      </c>
      <c r="AP98" s="395">
        <v>2487.6303472522591</v>
      </c>
      <c r="AQ98" s="395">
        <v>2434.5024358204673</v>
      </c>
      <c r="AR98" s="395">
        <v>2289.2122470253835</v>
      </c>
      <c r="AS98" s="395">
        <v>2191.0004219536845</v>
      </c>
      <c r="AT98" s="395">
        <v>2358.2039458939139</v>
      </c>
      <c r="AU98" s="395">
        <v>3222.2058037160987</v>
      </c>
      <c r="AV98" s="395">
        <v>4458.3054159316143</v>
      </c>
      <c r="AW98" s="395">
        <v>4911.6673835872807</v>
      </c>
      <c r="AX98" s="395">
        <v>4990.3290146279942</v>
      </c>
      <c r="AY98" s="395">
        <v>4679.535746364917</v>
      </c>
      <c r="AZ98" s="395">
        <v>4230.4662035753117</v>
      </c>
      <c r="BA98" s="395">
        <v>3330.3846422253569</v>
      </c>
      <c r="BB98" s="395">
        <v>2704.4042818524717</v>
      </c>
      <c r="BC98" s="395">
        <v>2296.81554708975</v>
      </c>
      <c r="BD98" s="395">
        <v>2033.9763559495468</v>
      </c>
      <c r="BE98" s="395">
        <v>1843.3217665951584</v>
      </c>
      <c r="BF98" s="395">
        <v>1897.4643541650323</v>
      </c>
      <c r="BG98" s="395">
        <v>1684.9415207839284</v>
      </c>
      <c r="BH98" s="395">
        <v>1860.0276920603646</v>
      </c>
      <c r="BI98" s="395">
        <v>1931.0529384207116</v>
      </c>
      <c r="BJ98" s="395">
        <v>2018.1660794298928</v>
      </c>
      <c r="BK98" s="395">
        <v>2082.167906689363</v>
      </c>
      <c r="BL98" s="395">
        <v>2333.9535861075728</v>
      </c>
      <c r="BM98" s="395">
        <v>3728.9029990683794</v>
      </c>
      <c r="BN98" s="395">
        <v>3686.0707437399642</v>
      </c>
      <c r="BO98" s="395">
        <v>3781.7467499147629</v>
      </c>
      <c r="BP98" s="395">
        <v>3822.0170528671847</v>
      </c>
      <c r="BQ98" s="395">
        <v>3297.8591673374567</v>
      </c>
      <c r="BR98" s="395">
        <v>2424.9775540292503</v>
      </c>
      <c r="BS98" s="395">
        <v>1887.19023161619</v>
      </c>
      <c r="BT98" s="395">
        <v>1518.6394949781613</v>
      </c>
      <c r="BU98" s="395">
        <v>1309.067653570024</v>
      </c>
      <c r="BV98" s="395"/>
      <c r="BW98" s="395"/>
      <c r="BX98" s="395"/>
      <c r="BY98" s="395"/>
      <c r="BZ98" s="395"/>
      <c r="CA98" s="395"/>
      <c r="CB98" s="395"/>
      <c r="CC98" s="395"/>
      <c r="CD98" s="395"/>
      <c r="CE98" s="395"/>
      <c r="CF98" s="395"/>
      <c r="CG98" s="396"/>
    </row>
    <row r="99" spans="1:85" s="36" customFormat="1" x14ac:dyDescent="0.35">
      <c r="A99" s="98"/>
      <c r="B99" s="56" t="s">
        <v>855</v>
      </c>
      <c r="D99" s="395">
        <v>0</v>
      </c>
      <c r="E99" s="395">
        <v>0</v>
      </c>
      <c r="F99" s="395">
        <v>0</v>
      </c>
      <c r="G99" s="395">
        <v>0</v>
      </c>
      <c r="H99" s="395">
        <v>0</v>
      </c>
      <c r="I99" s="395">
        <v>0</v>
      </c>
      <c r="J99" s="395">
        <v>0</v>
      </c>
      <c r="K99" s="395">
        <v>0</v>
      </c>
      <c r="L99" s="395">
        <v>0</v>
      </c>
      <c r="M99" s="395">
        <v>0</v>
      </c>
      <c r="N99" s="395">
        <v>0</v>
      </c>
      <c r="O99" s="395">
        <v>0</v>
      </c>
      <c r="P99" s="395">
        <v>0</v>
      </c>
      <c r="Q99" s="395">
        <v>0</v>
      </c>
      <c r="R99" s="395">
        <v>0</v>
      </c>
      <c r="S99" s="395">
        <v>0</v>
      </c>
      <c r="T99" s="395">
        <v>0</v>
      </c>
      <c r="U99" s="395">
        <v>0</v>
      </c>
      <c r="V99" s="395">
        <v>0</v>
      </c>
      <c r="W99" s="395">
        <v>0</v>
      </c>
      <c r="X99" s="395">
        <v>0</v>
      </c>
      <c r="Y99" s="395">
        <v>0</v>
      </c>
      <c r="Z99" s="395">
        <v>0</v>
      </c>
      <c r="AA99" s="395">
        <v>0</v>
      </c>
      <c r="AB99" s="395">
        <v>0</v>
      </c>
      <c r="AC99" s="395">
        <v>0</v>
      </c>
      <c r="AD99" s="395">
        <v>0</v>
      </c>
      <c r="AE99" s="395">
        <v>0</v>
      </c>
      <c r="AF99" s="395">
        <v>0</v>
      </c>
      <c r="AG99" s="395">
        <v>0</v>
      </c>
      <c r="AH99" s="395">
        <v>79.907823646223548</v>
      </c>
      <c r="AI99" s="395">
        <v>75.249012635620005</v>
      </c>
      <c r="AJ99" s="395">
        <v>81.713128910569807</v>
      </c>
      <c r="AK99" s="395">
        <v>119.42680266230479</v>
      </c>
      <c r="AL99" s="395">
        <v>143.03728436815129</v>
      </c>
      <c r="AM99" s="395">
        <v>161.41342799101744</v>
      </c>
      <c r="AN99" s="395">
        <v>171.63037266034218</v>
      </c>
      <c r="AO99" s="395">
        <v>182.61121967467113</v>
      </c>
      <c r="AP99" s="395">
        <v>188.68267358222971</v>
      </c>
      <c r="AQ99" s="395">
        <v>184.49208247604375</v>
      </c>
      <c r="AR99" s="395">
        <v>694.5826767755583</v>
      </c>
      <c r="AS99" s="395">
        <v>777.26261820822481</v>
      </c>
      <c r="AT99" s="395">
        <v>976.46051496844632</v>
      </c>
      <c r="AU99" s="395">
        <v>1104.1079000557409</v>
      </c>
      <c r="AV99" s="395">
        <v>1276.3183691241725</v>
      </c>
      <c r="AW99" s="395">
        <v>1650.5635492955889</v>
      </c>
      <c r="AX99" s="395">
        <v>1817.194388269447</v>
      </c>
      <c r="AY99" s="395">
        <v>2168.5230620623129</v>
      </c>
      <c r="AZ99" s="395">
        <v>2363.6208759938891</v>
      </c>
      <c r="BA99" s="395">
        <v>2483.4300100680202</v>
      </c>
      <c r="BB99" s="395">
        <v>2265.3887070391415</v>
      </c>
      <c r="BC99" s="395">
        <v>1876.7295617338827</v>
      </c>
      <c r="BD99" s="395">
        <v>1750.4593367182033</v>
      </c>
      <c r="BE99" s="395">
        <v>1695.4258354850228</v>
      </c>
      <c r="BF99" s="395">
        <v>1687.6600507474122</v>
      </c>
      <c r="BG99" s="395">
        <v>1727.8714830943941</v>
      </c>
      <c r="BH99" s="395">
        <v>1861.4569262509476</v>
      </c>
      <c r="BI99" s="395">
        <v>2011.7513772684781</v>
      </c>
      <c r="BJ99" s="395">
        <v>2101.3939932917615</v>
      </c>
      <c r="BK99" s="395">
        <v>2477.9093018455387</v>
      </c>
      <c r="BL99" s="395">
        <v>2602.646367515124</v>
      </c>
      <c r="BM99" s="395">
        <v>3320.8235698337262</v>
      </c>
      <c r="BN99" s="395">
        <v>4018.4217292970629</v>
      </c>
      <c r="BO99" s="395">
        <v>4386.9518162085624</v>
      </c>
      <c r="BP99" s="395">
        <v>4806.1636259057059</v>
      </c>
      <c r="BQ99" s="395">
        <v>5140.6535343528622</v>
      </c>
      <c r="BR99" s="395">
        <v>5370.2372977403729</v>
      </c>
      <c r="BS99" s="395">
        <v>5369.7624446885347</v>
      </c>
      <c r="BT99" s="395">
        <v>5089.4303976461097</v>
      </c>
      <c r="BU99" s="395">
        <v>4730.9188014242836</v>
      </c>
      <c r="BV99" s="395"/>
      <c r="BW99" s="395"/>
      <c r="BX99" s="395"/>
      <c r="BY99" s="395"/>
      <c r="BZ99" s="395"/>
      <c r="CA99" s="395"/>
      <c r="CB99" s="395"/>
      <c r="CC99" s="395"/>
      <c r="CD99" s="395"/>
      <c r="CE99" s="395"/>
      <c r="CF99" s="395"/>
      <c r="CG99" s="396"/>
    </row>
    <row r="100" spans="1:85" s="36" customFormat="1" ht="26.25" customHeight="1" x14ac:dyDescent="0.35">
      <c r="A100" s="98"/>
      <c r="B100" s="56" t="s">
        <v>850</v>
      </c>
      <c r="D100" s="395">
        <v>0</v>
      </c>
      <c r="E100" s="395">
        <v>0</v>
      </c>
      <c r="F100" s="395">
        <v>0</v>
      </c>
      <c r="G100" s="395">
        <v>0</v>
      </c>
      <c r="H100" s="395">
        <v>0</v>
      </c>
      <c r="I100" s="395">
        <v>0</v>
      </c>
      <c r="J100" s="395">
        <v>0</v>
      </c>
      <c r="K100" s="395">
        <v>0</v>
      </c>
      <c r="L100" s="395">
        <v>0</v>
      </c>
      <c r="M100" s="395">
        <v>0</v>
      </c>
      <c r="N100" s="395">
        <v>0</v>
      </c>
      <c r="O100" s="395">
        <v>0</v>
      </c>
      <c r="P100" s="395">
        <v>0</v>
      </c>
      <c r="Q100" s="395">
        <v>0</v>
      </c>
      <c r="R100" s="395">
        <v>0</v>
      </c>
      <c r="S100" s="395">
        <v>0</v>
      </c>
      <c r="T100" s="395">
        <v>0</v>
      </c>
      <c r="U100" s="395">
        <v>0</v>
      </c>
      <c r="V100" s="395">
        <v>0</v>
      </c>
      <c r="W100" s="395">
        <v>0</v>
      </c>
      <c r="X100" s="395">
        <v>0</v>
      </c>
      <c r="Y100" s="395">
        <v>0</v>
      </c>
      <c r="Z100" s="395">
        <v>0</v>
      </c>
      <c r="AA100" s="395">
        <v>0</v>
      </c>
      <c r="AB100" s="395">
        <v>0</v>
      </c>
      <c r="AC100" s="395">
        <v>0</v>
      </c>
      <c r="AD100" s="395">
        <v>0</v>
      </c>
      <c r="AE100" s="395">
        <v>0</v>
      </c>
      <c r="AF100" s="395">
        <v>0</v>
      </c>
      <c r="AG100" s="395">
        <v>0</v>
      </c>
      <c r="AH100" s="395">
        <v>2513.4553831349867</v>
      </c>
      <c r="AI100" s="395">
        <v>2366.5596514131958</v>
      </c>
      <c r="AJ100" s="395">
        <v>2566.8552051506008</v>
      </c>
      <c r="AK100" s="395">
        <v>3753.7245050371253</v>
      </c>
      <c r="AL100" s="395">
        <v>4494.1378785497682</v>
      </c>
      <c r="AM100" s="395">
        <v>5071.4791932044873</v>
      </c>
      <c r="AN100" s="395">
        <v>5394.1543924398384</v>
      </c>
      <c r="AO100" s="395">
        <v>5736.8651244985267</v>
      </c>
      <c r="AP100" s="395">
        <v>5929.4929094784457</v>
      </c>
      <c r="AQ100" s="395">
        <v>5799.8338561336341</v>
      </c>
      <c r="AR100" s="395">
        <v>5265.1298070715739</v>
      </c>
      <c r="AS100" s="395">
        <v>5598.7222361641616</v>
      </c>
      <c r="AT100" s="395">
        <v>6544.5100663025696</v>
      </c>
      <c r="AU100" s="395">
        <v>8429.5394080858296</v>
      </c>
      <c r="AV100" s="395">
        <v>10844.28111300489</v>
      </c>
      <c r="AW100" s="395">
        <v>12700.243918455022</v>
      </c>
      <c r="AX100" s="395">
        <v>13888.739196153969</v>
      </c>
      <c r="AY100" s="395">
        <v>14584.889557847164</v>
      </c>
      <c r="AZ100" s="395">
        <v>14821.3745943509</v>
      </c>
      <c r="BA100" s="395">
        <v>14357.45072852345</v>
      </c>
      <c r="BB100" s="395">
        <v>13825.875667353557</v>
      </c>
      <c r="BC100" s="395">
        <v>13369.118662917408</v>
      </c>
      <c r="BD100" s="395">
        <v>13029.303585319154</v>
      </c>
      <c r="BE100" s="395">
        <v>13128.469603849897</v>
      </c>
      <c r="BF100" s="395">
        <v>14143.267940787886</v>
      </c>
      <c r="BG100" s="395">
        <v>13925.542203337209</v>
      </c>
      <c r="BH100" s="395">
        <v>14720.51840580761</v>
      </c>
      <c r="BI100" s="395">
        <v>15586.101273509339</v>
      </c>
      <c r="BJ100" s="395">
        <v>16174.274818890201</v>
      </c>
      <c r="BK100" s="395">
        <v>17103.465115364772</v>
      </c>
      <c r="BL100" s="395">
        <v>17714.995006533161</v>
      </c>
      <c r="BM100" s="395">
        <v>21438.868535240726</v>
      </c>
      <c r="BN100" s="395">
        <v>22891.058768034742</v>
      </c>
      <c r="BO100" s="395">
        <v>24092.906995978985</v>
      </c>
      <c r="BP100" s="395">
        <v>24931.624463138145</v>
      </c>
      <c r="BQ100" s="395">
        <v>24678.485218615493</v>
      </c>
      <c r="BR100" s="395">
        <v>24536.565033745508</v>
      </c>
      <c r="BS100" s="395">
        <v>24331.060080879175</v>
      </c>
      <c r="BT100" s="395">
        <v>22981.266680590234</v>
      </c>
      <c r="BU100" s="395">
        <v>21437.628641229265</v>
      </c>
      <c r="BV100" s="395"/>
      <c r="BW100" s="395"/>
      <c r="BX100" s="395"/>
      <c r="BY100" s="395"/>
      <c r="BZ100" s="395"/>
      <c r="CA100" s="395"/>
      <c r="CB100" s="395"/>
      <c r="CC100" s="395"/>
      <c r="CD100" s="395"/>
      <c r="CE100" s="395"/>
      <c r="CF100" s="395"/>
      <c r="CG100" s="396"/>
    </row>
    <row r="101" spans="1:85" s="36" customFormat="1" ht="26.25" customHeight="1" x14ac:dyDescent="0.35">
      <c r="A101" s="545"/>
      <c r="B101" s="58" t="s">
        <v>856</v>
      </c>
      <c r="D101" s="395"/>
      <c r="E101" s="395"/>
      <c r="F101" s="395"/>
      <c r="G101" s="395"/>
      <c r="H101" s="395"/>
      <c r="I101" s="395"/>
      <c r="J101" s="395"/>
      <c r="K101" s="395"/>
      <c r="L101" s="395"/>
      <c r="M101" s="395"/>
      <c r="N101" s="395"/>
      <c r="O101" s="395"/>
      <c r="P101" s="395"/>
      <c r="Q101" s="395"/>
      <c r="R101" s="395"/>
      <c r="S101" s="395"/>
      <c r="T101" s="395"/>
      <c r="U101" s="395"/>
      <c r="V101" s="395"/>
      <c r="W101" s="395"/>
      <c r="X101" s="395"/>
      <c r="Y101" s="395"/>
      <c r="Z101" s="395"/>
      <c r="AA101" s="395"/>
      <c r="AB101" s="395"/>
      <c r="AC101" s="395"/>
      <c r="AD101" s="395"/>
      <c r="AE101" s="395"/>
      <c r="AF101" s="395"/>
      <c r="AG101" s="395"/>
      <c r="AH101" s="395"/>
      <c r="AI101" s="395"/>
      <c r="AJ101" s="395"/>
      <c r="AK101" s="395"/>
      <c r="AL101" s="395"/>
      <c r="AM101" s="395"/>
      <c r="AN101" s="395"/>
      <c r="AO101" s="395"/>
      <c r="AP101" s="395"/>
      <c r="AQ101" s="395"/>
      <c r="AR101" s="395"/>
      <c r="AS101" s="395"/>
      <c r="AT101" s="395"/>
      <c r="AU101" s="395"/>
      <c r="AV101" s="395"/>
      <c r="AW101" s="395"/>
      <c r="AX101" s="395"/>
      <c r="AY101" s="395"/>
      <c r="AZ101" s="395"/>
      <c r="BA101" s="395"/>
      <c r="BB101" s="395"/>
      <c r="BC101" s="395"/>
      <c r="BD101" s="395"/>
      <c r="BE101" s="395"/>
      <c r="BF101" s="395"/>
      <c r="BG101" s="395"/>
      <c r="BH101" s="395"/>
      <c r="BI101" s="395"/>
      <c r="BJ101" s="395"/>
      <c r="BK101" s="395"/>
      <c r="BL101" s="395"/>
      <c r="BM101" s="395"/>
      <c r="BN101" s="395"/>
      <c r="BO101" s="395"/>
      <c r="BP101" s="395"/>
      <c r="BQ101" s="395"/>
      <c r="BR101" s="395"/>
      <c r="BS101" s="395"/>
      <c r="BT101" s="395"/>
      <c r="BU101" s="395"/>
      <c r="BV101" s="395"/>
      <c r="BW101" s="395"/>
      <c r="BX101" s="395"/>
      <c r="BY101" s="395"/>
      <c r="BZ101" s="395"/>
      <c r="CA101" s="395"/>
      <c r="CB101" s="395"/>
      <c r="CC101" s="395"/>
      <c r="CD101" s="395"/>
      <c r="CE101" s="395"/>
      <c r="CF101" s="395"/>
      <c r="CG101" s="396"/>
    </row>
    <row r="102" spans="1:85" s="36" customFormat="1" x14ac:dyDescent="0.35">
      <c r="A102" s="98"/>
      <c r="B102" s="543" t="s">
        <v>892</v>
      </c>
      <c r="D102" s="395">
        <v>0</v>
      </c>
      <c r="E102" s="395">
        <v>0</v>
      </c>
      <c r="F102" s="395">
        <v>0</v>
      </c>
      <c r="G102" s="395">
        <v>0</v>
      </c>
      <c r="H102" s="395">
        <v>0</v>
      </c>
      <c r="I102" s="395">
        <v>0</v>
      </c>
      <c r="J102" s="395">
        <v>0</v>
      </c>
      <c r="K102" s="395">
        <v>0</v>
      </c>
      <c r="L102" s="395">
        <v>0</v>
      </c>
      <c r="M102" s="395">
        <v>0</v>
      </c>
      <c r="N102" s="395">
        <v>0</v>
      </c>
      <c r="O102" s="395">
        <v>0</v>
      </c>
      <c r="P102" s="395">
        <v>0</v>
      </c>
      <c r="Q102" s="395">
        <v>0</v>
      </c>
      <c r="R102" s="395">
        <v>0</v>
      </c>
      <c r="S102" s="395">
        <v>0</v>
      </c>
      <c r="T102" s="395">
        <v>0</v>
      </c>
      <c r="U102" s="395">
        <v>0</v>
      </c>
      <c r="V102" s="395">
        <v>0</v>
      </c>
      <c r="W102" s="395">
        <v>0</v>
      </c>
      <c r="X102" s="395">
        <v>0</v>
      </c>
      <c r="Y102" s="395">
        <v>0</v>
      </c>
      <c r="Z102" s="395">
        <v>0</v>
      </c>
      <c r="AA102" s="395">
        <v>0</v>
      </c>
      <c r="AB102" s="395">
        <v>0</v>
      </c>
      <c r="AC102" s="395">
        <v>0</v>
      </c>
      <c r="AD102" s="395">
        <v>0</v>
      </c>
      <c r="AE102" s="395">
        <v>0</v>
      </c>
      <c r="AF102" s="395">
        <v>0</v>
      </c>
      <c r="AG102" s="395">
        <v>0</v>
      </c>
      <c r="AH102" s="395">
        <v>0</v>
      </c>
      <c r="AI102" s="395">
        <v>0</v>
      </c>
      <c r="AJ102" s="395">
        <v>0</v>
      </c>
      <c r="AK102" s="395">
        <v>0</v>
      </c>
      <c r="AL102" s="395">
        <v>0</v>
      </c>
      <c r="AM102" s="395">
        <v>0</v>
      </c>
      <c r="AN102" s="395">
        <v>0</v>
      </c>
      <c r="AO102" s="395">
        <v>0</v>
      </c>
      <c r="AP102" s="395">
        <v>0</v>
      </c>
      <c r="AQ102" s="395">
        <v>0</v>
      </c>
      <c r="AR102" s="395">
        <v>0</v>
      </c>
      <c r="AS102" s="395">
        <v>0</v>
      </c>
      <c r="AT102" s="395">
        <v>0</v>
      </c>
      <c r="AU102" s="395">
        <v>8785.1989164445276</v>
      </c>
      <c r="AV102" s="395">
        <v>9894.7276199857715</v>
      </c>
      <c r="AW102" s="395">
        <v>10594.208205033683</v>
      </c>
      <c r="AX102" s="395">
        <v>10835.798045620913</v>
      </c>
      <c r="AY102" s="395">
        <v>10908.775113614473</v>
      </c>
      <c r="AZ102" s="395">
        <v>10821.754182750177</v>
      </c>
      <c r="BA102" s="395">
        <v>10683.163994879002</v>
      </c>
      <c r="BB102" s="395">
        <v>10360.114714957121</v>
      </c>
      <c r="BC102" s="395">
        <v>10111.203678358177</v>
      </c>
      <c r="BD102" s="395">
        <v>9850.6121112646779</v>
      </c>
      <c r="BE102" s="395">
        <v>9726.4822079943679</v>
      </c>
      <c r="BF102" s="395">
        <v>9734.3634342858622</v>
      </c>
      <c r="BG102" s="395">
        <v>8853.7543876638829</v>
      </c>
      <c r="BH102" s="395">
        <v>8891.6469506188587</v>
      </c>
      <c r="BI102" s="395">
        <v>8759.1683181584431</v>
      </c>
      <c r="BJ102" s="395">
        <v>8703.3699708266631</v>
      </c>
      <c r="BK102" s="395">
        <v>8630.5077952918491</v>
      </c>
      <c r="BL102" s="395">
        <v>8198.1693920714279</v>
      </c>
      <c r="BM102" s="395">
        <v>8242.336576878819</v>
      </c>
      <c r="BN102" s="395">
        <v>7994.359196461206</v>
      </c>
      <c r="BO102" s="395">
        <v>8105.7234610481155</v>
      </c>
      <c r="BP102" s="395">
        <v>8387.1233411831381</v>
      </c>
      <c r="BQ102" s="395">
        <v>8330.0866095351103</v>
      </c>
      <c r="BR102" s="395">
        <v>8295.0470333316171</v>
      </c>
      <c r="BS102" s="395">
        <v>8201.2412881470718</v>
      </c>
      <c r="BT102" s="395">
        <v>7791.201352903463</v>
      </c>
      <c r="BU102" s="395">
        <v>7253.1323421198858</v>
      </c>
      <c r="BV102" s="395">
        <v>6704.8777456878843</v>
      </c>
      <c r="BW102" s="395">
        <v>6075.162875914396</v>
      </c>
      <c r="BX102" s="395">
        <v>5555.0823334722154</v>
      </c>
      <c r="BY102" s="395">
        <v>5276.9108011649823</v>
      </c>
      <c r="BZ102" s="395">
        <v>4886.9647105632539</v>
      </c>
      <c r="CA102" s="395">
        <v>4781.9731275374797</v>
      </c>
      <c r="CB102" s="395">
        <v>4591.5896547798684</v>
      </c>
      <c r="CC102" s="395">
        <v>3665.1842892949257</v>
      </c>
      <c r="CD102" s="395">
        <v>3400.065670941075</v>
      </c>
      <c r="CE102" s="395">
        <v>3390.2306791025208</v>
      </c>
      <c r="CF102" s="395">
        <v>3415.5707559469197</v>
      </c>
      <c r="CG102" s="396">
        <v>3494.8911717800352</v>
      </c>
    </row>
    <row r="103" spans="1:85" s="36" customFormat="1" x14ac:dyDescent="0.35">
      <c r="A103" s="98"/>
      <c r="B103" s="200" t="s">
        <v>857</v>
      </c>
      <c r="D103" s="395" t="s">
        <v>614</v>
      </c>
      <c r="E103" s="395" t="s">
        <v>614</v>
      </c>
      <c r="F103" s="395" t="s">
        <v>614</v>
      </c>
      <c r="G103" s="395" t="s">
        <v>614</v>
      </c>
      <c r="H103" s="395" t="s">
        <v>614</v>
      </c>
      <c r="I103" s="395" t="s">
        <v>614</v>
      </c>
      <c r="J103" s="395" t="s">
        <v>614</v>
      </c>
      <c r="K103" s="395" t="s">
        <v>614</v>
      </c>
      <c r="L103" s="395" t="s">
        <v>614</v>
      </c>
      <c r="M103" s="395" t="s">
        <v>614</v>
      </c>
      <c r="N103" s="395" t="s">
        <v>614</v>
      </c>
      <c r="O103" s="395" t="s">
        <v>614</v>
      </c>
      <c r="P103" s="395" t="s">
        <v>614</v>
      </c>
      <c r="Q103" s="395" t="s">
        <v>614</v>
      </c>
      <c r="R103" s="395" t="s">
        <v>614</v>
      </c>
      <c r="S103" s="395" t="s">
        <v>614</v>
      </c>
      <c r="T103" s="395" t="s">
        <v>614</v>
      </c>
      <c r="U103" s="395" t="s">
        <v>614</v>
      </c>
      <c r="V103" s="395" t="s">
        <v>614</v>
      </c>
      <c r="W103" s="395" t="s">
        <v>614</v>
      </c>
      <c r="X103" s="395" t="s">
        <v>614</v>
      </c>
      <c r="Y103" s="395" t="s">
        <v>614</v>
      </c>
      <c r="Z103" s="395" t="s">
        <v>614</v>
      </c>
      <c r="AA103" s="395" t="s">
        <v>614</v>
      </c>
      <c r="AB103" s="395" t="s">
        <v>614</v>
      </c>
      <c r="AC103" s="395" t="s">
        <v>614</v>
      </c>
      <c r="AD103" s="395" t="s">
        <v>614</v>
      </c>
      <c r="AE103" s="395" t="s">
        <v>614</v>
      </c>
      <c r="AF103" s="395" t="s">
        <v>614</v>
      </c>
      <c r="AG103" s="395" t="s">
        <v>614</v>
      </c>
      <c r="AH103" s="395" t="s">
        <v>614</v>
      </c>
      <c r="AI103" s="395" t="s">
        <v>614</v>
      </c>
      <c r="AJ103" s="395" t="s">
        <v>614</v>
      </c>
      <c r="AK103" s="395" t="s">
        <v>614</v>
      </c>
      <c r="AL103" s="395" t="s">
        <v>614</v>
      </c>
      <c r="AM103" s="395" t="s">
        <v>614</v>
      </c>
      <c r="AN103" s="395" t="s">
        <v>614</v>
      </c>
      <c r="AO103" s="395" t="s">
        <v>614</v>
      </c>
      <c r="AP103" s="395" t="s">
        <v>614</v>
      </c>
      <c r="AQ103" s="395" t="s">
        <v>614</v>
      </c>
      <c r="AR103" s="395" t="s">
        <v>614</v>
      </c>
      <c r="AS103" s="395" t="s">
        <v>614</v>
      </c>
      <c r="AT103" s="395" t="s">
        <v>614</v>
      </c>
      <c r="AU103" s="395">
        <v>7207.5146231181443</v>
      </c>
      <c r="AV103" s="395">
        <v>8185.1259326465479</v>
      </c>
      <c r="AW103" s="395">
        <v>8810.42944064529</v>
      </c>
      <c r="AX103" s="395">
        <v>9025.9485496078269</v>
      </c>
      <c r="AY103" s="395">
        <v>9115.7185074174868</v>
      </c>
      <c r="AZ103" s="395">
        <v>9004.4709832178869</v>
      </c>
      <c r="BA103" s="395">
        <v>8814.3688013640567</v>
      </c>
      <c r="BB103" s="395">
        <v>8511.0281647680404</v>
      </c>
      <c r="BC103" s="395">
        <v>8277.8852103380141</v>
      </c>
      <c r="BD103" s="395">
        <v>8031.7269098862789</v>
      </c>
      <c r="BE103" s="395">
        <v>7909.7112960818722</v>
      </c>
      <c r="BF103" s="395">
        <v>7885.6595099661108</v>
      </c>
      <c r="BG103" s="395">
        <v>7424.0609899536921</v>
      </c>
      <c r="BH103" s="395">
        <v>7472.0741830254519</v>
      </c>
      <c r="BI103" s="395">
        <v>7354.5571881794622</v>
      </c>
      <c r="BJ103" s="395">
        <v>7301.1967542125449</v>
      </c>
      <c r="BK103" s="395">
        <v>7249.7168372428105</v>
      </c>
      <c r="BL103" s="395">
        <v>6887.878401566426</v>
      </c>
      <c r="BM103" s="395">
        <v>6907.6861651817999</v>
      </c>
      <c r="BN103" s="395">
        <v>6668.588813264817</v>
      </c>
      <c r="BO103" s="395">
        <v>6805.5474187778682</v>
      </c>
      <c r="BP103" s="395">
        <v>7075.6915043193949</v>
      </c>
      <c r="BQ103" s="395">
        <v>7066.7189020541837</v>
      </c>
      <c r="BR103" s="395">
        <v>7042.1754029888552</v>
      </c>
      <c r="BS103" s="395">
        <v>6947.2298536924582</v>
      </c>
      <c r="BT103" s="395">
        <v>6572.2791579992854</v>
      </c>
      <c r="BU103" s="395">
        <v>6084.2991332410775</v>
      </c>
      <c r="BV103" s="395">
        <v>5599.0254742564539</v>
      </c>
      <c r="BW103" s="395">
        <v>5071.5977455472439</v>
      </c>
      <c r="BX103" s="395">
        <v>4629.7829927903331</v>
      </c>
      <c r="BY103" s="395">
        <v>4374.9549970628723</v>
      </c>
      <c r="BZ103" s="395">
        <v>4064.5979302100777</v>
      </c>
      <c r="CA103" s="395">
        <v>3998.7382114354568</v>
      </c>
      <c r="CB103" s="395">
        <v>3857.5277827104728</v>
      </c>
      <c r="CC103" s="395">
        <v>3114.0775407227402</v>
      </c>
      <c r="CD103" s="395">
        <v>2905.7038468261667</v>
      </c>
      <c r="CE103" s="395">
        <v>2902.1093191182244</v>
      </c>
      <c r="CF103" s="395">
        <v>2927.1152068056185</v>
      </c>
      <c r="CG103" s="396">
        <v>2997.6548195994028</v>
      </c>
    </row>
    <row r="104" spans="1:85" s="36" customFormat="1" x14ac:dyDescent="0.35">
      <c r="A104" s="98"/>
      <c r="B104" s="200" t="s">
        <v>858</v>
      </c>
      <c r="D104" s="395" t="s">
        <v>614</v>
      </c>
      <c r="E104" s="395" t="s">
        <v>614</v>
      </c>
      <c r="F104" s="395" t="s">
        <v>614</v>
      </c>
      <c r="G104" s="395" t="s">
        <v>614</v>
      </c>
      <c r="H104" s="395" t="s">
        <v>614</v>
      </c>
      <c r="I104" s="395" t="s">
        <v>614</v>
      </c>
      <c r="J104" s="395" t="s">
        <v>614</v>
      </c>
      <c r="K104" s="395" t="s">
        <v>614</v>
      </c>
      <c r="L104" s="395" t="s">
        <v>614</v>
      </c>
      <c r="M104" s="395" t="s">
        <v>614</v>
      </c>
      <c r="N104" s="395" t="s">
        <v>614</v>
      </c>
      <c r="O104" s="395" t="s">
        <v>614</v>
      </c>
      <c r="P104" s="395" t="s">
        <v>614</v>
      </c>
      <c r="Q104" s="395" t="s">
        <v>614</v>
      </c>
      <c r="R104" s="395" t="s">
        <v>614</v>
      </c>
      <c r="S104" s="395" t="s">
        <v>614</v>
      </c>
      <c r="T104" s="395" t="s">
        <v>614</v>
      </c>
      <c r="U104" s="395" t="s">
        <v>614</v>
      </c>
      <c r="V104" s="395" t="s">
        <v>614</v>
      </c>
      <c r="W104" s="395" t="s">
        <v>614</v>
      </c>
      <c r="X104" s="395" t="s">
        <v>614</v>
      </c>
      <c r="Y104" s="395" t="s">
        <v>614</v>
      </c>
      <c r="Z104" s="395" t="s">
        <v>614</v>
      </c>
      <c r="AA104" s="395" t="s">
        <v>614</v>
      </c>
      <c r="AB104" s="395" t="s">
        <v>614</v>
      </c>
      <c r="AC104" s="395" t="s">
        <v>614</v>
      </c>
      <c r="AD104" s="395" t="s">
        <v>614</v>
      </c>
      <c r="AE104" s="395" t="s">
        <v>614</v>
      </c>
      <c r="AF104" s="395" t="s">
        <v>614</v>
      </c>
      <c r="AG104" s="395" t="s">
        <v>614</v>
      </c>
      <c r="AH104" s="395" t="s">
        <v>614</v>
      </c>
      <c r="AI104" s="395" t="s">
        <v>614</v>
      </c>
      <c r="AJ104" s="395" t="s">
        <v>614</v>
      </c>
      <c r="AK104" s="395" t="s">
        <v>614</v>
      </c>
      <c r="AL104" s="395" t="s">
        <v>614</v>
      </c>
      <c r="AM104" s="395" t="s">
        <v>614</v>
      </c>
      <c r="AN104" s="395" t="s">
        <v>614</v>
      </c>
      <c r="AO104" s="395" t="s">
        <v>614</v>
      </c>
      <c r="AP104" s="395" t="s">
        <v>614</v>
      </c>
      <c r="AQ104" s="395" t="s">
        <v>614</v>
      </c>
      <c r="AR104" s="395" t="s">
        <v>614</v>
      </c>
      <c r="AS104" s="395" t="s">
        <v>614</v>
      </c>
      <c r="AT104" s="395" t="s">
        <v>614</v>
      </c>
      <c r="AU104" s="395">
        <v>408.73155489706443</v>
      </c>
      <c r="AV104" s="395">
        <v>467.56440580086354</v>
      </c>
      <c r="AW104" s="395">
        <v>491.92874061958565</v>
      </c>
      <c r="AX104" s="395">
        <v>517.50062512763975</v>
      </c>
      <c r="AY104" s="395">
        <v>525.30622058039739</v>
      </c>
      <c r="AZ104" s="395">
        <v>525.11920339881738</v>
      </c>
      <c r="BA104" s="395">
        <v>520.4162935302146</v>
      </c>
      <c r="BB104" s="395">
        <v>510.44271460636082</v>
      </c>
      <c r="BC104" s="395">
        <v>506.90110353870301</v>
      </c>
      <c r="BD104" s="395">
        <v>505.91916234137562</v>
      </c>
      <c r="BE104" s="395">
        <v>503.36224393837665</v>
      </c>
      <c r="BF104" s="395">
        <v>511.22644347361415</v>
      </c>
      <c r="BG104" s="395">
        <v>480.55928930799183</v>
      </c>
      <c r="BH104" s="395">
        <v>468.25717298781086</v>
      </c>
      <c r="BI104" s="395">
        <v>468.72746342680188</v>
      </c>
      <c r="BJ104" s="395">
        <v>469.18565553515145</v>
      </c>
      <c r="BK104" s="395">
        <v>472.47447503866238</v>
      </c>
      <c r="BL104" s="395">
        <v>405.71306904531741</v>
      </c>
      <c r="BM104" s="395">
        <v>377.68761749895242</v>
      </c>
      <c r="BN104" s="395">
        <v>344.09480834911545</v>
      </c>
      <c r="BO104" s="395">
        <v>321.16409981448703</v>
      </c>
      <c r="BP104" s="395">
        <v>327.43365800937522</v>
      </c>
      <c r="BQ104" s="395">
        <v>322.69669476560085</v>
      </c>
      <c r="BR104" s="395">
        <v>318.76403940457448</v>
      </c>
      <c r="BS104" s="395">
        <v>323.57236021633179</v>
      </c>
      <c r="BT104" s="395">
        <v>320.70760692504859</v>
      </c>
      <c r="BU104" s="395">
        <v>317.64630786365808</v>
      </c>
      <c r="BV104" s="395">
        <v>307.27181795489042</v>
      </c>
      <c r="BW104" s="395">
        <v>280.90295169283371</v>
      </c>
      <c r="BX104" s="395">
        <v>256.15616422949688</v>
      </c>
      <c r="BY104" s="395">
        <v>250.02605774471229</v>
      </c>
      <c r="BZ104" s="395">
        <v>228.18451235782936</v>
      </c>
      <c r="CA104" s="395">
        <v>223.70710669606251</v>
      </c>
      <c r="CB104" s="395">
        <v>209.30001107766577</v>
      </c>
      <c r="CC104" s="395">
        <v>155.46745478872253</v>
      </c>
      <c r="CD104" s="395">
        <v>138.77004847312526</v>
      </c>
      <c r="CE104" s="395">
        <v>137.14032919008406</v>
      </c>
      <c r="CF104" s="395">
        <v>137.45524407800394</v>
      </c>
      <c r="CG104" s="396">
        <v>140.2054840363387</v>
      </c>
    </row>
    <row r="105" spans="1:85" s="36" customFormat="1" x14ac:dyDescent="0.35">
      <c r="A105" s="98"/>
      <c r="B105" s="200" t="s">
        <v>859</v>
      </c>
      <c r="D105" s="395" t="s">
        <v>614</v>
      </c>
      <c r="E105" s="395" t="s">
        <v>614</v>
      </c>
      <c r="F105" s="395" t="s">
        <v>614</v>
      </c>
      <c r="G105" s="395" t="s">
        <v>614</v>
      </c>
      <c r="H105" s="395" t="s">
        <v>614</v>
      </c>
      <c r="I105" s="395" t="s">
        <v>614</v>
      </c>
      <c r="J105" s="395" t="s">
        <v>614</v>
      </c>
      <c r="K105" s="395" t="s">
        <v>614</v>
      </c>
      <c r="L105" s="395" t="s">
        <v>614</v>
      </c>
      <c r="M105" s="395" t="s">
        <v>614</v>
      </c>
      <c r="N105" s="395" t="s">
        <v>614</v>
      </c>
      <c r="O105" s="395" t="s">
        <v>614</v>
      </c>
      <c r="P105" s="395" t="s">
        <v>614</v>
      </c>
      <c r="Q105" s="395" t="s">
        <v>614</v>
      </c>
      <c r="R105" s="395" t="s">
        <v>614</v>
      </c>
      <c r="S105" s="395" t="s">
        <v>614</v>
      </c>
      <c r="T105" s="395" t="s">
        <v>614</v>
      </c>
      <c r="U105" s="395" t="s">
        <v>614</v>
      </c>
      <c r="V105" s="395" t="s">
        <v>614</v>
      </c>
      <c r="W105" s="395" t="s">
        <v>614</v>
      </c>
      <c r="X105" s="395" t="s">
        <v>614</v>
      </c>
      <c r="Y105" s="395" t="s">
        <v>614</v>
      </c>
      <c r="Z105" s="395" t="s">
        <v>614</v>
      </c>
      <c r="AA105" s="395" t="s">
        <v>614</v>
      </c>
      <c r="AB105" s="395" t="s">
        <v>614</v>
      </c>
      <c r="AC105" s="395" t="s">
        <v>614</v>
      </c>
      <c r="AD105" s="395" t="s">
        <v>614</v>
      </c>
      <c r="AE105" s="395" t="s">
        <v>614</v>
      </c>
      <c r="AF105" s="395" t="s">
        <v>614</v>
      </c>
      <c r="AG105" s="395" t="s">
        <v>614</v>
      </c>
      <c r="AH105" s="395" t="s">
        <v>614</v>
      </c>
      <c r="AI105" s="395" t="s">
        <v>614</v>
      </c>
      <c r="AJ105" s="395" t="s">
        <v>614</v>
      </c>
      <c r="AK105" s="395" t="s">
        <v>614</v>
      </c>
      <c r="AL105" s="395" t="s">
        <v>614</v>
      </c>
      <c r="AM105" s="395" t="s">
        <v>614</v>
      </c>
      <c r="AN105" s="395" t="s">
        <v>614</v>
      </c>
      <c r="AO105" s="395" t="s">
        <v>614</v>
      </c>
      <c r="AP105" s="395" t="s">
        <v>614</v>
      </c>
      <c r="AQ105" s="395" t="s">
        <v>614</v>
      </c>
      <c r="AR105" s="395" t="s">
        <v>614</v>
      </c>
      <c r="AS105" s="395" t="s">
        <v>614</v>
      </c>
      <c r="AT105" s="395" t="s">
        <v>614</v>
      </c>
      <c r="AU105" s="395">
        <v>1168.9527384293192</v>
      </c>
      <c r="AV105" s="395">
        <v>1242.037281538361</v>
      </c>
      <c r="AW105" s="395">
        <v>1291.8500237688083</v>
      </c>
      <c r="AX105" s="395">
        <v>1292.3488708854468</v>
      </c>
      <c r="AY105" s="395">
        <v>1267.7503856165881</v>
      </c>
      <c r="AZ105" s="395">
        <v>1292.163996133472</v>
      </c>
      <c r="BA105" s="395">
        <v>1348.3788999847279</v>
      </c>
      <c r="BB105" s="395">
        <v>1338.6438355827199</v>
      </c>
      <c r="BC105" s="395">
        <v>1326.4173644814598</v>
      </c>
      <c r="BD105" s="395">
        <v>1312.9660390370245</v>
      </c>
      <c r="BE105" s="395">
        <v>1313.4086679741199</v>
      </c>
      <c r="BF105" s="395">
        <v>1337.4774808461348</v>
      </c>
      <c r="BG105" s="395">
        <v>949.13410840219797</v>
      </c>
      <c r="BH105" s="395">
        <v>951.3155946055972</v>
      </c>
      <c r="BI105" s="395">
        <v>935.8836665521801</v>
      </c>
      <c r="BJ105" s="395">
        <v>932.98756107896759</v>
      </c>
      <c r="BK105" s="395">
        <v>908.31648301037649</v>
      </c>
      <c r="BL105" s="395">
        <v>904.57792145968517</v>
      </c>
      <c r="BM105" s="395">
        <v>956.96279419806706</v>
      </c>
      <c r="BN105" s="395">
        <v>981.67557484727297</v>
      </c>
      <c r="BO105" s="395">
        <v>979.01194245576073</v>
      </c>
      <c r="BP105" s="395">
        <v>983.99817885436778</v>
      </c>
      <c r="BQ105" s="395">
        <v>940.67101271532624</v>
      </c>
      <c r="BR105" s="395">
        <v>934.10759093818706</v>
      </c>
      <c r="BS105" s="395">
        <v>930.43907423828307</v>
      </c>
      <c r="BT105" s="395">
        <v>898.21458797912885</v>
      </c>
      <c r="BU105" s="395">
        <v>851.18690101515097</v>
      </c>
      <c r="BV105" s="395">
        <v>798.58045347654013</v>
      </c>
      <c r="BW105" s="395">
        <v>722.66217867431806</v>
      </c>
      <c r="BX105" s="395">
        <v>669.143176452386</v>
      </c>
      <c r="BY105" s="395">
        <v>651.9297463573979</v>
      </c>
      <c r="BZ105" s="395">
        <v>594.18226799534602</v>
      </c>
      <c r="CA105" s="395">
        <v>559.52780940596062</v>
      </c>
      <c r="CB105" s="395">
        <v>524.76186099173083</v>
      </c>
      <c r="CC105" s="395">
        <v>395.63929378346302</v>
      </c>
      <c r="CD105" s="395">
        <v>355.59177564178282</v>
      </c>
      <c r="CE105" s="395">
        <v>350.98103079421236</v>
      </c>
      <c r="CF105" s="395">
        <v>351.00030506329745</v>
      </c>
      <c r="CG105" s="396">
        <v>357.03086814429355</v>
      </c>
    </row>
    <row r="106" spans="1:85" s="36" customFormat="1" ht="26.25" customHeight="1" x14ac:dyDescent="0.35">
      <c r="A106" s="98"/>
      <c r="B106" s="543" t="s">
        <v>893</v>
      </c>
      <c r="D106" s="395">
        <v>0</v>
      </c>
      <c r="E106" s="395">
        <v>0</v>
      </c>
      <c r="F106" s="395">
        <v>0</v>
      </c>
      <c r="G106" s="395">
        <v>0</v>
      </c>
      <c r="H106" s="395">
        <v>0</v>
      </c>
      <c r="I106" s="395">
        <v>0</v>
      </c>
      <c r="J106" s="395">
        <v>0</v>
      </c>
      <c r="K106" s="395">
        <v>0</v>
      </c>
      <c r="L106" s="395">
        <v>0</v>
      </c>
      <c r="M106" s="395">
        <v>0</v>
      </c>
      <c r="N106" s="395">
        <v>0</v>
      </c>
      <c r="O106" s="395">
        <v>0</v>
      </c>
      <c r="P106" s="395">
        <v>0</v>
      </c>
      <c r="Q106" s="395">
        <v>0</v>
      </c>
      <c r="R106" s="395">
        <v>0</v>
      </c>
      <c r="S106" s="395">
        <v>0</v>
      </c>
      <c r="T106" s="395">
        <v>0</v>
      </c>
      <c r="U106" s="395">
        <v>0</v>
      </c>
      <c r="V106" s="395">
        <v>0</v>
      </c>
      <c r="W106" s="395">
        <v>0</v>
      </c>
      <c r="X106" s="395">
        <v>0</v>
      </c>
      <c r="Y106" s="395">
        <v>0</v>
      </c>
      <c r="Z106" s="395">
        <v>0</v>
      </c>
      <c r="AA106" s="395">
        <v>0</v>
      </c>
      <c r="AB106" s="395">
        <v>0</v>
      </c>
      <c r="AC106" s="395">
        <v>0</v>
      </c>
      <c r="AD106" s="395">
        <v>0</v>
      </c>
      <c r="AE106" s="395">
        <v>0</v>
      </c>
      <c r="AF106" s="395">
        <v>0</v>
      </c>
      <c r="AG106" s="395">
        <v>0</v>
      </c>
      <c r="AH106" s="395">
        <v>0</v>
      </c>
      <c r="AI106" s="395">
        <v>0</v>
      </c>
      <c r="AJ106" s="395">
        <v>0</v>
      </c>
      <c r="AK106" s="395">
        <v>0</v>
      </c>
      <c r="AL106" s="395">
        <v>0</v>
      </c>
      <c r="AM106" s="395">
        <v>0</v>
      </c>
      <c r="AN106" s="395">
        <v>0</v>
      </c>
      <c r="AO106" s="395">
        <v>0</v>
      </c>
      <c r="AP106" s="395">
        <v>0</v>
      </c>
      <c r="AQ106" s="395">
        <v>0</v>
      </c>
      <c r="AR106" s="395">
        <v>0</v>
      </c>
      <c r="AS106" s="395">
        <v>0</v>
      </c>
      <c r="AT106" s="395">
        <v>0</v>
      </c>
      <c r="AU106" s="395">
        <v>5374.1374439388064</v>
      </c>
      <c r="AV106" s="395">
        <v>7034.1247754542528</v>
      </c>
      <c r="AW106" s="395">
        <v>8825.0497146510734</v>
      </c>
      <c r="AX106" s="395">
        <v>10104.474822624828</v>
      </c>
      <c r="AY106" s="395">
        <v>10938.299196457747</v>
      </c>
      <c r="AZ106" s="395">
        <v>11289.837867374847</v>
      </c>
      <c r="BA106" s="395">
        <v>11035.335037432256</v>
      </c>
      <c r="BB106" s="395">
        <v>10848.714263934933</v>
      </c>
      <c r="BC106" s="395">
        <v>10820.005563166642</v>
      </c>
      <c r="BD106" s="395">
        <v>11060.577596679341</v>
      </c>
      <c r="BE106" s="395">
        <v>11611.534450169254</v>
      </c>
      <c r="BF106" s="395">
        <v>13022.293488448304</v>
      </c>
      <c r="BG106" s="395">
        <v>12890.756231445832</v>
      </c>
      <c r="BH106" s="395">
        <v>13606.178436426633</v>
      </c>
      <c r="BI106" s="395">
        <v>14423.257394995298</v>
      </c>
      <c r="BJ106" s="395">
        <v>15350.48744925236</v>
      </c>
      <c r="BK106" s="395">
        <v>16264.327171986652</v>
      </c>
      <c r="BL106" s="395">
        <v>17922.564664447313</v>
      </c>
      <c r="BM106" s="395">
        <v>21880.161608412734</v>
      </c>
      <c r="BN106" s="395">
        <v>23694.887491378271</v>
      </c>
      <c r="BO106" s="395">
        <v>25057.806617005226</v>
      </c>
      <c r="BP106" s="395">
        <v>25715.433530471102</v>
      </c>
      <c r="BQ106" s="395">
        <v>25510.98439338195</v>
      </c>
      <c r="BR106" s="395">
        <v>25340.527289592235</v>
      </c>
      <c r="BS106" s="395">
        <v>25094.521899265263</v>
      </c>
      <c r="BT106" s="395">
        <v>23690.587375361338</v>
      </c>
      <c r="BU106" s="395">
        <v>22234.501859907537</v>
      </c>
      <c r="BV106" s="395">
        <v>20139.615368146973</v>
      </c>
      <c r="BW106" s="395">
        <v>17174.217031019478</v>
      </c>
      <c r="BX106" s="395">
        <v>15256.095889185557</v>
      </c>
      <c r="BY106" s="395">
        <v>14197.099586807033</v>
      </c>
      <c r="BZ106" s="395">
        <v>12687.222016009193</v>
      </c>
      <c r="CA106" s="395">
        <v>12023.233727807443</v>
      </c>
      <c r="CB106" s="395">
        <v>11166.134523386556</v>
      </c>
      <c r="CC106" s="395">
        <v>8534.8024606121053</v>
      </c>
      <c r="CD106" s="395">
        <v>7909.1747721023794</v>
      </c>
      <c r="CE106" s="395">
        <v>7896.6721924012954</v>
      </c>
      <c r="CF106" s="395">
        <v>7969.3755870251944</v>
      </c>
      <c r="CG106" s="396">
        <v>8170.8513248033942</v>
      </c>
    </row>
    <row r="107" spans="1:85" s="36" customFormat="1" x14ac:dyDescent="0.35">
      <c r="A107" s="98"/>
      <c r="B107" s="200" t="s">
        <v>857</v>
      </c>
      <c r="D107" s="395" t="s">
        <v>614</v>
      </c>
      <c r="E107" s="395" t="s">
        <v>614</v>
      </c>
      <c r="F107" s="395" t="s">
        <v>614</v>
      </c>
      <c r="G107" s="395" t="s">
        <v>614</v>
      </c>
      <c r="H107" s="395" t="s">
        <v>614</v>
      </c>
      <c r="I107" s="395" t="s">
        <v>614</v>
      </c>
      <c r="J107" s="395" t="s">
        <v>614</v>
      </c>
      <c r="K107" s="395" t="s">
        <v>614</v>
      </c>
      <c r="L107" s="395" t="s">
        <v>614</v>
      </c>
      <c r="M107" s="395" t="s">
        <v>614</v>
      </c>
      <c r="N107" s="395" t="s">
        <v>614</v>
      </c>
      <c r="O107" s="395" t="s">
        <v>614</v>
      </c>
      <c r="P107" s="395" t="s">
        <v>614</v>
      </c>
      <c r="Q107" s="395" t="s">
        <v>614</v>
      </c>
      <c r="R107" s="395" t="s">
        <v>614</v>
      </c>
      <c r="S107" s="395" t="s">
        <v>614</v>
      </c>
      <c r="T107" s="395" t="s">
        <v>614</v>
      </c>
      <c r="U107" s="395" t="s">
        <v>614</v>
      </c>
      <c r="V107" s="395" t="s">
        <v>614</v>
      </c>
      <c r="W107" s="395" t="s">
        <v>614</v>
      </c>
      <c r="X107" s="395" t="s">
        <v>614</v>
      </c>
      <c r="Y107" s="395" t="s">
        <v>614</v>
      </c>
      <c r="Z107" s="395" t="s">
        <v>614</v>
      </c>
      <c r="AA107" s="395" t="s">
        <v>614</v>
      </c>
      <c r="AB107" s="395" t="s">
        <v>614</v>
      </c>
      <c r="AC107" s="395" t="s">
        <v>614</v>
      </c>
      <c r="AD107" s="395" t="s">
        <v>614</v>
      </c>
      <c r="AE107" s="395" t="s">
        <v>614</v>
      </c>
      <c r="AF107" s="395" t="s">
        <v>614</v>
      </c>
      <c r="AG107" s="395" t="s">
        <v>614</v>
      </c>
      <c r="AH107" s="395" t="s">
        <v>614</v>
      </c>
      <c r="AI107" s="395" t="s">
        <v>614</v>
      </c>
      <c r="AJ107" s="395" t="s">
        <v>614</v>
      </c>
      <c r="AK107" s="395" t="s">
        <v>614</v>
      </c>
      <c r="AL107" s="395" t="s">
        <v>614</v>
      </c>
      <c r="AM107" s="395" t="s">
        <v>614</v>
      </c>
      <c r="AN107" s="395" t="s">
        <v>614</v>
      </c>
      <c r="AO107" s="395" t="s">
        <v>614</v>
      </c>
      <c r="AP107" s="395" t="s">
        <v>614</v>
      </c>
      <c r="AQ107" s="395" t="s">
        <v>614</v>
      </c>
      <c r="AR107" s="395" t="s">
        <v>614</v>
      </c>
      <c r="AS107" s="395" t="s">
        <v>614</v>
      </c>
      <c r="AT107" s="395" t="s">
        <v>614</v>
      </c>
      <c r="AU107" s="395">
        <v>4825.7827476062421</v>
      </c>
      <c r="AV107" s="395">
        <v>6357.850150809988</v>
      </c>
      <c r="AW107" s="395">
        <v>8025.1109524490566</v>
      </c>
      <c r="AX107" s="395">
        <v>9185.493938448777</v>
      </c>
      <c r="AY107" s="395">
        <v>9936.3031204872696</v>
      </c>
      <c r="AZ107" s="395">
        <v>10244.654573539854</v>
      </c>
      <c r="BA107" s="395">
        <v>9959.9053050877355</v>
      </c>
      <c r="BB107" s="395">
        <v>9748.0454826757032</v>
      </c>
      <c r="BC107" s="395">
        <v>9700.7555031171778</v>
      </c>
      <c r="BD107" s="395">
        <v>9903.4463927801171</v>
      </c>
      <c r="BE107" s="395">
        <v>10393.113173049176</v>
      </c>
      <c r="BF107" s="395">
        <v>11599.598614642742</v>
      </c>
      <c r="BG107" s="395">
        <v>11334.935054451382</v>
      </c>
      <c r="BH107" s="395">
        <v>12037.819704567793</v>
      </c>
      <c r="BI107" s="395">
        <v>12837.366771661005</v>
      </c>
      <c r="BJ107" s="395">
        <v>13717.10899013909</v>
      </c>
      <c r="BK107" s="395">
        <v>14556.486746397944</v>
      </c>
      <c r="BL107" s="395">
        <v>16019.738419879148</v>
      </c>
      <c r="BM107" s="395">
        <v>19613.644449588759</v>
      </c>
      <c r="BN107" s="395">
        <v>21244.272501567248</v>
      </c>
      <c r="BO107" s="395">
        <v>22458.096510370669</v>
      </c>
      <c r="BP107" s="395">
        <v>23059.535952941627</v>
      </c>
      <c r="BQ107" s="395">
        <v>22890.222299978472</v>
      </c>
      <c r="BR107" s="395">
        <v>22737.67793738046</v>
      </c>
      <c r="BS107" s="395">
        <v>22508.24672591719</v>
      </c>
      <c r="BT107" s="395">
        <v>21227.089081462542</v>
      </c>
      <c r="BU107" s="395">
        <v>19882.142297512113</v>
      </c>
      <c r="BV107" s="395">
        <v>17965.769839859087</v>
      </c>
      <c r="BW107" s="395">
        <v>15288.37557806041</v>
      </c>
      <c r="BX107" s="395">
        <v>13594.396657374562</v>
      </c>
      <c r="BY107" s="395">
        <v>12644.627075848643</v>
      </c>
      <c r="BZ107" s="395">
        <v>11288.028883821245</v>
      </c>
      <c r="CA107" s="395">
        <v>10687.628357395008</v>
      </c>
      <c r="CB107" s="395">
        <v>9916.1679247785851</v>
      </c>
      <c r="CC107" s="395">
        <v>7566.3069162686334</v>
      </c>
      <c r="CD107" s="395">
        <v>7008.7802194514088</v>
      </c>
      <c r="CE107" s="395">
        <v>6996.203635664273</v>
      </c>
      <c r="CF107" s="395">
        <v>7058.798912858043</v>
      </c>
      <c r="CG107" s="396">
        <v>7235.3419273982599</v>
      </c>
    </row>
    <row r="108" spans="1:85" s="36" customFormat="1" x14ac:dyDescent="0.35">
      <c r="A108" s="98"/>
      <c r="B108" s="200" t="s">
        <v>858</v>
      </c>
      <c r="D108" s="395" t="s">
        <v>614</v>
      </c>
      <c r="E108" s="395" t="s">
        <v>614</v>
      </c>
      <c r="F108" s="395" t="s">
        <v>614</v>
      </c>
      <c r="G108" s="395" t="s">
        <v>614</v>
      </c>
      <c r="H108" s="395" t="s">
        <v>614</v>
      </c>
      <c r="I108" s="395" t="s">
        <v>614</v>
      </c>
      <c r="J108" s="395" t="s">
        <v>614</v>
      </c>
      <c r="K108" s="395" t="s">
        <v>614</v>
      </c>
      <c r="L108" s="395" t="s">
        <v>614</v>
      </c>
      <c r="M108" s="395" t="s">
        <v>614</v>
      </c>
      <c r="N108" s="395" t="s">
        <v>614</v>
      </c>
      <c r="O108" s="395" t="s">
        <v>614</v>
      </c>
      <c r="P108" s="395" t="s">
        <v>614</v>
      </c>
      <c r="Q108" s="395" t="s">
        <v>614</v>
      </c>
      <c r="R108" s="395" t="s">
        <v>614</v>
      </c>
      <c r="S108" s="395" t="s">
        <v>614</v>
      </c>
      <c r="T108" s="395" t="s">
        <v>614</v>
      </c>
      <c r="U108" s="395" t="s">
        <v>614</v>
      </c>
      <c r="V108" s="395" t="s">
        <v>614</v>
      </c>
      <c r="W108" s="395" t="s">
        <v>614</v>
      </c>
      <c r="X108" s="395" t="s">
        <v>614</v>
      </c>
      <c r="Y108" s="395" t="s">
        <v>614</v>
      </c>
      <c r="Z108" s="395" t="s">
        <v>614</v>
      </c>
      <c r="AA108" s="395" t="s">
        <v>614</v>
      </c>
      <c r="AB108" s="395" t="s">
        <v>614</v>
      </c>
      <c r="AC108" s="395" t="s">
        <v>614</v>
      </c>
      <c r="AD108" s="395" t="s">
        <v>614</v>
      </c>
      <c r="AE108" s="395" t="s">
        <v>614</v>
      </c>
      <c r="AF108" s="395" t="s">
        <v>614</v>
      </c>
      <c r="AG108" s="395" t="s">
        <v>614</v>
      </c>
      <c r="AH108" s="395" t="s">
        <v>614</v>
      </c>
      <c r="AI108" s="395" t="s">
        <v>614</v>
      </c>
      <c r="AJ108" s="395" t="s">
        <v>614</v>
      </c>
      <c r="AK108" s="395" t="s">
        <v>614</v>
      </c>
      <c r="AL108" s="395" t="s">
        <v>614</v>
      </c>
      <c r="AM108" s="395" t="s">
        <v>614</v>
      </c>
      <c r="AN108" s="395" t="s">
        <v>614</v>
      </c>
      <c r="AO108" s="395" t="s">
        <v>614</v>
      </c>
      <c r="AP108" s="395" t="s">
        <v>614</v>
      </c>
      <c r="AQ108" s="395" t="s">
        <v>614</v>
      </c>
      <c r="AR108" s="395" t="s">
        <v>614</v>
      </c>
      <c r="AS108" s="395" t="s">
        <v>614</v>
      </c>
      <c r="AT108" s="395" t="s">
        <v>614</v>
      </c>
      <c r="AU108" s="395">
        <v>244.49763095586647</v>
      </c>
      <c r="AV108" s="395">
        <v>306.98233039248856</v>
      </c>
      <c r="AW108" s="395">
        <v>370.11181641986593</v>
      </c>
      <c r="AX108" s="395">
        <v>419.68467045322478</v>
      </c>
      <c r="AY108" s="395">
        <v>447.44301690139378</v>
      </c>
      <c r="AZ108" s="395">
        <v>458.76554241715013</v>
      </c>
      <c r="BA108" s="395">
        <v>453.73674928060501</v>
      </c>
      <c r="BB108" s="395">
        <v>448.16000010649236</v>
      </c>
      <c r="BC108" s="395">
        <v>452.46538691064529</v>
      </c>
      <c r="BD108" s="395">
        <v>459.06511544982072</v>
      </c>
      <c r="BE108" s="395">
        <v>473.11285442444358</v>
      </c>
      <c r="BF108" s="395">
        <v>521.16379086174834</v>
      </c>
      <c r="BG108" s="395">
        <v>479.96864249350375</v>
      </c>
      <c r="BH108" s="395">
        <v>487.65323169981178</v>
      </c>
      <c r="BI108" s="395">
        <v>501.79775191236791</v>
      </c>
      <c r="BJ108" s="395">
        <v>525.54783880160448</v>
      </c>
      <c r="BK108" s="395">
        <v>565.93633270465841</v>
      </c>
      <c r="BL108" s="395">
        <v>681.96326340432631</v>
      </c>
      <c r="BM108" s="395">
        <v>878.87719451005523</v>
      </c>
      <c r="BN108" s="395">
        <v>976.37389803005192</v>
      </c>
      <c r="BO108" s="395">
        <v>1067.8855446369373</v>
      </c>
      <c r="BP108" s="395">
        <v>1087.4396887291234</v>
      </c>
      <c r="BQ108" s="395">
        <v>1082.9689943442695</v>
      </c>
      <c r="BR108" s="395">
        <v>1080.0794110368156</v>
      </c>
      <c r="BS108" s="395">
        <v>1082.9995168879479</v>
      </c>
      <c r="BT108" s="395">
        <v>1034.0485105244641</v>
      </c>
      <c r="BU108" s="395">
        <v>993.47428325308556</v>
      </c>
      <c r="BV108" s="395">
        <v>916.55460196934814</v>
      </c>
      <c r="BW108" s="395">
        <v>793.29066009285316</v>
      </c>
      <c r="BX108" s="395">
        <v>701.1396125173394</v>
      </c>
      <c r="BY108" s="395">
        <v>656.23186500045506</v>
      </c>
      <c r="BZ108" s="395">
        <v>592.22906790495551</v>
      </c>
      <c r="CA108" s="395">
        <v>577.1779798323073</v>
      </c>
      <c r="CB108" s="395">
        <v>541.28951435714362</v>
      </c>
      <c r="CC108" s="395">
        <v>420.29592033442009</v>
      </c>
      <c r="CD108" s="395">
        <v>391.72967315575278</v>
      </c>
      <c r="CE108" s="395">
        <v>392.80389629773737</v>
      </c>
      <c r="CF108" s="395">
        <v>398.28185884655068</v>
      </c>
      <c r="CG108" s="396">
        <v>410.30577675953646</v>
      </c>
    </row>
    <row r="109" spans="1:85" s="36" customFormat="1" x14ac:dyDescent="0.35">
      <c r="A109" s="98"/>
      <c r="B109" s="200" t="s">
        <v>859</v>
      </c>
      <c r="D109" s="395" t="s">
        <v>614</v>
      </c>
      <c r="E109" s="395" t="s">
        <v>614</v>
      </c>
      <c r="F109" s="395" t="s">
        <v>614</v>
      </c>
      <c r="G109" s="395" t="s">
        <v>614</v>
      </c>
      <c r="H109" s="395" t="s">
        <v>614</v>
      </c>
      <c r="I109" s="395" t="s">
        <v>614</v>
      </c>
      <c r="J109" s="395" t="s">
        <v>614</v>
      </c>
      <c r="K109" s="395" t="s">
        <v>614</v>
      </c>
      <c r="L109" s="395" t="s">
        <v>614</v>
      </c>
      <c r="M109" s="395" t="s">
        <v>614</v>
      </c>
      <c r="N109" s="395" t="s">
        <v>614</v>
      </c>
      <c r="O109" s="395" t="s">
        <v>614</v>
      </c>
      <c r="P109" s="395" t="s">
        <v>614</v>
      </c>
      <c r="Q109" s="395" t="s">
        <v>614</v>
      </c>
      <c r="R109" s="395" t="s">
        <v>614</v>
      </c>
      <c r="S109" s="395" t="s">
        <v>614</v>
      </c>
      <c r="T109" s="395" t="s">
        <v>614</v>
      </c>
      <c r="U109" s="395" t="s">
        <v>614</v>
      </c>
      <c r="V109" s="395" t="s">
        <v>614</v>
      </c>
      <c r="W109" s="395" t="s">
        <v>614</v>
      </c>
      <c r="X109" s="395" t="s">
        <v>614</v>
      </c>
      <c r="Y109" s="395" t="s">
        <v>614</v>
      </c>
      <c r="Z109" s="395" t="s">
        <v>614</v>
      </c>
      <c r="AA109" s="395" t="s">
        <v>614</v>
      </c>
      <c r="AB109" s="395" t="s">
        <v>614</v>
      </c>
      <c r="AC109" s="395" t="s">
        <v>614</v>
      </c>
      <c r="AD109" s="395" t="s">
        <v>614</v>
      </c>
      <c r="AE109" s="395" t="s">
        <v>614</v>
      </c>
      <c r="AF109" s="395" t="s">
        <v>614</v>
      </c>
      <c r="AG109" s="395" t="s">
        <v>614</v>
      </c>
      <c r="AH109" s="395" t="s">
        <v>614</v>
      </c>
      <c r="AI109" s="395" t="s">
        <v>614</v>
      </c>
      <c r="AJ109" s="395" t="s">
        <v>614</v>
      </c>
      <c r="AK109" s="395" t="s">
        <v>614</v>
      </c>
      <c r="AL109" s="395" t="s">
        <v>614</v>
      </c>
      <c r="AM109" s="395" t="s">
        <v>614</v>
      </c>
      <c r="AN109" s="395" t="s">
        <v>614</v>
      </c>
      <c r="AO109" s="395" t="s">
        <v>614</v>
      </c>
      <c r="AP109" s="395" t="s">
        <v>614</v>
      </c>
      <c r="AQ109" s="395" t="s">
        <v>614</v>
      </c>
      <c r="AR109" s="395" t="s">
        <v>614</v>
      </c>
      <c r="AS109" s="395" t="s">
        <v>614</v>
      </c>
      <c r="AT109" s="395" t="s">
        <v>614</v>
      </c>
      <c r="AU109" s="395">
        <v>303.85706537669824</v>
      </c>
      <c r="AV109" s="395">
        <v>369.29229425177647</v>
      </c>
      <c r="AW109" s="395">
        <v>429.82694578215143</v>
      </c>
      <c r="AX109" s="395">
        <v>499.29621372282679</v>
      </c>
      <c r="AY109" s="395">
        <v>554.55305906908563</v>
      </c>
      <c r="AZ109" s="395">
        <v>586.41775141784376</v>
      </c>
      <c r="BA109" s="395">
        <v>621.69298306391499</v>
      </c>
      <c r="BB109" s="395">
        <v>652.50878115273701</v>
      </c>
      <c r="BC109" s="395">
        <v>666.78467313882015</v>
      </c>
      <c r="BD109" s="395">
        <v>698.06608844940376</v>
      </c>
      <c r="BE109" s="395">
        <v>745.30842269563584</v>
      </c>
      <c r="BF109" s="395">
        <v>901.53108294381502</v>
      </c>
      <c r="BG109" s="395">
        <v>1075.8525345009452</v>
      </c>
      <c r="BH109" s="395">
        <v>1080.7055001590286</v>
      </c>
      <c r="BI109" s="395">
        <v>1084.0928714219269</v>
      </c>
      <c r="BJ109" s="395">
        <v>1107.8306203116654</v>
      </c>
      <c r="BK109" s="395">
        <v>1141.9040928840484</v>
      </c>
      <c r="BL109" s="395">
        <v>1220.8629811638377</v>
      </c>
      <c r="BM109" s="395">
        <v>1387.6399643139202</v>
      </c>
      <c r="BN109" s="395">
        <v>1474.2410917809746</v>
      </c>
      <c r="BO109" s="395">
        <v>1531.8245619976194</v>
      </c>
      <c r="BP109" s="395">
        <v>1568.4578888003487</v>
      </c>
      <c r="BQ109" s="395">
        <v>1537.7930990592072</v>
      </c>
      <c r="BR109" s="395">
        <v>1522.76994117496</v>
      </c>
      <c r="BS109" s="395">
        <v>1503.2756564601202</v>
      </c>
      <c r="BT109" s="395">
        <v>1429.4497833743339</v>
      </c>
      <c r="BU109" s="395">
        <v>1358.8852791423426</v>
      </c>
      <c r="BV109" s="395">
        <v>1257.2909263185384</v>
      </c>
      <c r="BW109" s="395">
        <v>1092.5507928662132</v>
      </c>
      <c r="BX109" s="395">
        <v>960.55961929365662</v>
      </c>
      <c r="BY109" s="395">
        <v>896.24064595793595</v>
      </c>
      <c r="BZ109" s="395">
        <v>806.96406428298974</v>
      </c>
      <c r="CA109" s="395">
        <v>758.42739058012683</v>
      </c>
      <c r="CB109" s="395">
        <v>708.67708425082549</v>
      </c>
      <c r="CC109" s="395">
        <v>548.19962400905206</v>
      </c>
      <c r="CD109" s="395">
        <v>508.66487949521792</v>
      </c>
      <c r="CE109" s="395">
        <v>507.66466043928443</v>
      </c>
      <c r="CF109" s="395">
        <v>512.29481532060174</v>
      </c>
      <c r="CG109" s="396">
        <v>525.2036206455989</v>
      </c>
    </row>
    <row r="110" spans="1:85" s="36" customFormat="1" ht="25.5" customHeight="1" x14ac:dyDescent="0.35">
      <c r="A110" s="98"/>
      <c r="B110" s="541" t="s">
        <v>894</v>
      </c>
      <c r="D110" s="395">
        <v>0</v>
      </c>
      <c r="E110" s="395">
        <v>0</v>
      </c>
      <c r="F110" s="395">
        <v>0</v>
      </c>
      <c r="G110" s="395">
        <v>0</v>
      </c>
      <c r="H110" s="395">
        <v>0</v>
      </c>
      <c r="I110" s="395">
        <v>0</v>
      </c>
      <c r="J110" s="395">
        <v>0</v>
      </c>
      <c r="K110" s="395">
        <v>0</v>
      </c>
      <c r="L110" s="395">
        <v>0</v>
      </c>
      <c r="M110" s="395">
        <v>0</v>
      </c>
      <c r="N110" s="395">
        <v>0</v>
      </c>
      <c r="O110" s="395">
        <v>0</v>
      </c>
      <c r="P110" s="395">
        <v>0</v>
      </c>
      <c r="Q110" s="395">
        <v>0</v>
      </c>
      <c r="R110" s="395">
        <v>0</v>
      </c>
      <c r="S110" s="395">
        <v>0</v>
      </c>
      <c r="T110" s="395">
        <v>0</v>
      </c>
      <c r="U110" s="395">
        <v>0</v>
      </c>
      <c r="V110" s="395">
        <v>0</v>
      </c>
      <c r="W110" s="395">
        <v>0</v>
      </c>
      <c r="X110" s="395">
        <v>0</v>
      </c>
      <c r="Y110" s="395">
        <v>0</v>
      </c>
      <c r="Z110" s="395">
        <v>0</v>
      </c>
      <c r="AA110" s="395">
        <v>0</v>
      </c>
      <c r="AB110" s="395">
        <v>0</v>
      </c>
      <c r="AC110" s="395">
        <v>0</v>
      </c>
      <c r="AD110" s="395">
        <v>0</v>
      </c>
      <c r="AE110" s="395">
        <v>0</v>
      </c>
      <c r="AF110" s="395">
        <v>0</v>
      </c>
      <c r="AG110" s="395">
        <v>0</v>
      </c>
      <c r="AH110" s="395">
        <v>0</v>
      </c>
      <c r="AI110" s="395">
        <v>0</v>
      </c>
      <c r="AJ110" s="395">
        <v>0</v>
      </c>
      <c r="AK110" s="395">
        <v>0</v>
      </c>
      <c r="AL110" s="395">
        <v>0</v>
      </c>
      <c r="AM110" s="395">
        <v>0</v>
      </c>
      <c r="AN110" s="395">
        <v>0</v>
      </c>
      <c r="AO110" s="395">
        <v>0</v>
      </c>
      <c r="AP110" s="395">
        <v>0</v>
      </c>
      <c r="AQ110" s="395">
        <v>0</v>
      </c>
      <c r="AR110" s="395">
        <v>0</v>
      </c>
      <c r="AS110" s="395">
        <v>0</v>
      </c>
      <c r="AT110" s="395">
        <v>0</v>
      </c>
      <c r="AU110" s="395">
        <v>0</v>
      </c>
      <c r="AV110" s="395">
        <v>0</v>
      </c>
      <c r="AW110" s="395">
        <v>0</v>
      </c>
      <c r="AX110" s="395">
        <v>0</v>
      </c>
      <c r="AY110" s="395">
        <v>0</v>
      </c>
      <c r="AZ110" s="395">
        <v>0</v>
      </c>
      <c r="BA110" s="395">
        <v>0</v>
      </c>
      <c r="BB110" s="395">
        <v>0</v>
      </c>
      <c r="BC110" s="395">
        <v>0</v>
      </c>
      <c r="BD110" s="395">
        <v>0</v>
      </c>
      <c r="BE110" s="395">
        <v>0</v>
      </c>
      <c r="BF110" s="395">
        <v>0</v>
      </c>
      <c r="BG110" s="395">
        <v>0</v>
      </c>
      <c r="BH110" s="395">
        <v>0</v>
      </c>
      <c r="BI110" s="395">
        <v>0</v>
      </c>
      <c r="BJ110" s="395">
        <v>0</v>
      </c>
      <c r="BK110" s="395">
        <v>0</v>
      </c>
      <c r="BL110" s="395">
        <v>0</v>
      </c>
      <c r="BM110" s="395">
        <v>0</v>
      </c>
      <c r="BN110" s="395">
        <v>0</v>
      </c>
      <c r="BO110" s="395">
        <v>0</v>
      </c>
      <c r="BP110" s="395">
        <v>0</v>
      </c>
      <c r="BQ110" s="395">
        <v>0</v>
      </c>
      <c r="BR110" s="395">
        <v>0</v>
      </c>
      <c r="BS110" s="395">
        <v>0</v>
      </c>
      <c r="BT110" s="395">
        <v>0</v>
      </c>
      <c r="BU110" s="395">
        <v>0</v>
      </c>
      <c r="BV110" s="395">
        <v>0</v>
      </c>
      <c r="BW110" s="395">
        <v>7645.604841589884</v>
      </c>
      <c r="BX110" s="395">
        <v>14098.851755013073</v>
      </c>
      <c r="BY110" s="395">
        <v>16181.326596208692</v>
      </c>
      <c r="BZ110" s="395">
        <v>15828.871675779503</v>
      </c>
      <c r="CA110" s="395">
        <v>17434.579307406242</v>
      </c>
      <c r="CB110" s="395">
        <v>20617.644751722801</v>
      </c>
      <c r="CC110" s="395">
        <v>23121.895432022546</v>
      </c>
      <c r="CD110" s="395">
        <v>24979.746851582659</v>
      </c>
      <c r="CE110" s="395">
        <v>24985.722604329225</v>
      </c>
      <c r="CF110" s="395">
        <v>25266.8235131213</v>
      </c>
      <c r="CG110" s="396">
        <v>25754.116142250779</v>
      </c>
    </row>
    <row r="111" spans="1:85" s="36" customFormat="1" x14ac:dyDescent="0.35">
      <c r="A111" s="98"/>
      <c r="B111" s="553" t="s">
        <v>857</v>
      </c>
      <c r="D111" s="395">
        <v>0</v>
      </c>
      <c r="E111" s="395">
        <v>0</v>
      </c>
      <c r="F111" s="395">
        <v>0</v>
      </c>
      <c r="G111" s="395">
        <v>0</v>
      </c>
      <c r="H111" s="395">
        <v>0</v>
      </c>
      <c r="I111" s="395">
        <v>0</v>
      </c>
      <c r="J111" s="395">
        <v>0</v>
      </c>
      <c r="K111" s="395">
        <v>0</v>
      </c>
      <c r="L111" s="395">
        <v>0</v>
      </c>
      <c r="M111" s="395">
        <v>0</v>
      </c>
      <c r="N111" s="395">
        <v>0</v>
      </c>
      <c r="O111" s="395">
        <v>0</v>
      </c>
      <c r="P111" s="395">
        <v>0</v>
      </c>
      <c r="Q111" s="395">
        <v>0</v>
      </c>
      <c r="R111" s="395">
        <v>0</v>
      </c>
      <c r="S111" s="395">
        <v>0</v>
      </c>
      <c r="T111" s="395">
        <v>0</v>
      </c>
      <c r="U111" s="395">
        <v>0</v>
      </c>
      <c r="V111" s="395">
        <v>0</v>
      </c>
      <c r="W111" s="395">
        <v>0</v>
      </c>
      <c r="X111" s="395">
        <v>0</v>
      </c>
      <c r="Y111" s="395">
        <v>0</v>
      </c>
      <c r="Z111" s="395">
        <v>0</v>
      </c>
      <c r="AA111" s="395">
        <v>0</v>
      </c>
      <c r="AB111" s="395">
        <v>0</v>
      </c>
      <c r="AC111" s="395">
        <v>0</v>
      </c>
      <c r="AD111" s="395">
        <v>0</v>
      </c>
      <c r="AE111" s="395">
        <v>0</v>
      </c>
      <c r="AF111" s="395">
        <v>0</v>
      </c>
      <c r="AG111" s="395">
        <v>0</v>
      </c>
      <c r="AH111" s="395">
        <v>0</v>
      </c>
      <c r="AI111" s="395">
        <v>0</v>
      </c>
      <c r="AJ111" s="395">
        <v>0</v>
      </c>
      <c r="AK111" s="395">
        <v>0</v>
      </c>
      <c r="AL111" s="395">
        <v>0</v>
      </c>
      <c r="AM111" s="395">
        <v>0</v>
      </c>
      <c r="AN111" s="395">
        <v>0</v>
      </c>
      <c r="AO111" s="395">
        <v>0</v>
      </c>
      <c r="AP111" s="395">
        <v>0</v>
      </c>
      <c r="AQ111" s="395">
        <v>0</v>
      </c>
      <c r="AR111" s="395">
        <v>0</v>
      </c>
      <c r="AS111" s="395">
        <v>0</v>
      </c>
      <c r="AT111" s="395">
        <v>0</v>
      </c>
      <c r="AU111" s="395">
        <v>0</v>
      </c>
      <c r="AV111" s="395">
        <v>0</v>
      </c>
      <c r="AW111" s="395">
        <v>0</v>
      </c>
      <c r="AX111" s="395">
        <v>0</v>
      </c>
      <c r="AY111" s="395">
        <v>0</v>
      </c>
      <c r="AZ111" s="395">
        <v>0</v>
      </c>
      <c r="BA111" s="395">
        <v>0</v>
      </c>
      <c r="BB111" s="395">
        <v>0</v>
      </c>
      <c r="BC111" s="395">
        <v>0</v>
      </c>
      <c r="BD111" s="395">
        <v>0</v>
      </c>
      <c r="BE111" s="395">
        <v>0</v>
      </c>
      <c r="BF111" s="395">
        <v>0</v>
      </c>
      <c r="BG111" s="395">
        <v>0</v>
      </c>
      <c r="BH111" s="395">
        <v>0</v>
      </c>
      <c r="BI111" s="395">
        <v>0</v>
      </c>
      <c r="BJ111" s="395">
        <v>0</v>
      </c>
      <c r="BK111" s="395">
        <v>0</v>
      </c>
      <c r="BL111" s="395">
        <v>0</v>
      </c>
      <c r="BM111" s="395">
        <v>0</v>
      </c>
      <c r="BN111" s="395">
        <v>0</v>
      </c>
      <c r="BO111" s="395">
        <v>0</v>
      </c>
      <c r="BP111" s="395">
        <v>0</v>
      </c>
      <c r="BQ111" s="395">
        <v>0</v>
      </c>
      <c r="BR111" s="395">
        <v>0</v>
      </c>
      <c r="BS111" s="395">
        <v>0</v>
      </c>
      <c r="BT111" s="395">
        <v>0</v>
      </c>
      <c r="BU111" s="395">
        <v>0</v>
      </c>
      <c r="BV111" s="395">
        <v>0</v>
      </c>
      <c r="BW111" s="395">
        <v>6776.5213330101478</v>
      </c>
      <c r="BX111" s="395">
        <v>12660.321443306442</v>
      </c>
      <c r="BY111" s="395">
        <v>14535.495126311414</v>
      </c>
      <c r="BZ111" s="395">
        <v>14214.111705928777</v>
      </c>
      <c r="CA111" s="395">
        <v>15653.936585261963</v>
      </c>
      <c r="CB111" s="395">
        <v>18506.960298358434</v>
      </c>
      <c r="CC111" s="395">
        <v>20617.283690885262</v>
      </c>
      <c r="CD111" s="395">
        <v>22187.044364556059</v>
      </c>
      <c r="CE111" s="395">
        <v>22164.255630329033</v>
      </c>
      <c r="CF111" s="395">
        <v>22399.039067986439</v>
      </c>
      <c r="CG111" s="396">
        <v>22816.050706631027</v>
      </c>
    </row>
    <row r="112" spans="1:85" s="36" customFormat="1" x14ac:dyDescent="0.35">
      <c r="A112" s="98"/>
      <c r="B112" s="553" t="s">
        <v>858</v>
      </c>
      <c r="D112" s="395">
        <v>0</v>
      </c>
      <c r="E112" s="395">
        <v>0</v>
      </c>
      <c r="F112" s="395">
        <v>0</v>
      </c>
      <c r="G112" s="395">
        <v>0</v>
      </c>
      <c r="H112" s="395">
        <v>0</v>
      </c>
      <c r="I112" s="395">
        <v>0</v>
      </c>
      <c r="J112" s="395">
        <v>0</v>
      </c>
      <c r="K112" s="395">
        <v>0</v>
      </c>
      <c r="L112" s="395">
        <v>0</v>
      </c>
      <c r="M112" s="395">
        <v>0</v>
      </c>
      <c r="N112" s="395">
        <v>0</v>
      </c>
      <c r="O112" s="395">
        <v>0</v>
      </c>
      <c r="P112" s="395">
        <v>0</v>
      </c>
      <c r="Q112" s="395">
        <v>0</v>
      </c>
      <c r="R112" s="395">
        <v>0</v>
      </c>
      <c r="S112" s="395">
        <v>0</v>
      </c>
      <c r="T112" s="395">
        <v>0</v>
      </c>
      <c r="U112" s="395">
        <v>0</v>
      </c>
      <c r="V112" s="395">
        <v>0</v>
      </c>
      <c r="W112" s="395">
        <v>0</v>
      </c>
      <c r="X112" s="395">
        <v>0</v>
      </c>
      <c r="Y112" s="395">
        <v>0</v>
      </c>
      <c r="Z112" s="395">
        <v>0</v>
      </c>
      <c r="AA112" s="395">
        <v>0</v>
      </c>
      <c r="AB112" s="395">
        <v>0</v>
      </c>
      <c r="AC112" s="395">
        <v>0</v>
      </c>
      <c r="AD112" s="395">
        <v>0</v>
      </c>
      <c r="AE112" s="395">
        <v>0</v>
      </c>
      <c r="AF112" s="395">
        <v>0</v>
      </c>
      <c r="AG112" s="395">
        <v>0</v>
      </c>
      <c r="AH112" s="395">
        <v>0</v>
      </c>
      <c r="AI112" s="395">
        <v>0</v>
      </c>
      <c r="AJ112" s="395">
        <v>0</v>
      </c>
      <c r="AK112" s="395">
        <v>0</v>
      </c>
      <c r="AL112" s="395">
        <v>0</v>
      </c>
      <c r="AM112" s="395">
        <v>0</v>
      </c>
      <c r="AN112" s="395">
        <v>0</v>
      </c>
      <c r="AO112" s="395">
        <v>0</v>
      </c>
      <c r="AP112" s="395">
        <v>0</v>
      </c>
      <c r="AQ112" s="395">
        <v>0</v>
      </c>
      <c r="AR112" s="395">
        <v>0</v>
      </c>
      <c r="AS112" s="395">
        <v>0</v>
      </c>
      <c r="AT112" s="395">
        <v>0</v>
      </c>
      <c r="AU112" s="395">
        <v>0</v>
      </c>
      <c r="AV112" s="395">
        <v>0</v>
      </c>
      <c r="AW112" s="395">
        <v>0</v>
      </c>
      <c r="AX112" s="395">
        <v>0</v>
      </c>
      <c r="AY112" s="395">
        <v>0</v>
      </c>
      <c r="AZ112" s="395">
        <v>0</v>
      </c>
      <c r="BA112" s="395">
        <v>0</v>
      </c>
      <c r="BB112" s="395">
        <v>0</v>
      </c>
      <c r="BC112" s="395">
        <v>0</v>
      </c>
      <c r="BD112" s="395">
        <v>0</v>
      </c>
      <c r="BE112" s="395">
        <v>0</v>
      </c>
      <c r="BF112" s="395">
        <v>0</v>
      </c>
      <c r="BG112" s="395">
        <v>0</v>
      </c>
      <c r="BH112" s="395">
        <v>0</v>
      </c>
      <c r="BI112" s="395">
        <v>0</v>
      </c>
      <c r="BJ112" s="395">
        <v>0</v>
      </c>
      <c r="BK112" s="395">
        <v>0</v>
      </c>
      <c r="BL112" s="395">
        <v>0</v>
      </c>
      <c r="BM112" s="395">
        <v>0</v>
      </c>
      <c r="BN112" s="395">
        <v>0</v>
      </c>
      <c r="BO112" s="395">
        <v>0</v>
      </c>
      <c r="BP112" s="395">
        <v>0</v>
      </c>
      <c r="BQ112" s="395">
        <v>0</v>
      </c>
      <c r="BR112" s="395">
        <v>0</v>
      </c>
      <c r="BS112" s="395">
        <v>0</v>
      </c>
      <c r="BT112" s="395">
        <v>0</v>
      </c>
      <c r="BU112" s="395">
        <v>0</v>
      </c>
      <c r="BV112" s="395">
        <v>0</v>
      </c>
      <c r="BW112" s="395">
        <v>324.06035375643597</v>
      </c>
      <c r="BX112" s="395">
        <v>533.32913848443081</v>
      </c>
      <c r="BY112" s="395">
        <v>617.77037677360499</v>
      </c>
      <c r="BZ112" s="395">
        <v>612.87150151194396</v>
      </c>
      <c r="CA112" s="395">
        <v>677.38705880656414</v>
      </c>
      <c r="CB112" s="395">
        <v>803.44539231641079</v>
      </c>
      <c r="CC112" s="395">
        <v>938.45031611122022</v>
      </c>
      <c r="CD112" s="395">
        <v>1032.4238087219035</v>
      </c>
      <c r="CE112" s="395">
        <v>1037.0873427412614</v>
      </c>
      <c r="CF112" s="395">
        <v>1047.5937463205382</v>
      </c>
      <c r="CG112" s="396">
        <v>1070.2876998495328</v>
      </c>
    </row>
    <row r="113" spans="1:85" s="36" customFormat="1" x14ac:dyDescent="0.35">
      <c r="A113" s="98"/>
      <c r="B113" s="553" t="s">
        <v>859</v>
      </c>
      <c r="D113" s="395">
        <v>0</v>
      </c>
      <c r="E113" s="395">
        <v>0</v>
      </c>
      <c r="F113" s="395">
        <v>0</v>
      </c>
      <c r="G113" s="395">
        <v>0</v>
      </c>
      <c r="H113" s="395">
        <v>0</v>
      </c>
      <c r="I113" s="395">
        <v>0</v>
      </c>
      <c r="J113" s="395">
        <v>0</v>
      </c>
      <c r="K113" s="395">
        <v>0</v>
      </c>
      <c r="L113" s="395">
        <v>0</v>
      </c>
      <c r="M113" s="395">
        <v>0</v>
      </c>
      <c r="N113" s="395">
        <v>0</v>
      </c>
      <c r="O113" s="395">
        <v>0</v>
      </c>
      <c r="P113" s="395">
        <v>0</v>
      </c>
      <c r="Q113" s="395">
        <v>0</v>
      </c>
      <c r="R113" s="395">
        <v>0</v>
      </c>
      <c r="S113" s="395">
        <v>0</v>
      </c>
      <c r="T113" s="395">
        <v>0</v>
      </c>
      <c r="U113" s="395">
        <v>0</v>
      </c>
      <c r="V113" s="395">
        <v>0</v>
      </c>
      <c r="W113" s="395">
        <v>0</v>
      </c>
      <c r="X113" s="395">
        <v>0</v>
      </c>
      <c r="Y113" s="395">
        <v>0</v>
      </c>
      <c r="Z113" s="395">
        <v>0</v>
      </c>
      <c r="AA113" s="395">
        <v>0</v>
      </c>
      <c r="AB113" s="395">
        <v>0</v>
      </c>
      <c r="AC113" s="395">
        <v>0</v>
      </c>
      <c r="AD113" s="395">
        <v>0</v>
      </c>
      <c r="AE113" s="395">
        <v>0</v>
      </c>
      <c r="AF113" s="395">
        <v>0</v>
      </c>
      <c r="AG113" s="395">
        <v>0</v>
      </c>
      <c r="AH113" s="395">
        <v>0</v>
      </c>
      <c r="AI113" s="395">
        <v>0</v>
      </c>
      <c r="AJ113" s="395">
        <v>0</v>
      </c>
      <c r="AK113" s="395">
        <v>0</v>
      </c>
      <c r="AL113" s="395">
        <v>0</v>
      </c>
      <c r="AM113" s="395">
        <v>0</v>
      </c>
      <c r="AN113" s="395">
        <v>0</v>
      </c>
      <c r="AO113" s="395">
        <v>0</v>
      </c>
      <c r="AP113" s="395">
        <v>0</v>
      </c>
      <c r="AQ113" s="395">
        <v>0</v>
      </c>
      <c r="AR113" s="395">
        <v>0</v>
      </c>
      <c r="AS113" s="395">
        <v>0</v>
      </c>
      <c r="AT113" s="395">
        <v>0</v>
      </c>
      <c r="AU113" s="395">
        <v>0</v>
      </c>
      <c r="AV113" s="395">
        <v>0</v>
      </c>
      <c r="AW113" s="395">
        <v>0</v>
      </c>
      <c r="AX113" s="395">
        <v>0</v>
      </c>
      <c r="AY113" s="395">
        <v>0</v>
      </c>
      <c r="AZ113" s="395">
        <v>0</v>
      </c>
      <c r="BA113" s="395">
        <v>0</v>
      </c>
      <c r="BB113" s="395">
        <v>0</v>
      </c>
      <c r="BC113" s="395">
        <v>0</v>
      </c>
      <c r="BD113" s="395">
        <v>0</v>
      </c>
      <c r="BE113" s="395">
        <v>0</v>
      </c>
      <c r="BF113" s="395">
        <v>0</v>
      </c>
      <c r="BG113" s="395">
        <v>0</v>
      </c>
      <c r="BH113" s="395">
        <v>0</v>
      </c>
      <c r="BI113" s="395">
        <v>0</v>
      </c>
      <c r="BJ113" s="395">
        <v>0</v>
      </c>
      <c r="BK113" s="395">
        <v>0</v>
      </c>
      <c r="BL113" s="395">
        <v>0</v>
      </c>
      <c r="BM113" s="395">
        <v>0</v>
      </c>
      <c r="BN113" s="395">
        <v>0</v>
      </c>
      <c r="BO113" s="395">
        <v>0</v>
      </c>
      <c r="BP113" s="395">
        <v>0</v>
      </c>
      <c r="BQ113" s="395">
        <v>0</v>
      </c>
      <c r="BR113" s="395">
        <v>0</v>
      </c>
      <c r="BS113" s="395">
        <v>0</v>
      </c>
      <c r="BT113" s="395">
        <v>0</v>
      </c>
      <c r="BU113" s="395">
        <v>0</v>
      </c>
      <c r="BV113" s="395">
        <v>0</v>
      </c>
      <c r="BW113" s="395">
        <v>545.02315482330118</v>
      </c>
      <c r="BX113" s="395">
        <v>905.20117322219903</v>
      </c>
      <c r="BY113" s="395">
        <v>1028.0610931236706</v>
      </c>
      <c r="BZ113" s="395">
        <v>1001.8884683387813</v>
      </c>
      <c r="CA113" s="395">
        <v>1103.2556633377123</v>
      </c>
      <c r="CB113" s="395">
        <v>1307.2390610479576</v>
      </c>
      <c r="CC113" s="395">
        <v>1566.1614250260634</v>
      </c>
      <c r="CD113" s="395">
        <v>1760.2786783046956</v>
      </c>
      <c r="CE113" s="395">
        <v>1784.3796312589277</v>
      </c>
      <c r="CF113" s="395">
        <v>1820.1906988143216</v>
      </c>
      <c r="CG113" s="396">
        <v>1867.7777357702159</v>
      </c>
    </row>
    <row r="114" spans="1:85" s="36" customFormat="1" ht="25.5" customHeight="1" x14ac:dyDescent="0.35">
      <c r="A114" s="98"/>
      <c r="B114" s="541" t="s">
        <v>895</v>
      </c>
      <c r="D114" s="395">
        <v>0</v>
      </c>
      <c r="E114" s="395">
        <v>0</v>
      </c>
      <c r="F114" s="395">
        <v>0</v>
      </c>
      <c r="G114" s="395">
        <v>0</v>
      </c>
      <c r="H114" s="395">
        <v>0</v>
      </c>
      <c r="I114" s="395">
        <v>0</v>
      </c>
      <c r="J114" s="395">
        <v>0</v>
      </c>
      <c r="K114" s="395">
        <v>0</v>
      </c>
      <c r="L114" s="395">
        <v>0</v>
      </c>
      <c r="M114" s="395">
        <v>0</v>
      </c>
      <c r="N114" s="395">
        <v>0</v>
      </c>
      <c r="O114" s="395">
        <v>0</v>
      </c>
      <c r="P114" s="395">
        <v>0</v>
      </c>
      <c r="Q114" s="395">
        <v>0</v>
      </c>
      <c r="R114" s="395">
        <v>0</v>
      </c>
      <c r="S114" s="395">
        <v>0</v>
      </c>
      <c r="T114" s="395">
        <v>0</v>
      </c>
      <c r="U114" s="395">
        <v>0</v>
      </c>
      <c r="V114" s="395">
        <v>0</v>
      </c>
      <c r="W114" s="395">
        <v>0</v>
      </c>
      <c r="X114" s="395">
        <v>0</v>
      </c>
      <c r="Y114" s="395">
        <v>0</v>
      </c>
      <c r="Z114" s="395">
        <v>0</v>
      </c>
      <c r="AA114" s="395">
        <v>0</v>
      </c>
      <c r="AB114" s="395">
        <v>0</v>
      </c>
      <c r="AC114" s="395">
        <v>0</v>
      </c>
      <c r="AD114" s="395">
        <v>0</v>
      </c>
      <c r="AE114" s="395">
        <v>0</v>
      </c>
      <c r="AF114" s="395">
        <v>0</v>
      </c>
      <c r="AG114" s="395">
        <v>0</v>
      </c>
      <c r="AH114" s="395">
        <v>0</v>
      </c>
      <c r="AI114" s="395">
        <v>0</v>
      </c>
      <c r="AJ114" s="395">
        <v>0</v>
      </c>
      <c r="AK114" s="395">
        <v>0</v>
      </c>
      <c r="AL114" s="395">
        <v>0</v>
      </c>
      <c r="AM114" s="395">
        <v>0</v>
      </c>
      <c r="AN114" s="395">
        <v>0</v>
      </c>
      <c r="AO114" s="395">
        <v>0</v>
      </c>
      <c r="AP114" s="395">
        <v>0</v>
      </c>
      <c r="AQ114" s="395">
        <v>0</v>
      </c>
      <c r="AR114" s="395">
        <v>0</v>
      </c>
      <c r="AS114" s="395">
        <v>0</v>
      </c>
      <c r="AT114" s="395">
        <v>0</v>
      </c>
      <c r="AU114" s="395">
        <v>0</v>
      </c>
      <c r="AV114" s="395">
        <v>0</v>
      </c>
      <c r="AW114" s="395">
        <v>0</v>
      </c>
      <c r="AX114" s="395">
        <v>0</v>
      </c>
      <c r="AY114" s="395">
        <v>0</v>
      </c>
      <c r="AZ114" s="395">
        <v>0</v>
      </c>
      <c r="BA114" s="395">
        <v>0</v>
      </c>
      <c r="BB114" s="395">
        <v>0</v>
      </c>
      <c r="BC114" s="395">
        <v>0</v>
      </c>
      <c r="BD114" s="395">
        <v>0</v>
      </c>
      <c r="BE114" s="395">
        <v>0</v>
      </c>
      <c r="BF114" s="395">
        <v>0</v>
      </c>
      <c r="BG114" s="395">
        <v>0</v>
      </c>
      <c r="BH114" s="395">
        <v>0</v>
      </c>
      <c r="BI114" s="395">
        <v>0</v>
      </c>
      <c r="BJ114" s="395">
        <v>0</v>
      </c>
      <c r="BK114" s="395">
        <v>0</v>
      </c>
      <c r="BL114" s="395">
        <v>0</v>
      </c>
      <c r="BM114" s="395">
        <v>0</v>
      </c>
      <c r="BN114" s="395">
        <v>0</v>
      </c>
      <c r="BO114" s="395">
        <v>0</v>
      </c>
      <c r="BP114" s="395">
        <v>0</v>
      </c>
      <c r="BQ114" s="395">
        <v>0</v>
      </c>
      <c r="BR114" s="395">
        <v>0</v>
      </c>
      <c r="BS114" s="395">
        <v>0</v>
      </c>
      <c r="BT114" s="395">
        <v>0</v>
      </c>
      <c r="BU114" s="395">
        <v>0</v>
      </c>
      <c r="BV114" s="395">
        <v>0</v>
      </c>
      <c r="BW114" s="395">
        <v>27136.494656617804</v>
      </c>
      <c r="BX114" s="395">
        <v>30884.501093471335</v>
      </c>
      <c r="BY114" s="395">
        <v>31555.077199222931</v>
      </c>
      <c r="BZ114" s="395">
        <v>29566.738519960098</v>
      </c>
      <c r="CA114" s="395">
        <v>30340.303154092428</v>
      </c>
      <c r="CB114" s="395">
        <v>32280.65600584749</v>
      </c>
      <c r="CC114" s="395">
        <v>31297.668147876637</v>
      </c>
      <c r="CD114" s="395">
        <v>32101.528430833634</v>
      </c>
      <c r="CE114" s="395">
        <v>32062.56858511153</v>
      </c>
      <c r="CF114" s="395">
        <v>32384.953187650102</v>
      </c>
      <c r="CG114" s="396">
        <v>33049.047453628693</v>
      </c>
    </row>
    <row r="115" spans="1:85" s="36" customFormat="1" x14ac:dyDescent="0.35">
      <c r="A115" s="98"/>
      <c r="B115" s="541" t="s">
        <v>896</v>
      </c>
      <c r="D115" s="395">
        <v>0</v>
      </c>
      <c r="E115" s="395">
        <v>0</v>
      </c>
      <c r="F115" s="395">
        <v>0</v>
      </c>
      <c r="G115" s="395">
        <v>0</v>
      </c>
      <c r="H115" s="395">
        <v>0</v>
      </c>
      <c r="I115" s="395">
        <v>0</v>
      </c>
      <c r="J115" s="395">
        <v>0</v>
      </c>
      <c r="K115" s="395">
        <v>0</v>
      </c>
      <c r="L115" s="395">
        <v>0</v>
      </c>
      <c r="M115" s="395">
        <v>0</v>
      </c>
      <c r="N115" s="395">
        <v>0</v>
      </c>
      <c r="O115" s="395">
        <v>0</v>
      </c>
      <c r="P115" s="395">
        <v>0</v>
      </c>
      <c r="Q115" s="395">
        <v>0</v>
      </c>
      <c r="R115" s="395">
        <v>0</v>
      </c>
      <c r="S115" s="395">
        <v>0</v>
      </c>
      <c r="T115" s="395">
        <v>0</v>
      </c>
      <c r="U115" s="395">
        <v>0</v>
      </c>
      <c r="V115" s="395">
        <v>0</v>
      </c>
      <c r="W115" s="395">
        <v>0</v>
      </c>
      <c r="X115" s="395">
        <v>0</v>
      </c>
      <c r="Y115" s="395">
        <v>0</v>
      </c>
      <c r="Z115" s="395">
        <v>0</v>
      </c>
      <c r="AA115" s="395">
        <v>0</v>
      </c>
      <c r="AB115" s="395">
        <v>0</v>
      </c>
      <c r="AC115" s="395">
        <v>0</v>
      </c>
      <c r="AD115" s="395">
        <v>0</v>
      </c>
      <c r="AE115" s="395">
        <v>0</v>
      </c>
      <c r="AF115" s="395">
        <v>0</v>
      </c>
      <c r="AG115" s="395">
        <v>0</v>
      </c>
      <c r="AH115" s="395">
        <v>0</v>
      </c>
      <c r="AI115" s="395">
        <v>0</v>
      </c>
      <c r="AJ115" s="395">
        <v>0</v>
      </c>
      <c r="AK115" s="395">
        <v>0</v>
      </c>
      <c r="AL115" s="395">
        <v>0</v>
      </c>
      <c r="AM115" s="395">
        <v>0</v>
      </c>
      <c r="AN115" s="395">
        <v>0</v>
      </c>
      <c r="AO115" s="395">
        <v>0</v>
      </c>
      <c r="AP115" s="395">
        <v>0</v>
      </c>
      <c r="AQ115" s="395">
        <v>0</v>
      </c>
      <c r="AR115" s="395">
        <v>0</v>
      </c>
      <c r="AS115" s="395">
        <v>0</v>
      </c>
      <c r="AT115" s="395">
        <v>0</v>
      </c>
      <c r="AU115" s="395">
        <v>0</v>
      </c>
      <c r="AV115" s="395">
        <v>0</v>
      </c>
      <c r="AW115" s="395">
        <v>0</v>
      </c>
      <c r="AX115" s="395">
        <v>0</v>
      </c>
      <c r="AY115" s="395">
        <v>0</v>
      </c>
      <c r="AZ115" s="395">
        <v>0</v>
      </c>
      <c r="BA115" s="395">
        <v>0</v>
      </c>
      <c r="BB115" s="395">
        <v>0</v>
      </c>
      <c r="BC115" s="395">
        <v>0</v>
      </c>
      <c r="BD115" s="395">
        <v>0</v>
      </c>
      <c r="BE115" s="395">
        <v>0</v>
      </c>
      <c r="BF115" s="395">
        <v>0</v>
      </c>
      <c r="BG115" s="395">
        <v>0</v>
      </c>
      <c r="BH115" s="395">
        <v>0</v>
      </c>
      <c r="BI115" s="395">
        <v>0</v>
      </c>
      <c r="BJ115" s="395">
        <v>0</v>
      </c>
      <c r="BK115" s="395">
        <v>0</v>
      </c>
      <c r="BL115" s="395">
        <v>0</v>
      </c>
      <c r="BM115" s="395">
        <v>0</v>
      </c>
      <c r="BN115" s="395">
        <v>0</v>
      </c>
      <c r="BO115" s="395">
        <v>0</v>
      </c>
      <c r="BP115" s="395">
        <v>0</v>
      </c>
      <c r="BQ115" s="395">
        <v>0</v>
      </c>
      <c r="BR115" s="395">
        <v>0</v>
      </c>
      <c r="BS115" s="395">
        <v>0</v>
      </c>
      <c r="BT115" s="395">
        <v>0</v>
      </c>
      <c r="BU115" s="395">
        <v>0</v>
      </c>
      <c r="BV115" s="395">
        <v>0</v>
      </c>
      <c r="BW115" s="395">
        <v>1398.2539655421228</v>
      </c>
      <c r="BX115" s="395">
        <v>1490.6249152312671</v>
      </c>
      <c r="BY115" s="395">
        <v>1524.0282995187724</v>
      </c>
      <c r="BZ115" s="395">
        <v>1433.2850817747287</v>
      </c>
      <c r="CA115" s="395">
        <v>1478.2721453349341</v>
      </c>
      <c r="CB115" s="395">
        <v>1554.0349177512201</v>
      </c>
      <c r="CC115" s="395">
        <v>1514.2136912343628</v>
      </c>
      <c r="CD115" s="395">
        <v>1562.9235303507817</v>
      </c>
      <c r="CE115" s="395">
        <v>1567.0315682290827</v>
      </c>
      <c r="CF115" s="395">
        <v>1583.3308492450928</v>
      </c>
      <c r="CG115" s="396">
        <v>1620.798960645408</v>
      </c>
    </row>
    <row r="116" spans="1:85" s="36" customFormat="1" x14ac:dyDescent="0.35">
      <c r="A116" s="98"/>
      <c r="B116" s="541" t="s">
        <v>897</v>
      </c>
      <c r="D116" s="395">
        <v>0</v>
      </c>
      <c r="E116" s="395">
        <v>0</v>
      </c>
      <c r="F116" s="395">
        <v>0</v>
      </c>
      <c r="G116" s="395">
        <v>0</v>
      </c>
      <c r="H116" s="395">
        <v>0</v>
      </c>
      <c r="I116" s="395">
        <v>0</v>
      </c>
      <c r="J116" s="395">
        <v>0</v>
      </c>
      <c r="K116" s="395">
        <v>0</v>
      </c>
      <c r="L116" s="395">
        <v>0</v>
      </c>
      <c r="M116" s="395">
        <v>0</v>
      </c>
      <c r="N116" s="395">
        <v>0</v>
      </c>
      <c r="O116" s="395">
        <v>0</v>
      </c>
      <c r="P116" s="395">
        <v>0</v>
      </c>
      <c r="Q116" s="395">
        <v>0</v>
      </c>
      <c r="R116" s="395">
        <v>0</v>
      </c>
      <c r="S116" s="395">
        <v>0</v>
      </c>
      <c r="T116" s="395">
        <v>0</v>
      </c>
      <c r="U116" s="395">
        <v>0</v>
      </c>
      <c r="V116" s="395">
        <v>0</v>
      </c>
      <c r="W116" s="395">
        <v>0</v>
      </c>
      <c r="X116" s="395">
        <v>0</v>
      </c>
      <c r="Y116" s="395">
        <v>0</v>
      </c>
      <c r="Z116" s="395">
        <v>0</v>
      </c>
      <c r="AA116" s="395">
        <v>0</v>
      </c>
      <c r="AB116" s="395">
        <v>0</v>
      </c>
      <c r="AC116" s="395">
        <v>0</v>
      </c>
      <c r="AD116" s="395">
        <v>0</v>
      </c>
      <c r="AE116" s="395">
        <v>0</v>
      </c>
      <c r="AF116" s="395">
        <v>0</v>
      </c>
      <c r="AG116" s="395">
        <v>0</v>
      </c>
      <c r="AH116" s="395">
        <v>0</v>
      </c>
      <c r="AI116" s="395">
        <v>0</v>
      </c>
      <c r="AJ116" s="395">
        <v>0</v>
      </c>
      <c r="AK116" s="395">
        <v>0</v>
      </c>
      <c r="AL116" s="395">
        <v>0</v>
      </c>
      <c r="AM116" s="395">
        <v>0</v>
      </c>
      <c r="AN116" s="395">
        <v>0</v>
      </c>
      <c r="AO116" s="395">
        <v>0</v>
      </c>
      <c r="AP116" s="395">
        <v>0</v>
      </c>
      <c r="AQ116" s="395">
        <v>0</v>
      </c>
      <c r="AR116" s="395">
        <v>0</v>
      </c>
      <c r="AS116" s="395">
        <v>0</v>
      </c>
      <c r="AT116" s="395">
        <v>0</v>
      </c>
      <c r="AU116" s="395">
        <v>0</v>
      </c>
      <c r="AV116" s="395">
        <v>0</v>
      </c>
      <c r="AW116" s="395">
        <v>0</v>
      </c>
      <c r="AX116" s="395">
        <v>0</v>
      </c>
      <c r="AY116" s="395">
        <v>0</v>
      </c>
      <c r="AZ116" s="395">
        <v>0</v>
      </c>
      <c r="BA116" s="395">
        <v>0</v>
      </c>
      <c r="BB116" s="395">
        <v>0</v>
      </c>
      <c r="BC116" s="395">
        <v>0</v>
      </c>
      <c r="BD116" s="395">
        <v>0</v>
      </c>
      <c r="BE116" s="395">
        <v>0</v>
      </c>
      <c r="BF116" s="395">
        <v>0</v>
      </c>
      <c r="BG116" s="395">
        <v>0</v>
      </c>
      <c r="BH116" s="395">
        <v>0</v>
      </c>
      <c r="BI116" s="395">
        <v>0</v>
      </c>
      <c r="BJ116" s="395">
        <v>0</v>
      </c>
      <c r="BK116" s="395">
        <v>0</v>
      </c>
      <c r="BL116" s="395">
        <v>0</v>
      </c>
      <c r="BM116" s="395">
        <v>0</v>
      </c>
      <c r="BN116" s="395">
        <v>0</v>
      </c>
      <c r="BO116" s="395">
        <v>0</v>
      </c>
      <c r="BP116" s="395">
        <v>0</v>
      </c>
      <c r="BQ116" s="395">
        <v>0</v>
      </c>
      <c r="BR116" s="395">
        <v>0</v>
      </c>
      <c r="BS116" s="395">
        <v>0</v>
      </c>
      <c r="BT116" s="395">
        <v>0</v>
      </c>
      <c r="BU116" s="395">
        <v>0</v>
      </c>
      <c r="BV116" s="395">
        <v>0</v>
      </c>
      <c r="BW116" s="395">
        <v>2360.2361263638322</v>
      </c>
      <c r="BX116" s="395">
        <v>2534.9039689682418</v>
      </c>
      <c r="BY116" s="395">
        <v>2576.2314854390047</v>
      </c>
      <c r="BZ116" s="395">
        <v>2403.0348006171171</v>
      </c>
      <c r="CA116" s="395">
        <v>2421.2108633237995</v>
      </c>
      <c r="CB116" s="395">
        <v>2540.6780062905141</v>
      </c>
      <c r="CC116" s="395">
        <v>2510.0003428185782</v>
      </c>
      <c r="CD116" s="395">
        <v>2624.5353334416964</v>
      </c>
      <c r="CE116" s="395">
        <v>2643.0253224924245</v>
      </c>
      <c r="CF116" s="395">
        <v>2683.4858191982207</v>
      </c>
      <c r="CG116" s="396">
        <v>2750.0122245601083</v>
      </c>
    </row>
    <row r="117" spans="1:85" s="36" customFormat="1" ht="26.25" customHeight="1" x14ac:dyDescent="0.35">
      <c r="A117" s="98"/>
      <c r="B117" s="551" t="s">
        <v>898</v>
      </c>
      <c r="D117" s="395"/>
      <c r="E117" s="395"/>
      <c r="F117" s="395"/>
      <c r="G117" s="395"/>
      <c r="H117" s="395"/>
      <c r="I117" s="395"/>
      <c r="J117" s="395"/>
      <c r="K117" s="395"/>
      <c r="L117" s="395"/>
      <c r="M117" s="395"/>
      <c r="N117" s="395"/>
      <c r="O117" s="395"/>
      <c r="P117" s="395"/>
      <c r="Q117" s="395"/>
      <c r="R117" s="395"/>
      <c r="S117" s="395"/>
      <c r="T117" s="395"/>
      <c r="U117" s="395"/>
      <c r="V117" s="395"/>
      <c r="W117" s="395"/>
      <c r="X117" s="395"/>
      <c r="Y117" s="395"/>
      <c r="Z117" s="395"/>
      <c r="AA117" s="395"/>
      <c r="AB117" s="395"/>
      <c r="AC117" s="395"/>
      <c r="AD117" s="395"/>
      <c r="AE117" s="395"/>
      <c r="AF117" s="395"/>
      <c r="AG117" s="395"/>
      <c r="AH117" s="395"/>
      <c r="AI117" s="395"/>
      <c r="AJ117" s="395"/>
      <c r="AK117" s="395"/>
      <c r="AL117" s="395"/>
      <c r="AM117" s="395"/>
      <c r="AN117" s="395"/>
      <c r="AO117" s="395"/>
      <c r="AP117" s="395"/>
      <c r="AQ117" s="395"/>
      <c r="AR117" s="395"/>
      <c r="AS117" s="395"/>
      <c r="AT117" s="395"/>
      <c r="AU117" s="395"/>
      <c r="AV117" s="395"/>
      <c r="AW117" s="395"/>
      <c r="AX117" s="395"/>
      <c r="AY117" s="395"/>
      <c r="AZ117" s="395"/>
      <c r="BA117" s="395"/>
      <c r="BB117" s="395"/>
      <c r="BC117" s="395"/>
      <c r="BD117" s="395"/>
      <c r="BE117" s="395"/>
      <c r="BF117" s="395"/>
      <c r="BG117" s="395"/>
      <c r="BH117" s="395"/>
      <c r="BI117" s="395"/>
      <c r="BJ117" s="395"/>
      <c r="BK117" s="395"/>
      <c r="BL117" s="395"/>
      <c r="BM117" s="395"/>
      <c r="BN117" s="395"/>
      <c r="BO117" s="395"/>
      <c r="BP117" s="395"/>
      <c r="BQ117" s="395"/>
      <c r="BR117" s="395"/>
      <c r="BS117" s="395"/>
      <c r="BT117" s="395"/>
      <c r="BU117" s="395"/>
      <c r="BV117" s="395"/>
      <c r="BW117" s="395"/>
      <c r="BX117" s="395"/>
      <c r="BY117" s="395"/>
      <c r="BZ117" s="395"/>
      <c r="CA117" s="395"/>
      <c r="CB117" s="395"/>
      <c r="CC117" s="395"/>
      <c r="CD117" s="395"/>
      <c r="CE117" s="395"/>
      <c r="CF117" s="395"/>
      <c r="CG117" s="396"/>
    </row>
    <row r="118" spans="1:85" s="36" customFormat="1" x14ac:dyDescent="0.35">
      <c r="A118" s="98"/>
      <c r="B118" s="56" t="s">
        <v>863</v>
      </c>
      <c r="D118" s="395">
        <v>0</v>
      </c>
      <c r="E118" s="395">
        <v>0</v>
      </c>
      <c r="F118" s="395">
        <v>0</v>
      </c>
      <c r="G118" s="395">
        <v>0</v>
      </c>
      <c r="H118" s="395">
        <v>0</v>
      </c>
      <c r="I118" s="395">
        <v>0</v>
      </c>
      <c r="J118" s="395">
        <v>0</v>
      </c>
      <c r="K118" s="395">
        <v>0</v>
      </c>
      <c r="L118" s="395">
        <v>0</v>
      </c>
      <c r="M118" s="395">
        <v>0</v>
      </c>
      <c r="N118" s="395">
        <v>0</v>
      </c>
      <c r="O118" s="395">
        <v>0</v>
      </c>
      <c r="P118" s="395">
        <v>0</v>
      </c>
      <c r="Q118" s="395">
        <v>0</v>
      </c>
      <c r="R118" s="395">
        <v>0</v>
      </c>
      <c r="S118" s="395">
        <v>0</v>
      </c>
      <c r="T118" s="395">
        <v>0</v>
      </c>
      <c r="U118" s="395">
        <v>0</v>
      </c>
      <c r="V118" s="395">
        <v>0</v>
      </c>
      <c r="W118" s="395">
        <v>0</v>
      </c>
      <c r="X118" s="395">
        <v>0</v>
      </c>
      <c r="Y118" s="395">
        <v>0</v>
      </c>
      <c r="Z118" s="395">
        <v>0</v>
      </c>
      <c r="AA118" s="395">
        <v>0</v>
      </c>
      <c r="AB118" s="395">
        <v>0</v>
      </c>
      <c r="AC118" s="395">
        <v>0</v>
      </c>
      <c r="AD118" s="395">
        <v>0</v>
      </c>
      <c r="AE118" s="395">
        <v>0</v>
      </c>
      <c r="AF118" s="395">
        <v>0</v>
      </c>
      <c r="AG118" s="395">
        <v>0</v>
      </c>
      <c r="AH118" s="395">
        <v>0</v>
      </c>
      <c r="AI118" s="395">
        <v>0</v>
      </c>
      <c r="AJ118" s="395">
        <v>0</v>
      </c>
      <c r="AK118" s="395">
        <v>0</v>
      </c>
      <c r="AL118" s="395">
        <v>0</v>
      </c>
      <c r="AM118" s="395">
        <v>0</v>
      </c>
      <c r="AN118" s="395">
        <v>0</v>
      </c>
      <c r="AO118" s="395">
        <v>0</v>
      </c>
      <c r="AP118" s="395">
        <v>0</v>
      </c>
      <c r="AQ118" s="395">
        <v>0</v>
      </c>
      <c r="AR118" s="395">
        <v>0</v>
      </c>
      <c r="AS118" s="395">
        <v>0</v>
      </c>
      <c r="AT118" s="395">
        <v>0</v>
      </c>
      <c r="AU118" s="395">
        <v>6031.597267143401</v>
      </c>
      <c r="AV118" s="395">
        <v>7660.8920138545382</v>
      </c>
      <c r="AW118" s="395">
        <v>9384.7264800467565</v>
      </c>
      <c r="AX118" s="395">
        <v>10598.09382438681</v>
      </c>
      <c r="AY118" s="395">
        <v>11353.682757085298</v>
      </c>
      <c r="AZ118" s="395">
        <v>11714.50784593563</v>
      </c>
      <c r="BA118" s="395">
        <v>11569.521834271056</v>
      </c>
      <c r="BB118" s="395">
        <v>11421.492880191478</v>
      </c>
      <c r="BC118" s="395">
        <v>11364.234967340681</v>
      </c>
      <c r="BD118" s="395">
        <v>11579.297050754134</v>
      </c>
      <c r="BE118" s="395">
        <v>12202.094525138047</v>
      </c>
      <c r="BF118" s="395">
        <v>13686.871741416908</v>
      </c>
      <c r="BG118" s="395">
        <v>13295.939132106161</v>
      </c>
      <c r="BH118" s="395">
        <v>21894.583084590704</v>
      </c>
      <c r="BI118" s="395">
        <v>22565.151396667825</v>
      </c>
      <c r="BJ118" s="395">
        <v>23498.39214075814</v>
      </c>
      <c r="BK118" s="395">
        <v>24385.832399025079</v>
      </c>
      <c r="BL118" s="395">
        <v>25588.896148977688</v>
      </c>
      <c r="BM118" s="395">
        <v>29540.774416421082</v>
      </c>
      <c r="BN118" s="395">
        <v>31098.411182584103</v>
      </c>
      <c r="BO118" s="395">
        <v>32533.976495271119</v>
      </c>
      <c r="BP118" s="395">
        <v>33464.835341267033</v>
      </c>
      <c r="BQ118" s="395">
        <v>33181.755750837547</v>
      </c>
      <c r="BR118" s="395">
        <v>32855.472814738532</v>
      </c>
      <c r="BS118" s="395">
        <v>32432.917013771679</v>
      </c>
      <c r="BT118" s="395">
        <v>30748.345800100753</v>
      </c>
      <c r="BU118" s="395">
        <v>28661.535329737122</v>
      </c>
      <c r="BV118" s="395">
        <v>26154.251018046969</v>
      </c>
      <c r="BW118" s="395">
        <v>22621.2860198087</v>
      </c>
      <c r="BX118" s="395">
        <v>20263.663463122404</v>
      </c>
      <c r="BY118" s="395">
        <v>18867.192486079002</v>
      </c>
      <c r="BZ118" s="395">
        <v>16921.33915689644</v>
      </c>
      <c r="CA118" s="395">
        <v>16043.201101362729</v>
      </c>
      <c r="CB118" s="395">
        <v>15009.518419590468</v>
      </c>
      <c r="CC118" s="395">
        <v>11551.720785110356</v>
      </c>
      <c r="CD118" s="395">
        <v>10674.801907589628</v>
      </c>
      <c r="CE118" s="395">
        <v>10646.225431901215</v>
      </c>
      <c r="CF118" s="395">
        <v>10735.220432205106</v>
      </c>
      <c r="CG118" s="396">
        <v>10998.629032770945</v>
      </c>
    </row>
    <row r="119" spans="1:85" s="36" customFormat="1" x14ac:dyDescent="0.35">
      <c r="A119" s="98"/>
      <c r="B119" s="200" t="s">
        <v>899</v>
      </c>
      <c r="D119" s="395" t="s">
        <v>614</v>
      </c>
      <c r="E119" s="395" t="s">
        <v>614</v>
      </c>
      <c r="F119" s="395" t="s">
        <v>614</v>
      </c>
      <c r="G119" s="395" t="s">
        <v>614</v>
      </c>
      <c r="H119" s="395" t="s">
        <v>614</v>
      </c>
      <c r="I119" s="395" t="s">
        <v>614</v>
      </c>
      <c r="J119" s="395" t="s">
        <v>614</v>
      </c>
      <c r="K119" s="395" t="s">
        <v>614</v>
      </c>
      <c r="L119" s="395" t="s">
        <v>614</v>
      </c>
      <c r="M119" s="395" t="s">
        <v>614</v>
      </c>
      <c r="N119" s="395" t="s">
        <v>614</v>
      </c>
      <c r="O119" s="395" t="s">
        <v>614</v>
      </c>
      <c r="P119" s="395" t="s">
        <v>614</v>
      </c>
      <c r="Q119" s="395" t="s">
        <v>614</v>
      </c>
      <c r="R119" s="395" t="s">
        <v>614</v>
      </c>
      <c r="S119" s="395" t="s">
        <v>614</v>
      </c>
      <c r="T119" s="395" t="s">
        <v>614</v>
      </c>
      <c r="U119" s="395" t="s">
        <v>614</v>
      </c>
      <c r="V119" s="395" t="s">
        <v>614</v>
      </c>
      <c r="W119" s="395" t="s">
        <v>614</v>
      </c>
      <c r="X119" s="395" t="s">
        <v>614</v>
      </c>
      <c r="Y119" s="395" t="s">
        <v>614</v>
      </c>
      <c r="Z119" s="395" t="s">
        <v>614</v>
      </c>
      <c r="AA119" s="395" t="s">
        <v>614</v>
      </c>
      <c r="AB119" s="395" t="s">
        <v>614</v>
      </c>
      <c r="AC119" s="395" t="s">
        <v>614</v>
      </c>
      <c r="AD119" s="395" t="s">
        <v>614</v>
      </c>
      <c r="AE119" s="395" t="s">
        <v>614</v>
      </c>
      <c r="AF119" s="395" t="s">
        <v>614</v>
      </c>
      <c r="AG119" s="395" t="s">
        <v>614</v>
      </c>
      <c r="AH119" s="395" t="s">
        <v>614</v>
      </c>
      <c r="AI119" s="395" t="s">
        <v>614</v>
      </c>
      <c r="AJ119" s="395" t="s">
        <v>614</v>
      </c>
      <c r="AK119" s="395" t="s">
        <v>614</v>
      </c>
      <c r="AL119" s="395" t="s">
        <v>614</v>
      </c>
      <c r="AM119" s="395" t="s">
        <v>614</v>
      </c>
      <c r="AN119" s="395" t="s">
        <v>614</v>
      </c>
      <c r="AO119" s="395" t="s">
        <v>614</v>
      </c>
      <c r="AP119" s="395" t="s">
        <v>614</v>
      </c>
      <c r="AQ119" s="395" t="s">
        <v>614</v>
      </c>
      <c r="AR119" s="395" t="s">
        <v>614</v>
      </c>
      <c r="AS119" s="395" t="s">
        <v>614</v>
      </c>
      <c r="AT119" s="395" t="s">
        <v>614</v>
      </c>
      <c r="AU119" s="395" t="s">
        <v>614</v>
      </c>
      <c r="AV119" s="395" t="s">
        <v>614</v>
      </c>
      <c r="AW119" s="395" t="s">
        <v>614</v>
      </c>
      <c r="AX119" s="395">
        <v>9180.5405921917627</v>
      </c>
      <c r="AY119" s="395">
        <v>9981.8505274243998</v>
      </c>
      <c r="AZ119" s="395">
        <v>10325.139176160148</v>
      </c>
      <c r="BA119" s="395">
        <v>10142.64626172094</v>
      </c>
      <c r="BB119" s="395">
        <v>9981.558407833114</v>
      </c>
      <c r="BC119" s="395">
        <v>9927.4096932843549</v>
      </c>
      <c r="BD119" s="395">
        <v>10136.843248072175</v>
      </c>
      <c r="BE119" s="395">
        <v>10686.616565619843</v>
      </c>
      <c r="BF119" s="395">
        <v>12037.757700447057</v>
      </c>
      <c r="BG119" s="395">
        <v>11899.627836439739</v>
      </c>
      <c r="BH119" s="395">
        <v>13358.992645198899</v>
      </c>
      <c r="BI119" s="395">
        <v>14142.191090881002</v>
      </c>
      <c r="BJ119" s="395">
        <v>15063.632907158588</v>
      </c>
      <c r="BK119" s="395">
        <v>15995.022684941923</v>
      </c>
      <c r="BL119" s="395">
        <v>17630.308305446542</v>
      </c>
      <c r="BM119" s="395">
        <v>21519.600676158167</v>
      </c>
      <c r="BN119" s="395">
        <v>23299.650102379368</v>
      </c>
      <c r="BO119" s="395">
        <v>24611.082480596731</v>
      </c>
      <c r="BP119" s="395">
        <v>25261.271299561547</v>
      </c>
      <c r="BQ119" s="395">
        <v>25038.797828716793</v>
      </c>
      <c r="BR119" s="395">
        <v>24770.333394772231</v>
      </c>
      <c r="BS119" s="395">
        <v>24471.708615719654</v>
      </c>
      <c r="BT119" s="395">
        <v>23170.539064123615</v>
      </c>
      <c r="BU119" s="395">
        <v>21683.086967893032</v>
      </c>
      <c r="BV119" s="395">
        <v>19693.466024051166</v>
      </c>
      <c r="BW119" s="395">
        <v>16786.617902036603</v>
      </c>
      <c r="BX119" s="395">
        <v>14961.494428991979</v>
      </c>
      <c r="BY119" s="395">
        <v>13858.292270077704</v>
      </c>
      <c r="BZ119" s="395">
        <v>12348.260423702131</v>
      </c>
      <c r="CA119" s="395">
        <v>11650.749504397916</v>
      </c>
      <c r="CB119" s="395">
        <v>10832.131793246124</v>
      </c>
      <c r="CC119" s="395">
        <v>8295.341353817761</v>
      </c>
      <c r="CD119" s="395">
        <v>7691.8186620079796</v>
      </c>
      <c r="CE119" s="395">
        <v>7682.696373691052</v>
      </c>
      <c r="CF119" s="395">
        <v>7756.9191380844159</v>
      </c>
      <c r="CG119" s="396">
        <v>7956.7574336330927</v>
      </c>
    </row>
    <row r="120" spans="1:85" s="36" customFormat="1" x14ac:dyDescent="0.35">
      <c r="A120" s="98"/>
      <c r="B120" s="200" t="s">
        <v>900</v>
      </c>
      <c r="D120" s="395" t="s">
        <v>614</v>
      </c>
      <c r="E120" s="395" t="s">
        <v>614</v>
      </c>
      <c r="F120" s="395" t="s">
        <v>614</v>
      </c>
      <c r="G120" s="395" t="s">
        <v>614</v>
      </c>
      <c r="H120" s="395" t="s">
        <v>614</v>
      </c>
      <c r="I120" s="395" t="s">
        <v>614</v>
      </c>
      <c r="J120" s="395" t="s">
        <v>614</v>
      </c>
      <c r="K120" s="395" t="s">
        <v>614</v>
      </c>
      <c r="L120" s="395" t="s">
        <v>614</v>
      </c>
      <c r="M120" s="395" t="s">
        <v>614</v>
      </c>
      <c r="N120" s="395" t="s">
        <v>614</v>
      </c>
      <c r="O120" s="395" t="s">
        <v>614</v>
      </c>
      <c r="P120" s="395" t="s">
        <v>614</v>
      </c>
      <c r="Q120" s="395" t="s">
        <v>614</v>
      </c>
      <c r="R120" s="395" t="s">
        <v>614</v>
      </c>
      <c r="S120" s="395" t="s">
        <v>614</v>
      </c>
      <c r="T120" s="395" t="s">
        <v>614</v>
      </c>
      <c r="U120" s="395" t="s">
        <v>614</v>
      </c>
      <c r="V120" s="395" t="s">
        <v>614</v>
      </c>
      <c r="W120" s="395" t="s">
        <v>614</v>
      </c>
      <c r="X120" s="395" t="s">
        <v>614</v>
      </c>
      <c r="Y120" s="395" t="s">
        <v>614</v>
      </c>
      <c r="Z120" s="395" t="s">
        <v>614</v>
      </c>
      <c r="AA120" s="395" t="s">
        <v>614</v>
      </c>
      <c r="AB120" s="395" t="s">
        <v>614</v>
      </c>
      <c r="AC120" s="395" t="s">
        <v>614</v>
      </c>
      <c r="AD120" s="395" t="s">
        <v>614</v>
      </c>
      <c r="AE120" s="395" t="s">
        <v>614</v>
      </c>
      <c r="AF120" s="395" t="s">
        <v>614</v>
      </c>
      <c r="AG120" s="395" t="s">
        <v>614</v>
      </c>
      <c r="AH120" s="395" t="s">
        <v>614</v>
      </c>
      <c r="AI120" s="395" t="s">
        <v>614</v>
      </c>
      <c r="AJ120" s="395" t="s">
        <v>614</v>
      </c>
      <c r="AK120" s="395" t="s">
        <v>614</v>
      </c>
      <c r="AL120" s="395" t="s">
        <v>614</v>
      </c>
      <c r="AM120" s="395" t="s">
        <v>614</v>
      </c>
      <c r="AN120" s="395" t="s">
        <v>614</v>
      </c>
      <c r="AO120" s="395" t="s">
        <v>614</v>
      </c>
      <c r="AP120" s="395" t="s">
        <v>614</v>
      </c>
      <c r="AQ120" s="395" t="s">
        <v>614</v>
      </c>
      <c r="AR120" s="395" t="s">
        <v>614</v>
      </c>
      <c r="AS120" s="395" t="s">
        <v>614</v>
      </c>
      <c r="AT120" s="395" t="s">
        <v>614</v>
      </c>
      <c r="AU120" s="395" t="s">
        <v>614</v>
      </c>
      <c r="AV120" s="395" t="s">
        <v>614</v>
      </c>
      <c r="AW120" s="395" t="s">
        <v>614</v>
      </c>
      <c r="AX120" s="395">
        <v>202.77772171873102</v>
      </c>
      <c r="AY120" s="395">
        <v>186.75849090170814</v>
      </c>
      <c r="AZ120" s="395">
        <v>185.86834175352783</v>
      </c>
      <c r="BA120" s="395">
        <v>175.71773530028065</v>
      </c>
      <c r="BB120" s="395">
        <v>204.30611639602611</v>
      </c>
      <c r="BC120" s="395">
        <v>220.34412035031431</v>
      </c>
      <c r="BD120" s="395">
        <v>235.62162195212059</v>
      </c>
      <c r="BE120" s="395">
        <v>310.36715721813982</v>
      </c>
      <c r="BF120" s="395">
        <v>418.78932668736797</v>
      </c>
      <c r="BG120" s="395">
        <v>530.33645459901027</v>
      </c>
      <c r="BH120" s="395">
        <v>763.88693876885168</v>
      </c>
      <c r="BI120" s="395">
        <v>904.88747721656932</v>
      </c>
      <c r="BJ120" s="395">
        <v>991.44842107548106</v>
      </c>
      <c r="BK120" s="395">
        <v>1023.3104146142647</v>
      </c>
      <c r="BL120" s="395">
        <v>911.70850091135196</v>
      </c>
      <c r="BM120" s="395">
        <v>795.53398145373876</v>
      </c>
      <c r="BN120" s="395">
        <v>667.30606535326581</v>
      </c>
      <c r="BO120" s="395">
        <v>695.65996113157155</v>
      </c>
      <c r="BP120" s="395">
        <v>736.90271767142042</v>
      </c>
      <c r="BQ120" s="395">
        <v>780.00415599861469</v>
      </c>
      <c r="BR120" s="395">
        <v>809.60071607163627</v>
      </c>
      <c r="BS120" s="395">
        <v>870.18888943548961</v>
      </c>
      <c r="BT120" s="395">
        <v>890.63356838589016</v>
      </c>
      <c r="BU120" s="395">
        <v>748.42353040462024</v>
      </c>
      <c r="BV120" s="395">
        <v>787.96010462304616</v>
      </c>
      <c r="BW120" s="395">
        <v>867.36901767881773</v>
      </c>
      <c r="BX120" s="395">
        <v>916.77529050469548</v>
      </c>
      <c r="BY120" s="395">
        <v>903.30924990045492</v>
      </c>
      <c r="BZ120" s="395">
        <v>878.7861755699588</v>
      </c>
      <c r="CA120" s="395">
        <v>894.71289809965265</v>
      </c>
      <c r="CB120" s="395">
        <v>965.97353280302798</v>
      </c>
      <c r="CC120" s="395">
        <v>979.04545840922447</v>
      </c>
      <c r="CD120" s="395">
        <v>1008.8015429448027</v>
      </c>
      <c r="CE120" s="395">
        <v>1034.140270639014</v>
      </c>
      <c r="CF120" s="395">
        <v>1061.2696367303085</v>
      </c>
      <c r="CG120" s="396">
        <v>1100.9156075142878</v>
      </c>
    </row>
    <row r="121" spans="1:85" s="36" customFormat="1" x14ac:dyDescent="0.35">
      <c r="A121" s="98"/>
      <c r="B121" s="200" t="s">
        <v>901</v>
      </c>
      <c r="D121" s="395" t="s">
        <v>614</v>
      </c>
      <c r="E121" s="395" t="s">
        <v>614</v>
      </c>
      <c r="F121" s="395" t="s">
        <v>614</v>
      </c>
      <c r="G121" s="395" t="s">
        <v>614</v>
      </c>
      <c r="H121" s="395" t="s">
        <v>614</v>
      </c>
      <c r="I121" s="395" t="s">
        <v>614</v>
      </c>
      <c r="J121" s="395" t="s">
        <v>614</v>
      </c>
      <c r="K121" s="395" t="s">
        <v>614</v>
      </c>
      <c r="L121" s="395" t="s">
        <v>614</v>
      </c>
      <c r="M121" s="395" t="s">
        <v>614</v>
      </c>
      <c r="N121" s="395" t="s">
        <v>614</v>
      </c>
      <c r="O121" s="395" t="s">
        <v>614</v>
      </c>
      <c r="P121" s="395" t="s">
        <v>614</v>
      </c>
      <c r="Q121" s="395" t="s">
        <v>614</v>
      </c>
      <c r="R121" s="395" t="s">
        <v>614</v>
      </c>
      <c r="S121" s="395" t="s">
        <v>614</v>
      </c>
      <c r="T121" s="395" t="s">
        <v>614</v>
      </c>
      <c r="U121" s="395" t="s">
        <v>614</v>
      </c>
      <c r="V121" s="395" t="s">
        <v>614</v>
      </c>
      <c r="W121" s="395" t="s">
        <v>614</v>
      </c>
      <c r="X121" s="395" t="s">
        <v>614</v>
      </c>
      <c r="Y121" s="395" t="s">
        <v>614</v>
      </c>
      <c r="Z121" s="395" t="s">
        <v>614</v>
      </c>
      <c r="AA121" s="395" t="s">
        <v>614</v>
      </c>
      <c r="AB121" s="395" t="s">
        <v>614</v>
      </c>
      <c r="AC121" s="395" t="s">
        <v>614</v>
      </c>
      <c r="AD121" s="395" t="s">
        <v>614</v>
      </c>
      <c r="AE121" s="395" t="s">
        <v>614</v>
      </c>
      <c r="AF121" s="395" t="s">
        <v>614</v>
      </c>
      <c r="AG121" s="395" t="s">
        <v>614</v>
      </c>
      <c r="AH121" s="395" t="s">
        <v>614</v>
      </c>
      <c r="AI121" s="395" t="s">
        <v>614</v>
      </c>
      <c r="AJ121" s="395" t="s">
        <v>614</v>
      </c>
      <c r="AK121" s="395" t="s">
        <v>614</v>
      </c>
      <c r="AL121" s="395" t="s">
        <v>614</v>
      </c>
      <c r="AM121" s="395" t="s">
        <v>614</v>
      </c>
      <c r="AN121" s="395" t="s">
        <v>614</v>
      </c>
      <c r="AO121" s="395" t="s">
        <v>614</v>
      </c>
      <c r="AP121" s="395" t="s">
        <v>614</v>
      </c>
      <c r="AQ121" s="395" t="s">
        <v>614</v>
      </c>
      <c r="AR121" s="395" t="s">
        <v>614</v>
      </c>
      <c r="AS121" s="395" t="s">
        <v>614</v>
      </c>
      <c r="AT121" s="395" t="s">
        <v>614</v>
      </c>
      <c r="AU121" s="395" t="s">
        <v>614</v>
      </c>
      <c r="AV121" s="395" t="s">
        <v>614</v>
      </c>
      <c r="AW121" s="395" t="s">
        <v>614</v>
      </c>
      <c r="AX121" s="395">
        <v>1214.7755104763155</v>
      </c>
      <c r="AY121" s="395">
        <v>1185.0737387591876</v>
      </c>
      <c r="AZ121" s="395">
        <v>1203.5003280219528</v>
      </c>
      <c r="BA121" s="395">
        <v>1251.1578372498359</v>
      </c>
      <c r="BB121" s="395">
        <v>1235.6283559623373</v>
      </c>
      <c r="BC121" s="395">
        <v>1216.4811537060123</v>
      </c>
      <c r="BD121" s="395">
        <v>1206.832180729838</v>
      </c>
      <c r="BE121" s="395">
        <v>1205.1108023000647</v>
      </c>
      <c r="BF121" s="395">
        <v>1230.3247142824841</v>
      </c>
      <c r="BG121" s="395">
        <v>865.97484106741354</v>
      </c>
      <c r="BH121" s="395">
        <v>7771.7035006229517</v>
      </c>
      <c r="BI121" s="395">
        <v>7518.0728285702535</v>
      </c>
      <c r="BJ121" s="395">
        <v>7443.3108125240733</v>
      </c>
      <c r="BK121" s="395">
        <v>7367.499299468891</v>
      </c>
      <c r="BL121" s="395">
        <v>7046.8793426197954</v>
      </c>
      <c r="BM121" s="395">
        <v>7225.6397588091786</v>
      </c>
      <c r="BN121" s="395">
        <v>7131.4550148514681</v>
      </c>
      <c r="BO121" s="395">
        <v>7227.2340535428193</v>
      </c>
      <c r="BP121" s="395">
        <v>7466.6613240340694</v>
      </c>
      <c r="BQ121" s="395">
        <v>7362.953766122143</v>
      </c>
      <c r="BR121" s="395">
        <v>7275.5387038946592</v>
      </c>
      <c r="BS121" s="395">
        <v>7091.0195086165395</v>
      </c>
      <c r="BT121" s="395">
        <v>6687.1731675912415</v>
      </c>
      <c r="BU121" s="395">
        <v>6230.0248314394667</v>
      </c>
      <c r="BV121" s="395">
        <v>5672.8248893727523</v>
      </c>
      <c r="BW121" s="395">
        <v>4967.299100093278</v>
      </c>
      <c r="BX121" s="395">
        <v>4385.3937436257283</v>
      </c>
      <c r="BY121" s="395">
        <v>4105.5909661008463</v>
      </c>
      <c r="BZ121" s="395">
        <v>3694.2925576243492</v>
      </c>
      <c r="CA121" s="395">
        <v>3497.7386988651606</v>
      </c>
      <c r="CB121" s="395">
        <v>3211.4130935413164</v>
      </c>
      <c r="CC121" s="395">
        <v>2277.3339728833703</v>
      </c>
      <c r="CD121" s="395">
        <v>1974.1817026368465</v>
      </c>
      <c r="CE121" s="395">
        <v>1929.3887875711491</v>
      </c>
      <c r="CF121" s="395">
        <v>1917.0316573903817</v>
      </c>
      <c r="CG121" s="396">
        <v>1940.9559916235632</v>
      </c>
    </row>
    <row r="122" spans="1:85" s="36" customFormat="1" ht="26.25" customHeight="1" x14ac:dyDescent="0.35">
      <c r="A122" s="98"/>
      <c r="B122" s="56" t="s">
        <v>864</v>
      </c>
      <c r="D122" s="395">
        <v>0</v>
      </c>
      <c r="E122" s="395">
        <v>0</v>
      </c>
      <c r="F122" s="395">
        <v>0</v>
      </c>
      <c r="G122" s="395">
        <v>0</v>
      </c>
      <c r="H122" s="395">
        <v>0</v>
      </c>
      <c r="I122" s="395">
        <v>0</v>
      </c>
      <c r="J122" s="395">
        <v>0</v>
      </c>
      <c r="K122" s="395">
        <v>0</v>
      </c>
      <c r="L122" s="395">
        <v>0</v>
      </c>
      <c r="M122" s="395">
        <v>0</v>
      </c>
      <c r="N122" s="395">
        <v>0</v>
      </c>
      <c r="O122" s="395">
        <v>0</v>
      </c>
      <c r="P122" s="395">
        <v>0</v>
      </c>
      <c r="Q122" s="395">
        <v>0</v>
      </c>
      <c r="R122" s="395">
        <v>0</v>
      </c>
      <c r="S122" s="395">
        <v>0</v>
      </c>
      <c r="T122" s="395">
        <v>0</v>
      </c>
      <c r="U122" s="395">
        <v>0</v>
      </c>
      <c r="V122" s="395">
        <v>0</v>
      </c>
      <c r="W122" s="395">
        <v>0</v>
      </c>
      <c r="X122" s="395">
        <v>0</v>
      </c>
      <c r="Y122" s="395">
        <v>0</v>
      </c>
      <c r="Z122" s="395">
        <v>0</v>
      </c>
      <c r="AA122" s="395">
        <v>0</v>
      </c>
      <c r="AB122" s="395">
        <v>0</v>
      </c>
      <c r="AC122" s="395">
        <v>0</v>
      </c>
      <c r="AD122" s="395">
        <v>0</v>
      </c>
      <c r="AE122" s="395">
        <v>0</v>
      </c>
      <c r="AF122" s="395">
        <v>0</v>
      </c>
      <c r="AG122" s="395">
        <v>0</v>
      </c>
      <c r="AH122" s="395">
        <v>0</v>
      </c>
      <c r="AI122" s="395">
        <v>0</v>
      </c>
      <c r="AJ122" s="395">
        <v>0</v>
      </c>
      <c r="AK122" s="395">
        <v>0</v>
      </c>
      <c r="AL122" s="395">
        <v>0</v>
      </c>
      <c r="AM122" s="395">
        <v>0</v>
      </c>
      <c r="AN122" s="395">
        <v>0</v>
      </c>
      <c r="AO122" s="395">
        <v>0</v>
      </c>
      <c r="AP122" s="395">
        <v>0</v>
      </c>
      <c r="AQ122" s="395">
        <v>0</v>
      </c>
      <c r="AR122" s="395">
        <v>0</v>
      </c>
      <c r="AS122" s="395">
        <v>0</v>
      </c>
      <c r="AT122" s="395">
        <v>0</v>
      </c>
      <c r="AU122" s="395">
        <v>8127.739093239933</v>
      </c>
      <c r="AV122" s="395">
        <v>9267.9603815854862</v>
      </c>
      <c r="AW122" s="395">
        <v>10034.531439638004</v>
      </c>
      <c r="AX122" s="395">
        <v>10342.179043858934</v>
      </c>
      <c r="AY122" s="395">
        <v>10493.391552986934</v>
      </c>
      <c r="AZ122" s="395">
        <v>10397.084204189387</v>
      </c>
      <c r="BA122" s="395">
        <v>10148.977198040197</v>
      </c>
      <c r="BB122" s="395">
        <v>9787.3360987005781</v>
      </c>
      <c r="BC122" s="395">
        <v>9566.9274772318822</v>
      </c>
      <c r="BD122" s="395">
        <v>9331.8472313267393</v>
      </c>
      <c r="BE122" s="395">
        <v>9135.869484176359</v>
      </c>
      <c r="BF122" s="395">
        <v>9069.9117772962818</v>
      </c>
      <c r="BG122" s="395">
        <v>8438.2525329648088</v>
      </c>
      <c r="BH122" s="395">
        <v>603.30761245817337</v>
      </c>
      <c r="BI122" s="395">
        <v>617.2743164859188</v>
      </c>
      <c r="BJ122" s="395">
        <v>555.46527932088384</v>
      </c>
      <c r="BK122" s="395">
        <v>509.00256825341683</v>
      </c>
      <c r="BL122" s="395">
        <v>531.83790754105587</v>
      </c>
      <c r="BM122" s="395">
        <v>581.72376887047028</v>
      </c>
      <c r="BN122" s="395">
        <v>590.83550525538408</v>
      </c>
      <c r="BO122" s="395">
        <v>629.55358278222604</v>
      </c>
      <c r="BP122" s="395">
        <v>637.7215303871958</v>
      </c>
      <c r="BQ122" s="395">
        <v>659.31525207951483</v>
      </c>
      <c r="BR122" s="395">
        <v>780.10150818532441</v>
      </c>
      <c r="BS122" s="395">
        <v>862.84617364065218</v>
      </c>
      <c r="BT122" s="395">
        <v>733.44292816404743</v>
      </c>
      <c r="BU122" s="395">
        <v>826.09887229031074</v>
      </c>
      <c r="BV122" s="395">
        <v>690.24209578788907</v>
      </c>
      <c r="BW122" s="395">
        <v>628.09388712516477</v>
      </c>
      <c r="BX122" s="395">
        <v>547.51475953537113</v>
      </c>
      <c r="BY122" s="395">
        <v>606.81790189300909</v>
      </c>
      <c r="BZ122" s="395">
        <v>652.84756967601061</v>
      </c>
      <c r="CA122" s="395">
        <v>762.00575398219303</v>
      </c>
      <c r="CB122" s="395">
        <v>748.20575857595213</v>
      </c>
      <c r="CC122" s="395">
        <v>648.26596479667387</v>
      </c>
      <c r="CD122" s="395">
        <v>634.43853545382547</v>
      </c>
      <c r="CE122" s="395">
        <v>640.67743960260213</v>
      </c>
      <c r="CF122" s="395">
        <v>649.72591076700814</v>
      </c>
      <c r="CG122" s="396">
        <v>667.11346381248359</v>
      </c>
    </row>
    <row r="123" spans="1:85" s="36" customFormat="1" x14ac:dyDescent="0.35">
      <c r="A123" s="98"/>
      <c r="B123" s="200" t="s">
        <v>902</v>
      </c>
      <c r="D123" s="395" t="s">
        <v>614</v>
      </c>
      <c r="E123" s="395" t="s">
        <v>614</v>
      </c>
      <c r="F123" s="395" t="s">
        <v>614</v>
      </c>
      <c r="G123" s="395" t="s">
        <v>614</v>
      </c>
      <c r="H123" s="395" t="s">
        <v>614</v>
      </c>
      <c r="I123" s="395" t="s">
        <v>614</v>
      </c>
      <c r="J123" s="395" t="s">
        <v>614</v>
      </c>
      <c r="K123" s="395" t="s">
        <v>614</v>
      </c>
      <c r="L123" s="395" t="s">
        <v>614</v>
      </c>
      <c r="M123" s="395" t="s">
        <v>614</v>
      </c>
      <c r="N123" s="395" t="s">
        <v>614</v>
      </c>
      <c r="O123" s="395" t="s">
        <v>614</v>
      </c>
      <c r="P123" s="395" t="s">
        <v>614</v>
      </c>
      <c r="Q123" s="395" t="s">
        <v>614</v>
      </c>
      <c r="R123" s="395" t="s">
        <v>614</v>
      </c>
      <c r="S123" s="395" t="s">
        <v>614</v>
      </c>
      <c r="T123" s="395" t="s">
        <v>614</v>
      </c>
      <c r="U123" s="395" t="s">
        <v>614</v>
      </c>
      <c r="V123" s="395" t="s">
        <v>614</v>
      </c>
      <c r="W123" s="395" t="s">
        <v>614</v>
      </c>
      <c r="X123" s="395" t="s">
        <v>614</v>
      </c>
      <c r="Y123" s="395" t="s">
        <v>614</v>
      </c>
      <c r="Z123" s="395" t="s">
        <v>614</v>
      </c>
      <c r="AA123" s="395" t="s">
        <v>614</v>
      </c>
      <c r="AB123" s="395" t="s">
        <v>614</v>
      </c>
      <c r="AC123" s="395" t="s">
        <v>614</v>
      </c>
      <c r="AD123" s="395" t="s">
        <v>614</v>
      </c>
      <c r="AE123" s="395" t="s">
        <v>614</v>
      </c>
      <c r="AF123" s="395" t="s">
        <v>614</v>
      </c>
      <c r="AG123" s="395" t="s">
        <v>614</v>
      </c>
      <c r="AH123" s="395" t="s">
        <v>614</v>
      </c>
      <c r="AI123" s="395" t="s">
        <v>614</v>
      </c>
      <c r="AJ123" s="395" t="s">
        <v>614</v>
      </c>
      <c r="AK123" s="395" t="s">
        <v>614</v>
      </c>
      <c r="AL123" s="395" t="s">
        <v>614</v>
      </c>
      <c r="AM123" s="395" t="s">
        <v>614</v>
      </c>
      <c r="AN123" s="395" t="s">
        <v>614</v>
      </c>
      <c r="AO123" s="395" t="s">
        <v>614</v>
      </c>
      <c r="AP123" s="395" t="s">
        <v>614</v>
      </c>
      <c r="AQ123" s="395" t="s">
        <v>614</v>
      </c>
      <c r="AR123" s="395" t="s">
        <v>614</v>
      </c>
      <c r="AS123" s="395" t="s">
        <v>614</v>
      </c>
      <c r="AT123" s="395" t="s">
        <v>614</v>
      </c>
      <c r="AU123" s="395">
        <v>6934.5465239125479</v>
      </c>
      <c r="AV123" s="395">
        <v>7873.8392775844122</v>
      </c>
      <c r="AW123" s="395">
        <v>8507.7479890121376</v>
      </c>
      <c r="AX123" s="395">
        <v>8759.5630175921451</v>
      </c>
      <c r="AY123" s="395">
        <v>8881.8570555212718</v>
      </c>
      <c r="AZ123" s="395">
        <v>8810.940714673503</v>
      </c>
      <c r="BA123" s="395">
        <v>8630.5665486166909</v>
      </c>
      <c r="BB123" s="395">
        <v>8272.5298003658645</v>
      </c>
      <c r="BC123" s="395">
        <v>8022.9265299350536</v>
      </c>
      <c r="BD123" s="395">
        <v>7736.8857555153108</v>
      </c>
      <c r="BE123" s="395">
        <v>7510.6734096939272</v>
      </c>
      <c r="BF123" s="395">
        <v>7377.8705609820627</v>
      </c>
      <c r="BG123" s="395">
        <v>6771.0916046036882</v>
      </c>
      <c r="BH123" s="395" t="s">
        <v>614</v>
      </c>
      <c r="BI123" s="395" t="s">
        <v>614</v>
      </c>
      <c r="BJ123" s="395" t="s">
        <v>614</v>
      </c>
      <c r="BK123" s="395" t="s">
        <v>614</v>
      </c>
      <c r="BL123" s="395" t="s">
        <v>614</v>
      </c>
      <c r="BM123" s="395" t="s">
        <v>614</v>
      </c>
      <c r="BN123" s="395" t="s">
        <v>614</v>
      </c>
      <c r="BO123" s="395" t="s">
        <v>614</v>
      </c>
      <c r="BP123" s="395" t="s">
        <v>614</v>
      </c>
      <c r="BQ123" s="395" t="s">
        <v>614</v>
      </c>
      <c r="BR123" s="395" t="s">
        <v>614</v>
      </c>
      <c r="BS123" s="395" t="s">
        <v>614</v>
      </c>
      <c r="BT123" s="395" t="s">
        <v>614</v>
      </c>
      <c r="BU123" s="395" t="s">
        <v>614</v>
      </c>
      <c r="BV123" s="395" t="s">
        <v>614</v>
      </c>
      <c r="BW123" s="395" t="s">
        <v>614</v>
      </c>
      <c r="BX123" s="395" t="s">
        <v>614</v>
      </c>
      <c r="BY123" s="395" t="s">
        <v>614</v>
      </c>
      <c r="BZ123" s="395" t="s">
        <v>614</v>
      </c>
      <c r="CA123" s="395" t="s">
        <v>614</v>
      </c>
      <c r="CB123" s="395" t="s">
        <v>614</v>
      </c>
      <c r="CC123" s="395" t="s">
        <v>614</v>
      </c>
      <c r="CD123" s="395" t="s">
        <v>614</v>
      </c>
      <c r="CE123" s="395" t="s">
        <v>614</v>
      </c>
      <c r="CF123" s="395" t="s">
        <v>614</v>
      </c>
      <c r="CG123" s="396" t="s">
        <v>614</v>
      </c>
    </row>
    <row r="124" spans="1:85" s="36" customFormat="1" x14ac:dyDescent="0.35">
      <c r="A124" s="98"/>
      <c r="B124" s="200" t="s">
        <v>903</v>
      </c>
      <c r="D124" s="395" t="s">
        <v>614</v>
      </c>
      <c r="E124" s="395" t="s">
        <v>614</v>
      </c>
      <c r="F124" s="395" t="s">
        <v>614</v>
      </c>
      <c r="G124" s="395" t="s">
        <v>614</v>
      </c>
      <c r="H124" s="395" t="s">
        <v>614</v>
      </c>
      <c r="I124" s="395" t="s">
        <v>614</v>
      </c>
      <c r="J124" s="395" t="s">
        <v>614</v>
      </c>
      <c r="K124" s="395" t="s">
        <v>614</v>
      </c>
      <c r="L124" s="395" t="s">
        <v>614</v>
      </c>
      <c r="M124" s="395" t="s">
        <v>614</v>
      </c>
      <c r="N124" s="395" t="s">
        <v>614</v>
      </c>
      <c r="O124" s="395" t="s">
        <v>614</v>
      </c>
      <c r="P124" s="395" t="s">
        <v>614</v>
      </c>
      <c r="Q124" s="395" t="s">
        <v>614</v>
      </c>
      <c r="R124" s="395" t="s">
        <v>614</v>
      </c>
      <c r="S124" s="395" t="s">
        <v>614</v>
      </c>
      <c r="T124" s="395" t="s">
        <v>614</v>
      </c>
      <c r="U124" s="395" t="s">
        <v>614</v>
      </c>
      <c r="V124" s="395" t="s">
        <v>614</v>
      </c>
      <c r="W124" s="395" t="s">
        <v>614</v>
      </c>
      <c r="X124" s="395" t="s">
        <v>614</v>
      </c>
      <c r="Y124" s="395" t="s">
        <v>614</v>
      </c>
      <c r="Z124" s="395" t="s">
        <v>614</v>
      </c>
      <c r="AA124" s="395" t="s">
        <v>614</v>
      </c>
      <c r="AB124" s="395" t="s">
        <v>614</v>
      </c>
      <c r="AC124" s="395" t="s">
        <v>614</v>
      </c>
      <c r="AD124" s="395" t="s">
        <v>614</v>
      </c>
      <c r="AE124" s="395" t="s">
        <v>614</v>
      </c>
      <c r="AF124" s="395" t="s">
        <v>614</v>
      </c>
      <c r="AG124" s="395" t="s">
        <v>614</v>
      </c>
      <c r="AH124" s="395" t="s">
        <v>614</v>
      </c>
      <c r="AI124" s="395" t="s">
        <v>614</v>
      </c>
      <c r="AJ124" s="395" t="s">
        <v>614</v>
      </c>
      <c r="AK124" s="395" t="s">
        <v>614</v>
      </c>
      <c r="AL124" s="395" t="s">
        <v>614</v>
      </c>
      <c r="AM124" s="395" t="s">
        <v>614</v>
      </c>
      <c r="AN124" s="395" t="s">
        <v>614</v>
      </c>
      <c r="AO124" s="395" t="s">
        <v>614</v>
      </c>
      <c r="AP124" s="395" t="s">
        <v>614</v>
      </c>
      <c r="AQ124" s="395" t="s">
        <v>614</v>
      </c>
      <c r="AR124" s="395" t="s">
        <v>614</v>
      </c>
      <c r="AS124" s="395" t="s">
        <v>614</v>
      </c>
      <c r="AT124" s="395" t="s">
        <v>614</v>
      </c>
      <c r="AU124" s="395">
        <v>405.19651662288703</v>
      </c>
      <c r="AV124" s="395">
        <v>463.88212803353474</v>
      </c>
      <c r="AW124" s="395">
        <v>488.50463083912433</v>
      </c>
      <c r="AX124" s="395">
        <v>514.53334670818219</v>
      </c>
      <c r="AY124" s="395">
        <v>523.53417321185213</v>
      </c>
      <c r="AZ124" s="395">
        <v>523.50522875789045</v>
      </c>
      <c r="BA124" s="395">
        <v>518.50538188740052</v>
      </c>
      <c r="BB124" s="395">
        <v>508.3417204295128</v>
      </c>
      <c r="BC124" s="395">
        <v>504.95080488661108</v>
      </c>
      <c r="BD124" s="395">
        <v>503.63086931591943</v>
      </c>
      <c r="BE124" s="395">
        <v>501.49068705160312</v>
      </c>
      <c r="BF124" s="395">
        <v>507.97113520132029</v>
      </c>
      <c r="BG124" s="395">
        <v>509.65205626049226</v>
      </c>
      <c r="BH124" s="395" t="s">
        <v>614</v>
      </c>
      <c r="BI124" s="395" t="s">
        <v>614</v>
      </c>
      <c r="BJ124" s="395" t="s">
        <v>614</v>
      </c>
      <c r="BK124" s="395" t="s">
        <v>614</v>
      </c>
      <c r="BL124" s="395" t="s">
        <v>614</v>
      </c>
      <c r="BM124" s="395" t="s">
        <v>614</v>
      </c>
      <c r="BN124" s="395" t="s">
        <v>614</v>
      </c>
      <c r="BO124" s="395" t="s">
        <v>614</v>
      </c>
      <c r="BP124" s="395" t="s">
        <v>614</v>
      </c>
      <c r="BQ124" s="395" t="s">
        <v>614</v>
      </c>
      <c r="BR124" s="395" t="s">
        <v>614</v>
      </c>
      <c r="BS124" s="395" t="s">
        <v>614</v>
      </c>
      <c r="BT124" s="395" t="s">
        <v>614</v>
      </c>
      <c r="BU124" s="395" t="s">
        <v>614</v>
      </c>
      <c r="BV124" s="395" t="s">
        <v>614</v>
      </c>
      <c r="BW124" s="395" t="s">
        <v>614</v>
      </c>
      <c r="BX124" s="395" t="s">
        <v>614</v>
      </c>
      <c r="BY124" s="395" t="s">
        <v>614</v>
      </c>
      <c r="BZ124" s="395" t="s">
        <v>614</v>
      </c>
      <c r="CA124" s="395" t="s">
        <v>614</v>
      </c>
      <c r="CB124" s="395" t="s">
        <v>614</v>
      </c>
      <c r="CC124" s="395" t="s">
        <v>614</v>
      </c>
      <c r="CD124" s="395" t="s">
        <v>614</v>
      </c>
      <c r="CE124" s="395" t="s">
        <v>614</v>
      </c>
      <c r="CF124" s="395" t="s">
        <v>614</v>
      </c>
      <c r="CG124" s="396" t="s">
        <v>614</v>
      </c>
    </row>
    <row r="125" spans="1:85" s="72" customFormat="1" ht="24.75" customHeight="1" thickBot="1" x14ac:dyDescent="0.3">
      <c r="A125" s="552"/>
      <c r="B125" s="533" t="s">
        <v>904</v>
      </c>
      <c r="C125" s="202"/>
      <c r="D125" s="401" t="s">
        <v>614</v>
      </c>
      <c r="E125" s="401" t="s">
        <v>614</v>
      </c>
      <c r="F125" s="401" t="s">
        <v>614</v>
      </c>
      <c r="G125" s="401" t="s">
        <v>614</v>
      </c>
      <c r="H125" s="401" t="s">
        <v>614</v>
      </c>
      <c r="I125" s="401" t="s">
        <v>614</v>
      </c>
      <c r="J125" s="401" t="s">
        <v>614</v>
      </c>
      <c r="K125" s="401" t="s">
        <v>614</v>
      </c>
      <c r="L125" s="401" t="s">
        <v>614</v>
      </c>
      <c r="M125" s="401" t="s">
        <v>614</v>
      </c>
      <c r="N125" s="401" t="s">
        <v>614</v>
      </c>
      <c r="O125" s="401" t="s">
        <v>614</v>
      </c>
      <c r="P125" s="401" t="s">
        <v>614</v>
      </c>
      <c r="Q125" s="401" t="s">
        <v>614</v>
      </c>
      <c r="R125" s="401" t="s">
        <v>614</v>
      </c>
      <c r="S125" s="401" t="s">
        <v>614</v>
      </c>
      <c r="T125" s="401" t="s">
        <v>614</v>
      </c>
      <c r="U125" s="401" t="s">
        <v>614</v>
      </c>
      <c r="V125" s="401" t="s">
        <v>614</v>
      </c>
      <c r="W125" s="401" t="s">
        <v>614</v>
      </c>
      <c r="X125" s="401" t="s">
        <v>614</v>
      </c>
      <c r="Y125" s="401" t="s">
        <v>614</v>
      </c>
      <c r="Z125" s="401" t="s">
        <v>614</v>
      </c>
      <c r="AA125" s="401" t="s">
        <v>614</v>
      </c>
      <c r="AB125" s="401" t="s">
        <v>614</v>
      </c>
      <c r="AC125" s="401" t="s">
        <v>614</v>
      </c>
      <c r="AD125" s="401" t="s">
        <v>614</v>
      </c>
      <c r="AE125" s="401" t="s">
        <v>614</v>
      </c>
      <c r="AF125" s="401" t="s">
        <v>614</v>
      </c>
      <c r="AG125" s="401" t="s">
        <v>614</v>
      </c>
      <c r="AH125" s="401" t="s">
        <v>614</v>
      </c>
      <c r="AI125" s="401" t="s">
        <v>614</v>
      </c>
      <c r="AJ125" s="401" t="s">
        <v>614</v>
      </c>
      <c r="AK125" s="401" t="s">
        <v>614</v>
      </c>
      <c r="AL125" s="401" t="s">
        <v>614</v>
      </c>
      <c r="AM125" s="401" t="s">
        <v>614</v>
      </c>
      <c r="AN125" s="401" t="s">
        <v>614</v>
      </c>
      <c r="AO125" s="401" t="s">
        <v>614</v>
      </c>
      <c r="AP125" s="401" t="s">
        <v>614</v>
      </c>
      <c r="AQ125" s="401" t="s">
        <v>614</v>
      </c>
      <c r="AR125" s="401" t="s">
        <v>614</v>
      </c>
      <c r="AS125" s="401" t="s">
        <v>614</v>
      </c>
      <c r="AT125" s="401" t="s">
        <v>614</v>
      </c>
      <c r="AU125" s="401">
        <v>787.9960527044982</v>
      </c>
      <c r="AV125" s="401">
        <v>930.23897596753761</v>
      </c>
      <c r="AW125" s="401">
        <v>1038.2788197867401</v>
      </c>
      <c r="AX125" s="401">
        <v>1068.0826795586065</v>
      </c>
      <c r="AY125" s="401">
        <v>1088.0003242538087</v>
      </c>
      <c r="AZ125" s="401">
        <v>1062.6382607579942</v>
      </c>
      <c r="BA125" s="401">
        <v>999.90526753610459</v>
      </c>
      <c r="BB125" s="401">
        <v>1006.4645779052006</v>
      </c>
      <c r="BC125" s="401">
        <v>1039.0501424102176</v>
      </c>
      <c r="BD125" s="401">
        <v>1091.3306064955098</v>
      </c>
      <c r="BE125" s="401">
        <v>1123.7053874308278</v>
      </c>
      <c r="BF125" s="401">
        <v>1184.0700811128982</v>
      </c>
      <c r="BG125" s="401">
        <v>1157.5088721006296</v>
      </c>
      <c r="BH125" s="401">
        <v>603.30761245817337</v>
      </c>
      <c r="BI125" s="401">
        <v>617.2743164859188</v>
      </c>
      <c r="BJ125" s="401">
        <v>555.46527932088384</v>
      </c>
      <c r="BK125" s="401">
        <v>509.00256825341683</v>
      </c>
      <c r="BL125" s="401">
        <v>531.83790754105587</v>
      </c>
      <c r="BM125" s="401">
        <v>581.72376887047028</v>
      </c>
      <c r="BN125" s="401">
        <v>590.83550525538408</v>
      </c>
      <c r="BO125" s="401">
        <v>629.55358278222604</v>
      </c>
      <c r="BP125" s="401">
        <v>637.7215303871958</v>
      </c>
      <c r="BQ125" s="401">
        <v>659.31525207951483</v>
      </c>
      <c r="BR125" s="401">
        <v>780.10150818532441</v>
      </c>
      <c r="BS125" s="401">
        <v>862.84617364065218</v>
      </c>
      <c r="BT125" s="401">
        <v>733.44292816404743</v>
      </c>
      <c r="BU125" s="401">
        <v>826.09887229031074</v>
      </c>
      <c r="BV125" s="401">
        <v>690.24209578788907</v>
      </c>
      <c r="BW125" s="401">
        <v>628.09388712516477</v>
      </c>
      <c r="BX125" s="401">
        <v>547.51475953537113</v>
      </c>
      <c r="BY125" s="401">
        <v>606.81790189300909</v>
      </c>
      <c r="BZ125" s="401">
        <v>652.84756967601061</v>
      </c>
      <c r="CA125" s="401">
        <v>762.00575398219303</v>
      </c>
      <c r="CB125" s="401">
        <v>748.20575857595213</v>
      </c>
      <c r="CC125" s="401">
        <v>648.26596479667387</v>
      </c>
      <c r="CD125" s="401">
        <v>634.43853545382547</v>
      </c>
      <c r="CE125" s="401">
        <v>640.67743960260213</v>
      </c>
      <c r="CF125" s="401">
        <v>649.72591076700814</v>
      </c>
      <c r="CG125" s="402">
        <v>667.11346381248359</v>
      </c>
    </row>
    <row r="126" spans="1:85" s="36" customFormat="1" ht="39.75" customHeight="1" x14ac:dyDescent="0.35">
      <c r="A126" s="554"/>
      <c r="B126" s="406" t="s">
        <v>908</v>
      </c>
      <c r="C126" s="555"/>
      <c r="D126" s="408" t="s">
        <v>673</v>
      </c>
      <c r="E126" s="408" t="s">
        <v>674</v>
      </c>
      <c r="F126" s="408" t="s">
        <v>675</v>
      </c>
      <c r="G126" s="408" t="s">
        <v>676</v>
      </c>
      <c r="H126" s="408" t="s">
        <v>677</v>
      </c>
      <c r="I126" s="408" t="s">
        <v>678</v>
      </c>
      <c r="J126" s="408" t="s">
        <v>679</v>
      </c>
      <c r="K126" s="408" t="s">
        <v>680</v>
      </c>
      <c r="L126" s="408" t="s">
        <v>681</v>
      </c>
      <c r="M126" s="408" t="s">
        <v>682</v>
      </c>
      <c r="N126" s="408" t="s">
        <v>683</v>
      </c>
      <c r="O126" s="408" t="s">
        <v>684</v>
      </c>
      <c r="P126" s="408" t="s">
        <v>685</v>
      </c>
      <c r="Q126" s="408" t="s">
        <v>686</v>
      </c>
      <c r="R126" s="408" t="s">
        <v>687</v>
      </c>
      <c r="S126" s="408" t="s">
        <v>688</v>
      </c>
      <c r="T126" s="408" t="s">
        <v>689</v>
      </c>
      <c r="U126" s="408" t="s">
        <v>690</v>
      </c>
      <c r="V126" s="408" t="s">
        <v>691</v>
      </c>
      <c r="W126" s="408" t="s">
        <v>692</v>
      </c>
      <c r="X126" s="408" t="s">
        <v>693</v>
      </c>
      <c r="Y126" s="408" t="s">
        <v>694</v>
      </c>
      <c r="Z126" s="408" t="s">
        <v>695</v>
      </c>
      <c r="AA126" s="408" t="s">
        <v>696</v>
      </c>
      <c r="AB126" s="408" t="s">
        <v>697</v>
      </c>
      <c r="AC126" s="408" t="s">
        <v>698</v>
      </c>
      <c r="AD126" s="408" t="s">
        <v>699</v>
      </c>
      <c r="AE126" s="408" t="s">
        <v>700</v>
      </c>
      <c r="AF126" s="408" t="s">
        <v>701</v>
      </c>
      <c r="AG126" s="408" t="s">
        <v>702</v>
      </c>
      <c r="AH126" s="408" t="s">
        <v>703</v>
      </c>
      <c r="AI126" s="408" t="s">
        <v>704</v>
      </c>
      <c r="AJ126" s="408" t="s">
        <v>705</v>
      </c>
      <c r="AK126" s="408" t="s">
        <v>706</v>
      </c>
      <c r="AL126" s="408" t="s">
        <v>707</v>
      </c>
      <c r="AM126" s="408" t="s">
        <v>708</v>
      </c>
      <c r="AN126" s="408" t="s">
        <v>709</v>
      </c>
      <c r="AO126" s="408" t="s">
        <v>710</v>
      </c>
      <c r="AP126" s="408" t="s">
        <v>711</v>
      </c>
      <c r="AQ126" s="408" t="s">
        <v>712</v>
      </c>
      <c r="AR126" s="408" t="s">
        <v>713</v>
      </c>
      <c r="AS126" s="408" t="s">
        <v>714</v>
      </c>
      <c r="AT126" s="408" t="s">
        <v>715</v>
      </c>
      <c r="AU126" s="408" t="s">
        <v>716</v>
      </c>
      <c r="AV126" s="408" t="s">
        <v>717</v>
      </c>
      <c r="AW126" s="408" t="s">
        <v>718</v>
      </c>
      <c r="AX126" s="408" t="s">
        <v>719</v>
      </c>
      <c r="AY126" s="408" t="s">
        <v>720</v>
      </c>
      <c r="AZ126" s="408" t="s">
        <v>721</v>
      </c>
      <c r="BA126" s="408" t="s">
        <v>722</v>
      </c>
      <c r="BB126" s="408" t="s">
        <v>723</v>
      </c>
      <c r="BC126" s="408" t="s">
        <v>724</v>
      </c>
      <c r="BD126" s="408" t="s">
        <v>725</v>
      </c>
      <c r="BE126" s="408" t="s">
        <v>726</v>
      </c>
      <c r="BF126" s="408" t="s">
        <v>727</v>
      </c>
      <c r="BG126" s="408" t="s">
        <v>728</v>
      </c>
      <c r="BH126" s="408" t="s">
        <v>729</v>
      </c>
      <c r="BI126" s="408" t="s">
        <v>730</v>
      </c>
      <c r="BJ126" s="408" t="s">
        <v>731</v>
      </c>
      <c r="BK126" s="408" t="s">
        <v>732</v>
      </c>
      <c r="BL126" s="408" t="s">
        <v>733</v>
      </c>
      <c r="BM126" s="408" t="s">
        <v>734</v>
      </c>
      <c r="BN126" s="408" t="s">
        <v>735</v>
      </c>
      <c r="BO126" s="408" t="s">
        <v>736</v>
      </c>
      <c r="BP126" s="408" t="s">
        <v>737</v>
      </c>
      <c r="BQ126" s="408" t="s">
        <v>738</v>
      </c>
      <c r="BR126" s="408" t="s">
        <v>739</v>
      </c>
      <c r="BS126" s="408" t="s">
        <v>740</v>
      </c>
      <c r="BT126" s="408" t="s">
        <v>741</v>
      </c>
      <c r="BU126" s="408" t="s">
        <v>742</v>
      </c>
      <c r="BV126" s="408" t="s">
        <v>743</v>
      </c>
      <c r="BW126" s="408" t="s">
        <v>744</v>
      </c>
      <c r="BX126" s="408" t="s">
        <v>745</v>
      </c>
      <c r="BY126" s="408" t="s">
        <v>746</v>
      </c>
      <c r="BZ126" s="408" t="s">
        <v>747</v>
      </c>
      <c r="CA126" s="408" t="s">
        <v>748</v>
      </c>
      <c r="CB126" s="408" t="s">
        <v>749</v>
      </c>
      <c r="CC126" s="408" t="s">
        <v>750</v>
      </c>
      <c r="CD126" s="408" t="s">
        <v>751</v>
      </c>
      <c r="CE126" s="408" t="s">
        <v>752</v>
      </c>
      <c r="CF126" s="408" t="s">
        <v>753</v>
      </c>
      <c r="CG126" s="409" t="s">
        <v>754</v>
      </c>
    </row>
    <row r="127" spans="1:85" s="101" customFormat="1" ht="26.25" customHeight="1" x14ac:dyDescent="0.35">
      <c r="A127" s="525"/>
      <c r="B127" s="101" t="s">
        <v>276</v>
      </c>
      <c r="D127" s="391"/>
      <c r="E127" s="391"/>
      <c r="F127" s="391"/>
      <c r="G127" s="391"/>
      <c r="H127" s="391"/>
      <c r="I127" s="391"/>
      <c r="J127" s="391"/>
      <c r="K127" s="391"/>
      <c r="L127" s="391"/>
      <c r="M127" s="391"/>
      <c r="N127" s="391"/>
      <c r="O127" s="391"/>
      <c r="P127" s="391"/>
      <c r="Q127" s="391"/>
      <c r="R127" s="391"/>
      <c r="S127" s="391"/>
      <c r="T127" s="391"/>
      <c r="U127" s="391"/>
      <c r="V127" s="391"/>
      <c r="W127" s="391"/>
      <c r="X127" s="391"/>
      <c r="Y127" s="391"/>
      <c r="Z127" s="391"/>
      <c r="AA127" s="391"/>
      <c r="AB127" s="391"/>
      <c r="AC127" s="391"/>
      <c r="AD127" s="391"/>
      <c r="AE127" s="391"/>
      <c r="AF127" s="391"/>
      <c r="AG127" s="391"/>
      <c r="AH127" s="391">
        <v>3408</v>
      </c>
      <c r="AI127" s="391">
        <v>3314</v>
      </c>
      <c r="AJ127" s="391">
        <v>3556</v>
      </c>
      <c r="AK127" s="391">
        <v>4151</v>
      </c>
      <c r="AL127" s="391">
        <v>4431</v>
      </c>
      <c r="AM127" s="391">
        <v>4750</v>
      </c>
      <c r="AN127" s="391">
        <v>4825</v>
      </c>
      <c r="AO127" s="391">
        <v>4860</v>
      </c>
      <c r="AP127" s="391">
        <v>4900</v>
      </c>
      <c r="AQ127" s="391">
        <v>4860</v>
      </c>
      <c r="AR127" s="391">
        <v>3996</v>
      </c>
      <c r="AS127" s="391">
        <v>3886</v>
      </c>
      <c r="AT127" s="391">
        <v>3950</v>
      </c>
      <c r="AU127" s="391">
        <v>4120</v>
      </c>
      <c r="AV127" s="391">
        <v>4380</v>
      </c>
      <c r="AW127" s="391">
        <v>4601</v>
      </c>
      <c r="AX127" s="391">
        <v>4692</v>
      </c>
      <c r="AY127" s="391">
        <v>4757</v>
      </c>
      <c r="AZ127" s="391">
        <v>4740</v>
      </c>
      <c r="BA127" s="391">
        <v>4588</v>
      </c>
      <c r="BB127" s="391">
        <v>4423</v>
      </c>
      <c r="BC127" s="391">
        <v>4187</v>
      </c>
      <c r="BD127" s="391">
        <v>3946</v>
      </c>
      <c r="BE127" s="391">
        <v>3846</v>
      </c>
      <c r="BF127" s="391">
        <v>3807</v>
      </c>
      <c r="BG127" s="391">
        <v>3812</v>
      </c>
      <c r="BH127" s="391">
        <v>3940</v>
      </c>
      <c r="BI127" s="391">
        <v>3986</v>
      </c>
      <c r="BJ127" s="391">
        <v>4021</v>
      </c>
      <c r="BK127" s="391">
        <v>4036</v>
      </c>
      <c r="BL127" s="391">
        <v>4166</v>
      </c>
      <c r="BM127" s="391">
        <v>4547</v>
      </c>
      <c r="BN127" s="391">
        <v>4798</v>
      </c>
      <c r="BO127" s="391">
        <v>4932</v>
      </c>
      <c r="BP127" s="391">
        <v>5053</v>
      </c>
      <c r="BQ127" s="391">
        <v>5026</v>
      </c>
      <c r="BR127" s="391">
        <v>4921</v>
      </c>
      <c r="BS127" s="391">
        <v>4777</v>
      </c>
      <c r="BT127" s="391">
        <v>4594</v>
      </c>
      <c r="BU127" s="391">
        <v>4371</v>
      </c>
      <c r="BV127" s="391">
        <v>3984</v>
      </c>
      <c r="BW127" s="391">
        <v>3394</v>
      </c>
      <c r="BX127" s="391">
        <v>3008</v>
      </c>
      <c r="BY127" s="391">
        <v>2733</v>
      </c>
      <c r="BZ127" s="391">
        <v>2509</v>
      </c>
      <c r="CA127" s="391">
        <v>2351</v>
      </c>
      <c r="CB127" s="391">
        <v>2077</v>
      </c>
      <c r="CC127" s="391">
        <v>1577</v>
      </c>
      <c r="CD127" s="391">
        <v>1389</v>
      </c>
      <c r="CE127" s="391">
        <v>1373</v>
      </c>
      <c r="CF127" s="391">
        <v>1372</v>
      </c>
      <c r="CG127" s="398">
        <v>1379</v>
      </c>
    </row>
    <row r="128" spans="1:85" s="36" customFormat="1" x14ac:dyDescent="0.35">
      <c r="A128" s="547"/>
      <c r="B128" s="543" t="s">
        <v>909</v>
      </c>
      <c r="D128" s="395"/>
      <c r="E128" s="395"/>
      <c r="F128" s="395"/>
      <c r="G128" s="395"/>
      <c r="H128" s="395"/>
      <c r="I128" s="395"/>
      <c r="J128" s="395"/>
      <c r="K128" s="395"/>
      <c r="L128" s="395"/>
      <c r="M128" s="395"/>
      <c r="N128" s="395"/>
      <c r="O128" s="395"/>
      <c r="P128" s="395"/>
      <c r="Q128" s="395"/>
      <c r="R128" s="395"/>
      <c r="S128" s="395"/>
      <c r="T128" s="395"/>
      <c r="U128" s="395"/>
      <c r="V128" s="395"/>
      <c r="W128" s="395"/>
      <c r="X128" s="395"/>
      <c r="Y128" s="395"/>
      <c r="Z128" s="395"/>
      <c r="AA128" s="395"/>
      <c r="AB128" s="395"/>
      <c r="AC128" s="395"/>
      <c r="AD128" s="395"/>
      <c r="AE128" s="395"/>
      <c r="AF128" s="395"/>
      <c r="AG128" s="395"/>
      <c r="AH128" s="395"/>
      <c r="AI128" s="395"/>
      <c r="AJ128" s="395"/>
      <c r="AK128" s="395"/>
      <c r="AL128" s="395"/>
      <c r="AM128" s="395"/>
      <c r="AN128" s="395"/>
      <c r="AO128" s="395"/>
      <c r="AP128" s="395"/>
      <c r="AQ128" s="395"/>
      <c r="AR128" s="395"/>
      <c r="AS128" s="395"/>
      <c r="AT128" s="395"/>
      <c r="AU128" s="395"/>
      <c r="AV128" s="395"/>
      <c r="AW128" s="395"/>
      <c r="AX128" s="395"/>
      <c r="AY128" s="395"/>
      <c r="AZ128" s="395"/>
      <c r="BA128" s="395"/>
      <c r="BB128" s="395"/>
      <c r="BC128" s="395"/>
      <c r="BD128" s="395"/>
      <c r="BE128" s="395"/>
      <c r="BF128" s="395"/>
      <c r="BG128" s="395"/>
      <c r="BH128" s="395"/>
      <c r="BI128" s="395"/>
      <c r="BJ128" s="395"/>
      <c r="BK128" s="395"/>
      <c r="BL128" s="395">
        <v>3796</v>
      </c>
      <c r="BM128" s="395">
        <v>3966</v>
      </c>
      <c r="BN128" s="395">
        <v>4155</v>
      </c>
      <c r="BO128" s="395">
        <v>4237</v>
      </c>
      <c r="BP128" s="395">
        <v>4309</v>
      </c>
      <c r="BQ128" s="395">
        <v>4365</v>
      </c>
      <c r="BR128" s="395">
        <v>4440</v>
      </c>
      <c r="BS128" s="395">
        <v>4410</v>
      </c>
      <c r="BT128" s="395">
        <v>4287</v>
      </c>
      <c r="BU128" s="395">
        <v>4098</v>
      </c>
      <c r="BV128" s="395">
        <v>3774</v>
      </c>
      <c r="BW128" s="395">
        <v>3291</v>
      </c>
      <c r="BX128" s="395">
        <v>2936</v>
      </c>
      <c r="BY128" s="395">
        <v>2683</v>
      </c>
      <c r="BZ128" s="395">
        <v>2479</v>
      </c>
      <c r="CA128" s="395">
        <v>2331</v>
      </c>
      <c r="CB128" s="395">
        <v>2066</v>
      </c>
      <c r="CC128" s="395">
        <v>1577</v>
      </c>
      <c r="CD128" s="395">
        <v>1389</v>
      </c>
      <c r="CE128" s="395">
        <v>1373</v>
      </c>
      <c r="CF128" s="395">
        <v>1371</v>
      </c>
      <c r="CG128" s="396">
        <v>1379</v>
      </c>
    </row>
    <row r="129" spans="1:85" s="36" customFormat="1" x14ac:dyDescent="0.35">
      <c r="A129" s="547"/>
      <c r="B129" s="543" t="s">
        <v>910</v>
      </c>
      <c r="D129" s="395"/>
      <c r="E129" s="395"/>
      <c r="F129" s="395"/>
      <c r="G129" s="395"/>
      <c r="H129" s="395"/>
      <c r="I129" s="395"/>
      <c r="J129" s="395"/>
      <c r="K129" s="395"/>
      <c r="L129" s="395"/>
      <c r="M129" s="395"/>
      <c r="N129" s="395"/>
      <c r="O129" s="395"/>
      <c r="P129" s="395"/>
      <c r="Q129" s="395"/>
      <c r="R129" s="395"/>
      <c r="S129" s="395"/>
      <c r="T129" s="395"/>
      <c r="U129" s="395"/>
      <c r="V129" s="395"/>
      <c r="W129" s="395"/>
      <c r="X129" s="395"/>
      <c r="Y129" s="395"/>
      <c r="Z129" s="395"/>
      <c r="AA129" s="395"/>
      <c r="AB129" s="395"/>
      <c r="AC129" s="395"/>
      <c r="AD129" s="395"/>
      <c r="AE129" s="395"/>
      <c r="AF129" s="395"/>
      <c r="AG129" s="395"/>
      <c r="AH129" s="395"/>
      <c r="AI129" s="395"/>
      <c r="AJ129" s="395"/>
      <c r="AK129" s="395"/>
      <c r="AL129" s="395"/>
      <c r="AM129" s="395"/>
      <c r="AN129" s="395"/>
      <c r="AO129" s="395"/>
      <c r="AP129" s="395"/>
      <c r="AQ129" s="395"/>
      <c r="AR129" s="395"/>
      <c r="AS129" s="395"/>
      <c r="AT129" s="395"/>
      <c r="AU129" s="395"/>
      <c r="AV129" s="395"/>
      <c r="AW129" s="395"/>
      <c r="AX129" s="395"/>
      <c r="AY129" s="395"/>
      <c r="AZ129" s="395"/>
      <c r="BA129" s="395"/>
      <c r="BB129" s="395"/>
      <c r="BC129" s="395"/>
      <c r="BD129" s="395"/>
      <c r="BE129" s="395"/>
      <c r="BF129" s="395"/>
      <c r="BG129" s="395"/>
      <c r="BH129" s="395"/>
      <c r="BI129" s="395"/>
      <c r="BJ129" s="395"/>
      <c r="BK129" s="395"/>
      <c r="BL129" s="395">
        <v>370</v>
      </c>
      <c r="BM129" s="395">
        <v>580</v>
      </c>
      <c r="BN129" s="395">
        <v>643</v>
      </c>
      <c r="BO129" s="395">
        <v>696</v>
      </c>
      <c r="BP129" s="395">
        <v>744</v>
      </c>
      <c r="BQ129" s="395">
        <v>661</v>
      </c>
      <c r="BR129" s="395">
        <v>481</v>
      </c>
      <c r="BS129" s="395">
        <v>367</v>
      </c>
      <c r="BT129" s="395">
        <v>307</v>
      </c>
      <c r="BU129" s="395">
        <v>273</v>
      </c>
      <c r="BV129" s="395">
        <v>210</v>
      </c>
      <c r="BW129" s="395">
        <v>103</v>
      </c>
      <c r="BX129" s="395">
        <v>72</v>
      </c>
      <c r="BY129" s="395">
        <v>50</v>
      </c>
      <c r="BZ129" s="395">
        <v>31</v>
      </c>
      <c r="CA129" s="395">
        <v>20</v>
      </c>
      <c r="CB129" s="395">
        <v>11</v>
      </c>
      <c r="CC129" s="395">
        <v>1</v>
      </c>
      <c r="CD129" s="395">
        <v>1</v>
      </c>
      <c r="CE129" s="395">
        <v>1</v>
      </c>
      <c r="CF129" s="395">
        <v>1</v>
      </c>
      <c r="CG129" s="396">
        <v>1</v>
      </c>
    </row>
    <row r="130" spans="1:85" s="36" customFormat="1" ht="23.25" customHeight="1" x14ac:dyDescent="0.35">
      <c r="A130" s="547"/>
      <c r="B130" s="58" t="s">
        <v>907</v>
      </c>
      <c r="D130" s="395"/>
      <c r="E130" s="395"/>
      <c r="F130" s="395"/>
      <c r="G130" s="395"/>
      <c r="H130" s="395"/>
      <c r="I130" s="395"/>
      <c r="J130" s="395"/>
      <c r="K130" s="395"/>
      <c r="L130" s="395"/>
      <c r="M130" s="395"/>
      <c r="N130" s="395"/>
      <c r="O130" s="395"/>
      <c r="P130" s="395"/>
      <c r="Q130" s="395"/>
      <c r="R130" s="395"/>
      <c r="S130" s="395"/>
      <c r="T130" s="395"/>
      <c r="U130" s="395"/>
      <c r="V130" s="395"/>
      <c r="W130" s="395"/>
      <c r="X130" s="395"/>
      <c r="Y130" s="395"/>
      <c r="Z130" s="395"/>
      <c r="AA130" s="395"/>
      <c r="AB130" s="395"/>
      <c r="AC130" s="395"/>
      <c r="AD130" s="395"/>
      <c r="AE130" s="395"/>
      <c r="AF130" s="395"/>
      <c r="AG130" s="395"/>
      <c r="AH130" s="395"/>
      <c r="AI130" s="395"/>
      <c r="AJ130" s="395"/>
      <c r="AK130" s="395"/>
      <c r="AL130" s="395"/>
      <c r="AM130" s="395"/>
      <c r="AN130" s="395"/>
      <c r="AO130" s="395"/>
      <c r="AP130" s="395"/>
      <c r="AQ130" s="395"/>
      <c r="AR130" s="395"/>
      <c r="AS130" s="395"/>
      <c r="AT130" s="395"/>
      <c r="AU130" s="395"/>
      <c r="AV130" s="395"/>
      <c r="AW130" s="395"/>
      <c r="AX130" s="395"/>
      <c r="AY130" s="395"/>
      <c r="AZ130" s="395"/>
      <c r="BA130" s="395"/>
      <c r="BB130" s="395"/>
      <c r="BC130" s="395"/>
      <c r="BD130" s="395"/>
      <c r="BE130" s="395"/>
      <c r="BF130" s="395"/>
      <c r="BG130" s="395"/>
      <c r="BH130" s="395"/>
      <c r="BI130" s="395"/>
      <c r="BJ130" s="395"/>
      <c r="BK130" s="395"/>
      <c r="BL130" s="395"/>
      <c r="BM130" s="395"/>
      <c r="BN130" s="395"/>
      <c r="BO130" s="395"/>
      <c r="BP130" s="395"/>
      <c r="BQ130" s="395"/>
      <c r="BR130" s="395"/>
      <c r="BS130" s="395"/>
      <c r="BT130" s="395"/>
      <c r="BU130" s="395"/>
      <c r="BV130" s="395"/>
      <c r="BW130" s="395">
        <v>1380</v>
      </c>
      <c r="BX130" s="395">
        <v>2443</v>
      </c>
      <c r="BY130" s="395">
        <v>2704</v>
      </c>
      <c r="BZ130" s="395">
        <v>2901</v>
      </c>
      <c r="CA130" s="395">
        <v>3170</v>
      </c>
      <c r="CB130" s="395">
        <v>3593</v>
      </c>
      <c r="CC130" s="395">
        <v>4186</v>
      </c>
      <c r="CD130" s="395">
        <v>4490</v>
      </c>
      <c r="CE130" s="395">
        <v>4550</v>
      </c>
      <c r="CF130" s="395">
        <v>4620</v>
      </c>
      <c r="CG130" s="396">
        <v>4693</v>
      </c>
    </row>
    <row r="131" spans="1:85" s="36" customFormat="1" ht="26.25" customHeight="1" x14ac:dyDescent="0.35">
      <c r="A131" s="98"/>
      <c r="B131" s="58" t="s">
        <v>876</v>
      </c>
      <c r="D131" s="395"/>
      <c r="E131" s="395"/>
      <c r="F131" s="395"/>
      <c r="G131" s="395"/>
      <c r="H131" s="395"/>
      <c r="I131" s="395"/>
      <c r="J131" s="395"/>
      <c r="K131" s="395"/>
      <c r="L131" s="395"/>
      <c r="M131" s="395"/>
      <c r="N131" s="395"/>
      <c r="O131" s="395"/>
      <c r="P131" s="395"/>
      <c r="Q131" s="395"/>
      <c r="R131" s="395"/>
      <c r="S131" s="395"/>
      <c r="T131" s="395"/>
      <c r="U131" s="395"/>
      <c r="V131" s="395"/>
      <c r="W131" s="395"/>
      <c r="X131" s="395"/>
      <c r="Y131" s="395"/>
      <c r="Z131" s="395"/>
      <c r="AA131" s="395"/>
      <c r="AB131" s="395"/>
      <c r="AC131" s="395"/>
      <c r="AD131" s="395"/>
      <c r="AE131" s="395"/>
      <c r="AF131" s="395"/>
      <c r="AG131" s="395"/>
      <c r="AH131" s="395"/>
      <c r="AI131" s="395"/>
      <c r="AJ131" s="395"/>
      <c r="AK131" s="395"/>
      <c r="AL131" s="395"/>
      <c r="AM131" s="395"/>
      <c r="AN131" s="395"/>
      <c r="AO131" s="395"/>
      <c r="AP131" s="395"/>
      <c r="AQ131" s="395"/>
      <c r="AR131" s="395"/>
      <c r="AS131" s="395"/>
      <c r="AT131" s="395"/>
      <c r="AU131" s="395"/>
      <c r="AV131" s="395"/>
      <c r="AW131" s="395"/>
      <c r="AX131" s="395"/>
      <c r="AY131" s="395"/>
      <c r="AZ131" s="395"/>
      <c r="BA131" s="395"/>
      <c r="BB131" s="395"/>
      <c r="BC131" s="395"/>
      <c r="BD131" s="395"/>
      <c r="BE131" s="395"/>
      <c r="BF131" s="395"/>
      <c r="BG131" s="395"/>
      <c r="BH131" s="395"/>
      <c r="BI131" s="395"/>
      <c r="BJ131" s="395"/>
      <c r="BK131" s="395"/>
      <c r="BL131" s="395"/>
      <c r="BM131" s="395"/>
      <c r="BN131" s="395"/>
      <c r="BO131" s="395"/>
      <c r="BP131" s="395"/>
      <c r="BQ131" s="395"/>
      <c r="BR131" s="395"/>
      <c r="BS131" s="395"/>
      <c r="BT131" s="395"/>
      <c r="BU131" s="395"/>
      <c r="BV131" s="395"/>
      <c r="BW131" s="395"/>
      <c r="BX131" s="395"/>
      <c r="BY131" s="395"/>
      <c r="BZ131" s="395"/>
      <c r="CA131" s="395"/>
      <c r="CB131" s="395"/>
      <c r="CC131" s="395"/>
      <c r="CD131" s="395"/>
      <c r="CE131" s="395"/>
      <c r="CF131" s="395"/>
      <c r="CG131" s="396"/>
    </row>
    <row r="132" spans="1:85" s="36" customFormat="1" x14ac:dyDescent="0.35">
      <c r="A132" s="98"/>
      <c r="B132" s="543" t="s">
        <v>877</v>
      </c>
      <c r="D132" s="395"/>
      <c r="E132" s="395"/>
      <c r="F132" s="395"/>
      <c r="G132" s="395"/>
      <c r="H132" s="395"/>
      <c r="I132" s="395"/>
      <c r="J132" s="395"/>
      <c r="K132" s="395"/>
      <c r="L132" s="395"/>
      <c r="M132" s="395"/>
      <c r="N132" s="395"/>
      <c r="O132" s="395"/>
      <c r="P132" s="395"/>
      <c r="Q132" s="395"/>
      <c r="R132" s="395"/>
      <c r="S132" s="395"/>
      <c r="T132" s="395"/>
      <c r="U132" s="395"/>
      <c r="V132" s="395"/>
      <c r="W132" s="395"/>
      <c r="X132" s="395"/>
      <c r="Y132" s="395"/>
      <c r="Z132" s="395"/>
      <c r="AA132" s="395"/>
      <c r="AB132" s="395"/>
      <c r="AC132" s="395"/>
      <c r="AD132" s="395"/>
      <c r="AE132" s="395"/>
      <c r="AF132" s="395"/>
      <c r="AG132" s="395"/>
      <c r="AH132" s="395">
        <v>2667</v>
      </c>
      <c r="AI132" s="395">
        <v>2625</v>
      </c>
      <c r="AJ132" s="395">
        <v>2843</v>
      </c>
      <c r="AK132" s="395">
        <v>3354</v>
      </c>
      <c r="AL132" s="395">
        <v>3580</v>
      </c>
      <c r="AM132" s="395">
        <v>3735</v>
      </c>
      <c r="AN132" s="395">
        <v>3745</v>
      </c>
      <c r="AO132" s="395">
        <v>3710</v>
      </c>
      <c r="AP132" s="395">
        <v>3720</v>
      </c>
      <c r="AQ132" s="395">
        <v>3665</v>
      </c>
      <c r="AR132" s="395">
        <v>3082</v>
      </c>
      <c r="AS132" s="395">
        <v>2938</v>
      </c>
      <c r="AT132" s="395">
        <v>2922</v>
      </c>
      <c r="AU132" s="395">
        <v>2967</v>
      </c>
      <c r="AV132" s="395">
        <v>3034</v>
      </c>
      <c r="AW132" s="395">
        <v>3053</v>
      </c>
      <c r="AX132" s="395">
        <v>3006</v>
      </c>
      <c r="AY132" s="395">
        <v>2939</v>
      </c>
      <c r="AZ132" s="395">
        <v>2868</v>
      </c>
      <c r="BA132" s="395">
        <v>2754</v>
      </c>
      <c r="BB132" s="395">
        <v>2628</v>
      </c>
      <c r="BC132" s="395">
        <v>2438</v>
      </c>
      <c r="BD132" s="395">
        <v>2230</v>
      </c>
      <c r="BE132" s="395">
        <v>2093</v>
      </c>
      <c r="BF132" s="395">
        <v>1993</v>
      </c>
      <c r="BG132" s="395">
        <v>1824</v>
      </c>
      <c r="BH132" s="395">
        <v>1808</v>
      </c>
      <c r="BI132" s="395">
        <v>1753</v>
      </c>
      <c r="BJ132" s="395">
        <v>1674</v>
      </c>
      <c r="BK132" s="395">
        <v>1581</v>
      </c>
      <c r="BL132" s="395">
        <v>1533</v>
      </c>
      <c r="BM132" s="395">
        <v>1512</v>
      </c>
      <c r="BN132" s="395">
        <v>1502</v>
      </c>
      <c r="BO132" s="395">
        <v>1464</v>
      </c>
      <c r="BP132" s="395">
        <v>1455</v>
      </c>
      <c r="BQ132" s="395">
        <v>1428</v>
      </c>
      <c r="BR132" s="395">
        <v>1397</v>
      </c>
      <c r="BS132" s="395">
        <v>1344</v>
      </c>
      <c r="BT132" s="395">
        <v>1300</v>
      </c>
      <c r="BU132" s="395">
        <v>1243</v>
      </c>
      <c r="BV132" s="395">
        <v>1148</v>
      </c>
      <c r="BW132" s="395">
        <v>1012</v>
      </c>
      <c r="BX132" s="395">
        <v>921</v>
      </c>
      <c r="BY132" s="395">
        <v>848</v>
      </c>
      <c r="BZ132" s="395">
        <v>792</v>
      </c>
      <c r="CA132" s="395">
        <v>752</v>
      </c>
      <c r="CB132" s="395">
        <v>676</v>
      </c>
      <c r="CC132" s="395">
        <v>523</v>
      </c>
      <c r="CD132" s="395">
        <v>461</v>
      </c>
      <c r="CE132" s="395">
        <v>457</v>
      </c>
      <c r="CF132" s="395">
        <v>458</v>
      </c>
      <c r="CG132" s="396">
        <v>462</v>
      </c>
    </row>
    <row r="133" spans="1:85" s="36" customFormat="1" x14ac:dyDescent="0.35">
      <c r="A133" s="98"/>
      <c r="B133" s="543" t="s">
        <v>878</v>
      </c>
      <c r="D133" s="395"/>
      <c r="E133" s="395"/>
      <c r="F133" s="395"/>
      <c r="G133" s="395"/>
      <c r="H133" s="395"/>
      <c r="I133" s="395"/>
      <c r="J133" s="395"/>
      <c r="K133" s="395"/>
      <c r="L133" s="395"/>
      <c r="M133" s="395"/>
      <c r="N133" s="395"/>
      <c r="O133" s="395"/>
      <c r="P133" s="395"/>
      <c r="Q133" s="395"/>
      <c r="R133" s="395"/>
      <c r="S133" s="395"/>
      <c r="T133" s="395"/>
      <c r="U133" s="395"/>
      <c r="V133" s="395"/>
      <c r="W133" s="395"/>
      <c r="X133" s="395"/>
      <c r="Y133" s="395"/>
      <c r="Z133" s="395"/>
      <c r="AA133" s="395"/>
      <c r="AB133" s="395"/>
      <c r="AC133" s="395"/>
      <c r="AD133" s="395"/>
      <c r="AE133" s="395"/>
      <c r="AF133" s="395"/>
      <c r="AG133" s="395"/>
      <c r="AH133" s="395"/>
      <c r="AI133" s="395"/>
      <c r="AJ133" s="395"/>
      <c r="AK133" s="395"/>
      <c r="AL133" s="395"/>
      <c r="AM133" s="395"/>
      <c r="AN133" s="395"/>
      <c r="AO133" s="395"/>
      <c r="AP133" s="395"/>
      <c r="AQ133" s="395"/>
      <c r="AR133" s="395"/>
      <c r="AS133" s="395"/>
      <c r="AT133" s="395"/>
      <c r="AU133" s="395"/>
      <c r="AV133" s="395">
        <v>354</v>
      </c>
      <c r="AW133" s="395">
        <v>449</v>
      </c>
      <c r="AX133" s="395">
        <v>546</v>
      </c>
      <c r="AY133" s="395">
        <v>649</v>
      </c>
      <c r="AZ133" s="395">
        <v>743</v>
      </c>
      <c r="BA133" s="395">
        <v>802</v>
      </c>
      <c r="BB133" s="395">
        <v>851</v>
      </c>
      <c r="BC133" s="395">
        <v>897</v>
      </c>
      <c r="BD133" s="395">
        <v>945</v>
      </c>
      <c r="BE133" s="395">
        <v>1026</v>
      </c>
      <c r="BF133" s="395">
        <v>1103</v>
      </c>
      <c r="BG133" s="395">
        <v>1266</v>
      </c>
      <c r="BH133" s="395">
        <v>1355</v>
      </c>
      <c r="BI133" s="395">
        <v>1416</v>
      </c>
      <c r="BJ133" s="395">
        <v>1480</v>
      </c>
      <c r="BK133" s="395">
        <v>1520</v>
      </c>
      <c r="BL133" s="395">
        <v>1583</v>
      </c>
      <c r="BM133" s="395">
        <v>1715</v>
      </c>
      <c r="BN133" s="395">
        <v>1804</v>
      </c>
      <c r="BO133" s="395">
        <v>1882</v>
      </c>
      <c r="BP133" s="395">
        <v>1939</v>
      </c>
      <c r="BQ133" s="395">
        <v>1933</v>
      </c>
      <c r="BR133" s="395">
        <v>1915</v>
      </c>
      <c r="BS133" s="395">
        <v>1913</v>
      </c>
      <c r="BT133" s="395">
        <v>1870</v>
      </c>
      <c r="BU133" s="395">
        <v>1810</v>
      </c>
      <c r="BV133" s="395">
        <v>2836</v>
      </c>
      <c r="BW133" s="395">
        <v>1493</v>
      </c>
      <c r="BX133" s="395">
        <v>1353</v>
      </c>
      <c r="BY133" s="395">
        <v>1250</v>
      </c>
      <c r="BZ133" s="395">
        <v>1164</v>
      </c>
      <c r="CA133" s="395">
        <v>1107</v>
      </c>
      <c r="CB133" s="395">
        <v>997</v>
      </c>
      <c r="CC133" s="395">
        <v>772</v>
      </c>
      <c r="CD133" s="395">
        <v>678</v>
      </c>
      <c r="CE133" s="395">
        <v>669</v>
      </c>
      <c r="CF133" s="395">
        <v>668</v>
      </c>
      <c r="CG133" s="396">
        <v>672</v>
      </c>
    </row>
    <row r="134" spans="1:85" s="36" customFormat="1" x14ac:dyDescent="0.35">
      <c r="A134" s="98"/>
      <c r="B134" s="543" t="s">
        <v>879</v>
      </c>
      <c r="D134" s="395"/>
      <c r="E134" s="395"/>
      <c r="F134" s="395"/>
      <c r="G134" s="395"/>
      <c r="H134" s="395"/>
      <c r="I134" s="395"/>
      <c r="J134" s="395"/>
      <c r="K134" s="395"/>
      <c r="L134" s="395"/>
      <c r="M134" s="395"/>
      <c r="N134" s="395"/>
      <c r="O134" s="395"/>
      <c r="P134" s="395"/>
      <c r="Q134" s="395"/>
      <c r="R134" s="395"/>
      <c r="S134" s="395"/>
      <c r="T134" s="395"/>
      <c r="U134" s="395"/>
      <c r="V134" s="395"/>
      <c r="W134" s="395"/>
      <c r="X134" s="395"/>
      <c r="Y134" s="395"/>
      <c r="Z134" s="395"/>
      <c r="AA134" s="395"/>
      <c r="AB134" s="395"/>
      <c r="AC134" s="395"/>
      <c r="AD134" s="395"/>
      <c r="AE134" s="395"/>
      <c r="AF134" s="395"/>
      <c r="AG134" s="395"/>
      <c r="AH134" s="395"/>
      <c r="AI134" s="395"/>
      <c r="AJ134" s="395"/>
      <c r="AK134" s="395"/>
      <c r="AL134" s="395"/>
      <c r="AM134" s="395"/>
      <c r="AN134" s="395"/>
      <c r="AO134" s="395"/>
      <c r="AP134" s="395"/>
      <c r="AQ134" s="395"/>
      <c r="AR134" s="395"/>
      <c r="AS134" s="395"/>
      <c r="AT134" s="395"/>
      <c r="AU134" s="395"/>
      <c r="AV134" s="395">
        <v>992</v>
      </c>
      <c r="AW134" s="395">
        <v>1100</v>
      </c>
      <c r="AX134" s="395">
        <v>1140</v>
      </c>
      <c r="AY134" s="395">
        <v>1168</v>
      </c>
      <c r="AZ134" s="395">
        <v>1128</v>
      </c>
      <c r="BA134" s="395">
        <v>1032</v>
      </c>
      <c r="BB134" s="395">
        <v>945</v>
      </c>
      <c r="BC134" s="395">
        <v>852</v>
      </c>
      <c r="BD134" s="395">
        <v>771</v>
      </c>
      <c r="BE134" s="395">
        <v>727</v>
      </c>
      <c r="BF134" s="395">
        <v>711</v>
      </c>
      <c r="BG134" s="395">
        <v>722</v>
      </c>
      <c r="BH134" s="395">
        <v>777</v>
      </c>
      <c r="BI134" s="395">
        <v>817</v>
      </c>
      <c r="BJ134" s="395">
        <v>868</v>
      </c>
      <c r="BK134" s="395">
        <v>934</v>
      </c>
      <c r="BL134" s="395">
        <v>1049</v>
      </c>
      <c r="BM134" s="395">
        <v>1320</v>
      </c>
      <c r="BN134" s="395">
        <v>1492</v>
      </c>
      <c r="BO134" s="395">
        <v>1586</v>
      </c>
      <c r="BP134" s="395">
        <v>1659</v>
      </c>
      <c r="BQ134" s="395">
        <v>1665</v>
      </c>
      <c r="BR134" s="395">
        <v>1609</v>
      </c>
      <c r="BS134" s="395">
        <v>1520</v>
      </c>
      <c r="BT134" s="395">
        <v>1424</v>
      </c>
      <c r="BU134" s="395">
        <v>1318</v>
      </c>
      <c r="BV134" s="395">
        <v>1694</v>
      </c>
      <c r="BW134" s="395">
        <v>889</v>
      </c>
      <c r="BX134" s="395">
        <v>734</v>
      </c>
      <c r="BY134" s="395">
        <v>635</v>
      </c>
      <c r="BZ134" s="395">
        <v>554</v>
      </c>
      <c r="CA134" s="395">
        <v>492</v>
      </c>
      <c r="CB134" s="395">
        <v>403</v>
      </c>
      <c r="CC134" s="395">
        <v>282</v>
      </c>
      <c r="CD134" s="395">
        <v>250</v>
      </c>
      <c r="CE134" s="395">
        <v>247</v>
      </c>
      <c r="CF134" s="395">
        <v>246</v>
      </c>
      <c r="CG134" s="396">
        <v>246</v>
      </c>
    </row>
    <row r="135" spans="1:85" s="36" customFormat="1" x14ac:dyDescent="0.35">
      <c r="A135" s="98"/>
      <c r="B135" s="544" t="s">
        <v>880</v>
      </c>
      <c r="D135" s="395"/>
      <c r="E135" s="395"/>
      <c r="F135" s="395"/>
      <c r="G135" s="395"/>
      <c r="H135" s="395"/>
      <c r="I135" s="395"/>
      <c r="J135" s="395"/>
      <c r="K135" s="395"/>
      <c r="L135" s="395"/>
      <c r="M135" s="395"/>
      <c r="N135" s="395"/>
      <c r="O135" s="395"/>
      <c r="P135" s="395"/>
      <c r="Q135" s="395"/>
      <c r="R135" s="395"/>
      <c r="S135" s="395"/>
      <c r="T135" s="395"/>
      <c r="U135" s="395"/>
      <c r="V135" s="395"/>
      <c r="W135" s="395"/>
      <c r="X135" s="395"/>
      <c r="Y135" s="395"/>
      <c r="Z135" s="395"/>
      <c r="AA135" s="395"/>
      <c r="AB135" s="395"/>
      <c r="AC135" s="395"/>
      <c r="AD135" s="395"/>
      <c r="AE135" s="395"/>
      <c r="AF135" s="395"/>
      <c r="AG135" s="395"/>
      <c r="AH135" s="395"/>
      <c r="AI135" s="395"/>
      <c r="AJ135" s="395"/>
      <c r="AK135" s="395"/>
      <c r="AL135" s="395"/>
      <c r="AM135" s="395"/>
      <c r="AN135" s="395"/>
      <c r="AO135" s="395"/>
      <c r="AP135" s="395"/>
      <c r="AQ135" s="395"/>
      <c r="AR135" s="395"/>
      <c r="AS135" s="395"/>
      <c r="AT135" s="395"/>
      <c r="AU135" s="395"/>
      <c r="AV135" s="395"/>
      <c r="AW135" s="395"/>
      <c r="AX135" s="395"/>
      <c r="AY135" s="395"/>
      <c r="AZ135" s="395"/>
      <c r="BA135" s="395"/>
      <c r="BB135" s="395"/>
      <c r="BC135" s="395"/>
      <c r="BD135" s="395"/>
      <c r="BE135" s="395"/>
      <c r="BF135" s="395"/>
      <c r="BG135" s="395"/>
      <c r="BH135" s="395">
        <v>60</v>
      </c>
      <c r="BI135" s="395">
        <v>60</v>
      </c>
      <c r="BJ135" s="395">
        <v>70</v>
      </c>
      <c r="BK135" s="395">
        <v>70</v>
      </c>
      <c r="BL135" s="395">
        <v>360</v>
      </c>
      <c r="BM135" s="395">
        <v>787</v>
      </c>
      <c r="BN135" s="395">
        <v>1067</v>
      </c>
      <c r="BO135" s="395">
        <v>1242</v>
      </c>
      <c r="BP135" s="395">
        <v>1358</v>
      </c>
      <c r="BQ135" s="395">
        <v>1402</v>
      </c>
      <c r="BR135" s="395">
        <v>1379</v>
      </c>
      <c r="BS135" s="395">
        <v>1318</v>
      </c>
      <c r="BT135" s="395">
        <v>1243</v>
      </c>
      <c r="BU135" s="395">
        <v>1151</v>
      </c>
      <c r="BV135" s="395">
        <v>1142</v>
      </c>
      <c r="BW135" s="395">
        <v>679</v>
      </c>
      <c r="BX135" s="395">
        <v>564</v>
      </c>
      <c r="BY135" s="395">
        <v>491</v>
      </c>
      <c r="BZ135" s="395">
        <v>431</v>
      </c>
      <c r="CA135" s="395">
        <v>393</v>
      </c>
      <c r="CB135" s="395">
        <v>321</v>
      </c>
      <c r="CC135" s="395">
        <v>225</v>
      </c>
      <c r="CD135" s="395">
        <v>199</v>
      </c>
      <c r="CE135" s="395">
        <v>196</v>
      </c>
      <c r="CF135" s="395">
        <v>195</v>
      </c>
      <c r="CG135" s="396">
        <v>196</v>
      </c>
    </row>
    <row r="136" spans="1:85" s="36" customFormat="1" ht="25.5" customHeight="1" x14ac:dyDescent="0.35">
      <c r="A136" s="98"/>
      <c r="B136" s="543" t="s">
        <v>881</v>
      </c>
      <c r="D136" s="395"/>
      <c r="E136" s="395"/>
      <c r="F136" s="395"/>
      <c r="G136" s="395"/>
      <c r="H136" s="395"/>
      <c r="I136" s="395"/>
      <c r="J136" s="395"/>
      <c r="K136" s="395"/>
      <c r="L136" s="395"/>
      <c r="M136" s="395"/>
      <c r="N136" s="395"/>
      <c r="O136" s="395"/>
      <c r="P136" s="395"/>
      <c r="Q136" s="395"/>
      <c r="R136" s="395"/>
      <c r="S136" s="395"/>
      <c r="T136" s="395"/>
      <c r="U136" s="395"/>
      <c r="V136" s="395"/>
      <c r="W136" s="395"/>
      <c r="X136" s="395"/>
      <c r="Y136" s="395"/>
      <c r="Z136" s="395"/>
      <c r="AA136" s="395"/>
      <c r="AB136" s="395"/>
      <c r="AC136" s="395"/>
      <c r="AD136" s="395"/>
      <c r="AE136" s="395"/>
      <c r="AF136" s="395"/>
      <c r="AG136" s="395"/>
      <c r="AH136" s="395"/>
      <c r="AI136" s="395"/>
      <c r="AJ136" s="395"/>
      <c r="AK136" s="395"/>
      <c r="AL136" s="395"/>
      <c r="AM136" s="395"/>
      <c r="AN136" s="395"/>
      <c r="AO136" s="395"/>
      <c r="AP136" s="395"/>
      <c r="AQ136" s="395"/>
      <c r="AR136" s="395"/>
      <c r="AS136" s="395"/>
      <c r="AT136" s="395"/>
      <c r="AU136" s="395"/>
      <c r="AV136" s="395"/>
      <c r="AW136" s="395"/>
      <c r="AX136" s="395"/>
      <c r="AY136" s="395"/>
      <c r="AZ136" s="395"/>
      <c r="BA136" s="395"/>
      <c r="BB136" s="395"/>
      <c r="BC136" s="395"/>
      <c r="BD136" s="395"/>
      <c r="BE136" s="395"/>
      <c r="BF136" s="395"/>
      <c r="BG136" s="395"/>
      <c r="BH136" s="395"/>
      <c r="BI136" s="395"/>
      <c r="BJ136" s="395"/>
      <c r="BK136" s="395"/>
      <c r="BL136" s="395"/>
      <c r="BM136" s="395"/>
      <c r="BN136" s="395"/>
      <c r="BO136" s="395"/>
      <c r="BP136" s="395"/>
      <c r="BQ136" s="395"/>
      <c r="BR136" s="395"/>
      <c r="BS136" s="395"/>
      <c r="BT136" s="395"/>
      <c r="BU136" s="395"/>
      <c r="BV136" s="395"/>
      <c r="BW136" s="395">
        <v>617</v>
      </c>
      <c r="BX136" s="394">
        <v>1200</v>
      </c>
      <c r="BY136" s="394">
        <v>1238</v>
      </c>
      <c r="BZ136" s="394">
        <v>1240</v>
      </c>
      <c r="CA136" s="394">
        <v>1299</v>
      </c>
      <c r="CB136" s="394">
        <v>1409</v>
      </c>
      <c r="CC136" s="394">
        <v>1560</v>
      </c>
      <c r="CD136" s="394">
        <v>1637</v>
      </c>
      <c r="CE136" s="394">
        <v>1654</v>
      </c>
      <c r="CF136" s="394">
        <v>1678</v>
      </c>
      <c r="CG136" s="396">
        <v>1705</v>
      </c>
    </row>
    <row r="137" spans="1:85" s="36" customFormat="1" x14ac:dyDescent="0.35">
      <c r="A137" s="98"/>
      <c r="B137" s="543" t="s">
        <v>882</v>
      </c>
      <c r="D137" s="395"/>
      <c r="E137" s="395"/>
      <c r="F137" s="395"/>
      <c r="G137" s="395"/>
      <c r="H137" s="395"/>
      <c r="I137" s="395"/>
      <c r="J137" s="395"/>
      <c r="K137" s="395"/>
      <c r="L137" s="395"/>
      <c r="M137" s="395"/>
      <c r="N137" s="395"/>
      <c r="O137" s="395"/>
      <c r="P137" s="395"/>
      <c r="Q137" s="395"/>
      <c r="R137" s="395"/>
      <c r="S137" s="395"/>
      <c r="T137" s="395"/>
      <c r="U137" s="395"/>
      <c r="V137" s="395"/>
      <c r="W137" s="395"/>
      <c r="X137" s="395"/>
      <c r="Y137" s="395"/>
      <c r="Z137" s="395"/>
      <c r="AA137" s="395"/>
      <c r="AB137" s="395"/>
      <c r="AC137" s="395"/>
      <c r="AD137" s="395"/>
      <c r="AE137" s="395"/>
      <c r="AF137" s="395"/>
      <c r="AG137" s="395"/>
      <c r="AH137" s="395"/>
      <c r="AI137" s="395"/>
      <c r="AJ137" s="395"/>
      <c r="AK137" s="395"/>
      <c r="AL137" s="395"/>
      <c r="AM137" s="395"/>
      <c r="AN137" s="395"/>
      <c r="AO137" s="395"/>
      <c r="AP137" s="395"/>
      <c r="AQ137" s="395"/>
      <c r="AR137" s="395"/>
      <c r="AS137" s="395"/>
      <c r="AT137" s="395"/>
      <c r="AU137" s="395"/>
      <c r="AV137" s="395"/>
      <c r="AW137" s="395"/>
      <c r="AX137" s="395"/>
      <c r="AY137" s="395"/>
      <c r="AZ137" s="395"/>
      <c r="BA137" s="395"/>
      <c r="BB137" s="395"/>
      <c r="BC137" s="395"/>
      <c r="BD137" s="395"/>
      <c r="BE137" s="395"/>
      <c r="BF137" s="395"/>
      <c r="BG137" s="395"/>
      <c r="BH137" s="395"/>
      <c r="BI137" s="395"/>
      <c r="BJ137" s="395"/>
      <c r="BK137" s="395"/>
      <c r="BL137" s="395"/>
      <c r="BM137" s="395"/>
      <c r="BN137" s="395"/>
      <c r="BO137" s="395"/>
      <c r="BP137" s="395"/>
      <c r="BQ137" s="395"/>
      <c r="BR137" s="395"/>
      <c r="BS137" s="395"/>
      <c r="BT137" s="395"/>
      <c r="BU137" s="395"/>
      <c r="BV137" s="395"/>
      <c r="BW137" s="394">
        <v>719</v>
      </c>
      <c r="BX137" s="394">
        <v>1121</v>
      </c>
      <c r="BY137" s="394">
        <v>1321</v>
      </c>
      <c r="BZ137" s="394">
        <v>1496</v>
      </c>
      <c r="CA137" s="394">
        <v>1687</v>
      </c>
      <c r="CB137" s="394">
        <v>1970</v>
      </c>
      <c r="CC137" s="394">
        <v>2387</v>
      </c>
      <c r="CD137" s="394">
        <v>2599</v>
      </c>
      <c r="CE137" s="394">
        <v>2643</v>
      </c>
      <c r="CF137" s="394">
        <v>2691</v>
      </c>
      <c r="CG137" s="396">
        <v>2733</v>
      </c>
    </row>
    <row r="138" spans="1:85" s="36" customFormat="1" x14ac:dyDescent="0.35">
      <c r="A138" s="98"/>
      <c r="B138" s="543" t="s">
        <v>883</v>
      </c>
      <c r="D138" s="395"/>
      <c r="E138" s="395"/>
      <c r="F138" s="395"/>
      <c r="G138" s="395"/>
      <c r="H138" s="395"/>
      <c r="I138" s="395"/>
      <c r="J138" s="395"/>
      <c r="K138" s="395"/>
      <c r="L138" s="395"/>
      <c r="M138" s="395"/>
      <c r="N138" s="395"/>
      <c r="O138" s="395"/>
      <c r="P138" s="395"/>
      <c r="Q138" s="395"/>
      <c r="R138" s="395"/>
      <c r="S138" s="395"/>
      <c r="T138" s="395"/>
      <c r="U138" s="395"/>
      <c r="V138" s="395"/>
      <c r="W138" s="395"/>
      <c r="X138" s="395"/>
      <c r="Y138" s="395"/>
      <c r="Z138" s="395"/>
      <c r="AA138" s="395"/>
      <c r="AB138" s="395"/>
      <c r="AC138" s="395"/>
      <c r="AD138" s="395"/>
      <c r="AE138" s="395"/>
      <c r="AF138" s="395"/>
      <c r="AG138" s="395"/>
      <c r="AH138" s="395"/>
      <c r="AI138" s="395"/>
      <c r="AJ138" s="395"/>
      <c r="AK138" s="395"/>
      <c r="AL138" s="395"/>
      <c r="AM138" s="395"/>
      <c r="AN138" s="395"/>
      <c r="AO138" s="395"/>
      <c r="AP138" s="395"/>
      <c r="AQ138" s="395"/>
      <c r="AR138" s="395"/>
      <c r="AS138" s="395"/>
      <c r="AT138" s="395"/>
      <c r="AU138" s="395"/>
      <c r="AV138" s="395"/>
      <c r="AW138" s="395"/>
      <c r="AX138" s="395"/>
      <c r="AY138" s="395"/>
      <c r="AZ138" s="395"/>
      <c r="BA138" s="395"/>
      <c r="BB138" s="395"/>
      <c r="BC138" s="395"/>
      <c r="BD138" s="395"/>
      <c r="BE138" s="395"/>
      <c r="BF138" s="395"/>
      <c r="BG138" s="395"/>
      <c r="BH138" s="395"/>
      <c r="BI138" s="395"/>
      <c r="BJ138" s="395"/>
      <c r="BK138" s="395"/>
      <c r="BL138" s="395"/>
      <c r="BM138" s="395"/>
      <c r="BN138" s="395"/>
      <c r="BO138" s="395"/>
      <c r="BP138" s="395"/>
      <c r="BQ138" s="395"/>
      <c r="BR138" s="395"/>
      <c r="BS138" s="395"/>
      <c r="BT138" s="395"/>
      <c r="BU138" s="395"/>
      <c r="BV138" s="395"/>
      <c r="BW138" s="394">
        <v>44</v>
      </c>
      <c r="BX138" s="394">
        <v>123</v>
      </c>
      <c r="BY138" s="394">
        <v>146</v>
      </c>
      <c r="BZ138" s="394">
        <v>165</v>
      </c>
      <c r="CA138" s="394">
        <v>184</v>
      </c>
      <c r="CB138" s="394">
        <v>214</v>
      </c>
      <c r="CC138" s="394">
        <v>239</v>
      </c>
      <c r="CD138" s="394">
        <v>253</v>
      </c>
      <c r="CE138" s="394">
        <v>252</v>
      </c>
      <c r="CF138" s="394">
        <v>252</v>
      </c>
      <c r="CG138" s="396">
        <v>254</v>
      </c>
    </row>
    <row r="139" spans="1:85" s="36" customFormat="1" ht="25.5" customHeight="1" x14ac:dyDescent="0.35">
      <c r="A139" s="98"/>
      <c r="B139" s="541" t="s">
        <v>884</v>
      </c>
      <c r="D139" s="395"/>
      <c r="E139" s="395"/>
      <c r="F139" s="395"/>
      <c r="G139" s="395"/>
      <c r="H139" s="395"/>
      <c r="I139" s="395"/>
      <c r="J139" s="395"/>
      <c r="K139" s="395"/>
      <c r="L139" s="395"/>
      <c r="M139" s="395"/>
      <c r="N139" s="395"/>
      <c r="O139" s="395"/>
      <c r="P139" s="395"/>
      <c r="Q139" s="395"/>
      <c r="R139" s="395"/>
      <c r="S139" s="395"/>
      <c r="T139" s="395"/>
      <c r="U139" s="395"/>
      <c r="V139" s="395"/>
      <c r="W139" s="395"/>
      <c r="X139" s="395"/>
      <c r="Y139" s="395"/>
      <c r="Z139" s="395"/>
      <c r="AA139" s="395"/>
      <c r="AB139" s="395"/>
      <c r="AC139" s="395"/>
      <c r="AD139" s="395"/>
      <c r="AE139" s="395"/>
      <c r="AF139" s="395"/>
      <c r="AG139" s="395"/>
      <c r="AH139" s="395"/>
      <c r="AI139" s="395"/>
      <c r="AJ139" s="395"/>
      <c r="AK139" s="395"/>
      <c r="AL139" s="395"/>
      <c r="AM139" s="395"/>
      <c r="AN139" s="395"/>
      <c r="AO139" s="395"/>
      <c r="AP139" s="395"/>
      <c r="AQ139" s="395"/>
      <c r="AR139" s="395"/>
      <c r="AS139" s="395"/>
      <c r="AT139" s="395"/>
      <c r="AU139" s="395"/>
      <c r="AV139" s="395"/>
      <c r="AW139" s="395"/>
      <c r="AX139" s="395"/>
      <c r="AY139" s="395"/>
      <c r="AZ139" s="395"/>
      <c r="BA139" s="395"/>
      <c r="BB139" s="395"/>
      <c r="BC139" s="395"/>
      <c r="BD139" s="395"/>
      <c r="BE139" s="395"/>
      <c r="BF139" s="395"/>
      <c r="BG139" s="395"/>
      <c r="BH139" s="395"/>
      <c r="BI139" s="395"/>
      <c r="BJ139" s="395"/>
      <c r="BK139" s="395"/>
      <c r="BL139" s="395"/>
      <c r="BM139" s="395"/>
      <c r="BN139" s="395"/>
      <c r="BO139" s="395"/>
      <c r="BP139" s="395"/>
      <c r="BQ139" s="395"/>
      <c r="BR139" s="395"/>
      <c r="BS139" s="395"/>
      <c r="BT139" s="395"/>
      <c r="BU139" s="395"/>
      <c r="BV139" s="395"/>
      <c r="BW139" s="395">
        <v>3225</v>
      </c>
      <c r="BX139" s="394">
        <v>3395</v>
      </c>
      <c r="BY139" s="394">
        <v>3419</v>
      </c>
      <c r="BZ139" s="394">
        <v>3452</v>
      </c>
      <c r="CA139" s="394">
        <v>3545</v>
      </c>
      <c r="CB139" s="394">
        <v>3644</v>
      </c>
      <c r="CC139" s="394">
        <v>3682</v>
      </c>
      <c r="CD139" s="394">
        <v>3738</v>
      </c>
      <c r="CE139" s="394">
        <v>3769</v>
      </c>
      <c r="CF139" s="394">
        <v>3817</v>
      </c>
      <c r="CG139" s="396">
        <v>3866</v>
      </c>
    </row>
    <row r="140" spans="1:85" s="36" customFormat="1" x14ac:dyDescent="0.35">
      <c r="A140" s="98"/>
      <c r="B140" s="541" t="s">
        <v>885</v>
      </c>
      <c r="D140" s="395"/>
      <c r="E140" s="395"/>
      <c r="F140" s="395"/>
      <c r="G140" s="395"/>
      <c r="H140" s="395"/>
      <c r="I140" s="395"/>
      <c r="J140" s="395"/>
      <c r="K140" s="395"/>
      <c r="L140" s="395"/>
      <c r="M140" s="395"/>
      <c r="N140" s="395"/>
      <c r="O140" s="395"/>
      <c r="P140" s="395"/>
      <c r="Q140" s="395"/>
      <c r="R140" s="395"/>
      <c r="S140" s="395"/>
      <c r="T140" s="395"/>
      <c r="U140" s="395"/>
      <c r="V140" s="395"/>
      <c r="W140" s="395"/>
      <c r="X140" s="395"/>
      <c r="Y140" s="395"/>
      <c r="Z140" s="395"/>
      <c r="AA140" s="395"/>
      <c r="AB140" s="395"/>
      <c r="AC140" s="395"/>
      <c r="AD140" s="395"/>
      <c r="AE140" s="395"/>
      <c r="AF140" s="395"/>
      <c r="AG140" s="395"/>
      <c r="AH140" s="395"/>
      <c r="AI140" s="395"/>
      <c r="AJ140" s="395"/>
      <c r="AK140" s="395"/>
      <c r="AL140" s="395"/>
      <c r="AM140" s="395"/>
      <c r="AN140" s="395"/>
      <c r="AO140" s="395"/>
      <c r="AP140" s="395"/>
      <c r="AQ140" s="395"/>
      <c r="AR140" s="395"/>
      <c r="AS140" s="395"/>
      <c r="AT140" s="395"/>
      <c r="AU140" s="395"/>
      <c r="AV140" s="395"/>
      <c r="AW140" s="395"/>
      <c r="AX140" s="395"/>
      <c r="AY140" s="395"/>
      <c r="AZ140" s="395"/>
      <c r="BA140" s="395"/>
      <c r="BB140" s="395"/>
      <c r="BC140" s="395"/>
      <c r="BD140" s="395"/>
      <c r="BE140" s="395"/>
      <c r="BF140" s="395"/>
      <c r="BG140" s="395"/>
      <c r="BH140" s="395"/>
      <c r="BI140" s="395"/>
      <c r="BJ140" s="395"/>
      <c r="BK140" s="395"/>
      <c r="BL140" s="395"/>
      <c r="BM140" s="395"/>
      <c r="BN140" s="395"/>
      <c r="BO140" s="395"/>
      <c r="BP140" s="395"/>
      <c r="BQ140" s="395"/>
      <c r="BR140" s="395"/>
      <c r="BS140" s="395"/>
      <c r="BT140" s="395"/>
      <c r="BU140" s="395"/>
      <c r="BV140" s="395"/>
      <c r="BW140" s="395">
        <v>1506</v>
      </c>
      <c r="BX140" s="394">
        <v>1933</v>
      </c>
      <c r="BY140" s="394">
        <v>1873</v>
      </c>
      <c r="BZ140" s="394">
        <v>1794</v>
      </c>
      <c r="CA140" s="394">
        <v>1792</v>
      </c>
      <c r="CB140" s="394">
        <v>1812</v>
      </c>
      <c r="CC140" s="394">
        <v>1842</v>
      </c>
      <c r="CD140" s="394">
        <v>1887</v>
      </c>
      <c r="CE140" s="394">
        <v>1901</v>
      </c>
      <c r="CF140" s="394">
        <v>1923</v>
      </c>
      <c r="CG140" s="396">
        <v>1951</v>
      </c>
    </row>
    <row r="141" spans="1:85" ht="26.25" customHeight="1" x14ac:dyDescent="0.35">
      <c r="A141" s="545"/>
      <c r="B141" s="546" t="s">
        <v>886</v>
      </c>
      <c r="C141" s="353"/>
      <c r="D141" s="395"/>
      <c r="E141" s="395"/>
      <c r="F141" s="395"/>
      <c r="G141" s="395"/>
      <c r="H141" s="395"/>
      <c r="I141" s="395"/>
      <c r="J141" s="395"/>
      <c r="K141" s="395"/>
      <c r="L141" s="395"/>
      <c r="M141" s="395"/>
      <c r="N141" s="395"/>
      <c r="O141" s="395"/>
      <c r="P141" s="395"/>
      <c r="Q141" s="395"/>
      <c r="R141" s="395"/>
      <c r="S141" s="395"/>
      <c r="T141" s="395"/>
      <c r="U141" s="395"/>
      <c r="V141" s="395"/>
      <c r="W141" s="395"/>
      <c r="X141" s="395"/>
      <c r="Y141" s="395"/>
      <c r="Z141" s="395"/>
      <c r="AA141" s="395"/>
      <c r="AB141" s="395"/>
      <c r="AC141" s="395"/>
      <c r="AD141" s="395"/>
      <c r="AE141" s="395"/>
      <c r="AF141" s="395"/>
      <c r="AG141" s="395"/>
      <c r="AH141" s="395"/>
      <c r="AI141" s="395"/>
      <c r="AJ141" s="395"/>
      <c r="AK141" s="395"/>
      <c r="AL141" s="395"/>
      <c r="AM141" s="395"/>
      <c r="AN141" s="395"/>
      <c r="AO141" s="395"/>
      <c r="AP141" s="395"/>
      <c r="AQ141" s="395"/>
      <c r="AR141" s="395"/>
      <c r="AS141" s="395"/>
      <c r="AT141" s="395"/>
      <c r="AU141" s="395"/>
      <c r="AV141" s="395"/>
      <c r="AW141" s="395"/>
      <c r="AX141" s="395"/>
      <c r="AY141" s="395"/>
      <c r="AZ141" s="395"/>
      <c r="BA141" s="395"/>
      <c r="BB141" s="395"/>
      <c r="BC141" s="395"/>
      <c r="BD141" s="395"/>
      <c r="BE141" s="395"/>
      <c r="BF141" s="395"/>
      <c r="BG141" s="395"/>
      <c r="BH141" s="395"/>
      <c r="BI141" s="395"/>
      <c r="BJ141" s="395"/>
      <c r="BK141" s="395"/>
      <c r="BL141" s="395"/>
      <c r="BM141" s="395"/>
      <c r="BN141" s="395"/>
      <c r="BO141" s="395"/>
      <c r="BP141" s="395"/>
      <c r="BQ141" s="395"/>
      <c r="BR141" s="395"/>
      <c r="BS141" s="395"/>
      <c r="BT141" s="395"/>
      <c r="BU141" s="395"/>
      <c r="BV141" s="395"/>
      <c r="BW141" s="395"/>
      <c r="BX141" s="395"/>
      <c r="BY141" s="395"/>
      <c r="BZ141" s="395"/>
      <c r="CA141" s="395"/>
      <c r="CB141" s="395"/>
      <c r="CC141" s="395"/>
      <c r="CD141" s="395"/>
      <c r="CE141" s="395"/>
      <c r="CF141" s="395"/>
      <c r="CG141" s="396"/>
    </row>
    <row r="142" spans="1:85" x14ac:dyDescent="0.35">
      <c r="A142" s="547"/>
      <c r="B142" s="56" t="s">
        <v>840</v>
      </c>
      <c r="C142" s="353"/>
      <c r="D142" s="395"/>
      <c r="E142" s="395"/>
      <c r="F142" s="395"/>
      <c r="G142" s="395"/>
      <c r="H142" s="395"/>
      <c r="I142" s="395"/>
      <c r="J142" s="395"/>
      <c r="K142" s="395"/>
      <c r="L142" s="395"/>
      <c r="M142" s="395"/>
      <c r="N142" s="395"/>
      <c r="O142" s="395"/>
      <c r="P142" s="395"/>
      <c r="Q142" s="395"/>
      <c r="R142" s="395"/>
      <c r="S142" s="395"/>
      <c r="T142" s="395"/>
      <c r="U142" s="395"/>
      <c r="V142" s="395"/>
      <c r="W142" s="395"/>
      <c r="X142" s="395"/>
      <c r="Y142" s="395"/>
      <c r="Z142" s="395"/>
      <c r="AA142" s="395"/>
      <c r="AB142" s="395"/>
      <c r="AC142" s="395"/>
      <c r="AD142" s="395"/>
      <c r="AE142" s="395"/>
      <c r="AF142" s="395"/>
      <c r="AG142" s="395"/>
      <c r="AH142" s="395"/>
      <c r="AI142" s="395"/>
      <c r="AJ142" s="395"/>
      <c r="AK142" s="395"/>
      <c r="AL142" s="395"/>
      <c r="AM142" s="395"/>
      <c r="AN142" s="395"/>
      <c r="AO142" s="395"/>
      <c r="AP142" s="395"/>
      <c r="AQ142" s="395"/>
      <c r="AR142" s="395"/>
      <c r="AS142" s="395"/>
      <c r="AT142" s="395"/>
      <c r="AU142" s="395"/>
      <c r="AV142" s="395"/>
      <c r="AW142" s="395"/>
      <c r="AX142" s="395"/>
      <c r="AY142" s="395"/>
      <c r="AZ142" s="395"/>
      <c r="BA142" s="395"/>
      <c r="BB142" s="395"/>
      <c r="BC142" s="395"/>
      <c r="BD142" s="395"/>
      <c r="BE142" s="395"/>
      <c r="BF142" s="395"/>
      <c r="BG142" s="395"/>
      <c r="BH142" s="395"/>
      <c r="BI142" s="395"/>
      <c r="BJ142" s="395"/>
      <c r="BK142" s="395"/>
      <c r="BL142" s="395">
        <v>370</v>
      </c>
      <c r="BM142" s="395">
        <v>580</v>
      </c>
      <c r="BN142" s="395">
        <v>643</v>
      </c>
      <c r="BO142" s="395">
        <v>696</v>
      </c>
      <c r="BP142" s="395">
        <v>744</v>
      </c>
      <c r="BQ142" s="395">
        <v>661</v>
      </c>
      <c r="BR142" s="395">
        <v>481</v>
      </c>
      <c r="BS142" s="395">
        <v>367</v>
      </c>
      <c r="BT142" s="395">
        <v>307</v>
      </c>
      <c r="BU142" s="395">
        <v>273</v>
      </c>
      <c r="BV142" s="395">
        <v>210</v>
      </c>
      <c r="BW142" s="395">
        <v>103</v>
      </c>
      <c r="BX142" s="395">
        <v>72</v>
      </c>
      <c r="BY142" s="395">
        <v>50</v>
      </c>
      <c r="BZ142" s="395">
        <v>31</v>
      </c>
      <c r="CA142" s="395">
        <v>20</v>
      </c>
      <c r="CB142" s="395">
        <v>11</v>
      </c>
      <c r="CC142" s="395">
        <v>1</v>
      </c>
      <c r="CD142" s="395">
        <v>1</v>
      </c>
      <c r="CE142" s="395">
        <v>1</v>
      </c>
      <c r="CF142" s="395">
        <v>1</v>
      </c>
      <c r="CG142" s="396">
        <v>1</v>
      </c>
    </row>
    <row r="143" spans="1:85" x14ac:dyDescent="0.35">
      <c r="A143" s="547"/>
      <c r="B143" s="56" t="s">
        <v>841</v>
      </c>
      <c r="C143" s="353"/>
      <c r="D143" s="395"/>
      <c r="E143" s="395"/>
      <c r="F143" s="395"/>
      <c r="G143" s="395"/>
      <c r="H143" s="395"/>
      <c r="I143" s="395"/>
      <c r="J143" s="395"/>
      <c r="K143" s="395"/>
      <c r="L143" s="395"/>
      <c r="M143" s="395"/>
      <c r="N143" s="395"/>
      <c r="O143" s="395"/>
      <c r="P143" s="395"/>
      <c r="Q143" s="395"/>
      <c r="R143" s="395"/>
      <c r="S143" s="395"/>
      <c r="T143" s="395"/>
      <c r="U143" s="395"/>
      <c r="V143" s="395"/>
      <c r="W143" s="395"/>
      <c r="X143" s="395"/>
      <c r="Y143" s="395"/>
      <c r="Z143" s="395"/>
      <c r="AA143" s="395"/>
      <c r="AB143" s="395"/>
      <c r="AC143" s="395"/>
      <c r="AD143" s="395"/>
      <c r="AE143" s="395"/>
      <c r="AF143" s="395"/>
      <c r="AG143" s="395"/>
      <c r="AH143" s="395"/>
      <c r="AI143" s="395"/>
      <c r="AJ143" s="395"/>
      <c r="AK143" s="395"/>
      <c r="AL143" s="395"/>
      <c r="AM143" s="395"/>
      <c r="AN143" s="395"/>
      <c r="AO143" s="395"/>
      <c r="AP143" s="395"/>
      <c r="AQ143" s="395"/>
      <c r="AR143" s="395"/>
      <c r="AS143" s="395"/>
      <c r="AT143" s="395"/>
      <c r="AU143" s="395"/>
      <c r="AV143" s="395"/>
      <c r="AW143" s="395"/>
      <c r="AX143" s="395"/>
      <c r="AY143" s="395"/>
      <c r="AZ143" s="395"/>
      <c r="BA143" s="395"/>
      <c r="BB143" s="395"/>
      <c r="BC143" s="395"/>
      <c r="BD143" s="395"/>
      <c r="BE143" s="395"/>
      <c r="BF143" s="395"/>
      <c r="BG143" s="395"/>
      <c r="BH143" s="395"/>
      <c r="BI143" s="395"/>
      <c r="BJ143" s="395"/>
      <c r="BK143" s="395"/>
      <c r="BL143" s="395">
        <v>1095</v>
      </c>
      <c r="BM143" s="395">
        <v>1161</v>
      </c>
      <c r="BN143" s="395">
        <v>1211</v>
      </c>
      <c r="BO143" s="395">
        <v>1240</v>
      </c>
      <c r="BP143" s="395">
        <v>1257</v>
      </c>
      <c r="BQ143" s="395">
        <v>1274</v>
      </c>
      <c r="BR143" s="395">
        <v>1331</v>
      </c>
      <c r="BS143" s="395">
        <v>1347</v>
      </c>
      <c r="BT143" s="395">
        <v>1325</v>
      </c>
      <c r="BU143" s="395">
        <v>1283</v>
      </c>
      <c r="BV143" s="395">
        <v>1188</v>
      </c>
      <c r="BW143" s="395">
        <v>1049</v>
      </c>
      <c r="BX143" s="395">
        <v>970</v>
      </c>
      <c r="BY143" s="395">
        <v>884</v>
      </c>
      <c r="BZ143" s="395">
        <v>797</v>
      </c>
      <c r="CA143" s="395">
        <v>723</v>
      </c>
      <c r="CB143" s="395">
        <v>609</v>
      </c>
      <c r="CC143" s="395">
        <v>244</v>
      </c>
      <c r="CD143" s="395">
        <v>64</v>
      </c>
      <c r="CE143" s="395">
        <v>65</v>
      </c>
      <c r="CF143" s="395">
        <v>66</v>
      </c>
      <c r="CG143" s="396">
        <v>68</v>
      </c>
    </row>
    <row r="144" spans="1:85" x14ac:dyDescent="0.35">
      <c r="A144" s="547"/>
      <c r="B144" s="56" t="s">
        <v>842</v>
      </c>
      <c r="C144" s="353"/>
      <c r="D144" s="395"/>
      <c r="E144" s="395"/>
      <c r="F144" s="395"/>
      <c r="G144" s="395"/>
      <c r="H144" s="395"/>
      <c r="I144" s="395"/>
      <c r="J144" s="395"/>
      <c r="K144" s="395"/>
      <c r="L144" s="395"/>
      <c r="M144" s="395"/>
      <c r="N144" s="395"/>
      <c r="O144" s="395"/>
      <c r="P144" s="395"/>
      <c r="Q144" s="395"/>
      <c r="R144" s="395"/>
      <c r="S144" s="395"/>
      <c r="T144" s="395"/>
      <c r="U144" s="395"/>
      <c r="V144" s="395"/>
      <c r="W144" s="395"/>
      <c r="X144" s="395"/>
      <c r="Y144" s="395"/>
      <c r="Z144" s="395"/>
      <c r="AA144" s="395"/>
      <c r="AB144" s="395"/>
      <c r="AC144" s="395"/>
      <c r="AD144" s="395"/>
      <c r="AE144" s="395"/>
      <c r="AF144" s="395"/>
      <c r="AG144" s="395"/>
      <c r="AH144" s="395"/>
      <c r="AI144" s="395"/>
      <c r="AJ144" s="395"/>
      <c r="AK144" s="395"/>
      <c r="AL144" s="395"/>
      <c r="AM144" s="395"/>
      <c r="AN144" s="395"/>
      <c r="AO144" s="395"/>
      <c r="AP144" s="395"/>
      <c r="AQ144" s="395"/>
      <c r="AR144" s="395"/>
      <c r="AS144" s="395"/>
      <c r="AT144" s="395"/>
      <c r="AU144" s="395"/>
      <c r="AV144" s="395"/>
      <c r="AW144" s="395"/>
      <c r="AX144" s="395"/>
      <c r="AY144" s="395"/>
      <c r="AZ144" s="395"/>
      <c r="BA144" s="395"/>
      <c r="BB144" s="395"/>
      <c r="BC144" s="395"/>
      <c r="BD144" s="395"/>
      <c r="BE144" s="395"/>
      <c r="BF144" s="395"/>
      <c r="BG144" s="395"/>
      <c r="BH144" s="395"/>
      <c r="BI144" s="395"/>
      <c r="BJ144" s="395"/>
      <c r="BK144" s="395"/>
      <c r="BL144" s="395">
        <v>628</v>
      </c>
      <c r="BM144" s="395">
        <v>606</v>
      </c>
      <c r="BN144" s="395">
        <v>566</v>
      </c>
      <c r="BO144" s="395">
        <v>506</v>
      </c>
      <c r="BP144" s="395">
        <v>461</v>
      </c>
      <c r="BQ144" s="395">
        <v>422</v>
      </c>
      <c r="BR144" s="395">
        <v>399</v>
      </c>
      <c r="BS144" s="395">
        <v>373</v>
      </c>
      <c r="BT144" s="395">
        <v>350</v>
      </c>
      <c r="BU144" s="395">
        <v>323</v>
      </c>
      <c r="BV144" s="395">
        <v>279</v>
      </c>
      <c r="BW144" s="395">
        <v>196</v>
      </c>
      <c r="BX144" s="395">
        <v>139</v>
      </c>
      <c r="BY144" s="395">
        <v>99</v>
      </c>
      <c r="BZ144" s="395">
        <v>70</v>
      </c>
      <c r="CA144" s="395">
        <v>52</v>
      </c>
      <c r="CB144" s="395">
        <v>13</v>
      </c>
      <c r="CC144" s="395">
        <v>0</v>
      </c>
      <c r="CD144" s="395">
        <v>0</v>
      </c>
      <c r="CE144" s="395">
        <v>0</v>
      </c>
      <c r="CF144" s="395">
        <v>0</v>
      </c>
      <c r="CG144" s="396">
        <v>0</v>
      </c>
    </row>
    <row r="145" spans="1:85" x14ac:dyDescent="0.35">
      <c r="A145" s="547"/>
      <c r="B145" s="56" t="s">
        <v>843</v>
      </c>
      <c r="C145" s="353"/>
      <c r="D145" s="395"/>
      <c r="E145" s="395"/>
      <c r="F145" s="395"/>
      <c r="G145" s="395"/>
      <c r="H145" s="395"/>
      <c r="I145" s="395"/>
      <c r="J145" s="395"/>
      <c r="K145" s="395"/>
      <c r="L145" s="395"/>
      <c r="M145" s="395"/>
      <c r="N145" s="395"/>
      <c r="O145" s="395"/>
      <c r="P145" s="395"/>
      <c r="Q145" s="395"/>
      <c r="R145" s="395"/>
      <c r="S145" s="395"/>
      <c r="T145" s="395"/>
      <c r="U145" s="395"/>
      <c r="V145" s="395"/>
      <c r="W145" s="395"/>
      <c r="X145" s="395"/>
      <c r="Y145" s="395"/>
      <c r="Z145" s="395"/>
      <c r="AA145" s="395"/>
      <c r="AB145" s="395"/>
      <c r="AC145" s="395"/>
      <c r="AD145" s="395"/>
      <c r="AE145" s="395"/>
      <c r="AF145" s="395"/>
      <c r="AG145" s="395"/>
      <c r="AH145" s="395"/>
      <c r="AI145" s="395"/>
      <c r="AJ145" s="395"/>
      <c r="AK145" s="395"/>
      <c r="AL145" s="395"/>
      <c r="AM145" s="395"/>
      <c r="AN145" s="395"/>
      <c r="AO145" s="395"/>
      <c r="AP145" s="395"/>
      <c r="AQ145" s="395"/>
      <c r="AR145" s="395"/>
      <c r="AS145" s="395"/>
      <c r="AT145" s="395"/>
      <c r="AU145" s="395"/>
      <c r="AV145" s="395"/>
      <c r="AW145" s="395"/>
      <c r="AX145" s="395"/>
      <c r="AY145" s="395"/>
      <c r="AZ145" s="395"/>
      <c r="BA145" s="395"/>
      <c r="BB145" s="395"/>
      <c r="BC145" s="395"/>
      <c r="BD145" s="395"/>
      <c r="BE145" s="395"/>
      <c r="BF145" s="395"/>
      <c r="BG145" s="395"/>
      <c r="BH145" s="395"/>
      <c r="BI145" s="395"/>
      <c r="BJ145" s="395"/>
      <c r="BK145" s="395"/>
      <c r="BL145" s="395">
        <v>77</v>
      </c>
      <c r="BM145" s="395">
        <v>88</v>
      </c>
      <c r="BN145" s="395">
        <v>103</v>
      </c>
      <c r="BO145" s="395">
        <v>115</v>
      </c>
      <c r="BP145" s="395">
        <v>130</v>
      </c>
      <c r="BQ145" s="395">
        <v>144</v>
      </c>
      <c r="BR145" s="395">
        <v>158</v>
      </c>
      <c r="BS145" s="395">
        <v>174</v>
      </c>
      <c r="BT145" s="395">
        <v>183</v>
      </c>
      <c r="BU145" s="395">
        <v>186</v>
      </c>
      <c r="BV145" s="395">
        <v>181</v>
      </c>
      <c r="BW145" s="395">
        <v>156</v>
      </c>
      <c r="BX145" s="395">
        <v>134</v>
      </c>
      <c r="BY145" s="395">
        <v>119</v>
      </c>
      <c r="BZ145" s="395">
        <v>107</v>
      </c>
      <c r="CA145" s="395">
        <v>96</v>
      </c>
      <c r="CB145" s="395">
        <v>43</v>
      </c>
      <c r="CC145" s="395">
        <v>4</v>
      </c>
      <c r="CD145" s="395">
        <v>4</v>
      </c>
      <c r="CE145" s="395">
        <v>4</v>
      </c>
      <c r="CF145" s="395">
        <v>4</v>
      </c>
      <c r="CG145" s="396">
        <v>4</v>
      </c>
    </row>
    <row r="146" spans="1:85" x14ac:dyDescent="0.35">
      <c r="A146" s="547"/>
      <c r="B146" s="56" t="s">
        <v>844</v>
      </c>
      <c r="C146" s="353"/>
      <c r="D146" s="395"/>
      <c r="E146" s="395"/>
      <c r="F146" s="395"/>
      <c r="G146" s="395"/>
      <c r="H146" s="395"/>
      <c r="I146" s="395"/>
      <c r="J146" s="395"/>
      <c r="K146" s="395"/>
      <c r="L146" s="395"/>
      <c r="M146" s="395"/>
      <c r="N146" s="395"/>
      <c r="O146" s="395"/>
      <c r="P146" s="395"/>
      <c r="Q146" s="395"/>
      <c r="R146" s="395"/>
      <c r="S146" s="395"/>
      <c r="T146" s="395"/>
      <c r="U146" s="395"/>
      <c r="V146" s="395"/>
      <c r="W146" s="395"/>
      <c r="X146" s="395"/>
      <c r="Y146" s="395"/>
      <c r="Z146" s="395"/>
      <c r="AA146" s="395"/>
      <c r="AB146" s="395"/>
      <c r="AC146" s="395"/>
      <c r="AD146" s="395"/>
      <c r="AE146" s="395"/>
      <c r="AF146" s="395"/>
      <c r="AG146" s="395"/>
      <c r="AH146" s="395"/>
      <c r="AI146" s="395"/>
      <c r="AJ146" s="395"/>
      <c r="AK146" s="395"/>
      <c r="AL146" s="395"/>
      <c r="AM146" s="395"/>
      <c r="AN146" s="395"/>
      <c r="AO146" s="395"/>
      <c r="AP146" s="395"/>
      <c r="AQ146" s="395"/>
      <c r="AR146" s="395"/>
      <c r="AS146" s="395"/>
      <c r="AT146" s="395"/>
      <c r="AU146" s="395"/>
      <c r="AV146" s="395"/>
      <c r="AW146" s="395"/>
      <c r="AX146" s="395"/>
      <c r="AY146" s="395"/>
      <c r="AZ146" s="395"/>
      <c r="BA146" s="395"/>
      <c r="BB146" s="395"/>
      <c r="BC146" s="395"/>
      <c r="BD146" s="395"/>
      <c r="BE146" s="395"/>
      <c r="BF146" s="395"/>
      <c r="BG146" s="395"/>
      <c r="BH146" s="395"/>
      <c r="BI146" s="395"/>
      <c r="BJ146" s="395"/>
      <c r="BK146" s="395"/>
      <c r="BL146" s="395">
        <v>146</v>
      </c>
      <c r="BM146" s="395">
        <v>147</v>
      </c>
      <c r="BN146" s="395">
        <v>143</v>
      </c>
      <c r="BO146" s="395">
        <v>131</v>
      </c>
      <c r="BP146" s="395">
        <v>112</v>
      </c>
      <c r="BQ146" s="395">
        <v>98</v>
      </c>
      <c r="BR146" s="395">
        <v>86</v>
      </c>
      <c r="BS146" s="395">
        <v>71</v>
      </c>
      <c r="BT146" s="395">
        <v>57</v>
      </c>
      <c r="BU146" s="395">
        <v>40</v>
      </c>
      <c r="BV146" s="395">
        <v>22</v>
      </c>
      <c r="BW146" s="395">
        <v>13</v>
      </c>
      <c r="BX146" s="395">
        <v>9</v>
      </c>
      <c r="BY146" s="395">
        <v>7</v>
      </c>
      <c r="BZ146" s="395">
        <v>6</v>
      </c>
      <c r="CA146" s="395">
        <v>5</v>
      </c>
      <c r="CB146" s="395">
        <v>2</v>
      </c>
      <c r="CC146" s="395">
        <v>0</v>
      </c>
      <c r="CD146" s="395">
        <v>0</v>
      </c>
      <c r="CE146" s="395">
        <v>0</v>
      </c>
      <c r="CF146" s="395">
        <v>0</v>
      </c>
      <c r="CG146" s="396">
        <v>0</v>
      </c>
    </row>
    <row r="147" spans="1:85" ht="26.25" customHeight="1" x14ac:dyDescent="0.35">
      <c r="A147" s="547"/>
      <c r="B147" s="56" t="s">
        <v>845</v>
      </c>
      <c r="C147" s="353"/>
      <c r="D147" s="395"/>
      <c r="E147" s="395"/>
      <c r="F147" s="395"/>
      <c r="G147" s="395"/>
      <c r="H147" s="395"/>
      <c r="I147" s="395"/>
      <c r="J147" s="395"/>
      <c r="K147" s="395"/>
      <c r="L147" s="395"/>
      <c r="M147" s="395"/>
      <c r="N147" s="395"/>
      <c r="O147" s="395"/>
      <c r="P147" s="395"/>
      <c r="Q147" s="395"/>
      <c r="R147" s="395"/>
      <c r="S147" s="395"/>
      <c r="T147" s="395"/>
      <c r="U147" s="395"/>
      <c r="V147" s="395"/>
      <c r="W147" s="395"/>
      <c r="X147" s="395"/>
      <c r="Y147" s="395"/>
      <c r="Z147" s="395"/>
      <c r="AA147" s="395"/>
      <c r="AB147" s="395"/>
      <c r="AC147" s="395"/>
      <c r="AD147" s="395"/>
      <c r="AE147" s="395"/>
      <c r="AF147" s="395"/>
      <c r="AG147" s="395"/>
      <c r="AH147" s="395"/>
      <c r="AI147" s="395"/>
      <c r="AJ147" s="395"/>
      <c r="AK147" s="395"/>
      <c r="AL147" s="395"/>
      <c r="AM147" s="395"/>
      <c r="AN147" s="395"/>
      <c r="AO147" s="395"/>
      <c r="AP147" s="395"/>
      <c r="AQ147" s="395"/>
      <c r="AR147" s="395"/>
      <c r="AS147" s="395"/>
      <c r="AT147" s="395"/>
      <c r="AU147" s="395"/>
      <c r="AV147" s="395"/>
      <c r="AW147" s="395"/>
      <c r="AX147" s="395"/>
      <c r="AY147" s="395"/>
      <c r="AZ147" s="395"/>
      <c r="BA147" s="395"/>
      <c r="BB147" s="395"/>
      <c r="BC147" s="395"/>
      <c r="BD147" s="395"/>
      <c r="BE147" s="395"/>
      <c r="BF147" s="395"/>
      <c r="BG147" s="395"/>
      <c r="BH147" s="395"/>
      <c r="BI147" s="395"/>
      <c r="BJ147" s="395"/>
      <c r="BK147" s="395"/>
      <c r="BL147" s="395">
        <v>1150</v>
      </c>
      <c r="BM147" s="395">
        <v>1152</v>
      </c>
      <c r="BN147" s="395">
        <v>1150</v>
      </c>
      <c r="BO147" s="395">
        <v>1135</v>
      </c>
      <c r="BP147" s="395">
        <v>1101</v>
      </c>
      <c r="BQ147" s="395">
        <v>1066</v>
      </c>
      <c r="BR147" s="395">
        <v>1025</v>
      </c>
      <c r="BS147" s="395">
        <v>980</v>
      </c>
      <c r="BT147" s="395">
        <v>936</v>
      </c>
      <c r="BU147" s="395">
        <v>897</v>
      </c>
      <c r="BV147" s="395">
        <v>853</v>
      </c>
      <c r="BW147" s="395">
        <v>813</v>
      </c>
      <c r="BX147" s="395">
        <v>776</v>
      </c>
      <c r="BY147" s="395">
        <v>742</v>
      </c>
      <c r="BZ147" s="395">
        <v>722</v>
      </c>
      <c r="CA147" s="395">
        <v>722</v>
      </c>
      <c r="CB147" s="395">
        <v>709</v>
      </c>
      <c r="CC147" s="395">
        <v>697</v>
      </c>
      <c r="CD147" s="395">
        <v>668</v>
      </c>
      <c r="CE147" s="395">
        <v>637</v>
      </c>
      <c r="CF147" s="395">
        <v>611</v>
      </c>
      <c r="CG147" s="396">
        <v>588</v>
      </c>
    </row>
    <row r="148" spans="1:85" x14ac:dyDescent="0.35">
      <c r="A148" s="547"/>
      <c r="B148" s="56" t="s">
        <v>846</v>
      </c>
      <c r="C148" s="353"/>
      <c r="D148" s="395"/>
      <c r="E148" s="395"/>
      <c r="F148" s="395"/>
      <c r="G148" s="395"/>
      <c r="H148" s="395"/>
      <c r="I148" s="395"/>
      <c r="J148" s="395"/>
      <c r="K148" s="395"/>
      <c r="L148" s="395"/>
      <c r="M148" s="395"/>
      <c r="N148" s="395"/>
      <c r="O148" s="395"/>
      <c r="P148" s="395"/>
      <c r="Q148" s="395"/>
      <c r="R148" s="395"/>
      <c r="S148" s="395"/>
      <c r="T148" s="395"/>
      <c r="U148" s="395"/>
      <c r="V148" s="395"/>
      <c r="W148" s="395"/>
      <c r="X148" s="395"/>
      <c r="Y148" s="395"/>
      <c r="Z148" s="395"/>
      <c r="AA148" s="395"/>
      <c r="AB148" s="395"/>
      <c r="AC148" s="395"/>
      <c r="AD148" s="395"/>
      <c r="AE148" s="395"/>
      <c r="AF148" s="395"/>
      <c r="AG148" s="395"/>
      <c r="AH148" s="395"/>
      <c r="AI148" s="395"/>
      <c r="AJ148" s="395"/>
      <c r="AK148" s="395"/>
      <c r="AL148" s="395"/>
      <c r="AM148" s="395"/>
      <c r="AN148" s="395"/>
      <c r="AO148" s="395"/>
      <c r="AP148" s="395"/>
      <c r="AQ148" s="395"/>
      <c r="AR148" s="395"/>
      <c r="AS148" s="395"/>
      <c r="AT148" s="395"/>
      <c r="AU148" s="395"/>
      <c r="AV148" s="395"/>
      <c r="AW148" s="395"/>
      <c r="AX148" s="395"/>
      <c r="AY148" s="395"/>
      <c r="AZ148" s="395"/>
      <c r="BA148" s="395"/>
      <c r="BB148" s="395"/>
      <c r="BC148" s="395"/>
      <c r="BD148" s="395"/>
      <c r="BE148" s="395"/>
      <c r="BF148" s="395"/>
      <c r="BG148" s="395"/>
      <c r="BH148" s="395"/>
      <c r="BI148" s="395"/>
      <c r="BJ148" s="395"/>
      <c r="BK148" s="395"/>
      <c r="BL148" s="395">
        <v>26</v>
      </c>
      <c r="BM148" s="395">
        <v>30</v>
      </c>
      <c r="BN148" s="395">
        <v>37</v>
      </c>
      <c r="BO148" s="395">
        <v>42</v>
      </c>
      <c r="BP148" s="395">
        <v>49</v>
      </c>
      <c r="BQ148" s="395">
        <v>56</v>
      </c>
      <c r="BR148" s="395">
        <v>59</v>
      </c>
      <c r="BS148" s="395">
        <v>62</v>
      </c>
      <c r="BT148" s="395">
        <v>61</v>
      </c>
      <c r="BU148" s="395">
        <v>57</v>
      </c>
      <c r="BV148" s="395">
        <v>55</v>
      </c>
      <c r="BW148" s="395">
        <v>51</v>
      </c>
      <c r="BX148" s="395">
        <v>50</v>
      </c>
      <c r="BY148" s="395">
        <v>54</v>
      </c>
      <c r="BZ148" s="395">
        <v>63</v>
      </c>
      <c r="CA148" s="395">
        <v>73</v>
      </c>
      <c r="CB148" s="395">
        <v>55</v>
      </c>
      <c r="CC148" s="395">
        <v>40</v>
      </c>
      <c r="CD148" s="395">
        <v>41</v>
      </c>
      <c r="CE148" s="395">
        <v>42</v>
      </c>
      <c r="CF148" s="395">
        <v>43</v>
      </c>
      <c r="CG148" s="396">
        <v>43</v>
      </c>
    </row>
    <row r="149" spans="1:85" x14ac:dyDescent="0.35">
      <c r="A149" s="547"/>
      <c r="B149" s="56" t="s">
        <v>847</v>
      </c>
      <c r="C149" s="353"/>
      <c r="D149" s="395"/>
      <c r="E149" s="395"/>
      <c r="F149" s="395"/>
      <c r="G149" s="395"/>
      <c r="H149" s="395"/>
      <c r="I149" s="395"/>
      <c r="J149" s="395"/>
      <c r="K149" s="395"/>
      <c r="L149" s="395"/>
      <c r="M149" s="395"/>
      <c r="N149" s="395"/>
      <c r="O149" s="395"/>
      <c r="P149" s="395"/>
      <c r="Q149" s="395"/>
      <c r="R149" s="395"/>
      <c r="S149" s="395"/>
      <c r="T149" s="395"/>
      <c r="U149" s="395"/>
      <c r="V149" s="395"/>
      <c r="W149" s="395"/>
      <c r="X149" s="395"/>
      <c r="Y149" s="395"/>
      <c r="Z149" s="395"/>
      <c r="AA149" s="395"/>
      <c r="AB149" s="395"/>
      <c r="AC149" s="395"/>
      <c r="AD149" s="395"/>
      <c r="AE149" s="395"/>
      <c r="AF149" s="395"/>
      <c r="AG149" s="395"/>
      <c r="AH149" s="395"/>
      <c r="AI149" s="395"/>
      <c r="AJ149" s="395"/>
      <c r="AK149" s="395"/>
      <c r="AL149" s="395"/>
      <c r="AM149" s="395"/>
      <c r="AN149" s="395"/>
      <c r="AO149" s="395"/>
      <c r="AP149" s="395"/>
      <c r="AQ149" s="395"/>
      <c r="AR149" s="395"/>
      <c r="AS149" s="395"/>
      <c r="AT149" s="395"/>
      <c r="AU149" s="395"/>
      <c r="AV149" s="395"/>
      <c r="AW149" s="395"/>
      <c r="AX149" s="395"/>
      <c r="AY149" s="395"/>
      <c r="AZ149" s="395"/>
      <c r="BA149" s="395"/>
      <c r="BB149" s="395"/>
      <c r="BC149" s="395"/>
      <c r="BD149" s="395"/>
      <c r="BE149" s="395"/>
      <c r="BF149" s="395"/>
      <c r="BG149" s="395"/>
      <c r="BH149" s="395"/>
      <c r="BI149" s="395"/>
      <c r="BJ149" s="395"/>
      <c r="BK149" s="395"/>
      <c r="BL149" s="395">
        <v>6</v>
      </c>
      <c r="BM149" s="395">
        <v>7</v>
      </c>
      <c r="BN149" s="395">
        <v>7</v>
      </c>
      <c r="BO149" s="395">
        <v>7</v>
      </c>
      <c r="BP149" s="395">
        <v>7</v>
      </c>
      <c r="BQ149" s="395">
        <v>7</v>
      </c>
      <c r="BR149" s="395">
        <v>7</v>
      </c>
      <c r="BS149" s="395">
        <v>7</v>
      </c>
      <c r="BT149" s="395">
        <v>7</v>
      </c>
      <c r="BU149" s="395">
        <v>6</v>
      </c>
      <c r="BV149" s="395">
        <v>5</v>
      </c>
      <c r="BW149" s="395">
        <v>4</v>
      </c>
      <c r="BX149" s="395">
        <v>3</v>
      </c>
      <c r="BY149" s="395">
        <v>2</v>
      </c>
      <c r="BZ149" s="395">
        <v>1</v>
      </c>
      <c r="CA149" s="395">
        <v>1</v>
      </c>
      <c r="CB149" s="395">
        <v>0</v>
      </c>
      <c r="CC149" s="395">
        <v>0</v>
      </c>
      <c r="CD149" s="395">
        <v>0</v>
      </c>
      <c r="CE149" s="395">
        <v>0</v>
      </c>
      <c r="CF149" s="395">
        <v>0</v>
      </c>
      <c r="CG149" s="396">
        <v>0</v>
      </c>
    </row>
    <row r="150" spans="1:85" x14ac:dyDescent="0.35">
      <c r="A150" s="547"/>
      <c r="B150" s="56" t="s">
        <v>36</v>
      </c>
      <c r="C150" s="353"/>
      <c r="D150" s="395"/>
      <c r="E150" s="395"/>
      <c r="F150" s="395"/>
      <c r="G150" s="395"/>
      <c r="H150" s="395"/>
      <c r="I150" s="395"/>
      <c r="J150" s="395"/>
      <c r="K150" s="395"/>
      <c r="L150" s="395"/>
      <c r="M150" s="395"/>
      <c r="N150" s="395"/>
      <c r="O150" s="395"/>
      <c r="P150" s="395"/>
      <c r="Q150" s="395"/>
      <c r="R150" s="395"/>
      <c r="S150" s="395"/>
      <c r="T150" s="395"/>
      <c r="U150" s="395"/>
      <c r="V150" s="395"/>
      <c r="W150" s="395"/>
      <c r="X150" s="395"/>
      <c r="Y150" s="395"/>
      <c r="Z150" s="395"/>
      <c r="AA150" s="395"/>
      <c r="AB150" s="395"/>
      <c r="AC150" s="395"/>
      <c r="AD150" s="395"/>
      <c r="AE150" s="395"/>
      <c r="AF150" s="395"/>
      <c r="AG150" s="395"/>
      <c r="AH150" s="395"/>
      <c r="AI150" s="395"/>
      <c r="AJ150" s="395"/>
      <c r="AK150" s="395"/>
      <c r="AL150" s="395"/>
      <c r="AM150" s="395"/>
      <c r="AN150" s="395"/>
      <c r="AO150" s="395"/>
      <c r="AP150" s="395"/>
      <c r="AQ150" s="395"/>
      <c r="AR150" s="395"/>
      <c r="AS150" s="395"/>
      <c r="AT150" s="395"/>
      <c r="AU150" s="395"/>
      <c r="AV150" s="395"/>
      <c r="AW150" s="395"/>
      <c r="AX150" s="395"/>
      <c r="AY150" s="395"/>
      <c r="AZ150" s="395"/>
      <c r="BA150" s="395"/>
      <c r="BB150" s="395"/>
      <c r="BC150" s="395"/>
      <c r="BD150" s="395"/>
      <c r="BE150" s="395"/>
      <c r="BF150" s="395"/>
      <c r="BG150" s="395"/>
      <c r="BH150" s="395"/>
      <c r="BI150" s="395"/>
      <c r="BJ150" s="395"/>
      <c r="BK150" s="395"/>
      <c r="BL150" s="395">
        <v>239</v>
      </c>
      <c r="BM150" s="395">
        <v>245</v>
      </c>
      <c r="BN150" s="395">
        <v>251</v>
      </c>
      <c r="BO150" s="395">
        <v>259</v>
      </c>
      <c r="BP150" s="395">
        <v>285</v>
      </c>
      <c r="BQ150" s="395">
        <v>300</v>
      </c>
      <c r="BR150" s="395">
        <v>320</v>
      </c>
      <c r="BS150" s="395">
        <v>339</v>
      </c>
      <c r="BT150" s="395">
        <v>355</v>
      </c>
      <c r="BU150" s="395">
        <v>366</v>
      </c>
      <c r="BV150" s="395">
        <v>375</v>
      </c>
      <c r="BW150" s="395">
        <v>378</v>
      </c>
      <c r="BX150" s="395">
        <v>377</v>
      </c>
      <c r="BY150" s="395">
        <v>386</v>
      </c>
      <c r="BZ150" s="395">
        <v>391</v>
      </c>
      <c r="CA150" s="395">
        <v>380</v>
      </c>
      <c r="CB150" s="395">
        <v>396</v>
      </c>
      <c r="CC150" s="395">
        <v>411</v>
      </c>
      <c r="CD150" s="395">
        <v>423</v>
      </c>
      <c r="CE150" s="395">
        <v>430</v>
      </c>
      <c r="CF150" s="395">
        <v>445</v>
      </c>
      <c r="CG150" s="396">
        <v>467</v>
      </c>
    </row>
    <row r="151" spans="1:85" x14ac:dyDescent="0.35">
      <c r="A151" s="547"/>
      <c r="B151" s="56" t="s">
        <v>888</v>
      </c>
      <c r="C151" s="353"/>
      <c r="D151" s="395"/>
      <c r="E151" s="395"/>
      <c r="F151" s="395"/>
      <c r="G151" s="395"/>
      <c r="H151" s="395"/>
      <c r="I151" s="395"/>
      <c r="J151" s="395"/>
      <c r="K151" s="395"/>
      <c r="L151" s="395"/>
      <c r="M151" s="395"/>
      <c r="N151" s="395"/>
      <c r="O151" s="395"/>
      <c r="P151" s="395"/>
      <c r="Q151" s="395"/>
      <c r="R151" s="395"/>
      <c r="S151" s="395"/>
      <c r="T151" s="395"/>
      <c r="U151" s="395"/>
      <c r="V151" s="395"/>
      <c r="W151" s="395"/>
      <c r="X151" s="395"/>
      <c r="Y151" s="395"/>
      <c r="Z151" s="395"/>
      <c r="AA151" s="395"/>
      <c r="AB151" s="395"/>
      <c r="AC151" s="395"/>
      <c r="AD151" s="395"/>
      <c r="AE151" s="395"/>
      <c r="AF151" s="395"/>
      <c r="AG151" s="395"/>
      <c r="AH151" s="395"/>
      <c r="AI151" s="395"/>
      <c r="AJ151" s="395"/>
      <c r="AK151" s="395"/>
      <c r="AL151" s="395"/>
      <c r="AM151" s="395"/>
      <c r="AN151" s="395"/>
      <c r="AO151" s="395"/>
      <c r="AP151" s="395"/>
      <c r="AQ151" s="395"/>
      <c r="AR151" s="395"/>
      <c r="AS151" s="395"/>
      <c r="AT151" s="395"/>
      <c r="AU151" s="395"/>
      <c r="AV151" s="395"/>
      <c r="AW151" s="395"/>
      <c r="AX151" s="395"/>
      <c r="AY151" s="395"/>
      <c r="AZ151" s="395"/>
      <c r="BA151" s="395"/>
      <c r="BB151" s="395"/>
      <c r="BC151" s="395"/>
      <c r="BD151" s="395"/>
      <c r="BE151" s="395"/>
      <c r="BF151" s="395"/>
      <c r="BG151" s="395"/>
      <c r="BH151" s="395"/>
      <c r="BI151" s="395"/>
      <c r="BJ151" s="395"/>
      <c r="BK151" s="395"/>
      <c r="BL151" s="395">
        <v>429</v>
      </c>
      <c r="BM151" s="395">
        <v>531</v>
      </c>
      <c r="BN151" s="395">
        <v>686</v>
      </c>
      <c r="BO151" s="395">
        <v>802</v>
      </c>
      <c r="BP151" s="395">
        <v>905</v>
      </c>
      <c r="BQ151" s="395">
        <v>998</v>
      </c>
      <c r="BR151" s="395">
        <v>1056</v>
      </c>
      <c r="BS151" s="395">
        <v>1056</v>
      </c>
      <c r="BT151" s="395">
        <v>1012</v>
      </c>
      <c r="BU151" s="395">
        <v>939</v>
      </c>
      <c r="BV151" s="395">
        <v>816</v>
      </c>
      <c r="BW151" s="395">
        <v>632</v>
      </c>
      <c r="BX151" s="395">
        <v>478</v>
      </c>
      <c r="BY151" s="395">
        <v>391</v>
      </c>
      <c r="BZ151" s="395">
        <v>321</v>
      </c>
      <c r="CA151" s="395">
        <v>279</v>
      </c>
      <c r="CB151" s="395">
        <v>239</v>
      </c>
      <c r="CC151" s="395">
        <v>180</v>
      </c>
      <c r="CD151" s="395">
        <v>188</v>
      </c>
      <c r="CE151" s="395">
        <v>194</v>
      </c>
      <c r="CF151" s="395">
        <v>202</v>
      </c>
      <c r="CG151" s="396">
        <v>209</v>
      </c>
    </row>
    <row r="152" spans="1:85" ht="26.25" customHeight="1" x14ac:dyDescent="0.35">
      <c r="A152" s="547"/>
      <c r="B152" s="543" t="s">
        <v>889</v>
      </c>
      <c r="C152" s="353"/>
      <c r="D152" s="395"/>
      <c r="E152" s="395"/>
      <c r="F152" s="395"/>
      <c r="G152" s="395"/>
      <c r="H152" s="395"/>
      <c r="I152" s="395"/>
      <c r="J152" s="395"/>
      <c r="K152" s="395"/>
      <c r="L152" s="395"/>
      <c r="M152" s="395"/>
      <c r="N152" s="395"/>
      <c r="O152" s="395"/>
      <c r="P152" s="395"/>
      <c r="Q152" s="395"/>
      <c r="R152" s="395"/>
      <c r="S152" s="395"/>
      <c r="T152" s="395"/>
      <c r="U152" s="395"/>
      <c r="V152" s="395"/>
      <c r="W152" s="395"/>
      <c r="X152" s="395"/>
      <c r="Y152" s="395"/>
      <c r="Z152" s="395"/>
      <c r="AA152" s="395"/>
      <c r="AB152" s="395"/>
      <c r="AC152" s="395"/>
      <c r="AD152" s="395"/>
      <c r="AE152" s="395"/>
      <c r="AF152" s="395"/>
      <c r="AG152" s="395"/>
      <c r="AH152" s="395"/>
      <c r="AI152" s="395"/>
      <c r="AJ152" s="395"/>
      <c r="AK152" s="395"/>
      <c r="AL152" s="395"/>
      <c r="AM152" s="395"/>
      <c r="AN152" s="395"/>
      <c r="AO152" s="395"/>
      <c r="AP152" s="395"/>
      <c r="AQ152" s="395"/>
      <c r="AR152" s="395">
        <f t="shared" ref="AR152:BK152" si="19">AR155</f>
        <v>2178</v>
      </c>
      <c r="AS152" s="395">
        <f t="shared" si="19"/>
        <v>2116</v>
      </c>
      <c r="AT152" s="395">
        <f t="shared" si="19"/>
        <v>2076</v>
      </c>
      <c r="AU152" s="395">
        <f t="shared" si="19"/>
        <v>1981</v>
      </c>
      <c r="AV152" s="395">
        <f t="shared" si="19"/>
        <v>1929</v>
      </c>
      <c r="AW152" s="395">
        <f t="shared" si="19"/>
        <v>1955</v>
      </c>
      <c r="AX152" s="395">
        <f t="shared" si="19"/>
        <v>1937</v>
      </c>
      <c r="AY152" s="395">
        <f t="shared" si="19"/>
        <v>1917</v>
      </c>
      <c r="AZ152" s="395">
        <f t="shared" si="19"/>
        <v>1886</v>
      </c>
      <c r="BA152" s="395">
        <f t="shared" si="19"/>
        <v>1844</v>
      </c>
      <c r="BB152" s="395">
        <f t="shared" si="19"/>
        <v>1798</v>
      </c>
      <c r="BC152" s="395">
        <f t="shared" si="19"/>
        <v>1726</v>
      </c>
      <c r="BD152" s="395">
        <f t="shared" si="19"/>
        <v>1664</v>
      </c>
      <c r="BE152" s="395">
        <f t="shared" si="19"/>
        <v>1637</v>
      </c>
      <c r="BF152" s="395">
        <f t="shared" si="19"/>
        <v>1612</v>
      </c>
      <c r="BG152" s="395">
        <f t="shared" si="19"/>
        <v>1546</v>
      </c>
      <c r="BH152" s="395">
        <f t="shared" si="19"/>
        <v>1554</v>
      </c>
      <c r="BI152" s="395">
        <f t="shared" si="19"/>
        <v>1491</v>
      </c>
      <c r="BJ152" s="395">
        <f t="shared" si="19"/>
        <v>1503</v>
      </c>
      <c r="BK152" s="395">
        <f t="shared" si="19"/>
        <v>1509</v>
      </c>
      <c r="BL152" s="395">
        <v>1541</v>
      </c>
      <c r="BM152" s="395">
        <v>1566</v>
      </c>
      <c r="BN152" s="395">
        <v>1574</v>
      </c>
      <c r="BO152" s="395">
        <v>1576</v>
      </c>
      <c r="BP152" s="395">
        <v>1551</v>
      </c>
      <c r="BQ152" s="395">
        <v>1505</v>
      </c>
      <c r="BR152" s="395">
        <v>1464</v>
      </c>
      <c r="BS152" s="395">
        <v>1417</v>
      </c>
      <c r="BT152" s="395">
        <v>1364</v>
      </c>
      <c r="BU152" s="395">
        <v>1308</v>
      </c>
      <c r="BV152" s="395">
        <v>1248</v>
      </c>
      <c r="BW152" s="395">
        <v>1207</v>
      </c>
      <c r="BX152" s="395">
        <v>1165</v>
      </c>
      <c r="BY152" s="395">
        <v>1134</v>
      </c>
      <c r="BZ152" s="395">
        <v>1121</v>
      </c>
      <c r="CA152" s="395">
        <v>1108</v>
      </c>
      <c r="CB152" s="395">
        <v>1107</v>
      </c>
      <c r="CC152" s="395">
        <v>1109</v>
      </c>
      <c r="CD152" s="395">
        <v>1092</v>
      </c>
      <c r="CE152" s="395">
        <v>1067</v>
      </c>
      <c r="CF152" s="395">
        <v>1056</v>
      </c>
      <c r="CG152" s="396">
        <v>1054</v>
      </c>
    </row>
    <row r="153" spans="1:85" x14ac:dyDescent="0.35">
      <c r="A153" s="547"/>
      <c r="B153" s="543" t="s">
        <v>890</v>
      </c>
      <c r="C153" s="353"/>
      <c r="D153" s="395"/>
      <c r="E153" s="395"/>
      <c r="F153" s="395"/>
      <c r="G153" s="395"/>
      <c r="H153" s="395"/>
      <c r="I153" s="395"/>
      <c r="J153" s="395"/>
      <c r="K153" s="395"/>
      <c r="L153" s="395"/>
      <c r="M153" s="395"/>
      <c r="N153" s="395"/>
      <c r="O153" s="395"/>
      <c r="P153" s="395"/>
      <c r="Q153" s="395"/>
      <c r="R153" s="395"/>
      <c r="S153" s="395"/>
      <c r="T153" s="395"/>
      <c r="U153" s="395"/>
      <c r="V153" s="395"/>
      <c r="W153" s="395"/>
      <c r="X153" s="395"/>
      <c r="Y153" s="395"/>
      <c r="Z153" s="395"/>
      <c r="AA153" s="395"/>
      <c r="AB153" s="395"/>
      <c r="AC153" s="395"/>
      <c r="AD153" s="395"/>
      <c r="AE153" s="395"/>
      <c r="AF153" s="395"/>
      <c r="AG153" s="395"/>
      <c r="AH153" s="395"/>
      <c r="AI153" s="395"/>
      <c r="AJ153" s="395"/>
      <c r="AK153" s="395"/>
      <c r="AL153" s="395"/>
      <c r="AM153" s="395"/>
      <c r="AN153" s="395"/>
      <c r="AO153" s="395"/>
      <c r="AP153" s="395"/>
      <c r="AQ153" s="395"/>
      <c r="AR153" s="395">
        <v>1818</v>
      </c>
      <c r="AS153" s="395">
        <v>1771</v>
      </c>
      <c r="AT153" s="395">
        <v>1875</v>
      </c>
      <c r="AU153" s="395">
        <v>2138</v>
      </c>
      <c r="AV153" s="395">
        <v>2450</v>
      </c>
      <c r="AW153" s="395">
        <v>2646</v>
      </c>
      <c r="AX153" s="395">
        <v>2755</v>
      </c>
      <c r="AY153" s="395">
        <v>2840</v>
      </c>
      <c r="AZ153" s="395">
        <v>2854</v>
      </c>
      <c r="BA153" s="395">
        <v>2744</v>
      </c>
      <c r="BB153" s="395">
        <v>2625</v>
      </c>
      <c r="BC153" s="395">
        <v>2461</v>
      </c>
      <c r="BD153" s="395">
        <v>2282</v>
      </c>
      <c r="BE153" s="395">
        <v>2209</v>
      </c>
      <c r="BF153" s="395">
        <v>2194</v>
      </c>
      <c r="BG153" s="395">
        <v>2267</v>
      </c>
      <c r="BH153" s="395">
        <v>2387</v>
      </c>
      <c r="BI153" s="395">
        <v>2495</v>
      </c>
      <c r="BJ153" s="395">
        <v>2518</v>
      </c>
      <c r="BK153" s="395">
        <v>2527</v>
      </c>
      <c r="BL153" s="395">
        <v>2625</v>
      </c>
      <c r="BM153" s="395">
        <v>2981</v>
      </c>
      <c r="BN153" s="395">
        <v>3224</v>
      </c>
      <c r="BO153" s="395">
        <v>3356</v>
      </c>
      <c r="BP153" s="395">
        <v>3502</v>
      </c>
      <c r="BQ153" s="395">
        <v>3520</v>
      </c>
      <c r="BR153" s="395">
        <v>3457</v>
      </c>
      <c r="BS153" s="395">
        <v>3360</v>
      </c>
      <c r="BT153" s="395">
        <v>3230</v>
      </c>
      <c r="BU153" s="395">
        <v>3063</v>
      </c>
      <c r="BV153" s="395">
        <v>2736</v>
      </c>
      <c r="BW153" s="395">
        <v>2187</v>
      </c>
      <c r="BX153" s="395">
        <v>1843</v>
      </c>
      <c r="BY153" s="395">
        <v>1599</v>
      </c>
      <c r="BZ153" s="395">
        <v>1388</v>
      </c>
      <c r="CA153" s="395">
        <v>1243</v>
      </c>
      <c r="CB153" s="395">
        <v>970</v>
      </c>
      <c r="CC153" s="395">
        <v>468</v>
      </c>
      <c r="CD153" s="395">
        <v>298</v>
      </c>
      <c r="CE153" s="395">
        <v>306</v>
      </c>
      <c r="CF153" s="395">
        <v>315</v>
      </c>
      <c r="CG153" s="396">
        <v>325</v>
      </c>
    </row>
    <row r="154" spans="1:85" ht="26.25" customHeight="1" x14ac:dyDescent="0.35">
      <c r="A154" s="545"/>
      <c r="B154" s="58" t="s">
        <v>851</v>
      </c>
      <c r="C154" s="353"/>
      <c r="D154" s="395"/>
      <c r="E154" s="395"/>
      <c r="F154" s="395"/>
      <c r="G154" s="395"/>
      <c r="H154" s="395"/>
      <c r="I154" s="395"/>
      <c r="J154" s="395"/>
      <c r="K154" s="395"/>
      <c r="L154" s="395"/>
      <c r="M154" s="395"/>
      <c r="N154" s="395"/>
      <c r="O154" s="395"/>
      <c r="P154" s="395"/>
      <c r="Q154" s="395"/>
      <c r="R154" s="395"/>
      <c r="S154" s="395"/>
      <c r="T154" s="395"/>
      <c r="U154" s="395"/>
      <c r="V154" s="395"/>
      <c r="W154" s="395"/>
      <c r="X154" s="395"/>
      <c r="Y154" s="395"/>
      <c r="Z154" s="395"/>
      <c r="AA154" s="395"/>
      <c r="AB154" s="395"/>
      <c r="AC154" s="395"/>
      <c r="AD154" s="395"/>
      <c r="AE154" s="395"/>
      <c r="AF154" s="395"/>
      <c r="AG154" s="395"/>
      <c r="AH154" s="395"/>
      <c r="AI154" s="395"/>
      <c r="AJ154" s="395"/>
      <c r="AK154" s="395"/>
      <c r="AL154" s="395"/>
      <c r="AM154" s="395"/>
      <c r="AN154" s="395"/>
      <c r="AO154" s="395"/>
      <c r="AP154" s="395"/>
      <c r="AQ154" s="395"/>
      <c r="AR154" s="395"/>
      <c r="AS154" s="395"/>
      <c r="AT154" s="395"/>
      <c r="AU154" s="395"/>
      <c r="AV154" s="395"/>
      <c r="AW154" s="395"/>
      <c r="AX154" s="395"/>
      <c r="AY154" s="395"/>
      <c r="AZ154" s="395"/>
      <c r="BA154" s="395"/>
      <c r="BB154" s="395"/>
      <c r="BC154" s="395"/>
      <c r="BD154" s="395"/>
      <c r="BE154" s="395"/>
      <c r="BF154" s="395"/>
      <c r="BG154" s="395"/>
      <c r="BH154" s="395"/>
      <c r="BI154" s="395"/>
      <c r="BJ154" s="395"/>
      <c r="BK154" s="395"/>
      <c r="BL154" s="395"/>
      <c r="BM154" s="395"/>
      <c r="BN154" s="395"/>
      <c r="BO154" s="395"/>
      <c r="BP154" s="395"/>
      <c r="BQ154" s="395"/>
      <c r="BR154" s="395"/>
      <c r="BS154" s="395"/>
      <c r="BT154" s="395"/>
      <c r="BU154" s="395"/>
      <c r="BV154" s="395"/>
      <c r="BW154" s="395"/>
      <c r="BX154" s="395"/>
      <c r="BY154" s="395"/>
      <c r="BZ154" s="395"/>
      <c r="CA154" s="395"/>
      <c r="CB154" s="395"/>
      <c r="CC154" s="395"/>
      <c r="CD154" s="395"/>
      <c r="CE154" s="395"/>
      <c r="CF154" s="395"/>
      <c r="CG154" s="396"/>
    </row>
    <row r="155" spans="1:85" x14ac:dyDescent="0.35">
      <c r="A155" s="98"/>
      <c r="B155" s="56" t="s">
        <v>891</v>
      </c>
      <c r="C155" s="353"/>
      <c r="D155" s="395"/>
      <c r="E155" s="395"/>
      <c r="F155" s="395"/>
      <c r="G155" s="395"/>
      <c r="H155" s="395"/>
      <c r="I155" s="395"/>
      <c r="J155" s="395"/>
      <c r="K155" s="395"/>
      <c r="L155" s="395"/>
      <c r="M155" s="395"/>
      <c r="N155" s="395"/>
      <c r="O155" s="395"/>
      <c r="P155" s="395"/>
      <c r="Q155" s="395"/>
      <c r="R155" s="395"/>
      <c r="S155" s="395"/>
      <c r="T155" s="395"/>
      <c r="U155" s="395"/>
      <c r="V155" s="395"/>
      <c r="W155" s="395"/>
      <c r="X155" s="395"/>
      <c r="Y155" s="395"/>
      <c r="Z155" s="395"/>
      <c r="AA155" s="395"/>
      <c r="AB155" s="395"/>
      <c r="AC155" s="395"/>
      <c r="AD155" s="395"/>
      <c r="AE155" s="395"/>
      <c r="AF155" s="395"/>
      <c r="AG155" s="395"/>
      <c r="AH155" s="395"/>
      <c r="AI155" s="395"/>
      <c r="AJ155" s="395"/>
      <c r="AK155" s="395"/>
      <c r="AL155" s="395"/>
      <c r="AM155" s="395"/>
      <c r="AN155" s="395"/>
      <c r="AO155" s="395"/>
      <c r="AP155" s="395"/>
      <c r="AQ155" s="395"/>
      <c r="AR155" s="395">
        <v>2178</v>
      </c>
      <c r="AS155" s="395">
        <v>2116</v>
      </c>
      <c r="AT155" s="395">
        <v>2076</v>
      </c>
      <c r="AU155" s="395">
        <v>1981</v>
      </c>
      <c r="AV155" s="395">
        <v>1929</v>
      </c>
      <c r="AW155" s="395">
        <v>1955</v>
      </c>
      <c r="AX155" s="395">
        <v>1937</v>
      </c>
      <c r="AY155" s="395">
        <v>1917</v>
      </c>
      <c r="AZ155" s="395">
        <v>1886</v>
      </c>
      <c r="BA155" s="395">
        <v>1844</v>
      </c>
      <c r="BB155" s="395">
        <v>1798</v>
      </c>
      <c r="BC155" s="395">
        <v>1726</v>
      </c>
      <c r="BD155" s="395">
        <v>1664</v>
      </c>
      <c r="BE155" s="395">
        <v>1637</v>
      </c>
      <c r="BF155" s="395">
        <v>1612</v>
      </c>
      <c r="BG155" s="395">
        <v>1546</v>
      </c>
      <c r="BH155" s="395">
        <v>1554</v>
      </c>
      <c r="BI155" s="395">
        <v>1491</v>
      </c>
      <c r="BJ155" s="395">
        <v>1503</v>
      </c>
      <c r="BK155" s="395">
        <v>1509</v>
      </c>
      <c r="BL155" s="395">
        <v>1541</v>
      </c>
      <c r="BM155" s="395">
        <v>1566</v>
      </c>
      <c r="BN155" s="395">
        <v>1574</v>
      </c>
      <c r="BO155" s="395">
        <v>1576</v>
      </c>
      <c r="BP155" s="395">
        <v>1551</v>
      </c>
      <c r="BQ155" s="395">
        <v>1505</v>
      </c>
      <c r="BR155" s="395">
        <v>1464</v>
      </c>
      <c r="BS155" s="395">
        <v>1417</v>
      </c>
      <c r="BT155" s="395">
        <v>1364</v>
      </c>
      <c r="BU155" s="395">
        <v>1308</v>
      </c>
      <c r="BV155" s="395"/>
      <c r="BW155" s="395"/>
      <c r="BX155" s="395"/>
      <c r="BY155" s="395"/>
      <c r="BZ155" s="395"/>
      <c r="CA155" s="395"/>
      <c r="CB155" s="395"/>
      <c r="CC155" s="395"/>
      <c r="CD155" s="395"/>
      <c r="CE155" s="395"/>
      <c r="CF155" s="395"/>
      <c r="CG155" s="396"/>
    </row>
    <row r="156" spans="1:85" x14ac:dyDescent="0.35">
      <c r="A156" s="98"/>
      <c r="B156" s="56" t="s">
        <v>853</v>
      </c>
      <c r="C156" s="353"/>
      <c r="D156" s="395"/>
      <c r="E156" s="395"/>
      <c r="F156" s="395"/>
      <c r="G156" s="395"/>
      <c r="H156" s="395"/>
      <c r="I156" s="395"/>
      <c r="J156" s="395"/>
      <c r="K156" s="395"/>
      <c r="L156" s="395"/>
      <c r="M156" s="395"/>
      <c r="N156" s="395"/>
      <c r="O156" s="395"/>
      <c r="P156" s="395"/>
      <c r="Q156" s="395"/>
      <c r="R156" s="395"/>
      <c r="S156" s="395"/>
      <c r="T156" s="395"/>
      <c r="U156" s="395"/>
      <c r="V156" s="395"/>
      <c r="W156" s="395"/>
      <c r="X156" s="395"/>
      <c r="Y156" s="395"/>
      <c r="Z156" s="395"/>
      <c r="AA156" s="395"/>
      <c r="AB156" s="395"/>
      <c r="AC156" s="395"/>
      <c r="AD156" s="395"/>
      <c r="AE156" s="395"/>
      <c r="AF156" s="395"/>
      <c r="AG156" s="395"/>
      <c r="AH156" s="395"/>
      <c r="AI156" s="395"/>
      <c r="AJ156" s="395"/>
      <c r="AK156" s="395"/>
      <c r="AL156" s="395"/>
      <c r="AM156" s="395"/>
      <c r="AN156" s="395"/>
      <c r="AO156" s="395"/>
      <c r="AP156" s="395"/>
      <c r="AQ156" s="395"/>
      <c r="AR156" s="395">
        <v>239</v>
      </c>
      <c r="AS156" s="395">
        <v>267</v>
      </c>
      <c r="AT156" s="395">
        <v>311</v>
      </c>
      <c r="AU156" s="395">
        <v>359</v>
      </c>
      <c r="AV156" s="395">
        <v>416</v>
      </c>
      <c r="AW156" s="395">
        <v>491</v>
      </c>
      <c r="AX156" s="395">
        <v>568</v>
      </c>
      <c r="AY156" s="395">
        <v>626</v>
      </c>
      <c r="AZ156" s="395">
        <v>655</v>
      </c>
      <c r="BA156" s="395">
        <v>693</v>
      </c>
      <c r="BB156" s="395">
        <v>735</v>
      </c>
      <c r="BC156" s="395">
        <v>759</v>
      </c>
      <c r="BD156" s="395">
        <v>771</v>
      </c>
      <c r="BE156" s="395">
        <v>798</v>
      </c>
      <c r="BF156" s="395">
        <v>837</v>
      </c>
      <c r="BG156" s="395">
        <v>899</v>
      </c>
      <c r="BH156" s="395">
        <v>956</v>
      </c>
      <c r="BI156" s="395">
        <v>1007</v>
      </c>
      <c r="BJ156" s="395">
        <v>1014</v>
      </c>
      <c r="BK156" s="395">
        <v>1003</v>
      </c>
      <c r="BL156" s="395">
        <v>1051</v>
      </c>
      <c r="BM156" s="395">
        <v>1092</v>
      </c>
      <c r="BN156" s="395">
        <v>1136</v>
      </c>
      <c r="BO156" s="395">
        <v>1167</v>
      </c>
      <c r="BP156" s="395">
        <v>1177</v>
      </c>
      <c r="BQ156" s="395">
        <v>1202</v>
      </c>
      <c r="BR156" s="395">
        <v>1287</v>
      </c>
      <c r="BS156" s="395">
        <v>1342</v>
      </c>
      <c r="BT156" s="395">
        <v>1345</v>
      </c>
      <c r="BU156" s="395">
        <v>1324</v>
      </c>
      <c r="BV156" s="395"/>
      <c r="BW156" s="395"/>
      <c r="BX156" s="395"/>
      <c r="BY156" s="395"/>
      <c r="BZ156" s="395"/>
      <c r="CA156" s="395"/>
      <c r="CB156" s="395"/>
      <c r="CC156" s="395"/>
      <c r="CD156" s="395"/>
      <c r="CE156" s="395"/>
      <c r="CF156" s="395"/>
      <c r="CG156" s="396"/>
    </row>
    <row r="157" spans="1:85" x14ac:dyDescent="0.35">
      <c r="A157" s="98"/>
      <c r="B157" s="56" t="s">
        <v>854</v>
      </c>
      <c r="C157" s="353"/>
      <c r="D157" s="395"/>
      <c r="E157" s="395"/>
      <c r="F157" s="395"/>
      <c r="G157" s="395"/>
      <c r="H157" s="395"/>
      <c r="I157" s="395"/>
      <c r="J157" s="395"/>
      <c r="K157" s="395"/>
      <c r="L157" s="395"/>
      <c r="M157" s="395"/>
      <c r="N157" s="395"/>
      <c r="O157" s="395"/>
      <c r="P157" s="395"/>
      <c r="Q157" s="395"/>
      <c r="R157" s="395"/>
      <c r="S157" s="395"/>
      <c r="T157" s="395"/>
      <c r="U157" s="395"/>
      <c r="V157" s="395"/>
      <c r="W157" s="395"/>
      <c r="X157" s="395"/>
      <c r="Y157" s="395"/>
      <c r="Z157" s="395"/>
      <c r="AA157" s="395"/>
      <c r="AB157" s="395"/>
      <c r="AC157" s="395"/>
      <c r="AD157" s="395"/>
      <c r="AE157" s="395"/>
      <c r="AF157" s="395"/>
      <c r="AG157" s="395"/>
      <c r="AH157" s="395"/>
      <c r="AI157" s="395"/>
      <c r="AJ157" s="395"/>
      <c r="AK157" s="395"/>
      <c r="AL157" s="395"/>
      <c r="AM157" s="395"/>
      <c r="AN157" s="395"/>
      <c r="AO157" s="395"/>
      <c r="AP157" s="395"/>
      <c r="AQ157" s="395"/>
      <c r="AR157" s="395">
        <v>551</v>
      </c>
      <c r="AS157" s="395">
        <v>558</v>
      </c>
      <c r="AT157" s="395">
        <v>602</v>
      </c>
      <c r="AU157" s="395">
        <v>692</v>
      </c>
      <c r="AV157" s="395">
        <v>770</v>
      </c>
      <c r="AW157" s="395">
        <v>817</v>
      </c>
      <c r="AX157" s="395">
        <v>858</v>
      </c>
      <c r="AY157" s="395">
        <v>895</v>
      </c>
      <c r="AZ157" s="395">
        <v>911</v>
      </c>
      <c r="BA157" s="395">
        <v>911</v>
      </c>
      <c r="BB157" s="395">
        <v>902</v>
      </c>
      <c r="BC157" s="395">
        <v>875</v>
      </c>
      <c r="BD157" s="395">
        <v>811</v>
      </c>
      <c r="BE157" s="395">
        <v>781</v>
      </c>
      <c r="BF157" s="395">
        <v>763</v>
      </c>
      <c r="BG157" s="395">
        <v>776</v>
      </c>
      <c r="BH157" s="395">
        <v>813</v>
      </c>
      <c r="BI157" s="395">
        <v>845</v>
      </c>
      <c r="BJ157" s="395">
        <v>845</v>
      </c>
      <c r="BK157" s="395">
        <v>851</v>
      </c>
      <c r="BL157" s="395">
        <v>816</v>
      </c>
      <c r="BM157" s="395">
        <v>880</v>
      </c>
      <c r="BN157" s="395">
        <v>968</v>
      </c>
      <c r="BO157" s="395">
        <v>1005</v>
      </c>
      <c r="BP157" s="395">
        <v>1041</v>
      </c>
      <c r="BQ157" s="395">
        <v>1043</v>
      </c>
      <c r="BR157" s="395">
        <v>1016</v>
      </c>
      <c r="BS157" s="395">
        <v>980</v>
      </c>
      <c r="BT157" s="395">
        <v>940</v>
      </c>
      <c r="BU157" s="395">
        <v>879</v>
      </c>
      <c r="BV157" s="395"/>
      <c r="BW157" s="395"/>
      <c r="BX157" s="395"/>
      <c r="BY157" s="395"/>
      <c r="BZ157" s="395"/>
      <c r="CA157" s="395"/>
      <c r="CB157" s="395"/>
      <c r="CC157" s="395"/>
      <c r="CD157" s="395"/>
      <c r="CE157" s="395"/>
      <c r="CF157" s="395"/>
      <c r="CG157" s="396"/>
    </row>
    <row r="158" spans="1:85" x14ac:dyDescent="0.35">
      <c r="A158" s="98"/>
      <c r="B158" s="56" t="s">
        <v>564</v>
      </c>
      <c r="C158" s="353"/>
      <c r="D158" s="395"/>
      <c r="E158" s="395"/>
      <c r="F158" s="395"/>
      <c r="G158" s="395"/>
      <c r="H158" s="395"/>
      <c r="I158" s="395"/>
      <c r="J158" s="395"/>
      <c r="K158" s="395"/>
      <c r="L158" s="395"/>
      <c r="M158" s="395"/>
      <c r="N158" s="395"/>
      <c r="O158" s="395"/>
      <c r="P158" s="395"/>
      <c r="Q158" s="395"/>
      <c r="R158" s="395"/>
      <c r="S158" s="395"/>
      <c r="T158" s="395"/>
      <c r="U158" s="395"/>
      <c r="V158" s="395"/>
      <c r="W158" s="395"/>
      <c r="X158" s="395"/>
      <c r="Y158" s="395"/>
      <c r="Z158" s="395"/>
      <c r="AA158" s="395"/>
      <c r="AB158" s="395"/>
      <c r="AC158" s="395"/>
      <c r="AD158" s="395"/>
      <c r="AE158" s="395"/>
      <c r="AF158" s="395"/>
      <c r="AG158" s="395"/>
      <c r="AH158" s="395"/>
      <c r="AI158" s="395"/>
      <c r="AJ158" s="395"/>
      <c r="AK158" s="395"/>
      <c r="AL158" s="395"/>
      <c r="AM158" s="395"/>
      <c r="AN158" s="395"/>
      <c r="AO158" s="395"/>
      <c r="AP158" s="395"/>
      <c r="AQ158" s="395"/>
      <c r="AR158" s="395">
        <v>704</v>
      </c>
      <c r="AS158" s="395">
        <v>639</v>
      </c>
      <c r="AT158" s="395">
        <v>626</v>
      </c>
      <c r="AU158" s="395">
        <v>778</v>
      </c>
      <c r="AV158" s="395">
        <v>951</v>
      </c>
      <c r="AW158" s="395">
        <v>979</v>
      </c>
      <c r="AX158" s="395">
        <v>947</v>
      </c>
      <c r="AY158" s="395">
        <v>875</v>
      </c>
      <c r="AZ158" s="395">
        <v>791</v>
      </c>
      <c r="BA158" s="395">
        <v>626</v>
      </c>
      <c r="BB158" s="395">
        <v>514</v>
      </c>
      <c r="BC158" s="395">
        <v>425</v>
      </c>
      <c r="BD158" s="395">
        <v>354</v>
      </c>
      <c r="BE158" s="395">
        <v>308</v>
      </c>
      <c r="BF158" s="395">
        <v>285</v>
      </c>
      <c r="BG158" s="395">
        <v>284</v>
      </c>
      <c r="BH158" s="395">
        <v>290</v>
      </c>
      <c r="BI158" s="395">
        <v>300</v>
      </c>
      <c r="BJ158" s="395">
        <v>314</v>
      </c>
      <c r="BK158" s="395">
        <v>303</v>
      </c>
      <c r="BL158" s="395">
        <v>410</v>
      </c>
      <c r="BM158" s="395">
        <v>545</v>
      </c>
      <c r="BN158" s="395">
        <v>536</v>
      </c>
      <c r="BO158" s="395">
        <v>552</v>
      </c>
      <c r="BP158" s="395">
        <v>572</v>
      </c>
      <c r="BQ158" s="395">
        <v>505</v>
      </c>
      <c r="BR158" s="395">
        <v>367</v>
      </c>
      <c r="BS158" s="395">
        <v>275</v>
      </c>
      <c r="BT158" s="395">
        <v>219</v>
      </c>
      <c r="BU158" s="395">
        <v>192</v>
      </c>
      <c r="BV158" s="395"/>
      <c r="BW158" s="395"/>
      <c r="BX158" s="395"/>
      <c r="BY158" s="395"/>
      <c r="BZ158" s="395"/>
      <c r="CA158" s="395"/>
      <c r="CB158" s="395"/>
      <c r="CC158" s="395"/>
      <c r="CD158" s="395"/>
      <c r="CE158" s="395"/>
      <c r="CF158" s="395"/>
      <c r="CG158" s="396"/>
    </row>
    <row r="159" spans="1:85" x14ac:dyDescent="0.35">
      <c r="A159" s="98"/>
      <c r="B159" s="56" t="s">
        <v>855</v>
      </c>
      <c r="C159" s="353"/>
      <c r="D159" s="395"/>
      <c r="E159" s="395"/>
      <c r="F159" s="395"/>
      <c r="G159" s="395"/>
      <c r="H159" s="395"/>
      <c r="I159" s="395"/>
      <c r="J159" s="395"/>
      <c r="K159" s="395"/>
      <c r="L159" s="395"/>
      <c r="M159" s="395"/>
      <c r="N159" s="395"/>
      <c r="O159" s="395"/>
      <c r="P159" s="395"/>
      <c r="Q159" s="395"/>
      <c r="R159" s="395"/>
      <c r="S159" s="395"/>
      <c r="T159" s="395"/>
      <c r="U159" s="395"/>
      <c r="V159" s="395"/>
      <c r="W159" s="395"/>
      <c r="X159" s="395"/>
      <c r="Y159" s="395"/>
      <c r="Z159" s="395"/>
      <c r="AA159" s="395"/>
      <c r="AB159" s="395"/>
      <c r="AC159" s="395"/>
      <c r="AD159" s="395"/>
      <c r="AE159" s="395"/>
      <c r="AF159" s="395"/>
      <c r="AG159" s="395"/>
      <c r="AH159" s="395"/>
      <c r="AI159" s="395"/>
      <c r="AJ159" s="395"/>
      <c r="AK159" s="395"/>
      <c r="AL159" s="395"/>
      <c r="AM159" s="395"/>
      <c r="AN159" s="395"/>
      <c r="AO159" s="395"/>
      <c r="AP159" s="395"/>
      <c r="AQ159" s="395"/>
      <c r="AR159" s="395">
        <v>323</v>
      </c>
      <c r="AS159" s="395">
        <v>306</v>
      </c>
      <c r="AT159" s="395">
        <v>335</v>
      </c>
      <c r="AU159" s="395">
        <v>310</v>
      </c>
      <c r="AV159" s="395">
        <v>313</v>
      </c>
      <c r="AW159" s="395">
        <v>358</v>
      </c>
      <c r="AX159" s="395">
        <v>383</v>
      </c>
      <c r="AY159" s="395">
        <v>444</v>
      </c>
      <c r="AZ159" s="395">
        <v>496</v>
      </c>
      <c r="BA159" s="395">
        <v>514</v>
      </c>
      <c r="BB159" s="395">
        <v>474</v>
      </c>
      <c r="BC159" s="395">
        <v>402</v>
      </c>
      <c r="BD159" s="395">
        <v>347</v>
      </c>
      <c r="BE159" s="395">
        <v>323</v>
      </c>
      <c r="BF159" s="395">
        <v>309</v>
      </c>
      <c r="BG159" s="395">
        <v>307</v>
      </c>
      <c r="BH159" s="395">
        <v>327</v>
      </c>
      <c r="BI159" s="395">
        <v>342</v>
      </c>
      <c r="BJ159" s="395">
        <v>345</v>
      </c>
      <c r="BK159" s="395">
        <v>370</v>
      </c>
      <c r="BL159" s="395">
        <v>347</v>
      </c>
      <c r="BM159" s="395">
        <v>464</v>
      </c>
      <c r="BN159" s="395">
        <v>584</v>
      </c>
      <c r="BO159" s="395">
        <v>632</v>
      </c>
      <c r="BP159" s="395">
        <v>711</v>
      </c>
      <c r="BQ159" s="395">
        <v>771</v>
      </c>
      <c r="BR159" s="395">
        <v>788</v>
      </c>
      <c r="BS159" s="395">
        <v>763</v>
      </c>
      <c r="BT159" s="395">
        <v>725</v>
      </c>
      <c r="BU159" s="395">
        <v>668</v>
      </c>
      <c r="BV159" s="395"/>
      <c r="BW159" s="395"/>
      <c r="BX159" s="395"/>
      <c r="BY159" s="395"/>
      <c r="BZ159" s="395"/>
      <c r="CA159" s="395"/>
      <c r="CB159" s="395"/>
      <c r="CC159" s="395"/>
      <c r="CD159" s="395"/>
      <c r="CE159" s="395"/>
      <c r="CF159" s="395"/>
      <c r="CG159" s="396"/>
    </row>
    <row r="160" spans="1:85" ht="26.25" customHeight="1" x14ac:dyDescent="0.35">
      <c r="A160" s="98"/>
      <c r="B160" s="56" t="s">
        <v>850</v>
      </c>
      <c r="C160" s="353"/>
      <c r="D160" s="395"/>
      <c r="E160" s="395"/>
      <c r="F160" s="395"/>
      <c r="G160" s="395"/>
      <c r="H160" s="395"/>
      <c r="I160" s="395"/>
      <c r="J160" s="395"/>
      <c r="K160" s="395"/>
      <c r="L160" s="395"/>
      <c r="M160" s="395"/>
      <c r="N160" s="395"/>
      <c r="O160" s="395"/>
      <c r="P160" s="395"/>
      <c r="Q160" s="395"/>
      <c r="R160" s="395"/>
      <c r="S160" s="395"/>
      <c r="T160" s="395"/>
      <c r="U160" s="395"/>
      <c r="V160" s="395"/>
      <c r="W160" s="395"/>
      <c r="X160" s="395"/>
      <c r="Y160" s="395"/>
      <c r="Z160" s="395"/>
      <c r="AA160" s="395"/>
      <c r="AB160" s="395"/>
      <c r="AC160" s="395"/>
      <c r="AD160" s="395"/>
      <c r="AE160" s="395"/>
      <c r="AF160" s="395"/>
      <c r="AG160" s="395"/>
      <c r="AH160" s="395"/>
      <c r="AI160" s="395"/>
      <c r="AJ160" s="395"/>
      <c r="AK160" s="395"/>
      <c r="AL160" s="395"/>
      <c r="AM160" s="395"/>
      <c r="AN160" s="395"/>
      <c r="AO160" s="395"/>
      <c r="AP160" s="395"/>
      <c r="AQ160" s="395"/>
      <c r="AR160" s="395">
        <f>SUM(AR156:AR159)</f>
        <v>1817</v>
      </c>
      <c r="AS160" s="395">
        <f t="shared" ref="AS160:BU160" si="20">SUM(AS156:AS159)</f>
        <v>1770</v>
      </c>
      <c r="AT160" s="395">
        <f t="shared" si="20"/>
        <v>1874</v>
      </c>
      <c r="AU160" s="395">
        <f t="shared" si="20"/>
        <v>2139</v>
      </c>
      <c r="AV160" s="395">
        <f t="shared" si="20"/>
        <v>2450</v>
      </c>
      <c r="AW160" s="395">
        <f t="shared" si="20"/>
        <v>2645</v>
      </c>
      <c r="AX160" s="395">
        <f t="shared" si="20"/>
        <v>2756</v>
      </c>
      <c r="AY160" s="395">
        <f t="shared" si="20"/>
        <v>2840</v>
      </c>
      <c r="AZ160" s="395">
        <f t="shared" si="20"/>
        <v>2853</v>
      </c>
      <c r="BA160" s="395">
        <f t="shared" si="20"/>
        <v>2744</v>
      </c>
      <c r="BB160" s="395">
        <f t="shared" si="20"/>
        <v>2625</v>
      </c>
      <c r="BC160" s="395">
        <f t="shared" si="20"/>
        <v>2461</v>
      </c>
      <c r="BD160" s="395">
        <f t="shared" si="20"/>
        <v>2283</v>
      </c>
      <c r="BE160" s="395">
        <f t="shared" si="20"/>
        <v>2210</v>
      </c>
      <c r="BF160" s="395">
        <f t="shared" si="20"/>
        <v>2194</v>
      </c>
      <c r="BG160" s="395">
        <f t="shared" si="20"/>
        <v>2266</v>
      </c>
      <c r="BH160" s="395">
        <f t="shared" si="20"/>
        <v>2386</v>
      </c>
      <c r="BI160" s="395">
        <f t="shared" si="20"/>
        <v>2494</v>
      </c>
      <c r="BJ160" s="395">
        <f t="shared" si="20"/>
        <v>2518</v>
      </c>
      <c r="BK160" s="395">
        <f t="shared" si="20"/>
        <v>2527</v>
      </c>
      <c r="BL160" s="395">
        <f t="shared" si="20"/>
        <v>2624</v>
      </c>
      <c r="BM160" s="395">
        <f t="shared" si="20"/>
        <v>2981</v>
      </c>
      <c r="BN160" s="395">
        <f t="shared" si="20"/>
        <v>3224</v>
      </c>
      <c r="BO160" s="395">
        <f t="shared" si="20"/>
        <v>3356</v>
      </c>
      <c r="BP160" s="395">
        <f t="shared" si="20"/>
        <v>3501</v>
      </c>
      <c r="BQ160" s="395">
        <f t="shared" si="20"/>
        <v>3521</v>
      </c>
      <c r="BR160" s="395">
        <f t="shared" si="20"/>
        <v>3458</v>
      </c>
      <c r="BS160" s="395">
        <f t="shared" si="20"/>
        <v>3360</v>
      </c>
      <c r="BT160" s="395">
        <f t="shared" si="20"/>
        <v>3229</v>
      </c>
      <c r="BU160" s="395">
        <f t="shared" si="20"/>
        <v>3063</v>
      </c>
      <c r="BV160" s="395"/>
      <c r="BW160" s="395"/>
      <c r="BX160" s="395"/>
      <c r="BY160" s="395"/>
      <c r="BZ160" s="395"/>
      <c r="CA160" s="395"/>
      <c r="CB160" s="395"/>
      <c r="CC160" s="395"/>
      <c r="CD160" s="395"/>
      <c r="CE160" s="395"/>
      <c r="CF160" s="395"/>
      <c r="CG160" s="396"/>
    </row>
    <row r="161" spans="1:85" ht="26.25" customHeight="1" x14ac:dyDescent="0.35">
      <c r="A161" s="545"/>
      <c r="B161" s="58" t="s">
        <v>856</v>
      </c>
      <c r="C161" s="353"/>
      <c r="D161" s="395"/>
      <c r="E161" s="395"/>
      <c r="F161" s="395"/>
      <c r="G161" s="395"/>
      <c r="H161" s="395"/>
      <c r="I161" s="395"/>
      <c r="J161" s="395"/>
      <c r="K161" s="395"/>
      <c r="L161" s="395"/>
      <c r="M161" s="395"/>
      <c r="N161" s="395"/>
      <c r="O161" s="395"/>
      <c r="P161" s="395"/>
      <c r="Q161" s="395"/>
      <c r="R161" s="395"/>
      <c r="S161" s="395"/>
      <c r="T161" s="395"/>
      <c r="U161" s="395"/>
      <c r="V161" s="395"/>
      <c r="W161" s="395"/>
      <c r="X161" s="395"/>
      <c r="Y161" s="395"/>
      <c r="Z161" s="395"/>
      <c r="AA161" s="395"/>
      <c r="AB161" s="395"/>
      <c r="AC161" s="395"/>
      <c r="AD161" s="395"/>
      <c r="AE161" s="395"/>
      <c r="AF161" s="395"/>
      <c r="AG161" s="395"/>
      <c r="AH161" s="395"/>
      <c r="AI161" s="395"/>
      <c r="AJ161" s="395"/>
      <c r="AK161" s="395"/>
      <c r="AL161" s="395"/>
      <c r="AM161" s="395"/>
      <c r="AN161" s="395"/>
      <c r="AO161" s="395"/>
      <c r="AP161" s="395"/>
      <c r="AQ161" s="395"/>
      <c r="AR161" s="395"/>
      <c r="AS161" s="395"/>
      <c r="AT161" s="395"/>
      <c r="AU161" s="395"/>
      <c r="AV161" s="395"/>
      <c r="AW161" s="395"/>
      <c r="AX161" s="395"/>
      <c r="AY161" s="395"/>
      <c r="AZ161" s="395"/>
      <c r="BA161" s="395"/>
      <c r="BB161" s="395"/>
      <c r="BC161" s="395"/>
      <c r="BD161" s="395"/>
      <c r="BE161" s="395"/>
      <c r="BF161" s="395"/>
      <c r="BG161" s="395"/>
      <c r="BH161" s="395"/>
      <c r="BI161" s="395"/>
      <c r="BJ161" s="395"/>
      <c r="BK161" s="395"/>
      <c r="BL161" s="395"/>
      <c r="BM161" s="395"/>
      <c r="BN161" s="395"/>
      <c r="BO161" s="395"/>
      <c r="BP161" s="395"/>
      <c r="BQ161" s="395"/>
      <c r="BR161" s="395"/>
      <c r="BS161" s="395"/>
      <c r="BT161" s="395"/>
      <c r="BU161" s="395"/>
      <c r="BV161" s="395"/>
      <c r="BW161" s="395"/>
      <c r="BX161" s="395"/>
      <c r="BY161" s="395"/>
      <c r="BZ161" s="395"/>
      <c r="CA161" s="395"/>
      <c r="CB161" s="395"/>
      <c r="CC161" s="395"/>
      <c r="CD161" s="395"/>
      <c r="CE161" s="395"/>
      <c r="CF161" s="395"/>
      <c r="CG161" s="396"/>
    </row>
    <row r="162" spans="1:85" x14ac:dyDescent="0.35">
      <c r="A162" s="98"/>
      <c r="B162" s="543" t="s">
        <v>892</v>
      </c>
      <c r="C162" s="353"/>
      <c r="D162" s="395"/>
      <c r="E162" s="395"/>
      <c r="F162" s="395"/>
      <c r="G162" s="395"/>
      <c r="H162" s="395"/>
      <c r="I162" s="395"/>
      <c r="J162" s="395"/>
      <c r="K162" s="395"/>
      <c r="L162" s="395"/>
      <c r="M162" s="395"/>
      <c r="N162" s="395"/>
      <c r="O162" s="395"/>
      <c r="P162" s="395"/>
      <c r="Q162" s="395"/>
      <c r="R162" s="395"/>
      <c r="S162" s="395"/>
      <c r="T162" s="395"/>
      <c r="U162" s="395"/>
      <c r="V162" s="395"/>
      <c r="W162" s="395"/>
      <c r="X162" s="395"/>
      <c r="Y162" s="395"/>
      <c r="Z162" s="395"/>
      <c r="AA162" s="395"/>
      <c r="AB162" s="395"/>
      <c r="AC162" s="395"/>
      <c r="AD162" s="395"/>
      <c r="AE162" s="395"/>
      <c r="AF162" s="395"/>
      <c r="AG162" s="395"/>
      <c r="AH162" s="395">
        <v>2667</v>
      </c>
      <c r="AI162" s="395">
        <v>2625</v>
      </c>
      <c r="AJ162" s="395">
        <v>2843</v>
      </c>
      <c r="AK162" s="395">
        <v>3354</v>
      </c>
      <c r="AL162" s="395">
        <v>3580</v>
      </c>
      <c r="AM162" s="395">
        <v>3735</v>
      </c>
      <c r="AN162" s="395">
        <v>3745</v>
      </c>
      <c r="AO162" s="395">
        <v>3710</v>
      </c>
      <c r="AP162" s="395">
        <v>3720</v>
      </c>
      <c r="AQ162" s="395">
        <v>3665</v>
      </c>
      <c r="AR162" s="395">
        <v>3082</v>
      </c>
      <c r="AS162" s="395">
        <v>2938</v>
      </c>
      <c r="AT162" s="395">
        <v>2922</v>
      </c>
      <c r="AU162" s="395">
        <v>2967</v>
      </c>
      <c r="AV162" s="395">
        <v>3034</v>
      </c>
      <c r="AW162" s="395">
        <v>3053</v>
      </c>
      <c r="AX162" s="395">
        <v>3006</v>
      </c>
      <c r="AY162" s="395">
        <v>2939</v>
      </c>
      <c r="AZ162" s="395">
        <v>2868</v>
      </c>
      <c r="BA162" s="395">
        <v>2754</v>
      </c>
      <c r="BB162" s="395">
        <v>2628</v>
      </c>
      <c r="BC162" s="395">
        <v>2438</v>
      </c>
      <c r="BD162" s="395">
        <v>2230</v>
      </c>
      <c r="BE162" s="395">
        <v>2093</v>
      </c>
      <c r="BF162" s="395">
        <v>1993</v>
      </c>
      <c r="BG162" s="395">
        <v>1824</v>
      </c>
      <c r="BH162" s="395">
        <v>1808</v>
      </c>
      <c r="BI162" s="395">
        <v>1753</v>
      </c>
      <c r="BJ162" s="395">
        <v>1674</v>
      </c>
      <c r="BK162" s="395">
        <v>1581</v>
      </c>
      <c r="BL162" s="395">
        <v>1533</v>
      </c>
      <c r="BM162" s="395">
        <v>1512</v>
      </c>
      <c r="BN162" s="395">
        <v>1502</v>
      </c>
      <c r="BO162" s="395">
        <v>1464</v>
      </c>
      <c r="BP162" s="395">
        <v>1455</v>
      </c>
      <c r="BQ162" s="395">
        <v>1428</v>
      </c>
      <c r="BR162" s="395">
        <v>1397</v>
      </c>
      <c r="BS162" s="395">
        <v>1344</v>
      </c>
      <c r="BT162" s="395">
        <v>1300</v>
      </c>
      <c r="BU162" s="395">
        <v>1243</v>
      </c>
      <c r="BV162" s="395">
        <v>1148</v>
      </c>
      <c r="BW162" s="395">
        <v>1012</v>
      </c>
      <c r="BX162" s="395">
        <v>921</v>
      </c>
      <c r="BY162" s="395">
        <v>848</v>
      </c>
      <c r="BZ162" s="395">
        <v>792</v>
      </c>
      <c r="CA162" s="395">
        <v>752</v>
      </c>
      <c r="CB162" s="395">
        <v>676</v>
      </c>
      <c r="CC162" s="395">
        <v>523</v>
      </c>
      <c r="CD162" s="395">
        <v>461</v>
      </c>
      <c r="CE162" s="395">
        <v>457</v>
      </c>
      <c r="CF162" s="395">
        <v>458</v>
      </c>
      <c r="CG162" s="396">
        <v>462</v>
      </c>
    </row>
    <row r="163" spans="1:85" x14ac:dyDescent="0.35">
      <c r="A163" s="98"/>
      <c r="B163" s="200" t="s">
        <v>857</v>
      </c>
      <c r="C163" s="353"/>
      <c r="D163" s="395"/>
      <c r="E163" s="395"/>
      <c r="F163" s="395"/>
      <c r="G163" s="395"/>
      <c r="H163" s="395"/>
      <c r="I163" s="395"/>
      <c r="J163" s="395"/>
      <c r="K163" s="395"/>
      <c r="L163" s="395"/>
      <c r="M163" s="395"/>
      <c r="N163" s="395"/>
      <c r="O163" s="395"/>
      <c r="P163" s="395"/>
      <c r="Q163" s="395"/>
      <c r="R163" s="395"/>
      <c r="S163" s="395"/>
      <c r="T163" s="395"/>
      <c r="U163" s="395"/>
      <c r="V163" s="395"/>
      <c r="W163" s="395"/>
      <c r="X163" s="395"/>
      <c r="Y163" s="395"/>
      <c r="Z163" s="395"/>
      <c r="AA163" s="395"/>
      <c r="AB163" s="395"/>
      <c r="AC163" s="395"/>
      <c r="AD163" s="395"/>
      <c r="AE163" s="395"/>
      <c r="AF163" s="395"/>
      <c r="AG163" s="395"/>
      <c r="AH163" s="395"/>
      <c r="AI163" s="395"/>
      <c r="AJ163" s="395"/>
      <c r="AK163" s="395"/>
      <c r="AL163" s="395"/>
      <c r="AM163" s="395"/>
      <c r="AN163" s="395"/>
      <c r="AO163" s="395"/>
      <c r="AP163" s="395"/>
      <c r="AQ163" s="395"/>
      <c r="AR163" s="395">
        <v>2430</v>
      </c>
      <c r="AS163" s="395">
        <v>2310</v>
      </c>
      <c r="AT163" s="395">
        <v>2304</v>
      </c>
      <c r="AU163" s="395">
        <v>2350</v>
      </c>
      <c r="AV163" s="395">
        <v>2420</v>
      </c>
      <c r="AW163" s="395">
        <v>2443</v>
      </c>
      <c r="AX163" s="395">
        <v>2409</v>
      </c>
      <c r="AY163" s="395">
        <v>2360</v>
      </c>
      <c r="AZ163" s="395">
        <v>2301</v>
      </c>
      <c r="BA163" s="395">
        <v>2211</v>
      </c>
      <c r="BB163" s="395">
        <v>2105</v>
      </c>
      <c r="BC163" s="395">
        <v>1940</v>
      </c>
      <c r="BD163" s="395">
        <v>1762</v>
      </c>
      <c r="BE163" s="395">
        <v>1649</v>
      </c>
      <c r="BF163" s="395">
        <v>1567</v>
      </c>
      <c r="BG163" s="395">
        <v>1483</v>
      </c>
      <c r="BH163" s="395">
        <v>1468</v>
      </c>
      <c r="BI163" s="395">
        <v>1421</v>
      </c>
      <c r="BJ163" s="395">
        <v>1350</v>
      </c>
      <c r="BK163" s="395">
        <v>1273</v>
      </c>
      <c r="BL163" s="395">
        <v>1244</v>
      </c>
      <c r="BM163" s="395">
        <v>1230</v>
      </c>
      <c r="BN163" s="395">
        <v>1223</v>
      </c>
      <c r="BO163" s="395">
        <v>1194</v>
      </c>
      <c r="BP163" s="395">
        <v>1184</v>
      </c>
      <c r="BQ163" s="395">
        <v>1164</v>
      </c>
      <c r="BR163" s="395">
        <v>1138</v>
      </c>
      <c r="BS163" s="395">
        <v>1091</v>
      </c>
      <c r="BT163" s="395">
        <v>1055</v>
      </c>
      <c r="BU163" s="395">
        <v>1006</v>
      </c>
      <c r="BV163" s="395">
        <v>1148</v>
      </c>
      <c r="BW163" s="395">
        <v>822</v>
      </c>
      <c r="BX163" s="395">
        <v>745</v>
      </c>
      <c r="BY163" s="395">
        <v>687</v>
      </c>
      <c r="BZ163" s="395">
        <v>642</v>
      </c>
      <c r="CA163" s="395">
        <v>610</v>
      </c>
      <c r="CB163" s="395">
        <v>550</v>
      </c>
      <c r="CC163" s="395">
        <v>427</v>
      </c>
      <c r="CD163" s="395">
        <v>378</v>
      </c>
      <c r="CE163" s="395">
        <v>375</v>
      </c>
      <c r="CF163" s="395">
        <v>376</v>
      </c>
      <c r="CG163" s="396">
        <v>379</v>
      </c>
    </row>
    <row r="164" spans="1:85" x14ac:dyDescent="0.35">
      <c r="A164" s="98"/>
      <c r="B164" s="200" t="s">
        <v>858</v>
      </c>
      <c r="C164" s="353"/>
      <c r="D164" s="395"/>
      <c r="E164" s="395"/>
      <c r="F164" s="395"/>
      <c r="G164" s="395"/>
      <c r="H164" s="395"/>
      <c r="I164" s="395"/>
      <c r="J164" s="395"/>
      <c r="K164" s="395"/>
      <c r="L164" s="395"/>
      <c r="M164" s="395"/>
      <c r="N164" s="395"/>
      <c r="O164" s="395"/>
      <c r="P164" s="395"/>
      <c r="Q164" s="395"/>
      <c r="R164" s="395"/>
      <c r="S164" s="395"/>
      <c r="T164" s="395"/>
      <c r="U164" s="395"/>
      <c r="V164" s="395"/>
      <c r="W164" s="395"/>
      <c r="X164" s="395"/>
      <c r="Y164" s="395"/>
      <c r="Z164" s="395"/>
      <c r="AA164" s="395"/>
      <c r="AB164" s="395"/>
      <c r="AC164" s="395"/>
      <c r="AD164" s="395"/>
      <c r="AE164" s="395"/>
      <c r="AF164" s="395"/>
      <c r="AG164" s="395"/>
      <c r="AH164" s="395"/>
      <c r="AI164" s="395"/>
      <c r="AJ164" s="395"/>
      <c r="AK164" s="395"/>
      <c r="AL164" s="395"/>
      <c r="AM164" s="395"/>
      <c r="AN164" s="395"/>
      <c r="AO164" s="395"/>
      <c r="AP164" s="395"/>
      <c r="AQ164" s="395"/>
      <c r="AR164" s="395">
        <v>160</v>
      </c>
      <c r="AS164" s="395">
        <v>151</v>
      </c>
      <c r="AT164" s="395">
        <v>151</v>
      </c>
      <c r="AU164" s="395">
        <v>152</v>
      </c>
      <c r="AV164" s="395">
        <v>153</v>
      </c>
      <c r="AW164" s="395">
        <v>153</v>
      </c>
      <c r="AX164" s="395">
        <v>152</v>
      </c>
      <c r="AY164" s="395">
        <v>151</v>
      </c>
      <c r="AZ164" s="395">
        <v>148</v>
      </c>
      <c r="BA164" s="395">
        <v>143</v>
      </c>
      <c r="BB164" s="395">
        <v>138</v>
      </c>
      <c r="BC164" s="395">
        <v>132</v>
      </c>
      <c r="BD164" s="395">
        <v>126</v>
      </c>
      <c r="BE164" s="395">
        <v>122</v>
      </c>
      <c r="BF164" s="395">
        <v>117</v>
      </c>
      <c r="BG164" s="395">
        <v>112</v>
      </c>
      <c r="BH164" s="395">
        <v>110</v>
      </c>
      <c r="BI164" s="395">
        <v>109</v>
      </c>
      <c r="BJ164" s="395">
        <v>107</v>
      </c>
      <c r="BK164" s="395">
        <v>112</v>
      </c>
      <c r="BL164" s="395">
        <v>90</v>
      </c>
      <c r="BM164" s="395">
        <v>80</v>
      </c>
      <c r="BN164" s="395">
        <v>72</v>
      </c>
      <c r="BO164" s="395">
        <v>65</v>
      </c>
      <c r="BP164" s="395">
        <v>65</v>
      </c>
      <c r="BQ164" s="395">
        <v>64</v>
      </c>
      <c r="BR164" s="395">
        <v>63</v>
      </c>
      <c r="BS164" s="395">
        <v>61</v>
      </c>
      <c r="BT164" s="395">
        <v>60</v>
      </c>
      <c r="BU164" s="395">
        <v>59</v>
      </c>
      <c r="BV164" s="395">
        <v>931</v>
      </c>
      <c r="BW164" s="395">
        <v>49</v>
      </c>
      <c r="BX164" s="395">
        <v>45</v>
      </c>
      <c r="BY164" s="395">
        <v>41</v>
      </c>
      <c r="BZ164" s="395">
        <v>38</v>
      </c>
      <c r="CA164" s="395">
        <v>36</v>
      </c>
      <c r="CB164" s="395">
        <v>32</v>
      </c>
      <c r="CC164" s="395">
        <v>24</v>
      </c>
      <c r="CD164" s="395">
        <v>21</v>
      </c>
      <c r="CE164" s="395">
        <v>20</v>
      </c>
      <c r="CF164" s="395">
        <v>20</v>
      </c>
      <c r="CG164" s="396">
        <v>20</v>
      </c>
    </row>
    <row r="165" spans="1:85" x14ac:dyDescent="0.35">
      <c r="A165" s="98"/>
      <c r="B165" s="200" t="s">
        <v>859</v>
      </c>
      <c r="C165" s="353"/>
      <c r="D165" s="395"/>
      <c r="E165" s="395"/>
      <c r="F165" s="395"/>
      <c r="G165" s="395"/>
      <c r="H165" s="395"/>
      <c r="I165" s="395"/>
      <c r="J165" s="395"/>
      <c r="K165" s="395"/>
      <c r="L165" s="395"/>
      <c r="M165" s="395"/>
      <c r="N165" s="395"/>
      <c r="O165" s="395"/>
      <c r="P165" s="395"/>
      <c r="Q165" s="395"/>
      <c r="R165" s="395"/>
      <c r="S165" s="395"/>
      <c r="T165" s="395"/>
      <c r="U165" s="395"/>
      <c r="V165" s="395"/>
      <c r="W165" s="395"/>
      <c r="X165" s="395"/>
      <c r="Y165" s="395"/>
      <c r="Z165" s="395"/>
      <c r="AA165" s="395"/>
      <c r="AB165" s="395"/>
      <c r="AC165" s="395"/>
      <c r="AD165" s="395"/>
      <c r="AE165" s="395"/>
      <c r="AF165" s="395"/>
      <c r="AG165" s="395"/>
      <c r="AH165" s="395"/>
      <c r="AI165" s="395"/>
      <c r="AJ165" s="395"/>
      <c r="AK165" s="395"/>
      <c r="AL165" s="395"/>
      <c r="AM165" s="395"/>
      <c r="AN165" s="395"/>
      <c r="AO165" s="395"/>
      <c r="AP165" s="395"/>
      <c r="AQ165" s="395"/>
      <c r="AR165" s="395">
        <v>492</v>
      </c>
      <c r="AS165" s="395">
        <v>478</v>
      </c>
      <c r="AT165" s="395">
        <v>467</v>
      </c>
      <c r="AU165" s="395">
        <v>465</v>
      </c>
      <c r="AV165" s="395">
        <v>460</v>
      </c>
      <c r="AW165" s="395">
        <v>457</v>
      </c>
      <c r="AX165" s="395">
        <v>445</v>
      </c>
      <c r="AY165" s="395">
        <v>428</v>
      </c>
      <c r="AZ165" s="395">
        <v>420</v>
      </c>
      <c r="BA165" s="395">
        <v>400</v>
      </c>
      <c r="BB165" s="395">
        <v>385</v>
      </c>
      <c r="BC165" s="395">
        <v>366</v>
      </c>
      <c r="BD165" s="395">
        <v>342</v>
      </c>
      <c r="BE165" s="395">
        <v>322</v>
      </c>
      <c r="BF165" s="395">
        <v>308</v>
      </c>
      <c r="BG165" s="395">
        <v>229</v>
      </c>
      <c r="BH165" s="395">
        <v>231</v>
      </c>
      <c r="BI165" s="395">
        <v>224</v>
      </c>
      <c r="BJ165" s="395">
        <v>216</v>
      </c>
      <c r="BK165" s="395">
        <v>196</v>
      </c>
      <c r="BL165" s="395">
        <v>199</v>
      </c>
      <c r="BM165" s="395">
        <v>202</v>
      </c>
      <c r="BN165" s="395">
        <v>206</v>
      </c>
      <c r="BO165" s="395">
        <v>205</v>
      </c>
      <c r="BP165" s="395">
        <v>206</v>
      </c>
      <c r="BQ165" s="395">
        <v>201</v>
      </c>
      <c r="BR165" s="395">
        <v>197</v>
      </c>
      <c r="BS165" s="395">
        <v>192</v>
      </c>
      <c r="BT165" s="395">
        <v>185</v>
      </c>
      <c r="BU165" s="395">
        <v>178</v>
      </c>
      <c r="BV165" s="395">
        <v>55</v>
      </c>
      <c r="BW165" s="395">
        <v>142</v>
      </c>
      <c r="BX165" s="395">
        <v>131</v>
      </c>
      <c r="BY165" s="395">
        <v>120</v>
      </c>
      <c r="BZ165" s="395">
        <v>112</v>
      </c>
      <c r="CA165" s="395">
        <v>106</v>
      </c>
      <c r="CB165" s="395">
        <v>95</v>
      </c>
      <c r="CC165" s="395">
        <v>72</v>
      </c>
      <c r="CD165" s="395">
        <v>63</v>
      </c>
      <c r="CE165" s="395">
        <v>62</v>
      </c>
      <c r="CF165" s="395">
        <v>62</v>
      </c>
      <c r="CG165" s="396">
        <v>62</v>
      </c>
    </row>
    <row r="166" spans="1:85" ht="26.25" customHeight="1" x14ac:dyDescent="0.35">
      <c r="A166" s="98"/>
      <c r="B166" s="543" t="s">
        <v>893</v>
      </c>
      <c r="C166" s="353"/>
      <c r="D166" s="395"/>
      <c r="E166" s="395"/>
      <c r="F166" s="395"/>
      <c r="G166" s="395"/>
      <c r="H166" s="395"/>
      <c r="I166" s="395"/>
      <c r="J166" s="395"/>
      <c r="K166" s="395"/>
      <c r="L166" s="395"/>
      <c r="M166" s="395"/>
      <c r="N166" s="395"/>
      <c r="O166" s="395"/>
      <c r="P166" s="395"/>
      <c r="Q166" s="395"/>
      <c r="R166" s="395"/>
      <c r="S166" s="395"/>
      <c r="T166" s="395"/>
      <c r="U166" s="395"/>
      <c r="V166" s="395"/>
      <c r="W166" s="395"/>
      <c r="X166" s="395"/>
      <c r="Y166" s="395"/>
      <c r="Z166" s="395"/>
      <c r="AA166" s="395"/>
      <c r="AB166" s="395"/>
      <c r="AC166" s="395"/>
      <c r="AD166" s="395"/>
      <c r="AE166" s="395"/>
      <c r="AF166" s="395"/>
      <c r="AG166" s="395"/>
      <c r="AH166" s="395">
        <v>741</v>
      </c>
      <c r="AI166" s="395">
        <v>689</v>
      </c>
      <c r="AJ166" s="395">
        <v>713</v>
      </c>
      <c r="AK166" s="395">
        <v>797</v>
      </c>
      <c r="AL166" s="395">
        <v>851</v>
      </c>
      <c r="AM166" s="395">
        <v>1015</v>
      </c>
      <c r="AN166" s="395">
        <v>1080</v>
      </c>
      <c r="AO166" s="395">
        <v>1150</v>
      </c>
      <c r="AP166" s="395">
        <v>1180</v>
      </c>
      <c r="AQ166" s="395">
        <v>1195</v>
      </c>
      <c r="AR166" s="395">
        <v>914</v>
      </c>
      <c r="AS166" s="395">
        <v>948</v>
      </c>
      <c r="AT166" s="395">
        <v>1028</v>
      </c>
      <c r="AU166" s="395">
        <v>1153</v>
      </c>
      <c r="AV166" s="395">
        <v>1346</v>
      </c>
      <c r="AW166" s="395">
        <v>1549</v>
      </c>
      <c r="AX166" s="395">
        <v>1686</v>
      </c>
      <c r="AY166" s="395">
        <v>1818</v>
      </c>
      <c r="AZ166" s="395">
        <v>1872</v>
      </c>
      <c r="BA166" s="395">
        <v>1834</v>
      </c>
      <c r="BB166" s="395">
        <v>1795</v>
      </c>
      <c r="BC166" s="395">
        <v>1749</v>
      </c>
      <c r="BD166" s="395">
        <v>1717</v>
      </c>
      <c r="BE166" s="395">
        <v>1753</v>
      </c>
      <c r="BF166" s="395">
        <v>1814</v>
      </c>
      <c r="BG166" s="395">
        <v>1988</v>
      </c>
      <c r="BH166" s="395">
        <v>2132</v>
      </c>
      <c r="BI166" s="395">
        <v>2233</v>
      </c>
      <c r="BJ166" s="395">
        <v>2347</v>
      </c>
      <c r="BK166" s="395">
        <v>2455</v>
      </c>
      <c r="BL166" s="395">
        <v>2633</v>
      </c>
      <c r="BM166" s="395">
        <v>3035</v>
      </c>
      <c r="BN166" s="395">
        <v>3296</v>
      </c>
      <c r="BO166" s="395">
        <v>3468</v>
      </c>
      <c r="BP166" s="395">
        <v>3598</v>
      </c>
      <c r="BQ166" s="395">
        <v>3597</v>
      </c>
      <c r="BR166" s="395">
        <v>3524</v>
      </c>
      <c r="BS166" s="395">
        <v>3433</v>
      </c>
      <c r="BT166" s="395">
        <v>3294</v>
      </c>
      <c r="BU166" s="395">
        <v>3128</v>
      </c>
      <c r="BV166" s="395">
        <v>2836</v>
      </c>
      <c r="BW166" s="395">
        <v>2382</v>
      </c>
      <c r="BX166" s="395">
        <v>2087</v>
      </c>
      <c r="BY166" s="395">
        <v>1885</v>
      </c>
      <c r="BZ166" s="395">
        <v>1718</v>
      </c>
      <c r="CA166" s="395">
        <v>1599</v>
      </c>
      <c r="CB166" s="395">
        <v>1400</v>
      </c>
      <c r="CC166" s="395">
        <v>1054</v>
      </c>
      <c r="CD166" s="395">
        <v>928</v>
      </c>
      <c r="CE166" s="395">
        <v>916</v>
      </c>
      <c r="CF166" s="395">
        <v>914</v>
      </c>
      <c r="CG166" s="396">
        <v>918</v>
      </c>
    </row>
    <row r="167" spans="1:85" x14ac:dyDescent="0.35">
      <c r="A167" s="98"/>
      <c r="B167" s="200" t="s">
        <v>857</v>
      </c>
      <c r="C167" s="353"/>
      <c r="D167" s="395"/>
      <c r="E167" s="395"/>
      <c r="F167" s="395"/>
      <c r="G167" s="395"/>
      <c r="H167" s="395"/>
      <c r="I167" s="395"/>
      <c r="J167" s="395"/>
      <c r="K167" s="395"/>
      <c r="L167" s="395"/>
      <c r="M167" s="395"/>
      <c r="N167" s="395"/>
      <c r="O167" s="395"/>
      <c r="P167" s="395"/>
      <c r="Q167" s="395"/>
      <c r="R167" s="395"/>
      <c r="S167" s="395"/>
      <c r="T167" s="395"/>
      <c r="U167" s="395"/>
      <c r="V167" s="395"/>
      <c r="W167" s="395"/>
      <c r="X167" s="395"/>
      <c r="Y167" s="395"/>
      <c r="Z167" s="395"/>
      <c r="AA167" s="395"/>
      <c r="AB167" s="395"/>
      <c r="AC167" s="395"/>
      <c r="AD167" s="395"/>
      <c r="AE167" s="395"/>
      <c r="AF167" s="395"/>
      <c r="AG167" s="395"/>
      <c r="AH167" s="395"/>
      <c r="AI167" s="395"/>
      <c r="AJ167" s="395"/>
      <c r="AK167" s="395"/>
      <c r="AL167" s="395"/>
      <c r="AM167" s="395"/>
      <c r="AN167" s="395"/>
      <c r="AO167" s="395"/>
      <c r="AP167" s="395"/>
      <c r="AQ167" s="395"/>
      <c r="AR167" s="395">
        <v>797</v>
      </c>
      <c r="AS167" s="395">
        <v>819</v>
      </c>
      <c r="AT167" s="395">
        <v>900</v>
      </c>
      <c r="AU167" s="395">
        <v>1020</v>
      </c>
      <c r="AV167" s="395">
        <v>1195</v>
      </c>
      <c r="AW167" s="395">
        <v>1379</v>
      </c>
      <c r="AX167" s="395">
        <v>1498</v>
      </c>
      <c r="AY167" s="395">
        <v>1614</v>
      </c>
      <c r="AZ167" s="395">
        <v>1655</v>
      </c>
      <c r="BA167" s="395">
        <v>1613</v>
      </c>
      <c r="BB167" s="395">
        <v>1574</v>
      </c>
      <c r="BC167" s="395">
        <v>1531</v>
      </c>
      <c r="BD167" s="395">
        <v>1500</v>
      </c>
      <c r="BE167" s="395">
        <v>1534</v>
      </c>
      <c r="BF167" s="395">
        <v>1590</v>
      </c>
      <c r="BG167" s="395">
        <v>1692</v>
      </c>
      <c r="BH167" s="395">
        <v>1823</v>
      </c>
      <c r="BI167" s="395">
        <v>1927</v>
      </c>
      <c r="BJ167" s="395">
        <v>2038</v>
      </c>
      <c r="BK167" s="395">
        <v>2125</v>
      </c>
      <c r="BL167" s="395">
        <v>2292</v>
      </c>
      <c r="BM167" s="395">
        <v>2642</v>
      </c>
      <c r="BN167" s="395">
        <v>2867</v>
      </c>
      <c r="BO167" s="395">
        <v>3016</v>
      </c>
      <c r="BP167" s="395">
        <v>3133</v>
      </c>
      <c r="BQ167" s="395">
        <v>3133</v>
      </c>
      <c r="BR167" s="395">
        <v>3065</v>
      </c>
      <c r="BS167" s="395">
        <v>2986</v>
      </c>
      <c r="BT167" s="395">
        <v>2863</v>
      </c>
      <c r="BU167" s="395">
        <v>2714</v>
      </c>
      <c r="BV167" s="395">
        <v>2836</v>
      </c>
      <c r="BW167" s="395">
        <v>2062</v>
      </c>
      <c r="BX167" s="395">
        <v>1805</v>
      </c>
      <c r="BY167" s="395">
        <v>1629</v>
      </c>
      <c r="BZ167" s="395">
        <v>1484</v>
      </c>
      <c r="CA167" s="395">
        <v>1381</v>
      </c>
      <c r="CB167" s="395">
        <v>1208</v>
      </c>
      <c r="CC167" s="395">
        <v>909</v>
      </c>
      <c r="CD167" s="395">
        <v>800</v>
      </c>
      <c r="CE167" s="395">
        <v>790</v>
      </c>
      <c r="CF167" s="395">
        <v>788</v>
      </c>
      <c r="CG167" s="396">
        <v>791</v>
      </c>
    </row>
    <row r="168" spans="1:85" x14ac:dyDescent="0.35">
      <c r="A168" s="98"/>
      <c r="B168" s="200" t="s">
        <v>858</v>
      </c>
      <c r="C168" s="353"/>
      <c r="D168" s="395"/>
      <c r="E168" s="395"/>
      <c r="F168" s="395"/>
      <c r="G168" s="395"/>
      <c r="H168" s="395"/>
      <c r="I168" s="395"/>
      <c r="J168" s="395"/>
      <c r="K168" s="395"/>
      <c r="L168" s="395"/>
      <c r="M168" s="395"/>
      <c r="N168" s="395"/>
      <c r="O168" s="395"/>
      <c r="P168" s="395"/>
      <c r="Q168" s="395"/>
      <c r="R168" s="395"/>
      <c r="S168" s="395"/>
      <c r="T168" s="395"/>
      <c r="U168" s="395"/>
      <c r="V168" s="395"/>
      <c r="W168" s="395"/>
      <c r="X168" s="395"/>
      <c r="Y168" s="395"/>
      <c r="Z168" s="395"/>
      <c r="AA168" s="395"/>
      <c r="AB168" s="395"/>
      <c r="AC168" s="395"/>
      <c r="AD168" s="395"/>
      <c r="AE168" s="395"/>
      <c r="AF168" s="395"/>
      <c r="AG168" s="395"/>
      <c r="AH168" s="395"/>
      <c r="AI168" s="395"/>
      <c r="AJ168" s="395"/>
      <c r="AK168" s="395"/>
      <c r="AL168" s="395"/>
      <c r="AM168" s="395"/>
      <c r="AN168" s="395"/>
      <c r="AO168" s="395"/>
      <c r="AP168" s="395"/>
      <c r="AQ168" s="395"/>
      <c r="AR168" s="395">
        <v>45</v>
      </c>
      <c r="AS168" s="395">
        <v>50</v>
      </c>
      <c r="AT168" s="395">
        <v>52</v>
      </c>
      <c r="AU168" s="395">
        <v>58</v>
      </c>
      <c r="AV168" s="395">
        <v>67</v>
      </c>
      <c r="AW168" s="395">
        <v>76</v>
      </c>
      <c r="AX168" s="395">
        <v>84</v>
      </c>
      <c r="AY168" s="395">
        <v>89</v>
      </c>
      <c r="AZ168" s="395">
        <v>92</v>
      </c>
      <c r="BA168" s="395">
        <v>90</v>
      </c>
      <c r="BB168" s="395">
        <v>89</v>
      </c>
      <c r="BC168" s="395">
        <v>86</v>
      </c>
      <c r="BD168" s="395">
        <v>84</v>
      </c>
      <c r="BE168" s="395">
        <v>84</v>
      </c>
      <c r="BF168" s="395">
        <v>83</v>
      </c>
      <c r="BG168" s="395">
        <v>85</v>
      </c>
      <c r="BH168" s="395">
        <v>91</v>
      </c>
      <c r="BI168" s="395">
        <v>92</v>
      </c>
      <c r="BJ168" s="395">
        <v>94</v>
      </c>
      <c r="BK168" s="395">
        <v>102</v>
      </c>
      <c r="BL168" s="395">
        <v>121</v>
      </c>
      <c r="BM168" s="395">
        <v>148</v>
      </c>
      <c r="BN168" s="395">
        <v>166</v>
      </c>
      <c r="BO168" s="395">
        <v>181</v>
      </c>
      <c r="BP168" s="395">
        <v>187</v>
      </c>
      <c r="BQ168" s="395">
        <v>188</v>
      </c>
      <c r="BR168" s="395">
        <v>186</v>
      </c>
      <c r="BS168" s="395">
        <v>182</v>
      </c>
      <c r="BT168" s="395">
        <v>176</v>
      </c>
      <c r="BU168" s="395">
        <v>170</v>
      </c>
      <c r="BV168" s="395">
        <v>2458</v>
      </c>
      <c r="BW168" s="395">
        <v>130</v>
      </c>
      <c r="BX168" s="395">
        <v>114</v>
      </c>
      <c r="BY168" s="395">
        <v>103</v>
      </c>
      <c r="BZ168" s="395">
        <v>94</v>
      </c>
      <c r="CA168" s="395">
        <v>88</v>
      </c>
      <c r="CB168" s="395">
        <v>77</v>
      </c>
      <c r="CC168" s="395">
        <v>58</v>
      </c>
      <c r="CD168" s="395">
        <v>51</v>
      </c>
      <c r="CE168" s="395">
        <v>50</v>
      </c>
      <c r="CF168" s="395">
        <v>50</v>
      </c>
      <c r="CG168" s="396">
        <v>50</v>
      </c>
    </row>
    <row r="169" spans="1:85" x14ac:dyDescent="0.35">
      <c r="A169" s="98"/>
      <c r="B169" s="200" t="s">
        <v>859</v>
      </c>
      <c r="C169" s="353"/>
      <c r="D169" s="395"/>
      <c r="E169" s="395"/>
      <c r="F169" s="395"/>
      <c r="G169" s="395"/>
      <c r="H169" s="395"/>
      <c r="I169" s="395"/>
      <c r="J169" s="395"/>
      <c r="K169" s="395"/>
      <c r="L169" s="395"/>
      <c r="M169" s="395"/>
      <c r="N169" s="395"/>
      <c r="O169" s="395"/>
      <c r="P169" s="395"/>
      <c r="Q169" s="395"/>
      <c r="R169" s="395"/>
      <c r="S169" s="395"/>
      <c r="T169" s="395"/>
      <c r="U169" s="395"/>
      <c r="V169" s="395"/>
      <c r="W169" s="395"/>
      <c r="X169" s="395"/>
      <c r="Y169" s="395"/>
      <c r="Z169" s="395"/>
      <c r="AA169" s="395"/>
      <c r="AB169" s="395"/>
      <c r="AC169" s="395"/>
      <c r="AD169" s="395"/>
      <c r="AE169" s="395"/>
      <c r="AF169" s="395"/>
      <c r="AG169" s="395"/>
      <c r="AH169" s="395"/>
      <c r="AI169" s="395"/>
      <c r="AJ169" s="395"/>
      <c r="AK169" s="395"/>
      <c r="AL169" s="395"/>
      <c r="AM169" s="395"/>
      <c r="AN169" s="395"/>
      <c r="AO169" s="395"/>
      <c r="AP169" s="395"/>
      <c r="AQ169" s="395"/>
      <c r="AR169" s="395">
        <v>72</v>
      </c>
      <c r="AS169" s="395">
        <v>78</v>
      </c>
      <c r="AT169" s="395">
        <v>75</v>
      </c>
      <c r="AU169" s="395">
        <v>75</v>
      </c>
      <c r="AV169" s="395">
        <v>83</v>
      </c>
      <c r="AW169" s="395">
        <v>93</v>
      </c>
      <c r="AX169" s="395">
        <v>105</v>
      </c>
      <c r="AY169" s="395">
        <v>115</v>
      </c>
      <c r="AZ169" s="395">
        <v>124</v>
      </c>
      <c r="BA169" s="395">
        <v>131</v>
      </c>
      <c r="BB169" s="395">
        <v>132</v>
      </c>
      <c r="BC169" s="395">
        <v>132</v>
      </c>
      <c r="BD169" s="395">
        <v>133</v>
      </c>
      <c r="BE169" s="395">
        <v>135</v>
      </c>
      <c r="BF169" s="395">
        <v>141</v>
      </c>
      <c r="BG169" s="395">
        <v>211</v>
      </c>
      <c r="BH169" s="395">
        <v>218</v>
      </c>
      <c r="BI169" s="395">
        <v>214</v>
      </c>
      <c r="BJ169" s="395">
        <v>215</v>
      </c>
      <c r="BK169" s="395">
        <v>228</v>
      </c>
      <c r="BL169" s="395">
        <v>220</v>
      </c>
      <c r="BM169" s="395">
        <v>245</v>
      </c>
      <c r="BN169" s="395">
        <v>263</v>
      </c>
      <c r="BO169" s="395">
        <v>271</v>
      </c>
      <c r="BP169" s="395">
        <v>278</v>
      </c>
      <c r="BQ169" s="395">
        <v>277</v>
      </c>
      <c r="BR169" s="395">
        <v>272</v>
      </c>
      <c r="BS169" s="395">
        <v>264</v>
      </c>
      <c r="BT169" s="395">
        <v>254</v>
      </c>
      <c r="BU169" s="395">
        <v>243</v>
      </c>
      <c r="BV169" s="395">
        <v>154</v>
      </c>
      <c r="BW169" s="395">
        <v>190</v>
      </c>
      <c r="BX169" s="395">
        <v>168</v>
      </c>
      <c r="BY169" s="395">
        <v>152</v>
      </c>
      <c r="BZ169" s="395">
        <v>140</v>
      </c>
      <c r="CA169" s="395">
        <v>131</v>
      </c>
      <c r="CB169" s="395">
        <v>115</v>
      </c>
      <c r="CC169" s="395">
        <v>88</v>
      </c>
      <c r="CD169" s="395">
        <v>77</v>
      </c>
      <c r="CE169" s="395">
        <v>76</v>
      </c>
      <c r="CF169" s="395">
        <v>76</v>
      </c>
      <c r="CG169" s="396">
        <v>76</v>
      </c>
    </row>
    <row r="170" spans="1:85" x14ac:dyDescent="0.35">
      <c r="A170" s="98"/>
      <c r="B170" s="541" t="s">
        <v>894</v>
      </c>
      <c r="C170" s="353"/>
      <c r="D170" s="395"/>
      <c r="E170" s="395"/>
      <c r="F170" s="395"/>
      <c r="G170" s="395"/>
      <c r="H170" s="395"/>
      <c r="I170" s="395"/>
      <c r="J170" s="395"/>
      <c r="K170" s="395"/>
      <c r="L170" s="395"/>
      <c r="M170" s="395"/>
      <c r="N170" s="395"/>
      <c r="O170" s="395"/>
      <c r="P170" s="395"/>
      <c r="Q170" s="395"/>
      <c r="R170" s="395"/>
      <c r="S170" s="395"/>
      <c r="T170" s="395"/>
      <c r="U170" s="395"/>
      <c r="V170" s="395"/>
      <c r="W170" s="395"/>
      <c r="X170" s="395"/>
      <c r="Y170" s="395"/>
      <c r="Z170" s="395"/>
      <c r="AA170" s="395"/>
      <c r="AB170" s="395"/>
      <c r="AC170" s="395"/>
      <c r="AD170" s="395"/>
      <c r="AE170" s="395"/>
      <c r="AF170" s="395"/>
      <c r="AG170" s="395"/>
      <c r="AH170" s="395"/>
      <c r="AI170" s="395"/>
      <c r="AJ170" s="395"/>
      <c r="AK170" s="395"/>
      <c r="AL170" s="395"/>
      <c r="AM170" s="395"/>
      <c r="AN170" s="395"/>
      <c r="AO170" s="395"/>
      <c r="AP170" s="395"/>
      <c r="AQ170" s="395"/>
      <c r="AR170" s="395"/>
      <c r="AS170" s="395"/>
      <c r="AT170" s="395"/>
      <c r="AU170" s="395"/>
      <c r="AV170" s="395"/>
      <c r="AW170" s="395"/>
      <c r="AX170" s="395"/>
      <c r="AY170" s="395"/>
      <c r="AZ170" s="395"/>
      <c r="BA170" s="395"/>
      <c r="BB170" s="395"/>
      <c r="BC170" s="395"/>
      <c r="BD170" s="395"/>
      <c r="BE170" s="395"/>
      <c r="BF170" s="395"/>
      <c r="BG170" s="395"/>
      <c r="BH170" s="395"/>
      <c r="BI170" s="395"/>
      <c r="BJ170" s="395"/>
      <c r="BK170" s="395"/>
      <c r="BL170" s="395"/>
      <c r="BM170" s="395"/>
      <c r="BN170" s="395"/>
      <c r="BO170" s="395"/>
      <c r="BP170" s="395"/>
      <c r="BQ170" s="395"/>
      <c r="BR170" s="395"/>
      <c r="BS170" s="395"/>
      <c r="BT170" s="395"/>
      <c r="BU170" s="395"/>
      <c r="BV170" s="395"/>
      <c r="BW170" s="395"/>
      <c r="BX170" s="395"/>
      <c r="BY170" s="395"/>
      <c r="BZ170" s="395"/>
      <c r="CA170" s="395"/>
      <c r="CB170" s="395"/>
      <c r="CC170" s="395"/>
      <c r="CD170" s="395"/>
      <c r="CE170" s="395"/>
      <c r="CF170" s="395"/>
      <c r="CG170" s="396"/>
    </row>
    <row r="171" spans="1:85" x14ac:dyDescent="0.35">
      <c r="A171" s="98"/>
      <c r="B171" s="553" t="s">
        <v>857</v>
      </c>
      <c r="C171" s="353"/>
      <c r="D171" s="196"/>
      <c r="E171" s="196"/>
      <c r="F171" s="196"/>
      <c r="G171" s="196"/>
      <c r="H171" s="196"/>
      <c r="I171" s="196"/>
      <c r="J171" s="196"/>
      <c r="K171" s="196"/>
      <c r="L171" s="196"/>
      <c r="M171" s="196"/>
      <c r="N171" s="196"/>
      <c r="O171" s="196"/>
      <c r="P171" s="196"/>
      <c r="Q171" s="196"/>
      <c r="R171" s="196"/>
      <c r="S171" s="196"/>
      <c r="T171" s="196"/>
      <c r="U171" s="196"/>
      <c r="V171" s="196"/>
      <c r="W171" s="196"/>
      <c r="X171" s="196"/>
      <c r="Y171" s="196"/>
      <c r="Z171" s="196"/>
      <c r="AA171" s="196"/>
      <c r="AB171" s="196"/>
      <c r="AC171" s="196"/>
      <c r="AD171" s="196"/>
      <c r="AE171" s="196"/>
      <c r="AF171" s="196"/>
      <c r="AG171" s="196"/>
      <c r="AH171" s="196"/>
      <c r="AI171" s="196"/>
      <c r="AJ171" s="196"/>
      <c r="AK171" s="196"/>
      <c r="AL171" s="196"/>
      <c r="AM171" s="196"/>
      <c r="AN171" s="196"/>
      <c r="AO171" s="196"/>
      <c r="AP171" s="196"/>
      <c r="AQ171" s="196"/>
      <c r="AR171" s="196"/>
      <c r="AS171" s="196"/>
      <c r="AT171" s="196"/>
      <c r="AU171" s="196"/>
      <c r="AV171" s="196"/>
      <c r="AW171" s="196"/>
      <c r="AX171" s="196"/>
      <c r="AY171" s="196"/>
      <c r="AZ171" s="196"/>
      <c r="BA171" s="196"/>
      <c r="BB171" s="196"/>
      <c r="BC171" s="196"/>
      <c r="BD171" s="196"/>
      <c r="BE171" s="196"/>
      <c r="BF171" s="196"/>
      <c r="BG171" s="196"/>
      <c r="BH171" s="196"/>
      <c r="BI171" s="196"/>
      <c r="BJ171" s="196"/>
      <c r="BK171" s="196"/>
      <c r="BL171" s="196"/>
      <c r="BM171" s="196"/>
      <c r="BN171" s="196"/>
      <c r="BO171" s="395"/>
      <c r="BP171" s="196"/>
      <c r="BQ171" s="196"/>
      <c r="BR171" s="196"/>
      <c r="BS171" s="196"/>
      <c r="BT171" s="196"/>
      <c r="BU171" s="395"/>
      <c r="BV171" s="196"/>
      <c r="BW171" s="196">
        <v>1184</v>
      </c>
      <c r="BX171" s="196">
        <v>2122</v>
      </c>
      <c r="BY171" s="196">
        <v>2348</v>
      </c>
      <c r="BZ171" s="196">
        <v>2515</v>
      </c>
      <c r="CA171" s="196">
        <v>2746</v>
      </c>
      <c r="CB171" s="196">
        <v>3106</v>
      </c>
      <c r="CC171" s="196">
        <v>3594</v>
      </c>
      <c r="CD171" s="196">
        <v>3841</v>
      </c>
      <c r="CE171" s="196">
        <v>3888</v>
      </c>
      <c r="CF171" s="196">
        <v>3949</v>
      </c>
      <c r="CG171" s="220">
        <v>4010</v>
      </c>
    </row>
    <row r="172" spans="1:85" x14ac:dyDescent="0.35">
      <c r="A172" s="98"/>
      <c r="B172" s="553" t="s">
        <v>858</v>
      </c>
      <c r="C172" s="353"/>
      <c r="BU172" s="395"/>
      <c r="BW172" s="196">
        <v>68</v>
      </c>
      <c r="BX172" s="196">
        <v>111</v>
      </c>
      <c r="BY172" s="196">
        <v>125</v>
      </c>
      <c r="BZ172" s="196">
        <v>136</v>
      </c>
      <c r="CA172" s="196">
        <v>149</v>
      </c>
      <c r="CB172" s="196">
        <v>171</v>
      </c>
      <c r="CC172" s="196">
        <v>203</v>
      </c>
      <c r="CD172" s="196">
        <v>219</v>
      </c>
      <c r="CE172" s="196">
        <v>222</v>
      </c>
      <c r="CF172" s="196">
        <v>223</v>
      </c>
      <c r="CG172" s="220">
        <v>226</v>
      </c>
    </row>
    <row r="173" spans="1:85" x14ac:dyDescent="0.35">
      <c r="B173" s="553" t="s">
        <v>859</v>
      </c>
      <c r="C173" s="353"/>
      <c r="BU173" s="395"/>
      <c r="BW173" s="196">
        <v>128</v>
      </c>
      <c r="BX173" s="196">
        <v>210</v>
      </c>
      <c r="BY173" s="196">
        <v>232</v>
      </c>
      <c r="BZ173" s="196">
        <v>250</v>
      </c>
      <c r="CA173" s="196">
        <v>275</v>
      </c>
      <c r="CB173" s="196">
        <v>316</v>
      </c>
      <c r="CC173" s="196">
        <v>388</v>
      </c>
      <c r="CD173" s="196">
        <v>430</v>
      </c>
      <c r="CE173" s="196">
        <v>440</v>
      </c>
      <c r="CF173" s="196">
        <v>448</v>
      </c>
      <c r="CG173" s="220">
        <v>457</v>
      </c>
    </row>
    <row r="174" spans="1:85" x14ac:dyDescent="0.35">
      <c r="B174" s="553"/>
      <c r="C174" s="353"/>
      <c r="BU174" s="395"/>
      <c r="BX174" s="197"/>
      <c r="BY174" s="197"/>
      <c r="BZ174" s="197"/>
      <c r="CA174" s="197"/>
      <c r="CB174" s="197"/>
      <c r="CC174" s="197"/>
      <c r="CD174" s="197"/>
      <c r="CE174" s="197"/>
      <c r="CF174" s="197"/>
      <c r="CG174" s="198"/>
    </row>
    <row r="175" spans="1:85" x14ac:dyDescent="0.35">
      <c r="B175" s="541" t="s">
        <v>895</v>
      </c>
      <c r="C175" s="353"/>
      <c r="BU175" s="395"/>
      <c r="BW175" s="196">
        <v>4067</v>
      </c>
      <c r="BX175" s="196">
        <v>4673</v>
      </c>
      <c r="BY175" s="196">
        <v>4664</v>
      </c>
      <c r="BZ175" s="196">
        <v>4641</v>
      </c>
      <c r="CA175" s="196">
        <v>4737</v>
      </c>
      <c r="CB175" s="196">
        <v>4864</v>
      </c>
      <c r="CC175" s="196">
        <v>4930</v>
      </c>
      <c r="CD175" s="196">
        <v>5019</v>
      </c>
      <c r="CE175" s="196">
        <v>5053</v>
      </c>
      <c r="CF175" s="196">
        <v>5112</v>
      </c>
      <c r="CG175" s="220">
        <v>5181</v>
      </c>
    </row>
    <row r="176" spans="1:85" x14ac:dyDescent="0.35">
      <c r="B176" s="541" t="s">
        <v>896</v>
      </c>
      <c r="C176" s="353"/>
      <c r="BU176" s="395"/>
      <c r="BW176" s="196">
        <v>247</v>
      </c>
      <c r="BX176" s="196">
        <v>270</v>
      </c>
      <c r="BY176" s="196">
        <v>269</v>
      </c>
      <c r="BZ176" s="196">
        <v>268</v>
      </c>
      <c r="CA176" s="196">
        <v>273</v>
      </c>
      <c r="CB176" s="196">
        <v>279</v>
      </c>
      <c r="CC176" s="196">
        <v>285</v>
      </c>
      <c r="CD176" s="196">
        <v>291</v>
      </c>
      <c r="CE176" s="196">
        <v>292</v>
      </c>
      <c r="CF176" s="196">
        <v>294</v>
      </c>
      <c r="CG176" s="220">
        <v>296</v>
      </c>
    </row>
    <row r="177" spans="1:85" x14ac:dyDescent="0.35">
      <c r="B177" s="541" t="s">
        <v>897</v>
      </c>
      <c r="C177" s="353"/>
      <c r="BU177" s="395"/>
      <c r="BW177" s="196">
        <v>460</v>
      </c>
      <c r="BX177" s="196">
        <v>508</v>
      </c>
      <c r="BY177" s="196">
        <v>504</v>
      </c>
      <c r="BZ177" s="196">
        <v>501</v>
      </c>
      <c r="CA177" s="196">
        <v>511</v>
      </c>
      <c r="CB177" s="196">
        <v>526</v>
      </c>
      <c r="CC177" s="196">
        <v>548</v>
      </c>
      <c r="CD177" s="196">
        <v>570</v>
      </c>
      <c r="CE177" s="196">
        <v>578</v>
      </c>
      <c r="CF177" s="196">
        <v>586</v>
      </c>
      <c r="CG177" s="220">
        <v>595</v>
      </c>
    </row>
    <row r="178" spans="1:85" ht="16" thickBot="1" x14ac:dyDescent="0.4">
      <c r="A178" s="413"/>
      <c r="B178" s="413"/>
      <c r="C178" s="413"/>
      <c r="D178" s="556"/>
      <c r="E178" s="556"/>
      <c r="F178" s="556"/>
      <c r="G178" s="556"/>
      <c r="H178" s="556"/>
      <c r="I178" s="556"/>
      <c r="J178" s="556"/>
      <c r="K178" s="556"/>
      <c r="L178" s="556"/>
      <c r="M178" s="556"/>
      <c r="N178" s="556"/>
      <c r="O178" s="556"/>
      <c r="P178" s="556"/>
      <c r="Q178" s="556"/>
      <c r="R178" s="556"/>
      <c r="S178" s="556"/>
      <c r="T178" s="556"/>
      <c r="U178" s="556"/>
      <c r="V178" s="556"/>
      <c r="W178" s="556"/>
      <c r="X178" s="556"/>
      <c r="Y178" s="556"/>
      <c r="Z178" s="556"/>
      <c r="AA178" s="556"/>
      <c r="AB178" s="556"/>
      <c r="AC178" s="556"/>
      <c r="AD178" s="556"/>
      <c r="AE178" s="556"/>
      <c r="AF178" s="556"/>
      <c r="AG178" s="556"/>
      <c r="AH178" s="556"/>
      <c r="AI178" s="556"/>
      <c r="AJ178" s="556"/>
      <c r="AK178" s="556"/>
      <c r="AL178" s="556"/>
      <c r="AM178" s="556"/>
      <c r="AN178" s="556"/>
      <c r="AO178" s="556"/>
      <c r="AP178" s="556"/>
      <c r="AQ178" s="556"/>
      <c r="AR178" s="556"/>
      <c r="AS178" s="556"/>
      <c r="AT178" s="556"/>
      <c r="AU178" s="556"/>
      <c r="AV178" s="556"/>
      <c r="AW178" s="556"/>
      <c r="AX178" s="556"/>
      <c r="AY178" s="556"/>
      <c r="AZ178" s="556"/>
      <c r="BA178" s="556"/>
      <c r="BB178" s="556"/>
      <c r="BC178" s="556"/>
      <c r="BD178" s="556"/>
      <c r="BE178" s="556"/>
      <c r="BF178" s="556"/>
      <c r="BG178" s="556"/>
      <c r="BH178" s="556"/>
      <c r="BI178" s="556"/>
      <c r="BJ178" s="556"/>
      <c r="BK178" s="556"/>
      <c r="BL178" s="556"/>
      <c r="BM178" s="556"/>
      <c r="BN178" s="556"/>
      <c r="BO178" s="556"/>
      <c r="BP178" s="556"/>
      <c r="BQ178" s="556"/>
      <c r="BR178" s="556"/>
      <c r="BS178" s="556"/>
      <c r="BT178" s="556"/>
      <c r="BU178" s="427"/>
      <c r="BV178" s="556"/>
      <c r="BW178" s="556"/>
      <c r="BX178" s="413"/>
      <c r="BY178" s="413"/>
      <c r="BZ178" s="413"/>
      <c r="CA178" s="413"/>
      <c r="CB178" s="413"/>
      <c r="CC178" s="413"/>
      <c r="CD178" s="413"/>
      <c r="CE178" s="413"/>
      <c r="CF178" s="413"/>
      <c r="CG178" s="514"/>
    </row>
  </sheetData>
  <hyperlinks>
    <hyperlink ref="B1" location="Notes!A1" display="Information relating to this table can be found in the 'Notes' tab" xr:uid="{B5F5A591-A2D0-429F-909A-3ADEE2E2494A}"/>
    <hyperlink ref="A1" location="Contents!A1" display="Contents page" xr:uid="{E006646D-9F3C-423F-A948-15E4B3A3F9F9}"/>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32CA5-B7DF-4509-BF44-1B4E03B24784}">
  <dimension ref="A1:CG67"/>
  <sheetViews>
    <sheetView zoomScale="85" zoomScaleNormal="85" workbookViewId="0">
      <pane xSplit="2" topLeftCell="C1" activePane="topRight" state="frozen"/>
      <selection activeCell="BG13" sqref="BG13"/>
      <selection pane="topRight" activeCell="C1" sqref="C1"/>
    </sheetView>
  </sheetViews>
  <sheetFormatPr defaultColWidth="11.54296875" defaultRowHeight="15.5" x14ac:dyDescent="0.35"/>
  <cols>
    <col min="1" max="1" width="23" style="217" bestFit="1" customWidth="1"/>
    <col min="2" max="2" width="75.54296875" style="207" customWidth="1"/>
    <col min="3" max="3" width="25.54296875" style="217" customWidth="1"/>
    <col min="4" max="75" width="12.54296875" style="227" customWidth="1"/>
    <col min="76" max="84" width="12.54296875" style="207" customWidth="1"/>
    <col min="85" max="85" width="11" style="207" bestFit="1" customWidth="1"/>
    <col min="86" max="16384" width="11.54296875" style="207"/>
  </cols>
  <sheetData>
    <row r="1" spans="1:85" s="204" customFormat="1" ht="25.5" customHeight="1" thickBot="1" x14ac:dyDescent="0.3">
      <c r="A1" s="26" t="s">
        <v>47</v>
      </c>
      <c r="B1" s="116" t="s">
        <v>224</v>
      </c>
      <c r="C1" s="117"/>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row>
    <row r="2" spans="1:85" ht="33" customHeight="1" x14ac:dyDescent="0.35">
      <c r="A2" s="30" t="s">
        <v>225</v>
      </c>
      <c r="B2" s="205" t="s">
        <v>467</v>
      </c>
      <c r="C2" s="206"/>
      <c r="D2" s="34" t="s">
        <v>296</v>
      </c>
      <c r="E2" s="34" t="s">
        <v>297</v>
      </c>
      <c r="F2" s="34" t="s">
        <v>298</v>
      </c>
      <c r="G2" s="34" t="s">
        <v>299</v>
      </c>
      <c r="H2" s="34" t="s">
        <v>300</v>
      </c>
      <c r="I2" s="34" t="s">
        <v>301</v>
      </c>
      <c r="J2" s="34" t="s">
        <v>302</v>
      </c>
      <c r="K2" s="34" t="s">
        <v>303</v>
      </c>
      <c r="L2" s="34" t="s">
        <v>304</v>
      </c>
      <c r="M2" s="34" t="s">
        <v>305</v>
      </c>
      <c r="N2" s="34" t="s">
        <v>306</v>
      </c>
      <c r="O2" s="34" t="s">
        <v>307</v>
      </c>
      <c r="P2" s="34" t="s">
        <v>308</v>
      </c>
      <c r="Q2" s="34" t="s">
        <v>309</v>
      </c>
      <c r="R2" s="34" t="s">
        <v>310</v>
      </c>
      <c r="S2" s="34" t="s">
        <v>311</v>
      </c>
      <c r="T2" s="34" t="s">
        <v>312</v>
      </c>
      <c r="U2" s="34" t="s">
        <v>313</v>
      </c>
      <c r="V2" s="34" t="s">
        <v>314</v>
      </c>
      <c r="W2" s="34" t="s">
        <v>315</v>
      </c>
      <c r="X2" s="34" t="s">
        <v>316</v>
      </c>
      <c r="Y2" s="34" t="s">
        <v>317</v>
      </c>
      <c r="Z2" s="34" t="s">
        <v>318</v>
      </c>
      <c r="AA2" s="34" t="s">
        <v>319</v>
      </c>
      <c r="AB2" s="34" t="s">
        <v>320</v>
      </c>
      <c r="AC2" s="34" t="s">
        <v>321</v>
      </c>
      <c r="AD2" s="34" t="s">
        <v>322</v>
      </c>
      <c r="AE2" s="34" t="s">
        <v>323</v>
      </c>
      <c r="AF2" s="34" t="s">
        <v>324</v>
      </c>
      <c r="AG2" s="34" t="s">
        <v>325</v>
      </c>
      <c r="AH2" s="34" t="s">
        <v>326</v>
      </c>
      <c r="AI2" s="34" t="s">
        <v>327</v>
      </c>
      <c r="AJ2" s="34" t="s">
        <v>328</v>
      </c>
      <c r="AK2" s="34" t="s">
        <v>329</v>
      </c>
      <c r="AL2" s="34" t="s">
        <v>330</v>
      </c>
      <c r="AM2" s="34" t="s">
        <v>331</v>
      </c>
      <c r="AN2" s="34" t="s">
        <v>332</v>
      </c>
      <c r="AO2" s="34" t="s">
        <v>333</v>
      </c>
      <c r="AP2" s="34" t="s">
        <v>334</v>
      </c>
      <c r="AQ2" s="34" t="s">
        <v>335</v>
      </c>
      <c r="AR2" s="34" t="s">
        <v>336</v>
      </c>
      <c r="AS2" s="34" t="s">
        <v>337</v>
      </c>
      <c r="AT2" s="34" t="s">
        <v>338</v>
      </c>
      <c r="AU2" s="34" t="s">
        <v>339</v>
      </c>
      <c r="AV2" s="34" t="s">
        <v>340</v>
      </c>
      <c r="AW2" s="34" t="s">
        <v>341</v>
      </c>
      <c r="AX2" s="34" t="s">
        <v>342</v>
      </c>
      <c r="AY2" s="34" t="s">
        <v>227</v>
      </c>
      <c r="AZ2" s="34" t="s">
        <v>228</v>
      </c>
      <c r="BA2" s="34" t="s">
        <v>229</v>
      </c>
      <c r="BB2" s="34" t="s">
        <v>230</v>
      </c>
      <c r="BC2" s="34" t="s">
        <v>231</v>
      </c>
      <c r="BD2" s="34" t="s">
        <v>232</v>
      </c>
      <c r="BE2" s="34" t="s">
        <v>233</v>
      </c>
      <c r="BF2" s="34" t="s">
        <v>234</v>
      </c>
      <c r="BG2" s="34" t="s">
        <v>235</v>
      </c>
      <c r="BH2" s="34" t="s">
        <v>236</v>
      </c>
      <c r="BI2" s="34" t="s">
        <v>237</v>
      </c>
      <c r="BJ2" s="34" t="s">
        <v>238</v>
      </c>
      <c r="BK2" s="34" t="s">
        <v>239</v>
      </c>
      <c r="BL2" s="34" t="s">
        <v>240</v>
      </c>
      <c r="BM2" s="34" t="s">
        <v>241</v>
      </c>
      <c r="BN2" s="34" t="s">
        <v>242</v>
      </c>
      <c r="BO2" s="34" t="s">
        <v>243</v>
      </c>
      <c r="BP2" s="34" t="s">
        <v>244</v>
      </c>
      <c r="BQ2" s="34" t="s">
        <v>245</v>
      </c>
      <c r="BR2" s="34" t="s">
        <v>246</v>
      </c>
      <c r="BS2" s="34" t="s">
        <v>247</v>
      </c>
      <c r="BT2" s="34" t="s">
        <v>248</v>
      </c>
      <c r="BU2" s="34" t="s">
        <v>249</v>
      </c>
      <c r="BV2" s="34" t="s">
        <v>250</v>
      </c>
      <c r="BW2" s="34" t="s">
        <v>251</v>
      </c>
      <c r="BX2" s="34" t="s">
        <v>252</v>
      </c>
      <c r="BY2" s="34" t="s">
        <v>253</v>
      </c>
      <c r="BZ2" s="34" t="s">
        <v>254</v>
      </c>
      <c r="CA2" s="34" t="s">
        <v>255</v>
      </c>
      <c r="CB2" s="34" t="s">
        <v>256</v>
      </c>
      <c r="CC2" s="34" t="s">
        <v>257</v>
      </c>
      <c r="CD2" s="34" t="s">
        <v>258</v>
      </c>
      <c r="CE2" s="34" t="s">
        <v>259</v>
      </c>
      <c r="CF2" s="34" t="s">
        <v>260</v>
      </c>
      <c r="CG2" s="35" t="s">
        <v>261</v>
      </c>
    </row>
    <row r="3" spans="1:85" s="210" customFormat="1" x14ac:dyDescent="0.35">
      <c r="A3" s="119">
        <v>2025</v>
      </c>
      <c r="B3" s="208" t="s">
        <v>468</v>
      </c>
      <c r="C3" s="209"/>
      <c r="D3" s="40" t="s">
        <v>263</v>
      </c>
      <c r="E3" s="40" t="s">
        <v>263</v>
      </c>
      <c r="F3" s="40" t="s">
        <v>263</v>
      </c>
      <c r="G3" s="40" t="s">
        <v>263</v>
      </c>
      <c r="H3" s="40" t="s">
        <v>263</v>
      </c>
      <c r="I3" s="40" t="s">
        <v>263</v>
      </c>
      <c r="J3" s="40" t="s">
        <v>263</v>
      </c>
      <c r="K3" s="40" t="s">
        <v>263</v>
      </c>
      <c r="L3" s="40" t="s">
        <v>263</v>
      </c>
      <c r="M3" s="40" t="s">
        <v>263</v>
      </c>
      <c r="N3" s="40" t="s">
        <v>263</v>
      </c>
      <c r="O3" s="40" t="s">
        <v>263</v>
      </c>
      <c r="P3" s="40" t="s">
        <v>263</v>
      </c>
      <c r="Q3" s="40" t="s">
        <v>263</v>
      </c>
      <c r="R3" s="40" t="s">
        <v>263</v>
      </c>
      <c r="S3" s="40" t="s">
        <v>263</v>
      </c>
      <c r="T3" s="40" t="s">
        <v>263</v>
      </c>
      <c r="U3" s="40" t="s">
        <v>263</v>
      </c>
      <c r="V3" s="40" t="s">
        <v>263</v>
      </c>
      <c r="W3" s="40" t="s">
        <v>263</v>
      </c>
      <c r="X3" s="40" t="s">
        <v>263</v>
      </c>
      <c r="Y3" s="40" t="s">
        <v>263</v>
      </c>
      <c r="Z3" s="40" t="s">
        <v>263</v>
      </c>
      <c r="AA3" s="40" t="s">
        <v>263</v>
      </c>
      <c r="AB3" s="40" t="s">
        <v>263</v>
      </c>
      <c r="AC3" s="40" t="s">
        <v>263</v>
      </c>
      <c r="AD3" s="40" t="s">
        <v>263</v>
      </c>
      <c r="AE3" s="40" t="s">
        <v>263</v>
      </c>
      <c r="AF3" s="40" t="s">
        <v>263</v>
      </c>
      <c r="AG3" s="40" t="s">
        <v>263</v>
      </c>
      <c r="AH3" s="40" t="s">
        <v>263</v>
      </c>
      <c r="AI3" s="40" t="s">
        <v>263</v>
      </c>
      <c r="AJ3" s="40" t="s">
        <v>263</v>
      </c>
      <c r="AK3" s="40" t="s">
        <v>263</v>
      </c>
      <c r="AL3" s="40" t="s">
        <v>263</v>
      </c>
      <c r="AM3" s="40" t="s">
        <v>263</v>
      </c>
      <c r="AN3" s="40" t="s">
        <v>263</v>
      </c>
      <c r="AO3" s="40" t="s">
        <v>263</v>
      </c>
      <c r="AP3" s="40" t="s">
        <v>263</v>
      </c>
      <c r="AQ3" s="40" t="s">
        <v>263</v>
      </c>
      <c r="AR3" s="40" t="s">
        <v>263</v>
      </c>
      <c r="AS3" s="40" t="s">
        <v>263</v>
      </c>
      <c r="AT3" s="40" t="s">
        <v>263</v>
      </c>
      <c r="AU3" s="40" t="s">
        <v>263</v>
      </c>
      <c r="AV3" s="40" t="s">
        <v>263</v>
      </c>
      <c r="AW3" s="40" t="s">
        <v>263</v>
      </c>
      <c r="AX3" s="40" t="s">
        <v>263</v>
      </c>
      <c r="AY3" s="40" t="s">
        <v>263</v>
      </c>
      <c r="AZ3" s="40" t="s">
        <v>263</v>
      </c>
      <c r="BA3" s="40" t="s">
        <v>263</v>
      </c>
      <c r="BB3" s="40" t="s">
        <v>263</v>
      </c>
      <c r="BC3" s="40" t="s">
        <v>263</v>
      </c>
      <c r="BD3" s="40" t="s">
        <v>263</v>
      </c>
      <c r="BE3" s="40" t="s">
        <v>263</v>
      </c>
      <c r="BF3" s="40" t="s">
        <v>263</v>
      </c>
      <c r="BG3" s="40" t="s">
        <v>263</v>
      </c>
      <c r="BH3" s="40" t="s">
        <v>263</v>
      </c>
      <c r="BI3" s="40" t="s">
        <v>263</v>
      </c>
      <c r="BJ3" s="40" t="s">
        <v>263</v>
      </c>
      <c r="BK3" s="40" t="s">
        <v>263</v>
      </c>
      <c r="BL3" s="40" t="s">
        <v>263</v>
      </c>
      <c r="BM3" s="40" t="s">
        <v>263</v>
      </c>
      <c r="BN3" s="40" t="s">
        <v>263</v>
      </c>
      <c r="BO3" s="40" t="s">
        <v>263</v>
      </c>
      <c r="BP3" s="40" t="s">
        <v>263</v>
      </c>
      <c r="BQ3" s="40" t="s">
        <v>263</v>
      </c>
      <c r="BR3" s="40" t="s">
        <v>263</v>
      </c>
      <c r="BS3" s="40" t="s">
        <v>263</v>
      </c>
      <c r="BT3" s="40" t="s">
        <v>263</v>
      </c>
      <c r="BU3" s="40" t="s">
        <v>263</v>
      </c>
      <c r="BV3" s="40" t="s">
        <v>263</v>
      </c>
      <c r="BW3" s="40" t="s">
        <v>263</v>
      </c>
      <c r="BX3" s="40" t="s">
        <v>263</v>
      </c>
      <c r="BY3" s="40" t="s">
        <v>263</v>
      </c>
      <c r="BZ3" s="40" t="s">
        <v>263</v>
      </c>
      <c r="CA3" s="40" t="s">
        <v>263</v>
      </c>
      <c r="CB3" s="40" t="s">
        <v>264</v>
      </c>
      <c r="CC3" s="40" t="s">
        <v>264</v>
      </c>
      <c r="CD3" s="40" t="s">
        <v>264</v>
      </c>
      <c r="CE3" s="40" t="s">
        <v>264</v>
      </c>
      <c r="CF3" s="40" t="s">
        <v>264</v>
      </c>
      <c r="CG3" s="41" t="s">
        <v>264</v>
      </c>
    </row>
    <row r="4" spans="1:85" x14ac:dyDescent="0.35">
      <c r="A4" s="43"/>
      <c r="B4" s="211"/>
      <c r="C4" s="212"/>
      <c r="D4" s="213"/>
      <c r="E4" s="213"/>
      <c r="F4" s="213"/>
      <c r="G4" s="213"/>
      <c r="H4" s="213"/>
      <c r="I4" s="213"/>
      <c r="J4" s="213"/>
      <c r="K4" s="213"/>
      <c r="L4" s="213"/>
      <c r="M4" s="213"/>
      <c r="N4" s="213"/>
      <c r="O4" s="213"/>
      <c r="P4" s="213"/>
      <c r="Q4" s="213"/>
      <c r="R4" s="213"/>
      <c r="S4" s="213"/>
      <c r="T4" s="213"/>
      <c r="U4" s="213"/>
      <c r="V4" s="213"/>
      <c r="W4" s="213"/>
      <c r="X4" s="213"/>
      <c r="Y4" s="213"/>
      <c r="Z4" s="213"/>
      <c r="AA4" s="213"/>
      <c r="AB4" s="213"/>
      <c r="AC4" s="213"/>
      <c r="AD4" s="213"/>
      <c r="AE4" s="213"/>
      <c r="AF4" s="213"/>
      <c r="AG4" s="213"/>
      <c r="AH4" s="213"/>
      <c r="AI4" s="213"/>
      <c r="AJ4" s="213"/>
      <c r="AK4" s="213"/>
      <c r="AL4" s="213"/>
      <c r="AM4" s="213"/>
      <c r="AN4" s="213"/>
      <c r="AO4" s="213"/>
      <c r="AP4" s="213"/>
      <c r="AQ4" s="213"/>
      <c r="AR4" s="213"/>
      <c r="AS4" s="213"/>
      <c r="AT4" s="213"/>
      <c r="AU4" s="213"/>
      <c r="AV4" s="213"/>
      <c r="AW4" s="213"/>
      <c r="AX4" s="213"/>
      <c r="AY4" s="213"/>
      <c r="AZ4" s="213"/>
      <c r="BA4" s="213"/>
      <c r="BB4" s="213"/>
      <c r="BC4" s="213"/>
      <c r="BD4" s="213"/>
      <c r="BE4" s="213"/>
      <c r="BF4" s="213"/>
      <c r="BG4" s="213"/>
      <c r="BH4" s="213"/>
      <c r="BI4" s="213"/>
      <c r="BJ4" s="213"/>
      <c r="BK4" s="213"/>
      <c r="BL4" s="213"/>
      <c r="BM4" s="213"/>
      <c r="BN4" s="213"/>
      <c r="BO4" s="213"/>
      <c r="BP4" s="213"/>
      <c r="BQ4" s="213"/>
      <c r="BR4" s="213"/>
      <c r="BS4" s="213"/>
      <c r="BT4" s="213"/>
      <c r="BU4" s="213"/>
      <c r="BV4" s="213"/>
      <c r="BW4" s="213"/>
      <c r="BX4" s="213"/>
      <c r="BY4" s="213"/>
      <c r="BZ4" s="213"/>
      <c r="CA4" s="213"/>
      <c r="CB4" s="213"/>
      <c r="CC4" s="213"/>
      <c r="CD4" s="213"/>
      <c r="CE4" s="213"/>
      <c r="CF4" s="213"/>
      <c r="CG4" s="214"/>
    </row>
    <row r="5" spans="1:85" x14ac:dyDescent="0.35">
      <c r="A5" s="37"/>
      <c r="B5" s="66" t="s">
        <v>375</v>
      </c>
      <c r="C5" s="209"/>
      <c r="D5" s="215">
        <v>0</v>
      </c>
      <c r="E5" s="215">
        <v>0</v>
      </c>
      <c r="F5" s="215">
        <v>0</v>
      </c>
      <c r="G5" s="215">
        <v>0</v>
      </c>
      <c r="H5" s="215">
        <v>0</v>
      </c>
      <c r="I5" s="215">
        <v>0</v>
      </c>
      <c r="J5" s="215">
        <v>0</v>
      </c>
      <c r="K5" s="215">
        <v>0</v>
      </c>
      <c r="L5" s="215">
        <v>0</v>
      </c>
      <c r="M5" s="215">
        <v>0</v>
      </c>
      <c r="N5" s="215">
        <v>0</v>
      </c>
      <c r="O5" s="215">
        <v>0</v>
      </c>
      <c r="P5" s="215">
        <v>0</v>
      </c>
      <c r="Q5" s="215">
        <v>0</v>
      </c>
      <c r="R5" s="215">
        <v>0</v>
      </c>
      <c r="S5" s="215">
        <v>0</v>
      </c>
      <c r="T5" s="215">
        <v>0</v>
      </c>
      <c r="U5" s="215">
        <v>0</v>
      </c>
      <c r="V5" s="215">
        <v>0</v>
      </c>
      <c r="W5" s="215">
        <v>0</v>
      </c>
      <c r="X5" s="215">
        <v>0</v>
      </c>
      <c r="Y5" s="215">
        <v>0</v>
      </c>
      <c r="Z5" s="215">
        <v>0</v>
      </c>
      <c r="AA5" s="215">
        <v>0</v>
      </c>
      <c r="AB5" s="215">
        <v>0</v>
      </c>
      <c r="AC5" s="215">
        <v>0</v>
      </c>
      <c r="AD5" s="215">
        <v>0</v>
      </c>
      <c r="AE5" s="215">
        <v>0</v>
      </c>
      <c r="AF5" s="215">
        <v>0</v>
      </c>
      <c r="AG5" s="215">
        <v>0</v>
      </c>
      <c r="AH5" s="215">
        <v>0</v>
      </c>
      <c r="AI5" s="215">
        <v>0</v>
      </c>
      <c r="AJ5" s="215">
        <v>0</v>
      </c>
      <c r="AK5" s="215">
        <v>0</v>
      </c>
      <c r="AL5" s="215">
        <v>0</v>
      </c>
      <c r="AM5" s="215">
        <v>0</v>
      </c>
      <c r="AN5" s="215">
        <v>0</v>
      </c>
      <c r="AO5" s="215">
        <v>0</v>
      </c>
      <c r="AP5" s="215">
        <v>0</v>
      </c>
      <c r="AQ5" s="215">
        <v>0</v>
      </c>
      <c r="AR5" s="215">
        <v>0</v>
      </c>
      <c r="AS5" s="215">
        <v>0</v>
      </c>
      <c r="AT5" s="215">
        <v>0</v>
      </c>
      <c r="AU5" s="215">
        <v>0</v>
      </c>
      <c r="AV5" s="215">
        <v>0</v>
      </c>
      <c r="AW5" s="215">
        <v>0</v>
      </c>
      <c r="AX5" s="215">
        <v>0</v>
      </c>
      <c r="AY5" s="215">
        <v>0</v>
      </c>
      <c r="AZ5" s="215">
        <v>0</v>
      </c>
      <c r="BA5" s="215">
        <v>0</v>
      </c>
      <c r="BB5" s="215">
        <v>0</v>
      </c>
      <c r="BC5" s="215">
        <v>0</v>
      </c>
      <c r="BD5" s="215">
        <v>0</v>
      </c>
      <c r="BE5" s="215">
        <v>0</v>
      </c>
      <c r="BF5" s="215">
        <v>0</v>
      </c>
      <c r="BG5" s="215">
        <v>0</v>
      </c>
      <c r="BH5" s="215">
        <v>0</v>
      </c>
      <c r="BI5" s="215">
        <v>0</v>
      </c>
      <c r="BJ5" s="215">
        <v>0</v>
      </c>
      <c r="BK5" s="215">
        <v>0</v>
      </c>
      <c r="BL5" s="215">
        <v>0</v>
      </c>
      <c r="BM5" s="215">
        <v>23</v>
      </c>
      <c r="BN5" s="215">
        <v>23</v>
      </c>
      <c r="BO5" s="215">
        <v>19</v>
      </c>
      <c r="BP5" s="215">
        <v>19</v>
      </c>
      <c r="BQ5" s="215">
        <v>21</v>
      </c>
      <c r="BR5" s="215">
        <v>20</v>
      </c>
      <c r="BS5" s="215">
        <v>20</v>
      </c>
      <c r="BT5" s="215">
        <v>20</v>
      </c>
      <c r="BU5" s="215">
        <v>20</v>
      </c>
      <c r="BV5" s="215">
        <v>23</v>
      </c>
      <c r="BW5" s="215">
        <v>25</v>
      </c>
      <c r="BX5" s="215">
        <v>21</v>
      </c>
      <c r="BY5" s="215">
        <v>22</v>
      </c>
      <c r="BZ5" s="215">
        <v>25</v>
      </c>
      <c r="CA5" s="215">
        <v>37</v>
      </c>
      <c r="CB5" s="215">
        <v>45</v>
      </c>
      <c r="CC5" s="215">
        <v>53</v>
      </c>
      <c r="CD5" s="215">
        <v>60</v>
      </c>
      <c r="CE5" s="215">
        <v>68</v>
      </c>
      <c r="CF5" s="215">
        <v>76</v>
      </c>
      <c r="CG5" s="216">
        <v>84</v>
      </c>
    </row>
    <row r="6" spans="1:85" x14ac:dyDescent="0.35">
      <c r="B6" s="36" t="s">
        <v>377</v>
      </c>
      <c r="D6" s="215">
        <v>0</v>
      </c>
      <c r="E6" s="215">
        <v>0</v>
      </c>
      <c r="F6" s="215">
        <v>0</v>
      </c>
      <c r="G6" s="215">
        <v>0</v>
      </c>
      <c r="H6" s="215">
        <v>0</v>
      </c>
      <c r="I6" s="215">
        <v>0</v>
      </c>
      <c r="J6" s="215">
        <v>0</v>
      </c>
      <c r="K6" s="215">
        <v>0</v>
      </c>
      <c r="L6" s="215">
        <v>0</v>
      </c>
      <c r="M6" s="215">
        <v>0</v>
      </c>
      <c r="N6" s="215">
        <v>0</v>
      </c>
      <c r="O6" s="215">
        <v>0</v>
      </c>
      <c r="P6" s="215">
        <v>0</v>
      </c>
      <c r="Q6" s="215">
        <v>0</v>
      </c>
      <c r="R6" s="215">
        <v>0</v>
      </c>
      <c r="S6" s="215">
        <v>0</v>
      </c>
      <c r="T6" s="215">
        <v>0</v>
      </c>
      <c r="U6" s="215">
        <v>0</v>
      </c>
      <c r="V6" s="215">
        <v>0</v>
      </c>
      <c r="W6" s="215">
        <v>0</v>
      </c>
      <c r="X6" s="215">
        <v>0</v>
      </c>
      <c r="Y6" s="215">
        <v>0</v>
      </c>
      <c r="Z6" s="215">
        <v>0</v>
      </c>
      <c r="AA6" s="215">
        <v>0</v>
      </c>
      <c r="AB6" s="215">
        <v>0</v>
      </c>
      <c r="AC6" s="215">
        <v>0</v>
      </c>
      <c r="AD6" s="215">
        <v>0</v>
      </c>
      <c r="AE6" s="215">
        <v>0</v>
      </c>
      <c r="AF6" s="215">
        <v>0</v>
      </c>
      <c r="AG6" s="215">
        <v>0</v>
      </c>
      <c r="AH6" s="215">
        <v>0</v>
      </c>
      <c r="AI6" s="215">
        <v>0</v>
      </c>
      <c r="AJ6" s="215">
        <v>0</v>
      </c>
      <c r="AK6" s="215">
        <v>0</v>
      </c>
      <c r="AL6" s="215">
        <v>0</v>
      </c>
      <c r="AM6" s="215">
        <v>0</v>
      </c>
      <c r="AN6" s="215">
        <v>0</v>
      </c>
      <c r="AO6" s="215">
        <v>0</v>
      </c>
      <c r="AP6" s="215">
        <v>0</v>
      </c>
      <c r="AQ6" s="215">
        <v>0</v>
      </c>
      <c r="AR6" s="215">
        <v>0</v>
      </c>
      <c r="AS6" s="215">
        <v>0</v>
      </c>
      <c r="AT6" s="215">
        <v>0</v>
      </c>
      <c r="AU6" s="215">
        <v>0</v>
      </c>
      <c r="AV6" s="215">
        <v>0</v>
      </c>
      <c r="AW6" s="215">
        <v>0</v>
      </c>
      <c r="AX6" s="215">
        <v>0</v>
      </c>
      <c r="AY6" s="215">
        <v>0</v>
      </c>
      <c r="AZ6" s="215">
        <v>0</v>
      </c>
      <c r="BA6" s="215">
        <v>0</v>
      </c>
      <c r="BB6" s="215">
        <v>0</v>
      </c>
      <c r="BC6" s="215">
        <v>0</v>
      </c>
      <c r="BD6" s="215">
        <v>0</v>
      </c>
      <c r="BE6" s="215">
        <v>0</v>
      </c>
      <c r="BF6" s="215">
        <v>0</v>
      </c>
      <c r="BG6" s="215">
        <v>0</v>
      </c>
      <c r="BH6" s="215">
        <v>0</v>
      </c>
      <c r="BI6" s="215">
        <v>0</v>
      </c>
      <c r="BJ6" s="215">
        <v>0</v>
      </c>
      <c r="BK6" s="215">
        <v>0</v>
      </c>
      <c r="BL6" s="215">
        <v>0</v>
      </c>
      <c r="BM6" s="215">
        <v>0</v>
      </c>
      <c r="BN6" s="215">
        <v>0</v>
      </c>
      <c r="BO6" s="215">
        <v>0</v>
      </c>
      <c r="BP6" s="215">
        <v>0</v>
      </c>
      <c r="BQ6" s="215">
        <v>1</v>
      </c>
      <c r="BR6" s="215">
        <v>1</v>
      </c>
      <c r="BS6" s="215">
        <v>1</v>
      </c>
      <c r="BT6" s="215">
        <v>1</v>
      </c>
      <c r="BU6" s="215">
        <v>1</v>
      </c>
      <c r="BV6" s="215">
        <v>1</v>
      </c>
      <c r="BW6" s="215">
        <v>1</v>
      </c>
      <c r="BX6" s="215">
        <v>1</v>
      </c>
      <c r="BY6" s="215">
        <v>1</v>
      </c>
      <c r="BZ6" s="215">
        <v>1</v>
      </c>
      <c r="CA6" s="215">
        <v>2</v>
      </c>
      <c r="CB6" s="215">
        <v>2</v>
      </c>
      <c r="CC6" s="215">
        <v>2</v>
      </c>
      <c r="CD6" s="215">
        <v>2</v>
      </c>
      <c r="CE6" s="215">
        <v>2</v>
      </c>
      <c r="CF6" s="215">
        <v>3</v>
      </c>
      <c r="CG6" s="216">
        <v>3</v>
      </c>
    </row>
    <row r="7" spans="1:85" x14ac:dyDescent="0.35">
      <c r="B7" s="207" t="s">
        <v>378</v>
      </c>
      <c r="D7" s="215">
        <v>0</v>
      </c>
      <c r="E7" s="215">
        <v>0</v>
      </c>
      <c r="F7" s="215">
        <v>0</v>
      </c>
      <c r="G7" s="215">
        <v>0</v>
      </c>
      <c r="H7" s="215">
        <v>0</v>
      </c>
      <c r="I7" s="215">
        <v>0</v>
      </c>
      <c r="J7" s="215">
        <v>0</v>
      </c>
      <c r="K7" s="215">
        <v>0</v>
      </c>
      <c r="L7" s="215">
        <v>0</v>
      </c>
      <c r="M7" s="215">
        <v>0</v>
      </c>
      <c r="N7" s="215">
        <v>0</v>
      </c>
      <c r="O7" s="215">
        <v>0</v>
      </c>
      <c r="P7" s="215">
        <v>0</v>
      </c>
      <c r="Q7" s="215">
        <v>0</v>
      </c>
      <c r="R7" s="215">
        <v>0</v>
      </c>
      <c r="S7" s="215">
        <v>0</v>
      </c>
      <c r="T7" s="215">
        <v>0</v>
      </c>
      <c r="U7" s="215">
        <v>0</v>
      </c>
      <c r="V7" s="215">
        <v>0</v>
      </c>
      <c r="W7" s="215">
        <v>0</v>
      </c>
      <c r="X7" s="215">
        <v>0</v>
      </c>
      <c r="Y7" s="215">
        <v>0</v>
      </c>
      <c r="Z7" s="215">
        <v>0</v>
      </c>
      <c r="AA7" s="215">
        <v>0</v>
      </c>
      <c r="AB7" s="215">
        <v>0</v>
      </c>
      <c r="AC7" s="215">
        <v>0</v>
      </c>
      <c r="AD7" s="215">
        <v>0</v>
      </c>
      <c r="AE7" s="215">
        <v>0</v>
      </c>
      <c r="AF7" s="215">
        <v>0</v>
      </c>
      <c r="AG7" s="215">
        <v>0</v>
      </c>
      <c r="AH7" s="215">
        <v>0</v>
      </c>
      <c r="AI7" s="215">
        <v>0</v>
      </c>
      <c r="AJ7" s="215">
        <v>0</v>
      </c>
      <c r="AK7" s="215">
        <v>0</v>
      </c>
      <c r="AL7" s="215">
        <v>0</v>
      </c>
      <c r="AM7" s="215">
        <v>0</v>
      </c>
      <c r="AN7" s="215">
        <v>0</v>
      </c>
      <c r="AO7" s="215">
        <v>0</v>
      </c>
      <c r="AP7" s="215">
        <v>0</v>
      </c>
      <c r="AQ7" s="215">
        <v>0</v>
      </c>
      <c r="AR7" s="215">
        <v>0</v>
      </c>
      <c r="AS7" s="215">
        <v>0</v>
      </c>
      <c r="AT7" s="215">
        <v>0</v>
      </c>
      <c r="AU7" s="215">
        <v>0</v>
      </c>
      <c r="AV7" s="215">
        <v>0</v>
      </c>
      <c r="AW7" s="215">
        <v>0</v>
      </c>
      <c r="AX7" s="215">
        <v>0</v>
      </c>
      <c r="AY7" s="215">
        <v>1268</v>
      </c>
      <c r="AZ7" s="215">
        <v>1298</v>
      </c>
      <c r="BA7" s="215">
        <v>1365</v>
      </c>
      <c r="BB7" s="215">
        <v>1404</v>
      </c>
      <c r="BC7" s="215">
        <v>1434</v>
      </c>
      <c r="BD7" s="215">
        <v>1464</v>
      </c>
      <c r="BE7" s="215">
        <v>1495</v>
      </c>
      <c r="BF7" s="215">
        <v>1510</v>
      </c>
      <c r="BG7" s="215">
        <v>1547</v>
      </c>
      <c r="BH7" s="215">
        <v>1589</v>
      </c>
      <c r="BI7" s="215">
        <v>1629</v>
      </c>
      <c r="BJ7" s="215">
        <v>1666</v>
      </c>
      <c r="BK7" s="215">
        <v>1700</v>
      </c>
      <c r="BL7" s="215">
        <v>1737</v>
      </c>
      <c r="BM7" s="215">
        <v>1776</v>
      </c>
      <c r="BN7" s="215">
        <v>1782</v>
      </c>
      <c r="BO7" s="215">
        <v>1756</v>
      </c>
      <c r="BP7" s="215">
        <v>1710</v>
      </c>
      <c r="BQ7" s="215">
        <v>1641</v>
      </c>
      <c r="BR7" s="215">
        <v>1617</v>
      </c>
      <c r="BS7" s="215">
        <v>1603</v>
      </c>
      <c r="BT7" s="215">
        <v>1594</v>
      </c>
      <c r="BU7" s="215">
        <v>1578</v>
      </c>
      <c r="BV7" s="215">
        <v>1570</v>
      </c>
      <c r="BW7" s="215">
        <v>1587</v>
      </c>
      <c r="BX7" s="215">
        <v>1382</v>
      </c>
      <c r="BY7" s="215">
        <v>1373</v>
      </c>
      <c r="BZ7" s="215">
        <v>1420</v>
      </c>
      <c r="CA7" s="215">
        <v>1519</v>
      </c>
      <c r="CB7" s="215">
        <v>1622</v>
      </c>
      <c r="CC7" s="215">
        <v>1719</v>
      </c>
      <c r="CD7" s="215">
        <v>1779</v>
      </c>
      <c r="CE7" s="215">
        <v>1813</v>
      </c>
      <c r="CF7" s="215">
        <v>1847</v>
      </c>
      <c r="CG7" s="216">
        <v>1884</v>
      </c>
    </row>
    <row r="8" spans="1:85" x14ac:dyDescent="0.35">
      <c r="B8" s="218" t="s">
        <v>469</v>
      </c>
      <c r="D8" s="219">
        <v>0</v>
      </c>
      <c r="E8" s="219">
        <v>0</v>
      </c>
      <c r="F8" s="219">
        <v>0</v>
      </c>
      <c r="G8" s="219">
        <v>0</v>
      </c>
      <c r="H8" s="219">
        <v>0</v>
      </c>
      <c r="I8" s="219">
        <v>0</v>
      </c>
      <c r="J8" s="219">
        <v>0</v>
      </c>
      <c r="K8" s="219">
        <v>0</v>
      </c>
      <c r="L8" s="219">
        <v>0</v>
      </c>
      <c r="M8" s="219">
        <v>0</v>
      </c>
      <c r="N8" s="219">
        <v>0</v>
      </c>
      <c r="O8" s="219">
        <v>0</v>
      </c>
      <c r="P8" s="219">
        <v>0</v>
      </c>
      <c r="Q8" s="219">
        <v>0</v>
      </c>
      <c r="R8" s="219">
        <v>0</v>
      </c>
      <c r="S8" s="219">
        <v>0</v>
      </c>
      <c r="T8" s="219">
        <v>0</v>
      </c>
      <c r="U8" s="219">
        <v>0</v>
      </c>
      <c r="V8" s="219">
        <v>0</v>
      </c>
      <c r="W8" s="219">
        <v>0</v>
      </c>
      <c r="X8" s="219">
        <v>0</v>
      </c>
      <c r="Y8" s="219">
        <v>0</v>
      </c>
      <c r="Z8" s="219">
        <v>0</v>
      </c>
      <c r="AA8" s="219">
        <v>0</v>
      </c>
      <c r="AB8" s="219">
        <v>0</v>
      </c>
      <c r="AC8" s="219">
        <v>143</v>
      </c>
      <c r="AD8" s="219">
        <v>170</v>
      </c>
      <c r="AE8" s="219">
        <v>193</v>
      </c>
      <c r="AF8" s="219">
        <v>217</v>
      </c>
      <c r="AG8" s="219">
        <v>243</v>
      </c>
      <c r="AH8" s="219">
        <v>264</v>
      </c>
      <c r="AI8" s="219">
        <v>278</v>
      </c>
      <c r="AJ8" s="219">
        <v>314</v>
      </c>
      <c r="AK8" s="219">
        <v>350</v>
      </c>
      <c r="AL8" s="219">
        <v>388</v>
      </c>
      <c r="AM8" s="219">
        <v>441</v>
      </c>
      <c r="AN8" s="219">
        <v>507</v>
      </c>
      <c r="AO8" s="219">
        <v>562</v>
      </c>
      <c r="AP8" s="219">
        <v>611</v>
      </c>
      <c r="AQ8" s="219">
        <v>677</v>
      </c>
      <c r="AR8" s="219">
        <v>737</v>
      </c>
      <c r="AS8" s="219">
        <v>798</v>
      </c>
      <c r="AT8" s="219">
        <v>875</v>
      </c>
      <c r="AU8" s="219">
        <v>988</v>
      </c>
      <c r="AV8" s="219">
        <v>890</v>
      </c>
      <c r="AW8" s="219">
        <v>962</v>
      </c>
      <c r="AX8" s="219">
        <v>1046</v>
      </c>
      <c r="AY8" s="219">
        <v>1115</v>
      </c>
      <c r="AZ8" s="219">
        <v>1152</v>
      </c>
      <c r="BA8" s="219">
        <v>1207</v>
      </c>
      <c r="BB8" s="219">
        <v>1238</v>
      </c>
      <c r="BC8" s="219">
        <v>1256</v>
      </c>
      <c r="BD8" s="219">
        <v>1276</v>
      </c>
      <c r="BE8" s="219">
        <v>1296</v>
      </c>
      <c r="BF8" s="219">
        <v>1304</v>
      </c>
      <c r="BG8" s="219">
        <v>1343</v>
      </c>
      <c r="BH8" s="219">
        <v>1400</v>
      </c>
      <c r="BI8" s="219">
        <v>1445</v>
      </c>
      <c r="BJ8" s="219">
        <v>1489</v>
      </c>
      <c r="BK8" s="219">
        <v>1528</v>
      </c>
      <c r="BL8" s="219">
        <v>1568</v>
      </c>
      <c r="BM8" s="219">
        <v>1607</v>
      </c>
      <c r="BN8" s="219">
        <v>1619</v>
      </c>
      <c r="BO8" s="219">
        <v>1597</v>
      </c>
      <c r="BP8" s="219">
        <v>1553</v>
      </c>
      <c r="BQ8" s="219">
        <v>1490</v>
      </c>
      <c r="BR8" s="219">
        <v>1462</v>
      </c>
      <c r="BS8" s="219">
        <v>1459</v>
      </c>
      <c r="BT8" s="219">
        <v>1445</v>
      </c>
      <c r="BU8" s="219">
        <v>1435</v>
      </c>
      <c r="BV8" s="219">
        <v>1430</v>
      </c>
      <c r="BW8" s="219">
        <v>1435</v>
      </c>
      <c r="BX8" s="196">
        <v>1290</v>
      </c>
      <c r="BY8" s="196">
        <v>1277</v>
      </c>
      <c r="BZ8" s="196">
        <v>1303</v>
      </c>
      <c r="CA8" s="196">
        <v>1410</v>
      </c>
      <c r="CB8" s="196">
        <v>1508</v>
      </c>
      <c r="CC8" s="196">
        <v>1595</v>
      </c>
      <c r="CD8" s="196">
        <v>1648</v>
      </c>
      <c r="CE8" s="196">
        <v>1676</v>
      </c>
      <c r="CF8" s="196">
        <v>1706</v>
      </c>
      <c r="CG8" s="220">
        <v>1739</v>
      </c>
    </row>
    <row r="9" spans="1:85" x14ac:dyDescent="0.35">
      <c r="B9" s="218" t="s">
        <v>470</v>
      </c>
      <c r="D9" s="219">
        <v>0</v>
      </c>
      <c r="E9" s="219">
        <v>0</v>
      </c>
      <c r="F9" s="219">
        <v>0</v>
      </c>
      <c r="G9" s="219">
        <v>0</v>
      </c>
      <c r="H9" s="219">
        <v>0</v>
      </c>
      <c r="I9" s="219">
        <v>0</v>
      </c>
      <c r="J9" s="219">
        <v>0</v>
      </c>
      <c r="K9" s="219">
        <v>0</v>
      </c>
      <c r="L9" s="219">
        <v>0</v>
      </c>
      <c r="M9" s="219">
        <v>0</v>
      </c>
      <c r="N9" s="219">
        <v>0</v>
      </c>
      <c r="O9" s="219">
        <v>0</v>
      </c>
      <c r="P9" s="219">
        <v>0</v>
      </c>
      <c r="Q9" s="219">
        <v>0</v>
      </c>
      <c r="R9" s="219">
        <v>0</v>
      </c>
      <c r="S9" s="219">
        <v>0</v>
      </c>
      <c r="T9" s="219">
        <v>0</v>
      </c>
      <c r="U9" s="219">
        <v>0</v>
      </c>
      <c r="V9" s="219">
        <v>0</v>
      </c>
      <c r="W9" s="219">
        <v>0</v>
      </c>
      <c r="X9" s="219">
        <v>0</v>
      </c>
      <c r="Y9" s="219">
        <v>0</v>
      </c>
      <c r="Z9" s="219">
        <v>0</v>
      </c>
      <c r="AA9" s="219">
        <v>0</v>
      </c>
      <c r="AB9" s="219">
        <v>0</v>
      </c>
      <c r="AC9" s="219">
        <v>0</v>
      </c>
      <c r="AD9" s="219">
        <v>0</v>
      </c>
      <c r="AE9" s="219">
        <v>0</v>
      </c>
      <c r="AF9" s="219">
        <v>0</v>
      </c>
      <c r="AG9" s="219">
        <v>0</v>
      </c>
      <c r="AH9" s="219">
        <v>0</v>
      </c>
      <c r="AI9" s="219">
        <v>0</v>
      </c>
      <c r="AJ9" s="219">
        <v>0</v>
      </c>
      <c r="AK9" s="219">
        <v>0</v>
      </c>
      <c r="AL9" s="219">
        <v>0</v>
      </c>
      <c r="AM9" s="219">
        <v>0</v>
      </c>
      <c r="AN9" s="219">
        <v>0</v>
      </c>
      <c r="AO9" s="219">
        <v>0</v>
      </c>
      <c r="AP9" s="219">
        <v>0</v>
      </c>
      <c r="AQ9" s="219">
        <v>0</v>
      </c>
      <c r="AR9" s="219">
        <v>0</v>
      </c>
      <c r="AS9" s="219">
        <v>0</v>
      </c>
      <c r="AT9" s="219">
        <v>0</v>
      </c>
      <c r="AU9" s="219">
        <v>0</v>
      </c>
      <c r="AV9" s="219">
        <v>0</v>
      </c>
      <c r="AW9" s="219">
        <v>0</v>
      </c>
      <c r="AX9" s="219">
        <v>0</v>
      </c>
      <c r="AY9" s="219">
        <v>153</v>
      </c>
      <c r="AZ9" s="219">
        <v>146</v>
      </c>
      <c r="BA9" s="219">
        <v>158</v>
      </c>
      <c r="BB9" s="219">
        <v>166</v>
      </c>
      <c r="BC9" s="219">
        <v>178</v>
      </c>
      <c r="BD9" s="219">
        <v>188</v>
      </c>
      <c r="BE9" s="219">
        <v>199</v>
      </c>
      <c r="BF9" s="219">
        <v>206</v>
      </c>
      <c r="BG9" s="219">
        <v>204</v>
      </c>
      <c r="BH9" s="219">
        <v>189</v>
      </c>
      <c r="BI9" s="219">
        <v>184</v>
      </c>
      <c r="BJ9" s="219">
        <v>177</v>
      </c>
      <c r="BK9" s="219">
        <v>172</v>
      </c>
      <c r="BL9" s="219">
        <v>169</v>
      </c>
      <c r="BM9" s="219">
        <v>169</v>
      </c>
      <c r="BN9" s="219">
        <v>163</v>
      </c>
      <c r="BO9" s="219">
        <v>160</v>
      </c>
      <c r="BP9" s="219">
        <v>158</v>
      </c>
      <c r="BQ9" s="219">
        <v>151</v>
      </c>
      <c r="BR9" s="219">
        <v>155</v>
      </c>
      <c r="BS9" s="219">
        <v>144</v>
      </c>
      <c r="BT9" s="219">
        <v>149</v>
      </c>
      <c r="BU9" s="219">
        <v>144</v>
      </c>
      <c r="BV9" s="219">
        <v>140</v>
      </c>
      <c r="BW9" s="219">
        <v>152</v>
      </c>
      <c r="BX9" s="196">
        <v>92</v>
      </c>
      <c r="BY9" s="196">
        <v>96</v>
      </c>
      <c r="BZ9" s="196">
        <v>117</v>
      </c>
      <c r="CA9" s="196">
        <v>109</v>
      </c>
      <c r="CB9" s="196">
        <v>114</v>
      </c>
      <c r="CC9" s="196">
        <v>124</v>
      </c>
      <c r="CD9" s="196">
        <v>131</v>
      </c>
      <c r="CE9" s="196">
        <v>136</v>
      </c>
      <c r="CF9" s="196">
        <v>141</v>
      </c>
      <c r="CG9" s="220">
        <v>145</v>
      </c>
    </row>
    <row r="10" spans="1:85" x14ac:dyDescent="0.35">
      <c r="B10" s="207" t="s">
        <v>379</v>
      </c>
      <c r="D10" s="215">
        <v>0</v>
      </c>
      <c r="E10" s="215">
        <v>0</v>
      </c>
      <c r="F10" s="215">
        <v>0</v>
      </c>
      <c r="G10" s="215">
        <v>0</v>
      </c>
      <c r="H10" s="215">
        <v>0</v>
      </c>
      <c r="I10" s="215">
        <v>0</v>
      </c>
      <c r="J10" s="215">
        <v>0</v>
      </c>
      <c r="K10" s="215">
        <v>0</v>
      </c>
      <c r="L10" s="215">
        <v>0</v>
      </c>
      <c r="M10" s="215">
        <v>0</v>
      </c>
      <c r="N10" s="215">
        <v>0</v>
      </c>
      <c r="O10" s="215">
        <v>0</v>
      </c>
      <c r="P10" s="215">
        <v>0</v>
      </c>
      <c r="Q10" s="215">
        <v>0</v>
      </c>
      <c r="R10" s="215">
        <v>0</v>
      </c>
      <c r="S10" s="215">
        <v>0</v>
      </c>
      <c r="T10" s="215">
        <v>0</v>
      </c>
      <c r="U10" s="215">
        <v>0</v>
      </c>
      <c r="V10" s="215">
        <v>0</v>
      </c>
      <c r="W10" s="215">
        <v>0</v>
      </c>
      <c r="X10" s="215">
        <v>0</v>
      </c>
      <c r="Y10" s="215">
        <v>0</v>
      </c>
      <c r="Z10" s="215">
        <v>0</v>
      </c>
      <c r="AA10" s="215">
        <v>0</v>
      </c>
      <c r="AB10" s="215">
        <v>0</v>
      </c>
      <c r="AC10" s="215">
        <v>0</v>
      </c>
      <c r="AD10" s="215">
        <v>0</v>
      </c>
      <c r="AE10" s="215">
        <v>0</v>
      </c>
      <c r="AF10" s="215">
        <v>0</v>
      </c>
      <c r="AG10" s="215">
        <v>0</v>
      </c>
      <c r="AH10" s="215">
        <v>469</v>
      </c>
      <c r="AI10" s="215">
        <v>463</v>
      </c>
      <c r="AJ10" s="215">
        <v>446</v>
      </c>
      <c r="AK10" s="215">
        <v>429</v>
      </c>
      <c r="AL10" s="215">
        <v>422</v>
      </c>
      <c r="AM10" s="215">
        <v>416</v>
      </c>
      <c r="AN10" s="215">
        <v>410</v>
      </c>
      <c r="AO10" s="215">
        <v>394</v>
      </c>
      <c r="AP10" s="215">
        <v>385</v>
      </c>
      <c r="AQ10" s="215">
        <v>376</v>
      </c>
      <c r="AR10" s="215">
        <v>384</v>
      </c>
      <c r="AS10" s="215">
        <v>381</v>
      </c>
      <c r="AT10" s="215">
        <v>362</v>
      </c>
      <c r="AU10" s="215">
        <v>354</v>
      </c>
      <c r="AV10" s="215">
        <v>349</v>
      </c>
      <c r="AW10" s="215">
        <v>343</v>
      </c>
      <c r="AX10" s="215">
        <v>332</v>
      </c>
      <c r="AY10" s="215">
        <v>322</v>
      </c>
      <c r="AZ10" s="215">
        <v>309</v>
      </c>
      <c r="BA10" s="215">
        <v>291</v>
      </c>
      <c r="BB10" s="215">
        <v>280</v>
      </c>
      <c r="BC10" s="215">
        <v>270</v>
      </c>
      <c r="BD10" s="215">
        <v>263</v>
      </c>
      <c r="BE10" s="215">
        <v>243</v>
      </c>
      <c r="BF10" s="215">
        <v>256</v>
      </c>
      <c r="BG10" s="215">
        <v>230</v>
      </c>
      <c r="BH10" s="215">
        <v>206</v>
      </c>
      <c r="BI10" s="215">
        <v>186</v>
      </c>
      <c r="BJ10" s="215">
        <v>168</v>
      </c>
      <c r="BK10" s="215">
        <v>148</v>
      </c>
      <c r="BL10" s="215">
        <v>131</v>
      </c>
      <c r="BM10" s="215">
        <v>119</v>
      </c>
      <c r="BN10" s="215">
        <v>112</v>
      </c>
      <c r="BO10" s="215">
        <v>106</v>
      </c>
      <c r="BP10" s="215">
        <v>102</v>
      </c>
      <c r="BQ10" s="215">
        <v>98</v>
      </c>
      <c r="BR10" s="215">
        <v>94</v>
      </c>
      <c r="BS10" s="215">
        <v>93</v>
      </c>
      <c r="BT10" s="215">
        <v>91</v>
      </c>
      <c r="BU10" s="215">
        <v>87</v>
      </c>
      <c r="BV10" s="215">
        <v>101</v>
      </c>
      <c r="BW10" s="215">
        <v>102</v>
      </c>
      <c r="BX10" s="215">
        <v>99</v>
      </c>
      <c r="BY10" s="215">
        <v>97</v>
      </c>
      <c r="BZ10" s="215">
        <v>91</v>
      </c>
      <c r="CA10" s="215">
        <v>86</v>
      </c>
      <c r="CB10" s="215">
        <v>77</v>
      </c>
      <c r="CC10" s="215">
        <v>69</v>
      </c>
      <c r="CD10" s="215">
        <v>67</v>
      </c>
      <c r="CE10" s="215">
        <v>66</v>
      </c>
      <c r="CF10" s="215">
        <v>65</v>
      </c>
      <c r="CG10" s="216">
        <v>64</v>
      </c>
    </row>
    <row r="11" spans="1:85" ht="27" customHeight="1" x14ac:dyDescent="0.35">
      <c r="B11" s="207" t="s">
        <v>381</v>
      </c>
      <c r="D11" s="215">
        <v>0</v>
      </c>
      <c r="E11" s="215">
        <v>0</v>
      </c>
      <c r="F11" s="215">
        <v>0</v>
      </c>
      <c r="G11" s="215">
        <v>0</v>
      </c>
      <c r="H11" s="215">
        <v>0</v>
      </c>
      <c r="I11" s="215">
        <v>0</v>
      </c>
      <c r="J11" s="215">
        <v>0</v>
      </c>
      <c r="K11" s="215">
        <v>0</v>
      </c>
      <c r="L11" s="215">
        <v>0</v>
      </c>
      <c r="M11" s="215">
        <v>0</v>
      </c>
      <c r="N11" s="215">
        <v>0</v>
      </c>
      <c r="O11" s="215">
        <v>0</v>
      </c>
      <c r="P11" s="215">
        <v>0</v>
      </c>
      <c r="Q11" s="215">
        <v>0</v>
      </c>
      <c r="R11" s="215">
        <v>0</v>
      </c>
      <c r="S11" s="215">
        <v>0</v>
      </c>
      <c r="T11" s="215">
        <v>0</v>
      </c>
      <c r="U11" s="215">
        <v>0</v>
      </c>
      <c r="V11" s="215">
        <v>0</v>
      </c>
      <c r="W11" s="215">
        <v>0</v>
      </c>
      <c r="X11" s="215">
        <v>0</v>
      </c>
      <c r="Y11" s="215">
        <v>0</v>
      </c>
      <c r="Z11" s="215">
        <v>0</v>
      </c>
      <c r="AA11" s="215">
        <v>0</v>
      </c>
      <c r="AB11" s="215">
        <v>0</v>
      </c>
      <c r="AC11" s="215">
        <v>0</v>
      </c>
      <c r="AD11" s="215">
        <v>0</v>
      </c>
      <c r="AE11" s="215">
        <v>0</v>
      </c>
      <c r="AF11" s="215">
        <v>0</v>
      </c>
      <c r="AG11" s="215">
        <v>0</v>
      </c>
      <c r="AH11" s="215">
        <v>0</v>
      </c>
      <c r="AI11" s="215">
        <v>0</v>
      </c>
      <c r="AJ11" s="215">
        <v>0</v>
      </c>
      <c r="AK11" s="215">
        <v>0</v>
      </c>
      <c r="AL11" s="215">
        <v>0</v>
      </c>
      <c r="AM11" s="215">
        <v>0</v>
      </c>
      <c r="AN11" s="215">
        <v>0</v>
      </c>
      <c r="AO11" s="215">
        <v>0</v>
      </c>
      <c r="AP11" s="215">
        <v>0</v>
      </c>
      <c r="AQ11" s="215">
        <v>0</v>
      </c>
      <c r="AR11" s="215">
        <v>0</v>
      </c>
      <c r="AS11" s="215">
        <v>0</v>
      </c>
      <c r="AT11" s="215">
        <v>0</v>
      </c>
      <c r="AU11" s="215">
        <v>0</v>
      </c>
      <c r="AV11" s="215">
        <v>0</v>
      </c>
      <c r="AW11" s="215">
        <v>0</v>
      </c>
      <c r="AX11" s="215">
        <v>0</v>
      </c>
      <c r="AY11" s="215">
        <v>0</v>
      </c>
      <c r="AZ11" s="215">
        <v>0</v>
      </c>
      <c r="BA11" s="215">
        <v>0</v>
      </c>
      <c r="BB11" s="215">
        <v>0</v>
      </c>
      <c r="BC11" s="215">
        <v>448</v>
      </c>
      <c r="BD11" s="215">
        <v>459</v>
      </c>
      <c r="BE11" s="215">
        <v>493</v>
      </c>
      <c r="BF11" s="215">
        <v>541</v>
      </c>
      <c r="BG11" s="215">
        <v>632</v>
      </c>
      <c r="BH11" s="215">
        <v>702</v>
      </c>
      <c r="BI11" s="215">
        <v>754</v>
      </c>
      <c r="BJ11" s="215">
        <v>803</v>
      </c>
      <c r="BK11" s="215">
        <v>852</v>
      </c>
      <c r="BL11" s="215">
        <v>907</v>
      </c>
      <c r="BM11" s="215">
        <v>961</v>
      </c>
      <c r="BN11" s="215">
        <v>1004</v>
      </c>
      <c r="BO11" s="215">
        <v>1032</v>
      </c>
      <c r="BP11" s="215">
        <v>1056</v>
      </c>
      <c r="BQ11" s="215">
        <v>1071</v>
      </c>
      <c r="BR11" s="215">
        <v>1108</v>
      </c>
      <c r="BS11" s="215">
        <v>1170</v>
      </c>
      <c r="BT11" s="215">
        <v>1210</v>
      </c>
      <c r="BU11" s="215">
        <v>1245</v>
      </c>
      <c r="BV11" s="215">
        <v>1219</v>
      </c>
      <c r="BW11" s="215">
        <v>1179</v>
      </c>
      <c r="BX11" s="215">
        <v>1181</v>
      </c>
      <c r="BY11" s="215">
        <v>1187</v>
      </c>
      <c r="BZ11" s="215">
        <v>1229</v>
      </c>
      <c r="CA11" s="215">
        <v>1258</v>
      </c>
      <c r="CB11" s="215">
        <v>1319</v>
      </c>
      <c r="CC11" s="215">
        <v>1365</v>
      </c>
      <c r="CD11" s="215">
        <v>1394</v>
      </c>
      <c r="CE11" s="215">
        <v>1371</v>
      </c>
      <c r="CF11" s="215">
        <v>1357</v>
      </c>
      <c r="CG11" s="216">
        <v>1366</v>
      </c>
    </row>
    <row r="12" spans="1:85" x14ac:dyDescent="0.35">
      <c r="B12" s="218" t="s">
        <v>469</v>
      </c>
      <c r="D12" s="219">
        <v>0</v>
      </c>
      <c r="E12" s="219">
        <v>0</v>
      </c>
      <c r="F12" s="219">
        <v>0</v>
      </c>
      <c r="G12" s="219">
        <v>0</v>
      </c>
      <c r="H12" s="219">
        <v>0</v>
      </c>
      <c r="I12" s="219">
        <v>0</v>
      </c>
      <c r="J12" s="219">
        <v>0</v>
      </c>
      <c r="K12" s="219">
        <v>0</v>
      </c>
      <c r="L12" s="219">
        <v>0</v>
      </c>
      <c r="M12" s="219">
        <v>0</v>
      </c>
      <c r="N12" s="219">
        <v>0</v>
      </c>
      <c r="O12" s="219">
        <v>0</v>
      </c>
      <c r="P12" s="219">
        <v>0</v>
      </c>
      <c r="Q12" s="219">
        <v>0</v>
      </c>
      <c r="R12" s="219">
        <v>0</v>
      </c>
      <c r="S12" s="219">
        <v>0</v>
      </c>
      <c r="T12" s="219">
        <v>0</v>
      </c>
      <c r="U12" s="219">
        <v>0</v>
      </c>
      <c r="V12" s="219">
        <v>0</v>
      </c>
      <c r="W12" s="219">
        <v>0</v>
      </c>
      <c r="X12" s="219">
        <v>0</v>
      </c>
      <c r="Y12" s="219">
        <v>0</v>
      </c>
      <c r="Z12" s="219">
        <v>0</v>
      </c>
      <c r="AA12" s="219">
        <v>0</v>
      </c>
      <c r="AB12" s="219">
        <v>0</v>
      </c>
      <c r="AC12" s="219">
        <v>0</v>
      </c>
      <c r="AD12" s="219">
        <v>0</v>
      </c>
      <c r="AE12" s="219">
        <v>0</v>
      </c>
      <c r="AF12" s="219">
        <v>0</v>
      </c>
      <c r="AG12" s="219">
        <v>0</v>
      </c>
      <c r="AH12" s="219">
        <v>6</v>
      </c>
      <c r="AI12" s="219">
        <v>6</v>
      </c>
      <c r="AJ12" s="219">
        <v>7</v>
      </c>
      <c r="AK12" s="219">
        <v>7</v>
      </c>
      <c r="AL12" s="219">
        <v>8</v>
      </c>
      <c r="AM12" s="219">
        <v>9</v>
      </c>
      <c r="AN12" s="219">
        <v>10</v>
      </c>
      <c r="AO12" s="219">
        <v>10</v>
      </c>
      <c r="AP12" s="219">
        <v>33</v>
      </c>
      <c r="AQ12" s="219">
        <v>76</v>
      </c>
      <c r="AR12" s="219">
        <v>104</v>
      </c>
      <c r="AS12" s="219">
        <v>118</v>
      </c>
      <c r="AT12" s="219">
        <v>130</v>
      </c>
      <c r="AU12" s="219">
        <v>152</v>
      </c>
      <c r="AV12" s="219">
        <v>182</v>
      </c>
      <c r="AW12" s="219">
        <v>220</v>
      </c>
      <c r="AX12" s="219">
        <v>263</v>
      </c>
      <c r="AY12" s="219">
        <v>326</v>
      </c>
      <c r="AZ12" s="219">
        <v>343</v>
      </c>
      <c r="BA12" s="219">
        <v>367</v>
      </c>
      <c r="BB12" s="219">
        <v>373</v>
      </c>
      <c r="BC12" s="219">
        <v>378</v>
      </c>
      <c r="BD12" s="219">
        <v>384</v>
      </c>
      <c r="BE12" s="219">
        <v>386</v>
      </c>
      <c r="BF12" s="219">
        <v>395</v>
      </c>
      <c r="BG12" s="219">
        <v>406</v>
      </c>
      <c r="BH12" s="219">
        <v>429</v>
      </c>
      <c r="BI12" s="219">
        <v>446</v>
      </c>
      <c r="BJ12" s="219">
        <v>458</v>
      </c>
      <c r="BK12" s="219">
        <v>471</v>
      </c>
      <c r="BL12" s="219">
        <v>492</v>
      </c>
      <c r="BM12" s="219">
        <v>521</v>
      </c>
      <c r="BN12" s="219">
        <v>553</v>
      </c>
      <c r="BO12" s="219">
        <v>584</v>
      </c>
      <c r="BP12" s="219">
        <v>618</v>
      </c>
      <c r="BQ12" s="219">
        <v>653</v>
      </c>
      <c r="BR12" s="219">
        <v>699</v>
      </c>
      <c r="BS12" s="219">
        <v>760</v>
      </c>
      <c r="BT12" s="219">
        <v>798</v>
      </c>
      <c r="BU12" s="219">
        <v>826</v>
      </c>
      <c r="BV12" s="219">
        <v>815</v>
      </c>
      <c r="BW12" s="219">
        <v>808</v>
      </c>
      <c r="BX12" s="196">
        <v>850</v>
      </c>
      <c r="BY12" s="196">
        <v>847</v>
      </c>
      <c r="BZ12" s="196">
        <v>871</v>
      </c>
      <c r="CA12" s="196">
        <v>903</v>
      </c>
      <c r="CB12" s="196">
        <v>947</v>
      </c>
      <c r="CC12" s="196">
        <v>980</v>
      </c>
      <c r="CD12" s="196">
        <v>1012</v>
      </c>
      <c r="CE12" s="196">
        <v>1011</v>
      </c>
      <c r="CF12" s="196">
        <v>1011</v>
      </c>
      <c r="CG12" s="220">
        <v>1023</v>
      </c>
    </row>
    <row r="13" spans="1:85" x14ac:dyDescent="0.35">
      <c r="B13" s="218" t="s">
        <v>470</v>
      </c>
      <c r="D13" s="219">
        <v>0</v>
      </c>
      <c r="E13" s="219">
        <v>0</v>
      </c>
      <c r="F13" s="219">
        <v>0</v>
      </c>
      <c r="G13" s="219">
        <v>0</v>
      </c>
      <c r="H13" s="219">
        <v>0</v>
      </c>
      <c r="I13" s="219">
        <v>0</v>
      </c>
      <c r="J13" s="219">
        <v>0</v>
      </c>
      <c r="K13" s="219">
        <v>0</v>
      </c>
      <c r="L13" s="219">
        <v>0</v>
      </c>
      <c r="M13" s="219">
        <v>0</v>
      </c>
      <c r="N13" s="219">
        <v>0</v>
      </c>
      <c r="O13" s="219">
        <v>0</v>
      </c>
      <c r="P13" s="219">
        <v>0</v>
      </c>
      <c r="Q13" s="219">
        <v>0</v>
      </c>
      <c r="R13" s="219">
        <v>0</v>
      </c>
      <c r="S13" s="219">
        <v>0</v>
      </c>
      <c r="T13" s="219">
        <v>0</v>
      </c>
      <c r="U13" s="219">
        <v>0</v>
      </c>
      <c r="V13" s="219">
        <v>0</v>
      </c>
      <c r="W13" s="219">
        <v>0</v>
      </c>
      <c r="X13" s="219">
        <v>0</v>
      </c>
      <c r="Y13" s="219">
        <v>0</v>
      </c>
      <c r="Z13" s="219">
        <v>0</v>
      </c>
      <c r="AA13" s="219">
        <v>0</v>
      </c>
      <c r="AB13" s="219">
        <v>0</v>
      </c>
      <c r="AC13" s="219">
        <v>0</v>
      </c>
      <c r="AD13" s="219">
        <v>0</v>
      </c>
      <c r="AE13" s="219">
        <v>0</v>
      </c>
      <c r="AF13" s="219">
        <v>0</v>
      </c>
      <c r="AG13" s="219">
        <v>0</v>
      </c>
      <c r="AH13" s="219">
        <v>0</v>
      </c>
      <c r="AI13" s="219">
        <v>0</v>
      </c>
      <c r="AJ13" s="219">
        <v>0</v>
      </c>
      <c r="AK13" s="219">
        <v>0</v>
      </c>
      <c r="AL13" s="219">
        <v>0</v>
      </c>
      <c r="AM13" s="219">
        <v>0</v>
      </c>
      <c r="AN13" s="219">
        <v>0</v>
      </c>
      <c r="AO13" s="219">
        <v>0</v>
      </c>
      <c r="AP13" s="219">
        <v>0</v>
      </c>
      <c r="AQ13" s="219">
        <v>0</v>
      </c>
      <c r="AR13" s="219">
        <v>0</v>
      </c>
      <c r="AS13" s="219">
        <v>0</v>
      </c>
      <c r="AT13" s="219">
        <v>0</v>
      </c>
      <c r="AU13" s="219">
        <v>0</v>
      </c>
      <c r="AV13" s="219">
        <v>0</v>
      </c>
      <c r="AW13" s="219">
        <v>0</v>
      </c>
      <c r="AX13" s="219">
        <v>0</v>
      </c>
      <c r="AY13" s="219">
        <v>0</v>
      </c>
      <c r="AZ13" s="219">
        <v>0</v>
      </c>
      <c r="BA13" s="219">
        <v>0</v>
      </c>
      <c r="BB13" s="219">
        <v>0</v>
      </c>
      <c r="BC13" s="219">
        <v>0</v>
      </c>
      <c r="BD13" s="219">
        <v>0</v>
      </c>
      <c r="BE13" s="219">
        <v>0</v>
      </c>
      <c r="BF13" s="219">
        <v>0</v>
      </c>
      <c r="BG13" s="219">
        <v>226</v>
      </c>
      <c r="BH13" s="219">
        <v>273</v>
      </c>
      <c r="BI13" s="219">
        <v>308</v>
      </c>
      <c r="BJ13" s="219">
        <v>345</v>
      </c>
      <c r="BK13" s="219">
        <v>381</v>
      </c>
      <c r="BL13" s="219">
        <v>414</v>
      </c>
      <c r="BM13" s="219">
        <v>439</v>
      </c>
      <c r="BN13" s="219">
        <v>451</v>
      </c>
      <c r="BO13" s="219">
        <v>448</v>
      </c>
      <c r="BP13" s="219">
        <v>438</v>
      </c>
      <c r="BQ13" s="219">
        <v>418</v>
      </c>
      <c r="BR13" s="219">
        <v>409</v>
      </c>
      <c r="BS13" s="219">
        <v>411</v>
      </c>
      <c r="BT13" s="219">
        <v>412</v>
      </c>
      <c r="BU13" s="219">
        <v>419</v>
      </c>
      <c r="BV13" s="219">
        <v>404</v>
      </c>
      <c r="BW13" s="219">
        <v>371</v>
      </c>
      <c r="BX13" s="196">
        <v>331</v>
      </c>
      <c r="BY13" s="196">
        <v>340</v>
      </c>
      <c r="BZ13" s="196">
        <v>358</v>
      </c>
      <c r="CA13" s="196">
        <v>355</v>
      </c>
      <c r="CB13" s="196">
        <v>372</v>
      </c>
      <c r="CC13" s="196">
        <v>384</v>
      </c>
      <c r="CD13" s="196">
        <v>382</v>
      </c>
      <c r="CE13" s="196">
        <v>359</v>
      </c>
      <c r="CF13" s="196">
        <v>346</v>
      </c>
      <c r="CG13" s="220">
        <v>342</v>
      </c>
    </row>
    <row r="14" spans="1:85" ht="26.25" customHeight="1" x14ac:dyDescent="0.35">
      <c r="B14" s="207" t="s">
        <v>270</v>
      </c>
      <c r="D14" s="219">
        <v>0</v>
      </c>
      <c r="E14" s="219">
        <v>0</v>
      </c>
      <c r="F14" s="219">
        <v>0</v>
      </c>
      <c r="G14" s="219">
        <v>0</v>
      </c>
      <c r="H14" s="219">
        <v>0</v>
      </c>
      <c r="I14" s="219">
        <v>0</v>
      </c>
      <c r="J14" s="219">
        <v>0</v>
      </c>
      <c r="K14" s="219">
        <v>0</v>
      </c>
      <c r="L14" s="219">
        <v>0</v>
      </c>
      <c r="M14" s="219">
        <v>0</v>
      </c>
      <c r="N14" s="219">
        <v>0</v>
      </c>
      <c r="O14" s="219">
        <v>0</v>
      </c>
      <c r="P14" s="219">
        <v>0</v>
      </c>
      <c r="Q14" s="219">
        <v>0</v>
      </c>
      <c r="R14" s="219">
        <v>0</v>
      </c>
      <c r="S14" s="219">
        <v>0</v>
      </c>
      <c r="T14" s="219">
        <v>0</v>
      </c>
      <c r="U14" s="219">
        <v>0</v>
      </c>
      <c r="V14" s="219">
        <v>0</v>
      </c>
      <c r="W14" s="219">
        <v>0</v>
      </c>
      <c r="X14" s="219">
        <v>0</v>
      </c>
      <c r="Y14" s="219">
        <v>0</v>
      </c>
      <c r="Z14" s="219">
        <v>0</v>
      </c>
      <c r="AA14" s="219">
        <v>0</v>
      </c>
      <c r="AB14" s="219">
        <v>0</v>
      </c>
      <c r="AC14" s="219">
        <v>0</v>
      </c>
      <c r="AD14" s="219">
        <v>0</v>
      </c>
      <c r="AE14" s="219">
        <v>0</v>
      </c>
      <c r="AF14" s="219">
        <v>0</v>
      </c>
      <c r="AG14" s="219">
        <v>0</v>
      </c>
      <c r="AH14" s="219">
        <v>7244</v>
      </c>
      <c r="AI14" s="219">
        <v>7250</v>
      </c>
      <c r="AJ14" s="219">
        <v>7230</v>
      </c>
      <c r="AK14" s="219">
        <v>7174</v>
      </c>
      <c r="AL14" s="219">
        <v>7091</v>
      </c>
      <c r="AM14" s="219">
        <v>6983</v>
      </c>
      <c r="AN14" s="219">
        <v>6924</v>
      </c>
      <c r="AO14" s="219">
        <v>6868</v>
      </c>
      <c r="AP14" s="219">
        <v>6816</v>
      </c>
      <c r="AQ14" s="219">
        <v>6768</v>
      </c>
      <c r="AR14" s="219">
        <v>6752</v>
      </c>
      <c r="AS14" s="219">
        <v>6745</v>
      </c>
      <c r="AT14" s="219">
        <v>6780</v>
      </c>
      <c r="AU14" s="219">
        <v>6854</v>
      </c>
      <c r="AV14" s="219">
        <v>6795</v>
      </c>
      <c r="AW14" s="219">
        <v>6849</v>
      </c>
      <c r="AX14" s="219">
        <v>6905</v>
      </c>
      <c r="AY14" s="219">
        <v>6943</v>
      </c>
      <c r="AZ14" s="219">
        <v>6970</v>
      </c>
      <c r="BA14" s="219">
        <v>7008</v>
      </c>
      <c r="BB14" s="219">
        <v>7021</v>
      </c>
      <c r="BC14" s="219">
        <v>7025</v>
      </c>
      <c r="BD14" s="219">
        <v>7012</v>
      </c>
      <c r="BE14" s="219">
        <v>6991</v>
      </c>
      <c r="BF14" s="219">
        <v>7042</v>
      </c>
      <c r="BG14" s="219"/>
      <c r="BH14" s="219"/>
      <c r="BI14" s="219"/>
      <c r="BJ14" s="219"/>
      <c r="BK14" s="219"/>
      <c r="BL14" s="219"/>
      <c r="BM14" s="219"/>
      <c r="BN14" s="219"/>
      <c r="BO14" s="219"/>
      <c r="BP14" s="219"/>
      <c r="BQ14" s="219"/>
      <c r="BR14" s="219"/>
      <c r="BS14" s="219"/>
      <c r="BT14" s="219"/>
      <c r="BU14" s="219"/>
      <c r="BV14" s="219"/>
      <c r="BW14" s="219"/>
      <c r="BX14" s="196"/>
      <c r="BY14" s="196"/>
      <c r="BZ14" s="196"/>
      <c r="CA14" s="196"/>
      <c r="CB14" s="196"/>
      <c r="CC14" s="196"/>
      <c r="CD14" s="196"/>
      <c r="CE14" s="196"/>
      <c r="CF14" s="196"/>
      <c r="CG14" s="220"/>
    </row>
    <row r="15" spans="1:85" x14ac:dyDescent="0.35">
      <c r="B15" s="218" t="s">
        <v>471</v>
      </c>
      <c r="D15" s="219">
        <v>0</v>
      </c>
      <c r="E15" s="219">
        <v>0</v>
      </c>
      <c r="F15" s="219">
        <v>0</v>
      </c>
      <c r="G15" s="219">
        <v>0</v>
      </c>
      <c r="H15" s="219">
        <v>0</v>
      </c>
      <c r="I15" s="219">
        <v>0</v>
      </c>
      <c r="J15" s="219">
        <v>0</v>
      </c>
      <c r="K15" s="219">
        <v>0</v>
      </c>
      <c r="L15" s="219">
        <v>0</v>
      </c>
      <c r="M15" s="219">
        <v>0</v>
      </c>
      <c r="N15" s="219">
        <v>0</v>
      </c>
      <c r="O15" s="219">
        <v>0</v>
      </c>
      <c r="P15" s="219">
        <v>0</v>
      </c>
      <c r="Q15" s="219">
        <v>0</v>
      </c>
      <c r="R15" s="219">
        <v>0</v>
      </c>
      <c r="S15" s="219">
        <v>0</v>
      </c>
      <c r="T15" s="219">
        <v>0</v>
      </c>
      <c r="U15" s="219">
        <v>0</v>
      </c>
      <c r="V15" s="219">
        <v>0</v>
      </c>
      <c r="W15" s="219">
        <v>0</v>
      </c>
      <c r="X15" s="219">
        <v>0</v>
      </c>
      <c r="Y15" s="219">
        <v>0</v>
      </c>
      <c r="Z15" s="219">
        <v>0</v>
      </c>
      <c r="AA15" s="219">
        <v>0</v>
      </c>
      <c r="AB15" s="219">
        <v>0</v>
      </c>
      <c r="AC15" s="219">
        <v>0</v>
      </c>
      <c r="AD15" s="219">
        <v>0</v>
      </c>
      <c r="AE15" s="219">
        <v>0</v>
      </c>
      <c r="AF15" s="219">
        <v>0</v>
      </c>
      <c r="AG15" s="219">
        <v>0</v>
      </c>
      <c r="AH15" s="219">
        <v>13589</v>
      </c>
      <c r="AI15" s="219">
        <v>13438</v>
      </c>
      <c r="AJ15" s="219">
        <v>13273</v>
      </c>
      <c r="AK15" s="219">
        <v>13079</v>
      </c>
      <c r="AL15" s="219">
        <v>12856</v>
      </c>
      <c r="AM15" s="219">
        <v>12584</v>
      </c>
      <c r="AN15" s="219">
        <v>12449</v>
      </c>
      <c r="AO15" s="219">
        <v>12325</v>
      </c>
      <c r="AP15" s="219">
        <v>12217</v>
      </c>
      <c r="AQ15" s="219">
        <v>12141</v>
      </c>
      <c r="AR15" s="219">
        <v>12124</v>
      </c>
      <c r="AS15" s="219">
        <v>12137</v>
      </c>
      <c r="AT15" s="219">
        <v>12227</v>
      </c>
      <c r="AU15" s="219">
        <v>12405</v>
      </c>
      <c r="AV15" s="219">
        <v>12285</v>
      </c>
      <c r="AW15" s="219">
        <v>12414</v>
      </c>
      <c r="AX15" s="219">
        <v>12543</v>
      </c>
      <c r="AY15" s="219">
        <v>12579</v>
      </c>
      <c r="AZ15" s="219">
        <v>12625</v>
      </c>
      <c r="BA15" s="219">
        <v>12729</v>
      </c>
      <c r="BB15" s="219">
        <v>12716</v>
      </c>
      <c r="BC15" s="219">
        <v>12689</v>
      </c>
      <c r="BD15" s="219">
        <v>12656</v>
      </c>
      <c r="BE15" s="219">
        <v>12600</v>
      </c>
      <c r="BF15" s="219">
        <v>12622</v>
      </c>
      <c r="BG15" s="219"/>
      <c r="BH15" s="219"/>
      <c r="BI15" s="219"/>
      <c r="BJ15" s="219"/>
      <c r="BK15" s="219"/>
      <c r="BL15" s="219"/>
      <c r="BM15" s="219"/>
      <c r="BN15" s="219"/>
      <c r="BO15" s="219"/>
      <c r="BP15" s="219"/>
      <c r="BQ15" s="219"/>
      <c r="BR15" s="219"/>
      <c r="BS15" s="219"/>
      <c r="BT15" s="219"/>
      <c r="BU15" s="219"/>
      <c r="BV15" s="219"/>
      <c r="BW15" s="219"/>
      <c r="BX15" s="196"/>
      <c r="BY15" s="196"/>
      <c r="BZ15" s="196"/>
      <c r="CA15" s="196"/>
      <c r="CB15" s="196"/>
      <c r="CC15" s="196"/>
      <c r="CD15" s="196"/>
      <c r="CE15" s="196"/>
      <c r="CF15" s="196"/>
      <c r="CG15" s="220"/>
    </row>
    <row r="16" spans="1:85" x14ac:dyDescent="0.35">
      <c r="B16" s="207" t="s">
        <v>382</v>
      </c>
      <c r="D16" s="215">
        <v>0</v>
      </c>
      <c r="E16" s="215">
        <v>0</v>
      </c>
      <c r="F16" s="215">
        <v>0</v>
      </c>
      <c r="G16" s="215">
        <v>0</v>
      </c>
      <c r="H16" s="215">
        <v>0</v>
      </c>
      <c r="I16" s="215">
        <v>0</v>
      </c>
      <c r="J16" s="215">
        <v>0</v>
      </c>
      <c r="K16" s="215">
        <v>0</v>
      </c>
      <c r="L16" s="215">
        <v>0</v>
      </c>
      <c r="M16" s="215">
        <v>0</v>
      </c>
      <c r="N16" s="215">
        <v>0</v>
      </c>
      <c r="O16" s="215">
        <v>0</v>
      </c>
      <c r="P16" s="215">
        <v>0</v>
      </c>
      <c r="Q16" s="215">
        <v>0</v>
      </c>
      <c r="R16" s="215">
        <v>0</v>
      </c>
      <c r="S16" s="215">
        <v>0</v>
      </c>
      <c r="T16" s="215">
        <v>0</v>
      </c>
      <c r="U16" s="215">
        <v>0</v>
      </c>
      <c r="V16" s="215">
        <v>0</v>
      </c>
      <c r="W16" s="215">
        <v>0</v>
      </c>
      <c r="X16" s="215">
        <v>0</v>
      </c>
      <c r="Y16" s="215">
        <v>0</v>
      </c>
      <c r="Z16" s="215">
        <v>0</v>
      </c>
      <c r="AA16" s="215">
        <v>0</v>
      </c>
      <c r="AB16" s="215">
        <v>8050</v>
      </c>
      <c r="AC16" s="215">
        <v>7980</v>
      </c>
      <c r="AD16" s="215">
        <v>9190</v>
      </c>
      <c r="AE16" s="215">
        <v>10</v>
      </c>
      <c r="AF16" s="215">
        <v>0</v>
      </c>
      <c r="AG16" s="215">
        <v>9800</v>
      </c>
      <c r="AH16" s="215">
        <v>10100</v>
      </c>
      <c r="AI16" s="215">
        <v>10100</v>
      </c>
      <c r="AJ16" s="215">
        <v>10300</v>
      </c>
      <c r="AK16" s="215">
        <v>10700</v>
      </c>
      <c r="AL16" s="215">
        <v>10800</v>
      </c>
      <c r="AM16" s="215">
        <v>10900</v>
      </c>
      <c r="AN16" s="215">
        <v>11100</v>
      </c>
      <c r="AO16" s="215">
        <v>11200</v>
      </c>
      <c r="AP16" s="215">
        <v>11500</v>
      </c>
      <c r="AQ16" s="215">
        <v>11587</v>
      </c>
      <c r="AR16" s="215">
        <v>11761</v>
      </c>
      <c r="AS16" s="215">
        <v>12077</v>
      </c>
      <c r="AT16" s="215">
        <v>12170</v>
      </c>
      <c r="AU16" s="215">
        <v>12500</v>
      </c>
      <c r="AV16" s="215">
        <v>12776</v>
      </c>
      <c r="AW16" s="215">
        <v>13601</v>
      </c>
      <c r="AX16" s="215">
        <v>13591</v>
      </c>
      <c r="AY16" s="215">
        <v>13894</v>
      </c>
      <c r="AZ16" s="215">
        <v>14405</v>
      </c>
      <c r="BA16" s="215">
        <v>13904</v>
      </c>
      <c r="BB16" s="215">
        <v>14048</v>
      </c>
      <c r="BC16" s="215">
        <v>13430</v>
      </c>
      <c r="BD16" s="215">
        <v>13518</v>
      </c>
      <c r="BE16" s="215">
        <v>13649</v>
      </c>
      <c r="BF16" s="215">
        <v>13721</v>
      </c>
      <c r="BG16" s="215">
        <v>14086</v>
      </c>
      <c r="BH16" s="215">
        <v>14223</v>
      </c>
      <c r="BI16" s="215">
        <v>14299</v>
      </c>
      <c r="BJ16" s="215">
        <v>14507</v>
      </c>
      <c r="BK16" s="215">
        <v>14731</v>
      </c>
      <c r="BL16" s="215">
        <v>14918</v>
      </c>
      <c r="BM16" s="215">
        <v>15370</v>
      </c>
      <c r="BN16" s="215">
        <v>15466</v>
      </c>
      <c r="BO16" s="215">
        <v>15547</v>
      </c>
      <c r="BP16" s="215">
        <v>15586</v>
      </c>
      <c r="BQ16" s="215">
        <v>15460</v>
      </c>
      <c r="BR16" s="215">
        <v>15789</v>
      </c>
      <c r="BS16" s="215">
        <v>16322</v>
      </c>
      <c r="BT16" s="215">
        <v>15952</v>
      </c>
      <c r="BU16" s="215">
        <v>15922</v>
      </c>
      <c r="BV16" s="215">
        <v>15812</v>
      </c>
      <c r="BW16" s="215">
        <v>15885</v>
      </c>
      <c r="BX16" s="215">
        <v>15852</v>
      </c>
      <c r="BY16" s="215">
        <v>16120</v>
      </c>
      <c r="BZ16" s="215">
        <v>16662</v>
      </c>
      <c r="CA16" s="215">
        <v>17350</v>
      </c>
      <c r="CB16" s="215">
        <v>17945</v>
      </c>
      <c r="CC16" s="215">
        <v>18521</v>
      </c>
      <c r="CD16" s="215">
        <v>18804</v>
      </c>
      <c r="CE16" s="215">
        <v>19010</v>
      </c>
      <c r="CF16" s="215">
        <v>19313</v>
      </c>
      <c r="CG16" s="216">
        <v>19738</v>
      </c>
    </row>
    <row r="17" spans="2:85" x14ac:dyDescent="0.35">
      <c r="B17" s="218" t="s">
        <v>383</v>
      </c>
      <c r="D17" s="215">
        <v>0</v>
      </c>
      <c r="E17" s="215">
        <v>0</v>
      </c>
      <c r="F17" s="215">
        <v>0</v>
      </c>
      <c r="G17" s="215">
        <v>0</v>
      </c>
      <c r="H17" s="215">
        <v>0</v>
      </c>
      <c r="I17" s="215">
        <v>0</v>
      </c>
      <c r="J17" s="215">
        <v>0</v>
      </c>
      <c r="K17" s="215">
        <v>0</v>
      </c>
      <c r="L17" s="215">
        <v>0</v>
      </c>
      <c r="M17" s="215">
        <v>0</v>
      </c>
      <c r="N17" s="215">
        <v>0</v>
      </c>
      <c r="O17" s="215">
        <v>0</v>
      </c>
      <c r="P17" s="215">
        <v>0</v>
      </c>
      <c r="Q17" s="215">
        <v>0</v>
      </c>
      <c r="R17" s="215">
        <v>0</v>
      </c>
      <c r="S17" s="215">
        <v>0</v>
      </c>
      <c r="T17" s="215">
        <v>0</v>
      </c>
      <c r="U17" s="215">
        <v>0</v>
      </c>
      <c r="V17" s="215">
        <v>0</v>
      </c>
      <c r="W17" s="215">
        <v>0</v>
      </c>
      <c r="X17" s="215">
        <v>0</v>
      </c>
      <c r="Y17" s="215">
        <v>0</v>
      </c>
      <c r="Z17" s="215">
        <v>0</v>
      </c>
      <c r="AA17" s="215">
        <v>0</v>
      </c>
      <c r="AB17" s="215">
        <v>0</v>
      </c>
      <c r="AC17" s="215">
        <v>7720</v>
      </c>
      <c r="AD17" s="215">
        <v>8850</v>
      </c>
      <c r="AE17" s="215">
        <v>10</v>
      </c>
      <c r="AF17" s="215">
        <v>0</v>
      </c>
      <c r="AG17" s="215">
        <v>0</v>
      </c>
      <c r="AH17" s="215">
        <v>9600</v>
      </c>
      <c r="AI17" s="215">
        <v>9600</v>
      </c>
      <c r="AJ17" s="215">
        <v>9800</v>
      </c>
      <c r="AK17" s="215">
        <v>10100</v>
      </c>
      <c r="AL17" s="215">
        <v>10200</v>
      </c>
      <c r="AM17" s="215">
        <v>10300</v>
      </c>
      <c r="AN17" s="215">
        <v>10500</v>
      </c>
      <c r="AO17" s="215">
        <v>10500</v>
      </c>
      <c r="AP17" s="215">
        <v>10700</v>
      </c>
      <c r="AQ17" s="215">
        <v>10700</v>
      </c>
      <c r="AR17" s="215">
        <v>10900</v>
      </c>
      <c r="AS17" s="215">
        <v>11200</v>
      </c>
      <c r="AT17" s="215">
        <v>11236</v>
      </c>
      <c r="AU17" s="215">
        <v>11432</v>
      </c>
      <c r="AV17" s="215">
        <v>11511</v>
      </c>
      <c r="AW17" s="215">
        <v>12209</v>
      </c>
      <c r="AX17" s="215">
        <v>12331</v>
      </c>
      <c r="AY17" s="215">
        <v>12418</v>
      </c>
      <c r="AZ17" s="215">
        <v>12861</v>
      </c>
      <c r="BA17" s="215">
        <v>12326</v>
      </c>
      <c r="BB17" s="215">
        <v>12442</v>
      </c>
      <c r="BC17" s="215">
        <v>11818</v>
      </c>
      <c r="BD17" s="215">
        <v>11896</v>
      </c>
      <c r="BE17" s="215">
        <v>12014</v>
      </c>
      <c r="BF17" s="215">
        <v>12002</v>
      </c>
      <c r="BG17" s="215">
        <v>12232</v>
      </c>
      <c r="BH17" s="215">
        <v>12302</v>
      </c>
      <c r="BI17" s="215">
        <v>12387</v>
      </c>
      <c r="BJ17" s="215">
        <v>12586</v>
      </c>
      <c r="BK17" s="215">
        <v>12728</v>
      </c>
      <c r="BL17" s="215">
        <v>11754</v>
      </c>
      <c r="BM17" s="215">
        <v>12123</v>
      </c>
      <c r="BN17" s="215">
        <v>12239</v>
      </c>
      <c r="BO17" s="215">
        <v>12335</v>
      </c>
      <c r="BP17" s="215">
        <v>12346</v>
      </c>
      <c r="BQ17" s="215">
        <v>12245</v>
      </c>
      <c r="BR17" s="215">
        <v>12459</v>
      </c>
      <c r="BS17" s="215">
        <v>12757</v>
      </c>
      <c r="BT17" s="215">
        <v>12642</v>
      </c>
      <c r="BU17" s="215">
        <v>12605</v>
      </c>
      <c r="BV17" s="215">
        <v>12570</v>
      </c>
      <c r="BW17" s="215">
        <v>12405</v>
      </c>
      <c r="BX17" s="215">
        <v>12275</v>
      </c>
      <c r="BY17" s="215">
        <v>12410</v>
      </c>
      <c r="BZ17" s="215">
        <v>12588</v>
      </c>
      <c r="CA17" s="215">
        <v>12798</v>
      </c>
      <c r="CB17" s="215">
        <v>12993</v>
      </c>
      <c r="CC17" s="215">
        <v>13217</v>
      </c>
      <c r="CD17" s="215">
        <v>13167</v>
      </c>
      <c r="CE17" s="215">
        <v>13049</v>
      </c>
      <c r="CF17" s="215">
        <v>13226</v>
      </c>
      <c r="CG17" s="216">
        <v>13464</v>
      </c>
    </row>
    <row r="18" spans="2:85" x14ac:dyDescent="0.35">
      <c r="B18" s="218" t="s">
        <v>384</v>
      </c>
      <c r="D18" s="215">
        <v>0</v>
      </c>
      <c r="E18" s="215">
        <v>0</v>
      </c>
      <c r="F18" s="215">
        <v>0</v>
      </c>
      <c r="G18" s="215">
        <v>0</v>
      </c>
      <c r="H18" s="215">
        <v>0</v>
      </c>
      <c r="I18" s="215">
        <v>0</v>
      </c>
      <c r="J18" s="215">
        <v>0</v>
      </c>
      <c r="K18" s="215">
        <v>0</v>
      </c>
      <c r="L18" s="215">
        <v>0</v>
      </c>
      <c r="M18" s="215">
        <v>0</v>
      </c>
      <c r="N18" s="215">
        <v>0</v>
      </c>
      <c r="O18" s="215">
        <v>0</v>
      </c>
      <c r="P18" s="215">
        <v>0</v>
      </c>
      <c r="Q18" s="215">
        <v>0</v>
      </c>
      <c r="R18" s="215">
        <v>0</v>
      </c>
      <c r="S18" s="215">
        <v>0</v>
      </c>
      <c r="T18" s="215">
        <v>0</v>
      </c>
      <c r="U18" s="215">
        <v>0</v>
      </c>
      <c r="V18" s="215">
        <v>0</v>
      </c>
      <c r="W18" s="215">
        <v>0</v>
      </c>
      <c r="X18" s="215">
        <v>0</v>
      </c>
      <c r="Y18" s="215">
        <v>0</v>
      </c>
      <c r="Z18" s="215">
        <v>0</v>
      </c>
      <c r="AA18" s="215">
        <v>0</v>
      </c>
      <c r="AB18" s="215">
        <v>8050</v>
      </c>
      <c r="AC18" s="215">
        <v>260</v>
      </c>
      <c r="AD18" s="215">
        <v>340</v>
      </c>
      <c r="AE18" s="215">
        <v>0</v>
      </c>
      <c r="AF18" s="215">
        <v>0</v>
      </c>
      <c r="AG18" s="215">
        <v>9800</v>
      </c>
      <c r="AH18" s="215">
        <v>500</v>
      </c>
      <c r="AI18" s="215">
        <v>500</v>
      </c>
      <c r="AJ18" s="215">
        <v>500</v>
      </c>
      <c r="AK18" s="215">
        <v>600</v>
      </c>
      <c r="AL18" s="215">
        <v>600</v>
      </c>
      <c r="AM18" s="215">
        <v>600</v>
      </c>
      <c r="AN18" s="215">
        <v>600</v>
      </c>
      <c r="AO18" s="215">
        <v>700</v>
      </c>
      <c r="AP18" s="215">
        <v>800</v>
      </c>
      <c r="AQ18" s="215">
        <v>887</v>
      </c>
      <c r="AR18" s="215">
        <v>861</v>
      </c>
      <c r="AS18" s="215">
        <v>877</v>
      </c>
      <c r="AT18" s="215">
        <v>934</v>
      </c>
      <c r="AU18" s="215">
        <v>1067</v>
      </c>
      <c r="AV18" s="215">
        <v>1265</v>
      </c>
      <c r="AW18" s="215">
        <v>1392</v>
      </c>
      <c r="AX18" s="215">
        <v>1260</v>
      </c>
      <c r="AY18" s="215">
        <v>1476</v>
      </c>
      <c r="AZ18" s="215">
        <v>1544</v>
      </c>
      <c r="BA18" s="215">
        <v>1578</v>
      </c>
      <c r="BB18" s="215">
        <v>1607</v>
      </c>
      <c r="BC18" s="215">
        <v>1612</v>
      </c>
      <c r="BD18" s="215">
        <v>1622</v>
      </c>
      <c r="BE18" s="215">
        <v>1635</v>
      </c>
      <c r="BF18" s="215">
        <v>1719</v>
      </c>
      <c r="BG18" s="215">
        <v>1854</v>
      </c>
      <c r="BH18" s="215">
        <v>1921</v>
      </c>
      <c r="BI18" s="215">
        <v>1912</v>
      </c>
      <c r="BJ18" s="215">
        <v>1920</v>
      </c>
      <c r="BK18" s="215">
        <v>2003</v>
      </c>
      <c r="BL18" s="215">
        <v>3164</v>
      </c>
      <c r="BM18" s="215">
        <v>3246</v>
      </c>
      <c r="BN18" s="215">
        <v>3227</v>
      </c>
      <c r="BO18" s="215">
        <v>3212</v>
      </c>
      <c r="BP18" s="215">
        <v>3240</v>
      </c>
      <c r="BQ18" s="215">
        <v>3215</v>
      </c>
      <c r="BR18" s="215">
        <v>3329</v>
      </c>
      <c r="BS18" s="215">
        <v>3565</v>
      </c>
      <c r="BT18" s="215">
        <v>3310</v>
      </c>
      <c r="BU18" s="215">
        <v>3317</v>
      </c>
      <c r="BV18" s="215">
        <v>3241</v>
      </c>
      <c r="BW18" s="215">
        <v>3479</v>
      </c>
      <c r="BX18" s="215">
        <v>3577</v>
      </c>
      <c r="BY18" s="215">
        <v>3710</v>
      </c>
      <c r="BZ18" s="215">
        <v>4075</v>
      </c>
      <c r="CA18" s="215">
        <v>4552</v>
      </c>
      <c r="CB18" s="215">
        <v>4952</v>
      </c>
      <c r="CC18" s="215">
        <v>5304</v>
      </c>
      <c r="CD18" s="215">
        <v>5637</v>
      </c>
      <c r="CE18" s="215">
        <v>5961</v>
      </c>
      <c r="CF18" s="215">
        <v>6086</v>
      </c>
      <c r="CG18" s="216">
        <v>6274</v>
      </c>
    </row>
    <row r="19" spans="2:85" ht="26.25" customHeight="1" x14ac:dyDescent="0.35">
      <c r="B19" s="207" t="s">
        <v>26</v>
      </c>
      <c r="D19" s="215">
        <v>0</v>
      </c>
      <c r="E19" s="215">
        <v>0</v>
      </c>
      <c r="F19" s="215">
        <v>0</v>
      </c>
      <c r="G19" s="215">
        <v>0</v>
      </c>
      <c r="H19" s="215">
        <v>0</v>
      </c>
      <c r="I19" s="215">
        <v>0</v>
      </c>
      <c r="J19" s="215">
        <v>0</v>
      </c>
      <c r="K19" s="215">
        <v>0</v>
      </c>
      <c r="L19" s="215">
        <v>0</v>
      </c>
      <c r="M19" s="215">
        <v>0</v>
      </c>
      <c r="N19" s="215">
        <v>0</v>
      </c>
      <c r="O19" s="215">
        <v>0</v>
      </c>
      <c r="P19" s="215">
        <v>0</v>
      </c>
      <c r="Q19" s="215">
        <v>0</v>
      </c>
      <c r="R19" s="215">
        <v>0</v>
      </c>
      <c r="S19" s="215">
        <v>0</v>
      </c>
      <c r="T19" s="215">
        <v>0</v>
      </c>
      <c r="U19" s="215">
        <v>0</v>
      </c>
      <c r="V19" s="215">
        <v>0</v>
      </c>
      <c r="W19" s="215">
        <v>0</v>
      </c>
      <c r="X19" s="215">
        <v>0</v>
      </c>
      <c r="Y19" s="215">
        <v>0</v>
      </c>
      <c r="Z19" s="215">
        <v>0</v>
      </c>
      <c r="AA19" s="215">
        <v>0</v>
      </c>
      <c r="AB19" s="215">
        <v>0</v>
      </c>
      <c r="AC19" s="215">
        <v>0</v>
      </c>
      <c r="AD19" s="215">
        <v>0</v>
      </c>
      <c r="AE19" s="215">
        <v>0</v>
      </c>
      <c r="AF19" s="215">
        <v>0</v>
      </c>
      <c r="AG19" s="215">
        <v>0</v>
      </c>
      <c r="AH19" s="215">
        <v>5460</v>
      </c>
      <c r="AI19" s="215">
        <v>5396</v>
      </c>
      <c r="AJ19" s="215">
        <v>5800</v>
      </c>
      <c r="AK19" s="215">
        <v>6555</v>
      </c>
      <c r="AL19" s="215">
        <v>6950</v>
      </c>
      <c r="AM19" s="215">
        <v>7020</v>
      </c>
      <c r="AN19" s="215">
        <v>7230</v>
      </c>
      <c r="AO19" s="215">
        <v>7020</v>
      </c>
      <c r="AP19" s="215">
        <v>7050</v>
      </c>
      <c r="AQ19" s="215">
        <v>6875</v>
      </c>
      <c r="AR19" s="215">
        <v>5143</v>
      </c>
      <c r="AS19" s="215">
        <v>5201</v>
      </c>
      <c r="AT19" s="215">
        <v>6726</v>
      </c>
      <c r="AU19" s="215">
        <v>6367</v>
      </c>
      <c r="AV19" s="215">
        <v>6704</v>
      </c>
      <c r="AW19" s="215">
        <v>5466</v>
      </c>
      <c r="AX19" s="215">
        <v>5615</v>
      </c>
      <c r="AY19" s="215">
        <v>5690</v>
      </c>
      <c r="AZ19" s="215">
        <v>5618</v>
      </c>
      <c r="BA19" s="215">
        <v>5479</v>
      </c>
      <c r="BB19" s="215">
        <v>5306</v>
      </c>
      <c r="BC19" s="215">
        <v>5051</v>
      </c>
      <c r="BD19" s="215">
        <v>4761</v>
      </c>
      <c r="BE19" s="215">
        <v>4664</v>
      </c>
      <c r="BF19" s="215">
        <v>4625</v>
      </c>
      <c r="BG19" s="215">
        <v>4693</v>
      </c>
      <c r="BH19" s="215">
        <v>4915</v>
      </c>
      <c r="BI19" s="215">
        <v>5029</v>
      </c>
      <c r="BJ19" s="215">
        <v>5080</v>
      </c>
      <c r="BK19" s="215">
        <v>5068</v>
      </c>
      <c r="BL19" s="215">
        <v>5158</v>
      </c>
      <c r="BM19" s="215">
        <v>5571</v>
      </c>
      <c r="BN19" s="215">
        <v>5805</v>
      </c>
      <c r="BO19" s="215">
        <v>5874</v>
      </c>
      <c r="BP19" s="215">
        <v>5911</v>
      </c>
      <c r="BQ19" s="215"/>
      <c r="BR19" s="215"/>
      <c r="BS19" s="215"/>
      <c r="BT19" s="215"/>
      <c r="BU19" s="215"/>
      <c r="BV19" s="215"/>
      <c r="BW19" s="215"/>
      <c r="BX19" s="215"/>
      <c r="BY19" s="215"/>
      <c r="BZ19" s="215"/>
      <c r="CA19" s="215"/>
      <c r="CB19" s="215"/>
      <c r="CC19" s="215"/>
      <c r="CD19" s="215"/>
      <c r="CE19" s="215"/>
      <c r="CF19" s="215"/>
      <c r="CG19" s="216"/>
    </row>
    <row r="20" spans="2:85" x14ac:dyDescent="0.35">
      <c r="B20" s="207" t="s">
        <v>389</v>
      </c>
      <c r="D20" s="215">
        <v>0</v>
      </c>
      <c r="E20" s="215">
        <v>0</v>
      </c>
      <c r="F20" s="215">
        <v>0</v>
      </c>
      <c r="G20" s="215">
        <v>0</v>
      </c>
      <c r="H20" s="215">
        <v>0</v>
      </c>
      <c r="I20" s="215">
        <v>0</v>
      </c>
      <c r="J20" s="215">
        <v>0</v>
      </c>
      <c r="K20" s="215">
        <v>0</v>
      </c>
      <c r="L20" s="215">
        <v>0</v>
      </c>
      <c r="M20" s="215">
        <v>0</v>
      </c>
      <c r="N20" s="215">
        <v>0</v>
      </c>
      <c r="O20" s="215">
        <v>0</v>
      </c>
      <c r="P20" s="215">
        <v>0</v>
      </c>
      <c r="Q20" s="215">
        <v>0</v>
      </c>
      <c r="R20" s="215">
        <v>0</v>
      </c>
      <c r="S20" s="215">
        <v>0</v>
      </c>
      <c r="T20" s="215">
        <v>0</v>
      </c>
      <c r="U20" s="215">
        <v>0</v>
      </c>
      <c r="V20" s="215">
        <v>0</v>
      </c>
      <c r="W20" s="215">
        <v>0</v>
      </c>
      <c r="X20" s="215">
        <v>0</v>
      </c>
      <c r="Y20" s="215">
        <v>0</v>
      </c>
      <c r="Z20" s="215">
        <v>0</v>
      </c>
      <c r="AA20" s="215">
        <v>0</v>
      </c>
      <c r="AB20" s="215">
        <v>0</v>
      </c>
      <c r="AC20" s="215">
        <v>0</v>
      </c>
      <c r="AD20" s="215">
        <v>0</v>
      </c>
      <c r="AE20" s="215">
        <v>0</v>
      </c>
      <c r="AF20" s="215">
        <v>0</v>
      </c>
      <c r="AG20" s="215">
        <v>0</v>
      </c>
      <c r="AH20" s="215">
        <v>0</v>
      </c>
      <c r="AI20" s="215">
        <v>0</v>
      </c>
      <c r="AJ20" s="215">
        <v>0</v>
      </c>
      <c r="AK20" s="215">
        <v>0</v>
      </c>
      <c r="AL20" s="215">
        <v>0</v>
      </c>
      <c r="AM20" s="215">
        <v>0</v>
      </c>
      <c r="AN20" s="215">
        <v>0</v>
      </c>
      <c r="AO20" s="215">
        <v>0</v>
      </c>
      <c r="AP20" s="215">
        <v>0</v>
      </c>
      <c r="AQ20" s="215">
        <v>0</v>
      </c>
      <c r="AR20" s="215">
        <v>0</v>
      </c>
      <c r="AS20" s="215">
        <v>0</v>
      </c>
      <c r="AT20" s="215">
        <v>0</v>
      </c>
      <c r="AU20" s="215">
        <v>0</v>
      </c>
      <c r="AV20" s="215">
        <v>1045</v>
      </c>
      <c r="AW20" s="215">
        <v>1286</v>
      </c>
      <c r="AX20" s="215">
        <v>1466</v>
      </c>
      <c r="AY20" s="215">
        <v>1669</v>
      </c>
      <c r="AZ20" s="215">
        <v>1846</v>
      </c>
      <c r="BA20" s="215">
        <v>2004</v>
      </c>
      <c r="BB20" s="215">
        <v>2092</v>
      </c>
      <c r="BC20" s="215">
        <v>2165</v>
      </c>
      <c r="BD20" s="215">
        <v>2255</v>
      </c>
      <c r="BE20" s="215">
        <v>2368</v>
      </c>
      <c r="BF20" s="215">
        <v>2490</v>
      </c>
      <c r="BG20" s="215">
        <v>2607</v>
      </c>
      <c r="BH20" s="215">
        <v>2701</v>
      </c>
      <c r="BI20" s="215">
        <v>2777</v>
      </c>
      <c r="BJ20" s="215">
        <v>2852</v>
      </c>
      <c r="BK20" s="215">
        <v>2941</v>
      </c>
      <c r="BL20" s="215">
        <v>3034</v>
      </c>
      <c r="BM20" s="215">
        <v>3133</v>
      </c>
      <c r="BN20" s="215">
        <v>3205</v>
      </c>
      <c r="BO20" s="215">
        <v>3253</v>
      </c>
      <c r="BP20" s="215">
        <v>3307</v>
      </c>
      <c r="BQ20" s="215">
        <v>3307</v>
      </c>
      <c r="BR20" s="215">
        <v>3214</v>
      </c>
      <c r="BS20" s="215">
        <v>3015</v>
      </c>
      <c r="BT20" s="215">
        <v>2628</v>
      </c>
      <c r="BU20" s="215">
        <v>2126</v>
      </c>
      <c r="BV20" s="215">
        <v>1789</v>
      </c>
      <c r="BW20" s="215">
        <v>1554</v>
      </c>
      <c r="BX20" s="215">
        <v>1232</v>
      </c>
      <c r="BY20" s="215">
        <v>1206</v>
      </c>
      <c r="BZ20" s="215">
        <v>1214</v>
      </c>
      <c r="CA20" s="215">
        <v>1237</v>
      </c>
      <c r="CB20" s="215">
        <v>1278</v>
      </c>
      <c r="CC20" s="215">
        <v>1304</v>
      </c>
      <c r="CD20" s="215">
        <v>1322</v>
      </c>
      <c r="CE20" s="215">
        <v>1335</v>
      </c>
      <c r="CF20" s="215">
        <v>1290</v>
      </c>
      <c r="CG20" s="216">
        <v>1295</v>
      </c>
    </row>
    <row r="21" spans="2:85" x14ac:dyDescent="0.35">
      <c r="B21" s="218" t="s">
        <v>469</v>
      </c>
      <c r="D21" s="219">
        <v>0</v>
      </c>
      <c r="E21" s="219">
        <v>0</v>
      </c>
      <c r="F21" s="219">
        <v>0</v>
      </c>
      <c r="G21" s="219">
        <v>0</v>
      </c>
      <c r="H21" s="219">
        <v>0</v>
      </c>
      <c r="I21" s="219">
        <v>0</v>
      </c>
      <c r="J21" s="219">
        <v>0</v>
      </c>
      <c r="K21" s="219">
        <v>0</v>
      </c>
      <c r="L21" s="219">
        <v>0</v>
      </c>
      <c r="M21" s="219">
        <v>0</v>
      </c>
      <c r="N21" s="219">
        <v>0</v>
      </c>
      <c r="O21" s="219">
        <v>0</v>
      </c>
      <c r="P21" s="219">
        <v>0</v>
      </c>
      <c r="Q21" s="219">
        <v>0</v>
      </c>
      <c r="R21" s="219">
        <v>0</v>
      </c>
      <c r="S21" s="219">
        <v>0</v>
      </c>
      <c r="T21" s="219">
        <v>0</v>
      </c>
      <c r="U21" s="219">
        <v>0</v>
      </c>
      <c r="V21" s="219">
        <v>0</v>
      </c>
      <c r="W21" s="219">
        <v>0</v>
      </c>
      <c r="X21" s="219">
        <v>0</v>
      </c>
      <c r="Y21" s="219">
        <v>0</v>
      </c>
      <c r="Z21" s="219">
        <v>0</v>
      </c>
      <c r="AA21" s="219">
        <v>0</v>
      </c>
      <c r="AB21" s="219">
        <v>0</v>
      </c>
      <c r="AC21" s="219">
        <v>0</v>
      </c>
      <c r="AD21" s="219">
        <v>0</v>
      </c>
      <c r="AE21" s="219">
        <v>0</v>
      </c>
      <c r="AF21" s="219">
        <v>0</v>
      </c>
      <c r="AG21" s="219">
        <v>0</v>
      </c>
      <c r="AH21" s="219">
        <v>0</v>
      </c>
      <c r="AI21" s="219">
        <v>0</v>
      </c>
      <c r="AJ21" s="219">
        <v>0</v>
      </c>
      <c r="AK21" s="219">
        <v>0</v>
      </c>
      <c r="AL21" s="219">
        <v>0</v>
      </c>
      <c r="AM21" s="219">
        <v>0</v>
      </c>
      <c r="AN21" s="219">
        <v>0</v>
      </c>
      <c r="AO21" s="219">
        <v>0</v>
      </c>
      <c r="AP21" s="219">
        <v>0</v>
      </c>
      <c r="AQ21" s="219">
        <v>0</v>
      </c>
      <c r="AR21" s="219">
        <v>0</v>
      </c>
      <c r="AS21" s="219">
        <v>0</v>
      </c>
      <c r="AT21" s="219">
        <v>0</v>
      </c>
      <c r="AU21" s="219">
        <v>0</v>
      </c>
      <c r="AV21" s="219">
        <v>983</v>
      </c>
      <c r="AW21" s="219">
        <v>1281</v>
      </c>
      <c r="AX21" s="219">
        <v>1455</v>
      </c>
      <c r="AY21" s="219">
        <v>1655</v>
      </c>
      <c r="AZ21" s="219">
        <v>1835</v>
      </c>
      <c r="BA21" s="219">
        <v>1995</v>
      </c>
      <c r="BB21" s="219">
        <v>2080</v>
      </c>
      <c r="BC21" s="219">
        <v>2150</v>
      </c>
      <c r="BD21" s="219">
        <v>2239</v>
      </c>
      <c r="BE21" s="219">
        <v>2350</v>
      </c>
      <c r="BF21" s="219">
        <v>2471</v>
      </c>
      <c r="BG21" s="219">
        <v>2588</v>
      </c>
      <c r="BH21" s="219">
        <v>2682</v>
      </c>
      <c r="BI21" s="219">
        <v>2757</v>
      </c>
      <c r="BJ21" s="219">
        <v>2830</v>
      </c>
      <c r="BK21" s="219">
        <v>2918</v>
      </c>
      <c r="BL21" s="219">
        <v>3009</v>
      </c>
      <c r="BM21" s="219">
        <v>3106</v>
      </c>
      <c r="BN21" s="219">
        <v>3177</v>
      </c>
      <c r="BO21" s="219">
        <v>3224</v>
      </c>
      <c r="BP21" s="219">
        <v>3278</v>
      </c>
      <c r="BQ21" s="219">
        <v>3277</v>
      </c>
      <c r="BR21" s="219">
        <v>3185</v>
      </c>
      <c r="BS21" s="219">
        <v>2989</v>
      </c>
      <c r="BT21" s="219">
        <v>2604</v>
      </c>
      <c r="BU21" s="219">
        <v>2105</v>
      </c>
      <c r="BV21" s="219">
        <v>1771</v>
      </c>
      <c r="BW21" s="219">
        <v>1539</v>
      </c>
      <c r="BX21" s="196">
        <v>1219</v>
      </c>
      <c r="BY21" s="196">
        <v>1195</v>
      </c>
      <c r="BZ21" s="196">
        <v>1203</v>
      </c>
      <c r="CA21" s="196">
        <v>1228</v>
      </c>
      <c r="CB21" s="196">
        <v>1269</v>
      </c>
      <c r="CC21" s="196">
        <v>1296</v>
      </c>
      <c r="CD21" s="196">
        <v>1314</v>
      </c>
      <c r="CE21" s="196">
        <v>1328</v>
      </c>
      <c r="CF21" s="196">
        <v>1283</v>
      </c>
      <c r="CG21" s="220">
        <v>1289</v>
      </c>
    </row>
    <row r="22" spans="2:85" x14ac:dyDescent="0.35">
      <c r="B22" s="218" t="s">
        <v>470</v>
      </c>
      <c r="D22" s="219">
        <v>0</v>
      </c>
      <c r="E22" s="219">
        <v>0</v>
      </c>
      <c r="F22" s="219">
        <v>0</v>
      </c>
      <c r="G22" s="219">
        <v>0</v>
      </c>
      <c r="H22" s="219">
        <v>0</v>
      </c>
      <c r="I22" s="219">
        <v>0</v>
      </c>
      <c r="J22" s="219">
        <v>0</v>
      </c>
      <c r="K22" s="219">
        <v>0</v>
      </c>
      <c r="L22" s="219">
        <v>0</v>
      </c>
      <c r="M22" s="219">
        <v>0</v>
      </c>
      <c r="N22" s="219">
        <v>0</v>
      </c>
      <c r="O22" s="219">
        <v>0</v>
      </c>
      <c r="P22" s="219">
        <v>0</v>
      </c>
      <c r="Q22" s="219">
        <v>0</v>
      </c>
      <c r="R22" s="219">
        <v>0</v>
      </c>
      <c r="S22" s="219">
        <v>0</v>
      </c>
      <c r="T22" s="219">
        <v>0</v>
      </c>
      <c r="U22" s="219">
        <v>0</v>
      </c>
      <c r="V22" s="219">
        <v>0</v>
      </c>
      <c r="W22" s="219">
        <v>0</v>
      </c>
      <c r="X22" s="219">
        <v>0</v>
      </c>
      <c r="Y22" s="219">
        <v>0</v>
      </c>
      <c r="Z22" s="219">
        <v>0</v>
      </c>
      <c r="AA22" s="219">
        <v>0</v>
      </c>
      <c r="AB22" s="219">
        <v>0</v>
      </c>
      <c r="AC22" s="219">
        <v>0</v>
      </c>
      <c r="AD22" s="219">
        <v>0</v>
      </c>
      <c r="AE22" s="219">
        <v>0</v>
      </c>
      <c r="AF22" s="219">
        <v>0</v>
      </c>
      <c r="AG22" s="219">
        <v>0</v>
      </c>
      <c r="AH22" s="219">
        <v>0</v>
      </c>
      <c r="AI22" s="219">
        <v>0</v>
      </c>
      <c r="AJ22" s="219">
        <v>0</v>
      </c>
      <c r="AK22" s="219">
        <v>0</v>
      </c>
      <c r="AL22" s="219">
        <v>0</v>
      </c>
      <c r="AM22" s="219">
        <v>0</v>
      </c>
      <c r="AN22" s="219">
        <v>0</v>
      </c>
      <c r="AO22" s="219">
        <v>0</v>
      </c>
      <c r="AP22" s="219">
        <v>0</v>
      </c>
      <c r="AQ22" s="219">
        <v>0</v>
      </c>
      <c r="AR22" s="219">
        <v>0</v>
      </c>
      <c r="AS22" s="219">
        <v>0</v>
      </c>
      <c r="AT22" s="219">
        <v>0</v>
      </c>
      <c r="AU22" s="219">
        <v>0</v>
      </c>
      <c r="AV22" s="219">
        <v>62</v>
      </c>
      <c r="AW22" s="219">
        <v>5</v>
      </c>
      <c r="AX22" s="219">
        <v>11</v>
      </c>
      <c r="AY22" s="219">
        <v>14</v>
      </c>
      <c r="AZ22" s="219">
        <v>11</v>
      </c>
      <c r="BA22" s="219">
        <v>9</v>
      </c>
      <c r="BB22" s="219">
        <v>12</v>
      </c>
      <c r="BC22" s="219">
        <v>15</v>
      </c>
      <c r="BD22" s="219">
        <v>16</v>
      </c>
      <c r="BE22" s="219">
        <v>18</v>
      </c>
      <c r="BF22" s="219">
        <v>19</v>
      </c>
      <c r="BG22" s="219">
        <v>19</v>
      </c>
      <c r="BH22" s="219">
        <v>19</v>
      </c>
      <c r="BI22" s="219">
        <v>20</v>
      </c>
      <c r="BJ22" s="219">
        <v>22</v>
      </c>
      <c r="BK22" s="219">
        <v>23</v>
      </c>
      <c r="BL22" s="219">
        <v>24</v>
      </c>
      <c r="BM22" s="219">
        <v>27</v>
      </c>
      <c r="BN22" s="219">
        <v>28</v>
      </c>
      <c r="BO22" s="219">
        <v>29</v>
      </c>
      <c r="BP22" s="219">
        <v>29</v>
      </c>
      <c r="BQ22" s="219">
        <v>30</v>
      </c>
      <c r="BR22" s="219">
        <v>30</v>
      </c>
      <c r="BS22" s="219">
        <v>26</v>
      </c>
      <c r="BT22" s="219">
        <v>24</v>
      </c>
      <c r="BU22" s="219">
        <v>20</v>
      </c>
      <c r="BV22" s="219">
        <v>17</v>
      </c>
      <c r="BW22" s="219">
        <v>15</v>
      </c>
      <c r="BX22" s="196">
        <v>13</v>
      </c>
      <c r="BY22" s="196">
        <v>12</v>
      </c>
      <c r="BZ22" s="196">
        <v>11</v>
      </c>
      <c r="CA22" s="196">
        <v>9</v>
      </c>
      <c r="CB22" s="196">
        <v>9</v>
      </c>
      <c r="CC22" s="196">
        <v>8</v>
      </c>
      <c r="CD22" s="196">
        <v>8</v>
      </c>
      <c r="CE22" s="196">
        <v>7</v>
      </c>
      <c r="CF22" s="196">
        <v>7</v>
      </c>
      <c r="CG22" s="220">
        <v>6</v>
      </c>
    </row>
    <row r="23" spans="2:85" x14ac:dyDescent="0.35">
      <c r="B23" s="207" t="s">
        <v>390</v>
      </c>
      <c r="D23" s="215">
        <v>0</v>
      </c>
      <c r="E23" s="215">
        <v>0</v>
      </c>
      <c r="F23" s="215">
        <v>0</v>
      </c>
      <c r="G23" s="215">
        <v>0</v>
      </c>
      <c r="H23" s="215">
        <v>0</v>
      </c>
      <c r="I23" s="215">
        <v>0</v>
      </c>
      <c r="J23" s="215">
        <v>0</v>
      </c>
      <c r="K23" s="215">
        <v>0</v>
      </c>
      <c r="L23" s="215">
        <v>0</v>
      </c>
      <c r="M23" s="215">
        <v>0</v>
      </c>
      <c r="N23" s="215">
        <v>0</v>
      </c>
      <c r="O23" s="215">
        <v>0</v>
      </c>
      <c r="P23" s="215">
        <v>0</v>
      </c>
      <c r="Q23" s="215">
        <v>0</v>
      </c>
      <c r="R23" s="215">
        <v>0</v>
      </c>
      <c r="S23" s="215">
        <v>0</v>
      </c>
      <c r="T23" s="215">
        <v>0</v>
      </c>
      <c r="U23" s="215">
        <v>0</v>
      </c>
      <c r="V23" s="215">
        <v>0</v>
      </c>
      <c r="W23" s="215">
        <v>0</v>
      </c>
      <c r="X23" s="215">
        <v>0</v>
      </c>
      <c r="Y23" s="215">
        <v>0</v>
      </c>
      <c r="Z23" s="215">
        <v>0</v>
      </c>
      <c r="AA23" s="215">
        <v>0</v>
      </c>
      <c r="AB23" s="215">
        <v>0</v>
      </c>
      <c r="AC23" s="215">
        <v>0</v>
      </c>
      <c r="AD23" s="215">
        <v>0</v>
      </c>
      <c r="AE23" s="215">
        <v>0</v>
      </c>
      <c r="AF23" s="215">
        <v>0</v>
      </c>
      <c r="AG23" s="215">
        <v>0</v>
      </c>
      <c r="AH23" s="215">
        <v>0</v>
      </c>
      <c r="AI23" s="215">
        <v>0</v>
      </c>
      <c r="AJ23" s="215">
        <v>0</v>
      </c>
      <c r="AK23" s="215">
        <v>0</v>
      </c>
      <c r="AL23" s="215">
        <v>0</v>
      </c>
      <c r="AM23" s="215">
        <v>0</v>
      </c>
      <c r="AN23" s="215">
        <v>0</v>
      </c>
      <c r="AO23" s="215">
        <v>0</v>
      </c>
      <c r="AP23" s="215">
        <v>0</v>
      </c>
      <c r="AQ23" s="215">
        <v>0</v>
      </c>
      <c r="AR23" s="215">
        <v>0</v>
      </c>
      <c r="AS23" s="215">
        <v>0</v>
      </c>
      <c r="AT23" s="215">
        <v>0</v>
      </c>
      <c r="AU23" s="215">
        <v>0</v>
      </c>
      <c r="AV23" s="215">
        <v>1</v>
      </c>
      <c r="AW23" s="215">
        <v>3</v>
      </c>
      <c r="AX23" s="215">
        <v>5</v>
      </c>
      <c r="AY23" s="215">
        <v>7</v>
      </c>
      <c r="AZ23" s="215">
        <v>11</v>
      </c>
      <c r="BA23" s="215">
        <v>14</v>
      </c>
      <c r="BB23" s="215">
        <v>16</v>
      </c>
      <c r="BC23" s="215">
        <v>13</v>
      </c>
      <c r="BD23" s="215">
        <v>0</v>
      </c>
      <c r="BE23" s="215">
        <v>0</v>
      </c>
      <c r="BF23" s="215">
        <v>0</v>
      </c>
      <c r="BG23" s="215">
        <v>0</v>
      </c>
      <c r="BH23" s="215">
        <v>0</v>
      </c>
      <c r="BI23" s="215">
        <v>0</v>
      </c>
      <c r="BJ23" s="215">
        <v>0</v>
      </c>
      <c r="BK23" s="215">
        <v>0</v>
      </c>
      <c r="BL23" s="215">
        <v>0</v>
      </c>
      <c r="BM23" s="215">
        <v>0</v>
      </c>
      <c r="BN23" s="215">
        <v>0</v>
      </c>
      <c r="BO23" s="215">
        <v>0</v>
      </c>
      <c r="BP23" s="215">
        <v>0</v>
      </c>
      <c r="BQ23" s="215">
        <v>0</v>
      </c>
      <c r="BR23" s="215">
        <v>0</v>
      </c>
      <c r="BS23" s="215">
        <v>0</v>
      </c>
      <c r="BT23" s="215">
        <v>0</v>
      </c>
      <c r="BU23" s="215">
        <v>0</v>
      </c>
      <c r="BV23" s="215">
        <v>0</v>
      </c>
      <c r="BW23" s="215">
        <v>0</v>
      </c>
      <c r="BX23" s="215">
        <v>0</v>
      </c>
      <c r="BY23" s="215">
        <v>0</v>
      </c>
      <c r="BZ23" s="215">
        <v>0</v>
      </c>
      <c r="CA23" s="215">
        <v>0</v>
      </c>
      <c r="CB23" s="215">
        <v>0</v>
      </c>
      <c r="CC23" s="215">
        <v>0</v>
      </c>
      <c r="CD23" s="215">
        <v>0</v>
      </c>
      <c r="CE23" s="215">
        <v>0</v>
      </c>
      <c r="CF23" s="215">
        <v>0</v>
      </c>
      <c r="CG23" s="216">
        <v>0</v>
      </c>
    </row>
    <row r="24" spans="2:85" ht="26.25" customHeight="1" x14ac:dyDescent="0.35">
      <c r="B24" s="207" t="s">
        <v>393</v>
      </c>
      <c r="D24" s="215">
        <v>0</v>
      </c>
      <c r="E24" s="215">
        <v>0</v>
      </c>
      <c r="F24" s="215">
        <v>0</v>
      </c>
      <c r="G24" s="215">
        <v>0</v>
      </c>
      <c r="H24" s="215">
        <v>0</v>
      </c>
      <c r="I24" s="215">
        <v>0</v>
      </c>
      <c r="J24" s="215">
        <v>0</v>
      </c>
      <c r="K24" s="215">
        <v>0</v>
      </c>
      <c r="L24" s="215">
        <v>0</v>
      </c>
      <c r="M24" s="215">
        <v>0</v>
      </c>
      <c r="N24" s="215">
        <v>0</v>
      </c>
      <c r="O24" s="215">
        <v>0</v>
      </c>
      <c r="P24" s="215">
        <v>0</v>
      </c>
      <c r="Q24" s="215">
        <v>0</v>
      </c>
      <c r="R24" s="215">
        <v>0</v>
      </c>
      <c r="S24" s="215">
        <v>0</v>
      </c>
      <c r="T24" s="215">
        <v>0</v>
      </c>
      <c r="U24" s="215">
        <v>0</v>
      </c>
      <c r="V24" s="215">
        <v>0</v>
      </c>
      <c r="W24" s="215">
        <v>0</v>
      </c>
      <c r="X24" s="215">
        <v>0</v>
      </c>
      <c r="Y24" s="215">
        <v>0</v>
      </c>
      <c r="Z24" s="215">
        <v>0</v>
      </c>
      <c r="AA24" s="215">
        <v>0</v>
      </c>
      <c r="AB24" s="215">
        <v>0</v>
      </c>
      <c r="AC24" s="215">
        <v>0</v>
      </c>
      <c r="AD24" s="215">
        <v>0</v>
      </c>
      <c r="AE24" s="215">
        <v>0</v>
      </c>
      <c r="AF24" s="215">
        <v>0</v>
      </c>
      <c r="AG24" s="215">
        <v>0</v>
      </c>
      <c r="AH24" s="215">
        <v>0</v>
      </c>
      <c r="AI24" s="215">
        <v>0</v>
      </c>
      <c r="AJ24" s="215">
        <v>0</v>
      </c>
      <c r="AK24" s="215">
        <v>0</v>
      </c>
      <c r="AL24" s="215">
        <v>0</v>
      </c>
      <c r="AM24" s="215">
        <v>0</v>
      </c>
      <c r="AN24" s="215">
        <v>0</v>
      </c>
      <c r="AO24" s="215">
        <v>0</v>
      </c>
      <c r="AP24" s="215">
        <v>0</v>
      </c>
      <c r="AQ24" s="215">
        <v>0</v>
      </c>
      <c r="AR24" s="215">
        <v>0</v>
      </c>
      <c r="AS24" s="215">
        <v>0</v>
      </c>
      <c r="AT24" s="215">
        <v>0</v>
      </c>
      <c r="AU24" s="215">
        <v>0</v>
      </c>
      <c r="AV24" s="215">
        <v>0</v>
      </c>
      <c r="AW24" s="215">
        <v>0</v>
      </c>
      <c r="AX24" s="215">
        <v>0</v>
      </c>
      <c r="AY24" s="215">
        <v>0</v>
      </c>
      <c r="AZ24" s="215">
        <v>0</v>
      </c>
      <c r="BA24" s="215">
        <v>0</v>
      </c>
      <c r="BB24" s="215">
        <v>0</v>
      </c>
      <c r="BC24" s="215">
        <v>0</v>
      </c>
      <c r="BD24" s="215">
        <v>0</v>
      </c>
      <c r="BE24" s="215">
        <v>0</v>
      </c>
      <c r="BF24" s="215">
        <v>0</v>
      </c>
      <c r="BG24" s="215">
        <v>0</v>
      </c>
      <c r="BH24" s="215">
        <v>0</v>
      </c>
      <c r="BI24" s="215">
        <v>0</v>
      </c>
      <c r="BJ24" s="215">
        <v>0</v>
      </c>
      <c r="BK24" s="215">
        <v>0</v>
      </c>
      <c r="BL24" s="215">
        <v>136</v>
      </c>
      <c r="BM24" s="215">
        <v>391</v>
      </c>
      <c r="BN24" s="215">
        <v>579</v>
      </c>
      <c r="BO24" s="215">
        <v>811</v>
      </c>
      <c r="BP24" s="215">
        <v>1365</v>
      </c>
      <c r="BQ24" s="215">
        <v>1912</v>
      </c>
      <c r="BR24" s="215">
        <v>2235</v>
      </c>
      <c r="BS24" s="215">
        <v>2356</v>
      </c>
      <c r="BT24" s="215">
        <v>2381</v>
      </c>
      <c r="BU24" s="215">
        <v>2326</v>
      </c>
      <c r="BV24" s="215">
        <v>2168</v>
      </c>
      <c r="BW24" s="215">
        <v>1961</v>
      </c>
      <c r="BX24" s="215">
        <v>1875</v>
      </c>
      <c r="BY24" s="215">
        <v>1769</v>
      </c>
      <c r="BZ24" s="215">
        <v>1663</v>
      </c>
      <c r="CA24" s="215">
        <v>1573</v>
      </c>
      <c r="CB24" s="215">
        <v>1445</v>
      </c>
      <c r="CC24" s="215">
        <v>1010</v>
      </c>
      <c r="CD24" s="215">
        <v>783</v>
      </c>
      <c r="CE24" s="215">
        <v>800</v>
      </c>
      <c r="CF24" s="215">
        <v>805</v>
      </c>
      <c r="CG24" s="216">
        <v>801</v>
      </c>
    </row>
    <row r="25" spans="2:85" x14ac:dyDescent="0.35">
      <c r="B25" s="218" t="s">
        <v>472</v>
      </c>
      <c r="D25" s="215">
        <v>0</v>
      </c>
      <c r="E25" s="215">
        <v>0</v>
      </c>
      <c r="F25" s="215">
        <v>0</v>
      </c>
      <c r="G25" s="215">
        <v>0</v>
      </c>
      <c r="H25" s="215">
        <v>0</v>
      </c>
      <c r="I25" s="215">
        <v>0</v>
      </c>
      <c r="J25" s="215">
        <v>0</v>
      </c>
      <c r="K25" s="215">
        <v>0</v>
      </c>
      <c r="L25" s="215">
        <v>0</v>
      </c>
      <c r="M25" s="215">
        <v>0</v>
      </c>
      <c r="N25" s="215">
        <v>0</v>
      </c>
      <c r="O25" s="215">
        <v>0</v>
      </c>
      <c r="P25" s="215">
        <v>0</v>
      </c>
      <c r="Q25" s="215">
        <v>0</v>
      </c>
      <c r="R25" s="215">
        <v>0</v>
      </c>
      <c r="S25" s="215">
        <v>0</v>
      </c>
      <c r="T25" s="215">
        <v>0</v>
      </c>
      <c r="U25" s="215">
        <v>0</v>
      </c>
      <c r="V25" s="215">
        <v>0</v>
      </c>
      <c r="W25" s="215">
        <v>0</v>
      </c>
      <c r="X25" s="215">
        <v>0</v>
      </c>
      <c r="Y25" s="215">
        <v>0</v>
      </c>
      <c r="Z25" s="215">
        <v>0</v>
      </c>
      <c r="AA25" s="215">
        <v>0</v>
      </c>
      <c r="AB25" s="215">
        <v>0</v>
      </c>
      <c r="AC25" s="215">
        <v>0</v>
      </c>
      <c r="AD25" s="215">
        <v>0</v>
      </c>
      <c r="AE25" s="215">
        <v>0</v>
      </c>
      <c r="AF25" s="215">
        <v>0</v>
      </c>
      <c r="AG25" s="215">
        <v>0</v>
      </c>
      <c r="AH25" s="215">
        <v>0</v>
      </c>
      <c r="AI25" s="215">
        <v>0</v>
      </c>
      <c r="AJ25" s="215">
        <v>0</v>
      </c>
      <c r="AK25" s="215">
        <v>0</v>
      </c>
      <c r="AL25" s="215">
        <v>0</v>
      </c>
      <c r="AM25" s="215">
        <v>0</v>
      </c>
      <c r="AN25" s="215">
        <v>0</v>
      </c>
      <c r="AO25" s="215">
        <v>0</v>
      </c>
      <c r="AP25" s="215">
        <v>0</v>
      </c>
      <c r="AQ25" s="215">
        <v>0</v>
      </c>
      <c r="AR25" s="215">
        <v>0</v>
      </c>
      <c r="AS25" s="215">
        <v>0</v>
      </c>
      <c r="AT25" s="215">
        <v>0</v>
      </c>
      <c r="AU25" s="215">
        <v>0</v>
      </c>
      <c r="AV25" s="215">
        <v>0</v>
      </c>
      <c r="AW25" s="215">
        <v>0</v>
      </c>
      <c r="AX25" s="215">
        <v>0</v>
      </c>
      <c r="AY25" s="215">
        <v>0</v>
      </c>
      <c r="AZ25" s="215">
        <v>0</v>
      </c>
      <c r="BA25" s="215">
        <v>0</v>
      </c>
      <c r="BB25" s="215">
        <v>0</v>
      </c>
      <c r="BC25" s="215">
        <v>0</v>
      </c>
      <c r="BD25" s="215">
        <v>0</v>
      </c>
      <c r="BE25" s="215">
        <v>0</v>
      </c>
      <c r="BF25" s="215">
        <v>0</v>
      </c>
      <c r="BG25" s="215">
        <v>0</v>
      </c>
      <c r="BH25" s="215">
        <v>0</v>
      </c>
      <c r="BI25" s="215">
        <v>0</v>
      </c>
      <c r="BJ25" s="215">
        <v>0</v>
      </c>
      <c r="BK25" s="215">
        <v>0</v>
      </c>
      <c r="BL25" s="215">
        <v>59</v>
      </c>
      <c r="BM25" s="215">
        <v>145</v>
      </c>
      <c r="BN25" s="215">
        <v>199</v>
      </c>
      <c r="BO25" s="215">
        <v>262</v>
      </c>
      <c r="BP25" s="215">
        <v>364</v>
      </c>
      <c r="BQ25" s="215">
        <v>492</v>
      </c>
      <c r="BR25" s="215">
        <v>507</v>
      </c>
      <c r="BS25" s="215">
        <v>489</v>
      </c>
      <c r="BT25" s="215">
        <v>483</v>
      </c>
      <c r="BU25" s="215">
        <v>460</v>
      </c>
      <c r="BV25" s="215">
        <v>404</v>
      </c>
      <c r="BW25" s="215">
        <v>360</v>
      </c>
      <c r="BX25" s="215">
        <v>384</v>
      </c>
      <c r="BY25" s="215">
        <v>401</v>
      </c>
      <c r="BZ25" s="215">
        <v>417</v>
      </c>
      <c r="CA25" s="215">
        <v>433</v>
      </c>
      <c r="CB25" s="215">
        <v>461</v>
      </c>
      <c r="CC25" s="215">
        <v>616</v>
      </c>
      <c r="CD25" s="215">
        <v>698</v>
      </c>
      <c r="CE25" s="215">
        <v>716</v>
      </c>
      <c r="CF25" s="215">
        <v>721</v>
      </c>
      <c r="CG25" s="216">
        <v>719</v>
      </c>
    </row>
    <row r="26" spans="2:85" x14ac:dyDescent="0.35">
      <c r="B26" s="218" t="s">
        <v>473</v>
      </c>
      <c r="D26" s="215">
        <v>0</v>
      </c>
      <c r="E26" s="215">
        <v>0</v>
      </c>
      <c r="F26" s="215">
        <v>0</v>
      </c>
      <c r="G26" s="215">
        <v>0</v>
      </c>
      <c r="H26" s="215">
        <v>0</v>
      </c>
      <c r="I26" s="215">
        <v>0</v>
      </c>
      <c r="J26" s="215">
        <v>0</v>
      </c>
      <c r="K26" s="215">
        <v>0</v>
      </c>
      <c r="L26" s="215">
        <v>0</v>
      </c>
      <c r="M26" s="215">
        <v>0</v>
      </c>
      <c r="N26" s="215">
        <v>0</v>
      </c>
      <c r="O26" s="215">
        <v>0</v>
      </c>
      <c r="P26" s="215">
        <v>0</v>
      </c>
      <c r="Q26" s="215">
        <v>0</v>
      </c>
      <c r="R26" s="215">
        <v>0</v>
      </c>
      <c r="S26" s="215">
        <v>0</v>
      </c>
      <c r="T26" s="215">
        <v>0</v>
      </c>
      <c r="U26" s="215">
        <v>0</v>
      </c>
      <c r="V26" s="215">
        <v>0</v>
      </c>
      <c r="W26" s="215">
        <v>0</v>
      </c>
      <c r="X26" s="215">
        <v>0</v>
      </c>
      <c r="Y26" s="215">
        <v>0</v>
      </c>
      <c r="Z26" s="215">
        <v>0</v>
      </c>
      <c r="AA26" s="215">
        <v>0</v>
      </c>
      <c r="AB26" s="215">
        <v>0</v>
      </c>
      <c r="AC26" s="215">
        <v>0</v>
      </c>
      <c r="AD26" s="215">
        <v>0</v>
      </c>
      <c r="AE26" s="215">
        <v>0</v>
      </c>
      <c r="AF26" s="215">
        <v>0</v>
      </c>
      <c r="AG26" s="215">
        <v>0</v>
      </c>
      <c r="AH26" s="215">
        <v>0</v>
      </c>
      <c r="AI26" s="215">
        <v>0</v>
      </c>
      <c r="AJ26" s="215">
        <v>0</v>
      </c>
      <c r="AK26" s="215">
        <v>0</v>
      </c>
      <c r="AL26" s="215">
        <v>0</v>
      </c>
      <c r="AM26" s="215">
        <v>0</v>
      </c>
      <c r="AN26" s="215">
        <v>0</v>
      </c>
      <c r="AO26" s="215">
        <v>0</v>
      </c>
      <c r="AP26" s="215">
        <v>0</v>
      </c>
      <c r="AQ26" s="215">
        <v>0</v>
      </c>
      <c r="AR26" s="215">
        <v>0</v>
      </c>
      <c r="AS26" s="215">
        <v>0</v>
      </c>
      <c r="AT26" s="215">
        <v>0</v>
      </c>
      <c r="AU26" s="215">
        <v>0</v>
      </c>
      <c r="AV26" s="215">
        <v>0</v>
      </c>
      <c r="AW26" s="215">
        <v>0</v>
      </c>
      <c r="AX26" s="215">
        <v>0</v>
      </c>
      <c r="AY26" s="215">
        <v>0</v>
      </c>
      <c r="AZ26" s="215">
        <v>0</v>
      </c>
      <c r="BA26" s="215">
        <v>0</v>
      </c>
      <c r="BB26" s="215">
        <v>0</v>
      </c>
      <c r="BC26" s="215">
        <v>0</v>
      </c>
      <c r="BD26" s="215">
        <v>0</v>
      </c>
      <c r="BE26" s="215">
        <v>0</v>
      </c>
      <c r="BF26" s="215">
        <v>0</v>
      </c>
      <c r="BG26" s="215">
        <v>0</v>
      </c>
      <c r="BH26" s="215">
        <v>0</v>
      </c>
      <c r="BI26" s="215">
        <v>0</v>
      </c>
      <c r="BJ26" s="215">
        <v>0</v>
      </c>
      <c r="BK26" s="215">
        <v>0</v>
      </c>
      <c r="BL26" s="215">
        <v>6</v>
      </c>
      <c r="BM26" s="215">
        <v>22</v>
      </c>
      <c r="BN26" s="215">
        <v>38</v>
      </c>
      <c r="BO26" s="215">
        <v>59</v>
      </c>
      <c r="BP26" s="215">
        <v>103</v>
      </c>
      <c r="BQ26" s="215">
        <v>180</v>
      </c>
      <c r="BR26" s="215">
        <v>248</v>
      </c>
      <c r="BS26" s="215">
        <v>325</v>
      </c>
      <c r="BT26" s="215">
        <v>379</v>
      </c>
      <c r="BU26" s="215">
        <v>398</v>
      </c>
      <c r="BV26" s="215">
        <v>414</v>
      </c>
      <c r="BW26" s="215">
        <v>437</v>
      </c>
      <c r="BX26" s="215">
        <v>422</v>
      </c>
      <c r="BY26" s="215">
        <v>391</v>
      </c>
      <c r="BZ26" s="215">
        <v>358</v>
      </c>
      <c r="CA26" s="215">
        <v>330</v>
      </c>
      <c r="CB26" s="215">
        <v>290</v>
      </c>
      <c r="CC26" s="215">
        <v>101</v>
      </c>
      <c r="CD26" s="215">
        <v>0</v>
      </c>
      <c r="CE26" s="215">
        <v>0</v>
      </c>
      <c r="CF26" s="215">
        <v>0</v>
      </c>
      <c r="CG26" s="216">
        <v>0</v>
      </c>
    </row>
    <row r="27" spans="2:85" x14ac:dyDescent="0.35">
      <c r="B27" s="218" t="s">
        <v>474</v>
      </c>
      <c r="D27" s="215">
        <v>0</v>
      </c>
      <c r="E27" s="215">
        <v>0</v>
      </c>
      <c r="F27" s="215">
        <v>0</v>
      </c>
      <c r="G27" s="215">
        <v>0</v>
      </c>
      <c r="H27" s="215">
        <v>0</v>
      </c>
      <c r="I27" s="215">
        <v>0</v>
      </c>
      <c r="J27" s="215">
        <v>0</v>
      </c>
      <c r="K27" s="215">
        <v>0</v>
      </c>
      <c r="L27" s="215">
        <v>0</v>
      </c>
      <c r="M27" s="215">
        <v>0</v>
      </c>
      <c r="N27" s="215">
        <v>0</v>
      </c>
      <c r="O27" s="215">
        <v>0</v>
      </c>
      <c r="P27" s="215">
        <v>0</v>
      </c>
      <c r="Q27" s="215">
        <v>0</v>
      </c>
      <c r="R27" s="215">
        <v>0</v>
      </c>
      <c r="S27" s="215">
        <v>0</v>
      </c>
      <c r="T27" s="215">
        <v>0</v>
      </c>
      <c r="U27" s="215">
        <v>0</v>
      </c>
      <c r="V27" s="215">
        <v>0</v>
      </c>
      <c r="W27" s="215">
        <v>0</v>
      </c>
      <c r="X27" s="215">
        <v>0</v>
      </c>
      <c r="Y27" s="215">
        <v>0</v>
      </c>
      <c r="Z27" s="215">
        <v>0</v>
      </c>
      <c r="AA27" s="215">
        <v>0</v>
      </c>
      <c r="AB27" s="215">
        <v>0</v>
      </c>
      <c r="AC27" s="215">
        <v>0</v>
      </c>
      <c r="AD27" s="215">
        <v>0</v>
      </c>
      <c r="AE27" s="215">
        <v>0</v>
      </c>
      <c r="AF27" s="215">
        <v>0</v>
      </c>
      <c r="AG27" s="215">
        <v>0</v>
      </c>
      <c r="AH27" s="215">
        <v>0</v>
      </c>
      <c r="AI27" s="215">
        <v>0</v>
      </c>
      <c r="AJ27" s="215">
        <v>0</v>
      </c>
      <c r="AK27" s="215">
        <v>0</v>
      </c>
      <c r="AL27" s="215">
        <v>0</v>
      </c>
      <c r="AM27" s="215">
        <v>0</v>
      </c>
      <c r="AN27" s="215">
        <v>0</v>
      </c>
      <c r="AO27" s="215">
        <v>0</v>
      </c>
      <c r="AP27" s="215">
        <v>0</v>
      </c>
      <c r="AQ27" s="215">
        <v>0</v>
      </c>
      <c r="AR27" s="215">
        <v>0</v>
      </c>
      <c r="AS27" s="215">
        <v>0</v>
      </c>
      <c r="AT27" s="215">
        <v>0</v>
      </c>
      <c r="AU27" s="215">
        <v>0</v>
      </c>
      <c r="AV27" s="215">
        <v>0</v>
      </c>
      <c r="AW27" s="215">
        <v>0</v>
      </c>
      <c r="AX27" s="215">
        <v>0</v>
      </c>
      <c r="AY27" s="215">
        <v>0</v>
      </c>
      <c r="AZ27" s="215">
        <v>0</v>
      </c>
      <c r="BA27" s="215">
        <v>0</v>
      </c>
      <c r="BB27" s="215">
        <v>0</v>
      </c>
      <c r="BC27" s="215">
        <v>0</v>
      </c>
      <c r="BD27" s="215">
        <v>0</v>
      </c>
      <c r="BE27" s="215">
        <v>0</v>
      </c>
      <c r="BF27" s="215">
        <v>0</v>
      </c>
      <c r="BG27" s="215">
        <v>0</v>
      </c>
      <c r="BH27" s="215">
        <v>0</v>
      </c>
      <c r="BI27" s="215">
        <v>0</v>
      </c>
      <c r="BJ27" s="215">
        <v>0</v>
      </c>
      <c r="BK27" s="215">
        <v>0</v>
      </c>
      <c r="BL27" s="215">
        <v>56</v>
      </c>
      <c r="BM27" s="215">
        <v>168</v>
      </c>
      <c r="BN27" s="215">
        <v>275</v>
      </c>
      <c r="BO27" s="215">
        <v>424</v>
      </c>
      <c r="BP27" s="215">
        <v>784</v>
      </c>
      <c r="BQ27" s="215">
        <v>1116</v>
      </c>
      <c r="BR27" s="215">
        <v>1340</v>
      </c>
      <c r="BS27" s="215">
        <v>1398</v>
      </c>
      <c r="BT27" s="215">
        <v>1381</v>
      </c>
      <c r="BU27" s="215">
        <v>1335</v>
      </c>
      <c r="BV27" s="215">
        <v>1227</v>
      </c>
      <c r="BW27" s="215">
        <v>1056</v>
      </c>
      <c r="BX27" s="215">
        <v>961</v>
      </c>
      <c r="BY27" s="215">
        <v>871</v>
      </c>
      <c r="BZ27" s="215">
        <v>788</v>
      </c>
      <c r="CA27" s="215">
        <v>716</v>
      </c>
      <c r="CB27" s="215">
        <v>604</v>
      </c>
      <c r="CC27" s="215">
        <v>208</v>
      </c>
      <c r="CD27" s="215">
        <v>1</v>
      </c>
      <c r="CE27" s="215">
        <v>0</v>
      </c>
      <c r="CF27" s="215">
        <v>0</v>
      </c>
      <c r="CG27" s="216">
        <v>0</v>
      </c>
    </row>
    <row r="28" spans="2:85" x14ac:dyDescent="0.35">
      <c r="B28" s="218" t="s">
        <v>475</v>
      </c>
      <c r="D28" s="215">
        <v>0</v>
      </c>
      <c r="E28" s="215">
        <v>0</v>
      </c>
      <c r="F28" s="215">
        <v>0</v>
      </c>
      <c r="G28" s="215">
        <v>0</v>
      </c>
      <c r="H28" s="215">
        <v>0</v>
      </c>
      <c r="I28" s="215">
        <v>0</v>
      </c>
      <c r="J28" s="215">
        <v>0</v>
      </c>
      <c r="K28" s="215">
        <v>0</v>
      </c>
      <c r="L28" s="215">
        <v>0</v>
      </c>
      <c r="M28" s="215">
        <v>0</v>
      </c>
      <c r="N28" s="215">
        <v>0</v>
      </c>
      <c r="O28" s="215">
        <v>0</v>
      </c>
      <c r="P28" s="215">
        <v>0</v>
      </c>
      <c r="Q28" s="215">
        <v>0</v>
      </c>
      <c r="R28" s="215">
        <v>0</v>
      </c>
      <c r="S28" s="215">
        <v>0</v>
      </c>
      <c r="T28" s="215">
        <v>0</v>
      </c>
      <c r="U28" s="215">
        <v>0</v>
      </c>
      <c r="V28" s="215">
        <v>0</v>
      </c>
      <c r="W28" s="215">
        <v>0</v>
      </c>
      <c r="X28" s="215">
        <v>0</v>
      </c>
      <c r="Y28" s="215">
        <v>0</v>
      </c>
      <c r="Z28" s="215">
        <v>0</v>
      </c>
      <c r="AA28" s="215">
        <v>0</v>
      </c>
      <c r="AB28" s="215">
        <v>0</v>
      </c>
      <c r="AC28" s="215">
        <v>0</v>
      </c>
      <c r="AD28" s="215">
        <v>0</v>
      </c>
      <c r="AE28" s="215">
        <v>0</v>
      </c>
      <c r="AF28" s="215">
        <v>0</v>
      </c>
      <c r="AG28" s="215">
        <v>0</v>
      </c>
      <c r="AH28" s="215">
        <v>0</v>
      </c>
      <c r="AI28" s="215">
        <v>0</v>
      </c>
      <c r="AJ28" s="215">
        <v>0</v>
      </c>
      <c r="AK28" s="215">
        <v>0</v>
      </c>
      <c r="AL28" s="215">
        <v>0</v>
      </c>
      <c r="AM28" s="215">
        <v>0</v>
      </c>
      <c r="AN28" s="215">
        <v>0</v>
      </c>
      <c r="AO28" s="215">
        <v>0</v>
      </c>
      <c r="AP28" s="215">
        <v>0</v>
      </c>
      <c r="AQ28" s="215">
        <v>0</v>
      </c>
      <c r="AR28" s="215">
        <v>0</v>
      </c>
      <c r="AS28" s="215">
        <v>0</v>
      </c>
      <c r="AT28" s="215">
        <v>0</v>
      </c>
      <c r="AU28" s="215">
        <v>0</v>
      </c>
      <c r="AV28" s="215">
        <v>0</v>
      </c>
      <c r="AW28" s="215">
        <v>0</v>
      </c>
      <c r="AX28" s="215">
        <v>0</v>
      </c>
      <c r="AY28" s="215">
        <v>0</v>
      </c>
      <c r="AZ28" s="215">
        <v>0</v>
      </c>
      <c r="BA28" s="215">
        <v>0</v>
      </c>
      <c r="BB28" s="215">
        <v>0</v>
      </c>
      <c r="BC28" s="215">
        <v>0</v>
      </c>
      <c r="BD28" s="215">
        <v>0</v>
      </c>
      <c r="BE28" s="215">
        <v>0</v>
      </c>
      <c r="BF28" s="215">
        <v>0</v>
      </c>
      <c r="BG28" s="215">
        <v>0</v>
      </c>
      <c r="BH28" s="215">
        <v>0</v>
      </c>
      <c r="BI28" s="215">
        <v>0</v>
      </c>
      <c r="BJ28" s="215">
        <v>0</v>
      </c>
      <c r="BK28" s="215">
        <v>0</v>
      </c>
      <c r="BL28" s="215">
        <v>16</v>
      </c>
      <c r="BM28" s="215">
        <v>56</v>
      </c>
      <c r="BN28" s="215">
        <v>67</v>
      </c>
      <c r="BO28" s="215">
        <v>65</v>
      </c>
      <c r="BP28" s="215">
        <v>114</v>
      </c>
      <c r="BQ28" s="215">
        <v>124</v>
      </c>
      <c r="BR28" s="215">
        <v>141</v>
      </c>
      <c r="BS28" s="215">
        <v>144</v>
      </c>
      <c r="BT28" s="215">
        <v>137</v>
      </c>
      <c r="BU28" s="215">
        <v>133</v>
      </c>
      <c r="BV28" s="215">
        <v>123</v>
      </c>
      <c r="BW28" s="215">
        <v>108</v>
      </c>
      <c r="BX28" s="215">
        <v>108</v>
      </c>
      <c r="BY28" s="215">
        <v>106</v>
      </c>
      <c r="BZ28" s="215">
        <v>99</v>
      </c>
      <c r="CA28" s="215">
        <v>94</v>
      </c>
      <c r="CB28" s="215">
        <v>89</v>
      </c>
      <c r="CC28" s="215">
        <v>85</v>
      </c>
      <c r="CD28" s="215">
        <v>84</v>
      </c>
      <c r="CE28" s="215">
        <v>85</v>
      </c>
      <c r="CF28" s="215">
        <v>84</v>
      </c>
      <c r="CG28" s="216">
        <v>82</v>
      </c>
    </row>
    <row r="29" spans="2:85" ht="26.25" customHeight="1" x14ac:dyDescent="0.35">
      <c r="B29" s="207" t="s">
        <v>395</v>
      </c>
      <c r="D29" s="215">
        <v>0</v>
      </c>
      <c r="E29" s="215">
        <v>0</v>
      </c>
      <c r="F29" s="215">
        <v>0</v>
      </c>
      <c r="G29" s="215">
        <v>0</v>
      </c>
      <c r="H29" s="215">
        <v>0</v>
      </c>
      <c r="I29" s="215">
        <v>0</v>
      </c>
      <c r="J29" s="215">
        <v>0</v>
      </c>
      <c r="K29" s="215">
        <v>0</v>
      </c>
      <c r="L29" s="215">
        <v>0</v>
      </c>
      <c r="M29" s="215">
        <v>0</v>
      </c>
      <c r="N29" s="215">
        <v>0</v>
      </c>
      <c r="O29" s="215">
        <v>0</v>
      </c>
      <c r="P29" s="215">
        <v>0</v>
      </c>
      <c r="Q29" s="215">
        <v>0</v>
      </c>
      <c r="R29" s="215">
        <v>0</v>
      </c>
      <c r="S29" s="215">
        <v>0</v>
      </c>
      <c r="T29" s="215">
        <v>0</v>
      </c>
      <c r="U29" s="215">
        <v>0</v>
      </c>
      <c r="V29" s="215">
        <v>0</v>
      </c>
      <c r="W29" s="215">
        <v>0</v>
      </c>
      <c r="X29" s="215">
        <v>0</v>
      </c>
      <c r="Y29" s="215">
        <v>0</v>
      </c>
      <c r="Z29" s="215">
        <v>0</v>
      </c>
      <c r="AA29" s="215">
        <v>0</v>
      </c>
      <c r="AB29" s="215">
        <v>0</v>
      </c>
      <c r="AC29" s="215">
        <v>0</v>
      </c>
      <c r="AD29" s="215">
        <v>0</v>
      </c>
      <c r="AE29" s="215">
        <v>0</v>
      </c>
      <c r="AF29" s="215">
        <v>0</v>
      </c>
      <c r="AG29" s="215">
        <v>0</v>
      </c>
      <c r="AH29" s="215">
        <v>0</v>
      </c>
      <c r="AI29" s="215">
        <v>0</v>
      </c>
      <c r="AJ29" s="215">
        <v>96</v>
      </c>
      <c r="AK29" s="215">
        <v>124</v>
      </c>
      <c r="AL29" s="215">
        <v>165</v>
      </c>
      <c r="AM29" s="215">
        <v>195</v>
      </c>
      <c r="AN29" s="215">
        <v>201</v>
      </c>
      <c r="AO29" s="215">
        <v>200</v>
      </c>
      <c r="AP29" s="215">
        <v>210</v>
      </c>
      <c r="AQ29" s="215">
        <v>217</v>
      </c>
      <c r="AR29" s="215">
        <v>277</v>
      </c>
      <c r="AS29" s="215">
        <v>308</v>
      </c>
      <c r="AT29" s="215">
        <v>327</v>
      </c>
      <c r="AU29" s="215">
        <v>365</v>
      </c>
      <c r="AV29" s="215">
        <v>431</v>
      </c>
      <c r="AW29" s="215">
        <v>512</v>
      </c>
      <c r="AX29" s="215">
        <v>575</v>
      </c>
      <c r="AY29" s="215">
        <v>638</v>
      </c>
      <c r="AZ29" s="215">
        <v>714</v>
      </c>
      <c r="BA29" s="215">
        <v>758</v>
      </c>
      <c r="BB29" s="215">
        <v>782</v>
      </c>
      <c r="BC29" s="215">
        <v>537</v>
      </c>
      <c r="BD29" s="215">
        <v>0</v>
      </c>
      <c r="BE29" s="215">
        <v>0</v>
      </c>
      <c r="BF29" s="215">
        <v>0</v>
      </c>
      <c r="BG29" s="215">
        <v>0</v>
      </c>
      <c r="BH29" s="215">
        <v>0</v>
      </c>
      <c r="BI29" s="215">
        <v>0</v>
      </c>
      <c r="BJ29" s="215">
        <v>0</v>
      </c>
      <c r="BK29" s="215">
        <v>0</v>
      </c>
      <c r="BL29" s="215">
        <v>0</v>
      </c>
      <c r="BM29" s="215">
        <v>0</v>
      </c>
      <c r="BN29" s="215">
        <v>0</v>
      </c>
      <c r="BO29" s="215">
        <v>0</v>
      </c>
      <c r="BP29" s="215">
        <v>0</v>
      </c>
      <c r="BQ29" s="215">
        <v>0</v>
      </c>
      <c r="BR29" s="215">
        <v>0</v>
      </c>
      <c r="BS29" s="215">
        <v>0</v>
      </c>
      <c r="BT29" s="215">
        <v>0</v>
      </c>
      <c r="BU29" s="215">
        <v>0</v>
      </c>
      <c r="BV29" s="215">
        <v>0</v>
      </c>
      <c r="BW29" s="215">
        <v>0</v>
      </c>
      <c r="BX29" s="215">
        <v>0</v>
      </c>
      <c r="BY29" s="215">
        <v>0</v>
      </c>
      <c r="BZ29" s="215">
        <v>0</v>
      </c>
      <c r="CA29" s="215">
        <v>0</v>
      </c>
      <c r="CB29" s="215">
        <v>0</v>
      </c>
      <c r="CC29" s="215">
        <v>0</v>
      </c>
      <c r="CD29" s="215">
        <v>0</v>
      </c>
      <c r="CE29" s="215">
        <v>0</v>
      </c>
      <c r="CF29" s="215">
        <v>0</v>
      </c>
      <c r="CG29" s="216">
        <v>0</v>
      </c>
    </row>
    <row r="30" spans="2:85" x14ac:dyDescent="0.35">
      <c r="B30" s="207" t="s">
        <v>399</v>
      </c>
      <c r="D30" s="215">
        <v>0</v>
      </c>
      <c r="E30" s="215">
        <v>0</v>
      </c>
      <c r="F30" s="215">
        <v>0</v>
      </c>
      <c r="G30" s="215">
        <v>0</v>
      </c>
      <c r="H30" s="215">
        <v>0</v>
      </c>
      <c r="I30" s="215">
        <v>0</v>
      </c>
      <c r="J30" s="215">
        <v>0</v>
      </c>
      <c r="K30" s="215">
        <v>0</v>
      </c>
      <c r="L30" s="215">
        <v>0</v>
      </c>
      <c r="M30" s="215">
        <v>0</v>
      </c>
      <c r="N30" s="215">
        <v>0</v>
      </c>
      <c r="O30" s="215">
        <v>0</v>
      </c>
      <c r="P30" s="215">
        <v>0</v>
      </c>
      <c r="Q30" s="215">
        <v>0</v>
      </c>
      <c r="R30" s="215">
        <v>0</v>
      </c>
      <c r="S30" s="215">
        <v>0</v>
      </c>
      <c r="T30" s="215">
        <v>0</v>
      </c>
      <c r="U30" s="215">
        <v>0</v>
      </c>
      <c r="V30" s="215">
        <v>0</v>
      </c>
      <c r="W30" s="215">
        <v>0</v>
      </c>
      <c r="X30" s="215">
        <v>0</v>
      </c>
      <c r="Y30" s="215">
        <v>0</v>
      </c>
      <c r="Z30" s="215">
        <v>0</v>
      </c>
      <c r="AA30" s="215">
        <v>0</v>
      </c>
      <c r="AB30" s="215">
        <v>0</v>
      </c>
      <c r="AC30" s="215">
        <v>0</v>
      </c>
      <c r="AD30" s="215">
        <v>0</v>
      </c>
      <c r="AE30" s="215">
        <v>0</v>
      </c>
      <c r="AF30" s="215">
        <v>0</v>
      </c>
      <c r="AG30" s="215">
        <v>0</v>
      </c>
      <c r="AH30" s="215">
        <v>3408</v>
      </c>
      <c r="AI30" s="215">
        <v>3314</v>
      </c>
      <c r="AJ30" s="215">
        <v>3556</v>
      </c>
      <c r="AK30" s="215">
        <v>4151</v>
      </c>
      <c r="AL30" s="215">
        <v>4431</v>
      </c>
      <c r="AM30" s="215">
        <v>4750</v>
      </c>
      <c r="AN30" s="215">
        <v>4825</v>
      </c>
      <c r="AO30" s="215">
        <v>4860</v>
      </c>
      <c r="AP30" s="215">
        <v>4900</v>
      </c>
      <c r="AQ30" s="215">
        <v>4860</v>
      </c>
      <c r="AR30" s="215">
        <v>3996</v>
      </c>
      <c r="AS30" s="215">
        <v>3886</v>
      </c>
      <c r="AT30" s="215">
        <v>3950</v>
      </c>
      <c r="AU30" s="215">
        <v>4120</v>
      </c>
      <c r="AV30" s="215">
        <v>4380</v>
      </c>
      <c r="AW30" s="215">
        <v>4601</v>
      </c>
      <c r="AX30" s="215">
        <v>4692</v>
      </c>
      <c r="AY30" s="215">
        <v>4757</v>
      </c>
      <c r="AZ30" s="215">
        <v>4740</v>
      </c>
      <c r="BA30" s="215">
        <v>4588</v>
      </c>
      <c r="BB30" s="215">
        <v>4423</v>
      </c>
      <c r="BC30" s="215">
        <v>4187</v>
      </c>
      <c r="BD30" s="215">
        <v>3946</v>
      </c>
      <c r="BE30" s="215">
        <v>3846</v>
      </c>
      <c r="BF30" s="215">
        <v>3807</v>
      </c>
      <c r="BG30" s="215">
        <v>3812</v>
      </c>
      <c r="BH30" s="215">
        <v>3940</v>
      </c>
      <c r="BI30" s="215">
        <v>3986</v>
      </c>
      <c r="BJ30" s="215">
        <v>4021</v>
      </c>
      <c r="BK30" s="215">
        <v>4036</v>
      </c>
      <c r="BL30" s="215">
        <v>4166</v>
      </c>
      <c r="BM30" s="215">
        <v>4547</v>
      </c>
      <c r="BN30" s="215">
        <v>4798</v>
      </c>
      <c r="BO30" s="215">
        <v>4932</v>
      </c>
      <c r="BP30" s="215">
        <v>5053</v>
      </c>
      <c r="BQ30" s="215">
        <v>5026</v>
      </c>
      <c r="BR30" s="215">
        <v>4921</v>
      </c>
      <c r="BS30" s="215">
        <v>4777</v>
      </c>
      <c r="BT30" s="215">
        <v>4594</v>
      </c>
      <c r="BU30" s="215">
        <v>4371</v>
      </c>
      <c r="BV30" s="215">
        <v>3984</v>
      </c>
      <c r="BW30" s="215">
        <v>3394</v>
      </c>
      <c r="BX30" s="215">
        <v>3008</v>
      </c>
      <c r="BY30" s="215">
        <v>2733</v>
      </c>
      <c r="BZ30" s="215">
        <v>2509</v>
      </c>
      <c r="CA30" s="215">
        <v>2351</v>
      </c>
      <c r="CB30" s="215">
        <v>2077</v>
      </c>
      <c r="CC30" s="215">
        <v>1577</v>
      </c>
      <c r="CD30" s="215">
        <v>1389</v>
      </c>
      <c r="CE30" s="215">
        <v>1373</v>
      </c>
      <c r="CF30" s="215">
        <v>1372</v>
      </c>
      <c r="CG30" s="216">
        <v>1379</v>
      </c>
    </row>
    <row r="31" spans="2:85" x14ac:dyDescent="0.35">
      <c r="B31" s="56" t="s">
        <v>434</v>
      </c>
      <c r="D31" s="215">
        <v>0</v>
      </c>
      <c r="E31" s="215">
        <v>0</v>
      </c>
      <c r="F31" s="215">
        <v>0</v>
      </c>
      <c r="G31" s="215">
        <v>0</v>
      </c>
      <c r="H31" s="215">
        <v>0</v>
      </c>
      <c r="I31" s="215">
        <v>0</v>
      </c>
      <c r="J31" s="215">
        <v>0</v>
      </c>
      <c r="K31" s="215">
        <v>0</v>
      </c>
      <c r="L31" s="215">
        <v>0</v>
      </c>
      <c r="M31" s="215">
        <v>0</v>
      </c>
      <c r="N31" s="215">
        <v>0</v>
      </c>
      <c r="O31" s="215">
        <v>0</v>
      </c>
      <c r="P31" s="215">
        <v>0</v>
      </c>
      <c r="Q31" s="215">
        <v>0</v>
      </c>
      <c r="R31" s="215">
        <v>0</v>
      </c>
      <c r="S31" s="215">
        <v>0</v>
      </c>
      <c r="T31" s="215">
        <v>0</v>
      </c>
      <c r="U31" s="215">
        <v>0</v>
      </c>
      <c r="V31" s="215">
        <v>0</v>
      </c>
      <c r="W31" s="215">
        <v>0</v>
      </c>
      <c r="X31" s="215">
        <v>0</v>
      </c>
      <c r="Y31" s="215">
        <v>0</v>
      </c>
      <c r="Z31" s="215">
        <v>0</v>
      </c>
      <c r="AA31" s="215">
        <v>0</v>
      </c>
      <c r="AB31" s="215">
        <v>0</v>
      </c>
      <c r="AC31" s="215">
        <v>0</v>
      </c>
      <c r="AD31" s="215">
        <v>0</v>
      </c>
      <c r="AE31" s="215">
        <v>0</v>
      </c>
      <c r="AF31" s="215">
        <v>0</v>
      </c>
      <c r="AG31" s="215">
        <v>0</v>
      </c>
      <c r="AH31" s="215">
        <v>0</v>
      </c>
      <c r="AI31" s="215">
        <v>0</v>
      </c>
      <c r="AJ31" s="215">
        <v>0</v>
      </c>
      <c r="AK31" s="215">
        <v>0</v>
      </c>
      <c r="AL31" s="215">
        <v>0</v>
      </c>
      <c r="AM31" s="215">
        <v>0</v>
      </c>
      <c r="AN31" s="215">
        <v>0</v>
      </c>
      <c r="AO31" s="215">
        <v>0</v>
      </c>
      <c r="AP31" s="215">
        <v>0</v>
      </c>
      <c r="AQ31" s="215">
        <v>0</v>
      </c>
      <c r="AR31" s="215">
        <v>0</v>
      </c>
      <c r="AS31" s="215">
        <v>0</v>
      </c>
      <c r="AT31" s="215">
        <v>0</v>
      </c>
      <c r="AU31" s="215">
        <v>0</v>
      </c>
      <c r="AV31" s="215">
        <v>0</v>
      </c>
      <c r="AW31" s="215">
        <v>0</v>
      </c>
      <c r="AX31" s="215">
        <v>0</v>
      </c>
      <c r="AY31" s="215">
        <v>0</v>
      </c>
      <c r="AZ31" s="215">
        <v>0</v>
      </c>
      <c r="BA31" s="215">
        <v>0</v>
      </c>
      <c r="BB31" s="215">
        <v>0</v>
      </c>
      <c r="BC31" s="215">
        <v>0</v>
      </c>
      <c r="BD31" s="215">
        <v>0</v>
      </c>
      <c r="BE31" s="215">
        <v>0</v>
      </c>
      <c r="BF31" s="215">
        <v>0</v>
      </c>
      <c r="BG31" s="215">
        <v>0</v>
      </c>
      <c r="BH31" s="215">
        <v>0</v>
      </c>
      <c r="BI31" s="215">
        <v>0</v>
      </c>
      <c r="BJ31" s="215">
        <v>0</v>
      </c>
      <c r="BK31" s="215">
        <v>0</v>
      </c>
      <c r="BL31" s="215">
        <v>3796</v>
      </c>
      <c r="BM31" s="215">
        <v>3966</v>
      </c>
      <c r="BN31" s="215">
        <v>4155</v>
      </c>
      <c r="BO31" s="215">
        <v>4237</v>
      </c>
      <c r="BP31" s="215">
        <v>4309</v>
      </c>
      <c r="BQ31" s="215">
        <v>4365</v>
      </c>
      <c r="BR31" s="215">
        <v>4440</v>
      </c>
      <c r="BS31" s="215">
        <v>4410</v>
      </c>
      <c r="BT31" s="215">
        <v>4287</v>
      </c>
      <c r="BU31" s="215">
        <v>4098</v>
      </c>
      <c r="BV31" s="215">
        <v>3774</v>
      </c>
      <c r="BW31" s="215">
        <v>3291</v>
      </c>
      <c r="BX31" s="215">
        <v>2936</v>
      </c>
      <c r="BY31" s="215">
        <v>2683</v>
      </c>
      <c r="BZ31" s="215">
        <v>2479</v>
      </c>
      <c r="CA31" s="215">
        <v>2331</v>
      </c>
      <c r="CB31" s="215">
        <v>2066</v>
      </c>
      <c r="CC31" s="215">
        <v>1577</v>
      </c>
      <c r="CD31" s="215">
        <v>1389</v>
      </c>
      <c r="CE31" s="215">
        <v>1373</v>
      </c>
      <c r="CF31" s="215">
        <v>1371</v>
      </c>
      <c r="CG31" s="216">
        <v>1379</v>
      </c>
    </row>
    <row r="32" spans="2:85" x14ac:dyDescent="0.35">
      <c r="B32" s="56" t="s">
        <v>435</v>
      </c>
      <c r="D32" s="215">
        <v>0</v>
      </c>
      <c r="E32" s="215">
        <v>0</v>
      </c>
      <c r="F32" s="215">
        <v>0</v>
      </c>
      <c r="G32" s="215">
        <v>0</v>
      </c>
      <c r="H32" s="215">
        <v>0</v>
      </c>
      <c r="I32" s="215">
        <v>0</v>
      </c>
      <c r="J32" s="215">
        <v>0</v>
      </c>
      <c r="K32" s="215">
        <v>0</v>
      </c>
      <c r="L32" s="215">
        <v>0</v>
      </c>
      <c r="M32" s="215">
        <v>0</v>
      </c>
      <c r="N32" s="215">
        <v>0</v>
      </c>
      <c r="O32" s="215">
        <v>0</v>
      </c>
      <c r="P32" s="215">
        <v>0</v>
      </c>
      <c r="Q32" s="215">
        <v>0</v>
      </c>
      <c r="R32" s="215">
        <v>0</v>
      </c>
      <c r="S32" s="215">
        <v>0</v>
      </c>
      <c r="T32" s="215">
        <v>0</v>
      </c>
      <c r="U32" s="215">
        <v>0</v>
      </c>
      <c r="V32" s="215">
        <v>0</v>
      </c>
      <c r="W32" s="215">
        <v>0</v>
      </c>
      <c r="X32" s="215">
        <v>0</v>
      </c>
      <c r="Y32" s="215">
        <v>0</v>
      </c>
      <c r="Z32" s="215">
        <v>0</v>
      </c>
      <c r="AA32" s="215">
        <v>0</v>
      </c>
      <c r="AB32" s="215">
        <v>0</v>
      </c>
      <c r="AC32" s="215">
        <v>0</v>
      </c>
      <c r="AD32" s="215">
        <v>0</v>
      </c>
      <c r="AE32" s="215">
        <v>0</v>
      </c>
      <c r="AF32" s="215">
        <v>0</v>
      </c>
      <c r="AG32" s="215">
        <v>0</v>
      </c>
      <c r="AH32" s="215">
        <v>0</v>
      </c>
      <c r="AI32" s="215">
        <v>0</v>
      </c>
      <c r="AJ32" s="215">
        <v>0</v>
      </c>
      <c r="AK32" s="215">
        <v>0</v>
      </c>
      <c r="AL32" s="215">
        <v>0</v>
      </c>
      <c r="AM32" s="215">
        <v>0</v>
      </c>
      <c r="AN32" s="215">
        <v>0</v>
      </c>
      <c r="AO32" s="215">
        <v>0</v>
      </c>
      <c r="AP32" s="215">
        <v>0</v>
      </c>
      <c r="AQ32" s="215">
        <v>0</v>
      </c>
      <c r="AR32" s="215">
        <v>0</v>
      </c>
      <c r="AS32" s="215">
        <v>0</v>
      </c>
      <c r="AT32" s="215">
        <v>0</v>
      </c>
      <c r="AU32" s="215">
        <v>0</v>
      </c>
      <c r="AV32" s="215">
        <v>0</v>
      </c>
      <c r="AW32" s="215">
        <v>0</v>
      </c>
      <c r="AX32" s="215">
        <v>0</v>
      </c>
      <c r="AY32" s="215">
        <v>0</v>
      </c>
      <c r="AZ32" s="215">
        <v>0</v>
      </c>
      <c r="BA32" s="215">
        <v>0</v>
      </c>
      <c r="BB32" s="215">
        <v>0</v>
      </c>
      <c r="BC32" s="215">
        <v>0</v>
      </c>
      <c r="BD32" s="215">
        <v>0</v>
      </c>
      <c r="BE32" s="215">
        <v>0</v>
      </c>
      <c r="BF32" s="215">
        <v>0</v>
      </c>
      <c r="BG32" s="215">
        <v>0</v>
      </c>
      <c r="BH32" s="215">
        <v>0</v>
      </c>
      <c r="BI32" s="215">
        <v>0</v>
      </c>
      <c r="BJ32" s="215">
        <v>0</v>
      </c>
      <c r="BK32" s="215">
        <v>0</v>
      </c>
      <c r="BL32" s="215">
        <v>370</v>
      </c>
      <c r="BM32" s="215">
        <v>580</v>
      </c>
      <c r="BN32" s="215">
        <v>643</v>
      </c>
      <c r="BO32" s="215">
        <v>696</v>
      </c>
      <c r="BP32" s="215">
        <v>744</v>
      </c>
      <c r="BQ32" s="215">
        <v>661</v>
      </c>
      <c r="BR32" s="215">
        <v>481</v>
      </c>
      <c r="BS32" s="215">
        <v>367</v>
      </c>
      <c r="BT32" s="215">
        <v>307</v>
      </c>
      <c r="BU32" s="215">
        <v>273</v>
      </c>
      <c r="BV32" s="215">
        <v>210</v>
      </c>
      <c r="BW32" s="215">
        <v>103</v>
      </c>
      <c r="BX32" s="215">
        <v>72</v>
      </c>
      <c r="BY32" s="215">
        <v>50</v>
      </c>
      <c r="BZ32" s="215">
        <v>31</v>
      </c>
      <c r="CA32" s="215">
        <v>20</v>
      </c>
      <c r="CB32" s="215">
        <v>11</v>
      </c>
      <c r="CC32" s="215">
        <v>1</v>
      </c>
      <c r="CD32" s="215">
        <v>1</v>
      </c>
      <c r="CE32" s="215">
        <v>1</v>
      </c>
      <c r="CF32" s="215">
        <v>1</v>
      </c>
      <c r="CG32" s="216">
        <v>1</v>
      </c>
    </row>
    <row r="33" spans="2:85" x14ac:dyDescent="0.35">
      <c r="B33" s="207" t="s">
        <v>403</v>
      </c>
      <c r="D33" s="219">
        <v>0</v>
      </c>
      <c r="E33" s="219">
        <v>0</v>
      </c>
      <c r="F33" s="219">
        <v>0</v>
      </c>
      <c r="G33" s="219">
        <v>0</v>
      </c>
      <c r="H33" s="219">
        <v>0</v>
      </c>
      <c r="I33" s="219">
        <v>0</v>
      </c>
      <c r="J33" s="219">
        <v>0</v>
      </c>
      <c r="K33" s="219">
        <v>0</v>
      </c>
      <c r="L33" s="219">
        <v>0</v>
      </c>
      <c r="M33" s="219">
        <v>0</v>
      </c>
      <c r="N33" s="219">
        <v>0</v>
      </c>
      <c r="O33" s="219">
        <v>0</v>
      </c>
      <c r="P33" s="219">
        <v>0</v>
      </c>
      <c r="Q33" s="219">
        <v>0</v>
      </c>
      <c r="R33" s="219">
        <v>0</v>
      </c>
      <c r="S33" s="219">
        <v>0</v>
      </c>
      <c r="T33" s="219">
        <v>0</v>
      </c>
      <c r="U33" s="219">
        <v>0</v>
      </c>
      <c r="V33" s="219">
        <v>0</v>
      </c>
      <c r="W33" s="219">
        <v>0</v>
      </c>
      <c r="X33" s="219">
        <v>0</v>
      </c>
      <c r="Y33" s="219">
        <v>0</v>
      </c>
      <c r="Z33" s="219">
        <v>0</v>
      </c>
      <c r="AA33" s="219">
        <v>0</v>
      </c>
      <c r="AB33" s="219">
        <v>0</v>
      </c>
      <c r="AC33" s="219">
        <v>0</v>
      </c>
      <c r="AD33" s="219">
        <v>0</v>
      </c>
      <c r="AE33" s="219">
        <v>0</v>
      </c>
      <c r="AF33" s="219">
        <v>0</v>
      </c>
      <c r="AG33" s="219">
        <v>0</v>
      </c>
      <c r="AH33" s="219">
        <v>0</v>
      </c>
      <c r="AI33" s="219">
        <v>0</v>
      </c>
      <c r="AJ33" s="219">
        <v>0</v>
      </c>
      <c r="AK33" s="219">
        <v>0</v>
      </c>
      <c r="AL33" s="219">
        <v>0</v>
      </c>
      <c r="AM33" s="219">
        <v>0</v>
      </c>
      <c r="AN33" s="219">
        <v>0</v>
      </c>
      <c r="AO33" s="219">
        <v>0</v>
      </c>
      <c r="AP33" s="219">
        <v>0</v>
      </c>
      <c r="AQ33" s="219">
        <v>0</v>
      </c>
      <c r="AR33" s="219">
        <v>0</v>
      </c>
      <c r="AS33" s="219">
        <v>0</v>
      </c>
      <c r="AT33" s="219">
        <v>0</v>
      </c>
      <c r="AU33" s="219">
        <v>0</v>
      </c>
      <c r="AV33" s="219">
        <v>0</v>
      </c>
      <c r="AW33" s="219">
        <v>0</v>
      </c>
      <c r="AX33" s="219">
        <v>0</v>
      </c>
      <c r="AY33" s="219">
        <v>2490</v>
      </c>
      <c r="AZ33" s="219">
        <v>2455</v>
      </c>
      <c r="BA33" s="219">
        <v>2437</v>
      </c>
      <c r="BB33" s="219">
        <v>2371</v>
      </c>
      <c r="BC33" s="219">
        <v>2354</v>
      </c>
      <c r="BD33" s="219">
        <v>2391</v>
      </c>
      <c r="BE33" s="219">
        <v>2430</v>
      </c>
      <c r="BF33" s="219">
        <v>2483</v>
      </c>
      <c r="BG33" s="219">
        <v>2504</v>
      </c>
      <c r="BH33" s="219">
        <v>2510</v>
      </c>
      <c r="BI33" s="219">
        <v>2475</v>
      </c>
      <c r="BJ33" s="219">
        <v>2443</v>
      </c>
      <c r="BK33" s="219">
        <v>2415</v>
      </c>
      <c r="BL33" s="219">
        <v>2332</v>
      </c>
      <c r="BM33" s="219">
        <v>2031</v>
      </c>
      <c r="BN33" s="219">
        <v>1827</v>
      </c>
      <c r="BO33" s="219">
        <v>1577</v>
      </c>
      <c r="BP33" s="219">
        <v>965</v>
      </c>
      <c r="BQ33" s="219">
        <v>366</v>
      </c>
      <c r="BR33" s="219">
        <v>133</v>
      </c>
      <c r="BS33" s="219">
        <v>74</v>
      </c>
      <c r="BT33" s="219">
        <v>52</v>
      </c>
      <c r="BU33" s="219">
        <v>40</v>
      </c>
      <c r="BV33" s="219">
        <v>32</v>
      </c>
      <c r="BW33" s="219">
        <v>26</v>
      </c>
      <c r="BX33" s="219">
        <v>23</v>
      </c>
      <c r="BY33" s="219">
        <v>21</v>
      </c>
      <c r="BZ33" s="219">
        <v>19</v>
      </c>
      <c r="CA33" s="219">
        <v>17</v>
      </c>
      <c r="CB33" s="219">
        <v>15</v>
      </c>
      <c r="CC33" s="219">
        <v>12</v>
      </c>
      <c r="CD33" s="219">
        <v>10</v>
      </c>
      <c r="CE33" s="219">
        <v>7</v>
      </c>
      <c r="CF33" s="219">
        <v>5</v>
      </c>
      <c r="CG33" s="216">
        <v>2</v>
      </c>
    </row>
    <row r="34" spans="2:85" x14ac:dyDescent="0.35">
      <c r="B34" s="218" t="s">
        <v>469</v>
      </c>
      <c r="D34" s="219">
        <v>0</v>
      </c>
      <c r="E34" s="219">
        <v>0</v>
      </c>
      <c r="F34" s="219">
        <v>0</v>
      </c>
      <c r="G34" s="219">
        <v>0</v>
      </c>
      <c r="H34" s="219">
        <v>0</v>
      </c>
      <c r="I34" s="219">
        <v>0</v>
      </c>
      <c r="J34" s="219">
        <v>0</v>
      </c>
      <c r="K34" s="219">
        <v>0</v>
      </c>
      <c r="L34" s="219">
        <v>0</v>
      </c>
      <c r="M34" s="219">
        <v>0</v>
      </c>
      <c r="N34" s="219">
        <v>0</v>
      </c>
      <c r="O34" s="219">
        <v>0</v>
      </c>
      <c r="P34" s="219">
        <v>0</v>
      </c>
      <c r="Q34" s="219">
        <v>0</v>
      </c>
      <c r="R34" s="219">
        <v>0</v>
      </c>
      <c r="S34" s="219">
        <v>0</v>
      </c>
      <c r="T34" s="219">
        <v>0</v>
      </c>
      <c r="U34" s="219">
        <v>0</v>
      </c>
      <c r="V34" s="219">
        <v>0</v>
      </c>
      <c r="W34" s="219">
        <v>0</v>
      </c>
      <c r="X34" s="219">
        <v>0</v>
      </c>
      <c r="Y34" s="219">
        <v>0</v>
      </c>
      <c r="Z34" s="219">
        <v>0</v>
      </c>
      <c r="AA34" s="219">
        <v>0</v>
      </c>
      <c r="AB34" s="219">
        <v>0</v>
      </c>
      <c r="AC34" s="219">
        <v>0</v>
      </c>
      <c r="AD34" s="219">
        <v>0</v>
      </c>
      <c r="AE34" s="219">
        <v>0</v>
      </c>
      <c r="AF34" s="219">
        <v>0</v>
      </c>
      <c r="AG34" s="219">
        <v>0</v>
      </c>
      <c r="AH34" s="219">
        <v>0</v>
      </c>
      <c r="AI34" s="219">
        <v>0</v>
      </c>
      <c r="AJ34" s="219">
        <v>0</v>
      </c>
      <c r="AK34" s="219">
        <v>0</v>
      </c>
      <c r="AL34" s="219">
        <v>0</v>
      </c>
      <c r="AM34" s="219">
        <v>0</v>
      </c>
      <c r="AN34" s="219">
        <v>0</v>
      </c>
      <c r="AO34" s="219">
        <v>0</v>
      </c>
      <c r="AP34" s="219">
        <v>0</v>
      </c>
      <c r="AQ34" s="219">
        <v>0</v>
      </c>
      <c r="AR34" s="219">
        <v>0</v>
      </c>
      <c r="AS34" s="219">
        <v>0</v>
      </c>
      <c r="AT34" s="219">
        <v>0</v>
      </c>
      <c r="AU34" s="219">
        <v>0</v>
      </c>
      <c r="AV34" s="219">
        <v>0</v>
      </c>
      <c r="AW34" s="219">
        <v>0</v>
      </c>
      <c r="AX34" s="219">
        <v>0</v>
      </c>
      <c r="AY34" s="219">
        <v>1899</v>
      </c>
      <c r="AZ34" s="219">
        <v>1832</v>
      </c>
      <c r="BA34" s="219">
        <v>1765</v>
      </c>
      <c r="BB34" s="219">
        <v>1660</v>
      </c>
      <c r="BC34" s="219">
        <v>1595</v>
      </c>
      <c r="BD34" s="219">
        <v>1580</v>
      </c>
      <c r="BE34" s="219">
        <v>1574</v>
      </c>
      <c r="BF34" s="219">
        <v>1586</v>
      </c>
      <c r="BG34" s="219">
        <v>1570</v>
      </c>
      <c r="BH34" s="219">
        <v>1543</v>
      </c>
      <c r="BI34" s="219">
        <v>1500</v>
      </c>
      <c r="BJ34" s="219">
        <v>1456</v>
      </c>
      <c r="BK34" s="219">
        <v>1413</v>
      </c>
      <c r="BL34" s="219">
        <v>1346</v>
      </c>
      <c r="BM34" s="219">
        <v>1177</v>
      </c>
      <c r="BN34" s="219">
        <v>1054</v>
      </c>
      <c r="BO34" s="219">
        <v>909</v>
      </c>
      <c r="BP34" s="219">
        <v>566</v>
      </c>
      <c r="BQ34" s="219">
        <v>192</v>
      </c>
      <c r="BR34" s="219">
        <v>38</v>
      </c>
      <c r="BS34" s="219">
        <v>10</v>
      </c>
      <c r="BT34" s="219">
        <v>3</v>
      </c>
      <c r="BU34" s="219">
        <v>2</v>
      </c>
      <c r="BV34" s="219">
        <v>0</v>
      </c>
      <c r="BW34" s="219">
        <v>0</v>
      </c>
      <c r="BX34" s="196">
        <v>0</v>
      </c>
      <c r="BY34" s="196">
        <v>0</v>
      </c>
      <c r="BZ34" s="196">
        <v>0</v>
      </c>
      <c r="CA34" s="196">
        <v>0</v>
      </c>
      <c r="CB34" s="196">
        <v>0</v>
      </c>
      <c r="CC34" s="196">
        <v>0</v>
      </c>
      <c r="CD34" s="196">
        <v>0</v>
      </c>
      <c r="CE34" s="196">
        <v>0</v>
      </c>
      <c r="CF34" s="196">
        <v>0</v>
      </c>
      <c r="CG34" s="220">
        <v>0</v>
      </c>
    </row>
    <row r="35" spans="2:85" x14ac:dyDescent="0.35">
      <c r="B35" s="218" t="s">
        <v>475</v>
      </c>
      <c r="D35" s="219">
        <v>0</v>
      </c>
      <c r="E35" s="219">
        <v>0</v>
      </c>
      <c r="F35" s="219">
        <v>0</v>
      </c>
      <c r="G35" s="219">
        <v>0</v>
      </c>
      <c r="H35" s="219">
        <v>0</v>
      </c>
      <c r="I35" s="219">
        <v>0</v>
      </c>
      <c r="J35" s="219">
        <v>0</v>
      </c>
      <c r="K35" s="219">
        <v>0</v>
      </c>
      <c r="L35" s="219">
        <v>0</v>
      </c>
      <c r="M35" s="219">
        <v>0</v>
      </c>
      <c r="N35" s="219">
        <v>0</v>
      </c>
      <c r="O35" s="219">
        <v>0</v>
      </c>
      <c r="P35" s="219">
        <v>0</v>
      </c>
      <c r="Q35" s="219">
        <v>0</v>
      </c>
      <c r="R35" s="219">
        <v>0</v>
      </c>
      <c r="S35" s="219">
        <v>0</v>
      </c>
      <c r="T35" s="219">
        <v>0</v>
      </c>
      <c r="U35" s="219">
        <v>0</v>
      </c>
      <c r="V35" s="219">
        <v>0</v>
      </c>
      <c r="W35" s="219">
        <v>0</v>
      </c>
      <c r="X35" s="219">
        <v>0</v>
      </c>
      <c r="Y35" s="219">
        <v>0</v>
      </c>
      <c r="Z35" s="219">
        <v>0</v>
      </c>
      <c r="AA35" s="219">
        <v>0</v>
      </c>
      <c r="AB35" s="219">
        <v>0</v>
      </c>
      <c r="AC35" s="219">
        <v>0</v>
      </c>
      <c r="AD35" s="219">
        <v>0</v>
      </c>
      <c r="AE35" s="219">
        <v>0</v>
      </c>
      <c r="AF35" s="219">
        <v>0</v>
      </c>
      <c r="AG35" s="219">
        <v>0</v>
      </c>
      <c r="AH35" s="219">
        <v>0</v>
      </c>
      <c r="AI35" s="219">
        <v>0</v>
      </c>
      <c r="AJ35" s="219">
        <v>0</v>
      </c>
      <c r="AK35" s="219">
        <v>0</v>
      </c>
      <c r="AL35" s="219">
        <v>0</v>
      </c>
      <c r="AM35" s="219">
        <v>0</v>
      </c>
      <c r="AN35" s="219">
        <v>0</v>
      </c>
      <c r="AO35" s="219">
        <v>0</v>
      </c>
      <c r="AP35" s="219">
        <v>0</v>
      </c>
      <c r="AQ35" s="219">
        <v>0</v>
      </c>
      <c r="AR35" s="219">
        <v>0</v>
      </c>
      <c r="AS35" s="219">
        <v>0</v>
      </c>
      <c r="AT35" s="219">
        <v>0</v>
      </c>
      <c r="AU35" s="219">
        <v>0</v>
      </c>
      <c r="AV35" s="219">
        <v>0</v>
      </c>
      <c r="AW35" s="219">
        <v>0</v>
      </c>
      <c r="AX35" s="219">
        <v>0</v>
      </c>
      <c r="AY35" s="219">
        <v>590</v>
      </c>
      <c r="AZ35" s="219">
        <v>623</v>
      </c>
      <c r="BA35" s="219">
        <v>671</v>
      </c>
      <c r="BB35" s="219">
        <v>712</v>
      </c>
      <c r="BC35" s="219">
        <v>759</v>
      </c>
      <c r="BD35" s="219">
        <v>811</v>
      </c>
      <c r="BE35" s="219">
        <v>856</v>
      </c>
      <c r="BF35" s="219">
        <v>898</v>
      </c>
      <c r="BG35" s="219">
        <v>934</v>
      </c>
      <c r="BH35" s="219">
        <v>967</v>
      </c>
      <c r="BI35" s="219">
        <v>975</v>
      </c>
      <c r="BJ35" s="219">
        <v>987</v>
      </c>
      <c r="BK35" s="219">
        <v>1002</v>
      </c>
      <c r="BL35" s="219">
        <v>986</v>
      </c>
      <c r="BM35" s="219">
        <v>854</v>
      </c>
      <c r="BN35" s="219">
        <v>773</v>
      </c>
      <c r="BO35" s="219">
        <v>668</v>
      </c>
      <c r="BP35" s="219">
        <v>399</v>
      </c>
      <c r="BQ35" s="219">
        <v>174</v>
      </c>
      <c r="BR35" s="219">
        <v>95</v>
      </c>
      <c r="BS35" s="219">
        <v>65</v>
      </c>
      <c r="BT35" s="219">
        <v>49</v>
      </c>
      <c r="BU35" s="219">
        <v>39</v>
      </c>
      <c r="BV35" s="219">
        <v>32</v>
      </c>
      <c r="BW35" s="219">
        <v>25</v>
      </c>
      <c r="BX35" s="196">
        <v>23</v>
      </c>
      <c r="BY35" s="196">
        <v>21</v>
      </c>
      <c r="BZ35" s="196">
        <v>19</v>
      </c>
      <c r="CA35" s="196">
        <v>17</v>
      </c>
      <c r="CB35" s="196">
        <v>15</v>
      </c>
      <c r="CC35" s="196">
        <v>12</v>
      </c>
      <c r="CD35" s="196">
        <v>10</v>
      </c>
      <c r="CE35" s="196">
        <v>7</v>
      </c>
      <c r="CF35" s="196">
        <v>5</v>
      </c>
      <c r="CG35" s="220">
        <v>2</v>
      </c>
    </row>
    <row r="36" spans="2:85" ht="26.25" customHeight="1" x14ac:dyDescent="0.35">
      <c r="B36" s="207" t="s">
        <v>30</v>
      </c>
      <c r="D36" s="215">
        <v>0</v>
      </c>
      <c r="E36" s="215">
        <v>0</v>
      </c>
      <c r="F36" s="215">
        <v>0</v>
      </c>
      <c r="G36" s="215">
        <v>0</v>
      </c>
      <c r="H36" s="215">
        <v>0</v>
      </c>
      <c r="I36" s="215">
        <v>0</v>
      </c>
      <c r="J36" s="215">
        <v>0</v>
      </c>
      <c r="K36" s="215">
        <v>0</v>
      </c>
      <c r="L36" s="215">
        <v>0</v>
      </c>
      <c r="M36" s="215">
        <v>0</v>
      </c>
      <c r="N36" s="215">
        <v>0</v>
      </c>
      <c r="O36" s="215">
        <v>0</v>
      </c>
      <c r="P36" s="215">
        <v>0</v>
      </c>
      <c r="Q36" s="215">
        <v>0</v>
      </c>
      <c r="R36" s="215">
        <v>0</v>
      </c>
      <c r="S36" s="215">
        <v>0</v>
      </c>
      <c r="T36" s="215">
        <v>0</v>
      </c>
      <c r="U36" s="215">
        <v>0</v>
      </c>
      <c r="V36" s="215">
        <v>0</v>
      </c>
      <c r="W36" s="215">
        <v>0</v>
      </c>
      <c r="X36" s="215">
        <v>0</v>
      </c>
      <c r="Y36" s="215">
        <v>0</v>
      </c>
      <c r="Z36" s="215">
        <v>0</v>
      </c>
      <c r="AA36" s="215">
        <v>0</v>
      </c>
      <c r="AB36" s="215">
        <v>0</v>
      </c>
      <c r="AC36" s="215">
        <v>0</v>
      </c>
      <c r="AD36" s="215">
        <v>0</v>
      </c>
      <c r="AE36" s="215">
        <v>0</v>
      </c>
      <c r="AF36" s="215">
        <v>0</v>
      </c>
      <c r="AG36" s="215">
        <v>0</v>
      </c>
      <c r="AH36" s="215">
        <v>0</v>
      </c>
      <c r="AI36" s="215">
        <v>2838</v>
      </c>
      <c r="AJ36" s="215">
        <v>3010</v>
      </c>
      <c r="AK36" s="215">
        <v>3584</v>
      </c>
      <c r="AL36" s="215">
        <v>4157</v>
      </c>
      <c r="AM36" s="215">
        <v>4336</v>
      </c>
      <c r="AN36" s="215">
        <v>4541</v>
      </c>
      <c r="AO36" s="215">
        <v>4709</v>
      </c>
      <c r="AP36" s="215">
        <v>4710</v>
      </c>
      <c r="AQ36" s="215">
        <v>4517</v>
      </c>
      <c r="AR36" s="215">
        <v>4089</v>
      </c>
      <c r="AS36" s="215">
        <v>3977</v>
      </c>
      <c r="AT36" s="215">
        <v>4124</v>
      </c>
      <c r="AU36" s="215">
        <v>4593</v>
      </c>
      <c r="AV36" s="215">
        <v>5179</v>
      </c>
      <c r="AW36" s="215">
        <v>5512</v>
      </c>
      <c r="AX36" s="215">
        <v>5647</v>
      </c>
      <c r="AY36" s="215">
        <v>5657</v>
      </c>
      <c r="AZ36" s="215">
        <v>5514</v>
      </c>
      <c r="BA36" s="215">
        <v>3943</v>
      </c>
      <c r="BB36" s="215">
        <v>3834</v>
      </c>
      <c r="BC36" s="215">
        <v>3822</v>
      </c>
      <c r="BD36" s="215">
        <v>3901</v>
      </c>
      <c r="BE36" s="215">
        <v>3986</v>
      </c>
      <c r="BF36" s="215">
        <v>3989</v>
      </c>
      <c r="BG36" s="215">
        <v>3129</v>
      </c>
      <c r="BH36" s="215">
        <v>2187</v>
      </c>
      <c r="BI36" s="215">
        <v>2142</v>
      </c>
      <c r="BJ36" s="215">
        <v>2135</v>
      </c>
      <c r="BK36" s="215">
        <v>2117</v>
      </c>
      <c r="BL36" s="215">
        <v>2087</v>
      </c>
      <c r="BM36" s="215">
        <v>1935</v>
      </c>
      <c r="BN36" s="215">
        <v>1803</v>
      </c>
      <c r="BO36" s="215">
        <v>1619</v>
      </c>
      <c r="BP36" s="215">
        <v>1254</v>
      </c>
      <c r="BQ36" s="215">
        <v>939</v>
      </c>
      <c r="BR36" s="215">
        <v>799</v>
      </c>
      <c r="BS36" s="215">
        <v>706</v>
      </c>
      <c r="BT36" s="215">
        <v>625</v>
      </c>
      <c r="BU36" s="215">
        <v>588</v>
      </c>
      <c r="BV36" s="215">
        <v>494</v>
      </c>
      <c r="BW36" s="215">
        <v>359</v>
      </c>
      <c r="BX36" s="215">
        <v>272</v>
      </c>
      <c r="BY36" s="215">
        <v>210</v>
      </c>
      <c r="BZ36" s="215">
        <v>166</v>
      </c>
      <c r="CA36" s="215">
        <v>135</v>
      </c>
      <c r="CB36" s="215">
        <v>43</v>
      </c>
      <c r="CC36" s="215">
        <v>0</v>
      </c>
      <c r="CD36" s="215">
        <v>0</v>
      </c>
      <c r="CE36" s="215">
        <v>0</v>
      </c>
      <c r="CF36" s="215">
        <v>0</v>
      </c>
      <c r="CG36" s="216">
        <v>0</v>
      </c>
    </row>
    <row r="37" spans="2:85" x14ac:dyDescent="0.35">
      <c r="B37" s="207" t="s">
        <v>476</v>
      </c>
      <c r="D37" s="215">
        <v>0</v>
      </c>
      <c r="E37" s="215">
        <v>0</v>
      </c>
      <c r="F37" s="215">
        <v>0</v>
      </c>
      <c r="G37" s="215">
        <v>0</v>
      </c>
      <c r="H37" s="215">
        <v>0</v>
      </c>
      <c r="I37" s="215">
        <v>0</v>
      </c>
      <c r="J37" s="215">
        <v>0</v>
      </c>
      <c r="K37" s="215">
        <v>0</v>
      </c>
      <c r="L37" s="215">
        <v>0</v>
      </c>
      <c r="M37" s="215">
        <v>0</v>
      </c>
      <c r="N37" s="215">
        <v>0</v>
      </c>
      <c r="O37" s="215">
        <v>0</v>
      </c>
      <c r="P37" s="215">
        <v>0</v>
      </c>
      <c r="Q37" s="215">
        <v>0</v>
      </c>
      <c r="R37" s="215">
        <v>0</v>
      </c>
      <c r="S37" s="215">
        <v>0</v>
      </c>
      <c r="T37" s="215">
        <v>0</v>
      </c>
      <c r="U37" s="215">
        <v>0</v>
      </c>
      <c r="V37" s="215">
        <v>0</v>
      </c>
      <c r="W37" s="215">
        <v>0</v>
      </c>
      <c r="X37" s="215">
        <v>0</v>
      </c>
      <c r="Y37" s="215">
        <v>0</v>
      </c>
      <c r="Z37" s="215">
        <v>0</v>
      </c>
      <c r="AA37" s="215">
        <v>0</v>
      </c>
      <c r="AB37" s="215">
        <v>0</v>
      </c>
      <c r="AC37" s="215">
        <v>0</v>
      </c>
      <c r="AD37" s="215">
        <v>0</v>
      </c>
      <c r="AE37" s="215">
        <v>0</v>
      </c>
      <c r="AF37" s="215">
        <v>0</v>
      </c>
      <c r="AG37" s="215">
        <v>0</v>
      </c>
      <c r="AH37" s="215">
        <v>0</v>
      </c>
      <c r="AI37" s="215">
        <v>0</v>
      </c>
      <c r="AJ37" s="215">
        <v>0</v>
      </c>
      <c r="AK37" s="215">
        <v>0</v>
      </c>
      <c r="AL37" s="215">
        <v>0</v>
      </c>
      <c r="AM37" s="215">
        <v>0</v>
      </c>
      <c r="AN37" s="215">
        <v>0</v>
      </c>
      <c r="AO37" s="215">
        <v>0</v>
      </c>
      <c r="AP37" s="215">
        <v>0</v>
      </c>
      <c r="AQ37" s="215">
        <v>0</v>
      </c>
      <c r="AR37" s="215">
        <v>0</v>
      </c>
      <c r="AS37" s="215">
        <v>0</v>
      </c>
      <c r="AT37" s="215">
        <v>0</v>
      </c>
      <c r="AU37" s="215">
        <v>229</v>
      </c>
      <c r="AV37" s="215">
        <v>236</v>
      </c>
      <c r="AW37" s="215">
        <v>248</v>
      </c>
      <c r="AX37" s="215">
        <v>256</v>
      </c>
      <c r="AY37" s="215">
        <v>268</v>
      </c>
      <c r="AZ37" s="215">
        <v>275</v>
      </c>
      <c r="BA37" s="215">
        <v>359</v>
      </c>
      <c r="BB37" s="215">
        <v>369</v>
      </c>
      <c r="BC37" s="215">
        <v>374</v>
      </c>
      <c r="BD37" s="215">
        <v>373</v>
      </c>
      <c r="BE37" s="215">
        <v>368</v>
      </c>
      <c r="BF37" s="215">
        <v>354</v>
      </c>
      <c r="BG37" s="215">
        <v>353</v>
      </c>
      <c r="BH37" s="215">
        <v>352</v>
      </c>
      <c r="BI37" s="215">
        <v>349</v>
      </c>
      <c r="BJ37" s="215">
        <v>345</v>
      </c>
      <c r="BK37" s="215">
        <v>341</v>
      </c>
      <c r="BL37" s="215">
        <v>336</v>
      </c>
      <c r="BM37" s="215">
        <v>333</v>
      </c>
      <c r="BN37" s="215">
        <v>334</v>
      </c>
      <c r="BO37" s="215">
        <v>330</v>
      </c>
      <c r="BP37" s="215">
        <v>324</v>
      </c>
      <c r="BQ37" s="215">
        <v>326</v>
      </c>
      <c r="BR37" s="215">
        <v>320</v>
      </c>
      <c r="BS37" s="215">
        <v>313</v>
      </c>
      <c r="BT37" s="215">
        <v>305</v>
      </c>
      <c r="BU37" s="215">
        <v>296</v>
      </c>
      <c r="BV37" s="215">
        <v>288</v>
      </c>
      <c r="BW37" s="215">
        <v>280</v>
      </c>
      <c r="BX37" s="215">
        <v>239</v>
      </c>
      <c r="BY37" s="215">
        <v>231</v>
      </c>
      <c r="BZ37" s="215">
        <v>223</v>
      </c>
      <c r="CA37" s="215">
        <v>215</v>
      </c>
      <c r="CB37" s="215">
        <v>207</v>
      </c>
      <c r="CC37" s="215">
        <v>199</v>
      </c>
      <c r="CD37" s="215">
        <v>191</v>
      </c>
      <c r="CE37" s="215">
        <v>183</v>
      </c>
      <c r="CF37" s="215">
        <v>176</v>
      </c>
      <c r="CG37" s="216">
        <v>168</v>
      </c>
    </row>
    <row r="38" spans="2:85" x14ac:dyDescent="0.35">
      <c r="B38" s="207" t="s">
        <v>477</v>
      </c>
      <c r="D38" s="215">
        <v>0</v>
      </c>
      <c r="E38" s="215">
        <v>0</v>
      </c>
      <c r="F38" s="215">
        <v>0</v>
      </c>
      <c r="G38" s="215">
        <v>0</v>
      </c>
      <c r="H38" s="215">
        <v>0</v>
      </c>
      <c r="I38" s="215">
        <v>0</v>
      </c>
      <c r="J38" s="215">
        <v>0</v>
      </c>
      <c r="K38" s="215">
        <v>0</v>
      </c>
      <c r="L38" s="215">
        <v>0</v>
      </c>
      <c r="M38" s="215">
        <v>0</v>
      </c>
      <c r="N38" s="215">
        <v>0</v>
      </c>
      <c r="O38" s="215">
        <v>0</v>
      </c>
      <c r="P38" s="215">
        <v>0</v>
      </c>
      <c r="Q38" s="215">
        <v>0</v>
      </c>
      <c r="R38" s="215">
        <v>0</v>
      </c>
      <c r="S38" s="215">
        <v>0</v>
      </c>
      <c r="T38" s="215">
        <v>0</v>
      </c>
      <c r="U38" s="215">
        <v>0</v>
      </c>
      <c r="V38" s="215">
        <v>0</v>
      </c>
      <c r="W38" s="215">
        <v>0</v>
      </c>
      <c r="X38" s="215">
        <v>0</v>
      </c>
      <c r="Y38" s="215">
        <v>0</v>
      </c>
      <c r="Z38" s="215">
        <v>0</v>
      </c>
      <c r="AA38" s="215">
        <v>0</v>
      </c>
      <c r="AB38" s="215">
        <v>0</v>
      </c>
      <c r="AC38" s="215">
        <v>0</v>
      </c>
      <c r="AD38" s="215">
        <v>0</v>
      </c>
      <c r="AE38" s="215">
        <v>0</v>
      </c>
      <c r="AF38" s="215">
        <v>0</v>
      </c>
      <c r="AG38" s="215">
        <v>0</v>
      </c>
      <c r="AH38" s="215">
        <v>586</v>
      </c>
      <c r="AI38" s="215">
        <v>613</v>
      </c>
      <c r="AJ38" s="215">
        <v>643</v>
      </c>
      <c r="AK38" s="215">
        <v>710</v>
      </c>
      <c r="AL38" s="215">
        <v>754</v>
      </c>
      <c r="AM38" s="215">
        <v>796</v>
      </c>
      <c r="AN38" s="215">
        <v>861</v>
      </c>
      <c r="AO38" s="215">
        <v>921</v>
      </c>
      <c r="AP38" s="215">
        <v>974</v>
      </c>
      <c r="AQ38" s="215">
        <v>1067</v>
      </c>
      <c r="AR38" s="215">
        <v>1178</v>
      </c>
      <c r="AS38" s="215">
        <v>1300</v>
      </c>
      <c r="AT38" s="215">
        <v>1441</v>
      </c>
      <c r="AU38" s="215">
        <v>1623</v>
      </c>
      <c r="AV38" s="215">
        <v>1826</v>
      </c>
      <c r="AW38" s="215">
        <v>1990</v>
      </c>
      <c r="AX38" s="215">
        <v>2142</v>
      </c>
      <c r="AY38" s="215">
        <v>0</v>
      </c>
      <c r="AZ38" s="215">
        <v>0</v>
      </c>
      <c r="BA38" s="215">
        <v>0</v>
      </c>
      <c r="BB38" s="215">
        <v>0</v>
      </c>
      <c r="BC38" s="215">
        <v>0</v>
      </c>
      <c r="BD38" s="215">
        <v>0</v>
      </c>
      <c r="BE38" s="215">
        <v>0</v>
      </c>
      <c r="BF38" s="215">
        <v>0</v>
      </c>
      <c r="BG38" s="215">
        <v>0</v>
      </c>
      <c r="BH38" s="215">
        <v>0</v>
      </c>
      <c r="BI38" s="215">
        <v>0</v>
      </c>
      <c r="BJ38" s="215">
        <v>0</v>
      </c>
      <c r="BK38" s="215">
        <v>0</v>
      </c>
      <c r="BL38" s="215">
        <v>0</v>
      </c>
      <c r="BM38" s="215">
        <v>0</v>
      </c>
      <c r="BN38" s="215">
        <v>0</v>
      </c>
      <c r="BO38" s="215">
        <v>0</v>
      </c>
      <c r="BP38" s="215">
        <v>0</v>
      </c>
      <c r="BQ38" s="215">
        <v>0</v>
      </c>
      <c r="BR38" s="215">
        <v>0</v>
      </c>
      <c r="BS38" s="215">
        <v>0</v>
      </c>
      <c r="BT38" s="215">
        <v>0</v>
      </c>
      <c r="BU38" s="215">
        <v>0</v>
      </c>
      <c r="BV38" s="215">
        <v>0</v>
      </c>
      <c r="BW38" s="215">
        <v>0</v>
      </c>
      <c r="BX38" s="215">
        <v>0</v>
      </c>
      <c r="BY38" s="215">
        <v>0</v>
      </c>
      <c r="BZ38" s="215">
        <v>0</v>
      </c>
      <c r="CA38" s="215">
        <v>0</v>
      </c>
      <c r="CB38" s="215">
        <v>0</v>
      </c>
      <c r="CC38" s="215">
        <v>0</v>
      </c>
      <c r="CD38" s="215">
        <v>0</v>
      </c>
      <c r="CE38" s="215">
        <v>0</v>
      </c>
      <c r="CF38" s="215">
        <v>0</v>
      </c>
      <c r="CG38" s="216">
        <v>0</v>
      </c>
    </row>
    <row r="39" spans="2:85" x14ac:dyDescent="0.35">
      <c r="B39" s="218" t="s">
        <v>469</v>
      </c>
      <c r="D39" s="219">
        <v>0</v>
      </c>
      <c r="E39" s="219">
        <v>0</v>
      </c>
      <c r="F39" s="219">
        <v>0</v>
      </c>
      <c r="G39" s="219">
        <v>0</v>
      </c>
      <c r="H39" s="219">
        <v>0</v>
      </c>
      <c r="I39" s="219">
        <v>0</v>
      </c>
      <c r="J39" s="219">
        <v>0</v>
      </c>
      <c r="K39" s="219">
        <v>0</v>
      </c>
      <c r="L39" s="219">
        <v>0</v>
      </c>
      <c r="M39" s="219">
        <v>0</v>
      </c>
      <c r="N39" s="219">
        <v>0</v>
      </c>
      <c r="O39" s="219">
        <v>0</v>
      </c>
      <c r="P39" s="219">
        <v>0</v>
      </c>
      <c r="Q39" s="219">
        <v>0</v>
      </c>
      <c r="R39" s="219">
        <v>0</v>
      </c>
      <c r="S39" s="219">
        <v>0</v>
      </c>
      <c r="T39" s="219">
        <v>0</v>
      </c>
      <c r="U39" s="219">
        <v>0</v>
      </c>
      <c r="V39" s="219">
        <v>0</v>
      </c>
      <c r="W39" s="219">
        <v>0</v>
      </c>
      <c r="X39" s="219">
        <v>0</v>
      </c>
      <c r="Y39" s="219">
        <v>0</v>
      </c>
      <c r="Z39" s="219">
        <v>0</v>
      </c>
      <c r="AA39" s="219">
        <v>0</v>
      </c>
      <c r="AB39" s="219">
        <v>0</v>
      </c>
      <c r="AC39" s="219">
        <v>0</v>
      </c>
      <c r="AD39" s="219">
        <v>0</v>
      </c>
      <c r="AE39" s="219">
        <v>0</v>
      </c>
      <c r="AF39" s="219">
        <v>0</v>
      </c>
      <c r="AG39" s="219">
        <v>0</v>
      </c>
      <c r="AH39" s="219">
        <v>0</v>
      </c>
      <c r="AI39" s="219">
        <v>0</v>
      </c>
      <c r="AJ39" s="219">
        <v>0</v>
      </c>
      <c r="AK39" s="219">
        <v>0</v>
      </c>
      <c r="AL39" s="219">
        <v>0</v>
      </c>
      <c r="AM39" s="219">
        <v>0</v>
      </c>
      <c r="AN39" s="219">
        <v>813</v>
      </c>
      <c r="AO39" s="219">
        <v>864</v>
      </c>
      <c r="AP39" s="219">
        <v>900</v>
      </c>
      <c r="AQ39" s="219">
        <v>964</v>
      </c>
      <c r="AR39" s="219">
        <v>1030</v>
      </c>
      <c r="AS39" s="219">
        <v>1099</v>
      </c>
      <c r="AT39" s="219">
        <v>1181</v>
      </c>
      <c r="AU39" s="219">
        <v>1303</v>
      </c>
      <c r="AV39" s="219">
        <v>1439</v>
      </c>
      <c r="AW39" s="219">
        <v>1540</v>
      </c>
      <c r="AX39" s="219">
        <v>1624</v>
      </c>
      <c r="AY39" s="219">
        <v>0</v>
      </c>
      <c r="AZ39" s="219">
        <v>0</v>
      </c>
      <c r="BA39" s="219">
        <v>0</v>
      </c>
      <c r="BB39" s="219">
        <v>0</v>
      </c>
      <c r="BC39" s="219">
        <v>0</v>
      </c>
      <c r="BD39" s="219">
        <v>0</v>
      </c>
      <c r="BE39" s="219">
        <v>0</v>
      </c>
      <c r="BF39" s="219">
        <v>0</v>
      </c>
      <c r="BG39" s="219">
        <v>0</v>
      </c>
      <c r="BH39" s="219">
        <v>0</v>
      </c>
      <c r="BI39" s="219">
        <v>0</v>
      </c>
      <c r="BJ39" s="219">
        <v>0</v>
      </c>
      <c r="BK39" s="219">
        <v>0</v>
      </c>
      <c r="BL39" s="219">
        <v>0</v>
      </c>
      <c r="BM39" s="219">
        <v>0</v>
      </c>
      <c r="BN39" s="219">
        <v>0</v>
      </c>
      <c r="BO39" s="219">
        <v>0</v>
      </c>
      <c r="BP39" s="219">
        <v>0</v>
      </c>
      <c r="BQ39" s="219">
        <v>0</v>
      </c>
      <c r="BR39" s="219">
        <v>0</v>
      </c>
      <c r="BS39" s="219">
        <v>0</v>
      </c>
      <c r="BT39" s="219">
        <v>0</v>
      </c>
      <c r="BU39" s="219">
        <v>0</v>
      </c>
      <c r="BV39" s="219">
        <v>0</v>
      </c>
      <c r="BW39" s="219">
        <v>0</v>
      </c>
      <c r="BX39" s="196">
        <v>0</v>
      </c>
      <c r="BY39" s="196">
        <v>0</v>
      </c>
      <c r="BZ39" s="196">
        <v>0</v>
      </c>
      <c r="CA39" s="196">
        <v>0</v>
      </c>
      <c r="CB39" s="196">
        <v>0</v>
      </c>
      <c r="CC39" s="196">
        <v>0</v>
      </c>
      <c r="CD39" s="196">
        <v>0</v>
      </c>
      <c r="CE39" s="196">
        <v>0</v>
      </c>
      <c r="CF39" s="196">
        <v>0</v>
      </c>
      <c r="CG39" s="220">
        <v>0</v>
      </c>
    </row>
    <row r="40" spans="2:85" x14ac:dyDescent="0.35">
      <c r="B40" s="218" t="s">
        <v>475</v>
      </c>
      <c r="D40" s="219">
        <v>0</v>
      </c>
      <c r="E40" s="219">
        <v>0</v>
      </c>
      <c r="F40" s="219">
        <v>0</v>
      </c>
      <c r="G40" s="219">
        <v>0</v>
      </c>
      <c r="H40" s="219">
        <v>0</v>
      </c>
      <c r="I40" s="219">
        <v>0</v>
      </c>
      <c r="J40" s="219">
        <v>0</v>
      </c>
      <c r="K40" s="219">
        <v>0</v>
      </c>
      <c r="L40" s="219">
        <v>0</v>
      </c>
      <c r="M40" s="219">
        <v>0</v>
      </c>
      <c r="N40" s="219">
        <v>0</v>
      </c>
      <c r="O40" s="219">
        <v>0</v>
      </c>
      <c r="P40" s="219">
        <v>0</v>
      </c>
      <c r="Q40" s="219">
        <v>0</v>
      </c>
      <c r="R40" s="219">
        <v>0</v>
      </c>
      <c r="S40" s="219">
        <v>0</v>
      </c>
      <c r="T40" s="219">
        <v>0</v>
      </c>
      <c r="U40" s="219">
        <v>0</v>
      </c>
      <c r="V40" s="219">
        <v>0</v>
      </c>
      <c r="W40" s="219">
        <v>0</v>
      </c>
      <c r="X40" s="219">
        <v>0</v>
      </c>
      <c r="Y40" s="219">
        <v>0</v>
      </c>
      <c r="Z40" s="219">
        <v>0</v>
      </c>
      <c r="AA40" s="219">
        <v>0</v>
      </c>
      <c r="AB40" s="219">
        <v>0</v>
      </c>
      <c r="AC40" s="219">
        <v>0</v>
      </c>
      <c r="AD40" s="219">
        <v>0</v>
      </c>
      <c r="AE40" s="219">
        <v>0</v>
      </c>
      <c r="AF40" s="219">
        <v>0</v>
      </c>
      <c r="AG40" s="219">
        <v>0</v>
      </c>
      <c r="AH40" s="219">
        <v>0</v>
      </c>
      <c r="AI40" s="219">
        <v>0</v>
      </c>
      <c r="AJ40" s="219">
        <v>0</v>
      </c>
      <c r="AK40" s="219">
        <v>0</v>
      </c>
      <c r="AL40" s="219">
        <v>0</v>
      </c>
      <c r="AM40" s="219">
        <v>0</v>
      </c>
      <c r="AN40" s="219">
        <v>48</v>
      </c>
      <c r="AO40" s="219">
        <v>57</v>
      </c>
      <c r="AP40" s="219">
        <v>74</v>
      </c>
      <c r="AQ40" s="219">
        <v>103</v>
      </c>
      <c r="AR40" s="219">
        <v>148</v>
      </c>
      <c r="AS40" s="219">
        <v>201</v>
      </c>
      <c r="AT40" s="219">
        <v>260</v>
      </c>
      <c r="AU40" s="219">
        <v>320</v>
      </c>
      <c r="AV40" s="219">
        <v>387</v>
      </c>
      <c r="AW40" s="219">
        <v>450</v>
      </c>
      <c r="AX40" s="219">
        <v>518</v>
      </c>
      <c r="AY40" s="219">
        <v>0</v>
      </c>
      <c r="AZ40" s="219">
        <v>0</v>
      </c>
      <c r="BA40" s="219">
        <v>0</v>
      </c>
      <c r="BB40" s="219">
        <v>0</v>
      </c>
      <c r="BC40" s="219">
        <v>0</v>
      </c>
      <c r="BD40" s="219">
        <v>0</v>
      </c>
      <c r="BE40" s="219">
        <v>0</v>
      </c>
      <c r="BF40" s="219">
        <v>0</v>
      </c>
      <c r="BG40" s="219">
        <v>0</v>
      </c>
      <c r="BH40" s="219">
        <v>0</v>
      </c>
      <c r="BI40" s="219">
        <v>0</v>
      </c>
      <c r="BJ40" s="219">
        <v>0</v>
      </c>
      <c r="BK40" s="219">
        <v>0</v>
      </c>
      <c r="BL40" s="219">
        <v>0</v>
      </c>
      <c r="BM40" s="219">
        <v>0</v>
      </c>
      <c r="BN40" s="219">
        <v>0</v>
      </c>
      <c r="BO40" s="219">
        <v>0</v>
      </c>
      <c r="BP40" s="219">
        <v>0</v>
      </c>
      <c r="BQ40" s="219">
        <v>0</v>
      </c>
      <c r="BR40" s="219">
        <v>0</v>
      </c>
      <c r="BS40" s="219">
        <v>0</v>
      </c>
      <c r="BT40" s="219">
        <v>0</v>
      </c>
      <c r="BU40" s="219">
        <v>0</v>
      </c>
      <c r="BV40" s="219">
        <v>0</v>
      </c>
      <c r="BW40" s="219">
        <v>0</v>
      </c>
      <c r="BX40" s="196">
        <v>0</v>
      </c>
      <c r="BY40" s="196">
        <v>0</v>
      </c>
      <c r="BZ40" s="196">
        <v>0</v>
      </c>
      <c r="CA40" s="196">
        <v>0</v>
      </c>
      <c r="CB40" s="196">
        <v>0</v>
      </c>
      <c r="CC40" s="196">
        <v>0</v>
      </c>
      <c r="CD40" s="196">
        <v>0</v>
      </c>
      <c r="CE40" s="196">
        <v>0</v>
      </c>
      <c r="CF40" s="196">
        <v>0</v>
      </c>
      <c r="CG40" s="220">
        <v>0</v>
      </c>
    </row>
    <row r="41" spans="2:85" ht="26.25" customHeight="1" x14ac:dyDescent="0.35">
      <c r="B41" s="207" t="s">
        <v>409</v>
      </c>
      <c r="D41" s="215">
        <v>0</v>
      </c>
      <c r="E41" s="215">
        <v>0</v>
      </c>
      <c r="F41" s="215">
        <v>0</v>
      </c>
      <c r="G41" s="215">
        <v>0</v>
      </c>
      <c r="H41" s="215">
        <v>0</v>
      </c>
      <c r="I41" s="215">
        <v>0</v>
      </c>
      <c r="J41" s="215">
        <v>0</v>
      </c>
      <c r="K41" s="215">
        <v>0</v>
      </c>
      <c r="L41" s="215">
        <v>0</v>
      </c>
      <c r="M41" s="215">
        <v>0</v>
      </c>
      <c r="N41" s="215">
        <v>0</v>
      </c>
      <c r="O41" s="215">
        <v>0</v>
      </c>
      <c r="P41" s="215">
        <v>0</v>
      </c>
      <c r="Q41" s="215">
        <v>0</v>
      </c>
      <c r="R41" s="215">
        <v>0</v>
      </c>
      <c r="S41" s="215">
        <v>0</v>
      </c>
      <c r="T41" s="215">
        <v>0</v>
      </c>
      <c r="U41" s="215">
        <v>0</v>
      </c>
      <c r="V41" s="215">
        <v>0</v>
      </c>
      <c r="W41" s="215">
        <v>0</v>
      </c>
      <c r="X41" s="215">
        <v>0</v>
      </c>
      <c r="Y41" s="215">
        <v>0</v>
      </c>
      <c r="Z41" s="215">
        <v>0</v>
      </c>
      <c r="AA41" s="215">
        <v>0</v>
      </c>
      <c r="AB41" s="215">
        <v>0</v>
      </c>
      <c r="AC41" s="215">
        <v>0</v>
      </c>
      <c r="AD41" s="215">
        <v>0</v>
      </c>
      <c r="AE41" s="215">
        <v>0</v>
      </c>
      <c r="AF41" s="215">
        <v>0</v>
      </c>
      <c r="AG41" s="215">
        <v>0</v>
      </c>
      <c r="AH41" s="215">
        <v>0</v>
      </c>
      <c r="AI41" s="215">
        <v>0</v>
      </c>
      <c r="AJ41" s="215">
        <v>0</v>
      </c>
      <c r="AK41" s="215">
        <v>0</v>
      </c>
      <c r="AL41" s="215">
        <v>0</v>
      </c>
      <c r="AM41" s="215">
        <v>0</v>
      </c>
      <c r="AN41" s="215">
        <v>0</v>
      </c>
      <c r="AO41" s="215">
        <v>0</v>
      </c>
      <c r="AP41" s="215">
        <v>0</v>
      </c>
      <c r="AQ41" s="215">
        <v>0</v>
      </c>
      <c r="AR41" s="215">
        <v>0</v>
      </c>
      <c r="AS41" s="215">
        <v>0</v>
      </c>
      <c r="AT41" s="215">
        <v>0</v>
      </c>
      <c r="AU41" s="215">
        <v>0</v>
      </c>
      <c r="AV41" s="215">
        <v>0</v>
      </c>
      <c r="AW41" s="215">
        <v>0</v>
      </c>
      <c r="AX41" s="215">
        <v>0</v>
      </c>
      <c r="AY41" s="215">
        <v>0</v>
      </c>
      <c r="AZ41" s="215">
        <v>1931</v>
      </c>
      <c r="BA41" s="215">
        <v>1252</v>
      </c>
      <c r="BB41" s="215">
        <v>1110</v>
      </c>
      <c r="BC41" s="215">
        <v>1177</v>
      </c>
      <c r="BD41" s="215">
        <v>1022</v>
      </c>
      <c r="BE41" s="215">
        <v>932</v>
      </c>
      <c r="BF41" s="215">
        <v>920</v>
      </c>
      <c r="BG41" s="215">
        <v>898</v>
      </c>
      <c r="BH41" s="215">
        <v>819</v>
      </c>
      <c r="BI41" s="215">
        <v>870</v>
      </c>
      <c r="BJ41" s="215">
        <v>927</v>
      </c>
      <c r="BK41" s="215">
        <v>818</v>
      </c>
      <c r="BL41" s="215">
        <v>1025</v>
      </c>
      <c r="BM41" s="215">
        <v>1538</v>
      </c>
      <c r="BN41" s="215">
        <v>1415</v>
      </c>
      <c r="BO41" s="215">
        <v>1515</v>
      </c>
      <c r="BP41" s="215">
        <v>1507</v>
      </c>
      <c r="BQ41" s="215">
        <v>1273</v>
      </c>
      <c r="BR41" s="215">
        <v>885</v>
      </c>
      <c r="BS41" s="215">
        <v>652</v>
      </c>
      <c r="BT41" s="215">
        <v>564</v>
      </c>
      <c r="BU41" s="215">
        <v>443</v>
      </c>
      <c r="BV41" s="215">
        <v>333</v>
      </c>
      <c r="BW41" s="215">
        <v>171</v>
      </c>
      <c r="BX41" s="215">
        <v>277</v>
      </c>
      <c r="BY41" s="215">
        <v>127</v>
      </c>
      <c r="BZ41" s="215">
        <v>78</v>
      </c>
      <c r="CA41" s="215">
        <v>73</v>
      </c>
      <c r="CB41" s="215">
        <v>71</v>
      </c>
      <c r="CC41" s="215">
        <v>60</v>
      </c>
      <c r="CD41" s="215">
        <v>59</v>
      </c>
      <c r="CE41" s="215">
        <v>58</v>
      </c>
      <c r="CF41" s="215">
        <v>58</v>
      </c>
      <c r="CG41" s="216">
        <v>58</v>
      </c>
    </row>
    <row r="42" spans="2:85" x14ac:dyDescent="0.35">
      <c r="B42" s="218" t="s">
        <v>472</v>
      </c>
      <c r="D42" s="215">
        <v>0</v>
      </c>
      <c r="E42" s="215">
        <v>0</v>
      </c>
      <c r="F42" s="215">
        <v>0</v>
      </c>
      <c r="G42" s="215">
        <v>0</v>
      </c>
      <c r="H42" s="215">
        <v>0</v>
      </c>
      <c r="I42" s="215">
        <v>0</v>
      </c>
      <c r="J42" s="215">
        <v>0</v>
      </c>
      <c r="K42" s="215">
        <v>0</v>
      </c>
      <c r="L42" s="215">
        <v>0</v>
      </c>
      <c r="M42" s="215">
        <v>0</v>
      </c>
      <c r="N42" s="215">
        <v>0</v>
      </c>
      <c r="O42" s="215">
        <v>0</v>
      </c>
      <c r="P42" s="215">
        <v>0</v>
      </c>
      <c r="Q42" s="215">
        <v>0</v>
      </c>
      <c r="R42" s="215">
        <v>0</v>
      </c>
      <c r="S42" s="215">
        <v>0</v>
      </c>
      <c r="T42" s="215">
        <v>0</v>
      </c>
      <c r="U42" s="215">
        <v>0</v>
      </c>
      <c r="V42" s="215">
        <v>0</v>
      </c>
      <c r="W42" s="215">
        <v>0</v>
      </c>
      <c r="X42" s="215">
        <v>0</v>
      </c>
      <c r="Y42" s="215">
        <v>0</v>
      </c>
      <c r="Z42" s="215">
        <v>0</v>
      </c>
      <c r="AA42" s="215">
        <v>0</v>
      </c>
      <c r="AB42" s="215">
        <v>0</v>
      </c>
      <c r="AC42" s="215">
        <v>0</v>
      </c>
      <c r="AD42" s="215">
        <v>0</v>
      </c>
      <c r="AE42" s="215">
        <v>0</v>
      </c>
      <c r="AF42" s="215">
        <v>0</v>
      </c>
      <c r="AG42" s="215">
        <v>0</v>
      </c>
      <c r="AH42" s="215">
        <v>0</v>
      </c>
      <c r="AI42" s="215">
        <v>0</v>
      </c>
      <c r="AJ42" s="215">
        <v>0</v>
      </c>
      <c r="AK42" s="215">
        <v>0</v>
      </c>
      <c r="AL42" s="215">
        <v>0</v>
      </c>
      <c r="AM42" s="215">
        <v>0</v>
      </c>
      <c r="AN42" s="215">
        <v>0</v>
      </c>
      <c r="AO42" s="215">
        <v>0</v>
      </c>
      <c r="AP42" s="215">
        <v>0</v>
      </c>
      <c r="AQ42" s="215">
        <v>0</v>
      </c>
      <c r="AR42" s="215">
        <v>0</v>
      </c>
      <c r="AS42" s="215">
        <v>0</v>
      </c>
      <c r="AT42" s="215">
        <v>0</v>
      </c>
      <c r="AU42" s="215">
        <v>0</v>
      </c>
      <c r="AV42" s="215">
        <v>0</v>
      </c>
      <c r="AW42" s="215">
        <v>0</v>
      </c>
      <c r="AX42" s="215">
        <v>0</v>
      </c>
      <c r="AY42" s="215">
        <v>0</v>
      </c>
      <c r="AZ42" s="215">
        <v>308</v>
      </c>
      <c r="BA42" s="215">
        <v>170</v>
      </c>
      <c r="BB42" s="215">
        <v>162</v>
      </c>
      <c r="BC42" s="215">
        <v>178</v>
      </c>
      <c r="BD42" s="215">
        <v>168</v>
      </c>
      <c r="BE42" s="215">
        <v>178</v>
      </c>
      <c r="BF42" s="215">
        <v>190</v>
      </c>
      <c r="BG42" s="215">
        <v>185</v>
      </c>
      <c r="BH42" s="215">
        <v>158</v>
      </c>
      <c r="BI42" s="215">
        <v>165</v>
      </c>
      <c r="BJ42" s="215">
        <v>157</v>
      </c>
      <c r="BK42" s="215">
        <v>142</v>
      </c>
      <c r="BL42" s="215">
        <v>244</v>
      </c>
      <c r="BM42" s="215">
        <v>321</v>
      </c>
      <c r="BN42" s="215">
        <v>234</v>
      </c>
      <c r="BO42" s="215">
        <v>212</v>
      </c>
      <c r="BP42" s="215">
        <v>178</v>
      </c>
      <c r="BQ42" s="215">
        <v>145</v>
      </c>
      <c r="BR42" s="215">
        <v>111</v>
      </c>
      <c r="BS42" s="215">
        <v>86</v>
      </c>
      <c r="BT42" s="215">
        <v>92</v>
      </c>
      <c r="BU42" s="215">
        <v>68</v>
      </c>
      <c r="BV42" s="215">
        <v>38</v>
      </c>
      <c r="BW42" s="215">
        <v>24</v>
      </c>
      <c r="BX42" s="215">
        <v>156</v>
      </c>
      <c r="BY42" s="215">
        <v>48</v>
      </c>
      <c r="BZ42" s="215">
        <v>28</v>
      </c>
      <c r="CA42" s="215">
        <v>37</v>
      </c>
      <c r="CB42" s="215">
        <v>46</v>
      </c>
      <c r="CC42" s="215">
        <v>49</v>
      </c>
      <c r="CD42" s="215">
        <v>48</v>
      </c>
      <c r="CE42" s="215">
        <v>47</v>
      </c>
      <c r="CF42" s="215">
        <v>47</v>
      </c>
      <c r="CG42" s="216">
        <v>47</v>
      </c>
    </row>
    <row r="43" spans="2:85" x14ac:dyDescent="0.35">
      <c r="B43" s="218" t="s">
        <v>473</v>
      </c>
      <c r="D43" s="215">
        <v>0</v>
      </c>
      <c r="E43" s="215">
        <v>0</v>
      </c>
      <c r="F43" s="215">
        <v>0</v>
      </c>
      <c r="G43" s="215">
        <v>0</v>
      </c>
      <c r="H43" s="215">
        <v>0</v>
      </c>
      <c r="I43" s="215">
        <v>0</v>
      </c>
      <c r="J43" s="215">
        <v>0</v>
      </c>
      <c r="K43" s="215">
        <v>0</v>
      </c>
      <c r="L43" s="215">
        <v>0</v>
      </c>
      <c r="M43" s="215">
        <v>0</v>
      </c>
      <c r="N43" s="215">
        <v>0</v>
      </c>
      <c r="O43" s="215">
        <v>0</v>
      </c>
      <c r="P43" s="215">
        <v>0</v>
      </c>
      <c r="Q43" s="215">
        <v>0</v>
      </c>
      <c r="R43" s="215">
        <v>0</v>
      </c>
      <c r="S43" s="215">
        <v>0</v>
      </c>
      <c r="T43" s="215">
        <v>0</v>
      </c>
      <c r="U43" s="215">
        <v>0</v>
      </c>
      <c r="V43" s="215">
        <v>0</v>
      </c>
      <c r="W43" s="215">
        <v>0</v>
      </c>
      <c r="X43" s="215">
        <v>0</v>
      </c>
      <c r="Y43" s="215">
        <v>0</v>
      </c>
      <c r="Z43" s="215">
        <v>0</v>
      </c>
      <c r="AA43" s="215">
        <v>0</v>
      </c>
      <c r="AB43" s="215">
        <v>0</v>
      </c>
      <c r="AC43" s="215">
        <v>0</v>
      </c>
      <c r="AD43" s="215">
        <v>0</v>
      </c>
      <c r="AE43" s="215">
        <v>0</v>
      </c>
      <c r="AF43" s="215">
        <v>0</v>
      </c>
      <c r="AG43" s="215">
        <v>0</v>
      </c>
      <c r="AH43" s="215">
        <v>0</v>
      </c>
      <c r="AI43" s="215">
        <v>0</v>
      </c>
      <c r="AJ43" s="215">
        <v>0</v>
      </c>
      <c r="AK43" s="215">
        <v>0</v>
      </c>
      <c r="AL43" s="215">
        <v>0</v>
      </c>
      <c r="AM43" s="215">
        <v>0</v>
      </c>
      <c r="AN43" s="215">
        <v>0</v>
      </c>
      <c r="AO43" s="215">
        <v>0</v>
      </c>
      <c r="AP43" s="215">
        <v>0</v>
      </c>
      <c r="AQ43" s="215">
        <v>0</v>
      </c>
      <c r="AR43" s="215">
        <v>0</v>
      </c>
      <c r="AS43" s="215">
        <v>0</v>
      </c>
      <c r="AT43" s="215">
        <v>0</v>
      </c>
      <c r="AU43" s="215">
        <v>0</v>
      </c>
      <c r="AV43" s="215">
        <v>0</v>
      </c>
      <c r="AW43" s="215">
        <v>0</v>
      </c>
      <c r="AX43" s="215">
        <v>0</v>
      </c>
      <c r="AY43" s="215">
        <v>0</v>
      </c>
      <c r="AZ43" s="215">
        <v>48</v>
      </c>
      <c r="BA43" s="215">
        <v>25</v>
      </c>
      <c r="BB43" s="215">
        <v>23</v>
      </c>
      <c r="BC43" s="215">
        <v>24</v>
      </c>
      <c r="BD43" s="215">
        <v>21</v>
      </c>
      <c r="BE43" s="215">
        <v>20</v>
      </c>
      <c r="BF43" s="215">
        <v>19</v>
      </c>
      <c r="BG43" s="215">
        <v>18</v>
      </c>
      <c r="BH43" s="215">
        <v>14</v>
      </c>
      <c r="BI43" s="215">
        <v>15</v>
      </c>
      <c r="BJ43" s="215">
        <v>15</v>
      </c>
      <c r="BK43" s="215">
        <v>13</v>
      </c>
      <c r="BL43" s="215">
        <v>21</v>
      </c>
      <c r="BM43" s="215">
        <v>30</v>
      </c>
      <c r="BN43" s="215">
        <v>22</v>
      </c>
      <c r="BO43" s="215">
        <v>19</v>
      </c>
      <c r="BP43" s="215">
        <v>18</v>
      </c>
      <c r="BQ43" s="215">
        <v>15</v>
      </c>
      <c r="BR43" s="215">
        <v>11</v>
      </c>
      <c r="BS43" s="215">
        <v>9</v>
      </c>
      <c r="BT43" s="215">
        <v>8</v>
      </c>
      <c r="BU43" s="215">
        <v>6</v>
      </c>
      <c r="BV43" s="215">
        <v>3</v>
      </c>
      <c r="BW43" s="215">
        <v>0</v>
      </c>
      <c r="BX43" s="215">
        <v>0</v>
      </c>
      <c r="BY43" s="215">
        <v>0</v>
      </c>
      <c r="BZ43" s="215">
        <v>0</v>
      </c>
      <c r="CA43" s="215">
        <v>0</v>
      </c>
      <c r="CB43" s="215">
        <v>0</v>
      </c>
      <c r="CC43" s="215">
        <v>0</v>
      </c>
      <c r="CD43" s="215">
        <v>0</v>
      </c>
      <c r="CE43" s="215">
        <v>0</v>
      </c>
      <c r="CF43" s="215">
        <v>0</v>
      </c>
      <c r="CG43" s="216">
        <v>0</v>
      </c>
    </row>
    <row r="44" spans="2:85" x14ac:dyDescent="0.35">
      <c r="B44" s="218" t="s">
        <v>474</v>
      </c>
      <c r="D44" s="215">
        <v>0</v>
      </c>
      <c r="E44" s="215">
        <v>0</v>
      </c>
      <c r="F44" s="215">
        <v>0</v>
      </c>
      <c r="G44" s="215">
        <v>0</v>
      </c>
      <c r="H44" s="215">
        <v>0</v>
      </c>
      <c r="I44" s="215">
        <v>0</v>
      </c>
      <c r="J44" s="215">
        <v>0</v>
      </c>
      <c r="K44" s="215">
        <v>0</v>
      </c>
      <c r="L44" s="215">
        <v>0</v>
      </c>
      <c r="M44" s="215">
        <v>0</v>
      </c>
      <c r="N44" s="215">
        <v>0</v>
      </c>
      <c r="O44" s="215">
        <v>0</v>
      </c>
      <c r="P44" s="215">
        <v>0</v>
      </c>
      <c r="Q44" s="215">
        <v>0</v>
      </c>
      <c r="R44" s="215">
        <v>0</v>
      </c>
      <c r="S44" s="215">
        <v>0</v>
      </c>
      <c r="T44" s="215">
        <v>0</v>
      </c>
      <c r="U44" s="215">
        <v>0</v>
      </c>
      <c r="V44" s="215">
        <v>0</v>
      </c>
      <c r="W44" s="215">
        <v>0</v>
      </c>
      <c r="X44" s="215">
        <v>0</v>
      </c>
      <c r="Y44" s="215">
        <v>0</v>
      </c>
      <c r="Z44" s="215">
        <v>0</v>
      </c>
      <c r="AA44" s="215">
        <v>0</v>
      </c>
      <c r="AB44" s="215">
        <v>0</v>
      </c>
      <c r="AC44" s="215">
        <v>0</v>
      </c>
      <c r="AD44" s="215">
        <v>0</v>
      </c>
      <c r="AE44" s="215">
        <v>0</v>
      </c>
      <c r="AF44" s="215">
        <v>0</v>
      </c>
      <c r="AG44" s="215">
        <v>0</v>
      </c>
      <c r="AH44" s="215">
        <v>0</v>
      </c>
      <c r="AI44" s="215">
        <v>0</v>
      </c>
      <c r="AJ44" s="215">
        <v>0</v>
      </c>
      <c r="AK44" s="215">
        <v>0</v>
      </c>
      <c r="AL44" s="215">
        <v>0</v>
      </c>
      <c r="AM44" s="215">
        <v>0</v>
      </c>
      <c r="AN44" s="215">
        <v>0</v>
      </c>
      <c r="AO44" s="215">
        <v>0</v>
      </c>
      <c r="AP44" s="215">
        <v>0</v>
      </c>
      <c r="AQ44" s="215">
        <v>0</v>
      </c>
      <c r="AR44" s="215">
        <v>0</v>
      </c>
      <c r="AS44" s="215">
        <v>0</v>
      </c>
      <c r="AT44" s="215">
        <v>0</v>
      </c>
      <c r="AU44" s="215">
        <v>0</v>
      </c>
      <c r="AV44" s="215">
        <v>0</v>
      </c>
      <c r="AW44" s="215">
        <v>0</v>
      </c>
      <c r="AX44" s="215">
        <v>0</v>
      </c>
      <c r="AY44" s="215">
        <v>0</v>
      </c>
      <c r="AZ44" s="215">
        <v>1389</v>
      </c>
      <c r="BA44" s="215">
        <v>962</v>
      </c>
      <c r="BB44" s="215">
        <v>846</v>
      </c>
      <c r="BC44" s="215">
        <v>888</v>
      </c>
      <c r="BD44" s="215">
        <v>764</v>
      </c>
      <c r="BE44" s="215">
        <v>666</v>
      </c>
      <c r="BF44" s="215">
        <v>646</v>
      </c>
      <c r="BG44" s="215">
        <v>631</v>
      </c>
      <c r="BH44" s="215">
        <v>588</v>
      </c>
      <c r="BI44" s="215">
        <v>632</v>
      </c>
      <c r="BJ44" s="215">
        <v>691</v>
      </c>
      <c r="BK44" s="215">
        <v>609</v>
      </c>
      <c r="BL44" s="215">
        <v>695</v>
      </c>
      <c r="BM44" s="215">
        <v>1072</v>
      </c>
      <c r="BN44" s="215">
        <v>1069</v>
      </c>
      <c r="BO44" s="215">
        <v>1208</v>
      </c>
      <c r="BP44" s="215">
        <v>1242</v>
      </c>
      <c r="BQ44" s="215">
        <v>1045</v>
      </c>
      <c r="BR44" s="215">
        <v>710</v>
      </c>
      <c r="BS44" s="215">
        <v>522</v>
      </c>
      <c r="BT44" s="215">
        <v>424</v>
      </c>
      <c r="BU44" s="215">
        <v>333</v>
      </c>
      <c r="BV44" s="215">
        <v>274</v>
      </c>
      <c r="BW44" s="215">
        <v>138</v>
      </c>
      <c r="BX44" s="215">
        <v>97</v>
      </c>
      <c r="BY44" s="215">
        <v>66</v>
      </c>
      <c r="BZ44" s="215">
        <v>42</v>
      </c>
      <c r="CA44" s="215">
        <v>28</v>
      </c>
      <c r="CB44" s="215">
        <v>15</v>
      </c>
      <c r="CC44" s="215">
        <v>0</v>
      </c>
      <c r="CD44" s="215">
        <v>0</v>
      </c>
      <c r="CE44" s="215">
        <v>0</v>
      </c>
      <c r="CF44" s="215">
        <v>0</v>
      </c>
      <c r="CG44" s="216">
        <v>0</v>
      </c>
    </row>
    <row r="45" spans="2:85" x14ac:dyDescent="0.35">
      <c r="B45" s="218" t="s">
        <v>475</v>
      </c>
      <c r="D45" s="219">
        <v>0</v>
      </c>
      <c r="E45" s="219">
        <v>0</v>
      </c>
      <c r="F45" s="219">
        <v>0</v>
      </c>
      <c r="G45" s="219">
        <v>0</v>
      </c>
      <c r="H45" s="219">
        <v>0</v>
      </c>
      <c r="I45" s="219">
        <v>0</v>
      </c>
      <c r="J45" s="219">
        <v>0</v>
      </c>
      <c r="K45" s="219">
        <v>0</v>
      </c>
      <c r="L45" s="219">
        <v>0</v>
      </c>
      <c r="M45" s="219">
        <v>0</v>
      </c>
      <c r="N45" s="219">
        <v>0</v>
      </c>
      <c r="O45" s="219">
        <v>0</v>
      </c>
      <c r="P45" s="219">
        <v>0</v>
      </c>
      <c r="Q45" s="219">
        <v>0</v>
      </c>
      <c r="R45" s="219">
        <v>0</v>
      </c>
      <c r="S45" s="219">
        <v>0</v>
      </c>
      <c r="T45" s="219">
        <v>0</v>
      </c>
      <c r="U45" s="219">
        <v>0</v>
      </c>
      <c r="V45" s="219">
        <v>0</v>
      </c>
      <c r="W45" s="219">
        <v>0</v>
      </c>
      <c r="X45" s="219">
        <v>0</v>
      </c>
      <c r="Y45" s="219">
        <v>0</v>
      </c>
      <c r="Z45" s="219">
        <v>0</v>
      </c>
      <c r="AA45" s="219">
        <v>0</v>
      </c>
      <c r="AB45" s="219">
        <v>0</v>
      </c>
      <c r="AC45" s="219">
        <v>0</v>
      </c>
      <c r="AD45" s="219">
        <v>0</v>
      </c>
      <c r="AE45" s="219">
        <v>0</v>
      </c>
      <c r="AF45" s="219">
        <v>0</v>
      </c>
      <c r="AG45" s="219">
        <v>0</v>
      </c>
      <c r="AH45" s="219">
        <v>0</v>
      </c>
      <c r="AI45" s="219">
        <v>0</v>
      </c>
      <c r="AJ45" s="219">
        <v>0</v>
      </c>
      <c r="AK45" s="219">
        <v>0</v>
      </c>
      <c r="AL45" s="219">
        <v>0</v>
      </c>
      <c r="AM45" s="219">
        <v>0</v>
      </c>
      <c r="AN45" s="219">
        <v>0</v>
      </c>
      <c r="AO45" s="219">
        <v>0</v>
      </c>
      <c r="AP45" s="219">
        <v>0</v>
      </c>
      <c r="AQ45" s="219">
        <v>0</v>
      </c>
      <c r="AR45" s="219">
        <v>0</v>
      </c>
      <c r="AS45" s="219">
        <v>0</v>
      </c>
      <c r="AT45" s="219">
        <v>0</v>
      </c>
      <c r="AU45" s="219">
        <v>0</v>
      </c>
      <c r="AV45" s="219">
        <v>0</v>
      </c>
      <c r="AW45" s="219">
        <v>0</v>
      </c>
      <c r="AX45" s="219">
        <v>0</v>
      </c>
      <c r="AY45" s="219">
        <v>0</v>
      </c>
      <c r="AZ45" s="219">
        <v>187</v>
      </c>
      <c r="BA45" s="219">
        <v>96</v>
      </c>
      <c r="BB45" s="219">
        <v>79</v>
      </c>
      <c r="BC45" s="219">
        <v>87</v>
      </c>
      <c r="BD45" s="219">
        <v>69</v>
      </c>
      <c r="BE45" s="219">
        <v>67</v>
      </c>
      <c r="BF45" s="219">
        <v>65</v>
      </c>
      <c r="BG45" s="219">
        <v>64</v>
      </c>
      <c r="BH45" s="219">
        <v>59</v>
      </c>
      <c r="BI45" s="219">
        <v>58</v>
      </c>
      <c r="BJ45" s="219">
        <v>64</v>
      </c>
      <c r="BK45" s="219">
        <v>54</v>
      </c>
      <c r="BL45" s="219">
        <v>66</v>
      </c>
      <c r="BM45" s="219">
        <v>114</v>
      </c>
      <c r="BN45" s="215">
        <v>91</v>
      </c>
      <c r="BO45" s="215">
        <v>77</v>
      </c>
      <c r="BP45" s="215">
        <v>69</v>
      </c>
      <c r="BQ45" s="215">
        <v>68</v>
      </c>
      <c r="BR45" s="215">
        <v>53</v>
      </c>
      <c r="BS45" s="215">
        <v>35</v>
      </c>
      <c r="BT45" s="215">
        <v>41</v>
      </c>
      <c r="BU45" s="215">
        <v>36</v>
      </c>
      <c r="BV45" s="215">
        <v>19</v>
      </c>
      <c r="BW45" s="215">
        <v>8</v>
      </c>
      <c r="BX45" s="215">
        <v>24</v>
      </c>
      <c r="BY45" s="215">
        <v>13</v>
      </c>
      <c r="BZ45" s="215">
        <v>9</v>
      </c>
      <c r="CA45" s="215">
        <v>8</v>
      </c>
      <c r="CB45" s="215">
        <v>10</v>
      </c>
      <c r="CC45" s="215">
        <v>11</v>
      </c>
      <c r="CD45" s="215">
        <v>12</v>
      </c>
      <c r="CE45" s="215">
        <v>12</v>
      </c>
      <c r="CF45" s="215">
        <v>11</v>
      </c>
      <c r="CG45" s="216">
        <v>11</v>
      </c>
    </row>
    <row r="46" spans="2:85" ht="26.25" customHeight="1" x14ac:dyDescent="0.35">
      <c r="B46" s="207" t="s">
        <v>410</v>
      </c>
      <c r="D46" s="215">
        <v>0</v>
      </c>
      <c r="E46" s="215">
        <v>0</v>
      </c>
      <c r="F46" s="215">
        <v>0</v>
      </c>
      <c r="G46" s="215">
        <v>0</v>
      </c>
      <c r="H46" s="215">
        <v>0</v>
      </c>
      <c r="I46" s="215">
        <v>0</v>
      </c>
      <c r="J46" s="215">
        <v>0</v>
      </c>
      <c r="K46" s="215">
        <v>0</v>
      </c>
      <c r="L46" s="215">
        <v>0</v>
      </c>
      <c r="M46" s="215">
        <v>0</v>
      </c>
      <c r="N46" s="215">
        <v>0</v>
      </c>
      <c r="O46" s="215">
        <v>0</v>
      </c>
      <c r="P46" s="215">
        <v>0</v>
      </c>
      <c r="Q46" s="215">
        <v>0</v>
      </c>
      <c r="R46" s="215">
        <v>0</v>
      </c>
      <c r="S46" s="215">
        <v>0</v>
      </c>
      <c r="T46" s="215">
        <v>0</v>
      </c>
      <c r="U46" s="215">
        <v>0</v>
      </c>
      <c r="V46" s="215">
        <v>0</v>
      </c>
      <c r="W46" s="215">
        <v>0</v>
      </c>
      <c r="X46" s="215">
        <v>0</v>
      </c>
      <c r="Y46" s="215">
        <v>0</v>
      </c>
      <c r="Z46" s="215">
        <v>0</v>
      </c>
      <c r="AA46" s="215">
        <v>0</v>
      </c>
      <c r="AB46" s="215">
        <v>0</v>
      </c>
      <c r="AC46" s="215">
        <v>0</v>
      </c>
      <c r="AD46" s="215">
        <v>0</v>
      </c>
      <c r="AE46" s="215">
        <v>0</v>
      </c>
      <c r="AF46" s="215">
        <v>0</v>
      </c>
      <c r="AG46" s="215">
        <v>0</v>
      </c>
      <c r="AH46" s="215">
        <v>0</v>
      </c>
      <c r="AI46" s="215">
        <v>0</v>
      </c>
      <c r="AJ46" s="215">
        <v>0</v>
      </c>
      <c r="AK46" s="215">
        <v>0</v>
      </c>
      <c r="AL46" s="215">
        <v>0</v>
      </c>
      <c r="AM46" s="215">
        <v>0</v>
      </c>
      <c r="AN46" s="215">
        <v>0</v>
      </c>
      <c r="AO46" s="215">
        <v>0</v>
      </c>
      <c r="AP46" s="215">
        <v>0</v>
      </c>
      <c r="AQ46" s="215">
        <v>0</v>
      </c>
      <c r="AR46" s="215">
        <v>0</v>
      </c>
      <c r="AS46" s="215">
        <v>0</v>
      </c>
      <c r="AT46" s="215">
        <v>0</v>
      </c>
      <c r="AU46" s="215">
        <v>11</v>
      </c>
      <c r="AV46" s="215">
        <v>13</v>
      </c>
      <c r="AW46" s="215">
        <v>12</v>
      </c>
      <c r="AX46" s="215">
        <v>11</v>
      </c>
      <c r="AY46" s="215">
        <v>13</v>
      </c>
      <c r="AZ46" s="215">
        <v>12</v>
      </c>
      <c r="BA46" s="215">
        <v>11</v>
      </c>
      <c r="BB46" s="215">
        <v>13</v>
      </c>
      <c r="BC46" s="215">
        <v>13</v>
      </c>
      <c r="BD46" s="215">
        <v>15</v>
      </c>
      <c r="BE46" s="215">
        <v>17</v>
      </c>
      <c r="BF46" s="215">
        <v>17</v>
      </c>
      <c r="BG46" s="215">
        <v>25</v>
      </c>
      <c r="BH46" s="215">
        <v>29</v>
      </c>
      <c r="BI46" s="215">
        <v>31</v>
      </c>
      <c r="BJ46" s="215">
        <v>30</v>
      </c>
      <c r="BK46" s="215">
        <v>44</v>
      </c>
      <c r="BL46" s="215">
        <v>54</v>
      </c>
      <c r="BM46" s="215">
        <v>56</v>
      </c>
      <c r="BN46" s="215">
        <v>54</v>
      </c>
      <c r="BO46" s="215">
        <v>57</v>
      </c>
      <c r="BP46" s="215">
        <v>60</v>
      </c>
      <c r="BQ46" s="215">
        <v>58</v>
      </c>
      <c r="BR46" s="215">
        <v>59</v>
      </c>
      <c r="BS46" s="215">
        <v>62</v>
      </c>
      <c r="BT46" s="215">
        <v>61</v>
      </c>
      <c r="BU46" s="215">
        <v>59</v>
      </c>
      <c r="BV46" s="215">
        <v>58</v>
      </c>
      <c r="BW46" s="215">
        <v>55</v>
      </c>
      <c r="BX46" s="215">
        <v>49</v>
      </c>
      <c r="BY46" s="215">
        <v>45</v>
      </c>
      <c r="BZ46" s="215">
        <v>48</v>
      </c>
      <c r="CA46" s="215">
        <v>46</v>
      </c>
      <c r="CB46" s="215">
        <v>46</v>
      </c>
      <c r="CC46" s="215">
        <v>46</v>
      </c>
      <c r="CD46" s="215">
        <v>47</v>
      </c>
      <c r="CE46" s="215">
        <v>48</v>
      </c>
      <c r="CF46" s="215">
        <v>49</v>
      </c>
      <c r="CG46" s="216">
        <v>49</v>
      </c>
    </row>
    <row r="47" spans="2:85" x14ac:dyDescent="0.35">
      <c r="B47" s="207" t="s">
        <v>413</v>
      </c>
      <c r="D47" s="215">
        <v>0</v>
      </c>
      <c r="E47" s="215">
        <v>0</v>
      </c>
      <c r="F47" s="215">
        <v>0</v>
      </c>
      <c r="G47" s="215">
        <v>0</v>
      </c>
      <c r="H47" s="215">
        <v>0</v>
      </c>
      <c r="I47" s="215">
        <v>0</v>
      </c>
      <c r="J47" s="215">
        <v>0</v>
      </c>
      <c r="K47" s="215">
        <v>0</v>
      </c>
      <c r="L47" s="215">
        <v>0</v>
      </c>
      <c r="M47" s="215">
        <v>0</v>
      </c>
      <c r="N47" s="215">
        <v>0</v>
      </c>
      <c r="O47" s="215">
        <v>0</v>
      </c>
      <c r="P47" s="215">
        <v>0</v>
      </c>
      <c r="Q47" s="215">
        <v>0</v>
      </c>
      <c r="R47" s="215">
        <v>0</v>
      </c>
      <c r="S47" s="215">
        <v>0</v>
      </c>
      <c r="T47" s="215">
        <v>0</v>
      </c>
      <c r="U47" s="215">
        <v>0</v>
      </c>
      <c r="V47" s="215">
        <v>0</v>
      </c>
      <c r="W47" s="215">
        <v>0</v>
      </c>
      <c r="X47" s="215">
        <v>0</v>
      </c>
      <c r="Y47" s="215">
        <v>0</v>
      </c>
      <c r="Z47" s="215">
        <v>0</v>
      </c>
      <c r="AA47" s="215">
        <v>0</v>
      </c>
      <c r="AB47" s="215">
        <v>0</v>
      </c>
      <c r="AC47" s="215">
        <v>0</v>
      </c>
      <c r="AD47" s="215">
        <v>0</v>
      </c>
      <c r="AE47" s="215">
        <v>0</v>
      </c>
      <c r="AF47" s="215">
        <v>34</v>
      </c>
      <c r="AG47" s="215">
        <v>55</v>
      </c>
      <c r="AH47" s="215">
        <v>75</v>
      </c>
      <c r="AI47" s="215">
        <v>105</v>
      </c>
      <c r="AJ47" s="215">
        <v>147</v>
      </c>
      <c r="AK47" s="215">
        <v>177</v>
      </c>
      <c r="AL47" s="215">
        <v>214</v>
      </c>
      <c r="AM47" s="215">
        <v>263</v>
      </c>
      <c r="AN47" s="215">
        <v>314</v>
      </c>
      <c r="AO47" s="215">
        <v>367</v>
      </c>
      <c r="AP47" s="215">
        <v>422</v>
      </c>
      <c r="AQ47" s="215">
        <v>474</v>
      </c>
      <c r="AR47" s="215">
        <v>520</v>
      </c>
      <c r="AS47" s="215">
        <v>565</v>
      </c>
      <c r="AT47" s="215">
        <v>607</v>
      </c>
      <c r="AU47" s="215">
        <v>654</v>
      </c>
      <c r="AV47" s="215">
        <v>0</v>
      </c>
      <c r="AW47" s="215">
        <v>0</v>
      </c>
      <c r="AX47" s="215">
        <v>0</v>
      </c>
      <c r="AY47" s="215">
        <v>0</v>
      </c>
      <c r="AZ47" s="215">
        <v>0</v>
      </c>
      <c r="BA47" s="215">
        <v>0</v>
      </c>
      <c r="BB47" s="215">
        <v>0</v>
      </c>
      <c r="BC47" s="215">
        <v>0</v>
      </c>
      <c r="BD47" s="215">
        <v>0</v>
      </c>
      <c r="BE47" s="215">
        <v>0</v>
      </c>
      <c r="BF47" s="215">
        <v>0</v>
      </c>
      <c r="BG47" s="215">
        <v>0</v>
      </c>
      <c r="BH47" s="215">
        <v>0</v>
      </c>
      <c r="BI47" s="215">
        <v>0</v>
      </c>
      <c r="BJ47" s="215">
        <v>0</v>
      </c>
      <c r="BK47" s="215">
        <v>0</v>
      </c>
      <c r="BL47" s="215">
        <v>0</v>
      </c>
      <c r="BM47" s="215">
        <v>0</v>
      </c>
      <c r="BN47" s="215">
        <v>0</v>
      </c>
      <c r="BO47" s="215">
        <v>0</v>
      </c>
      <c r="BP47" s="215">
        <v>0</v>
      </c>
      <c r="BQ47" s="215">
        <v>0</v>
      </c>
      <c r="BR47" s="215">
        <v>0</v>
      </c>
      <c r="BS47" s="215">
        <v>0</v>
      </c>
      <c r="BT47" s="215">
        <v>0</v>
      </c>
      <c r="BU47" s="215">
        <v>0</v>
      </c>
      <c r="BV47" s="215">
        <v>0</v>
      </c>
      <c r="BW47" s="215">
        <v>0</v>
      </c>
      <c r="BX47" s="215">
        <v>0</v>
      </c>
      <c r="BY47" s="215">
        <v>0</v>
      </c>
      <c r="BZ47" s="215">
        <v>0</v>
      </c>
      <c r="CA47" s="215">
        <v>0</v>
      </c>
      <c r="CB47" s="215">
        <v>0</v>
      </c>
      <c r="CC47" s="215">
        <v>0</v>
      </c>
      <c r="CD47" s="215">
        <v>0</v>
      </c>
      <c r="CE47" s="215">
        <v>0</v>
      </c>
      <c r="CF47" s="215">
        <v>0</v>
      </c>
      <c r="CG47" s="216">
        <v>0</v>
      </c>
    </row>
    <row r="48" spans="2:85" x14ac:dyDescent="0.35">
      <c r="B48" s="207" t="s">
        <v>416</v>
      </c>
      <c r="D48" s="219">
        <v>0</v>
      </c>
      <c r="E48" s="219">
        <v>0</v>
      </c>
      <c r="F48" s="219">
        <v>0</v>
      </c>
      <c r="G48" s="219">
        <v>0</v>
      </c>
      <c r="H48" s="219">
        <v>0</v>
      </c>
      <c r="I48" s="219">
        <v>0</v>
      </c>
      <c r="J48" s="219">
        <v>0</v>
      </c>
      <c r="K48" s="219">
        <v>0</v>
      </c>
      <c r="L48" s="219">
        <v>0</v>
      </c>
      <c r="M48" s="219">
        <v>0</v>
      </c>
      <c r="N48" s="219">
        <v>0</v>
      </c>
      <c r="O48" s="219">
        <v>0</v>
      </c>
      <c r="P48" s="219">
        <v>0</v>
      </c>
      <c r="Q48" s="219">
        <v>0</v>
      </c>
      <c r="R48" s="219">
        <v>0</v>
      </c>
      <c r="S48" s="219">
        <v>0</v>
      </c>
      <c r="T48" s="219">
        <v>0</v>
      </c>
      <c r="U48" s="219">
        <v>0</v>
      </c>
      <c r="V48" s="219">
        <v>0</v>
      </c>
      <c r="W48" s="219">
        <v>0</v>
      </c>
      <c r="X48" s="219">
        <v>0</v>
      </c>
      <c r="Y48" s="219">
        <v>0</v>
      </c>
      <c r="Z48" s="219">
        <v>0</v>
      </c>
      <c r="AA48" s="219">
        <v>0</v>
      </c>
      <c r="AB48" s="219">
        <v>0</v>
      </c>
      <c r="AC48" s="219">
        <v>0</v>
      </c>
      <c r="AD48" s="219">
        <v>0</v>
      </c>
      <c r="AE48" s="219">
        <v>0</v>
      </c>
      <c r="AF48" s="219">
        <v>0</v>
      </c>
      <c r="AG48" s="219">
        <v>0</v>
      </c>
      <c r="AH48" s="219">
        <v>311</v>
      </c>
      <c r="AI48" s="219">
        <v>381</v>
      </c>
      <c r="AJ48" s="219">
        <v>438</v>
      </c>
      <c r="AK48" s="219">
        <v>469</v>
      </c>
      <c r="AL48" s="219">
        <v>508</v>
      </c>
      <c r="AM48" s="219">
        <v>537</v>
      </c>
      <c r="AN48" s="219">
        <v>517</v>
      </c>
      <c r="AO48" s="219">
        <v>576</v>
      </c>
      <c r="AP48" s="219">
        <v>607</v>
      </c>
      <c r="AQ48" s="219">
        <v>686</v>
      </c>
      <c r="AR48" s="219">
        <v>710</v>
      </c>
      <c r="AS48" s="219">
        <v>724</v>
      </c>
      <c r="AT48" s="219">
        <v>777</v>
      </c>
      <c r="AU48" s="219">
        <v>821</v>
      </c>
      <c r="AV48" s="219">
        <v>839</v>
      </c>
      <c r="AW48" s="219">
        <v>886</v>
      </c>
      <c r="AX48" s="219">
        <v>918</v>
      </c>
      <c r="AY48" s="219">
        <v>964</v>
      </c>
      <c r="AZ48" s="219">
        <v>1010</v>
      </c>
      <c r="BA48" s="219">
        <v>0</v>
      </c>
      <c r="BB48" s="219">
        <v>0</v>
      </c>
      <c r="BC48" s="219">
        <v>0</v>
      </c>
      <c r="BD48" s="219">
        <v>0</v>
      </c>
      <c r="BE48" s="219">
        <v>0</v>
      </c>
      <c r="BF48" s="219">
        <v>0</v>
      </c>
      <c r="BG48" s="219">
        <v>0</v>
      </c>
      <c r="BH48" s="219">
        <v>0</v>
      </c>
      <c r="BI48" s="219">
        <v>0</v>
      </c>
      <c r="BJ48" s="219">
        <v>0</v>
      </c>
      <c r="BK48" s="219">
        <v>0</v>
      </c>
      <c r="BL48" s="219">
        <v>0</v>
      </c>
      <c r="BM48" s="219">
        <v>0</v>
      </c>
      <c r="BN48" s="219">
        <v>0</v>
      </c>
      <c r="BO48" s="219">
        <v>0</v>
      </c>
      <c r="BP48" s="219">
        <v>0</v>
      </c>
      <c r="BQ48" s="219">
        <v>0</v>
      </c>
      <c r="BR48" s="219">
        <v>0</v>
      </c>
      <c r="BS48" s="219">
        <v>0</v>
      </c>
      <c r="BT48" s="219">
        <v>0</v>
      </c>
      <c r="BU48" s="219">
        <v>0</v>
      </c>
      <c r="BV48" s="219">
        <v>0</v>
      </c>
      <c r="BW48" s="219">
        <v>0</v>
      </c>
      <c r="BX48" s="196">
        <v>0</v>
      </c>
      <c r="BY48" s="196">
        <v>0</v>
      </c>
      <c r="BZ48" s="196">
        <v>0</v>
      </c>
      <c r="CA48" s="196">
        <v>0</v>
      </c>
      <c r="CB48" s="196">
        <v>0</v>
      </c>
      <c r="CC48" s="196">
        <v>0</v>
      </c>
      <c r="CD48" s="196">
        <v>0</v>
      </c>
      <c r="CE48" s="196">
        <v>0</v>
      </c>
      <c r="CF48" s="196">
        <v>0</v>
      </c>
      <c r="CG48" s="220">
        <v>0</v>
      </c>
    </row>
    <row r="49" spans="1:85" x14ac:dyDescent="0.35">
      <c r="B49" s="207" t="s">
        <v>419</v>
      </c>
      <c r="D49" s="219">
        <v>0</v>
      </c>
      <c r="E49" s="219">
        <v>0</v>
      </c>
      <c r="F49" s="219">
        <v>0</v>
      </c>
      <c r="G49" s="219">
        <v>0</v>
      </c>
      <c r="H49" s="219">
        <v>0</v>
      </c>
      <c r="I49" s="219">
        <v>0</v>
      </c>
      <c r="J49" s="219">
        <v>0</v>
      </c>
      <c r="K49" s="219">
        <v>0</v>
      </c>
      <c r="L49" s="219">
        <v>0</v>
      </c>
      <c r="M49" s="219">
        <v>0</v>
      </c>
      <c r="N49" s="219">
        <v>0</v>
      </c>
      <c r="O49" s="219">
        <v>0</v>
      </c>
      <c r="P49" s="219">
        <v>0</v>
      </c>
      <c r="Q49" s="219">
        <v>0</v>
      </c>
      <c r="R49" s="219">
        <v>0</v>
      </c>
      <c r="S49" s="219">
        <v>0</v>
      </c>
      <c r="T49" s="219">
        <v>0</v>
      </c>
      <c r="U49" s="219">
        <v>0</v>
      </c>
      <c r="V49" s="219">
        <v>0</v>
      </c>
      <c r="W49" s="219">
        <v>0</v>
      </c>
      <c r="X49" s="219">
        <v>0</v>
      </c>
      <c r="Y49" s="219">
        <v>0</v>
      </c>
      <c r="Z49" s="219">
        <v>0</v>
      </c>
      <c r="AA49" s="219">
        <v>0</v>
      </c>
      <c r="AB49" s="219">
        <v>0</v>
      </c>
      <c r="AC49" s="219">
        <v>0</v>
      </c>
      <c r="AD49" s="219">
        <v>0</v>
      </c>
      <c r="AE49" s="219">
        <v>0</v>
      </c>
      <c r="AF49" s="219">
        <v>0</v>
      </c>
      <c r="AG49" s="219">
        <v>0</v>
      </c>
      <c r="AH49" s="219">
        <v>0</v>
      </c>
      <c r="AI49" s="219">
        <v>0</v>
      </c>
      <c r="AJ49" s="219">
        <v>0</v>
      </c>
      <c r="AK49" s="219">
        <v>0</v>
      </c>
      <c r="AL49" s="219">
        <v>0</v>
      </c>
      <c r="AM49" s="219">
        <v>0</v>
      </c>
      <c r="AN49" s="219">
        <v>0</v>
      </c>
      <c r="AO49" s="219">
        <v>0</v>
      </c>
      <c r="AP49" s="219">
        <v>0</v>
      </c>
      <c r="AQ49" s="219">
        <v>0</v>
      </c>
      <c r="AR49" s="219">
        <v>0</v>
      </c>
      <c r="AS49" s="219">
        <v>0</v>
      </c>
      <c r="AT49" s="219">
        <v>0</v>
      </c>
      <c r="AU49" s="219">
        <v>0</v>
      </c>
      <c r="AV49" s="219">
        <v>0</v>
      </c>
      <c r="AW49" s="219">
        <v>0</v>
      </c>
      <c r="AX49" s="219">
        <v>0</v>
      </c>
      <c r="AY49" s="219">
        <v>0</v>
      </c>
      <c r="AZ49" s="219">
        <v>0</v>
      </c>
      <c r="BA49" s="219">
        <v>0</v>
      </c>
      <c r="BB49" s="219">
        <v>0</v>
      </c>
      <c r="BC49" s="219">
        <v>0</v>
      </c>
      <c r="BD49" s="219">
        <v>3156</v>
      </c>
      <c r="BE49" s="219">
        <v>3859</v>
      </c>
      <c r="BF49" s="219">
        <v>3790</v>
      </c>
      <c r="BG49" s="219">
        <v>3839</v>
      </c>
      <c r="BH49" s="219">
        <v>3892</v>
      </c>
      <c r="BI49" s="219">
        <v>3965</v>
      </c>
      <c r="BJ49" s="219">
        <v>3982</v>
      </c>
      <c r="BK49" s="219">
        <v>3993</v>
      </c>
      <c r="BL49" s="219">
        <v>4079</v>
      </c>
      <c r="BM49" s="219">
        <v>4206</v>
      </c>
      <c r="BN49" s="219">
        <v>4236</v>
      </c>
      <c r="BO49" s="219">
        <v>4277</v>
      </c>
      <c r="BP49" s="219">
        <v>4316</v>
      </c>
      <c r="BQ49" s="219">
        <v>4414</v>
      </c>
      <c r="BR49" s="219">
        <v>4493</v>
      </c>
      <c r="BS49" s="219">
        <v>4360</v>
      </c>
      <c r="BT49" s="219">
        <v>4516</v>
      </c>
      <c r="BU49" s="219">
        <v>4551</v>
      </c>
      <c r="BV49" s="219">
        <v>4665</v>
      </c>
      <c r="BW49" s="219">
        <v>4779</v>
      </c>
      <c r="BX49" s="196">
        <v>0</v>
      </c>
      <c r="BY49" s="196">
        <v>0</v>
      </c>
      <c r="BZ49" s="196">
        <v>0</v>
      </c>
      <c r="CA49" s="196">
        <v>0</v>
      </c>
      <c r="CB49" s="196">
        <v>0</v>
      </c>
      <c r="CC49" s="196">
        <v>0</v>
      </c>
      <c r="CD49" s="196">
        <v>0</v>
      </c>
      <c r="CE49" s="196">
        <v>0</v>
      </c>
      <c r="CF49" s="196">
        <v>0</v>
      </c>
      <c r="CG49" s="220">
        <v>0</v>
      </c>
    </row>
    <row r="50" spans="1:85" x14ac:dyDescent="0.35">
      <c r="B50" s="207" t="s">
        <v>34</v>
      </c>
      <c r="D50" s="215">
        <v>0</v>
      </c>
      <c r="E50" s="215">
        <v>0</v>
      </c>
      <c r="F50" s="215">
        <v>0</v>
      </c>
      <c r="G50" s="215">
        <v>0</v>
      </c>
      <c r="H50" s="215">
        <v>0</v>
      </c>
      <c r="I50" s="215">
        <v>0</v>
      </c>
      <c r="J50" s="215">
        <v>0</v>
      </c>
      <c r="K50" s="215">
        <v>0</v>
      </c>
      <c r="L50" s="215">
        <v>0</v>
      </c>
      <c r="M50" s="215">
        <v>0</v>
      </c>
      <c r="N50" s="215">
        <v>0</v>
      </c>
      <c r="O50" s="215">
        <v>0</v>
      </c>
      <c r="P50" s="215">
        <v>0</v>
      </c>
      <c r="Q50" s="215">
        <v>0</v>
      </c>
      <c r="R50" s="215">
        <v>0</v>
      </c>
      <c r="S50" s="215">
        <v>0</v>
      </c>
      <c r="T50" s="215">
        <v>0</v>
      </c>
      <c r="U50" s="215">
        <v>0</v>
      </c>
      <c r="V50" s="215">
        <v>0</v>
      </c>
      <c r="W50" s="215">
        <v>0</v>
      </c>
      <c r="X50" s="215">
        <v>0</v>
      </c>
      <c r="Y50" s="215">
        <v>0</v>
      </c>
      <c r="Z50" s="215">
        <v>0</v>
      </c>
      <c r="AA50" s="215">
        <v>0</v>
      </c>
      <c r="AB50" s="215">
        <v>0</v>
      </c>
      <c r="AC50" s="215">
        <v>0</v>
      </c>
      <c r="AD50" s="215">
        <v>0</v>
      </c>
      <c r="AE50" s="215">
        <v>0</v>
      </c>
      <c r="AF50" s="215">
        <v>0</v>
      </c>
      <c r="AG50" s="215">
        <v>0</v>
      </c>
      <c r="AH50" s="215">
        <v>0</v>
      </c>
      <c r="AI50" s="215">
        <v>0</v>
      </c>
      <c r="AJ50" s="215">
        <v>0</v>
      </c>
      <c r="AK50" s="215">
        <v>0</v>
      </c>
      <c r="AL50" s="215">
        <v>0</v>
      </c>
      <c r="AM50" s="215">
        <v>0</v>
      </c>
      <c r="AN50" s="215">
        <v>0</v>
      </c>
      <c r="AO50" s="215">
        <v>0</v>
      </c>
      <c r="AP50" s="215">
        <v>0</v>
      </c>
      <c r="AQ50" s="215">
        <v>0</v>
      </c>
      <c r="AR50" s="215">
        <v>0</v>
      </c>
      <c r="AS50" s="215">
        <v>0</v>
      </c>
      <c r="AT50" s="215">
        <v>0</v>
      </c>
      <c r="AU50" s="215">
        <v>0</v>
      </c>
      <c r="AV50" s="215">
        <v>0</v>
      </c>
      <c r="AW50" s="215">
        <v>0</v>
      </c>
      <c r="AX50" s="215">
        <v>0</v>
      </c>
      <c r="AY50" s="215">
        <v>0</v>
      </c>
      <c r="AZ50" s="215">
        <v>0</v>
      </c>
      <c r="BA50" s="215">
        <v>0</v>
      </c>
      <c r="BB50" s="215">
        <v>0</v>
      </c>
      <c r="BC50" s="215">
        <v>0</v>
      </c>
      <c r="BD50" s="215">
        <v>0</v>
      </c>
      <c r="BE50" s="215">
        <v>0</v>
      </c>
      <c r="BF50" s="215">
        <v>0</v>
      </c>
      <c r="BG50" s="215">
        <v>1979</v>
      </c>
      <c r="BH50" s="215">
        <v>2594</v>
      </c>
      <c r="BI50" s="215">
        <v>2700</v>
      </c>
      <c r="BJ50" s="215">
        <v>2729</v>
      </c>
      <c r="BK50" s="215">
        <v>2732</v>
      </c>
      <c r="BL50" s="215">
        <v>2724</v>
      </c>
      <c r="BM50" s="215">
        <v>2736</v>
      </c>
      <c r="BN50" s="215">
        <v>2718</v>
      </c>
      <c r="BO50" s="215">
        <v>2649</v>
      </c>
      <c r="BP50" s="215">
        <v>2505</v>
      </c>
      <c r="BQ50" s="215">
        <v>2380</v>
      </c>
      <c r="BR50" s="215">
        <v>2228</v>
      </c>
      <c r="BS50" s="215">
        <v>2098</v>
      </c>
      <c r="BT50" s="215">
        <v>1903</v>
      </c>
      <c r="BU50" s="215">
        <v>1792</v>
      </c>
      <c r="BV50" s="215">
        <v>1654</v>
      </c>
      <c r="BW50" s="215">
        <v>1563</v>
      </c>
      <c r="BX50" s="215">
        <v>1480</v>
      </c>
      <c r="BY50" s="215">
        <v>1410</v>
      </c>
      <c r="BZ50" s="215">
        <v>1374</v>
      </c>
      <c r="CA50" s="215">
        <v>1370</v>
      </c>
      <c r="CB50" s="215">
        <v>1346</v>
      </c>
      <c r="CC50" s="215">
        <v>1365</v>
      </c>
      <c r="CD50" s="215">
        <v>1304</v>
      </c>
      <c r="CE50" s="215">
        <v>1243</v>
      </c>
      <c r="CF50" s="215">
        <v>1212</v>
      </c>
      <c r="CG50" s="216">
        <v>1210</v>
      </c>
    </row>
    <row r="51" spans="1:85" ht="25.5" customHeight="1" x14ac:dyDescent="0.35">
      <c r="B51" s="10" t="s">
        <v>420</v>
      </c>
      <c r="D51" s="215"/>
      <c r="E51" s="215"/>
      <c r="F51" s="215"/>
      <c r="G51" s="215"/>
      <c r="H51" s="215"/>
      <c r="I51" s="215"/>
      <c r="J51" s="215"/>
      <c r="K51" s="215"/>
      <c r="L51" s="215"/>
      <c r="M51" s="215"/>
      <c r="N51" s="215"/>
      <c r="O51" s="215"/>
      <c r="P51" s="215"/>
      <c r="Q51" s="215"/>
      <c r="R51" s="215"/>
      <c r="S51" s="215"/>
      <c r="T51" s="215"/>
      <c r="U51" s="215"/>
      <c r="V51" s="215"/>
      <c r="W51" s="215"/>
      <c r="X51" s="215"/>
      <c r="Y51" s="215"/>
      <c r="Z51" s="215"/>
      <c r="AA51" s="215"/>
      <c r="AB51" s="215"/>
      <c r="AC51" s="215"/>
      <c r="AD51" s="215"/>
      <c r="AE51" s="215"/>
      <c r="AF51" s="215"/>
      <c r="AG51" s="215"/>
      <c r="AH51" s="215"/>
      <c r="AI51" s="215"/>
      <c r="AJ51" s="215"/>
      <c r="AK51" s="215"/>
      <c r="AL51" s="215"/>
      <c r="AM51" s="215"/>
      <c r="AN51" s="215"/>
      <c r="AO51" s="215"/>
      <c r="AP51" s="215"/>
      <c r="AQ51" s="215"/>
      <c r="AR51" s="215"/>
      <c r="AS51" s="215"/>
      <c r="AT51" s="215"/>
      <c r="AU51" s="215"/>
      <c r="AV51" s="215"/>
      <c r="AW51" s="215"/>
      <c r="AX51" s="215"/>
      <c r="AY51" s="215"/>
      <c r="AZ51" s="215"/>
      <c r="BA51" s="215"/>
      <c r="BB51" s="215"/>
      <c r="BC51" s="215"/>
      <c r="BD51" s="215"/>
      <c r="BE51" s="215"/>
      <c r="BF51" s="215"/>
      <c r="BG51" s="215"/>
      <c r="BH51" s="215"/>
      <c r="BI51" s="215"/>
      <c r="BJ51" s="215"/>
      <c r="BK51" s="215"/>
      <c r="BL51" s="215"/>
      <c r="BM51" s="215"/>
      <c r="BN51" s="215"/>
      <c r="BO51" s="215"/>
      <c r="BP51" s="215"/>
      <c r="BQ51" s="215">
        <v>13</v>
      </c>
      <c r="BR51" s="215">
        <v>200</v>
      </c>
      <c r="BS51" s="215">
        <v>594</v>
      </c>
      <c r="BT51" s="215">
        <v>1056</v>
      </c>
      <c r="BU51" s="215">
        <v>1558</v>
      </c>
      <c r="BV51" s="215">
        <v>1919</v>
      </c>
      <c r="BW51" s="215">
        <v>2213</v>
      </c>
      <c r="BX51" s="215">
        <v>2358</v>
      </c>
      <c r="BY51" s="215">
        <v>2555</v>
      </c>
      <c r="BZ51" s="215">
        <v>2862</v>
      </c>
      <c r="CA51" s="215">
        <v>3191</v>
      </c>
      <c r="CB51" s="215">
        <v>3558</v>
      </c>
      <c r="CC51" s="215">
        <v>3876</v>
      </c>
      <c r="CD51" s="215">
        <v>4161</v>
      </c>
      <c r="CE51" s="215">
        <v>4301</v>
      </c>
      <c r="CF51" s="215">
        <v>4499</v>
      </c>
      <c r="CG51" s="216">
        <v>4688</v>
      </c>
    </row>
    <row r="52" spans="1:85" x14ac:dyDescent="0.35">
      <c r="B52" s="218" t="s">
        <v>469</v>
      </c>
      <c r="D52" s="215"/>
      <c r="E52" s="215"/>
      <c r="F52" s="215"/>
      <c r="G52" s="215"/>
      <c r="H52" s="215"/>
      <c r="I52" s="215"/>
      <c r="J52" s="215"/>
      <c r="K52" s="215"/>
      <c r="L52" s="215"/>
      <c r="M52" s="215"/>
      <c r="N52" s="215"/>
      <c r="O52" s="215"/>
      <c r="P52" s="215"/>
      <c r="Q52" s="215"/>
      <c r="R52" s="215"/>
      <c r="S52" s="215"/>
      <c r="T52" s="215"/>
      <c r="U52" s="215"/>
      <c r="V52" s="215"/>
      <c r="W52" s="215"/>
      <c r="X52" s="215"/>
      <c r="Y52" s="215"/>
      <c r="Z52" s="215"/>
      <c r="AA52" s="215"/>
      <c r="AB52" s="215"/>
      <c r="AC52" s="215"/>
      <c r="AD52" s="215"/>
      <c r="AE52" s="215"/>
      <c r="AF52" s="215"/>
      <c r="AG52" s="215"/>
      <c r="AH52" s="215"/>
      <c r="AI52" s="215"/>
      <c r="AJ52" s="215"/>
      <c r="AK52" s="215"/>
      <c r="AL52" s="215"/>
      <c r="AM52" s="215"/>
      <c r="AN52" s="215"/>
      <c r="AO52" s="215"/>
      <c r="AP52" s="215"/>
      <c r="AQ52" s="215"/>
      <c r="AR52" s="215"/>
      <c r="AS52" s="215"/>
      <c r="AT52" s="215"/>
      <c r="AU52" s="215"/>
      <c r="AV52" s="215"/>
      <c r="AW52" s="215"/>
      <c r="AX52" s="215"/>
      <c r="AY52" s="215"/>
      <c r="AZ52" s="215"/>
      <c r="BA52" s="215"/>
      <c r="BB52" s="215"/>
      <c r="BC52" s="215"/>
      <c r="BD52" s="215"/>
      <c r="BE52" s="215"/>
      <c r="BF52" s="215"/>
      <c r="BG52" s="215"/>
      <c r="BH52" s="215"/>
      <c r="BI52" s="215"/>
      <c r="BJ52" s="215"/>
      <c r="BK52" s="215"/>
      <c r="BL52" s="215"/>
      <c r="BM52" s="215"/>
      <c r="BN52" s="215"/>
      <c r="BO52" s="215"/>
      <c r="BP52" s="215"/>
      <c r="BQ52" s="215">
        <v>13</v>
      </c>
      <c r="BR52" s="215">
        <v>198</v>
      </c>
      <c r="BS52" s="215">
        <v>588</v>
      </c>
      <c r="BT52" s="215">
        <v>1045</v>
      </c>
      <c r="BU52" s="215">
        <v>1541</v>
      </c>
      <c r="BV52" s="215">
        <v>1898</v>
      </c>
      <c r="BW52" s="215">
        <v>2190</v>
      </c>
      <c r="BX52" s="215">
        <v>2332</v>
      </c>
      <c r="BY52" s="215">
        <v>2527</v>
      </c>
      <c r="BZ52" s="215">
        <v>2830</v>
      </c>
      <c r="CA52" s="215">
        <v>3156</v>
      </c>
      <c r="CB52" s="215">
        <v>3519</v>
      </c>
      <c r="CC52" s="215">
        <v>3834</v>
      </c>
      <c r="CD52" s="215">
        <v>4116</v>
      </c>
      <c r="CE52" s="215">
        <v>4254</v>
      </c>
      <c r="CF52" s="215">
        <v>4450</v>
      </c>
      <c r="CG52" s="216">
        <v>4636</v>
      </c>
    </row>
    <row r="53" spans="1:85" x14ac:dyDescent="0.35">
      <c r="B53" s="218" t="s">
        <v>470</v>
      </c>
      <c r="D53" s="215"/>
      <c r="E53" s="215"/>
      <c r="F53" s="215"/>
      <c r="G53" s="215"/>
      <c r="H53" s="215"/>
      <c r="I53" s="215"/>
      <c r="J53" s="215"/>
      <c r="K53" s="215"/>
      <c r="L53" s="215"/>
      <c r="M53" s="215"/>
      <c r="N53" s="215"/>
      <c r="O53" s="215"/>
      <c r="P53" s="215"/>
      <c r="Q53" s="215"/>
      <c r="R53" s="215"/>
      <c r="S53" s="215"/>
      <c r="T53" s="215"/>
      <c r="U53" s="215"/>
      <c r="V53" s="215"/>
      <c r="W53" s="215"/>
      <c r="X53" s="215"/>
      <c r="Y53" s="215"/>
      <c r="Z53" s="215"/>
      <c r="AA53" s="215"/>
      <c r="AB53" s="215"/>
      <c r="AC53" s="215"/>
      <c r="AD53" s="215"/>
      <c r="AE53" s="215"/>
      <c r="AF53" s="215"/>
      <c r="AG53" s="215"/>
      <c r="AH53" s="215"/>
      <c r="AI53" s="215"/>
      <c r="AJ53" s="215"/>
      <c r="AK53" s="215"/>
      <c r="AL53" s="215"/>
      <c r="AM53" s="215"/>
      <c r="AN53" s="215"/>
      <c r="AO53" s="215"/>
      <c r="AP53" s="215"/>
      <c r="AQ53" s="215"/>
      <c r="AR53" s="215"/>
      <c r="AS53" s="215"/>
      <c r="AT53" s="215"/>
      <c r="AU53" s="215"/>
      <c r="AV53" s="215"/>
      <c r="AW53" s="215"/>
      <c r="AX53" s="215"/>
      <c r="AY53" s="215"/>
      <c r="AZ53" s="215"/>
      <c r="BA53" s="215"/>
      <c r="BB53" s="215"/>
      <c r="BC53" s="215"/>
      <c r="BD53" s="215"/>
      <c r="BE53" s="215"/>
      <c r="BF53" s="215"/>
      <c r="BG53" s="215"/>
      <c r="BH53" s="215"/>
      <c r="BI53" s="215"/>
      <c r="BJ53" s="215"/>
      <c r="BK53" s="215"/>
      <c r="BL53" s="215"/>
      <c r="BM53" s="215"/>
      <c r="BN53" s="215"/>
      <c r="BO53" s="215"/>
      <c r="BP53" s="215"/>
      <c r="BQ53" s="215">
        <v>0</v>
      </c>
      <c r="BR53" s="215">
        <v>2</v>
      </c>
      <c r="BS53" s="215">
        <v>6</v>
      </c>
      <c r="BT53" s="215">
        <v>12</v>
      </c>
      <c r="BU53" s="215">
        <v>17</v>
      </c>
      <c r="BV53" s="215">
        <v>21</v>
      </c>
      <c r="BW53" s="215">
        <v>23</v>
      </c>
      <c r="BX53" s="215">
        <v>26</v>
      </c>
      <c r="BY53" s="215">
        <v>28</v>
      </c>
      <c r="BZ53" s="215">
        <v>31</v>
      </c>
      <c r="CA53" s="215">
        <v>35</v>
      </c>
      <c r="CB53" s="215">
        <v>39</v>
      </c>
      <c r="CC53" s="215">
        <v>42</v>
      </c>
      <c r="CD53" s="215">
        <v>45</v>
      </c>
      <c r="CE53" s="215">
        <v>47</v>
      </c>
      <c r="CF53" s="215">
        <v>49</v>
      </c>
      <c r="CG53" s="216">
        <v>51</v>
      </c>
    </row>
    <row r="54" spans="1:85" x14ac:dyDescent="0.35">
      <c r="B54" s="207" t="s">
        <v>424</v>
      </c>
      <c r="D54" s="219">
        <v>0</v>
      </c>
      <c r="E54" s="219">
        <v>0</v>
      </c>
      <c r="F54" s="219">
        <v>0</v>
      </c>
      <c r="G54" s="219">
        <v>0</v>
      </c>
      <c r="H54" s="219">
        <v>0</v>
      </c>
      <c r="I54" s="219">
        <v>0</v>
      </c>
      <c r="J54" s="219">
        <v>0</v>
      </c>
      <c r="K54" s="219">
        <v>0</v>
      </c>
      <c r="L54" s="219">
        <v>0</v>
      </c>
      <c r="M54" s="219">
        <v>0</v>
      </c>
      <c r="N54" s="219">
        <v>0</v>
      </c>
      <c r="O54" s="219">
        <v>0</v>
      </c>
      <c r="P54" s="219">
        <v>0</v>
      </c>
      <c r="Q54" s="219">
        <v>0</v>
      </c>
      <c r="R54" s="219">
        <v>0</v>
      </c>
      <c r="S54" s="219">
        <v>0</v>
      </c>
      <c r="T54" s="219">
        <v>0</v>
      </c>
      <c r="U54" s="219">
        <v>0</v>
      </c>
      <c r="V54" s="219">
        <v>0</v>
      </c>
      <c r="W54" s="219">
        <v>0</v>
      </c>
      <c r="X54" s="219">
        <v>0</v>
      </c>
      <c r="Y54" s="219">
        <v>0</v>
      </c>
      <c r="Z54" s="219">
        <v>0</v>
      </c>
      <c r="AA54" s="219">
        <v>0</v>
      </c>
      <c r="AB54" s="219">
        <v>0</v>
      </c>
      <c r="AC54" s="219">
        <v>0</v>
      </c>
      <c r="AD54" s="219">
        <v>0</v>
      </c>
      <c r="AE54" s="219">
        <v>0</v>
      </c>
      <c r="AF54" s="219">
        <v>103</v>
      </c>
      <c r="AG54" s="219">
        <v>107</v>
      </c>
      <c r="AH54" s="219">
        <v>116</v>
      </c>
      <c r="AI54" s="219">
        <v>153</v>
      </c>
      <c r="AJ54" s="219">
        <v>178</v>
      </c>
      <c r="AK54" s="219">
        <v>186</v>
      </c>
      <c r="AL54" s="219">
        <v>196</v>
      </c>
      <c r="AM54" s="219">
        <v>209</v>
      </c>
      <c r="AN54" s="219">
        <v>236</v>
      </c>
      <c r="AO54" s="219">
        <v>254</v>
      </c>
      <c r="AP54" s="219">
        <v>257</v>
      </c>
      <c r="AQ54" s="219">
        <v>258</v>
      </c>
      <c r="AR54" s="219">
        <v>267</v>
      </c>
      <c r="AS54" s="219">
        <v>277</v>
      </c>
      <c r="AT54" s="219">
        <v>286</v>
      </c>
      <c r="AU54" s="219">
        <v>296</v>
      </c>
      <c r="AV54" s="219">
        <v>307</v>
      </c>
      <c r="AW54" s="219">
        <v>321</v>
      </c>
      <c r="AX54" s="219">
        <v>337</v>
      </c>
      <c r="AY54" s="219">
        <v>358</v>
      </c>
      <c r="AZ54" s="219">
        <v>364</v>
      </c>
      <c r="BA54" s="219">
        <v>376</v>
      </c>
      <c r="BB54" s="219">
        <v>378</v>
      </c>
      <c r="BC54" s="219">
        <v>377</v>
      </c>
      <c r="BD54" s="219">
        <v>376</v>
      </c>
      <c r="BE54" s="219">
        <v>367</v>
      </c>
      <c r="BF54" s="219">
        <v>331</v>
      </c>
      <c r="BG54" s="219">
        <v>315</v>
      </c>
      <c r="BH54" s="219">
        <v>301</v>
      </c>
      <c r="BI54" s="219">
        <v>288</v>
      </c>
      <c r="BJ54" s="219">
        <v>275</v>
      </c>
      <c r="BK54" s="219">
        <v>263</v>
      </c>
      <c r="BL54" s="219">
        <v>251</v>
      </c>
      <c r="BM54" s="219">
        <v>240</v>
      </c>
      <c r="BN54" s="219">
        <v>230</v>
      </c>
      <c r="BO54" s="219">
        <v>220</v>
      </c>
      <c r="BP54" s="219">
        <v>211</v>
      </c>
      <c r="BQ54" s="219">
        <v>198</v>
      </c>
      <c r="BR54" s="219">
        <v>163</v>
      </c>
      <c r="BS54" s="219">
        <v>113</v>
      </c>
      <c r="BT54" s="219">
        <v>58</v>
      </c>
      <c r="BU54" s="219">
        <v>33</v>
      </c>
      <c r="BV54" s="219">
        <v>27</v>
      </c>
      <c r="BW54" s="219">
        <v>18</v>
      </c>
      <c r="BX54" s="196">
        <v>15</v>
      </c>
      <c r="BY54" s="196">
        <v>13</v>
      </c>
      <c r="BZ54" s="196">
        <v>12</v>
      </c>
      <c r="CA54" s="196">
        <v>10</v>
      </c>
      <c r="CB54" s="196">
        <v>9</v>
      </c>
      <c r="CC54" s="196">
        <v>8</v>
      </c>
      <c r="CD54" s="196">
        <v>7</v>
      </c>
      <c r="CE54" s="196">
        <v>6</v>
      </c>
      <c r="CF54" s="196">
        <v>5</v>
      </c>
      <c r="CG54" s="220">
        <v>4</v>
      </c>
    </row>
    <row r="55" spans="1:85" x14ac:dyDescent="0.35">
      <c r="B55" s="207" t="s">
        <v>478</v>
      </c>
      <c r="D55" s="215">
        <v>0</v>
      </c>
      <c r="E55" s="215">
        <v>0</v>
      </c>
      <c r="F55" s="215">
        <v>0</v>
      </c>
      <c r="G55" s="215">
        <v>0</v>
      </c>
      <c r="H55" s="215">
        <v>0</v>
      </c>
      <c r="I55" s="215">
        <v>0</v>
      </c>
      <c r="J55" s="215">
        <v>0</v>
      </c>
      <c r="K55" s="215">
        <v>4621</v>
      </c>
      <c r="L55" s="215">
        <v>4729</v>
      </c>
      <c r="M55" s="215">
        <v>4832</v>
      </c>
      <c r="N55" s="215">
        <v>5412</v>
      </c>
      <c r="O55" s="215">
        <v>5541</v>
      </c>
      <c r="P55" s="215">
        <v>5661</v>
      </c>
      <c r="Q55" s="215">
        <v>5778</v>
      </c>
      <c r="R55" s="215">
        <v>5919</v>
      </c>
      <c r="S55" s="215">
        <v>5965</v>
      </c>
      <c r="T55" s="215">
        <v>6142</v>
      </c>
      <c r="U55" s="215">
        <v>6340</v>
      </c>
      <c r="V55" s="215">
        <v>6523</v>
      </c>
      <c r="W55" s="215">
        <v>6751</v>
      </c>
      <c r="X55" s="215">
        <v>6955</v>
      </c>
      <c r="Y55" s="215">
        <v>7151</v>
      </c>
      <c r="Z55" s="215">
        <v>7344</v>
      </c>
      <c r="AA55" s="215">
        <v>7495</v>
      </c>
      <c r="AB55" s="215">
        <v>7648</v>
      </c>
      <c r="AC55" s="215">
        <v>7803</v>
      </c>
      <c r="AD55" s="215">
        <v>7951</v>
      </c>
      <c r="AE55" s="215">
        <v>8128</v>
      </c>
      <c r="AF55" s="215">
        <v>8315</v>
      </c>
      <c r="AG55" s="215">
        <v>8436</v>
      </c>
      <c r="AH55" s="215">
        <v>8579</v>
      </c>
      <c r="AI55" s="215">
        <v>8727</v>
      </c>
      <c r="AJ55" s="215">
        <v>8895</v>
      </c>
      <c r="AK55" s="215">
        <v>9074</v>
      </c>
      <c r="AL55" s="215">
        <v>9164</v>
      </c>
      <c r="AM55" s="215">
        <v>9261</v>
      </c>
      <c r="AN55" s="215">
        <v>9298</v>
      </c>
      <c r="AO55" s="215">
        <v>9495</v>
      </c>
      <c r="AP55" s="215">
        <v>9627</v>
      </c>
      <c r="AQ55" s="215">
        <v>9700</v>
      </c>
      <c r="AR55" s="215">
        <v>9755</v>
      </c>
      <c r="AS55" s="215">
        <v>9755</v>
      </c>
      <c r="AT55" s="215">
        <v>9930</v>
      </c>
      <c r="AU55" s="215">
        <v>9990</v>
      </c>
      <c r="AV55" s="215">
        <v>10056</v>
      </c>
      <c r="AW55" s="215">
        <v>10061</v>
      </c>
      <c r="AX55" s="215">
        <v>10097</v>
      </c>
      <c r="AY55" s="215">
        <v>10384</v>
      </c>
      <c r="AZ55" s="215">
        <v>10536</v>
      </c>
      <c r="BA55" s="215">
        <v>10680</v>
      </c>
      <c r="BB55" s="215">
        <v>10782</v>
      </c>
      <c r="BC55" s="215">
        <v>10936</v>
      </c>
      <c r="BD55" s="215">
        <v>11004</v>
      </c>
      <c r="BE55" s="215">
        <v>11095</v>
      </c>
      <c r="BF55" s="215">
        <v>11195</v>
      </c>
      <c r="BG55" s="215">
        <v>11320</v>
      </c>
      <c r="BH55" s="215">
        <v>11477</v>
      </c>
      <c r="BI55" s="215">
        <v>11585</v>
      </c>
      <c r="BJ55" s="215">
        <v>11715</v>
      </c>
      <c r="BK55" s="215">
        <v>11938</v>
      </c>
      <c r="BL55" s="215">
        <v>12160</v>
      </c>
      <c r="BM55" s="215">
        <v>12410</v>
      </c>
      <c r="BN55" s="215">
        <v>12566</v>
      </c>
      <c r="BO55" s="215">
        <v>12667</v>
      </c>
      <c r="BP55" s="215">
        <v>12810</v>
      </c>
      <c r="BQ55" s="215">
        <v>12888</v>
      </c>
      <c r="BR55" s="215">
        <v>12958</v>
      </c>
      <c r="BS55" s="215">
        <v>12957</v>
      </c>
      <c r="BT55" s="215">
        <v>12930</v>
      </c>
      <c r="BU55" s="215">
        <v>12838</v>
      </c>
      <c r="BV55" s="215">
        <v>12724</v>
      </c>
      <c r="BW55" s="215">
        <v>12556</v>
      </c>
      <c r="BX55" s="215">
        <v>12379</v>
      </c>
      <c r="BY55" s="215">
        <v>12457</v>
      </c>
      <c r="BZ55" s="215">
        <v>12597</v>
      </c>
      <c r="CA55" s="215">
        <v>12776</v>
      </c>
      <c r="CB55" s="215">
        <v>12987</v>
      </c>
      <c r="CC55" s="215">
        <v>13196</v>
      </c>
      <c r="CD55" s="215">
        <v>13209</v>
      </c>
      <c r="CE55" s="215">
        <v>13075</v>
      </c>
      <c r="CF55" s="215">
        <v>13157</v>
      </c>
      <c r="CG55" s="216">
        <v>13423</v>
      </c>
    </row>
    <row r="56" spans="1:85" ht="27" customHeight="1" x14ac:dyDescent="0.35">
      <c r="B56" s="207" t="s">
        <v>179</v>
      </c>
      <c r="D56" s="219">
        <v>0</v>
      </c>
      <c r="E56" s="219">
        <v>0</v>
      </c>
      <c r="F56" s="219">
        <v>0</v>
      </c>
      <c r="G56" s="219">
        <v>0</v>
      </c>
      <c r="H56" s="219">
        <v>0</v>
      </c>
      <c r="I56" s="219">
        <v>0</v>
      </c>
      <c r="J56" s="219">
        <v>0</v>
      </c>
      <c r="K56" s="219">
        <v>0</v>
      </c>
      <c r="L56" s="219">
        <v>0</v>
      </c>
      <c r="M56" s="219">
        <v>0</v>
      </c>
      <c r="N56" s="219">
        <v>0</v>
      </c>
      <c r="O56" s="219">
        <v>0</v>
      </c>
      <c r="P56" s="219">
        <v>0</v>
      </c>
      <c r="Q56" s="219">
        <v>0</v>
      </c>
      <c r="R56" s="219">
        <v>0</v>
      </c>
      <c r="S56" s="219">
        <v>0</v>
      </c>
      <c r="T56" s="219">
        <v>0</v>
      </c>
      <c r="U56" s="219">
        <v>0</v>
      </c>
      <c r="V56" s="219">
        <v>0</v>
      </c>
      <c r="W56" s="219">
        <v>0</v>
      </c>
      <c r="X56" s="219">
        <v>0</v>
      </c>
      <c r="Y56" s="219">
        <v>0</v>
      </c>
      <c r="Z56" s="219">
        <v>0</v>
      </c>
      <c r="AA56" s="219">
        <v>0</v>
      </c>
      <c r="AB56" s="219">
        <v>0</v>
      </c>
      <c r="AC56" s="219">
        <v>0</v>
      </c>
      <c r="AD56" s="219">
        <v>0</v>
      </c>
      <c r="AE56" s="219">
        <v>0</v>
      </c>
      <c r="AF56" s="219">
        <v>0</v>
      </c>
      <c r="AG56" s="219">
        <v>0</v>
      </c>
      <c r="AH56" s="219">
        <v>0</v>
      </c>
      <c r="AI56" s="219">
        <v>0</v>
      </c>
      <c r="AJ56" s="219">
        <v>0</v>
      </c>
      <c r="AK56" s="219">
        <v>0</v>
      </c>
      <c r="AL56" s="219">
        <v>0</v>
      </c>
      <c r="AM56" s="219">
        <v>0</v>
      </c>
      <c r="AN56" s="219">
        <v>0</v>
      </c>
      <c r="AO56" s="219">
        <v>0</v>
      </c>
      <c r="AP56" s="219">
        <v>0</v>
      </c>
      <c r="AQ56" s="219">
        <v>0</v>
      </c>
      <c r="AR56" s="219">
        <v>0</v>
      </c>
      <c r="AS56" s="219">
        <v>0</v>
      </c>
      <c r="AT56" s="219">
        <v>0</v>
      </c>
      <c r="AU56" s="219">
        <v>0</v>
      </c>
      <c r="AV56" s="219">
        <v>0</v>
      </c>
      <c r="AW56" s="219">
        <v>0</v>
      </c>
      <c r="AX56" s="219">
        <v>0</v>
      </c>
      <c r="AY56" s="219">
        <v>0</v>
      </c>
      <c r="AZ56" s="219">
        <v>0</v>
      </c>
      <c r="BA56" s="219">
        <v>0</v>
      </c>
      <c r="BB56" s="219">
        <v>0</v>
      </c>
      <c r="BC56" s="219">
        <v>0</v>
      </c>
      <c r="BD56" s="219">
        <v>80</v>
      </c>
      <c r="BE56" s="219">
        <v>82</v>
      </c>
      <c r="BF56" s="219">
        <v>86</v>
      </c>
      <c r="BG56" s="219">
        <v>104</v>
      </c>
      <c r="BH56" s="219">
        <v>137</v>
      </c>
      <c r="BI56" s="219">
        <v>154</v>
      </c>
      <c r="BJ56" s="219">
        <v>154</v>
      </c>
      <c r="BK56" s="219">
        <v>193</v>
      </c>
      <c r="BL56" s="219">
        <v>245</v>
      </c>
      <c r="BM56" s="219">
        <v>250</v>
      </c>
      <c r="BN56" s="219">
        <v>269</v>
      </c>
      <c r="BO56" s="219">
        <v>266</v>
      </c>
      <c r="BP56" s="219">
        <v>275</v>
      </c>
      <c r="BQ56" s="219">
        <v>271</v>
      </c>
      <c r="BR56" s="219">
        <v>264</v>
      </c>
      <c r="BS56" s="219">
        <v>264</v>
      </c>
      <c r="BT56" s="219">
        <v>270</v>
      </c>
      <c r="BU56" s="219">
        <v>271</v>
      </c>
      <c r="BV56" s="219">
        <v>270</v>
      </c>
      <c r="BW56" s="219">
        <v>263</v>
      </c>
      <c r="BX56" s="196">
        <v>251</v>
      </c>
      <c r="BY56" s="196">
        <v>256</v>
      </c>
      <c r="BZ56" s="196">
        <v>251</v>
      </c>
      <c r="CA56" s="196">
        <v>240</v>
      </c>
      <c r="CB56" s="196">
        <v>240</v>
      </c>
      <c r="CC56" s="196">
        <v>242</v>
      </c>
      <c r="CD56" s="196">
        <v>243</v>
      </c>
      <c r="CE56" s="196">
        <v>243</v>
      </c>
      <c r="CF56" s="196">
        <v>245</v>
      </c>
      <c r="CG56" s="220">
        <v>246</v>
      </c>
    </row>
    <row r="57" spans="1:85" x14ac:dyDescent="0.35">
      <c r="B57" s="207" t="s">
        <v>432</v>
      </c>
      <c r="D57" s="215">
        <v>0</v>
      </c>
      <c r="E57" s="215">
        <v>0</v>
      </c>
      <c r="F57" s="215">
        <v>0</v>
      </c>
      <c r="G57" s="215">
        <v>0</v>
      </c>
      <c r="H57" s="215">
        <v>0</v>
      </c>
      <c r="I57" s="215">
        <v>0</v>
      </c>
      <c r="J57" s="215">
        <v>0</v>
      </c>
      <c r="K57" s="215">
        <v>0</v>
      </c>
      <c r="L57" s="215">
        <v>0</v>
      </c>
      <c r="M57" s="215">
        <v>0</v>
      </c>
      <c r="N57" s="215">
        <v>0</v>
      </c>
      <c r="O57" s="215">
        <v>0</v>
      </c>
      <c r="P57" s="215">
        <v>0</v>
      </c>
      <c r="Q57" s="215">
        <v>0</v>
      </c>
      <c r="R57" s="215">
        <v>0</v>
      </c>
      <c r="S57" s="215">
        <v>0</v>
      </c>
      <c r="T57" s="215">
        <v>0</v>
      </c>
      <c r="U57" s="215">
        <v>0</v>
      </c>
      <c r="V57" s="215">
        <v>0</v>
      </c>
      <c r="W57" s="215">
        <v>0</v>
      </c>
      <c r="X57" s="215">
        <v>0</v>
      </c>
      <c r="Y57" s="215">
        <v>0</v>
      </c>
      <c r="Z57" s="215">
        <v>0</v>
      </c>
      <c r="AA57" s="215">
        <v>0</v>
      </c>
      <c r="AB57" s="215">
        <v>0</v>
      </c>
      <c r="AC57" s="215">
        <v>0</v>
      </c>
      <c r="AD57" s="215">
        <v>0</v>
      </c>
      <c r="AE57" s="215">
        <v>0</v>
      </c>
      <c r="AF57" s="215">
        <v>572</v>
      </c>
      <c r="AG57" s="215">
        <v>552</v>
      </c>
      <c r="AH57" s="215">
        <v>503</v>
      </c>
      <c r="AI57" s="215">
        <v>461</v>
      </c>
      <c r="AJ57" s="215">
        <v>823</v>
      </c>
      <c r="AK57" s="215">
        <v>901</v>
      </c>
      <c r="AL57" s="215">
        <v>978</v>
      </c>
      <c r="AM57" s="215">
        <v>925</v>
      </c>
      <c r="AN57" s="215">
        <v>913</v>
      </c>
      <c r="AO57" s="215">
        <v>886</v>
      </c>
      <c r="AP57" s="215">
        <v>924</v>
      </c>
      <c r="AQ57" s="215">
        <v>716</v>
      </c>
      <c r="AR57" s="215">
        <v>546</v>
      </c>
      <c r="AS57" s="215">
        <v>319</v>
      </c>
      <c r="AT57" s="215">
        <v>328</v>
      </c>
      <c r="AU57" s="215">
        <v>603</v>
      </c>
      <c r="AV57" s="215">
        <v>660</v>
      </c>
      <c r="AW57" s="215">
        <v>609</v>
      </c>
      <c r="AX57" s="215">
        <v>487</v>
      </c>
      <c r="AY57" s="215">
        <v>395</v>
      </c>
      <c r="AZ57" s="215">
        <v>0</v>
      </c>
      <c r="BA57" s="215">
        <v>0</v>
      </c>
      <c r="BB57" s="215">
        <v>0</v>
      </c>
      <c r="BC57" s="215">
        <v>0</v>
      </c>
      <c r="BD57" s="215">
        <v>0</v>
      </c>
      <c r="BE57" s="215">
        <v>0</v>
      </c>
      <c r="BF57" s="215">
        <v>0</v>
      </c>
      <c r="BG57" s="215">
        <v>0</v>
      </c>
      <c r="BH57" s="215">
        <v>0</v>
      </c>
      <c r="BI57" s="215">
        <v>0</v>
      </c>
      <c r="BJ57" s="215">
        <v>0</v>
      </c>
      <c r="BK57" s="215">
        <v>0</v>
      </c>
      <c r="BL57" s="215">
        <v>0</v>
      </c>
      <c r="BM57" s="215">
        <v>0</v>
      </c>
      <c r="BN57" s="215">
        <v>0</v>
      </c>
      <c r="BO57" s="215">
        <v>0</v>
      </c>
      <c r="BP57" s="215">
        <v>0</v>
      </c>
      <c r="BQ57" s="215">
        <v>0</v>
      </c>
      <c r="BR57" s="215">
        <v>0</v>
      </c>
      <c r="BS57" s="215">
        <v>0</v>
      </c>
      <c r="BT57" s="215">
        <v>0</v>
      </c>
      <c r="BU57" s="215">
        <v>0</v>
      </c>
      <c r="BV57" s="215">
        <v>0</v>
      </c>
      <c r="BW57" s="215">
        <v>0</v>
      </c>
      <c r="BX57" s="215">
        <v>0</v>
      </c>
      <c r="BY57" s="215">
        <v>0</v>
      </c>
      <c r="BZ57" s="215">
        <v>0</v>
      </c>
      <c r="CA57" s="215">
        <v>0</v>
      </c>
      <c r="CB57" s="215">
        <v>0</v>
      </c>
      <c r="CC57" s="215">
        <v>0</v>
      </c>
      <c r="CD57" s="215">
        <v>0</v>
      </c>
      <c r="CE57" s="215">
        <v>0</v>
      </c>
      <c r="CF57" s="215">
        <v>0</v>
      </c>
      <c r="CG57" s="216">
        <v>0</v>
      </c>
    </row>
    <row r="58" spans="1:85" s="10" customFormat="1" x14ac:dyDescent="0.35">
      <c r="B58" s="10" t="s">
        <v>433</v>
      </c>
      <c r="BQ58" s="666">
        <v>2</v>
      </c>
      <c r="BR58" s="666">
        <v>13</v>
      </c>
      <c r="BS58" s="666">
        <v>130</v>
      </c>
      <c r="BT58" s="666">
        <v>373</v>
      </c>
      <c r="BU58" s="666">
        <v>627</v>
      </c>
      <c r="BV58" s="666">
        <v>1282</v>
      </c>
      <c r="BW58" s="666">
        <v>2130</v>
      </c>
      <c r="BX58" s="666">
        <v>4000</v>
      </c>
      <c r="BY58" s="666">
        <v>4094</v>
      </c>
      <c r="BZ58" s="666">
        <v>4268</v>
      </c>
      <c r="CA58" s="666">
        <v>4750</v>
      </c>
      <c r="CB58" s="666">
        <v>5466</v>
      </c>
      <c r="CC58" s="666">
        <v>6301</v>
      </c>
      <c r="CD58" s="666">
        <v>6709</v>
      </c>
      <c r="CE58" s="666">
        <v>6722</v>
      </c>
      <c r="CF58" s="666">
        <v>6763</v>
      </c>
      <c r="CG58" s="667">
        <v>6847</v>
      </c>
    </row>
    <row r="59" spans="1:85" s="170" customFormat="1" x14ac:dyDescent="0.35">
      <c r="B59" s="170" t="s">
        <v>434</v>
      </c>
      <c r="BQ59" s="666">
        <v>0</v>
      </c>
      <c r="BR59" s="666">
        <v>0</v>
      </c>
      <c r="BS59" s="666">
        <v>42</v>
      </c>
      <c r="BT59" s="666">
        <v>142</v>
      </c>
      <c r="BU59" s="666">
        <v>288</v>
      </c>
      <c r="BV59" s="666">
        <v>706</v>
      </c>
      <c r="BW59" s="666">
        <v>1282</v>
      </c>
      <c r="BX59" s="666">
        <v>2217</v>
      </c>
      <c r="BY59" s="666">
        <v>2685</v>
      </c>
      <c r="BZ59" s="666">
        <v>3134</v>
      </c>
      <c r="CA59" s="666">
        <v>3573</v>
      </c>
      <c r="CB59" s="666">
        <v>4111</v>
      </c>
      <c r="CC59" s="666">
        <v>4737</v>
      </c>
      <c r="CD59" s="666">
        <v>5126</v>
      </c>
      <c r="CE59" s="666">
        <v>5204</v>
      </c>
      <c r="CF59" s="666">
        <v>5293</v>
      </c>
      <c r="CG59" s="667">
        <v>5363</v>
      </c>
    </row>
    <row r="60" spans="1:85" s="170" customFormat="1" x14ac:dyDescent="0.35">
      <c r="B60" s="170" t="s">
        <v>435</v>
      </c>
      <c r="BQ60" s="666">
        <v>2</v>
      </c>
      <c r="BR60" s="666">
        <v>13</v>
      </c>
      <c r="BS60" s="666">
        <v>88</v>
      </c>
      <c r="BT60" s="666">
        <v>230</v>
      </c>
      <c r="BU60" s="666">
        <v>339</v>
      </c>
      <c r="BV60" s="666">
        <v>576</v>
      </c>
      <c r="BW60" s="666">
        <v>849</v>
      </c>
      <c r="BX60" s="666">
        <v>1783</v>
      </c>
      <c r="BY60" s="666">
        <v>1409</v>
      </c>
      <c r="BZ60" s="666">
        <v>1134</v>
      </c>
      <c r="CA60" s="666">
        <v>1177</v>
      </c>
      <c r="CB60" s="666">
        <v>1355</v>
      </c>
      <c r="CC60" s="666">
        <v>1564</v>
      </c>
      <c r="CD60" s="666">
        <v>1583</v>
      </c>
      <c r="CE60" s="666">
        <v>1518</v>
      </c>
      <c r="CF60" s="666">
        <v>1470</v>
      </c>
      <c r="CG60" s="667">
        <v>1484</v>
      </c>
    </row>
    <row r="61" spans="1:85" x14ac:dyDescent="0.35">
      <c r="B61" s="207" t="s">
        <v>436</v>
      </c>
      <c r="D61" s="219">
        <v>0</v>
      </c>
      <c r="E61" s="219">
        <v>0</v>
      </c>
      <c r="F61" s="219">
        <v>0</v>
      </c>
      <c r="G61" s="219">
        <v>0</v>
      </c>
      <c r="H61" s="219">
        <v>0</v>
      </c>
      <c r="I61" s="219">
        <v>0</v>
      </c>
      <c r="J61" s="219">
        <v>0</v>
      </c>
      <c r="K61" s="219">
        <v>0</v>
      </c>
      <c r="L61" s="219">
        <v>0</v>
      </c>
      <c r="M61" s="219">
        <v>0</v>
      </c>
      <c r="N61" s="219">
        <v>0</v>
      </c>
      <c r="O61" s="219">
        <v>0</v>
      </c>
      <c r="P61" s="219">
        <v>0</v>
      </c>
      <c r="Q61" s="219">
        <v>0</v>
      </c>
      <c r="R61" s="219">
        <v>0</v>
      </c>
      <c r="S61" s="219">
        <v>0</v>
      </c>
      <c r="T61" s="219">
        <v>0</v>
      </c>
      <c r="U61" s="219">
        <v>0</v>
      </c>
      <c r="V61" s="219">
        <v>0</v>
      </c>
      <c r="W61" s="219">
        <v>0</v>
      </c>
      <c r="X61" s="219">
        <v>0</v>
      </c>
      <c r="Y61" s="219">
        <v>0</v>
      </c>
      <c r="Z61" s="219">
        <v>0</v>
      </c>
      <c r="AA61" s="219">
        <v>0</v>
      </c>
      <c r="AB61" s="219">
        <v>0</v>
      </c>
      <c r="AC61" s="219">
        <v>0</v>
      </c>
      <c r="AD61" s="219">
        <v>0</v>
      </c>
      <c r="AE61" s="219">
        <v>0</v>
      </c>
      <c r="AF61" s="219">
        <v>0</v>
      </c>
      <c r="AG61" s="219">
        <v>0</v>
      </c>
      <c r="AH61" s="219">
        <v>0</v>
      </c>
      <c r="AI61" s="219">
        <v>0</v>
      </c>
      <c r="AJ61" s="219">
        <v>0</v>
      </c>
      <c r="AK61" s="219">
        <v>0</v>
      </c>
      <c r="AL61" s="219">
        <v>0</v>
      </c>
      <c r="AM61" s="219">
        <v>0</v>
      </c>
      <c r="AN61" s="219">
        <v>0</v>
      </c>
      <c r="AO61" s="219">
        <v>0</v>
      </c>
      <c r="AP61" s="219">
        <v>0</v>
      </c>
      <c r="AQ61" s="219">
        <v>0</v>
      </c>
      <c r="AR61" s="219">
        <v>0</v>
      </c>
      <c r="AS61" s="219">
        <v>0</v>
      </c>
      <c r="AT61" s="219">
        <v>0</v>
      </c>
      <c r="AU61" s="219">
        <v>0</v>
      </c>
      <c r="AV61" s="219">
        <v>0</v>
      </c>
      <c r="AW61" s="219">
        <v>0</v>
      </c>
      <c r="AX61" s="219">
        <v>0</v>
      </c>
      <c r="AY61" s="219">
        <v>0</v>
      </c>
      <c r="AZ61" s="219">
        <v>0</v>
      </c>
      <c r="BA61" s="219">
        <v>0</v>
      </c>
      <c r="BB61" s="219">
        <v>0</v>
      </c>
      <c r="BC61" s="219">
        <v>0</v>
      </c>
      <c r="BD61" s="219">
        <v>0</v>
      </c>
      <c r="BE61" s="219">
        <v>0</v>
      </c>
      <c r="BF61" s="219">
        <v>0</v>
      </c>
      <c r="BG61" s="219">
        <v>0</v>
      </c>
      <c r="BH61" s="219">
        <v>0</v>
      </c>
      <c r="BI61" s="219">
        <v>0</v>
      </c>
      <c r="BJ61" s="219">
        <v>0</v>
      </c>
      <c r="BK61" s="219">
        <v>0</v>
      </c>
      <c r="BL61" s="219">
        <v>0</v>
      </c>
      <c r="BM61" s="219">
        <v>0</v>
      </c>
      <c r="BN61" s="219">
        <v>0</v>
      </c>
      <c r="BO61" s="219">
        <v>0</v>
      </c>
      <c r="BP61" s="219">
        <v>0</v>
      </c>
      <c r="BQ61" s="219">
        <v>0</v>
      </c>
      <c r="BR61" s="219">
        <v>0</v>
      </c>
      <c r="BS61" s="219">
        <v>0</v>
      </c>
      <c r="BT61" s="219">
        <v>0</v>
      </c>
      <c r="BU61" s="219">
        <v>0</v>
      </c>
      <c r="BV61" s="219">
        <v>0</v>
      </c>
      <c r="BW61" s="219">
        <v>0</v>
      </c>
      <c r="BX61" s="196">
        <v>0</v>
      </c>
      <c r="BY61" s="196">
        <v>0</v>
      </c>
      <c r="BZ61" s="196">
        <v>0</v>
      </c>
      <c r="CA61" s="196">
        <v>0</v>
      </c>
      <c r="CB61" s="196">
        <v>0</v>
      </c>
      <c r="CC61" s="196">
        <v>0</v>
      </c>
      <c r="CD61" s="196">
        <v>0</v>
      </c>
      <c r="CE61" s="196">
        <v>0</v>
      </c>
      <c r="CF61" s="196">
        <v>0</v>
      </c>
      <c r="CG61" s="220">
        <v>0</v>
      </c>
    </row>
    <row r="62" spans="1:85" x14ac:dyDescent="0.35">
      <c r="B62" s="207" t="s">
        <v>437</v>
      </c>
      <c r="D62" s="219">
        <v>0</v>
      </c>
      <c r="E62" s="219">
        <v>0</v>
      </c>
      <c r="F62" s="219">
        <v>0</v>
      </c>
      <c r="G62" s="219">
        <v>0</v>
      </c>
      <c r="H62" s="219">
        <v>0</v>
      </c>
      <c r="I62" s="219">
        <v>0</v>
      </c>
      <c r="J62" s="219">
        <v>0</v>
      </c>
      <c r="K62" s="219">
        <v>0</v>
      </c>
      <c r="L62" s="219">
        <v>0</v>
      </c>
      <c r="M62" s="219">
        <v>0</v>
      </c>
      <c r="N62" s="219">
        <v>0</v>
      </c>
      <c r="O62" s="219">
        <v>0</v>
      </c>
      <c r="P62" s="219">
        <v>0</v>
      </c>
      <c r="Q62" s="219">
        <v>0</v>
      </c>
      <c r="R62" s="219">
        <v>0</v>
      </c>
      <c r="S62" s="219">
        <v>0</v>
      </c>
      <c r="T62" s="219">
        <v>0</v>
      </c>
      <c r="U62" s="219">
        <v>0</v>
      </c>
      <c r="V62" s="219">
        <v>0</v>
      </c>
      <c r="W62" s="219">
        <v>0</v>
      </c>
      <c r="X62" s="219">
        <v>0</v>
      </c>
      <c r="Y62" s="219">
        <v>0</v>
      </c>
      <c r="Z62" s="219">
        <v>0</v>
      </c>
      <c r="AA62" s="219">
        <v>0</v>
      </c>
      <c r="AB62" s="219">
        <v>0</v>
      </c>
      <c r="AC62" s="219">
        <v>0</v>
      </c>
      <c r="AD62" s="219">
        <v>0</v>
      </c>
      <c r="AE62" s="219">
        <v>0</v>
      </c>
      <c r="AF62" s="219">
        <v>0</v>
      </c>
      <c r="AG62" s="219">
        <v>0</v>
      </c>
      <c r="AH62" s="219">
        <v>0</v>
      </c>
      <c r="AI62" s="219">
        <v>0</v>
      </c>
      <c r="AJ62" s="219">
        <v>0</v>
      </c>
      <c r="AK62" s="219">
        <v>0</v>
      </c>
      <c r="AL62" s="219">
        <v>0</v>
      </c>
      <c r="AM62" s="219">
        <v>0</v>
      </c>
      <c r="AN62" s="219">
        <v>0</v>
      </c>
      <c r="AO62" s="219">
        <v>0</v>
      </c>
      <c r="AP62" s="219">
        <v>0</v>
      </c>
      <c r="AQ62" s="219">
        <v>0</v>
      </c>
      <c r="AR62" s="219">
        <v>0</v>
      </c>
      <c r="AS62" s="219">
        <v>0</v>
      </c>
      <c r="AT62" s="219">
        <v>0</v>
      </c>
      <c r="AU62" s="219">
        <v>0</v>
      </c>
      <c r="AV62" s="219">
        <v>0</v>
      </c>
      <c r="AW62" s="219">
        <v>0</v>
      </c>
      <c r="AX62" s="219">
        <v>0</v>
      </c>
      <c r="AY62" s="219">
        <v>0</v>
      </c>
      <c r="AZ62" s="219">
        <v>0</v>
      </c>
      <c r="BA62" s="219">
        <v>9759</v>
      </c>
      <c r="BB62" s="219">
        <v>9953</v>
      </c>
      <c r="BC62" s="219">
        <v>10084</v>
      </c>
      <c r="BD62" s="219">
        <v>11106</v>
      </c>
      <c r="BE62" s="219">
        <v>11202</v>
      </c>
      <c r="BF62" s="219">
        <v>11358</v>
      </c>
      <c r="BG62" s="219">
        <v>11486</v>
      </c>
      <c r="BH62" s="219">
        <v>11430</v>
      </c>
      <c r="BI62" s="219">
        <v>11555</v>
      </c>
      <c r="BJ62" s="219">
        <v>11750</v>
      </c>
      <c r="BK62" s="219">
        <v>12123</v>
      </c>
      <c r="BL62" s="219">
        <v>12421</v>
      </c>
      <c r="BM62" s="219">
        <v>12681</v>
      </c>
      <c r="BN62" s="219">
        <v>12783</v>
      </c>
      <c r="BO62" s="219">
        <v>12686</v>
      </c>
      <c r="BP62" s="219">
        <v>12683</v>
      </c>
      <c r="BQ62" s="219">
        <v>12585</v>
      </c>
      <c r="BR62" s="219">
        <v>12467</v>
      </c>
      <c r="BS62" s="219">
        <v>12215</v>
      </c>
      <c r="BT62" s="219">
        <v>12025</v>
      </c>
      <c r="BU62" s="219">
        <v>11808</v>
      </c>
      <c r="BV62" s="219">
        <v>11568</v>
      </c>
      <c r="BW62" s="219">
        <v>11391</v>
      </c>
      <c r="BX62" s="196">
        <v>11142</v>
      </c>
      <c r="BY62" s="196">
        <v>11256</v>
      </c>
      <c r="BZ62" s="196">
        <v>11412</v>
      </c>
      <c r="CA62" s="196">
        <v>11626</v>
      </c>
      <c r="CB62" s="196">
        <v>1295</v>
      </c>
      <c r="CC62" s="196">
        <v>1303</v>
      </c>
      <c r="CD62" s="196">
        <v>1245</v>
      </c>
      <c r="CE62" s="196">
        <v>1187</v>
      </c>
      <c r="CF62" s="196">
        <v>1159</v>
      </c>
      <c r="CG62" s="220">
        <v>1156</v>
      </c>
    </row>
    <row r="63" spans="1:85" s="226" customFormat="1" ht="47" thickBot="1" x14ac:dyDescent="0.4">
      <c r="A63" s="221"/>
      <c r="B63" s="222" t="s">
        <v>479</v>
      </c>
      <c r="C63" s="223"/>
      <c r="D63" s="224"/>
      <c r="E63" s="224"/>
      <c r="F63" s="224"/>
      <c r="G63" s="224"/>
      <c r="H63" s="224"/>
      <c r="I63" s="224"/>
      <c r="J63" s="224"/>
      <c r="K63" s="224"/>
      <c r="L63" s="224"/>
      <c r="M63" s="224"/>
      <c r="N63" s="224"/>
      <c r="O63" s="224"/>
      <c r="P63" s="224"/>
      <c r="Q63" s="224"/>
      <c r="R63" s="224"/>
      <c r="S63" s="224"/>
      <c r="T63" s="224"/>
      <c r="U63" s="224"/>
      <c r="V63" s="224"/>
      <c r="W63" s="224"/>
      <c r="X63" s="224"/>
      <c r="Y63" s="224"/>
      <c r="Z63" s="224"/>
      <c r="AA63" s="224"/>
      <c r="AB63" s="224"/>
      <c r="AC63" s="224"/>
      <c r="AD63" s="224"/>
      <c r="AE63" s="224"/>
      <c r="AF63" s="224"/>
      <c r="AG63" s="224"/>
      <c r="AH63" s="224"/>
      <c r="AI63" s="224"/>
      <c r="AJ63" s="224"/>
      <c r="AK63" s="224"/>
      <c r="AL63" s="224"/>
      <c r="AM63" s="224"/>
      <c r="AN63" s="224"/>
      <c r="AO63" s="224"/>
      <c r="AP63" s="224"/>
      <c r="AQ63" s="224"/>
      <c r="AR63" s="224"/>
      <c r="AS63" s="224"/>
      <c r="AT63" s="224"/>
      <c r="AU63" s="224"/>
      <c r="AV63" s="224"/>
      <c r="AW63" s="224"/>
      <c r="AX63" s="224"/>
      <c r="AY63" s="224"/>
      <c r="AZ63" s="224"/>
      <c r="BA63" s="224"/>
      <c r="BB63" s="224"/>
      <c r="BC63" s="224"/>
      <c r="BD63" s="224"/>
      <c r="BE63" s="224"/>
      <c r="BF63" s="224"/>
      <c r="BG63" s="224"/>
      <c r="BH63" s="224"/>
      <c r="BI63" s="224"/>
      <c r="BJ63" s="224"/>
      <c r="BK63" s="224"/>
      <c r="BL63" s="224"/>
      <c r="BM63" s="224"/>
      <c r="BN63" s="224"/>
      <c r="BO63" s="224"/>
      <c r="BP63" s="224"/>
      <c r="BQ63" s="224"/>
      <c r="BR63" s="224"/>
      <c r="BS63" s="224"/>
      <c r="BT63" s="224"/>
      <c r="BU63" s="224"/>
      <c r="BV63" s="224"/>
      <c r="BW63" s="224"/>
      <c r="BX63" s="224"/>
      <c r="BY63" s="224"/>
      <c r="BZ63" s="224"/>
      <c r="CA63" s="224"/>
      <c r="CB63" s="224"/>
      <c r="CC63" s="224"/>
      <c r="CD63" s="224"/>
      <c r="CE63" s="224"/>
      <c r="CF63" s="224"/>
      <c r="CG63" s="225"/>
    </row>
    <row r="65" spans="4:79" x14ac:dyDescent="0.35">
      <c r="D65" s="207"/>
      <c r="E65" s="207"/>
      <c r="F65" s="207"/>
      <c r="G65" s="207"/>
      <c r="H65" s="207"/>
      <c r="I65" s="207"/>
      <c r="J65" s="207"/>
      <c r="K65" s="207"/>
      <c r="L65" s="207"/>
      <c r="M65" s="207"/>
      <c r="N65" s="207"/>
      <c r="O65" s="207"/>
      <c r="P65" s="207"/>
      <c r="Q65" s="207"/>
      <c r="R65" s="207"/>
      <c r="S65" s="207"/>
      <c r="T65" s="207"/>
      <c r="U65" s="207"/>
      <c r="V65" s="207"/>
      <c r="W65" s="207"/>
      <c r="X65" s="207"/>
      <c r="Y65" s="207"/>
      <c r="Z65" s="207"/>
      <c r="AA65" s="207"/>
      <c r="AB65" s="207"/>
      <c r="AC65" s="207"/>
      <c r="AD65" s="207"/>
      <c r="AE65" s="207"/>
      <c r="AF65" s="207"/>
      <c r="AG65" s="207"/>
      <c r="AH65" s="207"/>
      <c r="AI65" s="207"/>
      <c r="AJ65" s="207"/>
      <c r="AK65" s="207"/>
      <c r="AL65" s="207"/>
      <c r="AM65" s="207"/>
      <c r="AN65" s="207"/>
      <c r="AO65" s="207"/>
      <c r="AP65" s="207"/>
      <c r="AQ65" s="207"/>
      <c r="AR65" s="207"/>
      <c r="AS65" s="207"/>
      <c r="AT65" s="207"/>
      <c r="AU65" s="207"/>
      <c r="AV65" s="207"/>
      <c r="AW65" s="207"/>
      <c r="AX65" s="207"/>
      <c r="AY65" s="207"/>
      <c r="AZ65" s="207"/>
      <c r="BA65" s="207"/>
      <c r="BB65" s="207"/>
      <c r="BC65" s="207"/>
      <c r="BD65" s="207"/>
      <c r="BE65" s="207"/>
      <c r="BF65" s="207"/>
      <c r="BG65" s="207"/>
      <c r="BH65" s="207"/>
      <c r="BI65" s="207"/>
      <c r="BJ65" s="207"/>
      <c r="BK65" s="207"/>
      <c r="BL65" s="207"/>
      <c r="BM65" s="207"/>
      <c r="BN65" s="207"/>
      <c r="BO65" s="207"/>
      <c r="BP65" s="207"/>
      <c r="BQ65" s="207"/>
      <c r="BR65" s="207"/>
      <c r="BS65" s="207"/>
      <c r="BT65" s="207"/>
      <c r="BU65" s="207"/>
      <c r="BV65" s="207"/>
      <c r="BW65" s="207"/>
    </row>
    <row r="66" spans="4:79" x14ac:dyDescent="0.35">
      <c r="CA66" s="228"/>
    </row>
    <row r="67" spans="4:79" x14ac:dyDescent="0.35">
      <c r="CA67" s="229"/>
    </row>
  </sheetData>
  <hyperlinks>
    <hyperlink ref="B1" location="Notes!A1" display="Information relating to this table can be found in the 'Notes' tab" xr:uid="{F5861A68-3B35-46FB-B9D1-75C87831A7E0}"/>
    <hyperlink ref="A1" location="Contents!A1" display="Contents page" xr:uid="{90C754A6-9090-4EED-8006-0DD3E76949BB}"/>
  </hyperlinks>
  <pageMargins left="0.75" right="0.75" top="1" bottom="1" header="0.5" footer="0.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9B282-0D3C-46C5-9325-DC60F0C983D3}">
  <dimension ref="A1:CK156"/>
  <sheetViews>
    <sheetView topLeftCell="A9" zoomScale="70" zoomScaleNormal="70" workbookViewId="0">
      <pane xSplit="2" topLeftCell="AK1" activePane="topRight" state="frozen"/>
      <selection activeCell="BG13" sqref="BG13"/>
      <selection pane="topRight" activeCell="AK30" sqref="AK30"/>
    </sheetView>
  </sheetViews>
  <sheetFormatPr defaultColWidth="9" defaultRowHeight="15.5" x14ac:dyDescent="0.35"/>
  <cols>
    <col min="1" max="1" width="23" style="164" bestFit="1" customWidth="1"/>
    <col min="2" max="2" width="88.1796875" style="36" bestFit="1" customWidth="1"/>
    <col min="3" max="3" width="25.54296875" style="36" customWidth="1"/>
    <col min="4" max="31" width="12.54296875" style="51" hidden="1" customWidth="1"/>
    <col min="32" max="32" width="3" style="51" customWidth="1"/>
    <col min="33" max="33" width="24.453125" style="51" hidden="1" customWidth="1"/>
    <col min="34" max="75" width="12.54296875" style="51" customWidth="1"/>
    <col min="76" max="84" width="12.54296875" style="36" customWidth="1"/>
    <col min="85" max="85" width="11.81640625" style="36" customWidth="1"/>
    <col min="86" max="87" width="9" style="36"/>
    <col min="88" max="89" width="10.453125" style="36" bestFit="1" customWidth="1"/>
    <col min="90" max="16384" width="9" style="36"/>
  </cols>
  <sheetData>
    <row r="1" spans="1:85" s="29" customFormat="1" ht="25.5" customHeight="1" thickBot="1" x14ac:dyDescent="0.3">
      <c r="A1" s="26" t="s">
        <v>47</v>
      </c>
      <c r="B1" s="116" t="s">
        <v>224</v>
      </c>
      <c r="C1" s="117"/>
      <c r="D1" s="118"/>
      <c r="E1" s="118"/>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c r="AF1" s="118"/>
      <c r="AG1" s="118"/>
      <c r="AH1" s="118"/>
      <c r="AI1" s="118"/>
      <c r="AJ1" s="118"/>
      <c r="AK1" s="118"/>
      <c r="AL1" s="118"/>
      <c r="AM1" s="118"/>
      <c r="AN1" s="118"/>
      <c r="AO1" s="118"/>
      <c r="AP1" s="118"/>
      <c r="AQ1" s="118"/>
      <c r="AR1" s="118"/>
      <c r="AS1" s="118"/>
      <c r="AT1" s="118"/>
      <c r="AU1" s="118"/>
      <c r="AV1" s="118"/>
      <c r="AW1" s="118"/>
      <c r="AX1" s="118"/>
      <c r="AY1" s="118"/>
      <c r="AZ1" s="118"/>
      <c r="BA1" s="118"/>
      <c r="BB1" s="118"/>
      <c r="BC1" s="118"/>
      <c r="BD1" s="118"/>
      <c r="BE1" s="118"/>
      <c r="BF1" s="118"/>
      <c r="BG1" s="118"/>
      <c r="BH1" s="118"/>
      <c r="BI1" s="118"/>
      <c r="BJ1" s="118"/>
      <c r="BK1" s="118"/>
      <c r="BL1" s="118"/>
      <c r="BM1" s="118"/>
      <c r="BN1" s="118"/>
      <c r="BO1" s="118"/>
      <c r="BP1" s="118"/>
      <c r="BQ1" s="118"/>
      <c r="BR1" s="118"/>
      <c r="BS1" s="118"/>
      <c r="BT1" s="118"/>
      <c r="BU1" s="118"/>
      <c r="BV1" s="118"/>
      <c r="BW1" s="118"/>
      <c r="BX1" s="118"/>
    </row>
    <row r="2" spans="1:85" ht="33" customHeight="1" x14ac:dyDescent="0.35">
      <c r="A2" s="30" t="s">
        <v>225</v>
      </c>
      <c r="B2" s="31" t="s">
        <v>480</v>
      </c>
      <c r="C2" s="141"/>
      <c r="D2" s="34" t="s">
        <v>296</v>
      </c>
      <c r="E2" s="34" t="s">
        <v>297</v>
      </c>
      <c r="F2" s="34" t="s">
        <v>298</v>
      </c>
      <c r="G2" s="34" t="s">
        <v>299</v>
      </c>
      <c r="H2" s="34" t="s">
        <v>300</v>
      </c>
      <c r="I2" s="34" t="s">
        <v>301</v>
      </c>
      <c r="J2" s="34" t="s">
        <v>302</v>
      </c>
      <c r="K2" s="34" t="s">
        <v>303</v>
      </c>
      <c r="L2" s="34" t="s">
        <v>304</v>
      </c>
      <c r="M2" s="34" t="s">
        <v>305</v>
      </c>
      <c r="N2" s="34" t="s">
        <v>306</v>
      </c>
      <c r="O2" s="34" t="s">
        <v>307</v>
      </c>
      <c r="P2" s="34" t="s">
        <v>308</v>
      </c>
      <c r="Q2" s="34" t="s">
        <v>309</v>
      </c>
      <c r="R2" s="34" t="s">
        <v>310</v>
      </c>
      <c r="S2" s="34" t="s">
        <v>311</v>
      </c>
      <c r="T2" s="34" t="s">
        <v>312</v>
      </c>
      <c r="U2" s="34" t="s">
        <v>313</v>
      </c>
      <c r="V2" s="34" t="s">
        <v>314</v>
      </c>
      <c r="W2" s="34" t="s">
        <v>315</v>
      </c>
      <c r="X2" s="34" t="s">
        <v>316</v>
      </c>
      <c r="Y2" s="34" t="s">
        <v>317</v>
      </c>
      <c r="Z2" s="34" t="s">
        <v>318</v>
      </c>
      <c r="AA2" s="34" t="s">
        <v>319</v>
      </c>
      <c r="AB2" s="34" t="s">
        <v>320</v>
      </c>
      <c r="AC2" s="34" t="s">
        <v>321</v>
      </c>
      <c r="AD2" s="34" t="s">
        <v>322</v>
      </c>
      <c r="AE2" s="34" t="s">
        <v>323</v>
      </c>
      <c r="AF2" s="34" t="s">
        <v>324</v>
      </c>
      <c r="AG2" s="34" t="s">
        <v>325</v>
      </c>
      <c r="AH2" s="34" t="s">
        <v>326</v>
      </c>
      <c r="AI2" s="34" t="s">
        <v>327</v>
      </c>
      <c r="AJ2" s="34" t="s">
        <v>328</v>
      </c>
      <c r="AK2" s="34" t="s">
        <v>329</v>
      </c>
      <c r="AL2" s="34" t="s">
        <v>330</v>
      </c>
      <c r="AM2" s="34" t="s">
        <v>331</v>
      </c>
      <c r="AN2" s="34" t="s">
        <v>332</v>
      </c>
      <c r="AO2" s="34" t="s">
        <v>333</v>
      </c>
      <c r="AP2" s="34" t="s">
        <v>334</v>
      </c>
      <c r="AQ2" s="34" t="s">
        <v>335</v>
      </c>
      <c r="AR2" s="34" t="s">
        <v>336</v>
      </c>
      <c r="AS2" s="34" t="s">
        <v>337</v>
      </c>
      <c r="AT2" s="34" t="s">
        <v>338</v>
      </c>
      <c r="AU2" s="34" t="s">
        <v>339</v>
      </c>
      <c r="AV2" s="34" t="s">
        <v>340</v>
      </c>
      <c r="AW2" s="34" t="s">
        <v>341</v>
      </c>
      <c r="AX2" s="34" t="s">
        <v>342</v>
      </c>
      <c r="AY2" s="34" t="s">
        <v>227</v>
      </c>
      <c r="AZ2" s="34" t="s">
        <v>228</v>
      </c>
      <c r="BA2" s="34" t="s">
        <v>229</v>
      </c>
      <c r="BB2" s="34" t="s">
        <v>230</v>
      </c>
      <c r="BC2" s="34" t="s">
        <v>231</v>
      </c>
      <c r="BD2" s="34" t="s">
        <v>232</v>
      </c>
      <c r="BE2" s="34" t="s">
        <v>233</v>
      </c>
      <c r="BF2" s="34" t="s">
        <v>234</v>
      </c>
      <c r="BG2" s="34" t="s">
        <v>235</v>
      </c>
      <c r="BH2" s="34" t="s">
        <v>236</v>
      </c>
      <c r="BI2" s="34" t="s">
        <v>237</v>
      </c>
      <c r="BJ2" s="34" t="s">
        <v>238</v>
      </c>
      <c r="BK2" s="34" t="s">
        <v>239</v>
      </c>
      <c r="BL2" s="34" t="s">
        <v>240</v>
      </c>
      <c r="BM2" s="34" t="s">
        <v>241</v>
      </c>
      <c r="BN2" s="34" t="s">
        <v>242</v>
      </c>
      <c r="BO2" s="34" t="s">
        <v>243</v>
      </c>
      <c r="BP2" s="34" t="s">
        <v>244</v>
      </c>
      <c r="BQ2" s="34" t="s">
        <v>245</v>
      </c>
      <c r="BR2" s="34" t="s">
        <v>246</v>
      </c>
      <c r="BS2" s="34" t="s">
        <v>247</v>
      </c>
      <c r="BT2" s="34" t="s">
        <v>248</v>
      </c>
      <c r="BU2" s="34" t="s">
        <v>249</v>
      </c>
      <c r="BV2" s="34" t="s">
        <v>250</v>
      </c>
      <c r="BW2" s="34" t="s">
        <v>251</v>
      </c>
      <c r="BX2" s="34" t="s">
        <v>252</v>
      </c>
      <c r="BY2" s="34" t="s">
        <v>253</v>
      </c>
      <c r="BZ2" s="34" t="s">
        <v>254</v>
      </c>
      <c r="CA2" s="34" t="s">
        <v>255</v>
      </c>
      <c r="CB2" s="34" t="s">
        <v>256</v>
      </c>
      <c r="CC2" s="34" t="s">
        <v>257</v>
      </c>
      <c r="CD2" s="34" t="s">
        <v>258</v>
      </c>
      <c r="CE2" s="34" t="s">
        <v>259</v>
      </c>
      <c r="CF2" s="34" t="s">
        <v>260</v>
      </c>
      <c r="CG2" s="35" t="s">
        <v>261</v>
      </c>
    </row>
    <row r="3" spans="1:85" s="38" customFormat="1" x14ac:dyDescent="0.35">
      <c r="A3" s="119">
        <v>2025</v>
      </c>
      <c r="B3" s="37" t="s">
        <v>373</v>
      </c>
      <c r="C3" s="142"/>
      <c r="D3" s="40" t="s">
        <v>263</v>
      </c>
      <c r="E3" s="40" t="s">
        <v>263</v>
      </c>
      <c r="F3" s="40" t="s">
        <v>263</v>
      </c>
      <c r="G3" s="40" t="s">
        <v>263</v>
      </c>
      <c r="H3" s="40" t="s">
        <v>263</v>
      </c>
      <c r="I3" s="40" t="s">
        <v>263</v>
      </c>
      <c r="J3" s="40" t="s">
        <v>263</v>
      </c>
      <c r="K3" s="40" t="s">
        <v>263</v>
      </c>
      <c r="L3" s="40" t="s">
        <v>263</v>
      </c>
      <c r="M3" s="40" t="s">
        <v>263</v>
      </c>
      <c r="N3" s="40" t="s">
        <v>263</v>
      </c>
      <c r="O3" s="40" t="s">
        <v>263</v>
      </c>
      <c r="P3" s="40" t="s">
        <v>263</v>
      </c>
      <c r="Q3" s="40" t="s">
        <v>263</v>
      </c>
      <c r="R3" s="40" t="s">
        <v>263</v>
      </c>
      <c r="S3" s="40" t="s">
        <v>263</v>
      </c>
      <c r="T3" s="40" t="s">
        <v>263</v>
      </c>
      <c r="U3" s="40" t="s">
        <v>263</v>
      </c>
      <c r="V3" s="40" t="s">
        <v>263</v>
      </c>
      <c r="W3" s="40" t="s">
        <v>263</v>
      </c>
      <c r="X3" s="40" t="s">
        <v>263</v>
      </c>
      <c r="Y3" s="40" t="s">
        <v>263</v>
      </c>
      <c r="Z3" s="40" t="s">
        <v>263</v>
      </c>
      <c r="AA3" s="40" t="s">
        <v>263</v>
      </c>
      <c r="AB3" s="40" t="s">
        <v>263</v>
      </c>
      <c r="AC3" s="40" t="s">
        <v>263</v>
      </c>
      <c r="AD3" s="40" t="s">
        <v>263</v>
      </c>
      <c r="AE3" s="40" t="s">
        <v>263</v>
      </c>
      <c r="AF3" s="40" t="s">
        <v>263</v>
      </c>
      <c r="AG3" s="40" t="s">
        <v>263</v>
      </c>
      <c r="AH3" s="40" t="s">
        <v>263</v>
      </c>
      <c r="AI3" s="40" t="s">
        <v>263</v>
      </c>
      <c r="AJ3" s="40" t="s">
        <v>263</v>
      </c>
      <c r="AK3" s="40" t="s">
        <v>263</v>
      </c>
      <c r="AL3" s="40" t="s">
        <v>263</v>
      </c>
      <c r="AM3" s="40" t="s">
        <v>263</v>
      </c>
      <c r="AN3" s="40" t="s">
        <v>263</v>
      </c>
      <c r="AO3" s="40" t="s">
        <v>263</v>
      </c>
      <c r="AP3" s="40" t="s">
        <v>263</v>
      </c>
      <c r="AQ3" s="40" t="s">
        <v>263</v>
      </c>
      <c r="AR3" s="40" t="s">
        <v>263</v>
      </c>
      <c r="AS3" s="40" t="s">
        <v>263</v>
      </c>
      <c r="AT3" s="40" t="s">
        <v>263</v>
      </c>
      <c r="AU3" s="40" t="s">
        <v>263</v>
      </c>
      <c r="AV3" s="40" t="s">
        <v>263</v>
      </c>
      <c r="AW3" s="40" t="s">
        <v>263</v>
      </c>
      <c r="AX3" s="40" t="s">
        <v>263</v>
      </c>
      <c r="AY3" s="40" t="s">
        <v>263</v>
      </c>
      <c r="AZ3" s="40" t="s">
        <v>263</v>
      </c>
      <c r="BA3" s="40" t="s">
        <v>263</v>
      </c>
      <c r="BB3" s="40" t="s">
        <v>263</v>
      </c>
      <c r="BC3" s="40" t="s">
        <v>263</v>
      </c>
      <c r="BD3" s="40" t="s">
        <v>263</v>
      </c>
      <c r="BE3" s="40" t="s">
        <v>263</v>
      </c>
      <c r="BF3" s="40" t="s">
        <v>263</v>
      </c>
      <c r="BG3" s="40" t="s">
        <v>263</v>
      </c>
      <c r="BH3" s="40" t="s">
        <v>263</v>
      </c>
      <c r="BI3" s="40" t="s">
        <v>263</v>
      </c>
      <c r="BJ3" s="40" t="s">
        <v>263</v>
      </c>
      <c r="BK3" s="40" t="s">
        <v>263</v>
      </c>
      <c r="BL3" s="40" t="s">
        <v>263</v>
      </c>
      <c r="BM3" s="40" t="s">
        <v>263</v>
      </c>
      <c r="BN3" s="40" t="s">
        <v>263</v>
      </c>
      <c r="BO3" s="40" t="s">
        <v>263</v>
      </c>
      <c r="BP3" s="40" t="s">
        <v>263</v>
      </c>
      <c r="BQ3" s="40" t="s">
        <v>263</v>
      </c>
      <c r="BR3" s="40" t="s">
        <v>263</v>
      </c>
      <c r="BS3" s="40" t="s">
        <v>263</v>
      </c>
      <c r="BT3" s="40" t="s">
        <v>263</v>
      </c>
      <c r="BU3" s="40" t="s">
        <v>263</v>
      </c>
      <c r="BV3" s="40" t="s">
        <v>263</v>
      </c>
      <c r="BW3" s="40" t="s">
        <v>263</v>
      </c>
      <c r="BX3" s="40" t="s">
        <v>263</v>
      </c>
      <c r="BY3" s="40" t="s">
        <v>263</v>
      </c>
      <c r="BZ3" s="40" t="s">
        <v>263</v>
      </c>
      <c r="CA3" s="40" t="s">
        <v>263</v>
      </c>
      <c r="CB3" s="40" t="s">
        <v>264</v>
      </c>
      <c r="CC3" s="40" t="s">
        <v>264</v>
      </c>
      <c r="CD3" s="40" t="s">
        <v>264</v>
      </c>
      <c r="CE3" s="40" t="s">
        <v>264</v>
      </c>
      <c r="CF3" s="40" t="s">
        <v>264</v>
      </c>
      <c r="CG3" s="41" t="s">
        <v>264</v>
      </c>
    </row>
    <row r="4" spans="1:85" x14ac:dyDescent="0.35">
      <c r="A4" s="42"/>
      <c r="B4" s="43"/>
      <c r="C4" s="143"/>
      <c r="D4" s="230"/>
      <c r="E4" s="230"/>
      <c r="F4" s="230"/>
      <c r="G4" s="230"/>
      <c r="H4" s="230"/>
      <c r="I4" s="230"/>
      <c r="J4" s="230"/>
      <c r="K4" s="230"/>
      <c r="L4" s="230"/>
      <c r="M4" s="230"/>
      <c r="N4" s="230"/>
      <c r="O4" s="230"/>
      <c r="P4" s="230"/>
      <c r="Q4" s="230"/>
      <c r="R4" s="230"/>
      <c r="S4" s="230"/>
      <c r="T4" s="230"/>
      <c r="U4" s="230"/>
      <c r="V4" s="230"/>
      <c r="W4" s="230"/>
      <c r="X4" s="230"/>
      <c r="Y4" s="230"/>
      <c r="Z4" s="230"/>
      <c r="AA4" s="230"/>
      <c r="AB4" s="230"/>
      <c r="AC4" s="230"/>
      <c r="AD4" s="230"/>
      <c r="AE4" s="230"/>
      <c r="AF4" s="230"/>
      <c r="AG4" s="230"/>
      <c r="AH4" s="230"/>
      <c r="AI4" s="230"/>
      <c r="AJ4" s="230"/>
      <c r="AK4" s="230"/>
      <c r="AL4" s="230"/>
      <c r="AM4" s="230"/>
      <c r="AN4" s="230"/>
      <c r="AO4" s="230"/>
      <c r="AP4" s="230"/>
      <c r="AQ4" s="230"/>
      <c r="AR4" s="230"/>
      <c r="AS4" s="230"/>
      <c r="AT4" s="230"/>
      <c r="AU4" s="230"/>
      <c r="AV4" s="230"/>
      <c r="AW4" s="230"/>
      <c r="AX4" s="230"/>
      <c r="AY4" s="230"/>
      <c r="AZ4" s="230"/>
      <c r="BA4" s="230"/>
      <c r="BB4" s="230"/>
      <c r="BC4" s="230"/>
      <c r="BD4" s="230"/>
      <c r="BE4" s="230"/>
      <c r="BF4" s="46"/>
      <c r="BG4" s="46"/>
      <c r="BH4" s="46"/>
      <c r="BI4" s="46"/>
      <c r="BJ4" s="46"/>
      <c r="BK4" s="46"/>
      <c r="BL4" s="46"/>
      <c r="BM4" s="46"/>
      <c r="BN4" s="46"/>
      <c r="BO4" s="46"/>
      <c r="BP4" s="46"/>
      <c r="BQ4" s="46"/>
      <c r="BR4" s="46"/>
      <c r="BS4" s="46"/>
      <c r="BT4" s="46"/>
      <c r="BU4" s="46"/>
      <c r="BV4" s="46"/>
      <c r="BW4" s="46"/>
      <c r="BX4" s="46"/>
      <c r="BY4" s="46"/>
      <c r="BZ4" s="46"/>
      <c r="CA4" s="46"/>
      <c r="CB4" s="46"/>
      <c r="CC4" s="46"/>
      <c r="CD4" s="46"/>
      <c r="CE4" s="46"/>
      <c r="CF4" s="46"/>
      <c r="CG4" s="158"/>
    </row>
    <row r="5" spans="1:85" ht="27" customHeight="1" x14ac:dyDescent="0.35">
      <c r="A5" s="163"/>
      <c r="B5" s="101" t="s">
        <v>481</v>
      </c>
      <c r="C5" s="231"/>
      <c r="D5" s="161"/>
      <c r="E5" s="161"/>
      <c r="F5" s="161"/>
      <c r="G5" s="161"/>
      <c r="H5" s="161"/>
      <c r="I5" s="161"/>
      <c r="J5" s="161"/>
      <c r="K5" s="161"/>
      <c r="L5" s="161"/>
      <c r="M5" s="161"/>
      <c r="N5" s="161"/>
      <c r="O5" s="161"/>
      <c r="P5" s="161"/>
      <c r="Q5" s="161"/>
      <c r="R5" s="161"/>
      <c r="S5" s="161"/>
      <c r="T5" s="161"/>
      <c r="U5" s="161"/>
      <c r="V5" s="161"/>
      <c r="W5" s="161"/>
      <c r="X5" s="161"/>
      <c r="Y5" s="161"/>
      <c r="Z5" s="161"/>
      <c r="AA5" s="161"/>
      <c r="AB5" s="161"/>
      <c r="AC5" s="161"/>
      <c r="AD5" s="161"/>
      <c r="AE5" s="161"/>
      <c r="AF5" s="161"/>
      <c r="AG5" s="161"/>
      <c r="AH5" s="161"/>
      <c r="AI5" s="161"/>
      <c r="AJ5" s="161"/>
      <c r="AK5" s="161"/>
      <c r="AL5" s="161"/>
      <c r="AM5" s="161"/>
      <c r="AN5" s="161"/>
      <c r="AO5" s="161"/>
      <c r="AP5" s="161"/>
      <c r="AQ5" s="161"/>
      <c r="AR5" s="161"/>
      <c r="AS5" s="161"/>
      <c r="AT5" s="161"/>
      <c r="AU5" s="161"/>
      <c r="AV5" s="161"/>
      <c r="AW5" s="161"/>
      <c r="AX5" s="161"/>
      <c r="AY5" s="161"/>
      <c r="AZ5" s="161"/>
      <c r="BA5" s="161"/>
      <c r="BB5" s="161"/>
      <c r="BC5" s="161"/>
      <c r="BD5" s="161"/>
      <c r="BE5" s="161"/>
      <c r="BF5" s="161"/>
      <c r="BG5" s="161"/>
      <c r="BH5" s="161"/>
      <c r="BI5" s="161"/>
      <c r="BJ5" s="161"/>
      <c r="BK5" s="161"/>
      <c r="BL5" s="161"/>
      <c r="BM5" s="161"/>
      <c r="BN5" s="161"/>
      <c r="BO5" s="161"/>
      <c r="BP5" s="161"/>
      <c r="BQ5" s="161"/>
      <c r="BR5" s="161"/>
      <c r="BS5" s="161"/>
      <c r="BT5" s="161"/>
      <c r="BU5" s="161"/>
      <c r="BV5" s="161"/>
      <c r="BW5" s="161"/>
      <c r="BX5" s="161"/>
      <c r="BY5" s="161"/>
      <c r="BZ5" s="161"/>
      <c r="CA5" s="161"/>
      <c r="CB5" s="161"/>
      <c r="CC5" s="161"/>
      <c r="CD5" s="161"/>
      <c r="CE5" s="161"/>
      <c r="CF5" s="161"/>
      <c r="CG5" s="162"/>
    </row>
    <row r="6" spans="1:85" x14ac:dyDescent="0.35">
      <c r="A6" s="163"/>
      <c r="B6" s="36" t="s">
        <v>378</v>
      </c>
      <c r="C6" s="232" t="s">
        <v>376</v>
      </c>
      <c r="D6" s="161"/>
      <c r="E6" s="161"/>
      <c r="F6" s="161"/>
      <c r="G6" s="161"/>
      <c r="H6" s="161"/>
      <c r="I6" s="161"/>
      <c r="J6" s="161"/>
      <c r="K6" s="161"/>
      <c r="L6" s="161"/>
      <c r="M6" s="161"/>
      <c r="N6" s="161"/>
      <c r="O6" s="161"/>
      <c r="P6" s="161"/>
      <c r="Q6" s="161"/>
      <c r="R6" s="161"/>
      <c r="S6" s="161"/>
      <c r="T6" s="161"/>
      <c r="U6" s="161"/>
      <c r="V6" s="161"/>
      <c r="W6" s="161"/>
      <c r="X6" s="161"/>
      <c r="Y6" s="161"/>
      <c r="Z6" s="161"/>
      <c r="AA6" s="161"/>
      <c r="AB6" s="161"/>
      <c r="AC6" s="161"/>
      <c r="AD6" s="161"/>
      <c r="AE6" s="161"/>
      <c r="AF6" s="161"/>
      <c r="AG6" s="161"/>
      <c r="AH6" s="161">
        <v>29.110512129380052</v>
      </c>
      <c r="AI6" s="161">
        <v>33.549592894152475</v>
      </c>
      <c r="AJ6" s="161">
        <v>40.369007052134776</v>
      </c>
      <c r="AK6" s="161">
        <v>46.752225119122535</v>
      </c>
      <c r="AL6" s="161">
        <v>54.320191795418218</v>
      </c>
      <c r="AM6" s="161">
        <v>59.875101756018147</v>
      </c>
      <c r="AN6" s="161">
        <v>65.101994394921959</v>
      </c>
      <c r="AO6" s="161">
        <v>74.2190013532487</v>
      </c>
      <c r="AP6" s="161">
        <v>80.449906377863556</v>
      </c>
      <c r="AQ6" s="161">
        <v>90.01536154090887</v>
      </c>
      <c r="AR6" s="161">
        <v>97.347068426548574</v>
      </c>
      <c r="AS6" s="161">
        <v>106.17280948270272</v>
      </c>
      <c r="AT6" s="161">
        <v>124.86515488177545</v>
      </c>
      <c r="AU6" s="161">
        <v>152.5137354583984</v>
      </c>
      <c r="AV6" s="161">
        <v>0</v>
      </c>
      <c r="AW6" s="161">
        <v>0</v>
      </c>
      <c r="AX6" s="161">
        <v>0</v>
      </c>
      <c r="AY6" s="161">
        <v>0</v>
      </c>
      <c r="AZ6" s="161">
        <v>0</v>
      </c>
      <c r="BA6" s="161">
        <v>0</v>
      </c>
      <c r="BB6" s="161">
        <v>0</v>
      </c>
      <c r="BC6" s="161">
        <v>0</v>
      </c>
      <c r="BD6" s="161">
        <v>0</v>
      </c>
      <c r="BE6" s="161">
        <v>0</v>
      </c>
      <c r="BF6" s="161">
        <v>0</v>
      </c>
      <c r="BG6" s="161">
        <v>0</v>
      </c>
      <c r="BH6" s="161">
        <v>0</v>
      </c>
      <c r="BI6" s="161">
        <v>0</v>
      </c>
      <c r="BJ6" s="161">
        <v>0</v>
      </c>
      <c r="BK6" s="161">
        <v>0</v>
      </c>
      <c r="BL6" s="161">
        <v>0</v>
      </c>
      <c r="BM6" s="161">
        <v>0</v>
      </c>
      <c r="BN6" s="161">
        <v>0</v>
      </c>
      <c r="BO6" s="161">
        <v>0</v>
      </c>
      <c r="BP6" s="161">
        <v>0</v>
      </c>
      <c r="BQ6" s="161">
        <v>0</v>
      </c>
      <c r="BR6" s="161">
        <v>0</v>
      </c>
      <c r="BS6" s="161">
        <v>0</v>
      </c>
      <c r="BT6" s="161">
        <v>0</v>
      </c>
      <c r="BU6" s="161">
        <v>0</v>
      </c>
      <c r="BV6" s="161">
        <v>0</v>
      </c>
      <c r="BW6" s="161">
        <v>0</v>
      </c>
      <c r="BX6" s="161">
        <v>0</v>
      </c>
      <c r="BY6" s="161">
        <v>0</v>
      </c>
      <c r="BZ6" s="161">
        <v>0</v>
      </c>
      <c r="CA6" s="161">
        <v>0</v>
      </c>
      <c r="CB6" s="161">
        <v>0</v>
      </c>
      <c r="CC6" s="161">
        <v>0</v>
      </c>
      <c r="CD6" s="161">
        <v>0</v>
      </c>
      <c r="CE6" s="161">
        <v>0</v>
      </c>
      <c r="CF6" s="161">
        <v>0</v>
      </c>
      <c r="CG6" s="162">
        <v>0</v>
      </c>
    </row>
    <row r="7" spans="1:85" x14ac:dyDescent="0.35">
      <c r="A7" s="163"/>
      <c r="B7" s="36" t="s">
        <v>482</v>
      </c>
      <c r="C7" s="232" t="s">
        <v>376</v>
      </c>
      <c r="D7" s="161"/>
      <c r="E7" s="161"/>
      <c r="F7" s="161"/>
      <c r="G7" s="161"/>
      <c r="H7" s="161"/>
      <c r="I7" s="161"/>
      <c r="J7" s="161"/>
      <c r="K7" s="161"/>
      <c r="L7" s="161"/>
      <c r="M7" s="161"/>
      <c r="N7" s="161"/>
      <c r="O7" s="161"/>
      <c r="P7" s="161"/>
      <c r="Q7" s="161"/>
      <c r="R7" s="161"/>
      <c r="S7" s="161"/>
      <c r="T7" s="161"/>
      <c r="U7" s="161"/>
      <c r="V7" s="161"/>
      <c r="W7" s="161"/>
      <c r="X7" s="161"/>
      <c r="Y7" s="161"/>
      <c r="Z7" s="161"/>
      <c r="AA7" s="161"/>
      <c r="AB7" s="161"/>
      <c r="AC7" s="161"/>
      <c r="AD7" s="161"/>
      <c r="AE7" s="161"/>
      <c r="AF7" s="161"/>
      <c r="AG7" s="161"/>
      <c r="AH7" s="161">
        <v>1798</v>
      </c>
      <c r="AI7" s="161">
        <v>2830</v>
      </c>
      <c r="AJ7" s="161">
        <v>3005</v>
      </c>
      <c r="AK7" s="161">
        <v>3448</v>
      </c>
      <c r="AL7" s="161">
        <v>3751</v>
      </c>
      <c r="AM7" s="161">
        <v>4095</v>
      </c>
      <c r="AN7" s="161">
        <v>4396</v>
      </c>
      <c r="AO7" s="161">
        <v>4602</v>
      </c>
      <c r="AP7" s="161">
        <v>4661</v>
      </c>
      <c r="AQ7" s="161">
        <v>4760.201</v>
      </c>
      <c r="AR7" s="161">
        <v>4693.6689999999999</v>
      </c>
      <c r="AS7" s="161">
        <v>4736.817</v>
      </c>
      <c r="AT7" s="161">
        <v>4819.6320000000005</v>
      </c>
      <c r="AU7" s="161">
        <v>5437.5395747970842</v>
      </c>
      <c r="AV7" s="161">
        <v>5953.1810000000005</v>
      </c>
      <c r="AW7" s="161">
        <v>6331.3990000000003</v>
      </c>
      <c r="AX7" s="161">
        <v>6403.6940000000004</v>
      </c>
      <c r="AY7" s="161">
        <v>6642.2250000000004</v>
      </c>
      <c r="AZ7" s="161">
        <v>6941.3710000000001</v>
      </c>
      <c r="BA7" s="161">
        <v>7088.2730000000001</v>
      </c>
      <c r="BB7" s="161">
        <v>7294.9489999999996</v>
      </c>
      <c r="BC7" s="161">
        <v>8283.3439999999991</v>
      </c>
      <c r="BD7" s="161">
        <v>8659.5450000000001</v>
      </c>
      <c r="BE7" s="161">
        <v>8795.2162844499999</v>
      </c>
      <c r="BF7" s="161">
        <v>8945.096379300001</v>
      </c>
      <c r="BG7" s="161"/>
      <c r="BH7" s="161"/>
      <c r="BI7" s="161"/>
      <c r="BJ7" s="161"/>
      <c r="BK7" s="161"/>
      <c r="BL7" s="161"/>
      <c r="BM7" s="161"/>
      <c r="BN7" s="161"/>
      <c r="BO7" s="161"/>
      <c r="BP7" s="161"/>
      <c r="BQ7" s="161"/>
      <c r="BR7" s="161"/>
      <c r="BS7" s="161"/>
      <c r="BT7" s="161"/>
      <c r="BU7" s="161"/>
      <c r="BV7" s="161"/>
      <c r="BW7" s="161"/>
      <c r="BX7" s="161"/>
      <c r="BY7" s="161"/>
      <c r="BZ7" s="161"/>
      <c r="CA7" s="161"/>
      <c r="CB7" s="161"/>
      <c r="CC7" s="161"/>
      <c r="CD7" s="161"/>
      <c r="CE7" s="161"/>
      <c r="CF7" s="161"/>
      <c r="CG7" s="162"/>
    </row>
    <row r="8" spans="1:85" x14ac:dyDescent="0.35">
      <c r="A8" s="163"/>
      <c r="B8" s="36" t="s">
        <v>387</v>
      </c>
      <c r="C8" s="232" t="s">
        <v>376</v>
      </c>
      <c r="D8" s="161"/>
      <c r="E8" s="161"/>
      <c r="F8" s="161"/>
      <c r="G8" s="161"/>
      <c r="H8" s="161"/>
      <c r="I8" s="161"/>
      <c r="J8" s="161"/>
      <c r="K8" s="161"/>
      <c r="L8" s="161"/>
      <c r="M8" s="161"/>
      <c r="N8" s="161"/>
      <c r="O8" s="161"/>
      <c r="P8" s="161"/>
      <c r="Q8" s="161"/>
      <c r="R8" s="161"/>
      <c r="S8" s="161"/>
      <c r="T8" s="161"/>
      <c r="U8" s="161"/>
      <c r="V8" s="161"/>
      <c r="W8" s="161"/>
      <c r="X8" s="161"/>
      <c r="Y8" s="161"/>
      <c r="Z8" s="161"/>
      <c r="AA8" s="161"/>
      <c r="AB8" s="161"/>
      <c r="AC8" s="161"/>
      <c r="AD8" s="161"/>
      <c r="AE8" s="161"/>
      <c r="AF8" s="161">
        <v>0</v>
      </c>
      <c r="AG8" s="161">
        <v>0</v>
      </c>
      <c r="AH8" s="161">
        <v>0</v>
      </c>
      <c r="AI8" s="161">
        <v>0</v>
      </c>
      <c r="AJ8" s="161">
        <v>0</v>
      </c>
      <c r="AK8" s="161">
        <v>0</v>
      </c>
      <c r="AL8" s="161">
        <v>0</v>
      </c>
      <c r="AM8" s="161">
        <v>0</v>
      </c>
      <c r="AN8" s="161">
        <v>0</v>
      </c>
      <c r="AO8" s="161">
        <v>0</v>
      </c>
      <c r="AP8" s="161">
        <v>0</v>
      </c>
      <c r="AQ8" s="161">
        <v>0</v>
      </c>
      <c r="AR8" s="161">
        <v>0</v>
      </c>
      <c r="AS8" s="161">
        <v>0</v>
      </c>
      <c r="AT8" s="161">
        <v>0</v>
      </c>
      <c r="AU8" s="161">
        <v>0</v>
      </c>
      <c r="AV8" s="161">
        <v>0</v>
      </c>
      <c r="AW8" s="161">
        <v>0</v>
      </c>
      <c r="AX8" s="161">
        <v>0</v>
      </c>
      <c r="AY8" s="161">
        <v>0</v>
      </c>
      <c r="AZ8" s="161">
        <v>0</v>
      </c>
      <c r="BA8" s="161">
        <v>0</v>
      </c>
      <c r="BB8" s="161">
        <v>0</v>
      </c>
      <c r="BC8" s="161">
        <v>0</v>
      </c>
      <c r="BD8" s="161">
        <v>0</v>
      </c>
      <c r="BE8" s="161">
        <v>0</v>
      </c>
      <c r="BF8" s="161">
        <v>0</v>
      </c>
      <c r="BG8" s="161">
        <v>0</v>
      </c>
      <c r="BH8" s="161">
        <v>0</v>
      </c>
      <c r="BI8" s="161">
        <v>0</v>
      </c>
      <c r="BJ8" s="161">
        <v>0</v>
      </c>
      <c r="BK8" s="161">
        <v>0</v>
      </c>
      <c r="BL8" s="161">
        <v>0</v>
      </c>
      <c r="BM8" s="161">
        <v>0</v>
      </c>
      <c r="BN8" s="161">
        <v>0</v>
      </c>
      <c r="BO8" s="161">
        <v>0</v>
      </c>
      <c r="BP8" s="161">
        <v>0</v>
      </c>
      <c r="BQ8" s="161">
        <v>0</v>
      </c>
      <c r="BR8" s="161">
        <v>0</v>
      </c>
      <c r="BS8" s="161">
        <v>0</v>
      </c>
      <c r="BT8" s="161">
        <v>0</v>
      </c>
      <c r="BU8" s="161">
        <v>0</v>
      </c>
      <c r="BV8" s="161">
        <v>0</v>
      </c>
      <c r="BW8" s="161">
        <v>0</v>
      </c>
      <c r="BX8" s="161">
        <v>0</v>
      </c>
      <c r="BY8" s="161">
        <v>0</v>
      </c>
      <c r="BZ8" s="161">
        <v>104.45226499849821</v>
      </c>
      <c r="CA8" s="161">
        <v>119.26323360405834</v>
      </c>
      <c r="CB8" s="161">
        <v>4.8123366898575652E-2</v>
      </c>
      <c r="CC8" s="161">
        <v>0</v>
      </c>
      <c r="CD8" s="161">
        <v>0</v>
      </c>
      <c r="CE8" s="161">
        <v>0</v>
      </c>
      <c r="CF8" s="161">
        <v>0</v>
      </c>
      <c r="CG8" s="162">
        <v>0</v>
      </c>
    </row>
    <row r="9" spans="1:85" x14ac:dyDescent="0.35">
      <c r="A9" s="163"/>
      <c r="B9" s="36" t="s">
        <v>389</v>
      </c>
      <c r="C9" s="232" t="s">
        <v>376</v>
      </c>
      <c r="D9" s="161"/>
      <c r="E9" s="161"/>
      <c r="F9" s="161"/>
      <c r="G9" s="161"/>
      <c r="H9" s="161"/>
      <c r="I9" s="161"/>
      <c r="J9" s="161"/>
      <c r="K9" s="161"/>
      <c r="L9" s="161"/>
      <c r="M9" s="161"/>
      <c r="N9" s="161"/>
      <c r="O9" s="161"/>
      <c r="P9" s="161"/>
      <c r="Q9" s="161"/>
      <c r="R9" s="161"/>
      <c r="S9" s="161"/>
      <c r="T9" s="161"/>
      <c r="U9" s="161"/>
      <c r="V9" s="161"/>
      <c r="W9" s="161"/>
      <c r="X9" s="161"/>
      <c r="Y9" s="161"/>
      <c r="Z9" s="161"/>
      <c r="AA9" s="161"/>
      <c r="AB9" s="161"/>
      <c r="AC9" s="161"/>
      <c r="AD9" s="161"/>
      <c r="AE9" s="161"/>
      <c r="AF9" s="161"/>
      <c r="AG9" s="161"/>
      <c r="AH9" s="161">
        <v>0</v>
      </c>
      <c r="AI9" s="161">
        <v>0</v>
      </c>
      <c r="AJ9" s="161">
        <v>0</v>
      </c>
      <c r="AK9" s="161">
        <v>0</v>
      </c>
      <c r="AL9" s="161">
        <v>0</v>
      </c>
      <c r="AM9" s="161">
        <v>0</v>
      </c>
      <c r="AN9" s="161">
        <v>0</v>
      </c>
      <c r="AO9" s="161">
        <v>0</v>
      </c>
      <c r="AP9" s="161">
        <v>0</v>
      </c>
      <c r="AQ9" s="161">
        <v>0</v>
      </c>
      <c r="AR9" s="161">
        <v>0</v>
      </c>
      <c r="AS9" s="161">
        <v>0</v>
      </c>
      <c r="AT9" s="161">
        <v>0</v>
      </c>
      <c r="AU9" s="161">
        <v>0</v>
      </c>
      <c r="AV9" s="161">
        <v>231.47411666314397</v>
      </c>
      <c r="AW9" s="161">
        <v>325.20902588180275</v>
      </c>
      <c r="AX9" s="161">
        <v>365.13545224968743</v>
      </c>
      <c r="AY9" s="161">
        <v>437.39160512525461</v>
      </c>
      <c r="AZ9" s="161">
        <v>443.26224191823394</v>
      </c>
      <c r="BA9" s="161">
        <v>488.61175918926864</v>
      </c>
      <c r="BB9" s="161">
        <v>528.58293270578872</v>
      </c>
      <c r="BC9" s="161">
        <v>566.36950568822147</v>
      </c>
      <c r="BD9" s="161">
        <v>607.03198548293733</v>
      </c>
      <c r="BE9" s="161">
        <v>673.62344552251193</v>
      </c>
      <c r="BF9" s="161">
        <v>762.23</v>
      </c>
      <c r="BG9" s="161">
        <v>793.54721823565706</v>
      </c>
      <c r="BH9" s="161">
        <v>842.13</v>
      </c>
      <c r="BI9" s="161">
        <v>923.7647969778385</v>
      </c>
      <c r="BJ9" s="161">
        <v>972.69087379439623</v>
      </c>
      <c r="BK9" s="161">
        <v>1039.8247158707195</v>
      </c>
      <c r="BL9" s="161">
        <v>1105.9393085337213</v>
      </c>
      <c r="BM9" s="161">
        <v>1192.1009182195146</v>
      </c>
      <c r="BN9" s="161">
        <v>1220.2044423261623</v>
      </c>
      <c r="BO9" s="161">
        <v>1314.7165739259212</v>
      </c>
      <c r="BP9" s="161">
        <v>1390.6353122046253</v>
      </c>
      <c r="BQ9" s="161">
        <v>1463.3914453663692</v>
      </c>
      <c r="BR9" s="161">
        <v>1717.304349681425</v>
      </c>
      <c r="BS9" s="161">
        <v>1834.7090892979174</v>
      </c>
      <c r="BT9" s="161">
        <v>1896.9720008984343</v>
      </c>
      <c r="BU9" s="161">
        <v>1965.0820231168198</v>
      </c>
      <c r="BV9" s="161">
        <v>2114.1233711450695</v>
      </c>
      <c r="BW9" s="161">
        <v>2299.5904607779121</v>
      </c>
      <c r="BX9" s="161">
        <v>2245.8835014780443</v>
      </c>
      <c r="BY9" s="161">
        <v>2446.6424104537009</v>
      </c>
      <c r="BZ9" s="161">
        <v>2844.1948579833138</v>
      </c>
      <c r="CA9" s="161">
        <v>3645.090537402672</v>
      </c>
      <c r="CB9" s="161">
        <v>4523.2635771864479</v>
      </c>
      <c r="CC9" s="161">
        <v>5078.3525818854541</v>
      </c>
      <c r="CD9" s="161">
        <v>5644.9915642395499</v>
      </c>
      <c r="CE9" s="161">
        <v>6142.8148747896621</v>
      </c>
      <c r="CF9" s="161">
        <v>6598.3179231129707</v>
      </c>
      <c r="CG9" s="162">
        <v>7041.0357723144989</v>
      </c>
    </row>
    <row r="10" spans="1:85" x14ac:dyDescent="0.35">
      <c r="A10" s="163"/>
      <c r="B10" s="36" t="s">
        <v>483</v>
      </c>
      <c r="C10" s="232" t="s">
        <v>386</v>
      </c>
      <c r="D10" s="161"/>
      <c r="E10" s="161"/>
      <c r="F10" s="161"/>
      <c r="G10" s="161"/>
      <c r="H10" s="161"/>
      <c r="I10" s="161"/>
      <c r="J10" s="161"/>
      <c r="K10" s="161"/>
      <c r="L10" s="161"/>
      <c r="M10" s="161"/>
      <c r="N10" s="161"/>
      <c r="O10" s="161"/>
      <c r="P10" s="161"/>
      <c r="Q10" s="161"/>
      <c r="R10" s="161"/>
      <c r="S10" s="161"/>
      <c r="T10" s="161"/>
      <c r="U10" s="161"/>
      <c r="V10" s="161"/>
      <c r="W10" s="161"/>
      <c r="X10" s="161"/>
      <c r="Y10" s="161"/>
      <c r="Z10" s="161"/>
      <c r="AA10" s="161"/>
      <c r="AB10" s="161"/>
      <c r="AC10" s="161"/>
      <c r="AD10" s="161"/>
      <c r="AE10" s="161"/>
      <c r="AF10" s="161"/>
      <c r="AG10" s="161"/>
      <c r="AH10" s="161">
        <v>0</v>
      </c>
      <c r="AI10" s="161">
        <v>0</v>
      </c>
      <c r="AJ10" s="161">
        <v>0</v>
      </c>
      <c r="AK10" s="161">
        <v>0</v>
      </c>
      <c r="AL10" s="161">
        <v>0</v>
      </c>
      <c r="AM10" s="161">
        <v>0</v>
      </c>
      <c r="AN10" s="161">
        <v>0</v>
      </c>
      <c r="AO10" s="161">
        <v>0</v>
      </c>
      <c r="AP10" s="161">
        <v>0</v>
      </c>
      <c r="AQ10" s="161">
        <v>0</v>
      </c>
      <c r="AR10" s="161">
        <v>0</v>
      </c>
      <c r="AS10" s="161">
        <v>0</v>
      </c>
      <c r="AT10" s="161">
        <v>0</v>
      </c>
      <c r="AU10" s="161">
        <v>0</v>
      </c>
      <c r="AV10" s="161">
        <v>0.65355075911120464</v>
      </c>
      <c r="AW10" s="161">
        <v>1.6217743773994191</v>
      </c>
      <c r="AX10" s="161">
        <v>2.5752797853609004</v>
      </c>
      <c r="AY10" s="161">
        <v>4.0695107580942906</v>
      </c>
      <c r="AZ10" s="161">
        <v>7.3852964480226744</v>
      </c>
      <c r="BA10" s="161">
        <v>9.2967079417926204</v>
      </c>
      <c r="BB10" s="161">
        <v>10.80366474213008</v>
      </c>
      <c r="BC10" s="161">
        <v>9.355921533335783</v>
      </c>
      <c r="BD10" s="161">
        <v>0</v>
      </c>
      <c r="BE10" s="161">
        <v>0</v>
      </c>
      <c r="BF10" s="161">
        <v>0</v>
      </c>
      <c r="BG10" s="161">
        <v>0</v>
      </c>
      <c r="BH10" s="161">
        <v>0</v>
      </c>
      <c r="BI10" s="161">
        <v>0</v>
      </c>
      <c r="BJ10" s="161">
        <v>0</v>
      </c>
      <c r="BK10" s="161">
        <v>0</v>
      </c>
      <c r="BL10" s="161">
        <v>0</v>
      </c>
      <c r="BM10" s="161">
        <v>0</v>
      </c>
      <c r="BN10" s="161">
        <v>0</v>
      </c>
      <c r="BO10" s="161">
        <v>0</v>
      </c>
      <c r="BP10" s="161">
        <v>0</v>
      </c>
      <c r="BQ10" s="161">
        <v>0</v>
      </c>
      <c r="BR10" s="161">
        <v>0</v>
      </c>
      <c r="BS10" s="161">
        <v>0</v>
      </c>
      <c r="BT10" s="161">
        <v>0</v>
      </c>
      <c r="BU10" s="161">
        <v>0</v>
      </c>
      <c r="BV10" s="161">
        <v>0</v>
      </c>
      <c r="BW10" s="161">
        <v>0</v>
      </c>
      <c r="BX10" s="161">
        <v>0</v>
      </c>
      <c r="BY10" s="161">
        <v>0</v>
      </c>
      <c r="BZ10" s="161">
        <v>0</v>
      </c>
      <c r="CA10" s="161">
        <v>0</v>
      </c>
      <c r="CB10" s="161">
        <v>0</v>
      </c>
      <c r="CC10" s="161">
        <v>0</v>
      </c>
      <c r="CD10" s="161">
        <v>0</v>
      </c>
      <c r="CE10" s="161">
        <v>0</v>
      </c>
      <c r="CF10" s="161">
        <v>0</v>
      </c>
      <c r="CG10" s="162">
        <v>0</v>
      </c>
    </row>
    <row r="11" spans="1:85" x14ac:dyDescent="0.35">
      <c r="A11" s="163"/>
      <c r="B11" s="58" t="s">
        <v>395</v>
      </c>
      <c r="C11" s="232" t="s">
        <v>386</v>
      </c>
      <c r="D11" s="161"/>
      <c r="E11" s="161"/>
      <c r="F11" s="161"/>
      <c r="G11" s="161"/>
      <c r="H11" s="161"/>
      <c r="I11" s="161"/>
      <c r="J11" s="161"/>
      <c r="K11" s="161"/>
      <c r="L11" s="161"/>
      <c r="M11" s="161"/>
      <c r="N11" s="161"/>
      <c r="O11" s="161"/>
      <c r="P11" s="161"/>
      <c r="Q11" s="161"/>
      <c r="R11" s="161"/>
      <c r="S11" s="161"/>
      <c r="T11" s="161"/>
      <c r="U11" s="161"/>
      <c r="V11" s="161"/>
      <c r="W11" s="161"/>
      <c r="X11" s="161"/>
      <c r="Y11" s="161"/>
      <c r="Z11" s="161"/>
      <c r="AA11" s="161"/>
      <c r="AB11" s="161"/>
      <c r="AC11" s="161"/>
      <c r="AD11" s="161"/>
      <c r="AE11" s="161"/>
      <c r="AF11" s="161"/>
      <c r="AG11" s="161"/>
      <c r="AH11" s="161">
        <v>14.511966970103668</v>
      </c>
      <c r="AI11" s="161">
        <v>16.133326530612248</v>
      </c>
      <c r="AJ11" s="161">
        <v>24.717428571428567</v>
      </c>
      <c r="AK11" s="161">
        <v>38.256555984555987</v>
      </c>
      <c r="AL11" s="161">
        <v>53.688094574692514</v>
      </c>
      <c r="AM11" s="161">
        <v>69.433802484230412</v>
      </c>
      <c r="AN11" s="161">
        <v>70.79400989192159</v>
      </c>
      <c r="AO11" s="161">
        <v>72.922577563434828</v>
      </c>
      <c r="AP11" s="161">
        <v>90.311245126833001</v>
      </c>
      <c r="AQ11" s="161">
        <v>101.14080485724621</v>
      </c>
      <c r="AR11" s="161">
        <v>214.69849528659114</v>
      </c>
      <c r="AS11" s="161">
        <v>246.22674990624449</v>
      </c>
      <c r="AT11" s="161">
        <v>290.78532291356805</v>
      </c>
      <c r="AU11" s="161">
        <v>374.87953670196288</v>
      </c>
      <c r="AV11" s="161">
        <v>515.91282807874779</v>
      </c>
      <c r="AW11" s="161">
        <v>639.46872373484587</v>
      </c>
      <c r="AX11" s="161">
        <v>746.17943712198155</v>
      </c>
      <c r="AY11" s="161">
        <v>868.26822643117271</v>
      </c>
      <c r="AZ11" s="161">
        <v>1014.3606606667142</v>
      </c>
      <c r="BA11" s="161">
        <v>1119.2241017635679</v>
      </c>
      <c r="BB11" s="161">
        <v>1161.318333432162</v>
      </c>
      <c r="BC11" s="161">
        <v>952.99214417084886</v>
      </c>
      <c r="BD11" s="161">
        <v>0.85962981144998363</v>
      </c>
      <c r="BE11" s="161">
        <v>0</v>
      </c>
      <c r="BF11" s="161">
        <v>0</v>
      </c>
      <c r="BG11" s="161">
        <v>4.2834981501008555E-2</v>
      </c>
      <c r="BH11" s="161">
        <v>0</v>
      </c>
      <c r="BI11" s="161">
        <v>0</v>
      </c>
      <c r="BJ11" s="161">
        <v>0</v>
      </c>
      <c r="BK11" s="161">
        <v>0</v>
      </c>
      <c r="BL11" s="161">
        <v>0</v>
      </c>
      <c r="BM11" s="161">
        <v>0</v>
      </c>
      <c r="BN11" s="161">
        <v>0</v>
      </c>
      <c r="BO11" s="161">
        <v>0</v>
      </c>
      <c r="BP11" s="161">
        <v>0</v>
      </c>
      <c r="BQ11" s="161">
        <v>0</v>
      </c>
      <c r="BR11" s="161">
        <v>0</v>
      </c>
      <c r="BS11" s="161">
        <v>0</v>
      </c>
      <c r="BT11" s="161">
        <v>0</v>
      </c>
      <c r="BU11" s="161">
        <v>0</v>
      </c>
      <c r="BV11" s="161">
        <v>0</v>
      </c>
      <c r="BW11" s="161">
        <v>0</v>
      </c>
      <c r="BX11" s="161">
        <v>0</v>
      </c>
      <c r="BY11" s="161">
        <v>0</v>
      </c>
      <c r="BZ11" s="161">
        <v>0</v>
      </c>
      <c r="CA11" s="161">
        <v>0</v>
      </c>
      <c r="CB11" s="161">
        <v>0</v>
      </c>
      <c r="CC11" s="161">
        <v>0</v>
      </c>
      <c r="CD11" s="161">
        <v>0</v>
      </c>
      <c r="CE11" s="161">
        <v>0</v>
      </c>
      <c r="CF11" s="161">
        <v>0</v>
      </c>
      <c r="CG11" s="162">
        <v>0</v>
      </c>
    </row>
    <row r="12" spans="1:85" ht="24.75" customHeight="1" x14ac:dyDescent="0.35">
      <c r="A12" s="163"/>
      <c r="B12" s="58" t="s">
        <v>398</v>
      </c>
      <c r="C12" s="232" t="s">
        <v>380</v>
      </c>
      <c r="D12" s="161"/>
      <c r="E12" s="161"/>
      <c r="F12" s="161"/>
      <c r="G12" s="161"/>
      <c r="H12" s="161"/>
      <c r="I12" s="161"/>
      <c r="J12" s="161"/>
      <c r="K12" s="161"/>
      <c r="L12" s="161"/>
      <c r="M12" s="161"/>
      <c r="N12" s="161"/>
      <c r="O12" s="161"/>
      <c r="P12" s="161"/>
      <c r="Q12" s="161"/>
      <c r="R12" s="161"/>
      <c r="S12" s="161"/>
      <c r="T12" s="161"/>
      <c r="U12" s="161"/>
      <c r="V12" s="161"/>
      <c r="W12" s="161"/>
      <c r="X12" s="161"/>
      <c r="Y12" s="161"/>
      <c r="Z12" s="161"/>
      <c r="AA12" s="161"/>
      <c r="AB12" s="161"/>
      <c r="AC12" s="161"/>
      <c r="AD12" s="161"/>
      <c r="AE12" s="161"/>
      <c r="AF12" s="161"/>
      <c r="AG12" s="161"/>
      <c r="AH12" s="161">
        <v>2</v>
      </c>
      <c r="AI12" s="161">
        <v>2</v>
      </c>
      <c r="AJ12" s="161">
        <v>2</v>
      </c>
      <c r="AK12" s="161">
        <v>2</v>
      </c>
      <c r="AL12" s="161">
        <v>2</v>
      </c>
      <c r="AM12" s="161">
        <v>2</v>
      </c>
      <c r="AN12" s="161">
        <v>2</v>
      </c>
      <c r="AO12" s="161">
        <v>1</v>
      </c>
      <c r="AP12" s="161">
        <v>2</v>
      </c>
      <c r="AQ12" s="161">
        <v>1.4339999999999999</v>
      </c>
      <c r="AR12" s="161">
        <v>1.3520000000000001</v>
      </c>
      <c r="AS12" s="161">
        <v>1.355</v>
      </c>
      <c r="AT12" s="161">
        <v>1.5509999999999999</v>
      </c>
      <c r="AU12" s="161">
        <v>1.4710000000000001</v>
      </c>
      <c r="AV12" s="161">
        <v>2</v>
      </c>
      <c r="AW12" s="161">
        <v>1</v>
      </c>
      <c r="AX12" s="161">
        <v>1</v>
      </c>
      <c r="AY12" s="161">
        <v>1.7210000000000001</v>
      </c>
      <c r="AZ12" s="161">
        <v>1.496</v>
      </c>
      <c r="BA12" s="161">
        <v>1.5720000000000001</v>
      </c>
      <c r="BB12" s="161">
        <v>1.7769999999999999</v>
      </c>
      <c r="BC12" s="161">
        <v>1.359</v>
      </c>
      <c r="BD12" s="161">
        <v>1.452</v>
      </c>
      <c r="BE12" s="161">
        <v>1.6164412184601897</v>
      </c>
      <c r="BF12" s="161">
        <v>1.6007503600000001</v>
      </c>
      <c r="BG12" s="161">
        <v>0</v>
      </c>
      <c r="BH12" s="161">
        <v>0</v>
      </c>
      <c r="BI12" s="161">
        <v>0</v>
      </c>
      <c r="BJ12" s="161">
        <v>0</v>
      </c>
      <c r="BK12" s="161">
        <v>0</v>
      </c>
      <c r="BL12" s="161">
        <v>0</v>
      </c>
      <c r="BM12" s="161">
        <v>0</v>
      </c>
      <c r="BN12" s="161">
        <v>0</v>
      </c>
      <c r="BO12" s="161">
        <v>0</v>
      </c>
      <c r="BP12" s="161">
        <v>0</v>
      </c>
      <c r="BQ12" s="161">
        <v>0</v>
      </c>
      <c r="BR12" s="161">
        <v>0</v>
      </c>
      <c r="BS12" s="161">
        <v>0</v>
      </c>
      <c r="BT12" s="161">
        <v>0</v>
      </c>
      <c r="BU12" s="161">
        <v>0</v>
      </c>
      <c r="BV12" s="161">
        <v>0</v>
      </c>
      <c r="BW12" s="161">
        <v>0</v>
      </c>
      <c r="BX12" s="161">
        <v>0</v>
      </c>
      <c r="BY12" s="161">
        <v>0</v>
      </c>
      <c r="BZ12" s="161">
        <v>0</v>
      </c>
      <c r="CA12" s="161">
        <v>0</v>
      </c>
      <c r="CB12" s="161">
        <v>0</v>
      </c>
      <c r="CC12" s="161">
        <v>0</v>
      </c>
      <c r="CD12" s="161">
        <v>0</v>
      </c>
      <c r="CE12" s="161">
        <v>0</v>
      </c>
      <c r="CF12" s="161">
        <v>0</v>
      </c>
      <c r="CG12" s="162">
        <v>0</v>
      </c>
    </row>
    <row r="13" spans="1:85" x14ac:dyDescent="0.35">
      <c r="A13" s="163"/>
      <c r="B13" s="36" t="s">
        <v>484</v>
      </c>
      <c r="C13" s="232" t="s">
        <v>386</v>
      </c>
      <c r="D13" s="161"/>
      <c r="E13" s="161"/>
      <c r="F13" s="161"/>
      <c r="G13" s="161"/>
      <c r="H13" s="161"/>
      <c r="I13" s="161"/>
      <c r="J13" s="161"/>
      <c r="K13" s="161"/>
      <c r="L13" s="161"/>
      <c r="M13" s="161"/>
      <c r="N13" s="161"/>
      <c r="O13" s="161"/>
      <c r="P13" s="161"/>
      <c r="Q13" s="161"/>
      <c r="R13" s="161"/>
      <c r="S13" s="161"/>
      <c r="T13" s="161"/>
      <c r="U13" s="161"/>
      <c r="V13" s="161"/>
      <c r="W13" s="161"/>
      <c r="X13" s="161"/>
      <c r="Y13" s="161"/>
      <c r="Z13" s="161"/>
      <c r="AA13" s="161"/>
      <c r="AB13" s="161"/>
      <c r="AC13" s="161"/>
      <c r="AD13" s="161"/>
      <c r="AE13" s="161"/>
      <c r="AF13" s="161"/>
      <c r="AG13" s="161"/>
      <c r="AH13" s="161">
        <v>287.50626379634298</v>
      </c>
      <c r="AI13" s="161">
        <v>302.08045600000003</v>
      </c>
      <c r="AJ13" s="161">
        <v>395.88564615384615</v>
      </c>
      <c r="AK13" s="161">
        <v>564.3645305</v>
      </c>
      <c r="AL13" s="161">
        <v>755.4666057500001</v>
      </c>
      <c r="AM13" s="161">
        <v>882.96256549999987</v>
      </c>
      <c r="AN13" s="161">
        <v>1020.7705977499999</v>
      </c>
      <c r="AO13" s="161">
        <v>1172.1197127142857</v>
      </c>
      <c r="AP13" s="161">
        <v>1245.5755610666668</v>
      </c>
      <c r="AQ13" s="161">
        <v>1291.2906329999998</v>
      </c>
      <c r="AR13" s="161">
        <v>1322.3629533333335</v>
      </c>
      <c r="AS13" s="161">
        <v>1417.252283333333</v>
      </c>
      <c r="AT13" s="161">
        <v>1601.3146243333333</v>
      </c>
      <c r="AU13" s="161">
        <v>2084.0561549999998</v>
      </c>
      <c r="AV13" s="161">
        <v>2588.9620103333332</v>
      </c>
      <c r="AW13" s="161">
        <v>2871.8776219999995</v>
      </c>
      <c r="AX13" s="161">
        <v>2785.9169999999999</v>
      </c>
      <c r="AY13" s="161">
        <v>2744.35</v>
      </c>
      <c r="AZ13" s="161">
        <v>2438.2424801734269</v>
      </c>
      <c r="BA13" s="161">
        <v>2154.4810000000002</v>
      </c>
      <c r="BB13" s="161">
        <v>2160.527</v>
      </c>
      <c r="BC13" s="161">
        <v>2384.0059999999999</v>
      </c>
      <c r="BD13" s="161">
        <v>2944.4639999999999</v>
      </c>
      <c r="BE13" s="161">
        <v>3325.067</v>
      </c>
      <c r="BF13" s="161">
        <v>3655.0069999999996</v>
      </c>
      <c r="BG13" s="161">
        <v>3752.7889999999998</v>
      </c>
      <c r="BH13" s="161">
        <v>3278</v>
      </c>
      <c r="BI13" s="161">
        <v>2526</v>
      </c>
      <c r="BJ13" s="161">
        <v>2050</v>
      </c>
      <c r="BK13" s="161">
        <v>1737.5119804834528</v>
      </c>
      <c r="BL13" s="161">
        <v>1455.6900798477316</v>
      </c>
      <c r="BM13" s="161">
        <v>876.97242974579706</v>
      </c>
      <c r="BN13" s="161">
        <v>633.219714059539</v>
      </c>
      <c r="BO13" s="161">
        <v>451.05771460709826</v>
      </c>
      <c r="BP13" s="161">
        <v>292.27523465753882</v>
      </c>
      <c r="BQ13" s="161">
        <v>172.17469324246855</v>
      </c>
      <c r="BR13" s="161">
        <v>119.49141678258313</v>
      </c>
      <c r="BS13" s="161">
        <v>80.22480311229458</v>
      </c>
      <c r="BT13" s="161">
        <v>59.174369123155124</v>
      </c>
      <c r="BU13" s="161">
        <v>42.607802019297836</v>
      </c>
      <c r="BV13" s="161">
        <v>32.681386523429381</v>
      </c>
      <c r="BW13" s="161">
        <v>17.657091692809477</v>
      </c>
      <c r="BX13" s="161">
        <v>10.777682165121856</v>
      </c>
      <c r="BY13" s="161">
        <v>6.5500438850929514</v>
      </c>
      <c r="BZ13" s="161">
        <v>3.9203635912424146</v>
      </c>
      <c r="CA13" s="161">
        <v>2.2622078097713514</v>
      </c>
      <c r="CB13" s="57">
        <v>1.3238040981138133</v>
      </c>
      <c r="CC13" s="161">
        <v>0</v>
      </c>
      <c r="CD13" s="161">
        <v>0</v>
      </c>
      <c r="CE13" s="161">
        <v>0</v>
      </c>
      <c r="CF13" s="161">
        <v>0</v>
      </c>
      <c r="CG13" s="162">
        <v>0</v>
      </c>
    </row>
    <row r="14" spans="1:85" x14ac:dyDescent="0.35">
      <c r="A14" s="163"/>
      <c r="B14" s="36" t="s">
        <v>485</v>
      </c>
      <c r="C14" s="232" t="s">
        <v>386</v>
      </c>
      <c r="D14" s="161"/>
      <c r="E14" s="161"/>
      <c r="F14" s="161"/>
      <c r="G14" s="161"/>
      <c r="H14" s="161"/>
      <c r="I14" s="161"/>
      <c r="J14" s="161"/>
      <c r="K14" s="161"/>
      <c r="L14" s="161"/>
      <c r="M14" s="161"/>
      <c r="N14" s="161"/>
      <c r="O14" s="161"/>
      <c r="P14" s="161"/>
      <c r="Q14" s="161"/>
      <c r="R14" s="161"/>
      <c r="S14" s="161"/>
      <c r="T14" s="161"/>
      <c r="U14" s="161"/>
      <c r="V14" s="161"/>
      <c r="W14" s="161"/>
      <c r="X14" s="161"/>
      <c r="Y14" s="161"/>
      <c r="Z14" s="161"/>
      <c r="AA14" s="161"/>
      <c r="AB14" s="161"/>
      <c r="AC14" s="161"/>
      <c r="AD14" s="161"/>
      <c r="AE14" s="161"/>
      <c r="AF14" s="161"/>
      <c r="AG14" s="161"/>
      <c r="AH14" s="161">
        <v>0</v>
      </c>
      <c r="AI14" s="161">
        <v>0</v>
      </c>
      <c r="AJ14" s="161">
        <v>0</v>
      </c>
      <c r="AK14" s="161">
        <v>0</v>
      </c>
      <c r="AL14" s="161">
        <v>0</v>
      </c>
      <c r="AM14" s="161">
        <v>0</v>
      </c>
      <c r="AN14" s="161">
        <v>0</v>
      </c>
      <c r="AO14" s="161">
        <v>0</v>
      </c>
      <c r="AP14" s="161">
        <v>0</v>
      </c>
      <c r="AQ14" s="161">
        <v>0</v>
      </c>
      <c r="AR14" s="161">
        <v>0</v>
      </c>
      <c r="AS14" s="161">
        <v>0</v>
      </c>
      <c r="AT14" s="161">
        <v>0</v>
      </c>
      <c r="AU14" s="161">
        <v>0</v>
      </c>
      <c r="AV14" s="161">
        <v>0</v>
      </c>
      <c r="AW14" s="161">
        <v>0</v>
      </c>
      <c r="AX14" s="161">
        <v>0</v>
      </c>
      <c r="AY14" s="161">
        <v>0</v>
      </c>
      <c r="AZ14" s="161">
        <v>214.28451982657336</v>
      </c>
      <c r="BA14" s="161">
        <v>330</v>
      </c>
      <c r="BB14" s="161">
        <v>305</v>
      </c>
      <c r="BC14" s="161">
        <v>285</v>
      </c>
      <c r="BD14" s="161">
        <v>305</v>
      </c>
      <c r="BE14" s="161">
        <v>284</v>
      </c>
      <c r="BF14" s="161">
        <v>289.81299999999999</v>
      </c>
      <c r="BG14" s="161">
        <v>255.8872903330878</v>
      </c>
      <c r="BH14" s="161">
        <v>142.881</v>
      </c>
      <c r="BI14" s="161">
        <v>24.123565300067376</v>
      </c>
      <c r="BJ14" s="161">
        <v>12.22461096189574</v>
      </c>
      <c r="BK14" s="161">
        <v>0</v>
      </c>
      <c r="BL14" s="161">
        <v>0</v>
      </c>
      <c r="BM14" s="161">
        <v>0</v>
      </c>
      <c r="BN14" s="161">
        <v>0</v>
      </c>
      <c r="BO14" s="161">
        <v>0</v>
      </c>
      <c r="BP14" s="161">
        <v>0</v>
      </c>
      <c r="BQ14" s="161">
        <v>0</v>
      </c>
      <c r="BR14" s="161">
        <v>0</v>
      </c>
      <c r="BS14" s="161">
        <v>0</v>
      </c>
      <c r="BT14" s="161">
        <v>0</v>
      </c>
      <c r="BU14" s="161">
        <v>0</v>
      </c>
      <c r="BV14" s="161">
        <v>0</v>
      </c>
      <c r="BW14" s="161">
        <v>0</v>
      </c>
      <c r="BX14" s="161">
        <v>0</v>
      </c>
      <c r="BY14" s="161">
        <v>0</v>
      </c>
      <c r="BZ14" s="161">
        <v>0</v>
      </c>
      <c r="CA14" s="161">
        <v>0</v>
      </c>
      <c r="CB14" s="161">
        <v>0</v>
      </c>
      <c r="CC14" s="161">
        <v>0</v>
      </c>
      <c r="CD14" s="161">
        <v>0</v>
      </c>
      <c r="CE14" s="161">
        <v>0</v>
      </c>
      <c r="CF14" s="161">
        <v>0</v>
      </c>
      <c r="CG14" s="162">
        <v>0</v>
      </c>
    </row>
    <row r="15" spans="1:85" x14ac:dyDescent="0.35">
      <c r="A15" s="163"/>
      <c r="B15" s="36" t="s">
        <v>486</v>
      </c>
      <c r="C15" s="232" t="s">
        <v>376</v>
      </c>
      <c r="D15" s="161"/>
      <c r="E15" s="161"/>
      <c r="F15" s="161"/>
      <c r="G15" s="161"/>
      <c r="H15" s="161"/>
      <c r="I15" s="161"/>
      <c r="J15" s="161"/>
      <c r="K15" s="161"/>
      <c r="L15" s="161"/>
      <c r="M15" s="161"/>
      <c r="N15" s="161"/>
      <c r="O15" s="161"/>
      <c r="P15" s="161"/>
      <c r="Q15" s="161"/>
      <c r="R15" s="161"/>
      <c r="S15" s="161"/>
      <c r="T15" s="161"/>
      <c r="U15" s="161"/>
      <c r="V15" s="161"/>
      <c r="W15" s="161"/>
      <c r="X15" s="161"/>
      <c r="Y15" s="161"/>
      <c r="Z15" s="161"/>
      <c r="AA15" s="161"/>
      <c r="AB15" s="161"/>
      <c r="AC15" s="161"/>
      <c r="AD15" s="161"/>
      <c r="AE15" s="161"/>
      <c r="AF15" s="161"/>
      <c r="AG15" s="161"/>
      <c r="AH15" s="161">
        <v>9.1014969282685811</v>
      </c>
      <c r="AI15" s="161">
        <v>11.640236243555856</v>
      </c>
      <c r="AJ15" s="161">
        <v>13.630234353478913</v>
      </c>
      <c r="AK15" s="161">
        <v>15.590189419879557</v>
      </c>
      <c r="AL15" s="161">
        <v>17.539349755901764</v>
      </c>
      <c r="AM15" s="161">
        <v>18.772171160752329</v>
      </c>
      <c r="AN15" s="161">
        <v>18.932891833284359</v>
      </c>
      <c r="AO15" s="161">
        <v>19.456935976129234</v>
      </c>
      <c r="AP15" s="161">
        <v>20.544119957107366</v>
      </c>
      <c r="AQ15" s="161">
        <v>21.373524682261195</v>
      </c>
      <c r="AR15" s="161">
        <v>22.393906028598739</v>
      </c>
      <c r="AS15" s="161">
        <v>23.906947632296195</v>
      </c>
      <c r="AT15" s="161">
        <v>26.429268414933048</v>
      </c>
      <c r="AU15" s="161">
        <v>30.590785383135724</v>
      </c>
      <c r="AV15" s="161">
        <v>1.9676571350371104</v>
      </c>
      <c r="AW15" s="161">
        <v>0</v>
      </c>
      <c r="AX15" s="161">
        <v>0</v>
      </c>
      <c r="AY15" s="161">
        <v>0</v>
      </c>
      <c r="AZ15" s="161">
        <v>0</v>
      </c>
      <c r="BA15" s="161">
        <v>0</v>
      </c>
      <c r="BB15" s="161">
        <v>0</v>
      </c>
      <c r="BC15" s="161">
        <v>0</v>
      </c>
      <c r="BD15" s="161">
        <v>0</v>
      </c>
      <c r="BE15" s="161">
        <v>0</v>
      </c>
      <c r="BF15" s="161">
        <v>0</v>
      </c>
      <c r="BG15" s="161">
        <v>0</v>
      </c>
      <c r="BH15" s="161">
        <v>0</v>
      </c>
      <c r="BI15" s="161">
        <v>0</v>
      </c>
      <c r="BJ15" s="161">
        <v>0</v>
      </c>
      <c r="BK15" s="161">
        <v>0</v>
      </c>
      <c r="BL15" s="161">
        <v>0</v>
      </c>
      <c r="BM15" s="161">
        <v>0</v>
      </c>
      <c r="BN15" s="161">
        <v>0</v>
      </c>
      <c r="BO15" s="161">
        <v>0</v>
      </c>
      <c r="BP15" s="161">
        <v>0</v>
      </c>
      <c r="BQ15" s="161">
        <v>0</v>
      </c>
      <c r="BR15" s="161">
        <v>0</v>
      </c>
      <c r="BS15" s="161">
        <v>0</v>
      </c>
      <c r="BT15" s="161">
        <v>0</v>
      </c>
      <c r="BU15" s="161">
        <v>0</v>
      </c>
      <c r="BV15" s="161">
        <v>0</v>
      </c>
      <c r="BW15" s="161">
        <v>0</v>
      </c>
      <c r="BX15" s="161">
        <v>0</v>
      </c>
      <c r="BY15" s="161">
        <v>0</v>
      </c>
      <c r="BZ15" s="161">
        <v>0</v>
      </c>
      <c r="CA15" s="161">
        <v>0</v>
      </c>
      <c r="CB15" s="161">
        <v>0</v>
      </c>
      <c r="CC15" s="161">
        <v>0</v>
      </c>
      <c r="CD15" s="161">
        <v>0</v>
      </c>
      <c r="CE15" s="161">
        <v>0</v>
      </c>
      <c r="CF15" s="161">
        <v>0</v>
      </c>
      <c r="CG15" s="162">
        <v>0</v>
      </c>
    </row>
    <row r="16" spans="1:85" x14ac:dyDescent="0.35">
      <c r="A16" s="163"/>
      <c r="B16" s="36" t="s">
        <v>126</v>
      </c>
      <c r="C16" s="232" t="s">
        <v>376</v>
      </c>
      <c r="D16" s="161"/>
      <c r="E16" s="161"/>
      <c r="F16" s="161"/>
      <c r="G16" s="161"/>
      <c r="H16" s="161"/>
      <c r="I16" s="161"/>
      <c r="J16" s="161"/>
      <c r="K16" s="161"/>
      <c r="L16" s="161"/>
      <c r="M16" s="161"/>
      <c r="N16" s="161"/>
      <c r="O16" s="161"/>
      <c r="P16" s="161"/>
      <c r="Q16" s="161"/>
      <c r="R16" s="161"/>
      <c r="S16" s="161"/>
      <c r="T16" s="161"/>
      <c r="U16" s="161"/>
      <c r="V16" s="161"/>
      <c r="W16" s="161"/>
      <c r="X16" s="161"/>
      <c r="Y16" s="161"/>
      <c r="Z16" s="161"/>
      <c r="AA16" s="161"/>
      <c r="AB16" s="161"/>
      <c r="AC16" s="161"/>
      <c r="AD16" s="161"/>
      <c r="AE16" s="161"/>
      <c r="AF16" s="161"/>
      <c r="AG16" s="161"/>
      <c r="AH16" s="161">
        <v>0</v>
      </c>
      <c r="AI16" s="161">
        <v>0</v>
      </c>
      <c r="AJ16" s="161">
        <v>0</v>
      </c>
      <c r="AK16" s="161">
        <v>0</v>
      </c>
      <c r="AL16" s="161">
        <v>0</v>
      </c>
      <c r="AM16" s="161">
        <v>0</v>
      </c>
      <c r="AN16" s="161">
        <v>0</v>
      </c>
      <c r="AO16" s="161">
        <v>0</v>
      </c>
      <c r="AP16" s="161">
        <v>0</v>
      </c>
      <c r="AQ16" s="161">
        <v>0</v>
      </c>
      <c r="AR16" s="161">
        <v>0</v>
      </c>
      <c r="AS16" s="161">
        <v>0</v>
      </c>
      <c r="AT16" s="161">
        <v>0</v>
      </c>
      <c r="AU16" s="161">
        <v>0</v>
      </c>
      <c r="AV16" s="161">
        <v>0</v>
      </c>
      <c r="AW16" s="161">
        <v>2.5999999999999999E-2</v>
      </c>
      <c r="AX16" s="161">
        <v>1.7000000000000001E-2</v>
      </c>
      <c r="AY16" s="161">
        <v>0</v>
      </c>
      <c r="AZ16" s="161">
        <v>8.9999999999999993E-3</v>
      </c>
      <c r="BA16" s="161">
        <v>1.2E-2</v>
      </c>
      <c r="BB16" s="161">
        <v>0</v>
      </c>
      <c r="BC16" s="161">
        <v>0.06</v>
      </c>
      <c r="BD16" s="161">
        <v>60.734000000000002</v>
      </c>
      <c r="BE16" s="161">
        <v>6.5244999999999997</v>
      </c>
      <c r="BF16" s="161">
        <v>0.56799999999999995</v>
      </c>
      <c r="BG16" s="161">
        <v>0.47799999999999998</v>
      </c>
      <c r="BH16" s="161">
        <v>0.42899999999999999</v>
      </c>
      <c r="BI16" s="161">
        <v>0.5</v>
      </c>
      <c r="BJ16" s="161">
        <v>0.38900000000000001</v>
      </c>
      <c r="BK16" s="161">
        <v>0.2</v>
      </c>
      <c r="BL16" s="161">
        <v>0</v>
      </c>
      <c r="BM16" s="161">
        <v>0.29149999999999998</v>
      </c>
      <c r="BN16" s="161">
        <v>9.1499999999999998E-2</v>
      </c>
      <c r="BO16" s="161">
        <v>0</v>
      </c>
      <c r="BP16" s="161">
        <v>0</v>
      </c>
      <c r="BQ16" s="161">
        <v>2.1110000000001961E-4</v>
      </c>
      <c r="BR16" s="161">
        <v>9.9999999999999978E-2</v>
      </c>
      <c r="BS16" s="161">
        <v>0.24</v>
      </c>
      <c r="BT16" s="161">
        <v>0.24</v>
      </c>
      <c r="BU16" s="161">
        <v>0.36</v>
      </c>
      <c r="BV16" s="161">
        <v>0.19999999999999996</v>
      </c>
      <c r="BW16" s="161">
        <v>0.3</v>
      </c>
      <c r="BX16" s="161">
        <v>0.24</v>
      </c>
      <c r="BY16" s="161">
        <v>0</v>
      </c>
      <c r="BZ16" s="161">
        <v>0</v>
      </c>
      <c r="CA16" s="161">
        <v>0</v>
      </c>
      <c r="CB16" s="161">
        <v>0</v>
      </c>
      <c r="CC16" s="161">
        <v>0</v>
      </c>
      <c r="CD16" s="161">
        <v>0</v>
      </c>
      <c r="CE16" s="161">
        <v>0</v>
      </c>
      <c r="CF16" s="161">
        <v>0</v>
      </c>
      <c r="CG16" s="162">
        <v>0</v>
      </c>
    </row>
    <row r="17" spans="1:85" ht="24.75" customHeight="1" x14ac:dyDescent="0.35">
      <c r="A17" s="163"/>
      <c r="B17" s="101" t="s">
        <v>487</v>
      </c>
      <c r="C17" s="232"/>
      <c r="D17" s="40"/>
      <c r="E17" s="40"/>
      <c r="F17" s="40"/>
      <c r="G17" s="40"/>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f t="shared" ref="AH17:BU17" si="0">SUM(AH6:AH16)</f>
        <v>2140.2302398240954</v>
      </c>
      <c r="AI17" s="40">
        <f t="shared" si="0"/>
        <v>3195.4036116683205</v>
      </c>
      <c r="AJ17" s="40">
        <f t="shared" si="0"/>
        <v>3481.6023161308885</v>
      </c>
      <c r="AK17" s="40">
        <f t="shared" si="0"/>
        <v>4114.9635010235579</v>
      </c>
      <c r="AL17" s="40">
        <f t="shared" si="0"/>
        <v>4634.0142418760124</v>
      </c>
      <c r="AM17" s="40">
        <f t="shared" si="0"/>
        <v>5128.0436409009999</v>
      </c>
      <c r="AN17" s="40">
        <f t="shared" si="0"/>
        <v>5573.5994938701278</v>
      </c>
      <c r="AO17" s="40">
        <f t="shared" si="0"/>
        <v>5941.7182276070989</v>
      </c>
      <c r="AP17" s="40">
        <f t="shared" si="0"/>
        <v>6099.8808325284717</v>
      </c>
      <c r="AQ17" s="40">
        <f t="shared" si="0"/>
        <v>6265.4553240804171</v>
      </c>
      <c r="AR17" s="40">
        <f t="shared" si="0"/>
        <v>6351.8234230750713</v>
      </c>
      <c r="AS17" s="40">
        <f t="shared" si="0"/>
        <v>6531.730790354577</v>
      </c>
      <c r="AT17" s="40">
        <f t="shared" si="0"/>
        <v>6864.5773705436104</v>
      </c>
      <c r="AU17" s="40">
        <f t="shared" si="0"/>
        <v>8081.0507873405804</v>
      </c>
      <c r="AV17" s="40">
        <f t="shared" si="0"/>
        <v>9294.1511629693741</v>
      </c>
      <c r="AW17" s="40">
        <f t="shared" si="0"/>
        <v>10170.602145994048</v>
      </c>
      <c r="AX17" s="40">
        <f t="shared" si="0"/>
        <v>10304.518169157031</v>
      </c>
      <c r="AY17" s="40">
        <f t="shared" si="0"/>
        <v>10698.02534231452</v>
      </c>
      <c r="AZ17" s="40">
        <f t="shared" si="0"/>
        <v>11060.411199032971</v>
      </c>
      <c r="BA17" s="40">
        <f t="shared" si="0"/>
        <v>11191.470568894629</v>
      </c>
      <c r="BB17" s="40">
        <f t="shared" si="0"/>
        <v>11462.957930880082</v>
      </c>
      <c r="BC17" s="40">
        <f t="shared" si="0"/>
        <v>12482.486571392403</v>
      </c>
      <c r="BD17" s="40">
        <f t="shared" si="0"/>
        <v>12579.086615294387</v>
      </c>
      <c r="BE17" s="40">
        <f t="shared" si="0"/>
        <v>13086.047671190972</v>
      </c>
      <c r="BF17" s="40">
        <f t="shared" si="0"/>
        <v>13654.315129659999</v>
      </c>
      <c r="BG17" s="40">
        <f t="shared" si="0"/>
        <v>4802.7443435502455</v>
      </c>
      <c r="BH17" s="40">
        <f t="shared" si="0"/>
        <v>4263.4400000000005</v>
      </c>
      <c r="BI17" s="40">
        <f t="shared" si="0"/>
        <v>3474.3883622779058</v>
      </c>
      <c r="BJ17" s="40">
        <f t="shared" si="0"/>
        <v>3035.3044847562924</v>
      </c>
      <c r="BK17" s="40">
        <f t="shared" si="0"/>
        <v>2777.5366963541719</v>
      </c>
      <c r="BL17" s="40">
        <f t="shared" si="0"/>
        <v>2561.6293883814528</v>
      </c>
      <c r="BM17" s="40">
        <f t="shared" si="0"/>
        <v>2069.3648479653116</v>
      </c>
      <c r="BN17" s="40">
        <f t="shared" si="0"/>
        <v>1853.5156563857013</v>
      </c>
      <c r="BO17" s="40">
        <f t="shared" si="0"/>
        <v>1765.7742885330194</v>
      </c>
      <c r="BP17" s="40">
        <f t="shared" si="0"/>
        <v>1682.9105468621642</v>
      </c>
      <c r="BQ17" s="40">
        <f t="shared" si="0"/>
        <v>1635.5663497088376</v>
      </c>
      <c r="BR17" s="40">
        <f t="shared" si="0"/>
        <v>1836.8957664640081</v>
      </c>
      <c r="BS17" s="40">
        <f t="shared" si="0"/>
        <v>1915.1738924102121</v>
      </c>
      <c r="BT17" s="40">
        <f t="shared" si="0"/>
        <v>1956.3863700215895</v>
      </c>
      <c r="BU17" s="40">
        <f t="shared" si="0"/>
        <v>2008.0498251361175</v>
      </c>
      <c r="BV17" s="40">
        <f t="shared" ref="BV17:CD17" si="1">SUM(BV6:BV16)</f>
        <v>2147.0047576684988</v>
      </c>
      <c r="BW17" s="40">
        <f t="shared" si="1"/>
        <v>2317.5475524707217</v>
      </c>
      <c r="BX17" s="40">
        <f t="shared" si="1"/>
        <v>2256.901183643166</v>
      </c>
      <c r="BY17" s="40">
        <f>SUM(BY6:BY16)</f>
        <v>2453.1924543387941</v>
      </c>
      <c r="BZ17" s="40">
        <f t="shared" si="1"/>
        <v>2952.5674865730543</v>
      </c>
      <c r="CA17" s="40">
        <f t="shared" si="1"/>
        <v>3766.6159788165019</v>
      </c>
      <c r="CB17" s="40">
        <f t="shared" si="1"/>
        <v>4524.6355046514609</v>
      </c>
      <c r="CC17" s="40">
        <f t="shared" si="1"/>
        <v>5078.3525818854541</v>
      </c>
      <c r="CD17" s="40">
        <f t="shared" si="1"/>
        <v>5644.9915642395499</v>
      </c>
      <c r="CE17" s="40">
        <f>SUM(CE6:CE16)</f>
        <v>6142.8148747896621</v>
      </c>
      <c r="CF17" s="40">
        <f t="shared" ref="CF17:CG17" si="2">SUM(CF6:CF16)</f>
        <v>6598.3179231129707</v>
      </c>
      <c r="CG17" s="41">
        <f t="shared" si="2"/>
        <v>7041.0357723144989</v>
      </c>
    </row>
    <row r="18" spans="1:85" x14ac:dyDescent="0.35">
      <c r="A18" s="163"/>
      <c r="B18" s="233" t="s">
        <v>488</v>
      </c>
      <c r="C18" s="232"/>
      <c r="D18" s="40"/>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f>AH17-SUM(AH10:AH14,AH7)</f>
        <v>38.212009057648629</v>
      </c>
      <c r="AI18" s="40">
        <f t="shared" ref="AI18:CD18" si="3">AI17-SUM(AI10:AI14,AI7)</f>
        <v>45.18982913770833</v>
      </c>
      <c r="AJ18" s="40">
        <f t="shared" si="3"/>
        <v>53.999241405613702</v>
      </c>
      <c r="AK18" s="40">
        <f t="shared" si="3"/>
        <v>62.342414539001766</v>
      </c>
      <c r="AL18" s="40">
        <f t="shared" si="3"/>
        <v>71.859541551320035</v>
      </c>
      <c r="AM18" s="40">
        <f t="shared" si="3"/>
        <v>78.647272916769907</v>
      </c>
      <c r="AN18" s="40">
        <f t="shared" si="3"/>
        <v>84.034886228206233</v>
      </c>
      <c r="AO18" s="40">
        <f t="shared" si="3"/>
        <v>93.67593732937803</v>
      </c>
      <c r="AP18" s="40">
        <f t="shared" si="3"/>
        <v>100.99402633497175</v>
      </c>
      <c r="AQ18" s="40">
        <f t="shared" si="3"/>
        <v>111.38888622317154</v>
      </c>
      <c r="AR18" s="40">
        <f t="shared" si="3"/>
        <v>119.7409744551469</v>
      </c>
      <c r="AS18" s="40">
        <f t="shared" si="3"/>
        <v>130.07975711499967</v>
      </c>
      <c r="AT18" s="40">
        <f t="shared" si="3"/>
        <v>151.29442329670837</v>
      </c>
      <c r="AU18" s="40">
        <f t="shared" si="3"/>
        <v>183.10452084153349</v>
      </c>
      <c r="AV18" s="40">
        <f t="shared" si="3"/>
        <v>233.44177379818211</v>
      </c>
      <c r="AW18" s="40">
        <f t="shared" si="3"/>
        <v>325.23502588180236</v>
      </c>
      <c r="AX18" s="40">
        <f t="shared" si="3"/>
        <v>365.15245224968749</v>
      </c>
      <c r="AY18" s="40">
        <f t="shared" si="3"/>
        <v>437.39160512525268</v>
      </c>
      <c r="AZ18" s="40">
        <f t="shared" si="3"/>
        <v>443.2712419182335</v>
      </c>
      <c r="BA18" s="40">
        <f t="shared" si="3"/>
        <v>488.62375918926773</v>
      </c>
      <c r="BB18" s="40">
        <f t="shared" si="3"/>
        <v>528.58293270579088</v>
      </c>
      <c r="BC18" s="40">
        <f t="shared" si="3"/>
        <v>566.42950568822016</v>
      </c>
      <c r="BD18" s="40">
        <f t="shared" si="3"/>
        <v>667.76598548293805</v>
      </c>
      <c r="BE18" s="40">
        <f t="shared" si="3"/>
        <v>680.1479455225126</v>
      </c>
      <c r="BF18" s="40">
        <f t="shared" si="3"/>
        <v>762.79799999999886</v>
      </c>
      <c r="BG18" s="40">
        <f t="shared" si="3"/>
        <v>794.02521823565667</v>
      </c>
      <c r="BH18" s="40">
        <f t="shared" si="3"/>
        <v>842.55900000000065</v>
      </c>
      <c r="BI18" s="40">
        <f t="shared" si="3"/>
        <v>924.26479697783861</v>
      </c>
      <c r="BJ18" s="40">
        <f t="shared" si="3"/>
        <v>973.07987379439646</v>
      </c>
      <c r="BK18" s="40">
        <f t="shared" si="3"/>
        <v>1040.0247158707191</v>
      </c>
      <c r="BL18" s="40">
        <f t="shared" si="3"/>
        <v>1105.9393085337213</v>
      </c>
      <c r="BM18" s="40">
        <f t="shared" si="3"/>
        <v>1192.3924182195146</v>
      </c>
      <c r="BN18" s="40">
        <f t="shared" si="3"/>
        <v>1220.2959423261623</v>
      </c>
      <c r="BO18" s="40">
        <f t="shared" si="3"/>
        <v>1314.7165739259212</v>
      </c>
      <c r="BP18" s="40">
        <f t="shared" si="3"/>
        <v>1390.6353122046253</v>
      </c>
      <c r="BQ18" s="40">
        <f>BQ17-SUM(BQ10:BQ14,BQ7)</f>
        <v>1463.3916564663691</v>
      </c>
      <c r="BR18" s="40">
        <f t="shared" si="3"/>
        <v>1717.4043496814249</v>
      </c>
      <c r="BS18" s="40">
        <f t="shared" si="3"/>
        <v>1834.9490892979175</v>
      </c>
      <c r="BT18" s="40">
        <f t="shared" si="3"/>
        <v>1897.2120008984343</v>
      </c>
      <c r="BU18" s="40">
        <f t="shared" si="3"/>
        <v>1965.4420231168197</v>
      </c>
      <c r="BV18" s="40">
        <f t="shared" si="3"/>
        <v>2114.3233711450694</v>
      </c>
      <c r="BW18" s="40">
        <f t="shared" si="3"/>
        <v>2299.8904607779123</v>
      </c>
      <c r="BX18" s="40">
        <f t="shared" si="3"/>
        <v>2246.1235014780441</v>
      </c>
      <c r="BY18" s="40">
        <f t="shared" si="3"/>
        <v>2446.6424104537009</v>
      </c>
      <c r="BZ18" s="40">
        <f t="shared" si="3"/>
        <v>2948.6471229818121</v>
      </c>
      <c r="CA18" s="40">
        <f t="shared" si="3"/>
        <v>3764.3537710067303</v>
      </c>
      <c r="CB18" s="40">
        <f t="shared" si="3"/>
        <v>4523.3117005533468</v>
      </c>
      <c r="CC18" s="40">
        <f t="shared" si="3"/>
        <v>5078.3525818854541</v>
      </c>
      <c r="CD18" s="40">
        <f t="shared" si="3"/>
        <v>5644.9915642395499</v>
      </c>
      <c r="CE18" s="40">
        <f>CE17-SUM(CE10:CE14,CE7)</f>
        <v>6142.8148747896621</v>
      </c>
      <c r="CF18" s="40">
        <f t="shared" ref="CF18" si="4">CF17-SUM(CF10:CF14,CF7)</f>
        <v>6598.3179231129707</v>
      </c>
      <c r="CG18" s="41">
        <f>CG17-SUM(CG10:CG14,CG7)</f>
        <v>7041.0357723144989</v>
      </c>
    </row>
    <row r="19" spans="1:85" ht="12.75" customHeight="1" x14ac:dyDescent="0.35">
      <c r="A19" s="163"/>
      <c r="B19" s="233"/>
      <c r="C19" s="232"/>
      <c r="D19" s="40"/>
      <c r="E19" s="40"/>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40"/>
      <c r="CE19" s="40"/>
      <c r="CF19" s="40"/>
      <c r="CG19" s="41"/>
    </row>
    <row r="20" spans="1:85" ht="27" customHeight="1" x14ac:dyDescent="0.35">
      <c r="A20" s="163"/>
      <c r="B20" s="101" t="s">
        <v>489</v>
      </c>
      <c r="C20" s="232"/>
      <c r="D20" s="161"/>
      <c r="E20" s="161"/>
      <c r="F20" s="161"/>
      <c r="G20" s="161"/>
      <c r="H20" s="161"/>
      <c r="I20" s="161"/>
      <c r="J20" s="161"/>
      <c r="K20" s="161"/>
      <c r="L20" s="161"/>
      <c r="M20" s="161"/>
      <c r="N20" s="161"/>
      <c r="O20" s="161"/>
      <c r="P20" s="161"/>
      <c r="Q20" s="161"/>
      <c r="R20" s="161"/>
      <c r="S20" s="161"/>
      <c r="T20" s="161"/>
      <c r="U20" s="161"/>
      <c r="V20" s="161"/>
      <c r="W20" s="161"/>
      <c r="X20" s="161"/>
      <c r="Y20" s="161"/>
      <c r="Z20" s="161"/>
      <c r="AA20" s="161"/>
      <c r="AB20" s="161"/>
      <c r="AC20" s="161"/>
      <c r="AD20" s="161"/>
      <c r="AE20" s="161"/>
      <c r="AF20" s="161"/>
      <c r="AG20" s="161"/>
      <c r="AH20" s="161"/>
      <c r="AI20" s="161"/>
      <c r="AJ20" s="161"/>
      <c r="AK20" s="161"/>
      <c r="AL20" s="161"/>
      <c r="AM20" s="161"/>
      <c r="AN20" s="161"/>
      <c r="AO20" s="161"/>
      <c r="AP20" s="161"/>
      <c r="AQ20" s="161"/>
      <c r="AR20" s="161"/>
      <c r="AS20" s="161"/>
      <c r="AT20" s="161"/>
      <c r="AU20" s="161"/>
      <c r="AV20" s="161"/>
      <c r="AW20" s="161"/>
      <c r="AX20" s="161"/>
      <c r="AY20" s="161"/>
      <c r="AZ20" s="161"/>
      <c r="BA20" s="161"/>
      <c r="BB20" s="161"/>
      <c r="BC20" s="161"/>
      <c r="BD20" s="161"/>
      <c r="BE20" s="161"/>
      <c r="BF20" s="161"/>
      <c r="BG20" s="161"/>
      <c r="BH20" s="161"/>
      <c r="BI20" s="161"/>
      <c r="BJ20" s="161"/>
      <c r="BK20" s="161"/>
      <c r="BL20" s="161"/>
      <c r="BM20" s="161"/>
      <c r="BN20" s="161"/>
      <c r="BO20" s="161"/>
      <c r="BP20" s="161"/>
      <c r="BQ20" s="161"/>
      <c r="BR20" s="161"/>
      <c r="BS20" s="161"/>
      <c r="BT20" s="161"/>
      <c r="BU20" s="161"/>
      <c r="BV20" s="161"/>
      <c r="BW20" s="161"/>
      <c r="BX20" s="161"/>
      <c r="BY20" s="161"/>
      <c r="BZ20" s="161"/>
      <c r="CA20" s="161"/>
      <c r="CB20" s="161"/>
      <c r="CC20" s="161"/>
      <c r="CD20" s="161"/>
      <c r="CE20" s="161"/>
      <c r="CF20" s="161"/>
      <c r="CG20" s="162"/>
    </row>
    <row r="21" spans="1:85" ht="27" customHeight="1" x14ac:dyDescent="0.35">
      <c r="A21" s="163"/>
      <c r="B21" s="36" t="s">
        <v>375</v>
      </c>
      <c r="C21" s="232" t="s">
        <v>376</v>
      </c>
      <c r="D21" s="161"/>
      <c r="E21" s="161"/>
      <c r="F21" s="161"/>
      <c r="G21" s="161"/>
      <c r="H21" s="161"/>
      <c r="I21" s="161"/>
      <c r="J21" s="161"/>
      <c r="K21" s="161"/>
      <c r="L21" s="161"/>
      <c r="M21" s="161"/>
      <c r="N21" s="161"/>
      <c r="O21" s="161"/>
      <c r="P21" s="161"/>
      <c r="Q21" s="161"/>
      <c r="R21" s="161"/>
      <c r="S21" s="161"/>
      <c r="T21" s="161"/>
      <c r="U21" s="161"/>
      <c r="V21" s="161"/>
      <c r="W21" s="161"/>
      <c r="X21" s="161"/>
      <c r="Y21" s="161"/>
      <c r="Z21" s="161"/>
      <c r="AA21" s="161"/>
      <c r="AB21" s="161"/>
      <c r="AC21" s="161"/>
      <c r="AD21" s="161"/>
      <c r="AE21" s="161"/>
      <c r="AF21" s="161"/>
      <c r="AG21" s="161"/>
      <c r="AH21" s="161">
        <v>0</v>
      </c>
      <c r="AI21" s="161">
        <v>0</v>
      </c>
      <c r="AJ21" s="161">
        <v>0</v>
      </c>
      <c r="AK21" s="161">
        <v>0</v>
      </c>
      <c r="AL21" s="161">
        <v>0</v>
      </c>
      <c r="AM21" s="161">
        <v>0</v>
      </c>
      <c r="AN21" s="161">
        <v>0</v>
      </c>
      <c r="AO21" s="161">
        <v>0</v>
      </c>
      <c r="AP21" s="161">
        <v>0</v>
      </c>
      <c r="AQ21" s="161">
        <v>0</v>
      </c>
      <c r="AR21" s="161">
        <v>0</v>
      </c>
      <c r="AS21" s="161">
        <v>0</v>
      </c>
      <c r="AT21" s="161">
        <v>0</v>
      </c>
      <c r="AU21" s="161">
        <v>0</v>
      </c>
      <c r="AV21" s="161">
        <v>0</v>
      </c>
      <c r="AW21" s="161">
        <v>0</v>
      </c>
      <c r="AX21" s="161">
        <v>0</v>
      </c>
      <c r="AY21" s="161">
        <v>0</v>
      </c>
      <c r="AZ21" s="161">
        <v>0</v>
      </c>
      <c r="BA21" s="161">
        <v>0</v>
      </c>
      <c r="BB21" s="161">
        <v>0</v>
      </c>
      <c r="BC21" s="161">
        <v>0</v>
      </c>
      <c r="BD21" s="161">
        <v>0</v>
      </c>
      <c r="BE21" s="161">
        <v>0</v>
      </c>
      <c r="BF21" s="161">
        <v>0</v>
      </c>
      <c r="BG21" s="161">
        <v>0</v>
      </c>
      <c r="BH21" s="161">
        <v>0</v>
      </c>
      <c r="BI21" s="161">
        <v>0</v>
      </c>
      <c r="BJ21" s="161">
        <v>0</v>
      </c>
      <c r="BK21" s="161">
        <v>0</v>
      </c>
      <c r="BL21" s="161">
        <v>0</v>
      </c>
      <c r="BM21" s="161">
        <v>93.921000000000006</v>
      </c>
      <c r="BN21" s="161">
        <v>102.098</v>
      </c>
      <c r="BO21" s="161">
        <v>89.876000000000005</v>
      </c>
      <c r="BP21" s="161">
        <v>92.341999999999999</v>
      </c>
      <c r="BQ21" s="161">
        <v>104.479</v>
      </c>
      <c r="BR21" s="161">
        <v>93.626999999999995</v>
      </c>
      <c r="BS21" s="161">
        <v>93.218000000000004</v>
      </c>
      <c r="BT21" s="161">
        <v>99.73</v>
      </c>
      <c r="BU21" s="161">
        <v>106.14100000000001</v>
      </c>
      <c r="BV21" s="161">
        <v>123.02200000000001</v>
      </c>
      <c r="BW21" s="161">
        <v>145.50171044000001</v>
      </c>
      <c r="BX21" s="161">
        <v>104.46233873999999</v>
      </c>
      <c r="BY21" s="161">
        <v>146.46766296999999</v>
      </c>
      <c r="BZ21" s="161">
        <v>177.26586967</v>
      </c>
      <c r="CA21" s="161">
        <v>248.88643931999999</v>
      </c>
      <c r="CB21" s="161">
        <v>318.37965491772064</v>
      </c>
      <c r="CC21" s="161">
        <v>385.20310926028202</v>
      </c>
      <c r="CD21" s="161">
        <v>463.37400738390915</v>
      </c>
      <c r="CE21" s="161">
        <v>544.50532559225769</v>
      </c>
      <c r="CF21" s="161">
        <v>629.0372783461155</v>
      </c>
      <c r="CG21" s="162">
        <v>711.73063527589818</v>
      </c>
    </row>
    <row r="22" spans="1:85" x14ac:dyDescent="0.35">
      <c r="A22" s="163"/>
      <c r="B22" s="58" t="s">
        <v>377</v>
      </c>
      <c r="C22" s="232" t="s">
        <v>376</v>
      </c>
      <c r="D22" s="161"/>
      <c r="E22" s="161"/>
      <c r="F22" s="161"/>
      <c r="G22" s="161"/>
      <c r="H22" s="161"/>
      <c r="I22" s="161"/>
      <c r="J22" s="161"/>
      <c r="K22" s="161"/>
      <c r="L22" s="161"/>
      <c r="M22" s="161"/>
      <c r="N22" s="161"/>
      <c r="O22" s="161"/>
      <c r="P22" s="161"/>
      <c r="Q22" s="161"/>
      <c r="R22" s="161"/>
      <c r="S22" s="161"/>
      <c r="T22" s="161"/>
      <c r="U22" s="161"/>
      <c r="V22" s="161"/>
      <c r="W22" s="161"/>
      <c r="X22" s="161"/>
      <c r="Y22" s="161"/>
      <c r="Z22" s="161"/>
      <c r="AA22" s="161"/>
      <c r="AB22" s="161"/>
      <c r="AC22" s="161"/>
      <c r="AD22" s="161"/>
      <c r="AE22" s="161"/>
      <c r="AF22" s="161"/>
      <c r="AG22" s="161"/>
      <c r="AH22" s="161"/>
      <c r="AI22" s="161"/>
      <c r="AJ22" s="161"/>
      <c r="AK22" s="161"/>
      <c r="AL22" s="161"/>
      <c r="AM22" s="161"/>
      <c r="AN22" s="161"/>
      <c r="AO22" s="161"/>
      <c r="AP22" s="161"/>
      <c r="AQ22" s="161"/>
      <c r="AR22" s="161"/>
      <c r="AS22" s="161"/>
      <c r="AT22" s="161"/>
      <c r="AU22" s="161"/>
      <c r="AV22" s="161"/>
      <c r="AW22" s="161"/>
      <c r="AX22" s="161"/>
      <c r="AY22" s="161"/>
      <c r="AZ22" s="161"/>
      <c r="BA22" s="161"/>
      <c r="BB22" s="161"/>
      <c r="BC22" s="161"/>
      <c r="BD22" s="161"/>
      <c r="BE22" s="161"/>
      <c r="BF22" s="161"/>
      <c r="BG22" s="161"/>
      <c r="BH22" s="161"/>
      <c r="BI22" s="161"/>
      <c r="BJ22" s="161"/>
      <c r="BK22" s="161"/>
      <c r="BL22" s="161"/>
      <c r="BM22" s="161"/>
      <c r="BN22" s="161"/>
      <c r="BO22" s="161"/>
      <c r="BP22" s="161"/>
      <c r="BQ22" s="161">
        <v>4.7691617500000003</v>
      </c>
      <c r="BR22" s="161">
        <v>6.040064700000003</v>
      </c>
      <c r="BS22" s="161">
        <v>6.9357352999999913</v>
      </c>
      <c r="BT22" s="161">
        <v>7.3484010500000174</v>
      </c>
      <c r="BU22" s="161">
        <v>8.2211221899999884</v>
      </c>
      <c r="BV22" s="161">
        <v>9.1482867099999936</v>
      </c>
      <c r="BW22" s="161">
        <v>10.039949220000002</v>
      </c>
      <c r="BX22" s="161">
        <v>10.679680190000001</v>
      </c>
      <c r="BY22" s="161">
        <v>12.88883869999999</v>
      </c>
      <c r="BZ22" s="161">
        <v>16.58689783000003</v>
      </c>
      <c r="CA22" s="161">
        <v>20.355264752545114</v>
      </c>
      <c r="CB22" s="161">
        <v>21.928823670591584</v>
      </c>
      <c r="CC22" s="161">
        <v>25.661656012611722</v>
      </c>
      <c r="CD22" s="161">
        <v>29.09150867207552</v>
      </c>
      <c r="CE22" s="161">
        <v>32.228671750404793</v>
      </c>
      <c r="CF22" s="161">
        <v>35.352662992682482</v>
      </c>
      <c r="CG22" s="162">
        <v>38.680798573941878</v>
      </c>
    </row>
    <row r="23" spans="1:85" x14ac:dyDescent="0.35">
      <c r="A23" s="163"/>
      <c r="B23" s="36" t="s">
        <v>378</v>
      </c>
      <c r="C23" s="232" t="s">
        <v>376</v>
      </c>
      <c r="D23" s="161"/>
      <c r="E23" s="161"/>
      <c r="F23" s="161"/>
      <c r="G23" s="161"/>
      <c r="H23" s="161"/>
      <c r="I23" s="161"/>
      <c r="J23" s="161"/>
      <c r="K23" s="161"/>
      <c r="L23" s="161"/>
      <c r="M23" s="161"/>
      <c r="N23" s="161"/>
      <c r="O23" s="161"/>
      <c r="P23" s="161"/>
      <c r="Q23" s="161"/>
      <c r="R23" s="161"/>
      <c r="S23" s="161"/>
      <c r="T23" s="161"/>
      <c r="U23" s="161"/>
      <c r="V23" s="161"/>
      <c r="W23" s="161"/>
      <c r="X23" s="161"/>
      <c r="Y23" s="161"/>
      <c r="Z23" s="161"/>
      <c r="AA23" s="161"/>
      <c r="AB23" s="161"/>
      <c r="AC23" s="161"/>
      <c r="AD23" s="161"/>
      <c r="AE23" s="161"/>
      <c r="AF23" s="161"/>
      <c r="AG23" s="161"/>
      <c r="AH23" s="161">
        <v>47.094339622641513</v>
      </c>
      <c r="AI23" s="161">
        <v>56.833456698741671</v>
      </c>
      <c r="AJ23" s="161">
        <v>70.134664795816093</v>
      </c>
      <c r="AK23" s="161">
        <v>89.996179088375442</v>
      </c>
      <c r="AL23" s="161">
        <v>107.5668620138519</v>
      </c>
      <c r="AM23" s="161">
        <v>131.12117688103268</v>
      </c>
      <c r="AN23" s="161">
        <v>148.84093337854017</v>
      </c>
      <c r="AO23" s="161">
        <v>171.82790159378595</v>
      </c>
      <c r="AP23" s="161">
        <v>194.35447124132716</v>
      </c>
      <c r="AQ23" s="161">
        <v>218.41677683791443</v>
      </c>
      <c r="AR23" s="161">
        <v>236.30305082986754</v>
      </c>
      <c r="AS23" s="161">
        <v>267.54749990048106</v>
      </c>
      <c r="AT23" s="161">
        <v>311.34100986175179</v>
      </c>
      <c r="AU23" s="161">
        <v>365.16189983173882</v>
      </c>
      <c r="AV23" s="161">
        <v>0</v>
      </c>
      <c r="AW23" s="161">
        <v>0</v>
      </c>
      <c r="AX23" s="161">
        <v>0</v>
      </c>
      <c r="AY23" s="161">
        <v>0</v>
      </c>
      <c r="AZ23" s="161">
        <v>0</v>
      </c>
      <c r="BA23" s="161">
        <v>0</v>
      </c>
      <c r="BB23" s="161">
        <v>0</v>
      </c>
      <c r="BC23" s="161">
        <v>0</v>
      </c>
      <c r="BD23" s="161">
        <v>0</v>
      </c>
      <c r="BE23" s="161">
        <v>0</v>
      </c>
      <c r="BF23" s="161">
        <v>0</v>
      </c>
      <c r="BG23" s="161">
        <v>0</v>
      </c>
      <c r="BH23" s="161">
        <v>0</v>
      </c>
      <c r="BI23" s="161">
        <v>0</v>
      </c>
      <c r="BJ23" s="161">
        <v>0</v>
      </c>
      <c r="BK23" s="161">
        <v>0</v>
      </c>
      <c r="BL23" s="161">
        <v>0</v>
      </c>
      <c r="BM23" s="161">
        <v>0</v>
      </c>
      <c r="BN23" s="161">
        <v>0</v>
      </c>
      <c r="BO23" s="161">
        <v>0</v>
      </c>
      <c r="BP23" s="161">
        <v>0</v>
      </c>
      <c r="BQ23" s="161">
        <v>0</v>
      </c>
      <c r="BR23" s="161">
        <v>0</v>
      </c>
      <c r="BS23" s="161">
        <v>0</v>
      </c>
      <c r="BT23" s="161">
        <v>0</v>
      </c>
      <c r="BU23" s="161">
        <v>0</v>
      </c>
      <c r="BV23" s="161">
        <v>0</v>
      </c>
      <c r="BW23" s="161">
        <v>0</v>
      </c>
      <c r="BX23" s="161">
        <v>0</v>
      </c>
      <c r="BY23" s="161">
        <v>0</v>
      </c>
      <c r="BZ23" s="161">
        <v>0</v>
      </c>
      <c r="CA23" s="161">
        <v>0</v>
      </c>
      <c r="CB23" s="161">
        <v>0</v>
      </c>
      <c r="CC23" s="161">
        <v>0</v>
      </c>
      <c r="CD23" s="161">
        <v>0</v>
      </c>
      <c r="CE23" s="161">
        <v>0</v>
      </c>
      <c r="CF23" s="161">
        <v>0</v>
      </c>
      <c r="CG23" s="162">
        <v>0</v>
      </c>
    </row>
    <row r="24" spans="1:85" x14ac:dyDescent="0.35">
      <c r="A24" s="163"/>
      <c r="B24" s="36" t="s">
        <v>379</v>
      </c>
      <c r="C24" s="232"/>
      <c r="D24" s="161"/>
      <c r="E24" s="161"/>
      <c r="F24" s="161"/>
      <c r="G24" s="161"/>
      <c r="H24" s="161"/>
      <c r="I24" s="161"/>
      <c r="J24" s="161"/>
      <c r="K24" s="161"/>
      <c r="L24" s="161"/>
      <c r="M24" s="161"/>
      <c r="N24" s="161"/>
      <c r="O24" s="161"/>
      <c r="P24" s="161"/>
      <c r="Q24" s="161"/>
      <c r="R24" s="161"/>
      <c r="S24" s="161"/>
      <c r="T24" s="161"/>
      <c r="U24" s="161"/>
      <c r="V24" s="161"/>
      <c r="W24" s="161"/>
      <c r="X24" s="161"/>
      <c r="Y24" s="161"/>
      <c r="Z24" s="161"/>
      <c r="AA24" s="161"/>
      <c r="AB24" s="161"/>
      <c r="AC24" s="161"/>
      <c r="AD24" s="161"/>
      <c r="AE24" s="161"/>
      <c r="AF24" s="161"/>
      <c r="AG24" s="161"/>
      <c r="AH24" s="161">
        <f>SUM(AH25:AH27)</f>
        <v>433.19637841651365</v>
      </c>
      <c r="AI24" s="161">
        <f t="shared" ref="AI24:CG24" si="5">SUM(AI25:AI27)</f>
        <v>491.69011230548637</v>
      </c>
      <c r="AJ24" s="161">
        <f t="shared" si="5"/>
        <v>556.78557678919367</v>
      </c>
      <c r="AK24" s="161">
        <f t="shared" si="5"/>
        <v>602.69066695632307</v>
      </c>
      <c r="AL24" s="161">
        <f t="shared" si="5"/>
        <v>638.92866433160452</v>
      </c>
      <c r="AM24" s="161">
        <f t="shared" si="5"/>
        <v>676.46664247621209</v>
      </c>
      <c r="AN24" s="161">
        <f t="shared" si="5"/>
        <v>690.46052004690171</v>
      </c>
      <c r="AO24" s="161">
        <f t="shared" si="5"/>
        <v>700.08555842769397</v>
      </c>
      <c r="AP24" s="161">
        <f t="shared" si="5"/>
        <v>724.45946224287422</v>
      </c>
      <c r="AQ24" s="161">
        <f t="shared" si="5"/>
        <v>734.90769715392037</v>
      </c>
      <c r="AR24" s="161">
        <f t="shared" si="5"/>
        <v>742.36020250581066</v>
      </c>
      <c r="AS24" s="161">
        <f t="shared" si="5"/>
        <v>730.13111097207798</v>
      </c>
      <c r="AT24" s="161">
        <f t="shared" si="5"/>
        <v>775.26191022330795</v>
      </c>
      <c r="AU24" s="161">
        <f t="shared" si="5"/>
        <v>863.60627344005002</v>
      </c>
      <c r="AV24" s="161">
        <f t="shared" si="5"/>
        <v>852.2527553950282</v>
      </c>
      <c r="AW24" s="161">
        <f t="shared" si="5"/>
        <v>873.20359314762982</v>
      </c>
      <c r="AX24" s="161">
        <f t="shared" si="5"/>
        <v>859.06318218085562</v>
      </c>
      <c r="AY24" s="161">
        <f t="shared" si="5"/>
        <v>851.731324624629</v>
      </c>
      <c r="AZ24" s="161">
        <f t="shared" si="5"/>
        <v>829.88126142015744</v>
      </c>
      <c r="BA24" s="161">
        <f t="shared" si="5"/>
        <v>847.58109511712473</v>
      </c>
      <c r="BB24" s="161">
        <f t="shared" si="5"/>
        <v>839.89658660323107</v>
      </c>
      <c r="BC24" s="161">
        <f t="shared" si="5"/>
        <v>872.56183395470418</v>
      </c>
      <c r="BD24" s="161">
        <f t="shared" si="5"/>
        <v>865.87408814187211</v>
      </c>
      <c r="BE24" s="161">
        <f t="shared" si="5"/>
        <v>975.0571849050001</v>
      </c>
      <c r="BF24" s="161">
        <f t="shared" si="5"/>
        <v>958.2172410367499</v>
      </c>
      <c r="BG24" s="161">
        <f t="shared" si="5"/>
        <v>884.55214787227749</v>
      </c>
      <c r="BH24" s="161">
        <f t="shared" si="5"/>
        <v>804.2732521245</v>
      </c>
      <c r="BI24" s="161">
        <f t="shared" si="5"/>
        <v>764.43906345325001</v>
      </c>
      <c r="BJ24" s="161">
        <f t="shared" si="5"/>
        <v>698.14931705625008</v>
      </c>
      <c r="BK24" s="161">
        <f t="shared" si="5"/>
        <v>657.23492130667955</v>
      </c>
      <c r="BL24" s="161">
        <f t="shared" si="5"/>
        <v>609.35377852930276</v>
      </c>
      <c r="BM24" s="161">
        <f t="shared" si="5"/>
        <v>598.15693215526335</v>
      </c>
      <c r="BN24" s="161">
        <f t="shared" si="5"/>
        <v>563.29060795511202</v>
      </c>
      <c r="BO24" s="161">
        <f t="shared" si="5"/>
        <v>556.61229230695847</v>
      </c>
      <c r="BP24" s="161">
        <f t="shared" si="5"/>
        <v>564.26172678124692</v>
      </c>
      <c r="BQ24" s="161">
        <f t="shared" si="5"/>
        <v>563.72247188354766</v>
      </c>
      <c r="BR24" s="161">
        <f t="shared" si="5"/>
        <v>558.3774162769223</v>
      </c>
      <c r="BS24" s="161">
        <f t="shared" si="5"/>
        <v>562.103048365684</v>
      </c>
      <c r="BT24" s="161">
        <f t="shared" si="5"/>
        <v>552.47871435148681</v>
      </c>
      <c r="BU24" s="161">
        <f t="shared" si="5"/>
        <v>499.30094930620538</v>
      </c>
      <c r="BV24" s="161">
        <f t="shared" si="5"/>
        <v>461.68818435114184</v>
      </c>
      <c r="BW24" s="161">
        <f t="shared" si="5"/>
        <v>505.71508824643939</v>
      </c>
      <c r="BX24" s="161">
        <f t="shared" si="5"/>
        <v>497.74254763999966</v>
      </c>
      <c r="BY24" s="161">
        <f t="shared" si="5"/>
        <v>341.52153544000032</v>
      </c>
      <c r="BZ24" s="161">
        <f t="shared" si="5"/>
        <v>398.83164910999994</v>
      </c>
      <c r="CA24" s="161">
        <f t="shared" si="5"/>
        <v>330.2593004499999</v>
      </c>
      <c r="CB24" s="161">
        <f t="shared" si="5"/>
        <v>346.34154808765652</v>
      </c>
      <c r="CC24" s="161">
        <f t="shared" si="5"/>
        <v>311.81158641336702</v>
      </c>
      <c r="CD24" s="161">
        <f t="shared" si="5"/>
        <v>303.22991381209533</v>
      </c>
      <c r="CE24" s="161">
        <f t="shared" si="5"/>
        <v>298.1919487115203</v>
      </c>
      <c r="CF24" s="161">
        <f t="shared" si="5"/>
        <v>291.68061522506173</v>
      </c>
      <c r="CG24" s="162">
        <f t="shared" si="5"/>
        <v>282.39199465495517</v>
      </c>
    </row>
    <row r="25" spans="1:85" x14ac:dyDescent="0.35">
      <c r="A25" s="163"/>
      <c r="B25" s="56" t="s">
        <v>490</v>
      </c>
      <c r="C25" s="232" t="s">
        <v>380</v>
      </c>
      <c r="D25" s="161"/>
      <c r="E25" s="161"/>
      <c r="F25" s="161"/>
      <c r="G25" s="161"/>
      <c r="H25" s="161"/>
      <c r="I25" s="161"/>
      <c r="J25" s="161"/>
      <c r="K25" s="161"/>
      <c r="L25" s="161"/>
      <c r="M25" s="161"/>
      <c r="N25" s="161"/>
      <c r="O25" s="161"/>
      <c r="P25" s="161"/>
      <c r="Q25" s="161"/>
      <c r="R25" s="161"/>
      <c r="S25" s="161"/>
      <c r="T25" s="161"/>
      <c r="U25" s="161"/>
      <c r="V25" s="161"/>
      <c r="W25" s="161"/>
      <c r="X25" s="161"/>
      <c r="Y25" s="161"/>
      <c r="Z25" s="161"/>
      <c r="AA25" s="161"/>
      <c r="AB25" s="161"/>
      <c r="AC25" s="161"/>
      <c r="AD25" s="161"/>
      <c r="AE25" s="161"/>
      <c r="AF25" s="161"/>
      <c r="AG25" s="161"/>
      <c r="AH25" s="161">
        <v>0</v>
      </c>
      <c r="AI25" s="161">
        <v>0</v>
      </c>
      <c r="AJ25" s="161">
        <v>0</v>
      </c>
      <c r="AK25" s="161">
        <v>0</v>
      </c>
      <c r="AL25" s="161">
        <v>0</v>
      </c>
      <c r="AM25" s="161">
        <v>0</v>
      </c>
      <c r="AN25" s="161">
        <v>0</v>
      </c>
      <c r="AO25" s="161">
        <v>0</v>
      </c>
      <c r="AP25" s="161">
        <v>0</v>
      </c>
      <c r="AQ25" s="161">
        <v>0</v>
      </c>
      <c r="AR25" s="161">
        <v>0</v>
      </c>
      <c r="AS25" s="161">
        <v>0</v>
      </c>
      <c r="AT25" s="161">
        <v>0</v>
      </c>
      <c r="AU25" s="161">
        <v>0</v>
      </c>
      <c r="AV25" s="161">
        <v>0</v>
      </c>
      <c r="AW25" s="161">
        <v>0</v>
      </c>
      <c r="AX25" s="161">
        <v>0</v>
      </c>
      <c r="AY25" s="161">
        <v>0</v>
      </c>
      <c r="AZ25" s="161">
        <v>0</v>
      </c>
      <c r="BA25" s="161">
        <v>0</v>
      </c>
      <c r="BB25" s="161">
        <v>0</v>
      </c>
      <c r="BC25" s="161">
        <v>0</v>
      </c>
      <c r="BD25" s="161">
        <v>0</v>
      </c>
      <c r="BE25" s="161">
        <v>0</v>
      </c>
      <c r="BF25" s="161">
        <v>0</v>
      </c>
      <c r="BG25" s="161">
        <v>0</v>
      </c>
      <c r="BH25" s="161">
        <v>0</v>
      </c>
      <c r="BI25" s="161">
        <v>0</v>
      </c>
      <c r="BJ25" s="161">
        <v>0</v>
      </c>
      <c r="BK25" s="161">
        <v>0</v>
      </c>
      <c r="BL25" s="161">
        <v>0</v>
      </c>
      <c r="BM25" s="161">
        <v>0</v>
      </c>
      <c r="BN25" s="161">
        <v>0</v>
      </c>
      <c r="BO25" s="161">
        <v>0</v>
      </c>
      <c r="BP25" s="161">
        <v>0</v>
      </c>
      <c r="BQ25" s="161">
        <v>0</v>
      </c>
      <c r="BR25" s="161">
        <v>0</v>
      </c>
      <c r="BS25" s="161">
        <v>0</v>
      </c>
      <c r="BT25" s="161">
        <v>0</v>
      </c>
      <c r="BU25" s="161">
        <v>109.92024563645997</v>
      </c>
      <c r="BV25" s="161">
        <v>184.96516445151136</v>
      </c>
      <c r="BW25" s="161">
        <v>222.34115590489967</v>
      </c>
      <c r="BX25" s="161">
        <v>256.97234059495457</v>
      </c>
      <c r="BY25" s="161">
        <v>187.71946333253888</v>
      </c>
      <c r="BZ25" s="161">
        <v>253.40747960340539</v>
      </c>
      <c r="CA25" s="161">
        <v>193.70661491853343</v>
      </c>
      <c r="CB25" s="161">
        <v>208.27441516282644</v>
      </c>
      <c r="CC25" s="161">
        <v>202.71403747046236</v>
      </c>
      <c r="CD25" s="161">
        <v>206.40244337157489</v>
      </c>
      <c r="CE25" s="161">
        <v>212.23295995688412</v>
      </c>
      <c r="CF25" s="161">
        <v>215.4085250964618</v>
      </c>
      <c r="CG25" s="162">
        <v>214.69800418979344</v>
      </c>
    </row>
    <row r="26" spans="1:85" x14ac:dyDescent="0.35">
      <c r="A26" s="163"/>
      <c r="B26" s="56" t="s">
        <v>491</v>
      </c>
      <c r="C26" s="232" t="s">
        <v>380</v>
      </c>
      <c r="D26" s="161"/>
      <c r="E26" s="161"/>
      <c r="F26" s="161"/>
      <c r="G26" s="161"/>
      <c r="H26" s="161"/>
      <c r="I26" s="161"/>
      <c r="J26" s="161"/>
      <c r="K26" s="161"/>
      <c r="L26" s="161"/>
      <c r="M26" s="161"/>
      <c r="N26" s="161"/>
      <c r="O26" s="161"/>
      <c r="P26" s="161"/>
      <c r="Q26" s="161"/>
      <c r="R26" s="161"/>
      <c r="S26" s="161"/>
      <c r="T26" s="161"/>
      <c r="U26" s="161"/>
      <c r="V26" s="161"/>
      <c r="W26" s="161"/>
      <c r="X26" s="161"/>
      <c r="Y26" s="161"/>
      <c r="Z26" s="161"/>
      <c r="AA26" s="161"/>
      <c r="AB26" s="161"/>
      <c r="AC26" s="161"/>
      <c r="AD26" s="161"/>
      <c r="AE26" s="161"/>
      <c r="AF26" s="161"/>
      <c r="AG26" s="161"/>
      <c r="AH26" s="161">
        <v>433.19637841651365</v>
      </c>
      <c r="AI26" s="161">
        <v>491.57804255409542</v>
      </c>
      <c r="AJ26" s="161">
        <v>554.82967264977924</v>
      </c>
      <c r="AK26" s="161">
        <v>597.63212258588965</v>
      </c>
      <c r="AL26" s="161">
        <v>630.14592004132612</v>
      </c>
      <c r="AM26" s="161">
        <v>661.919258538132</v>
      </c>
      <c r="AN26" s="161">
        <v>665.25957529428422</v>
      </c>
      <c r="AO26" s="161">
        <v>668.58081446977872</v>
      </c>
      <c r="AP26" s="161">
        <v>686.54822330144486</v>
      </c>
      <c r="AQ26" s="161">
        <v>687.83778406598583</v>
      </c>
      <c r="AR26" s="161">
        <v>683.46392070541924</v>
      </c>
      <c r="AS26" s="161">
        <v>656.05418789515488</v>
      </c>
      <c r="AT26" s="161">
        <v>683.68441738207923</v>
      </c>
      <c r="AU26" s="161">
        <v>746.31190271576043</v>
      </c>
      <c r="AV26" s="161">
        <v>720.91047448732343</v>
      </c>
      <c r="AW26" s="161">
        <v>722.98375426855523</v>
      </c>
      <c r="AX26" s="161">
        <v>701.70056148671415</v>
      </c>
      <c r="AY26" s="161">
        <v>683.57531623989541</v>
      </c>
      <c r="AZ26" s="161">
        <v>648.47078202168245</v>
      </c>
      <c r="BA26" s="161">
        <v>655.47438801712497</v>
      </c>
      <c r="BB26" s="161">
        <v>638.58108077177928</v>
      </c>
      <c r="BC26" s="161">
        <v>650.31584786041594</v>
      </c>
      <c r="BD26" s="161">
        <v>631.10693085508979</v>
      </c>
      <c r="BE26" s="161">
        <v>736.26207961364651</v>
      </c>
      <c r="BF26" s="161">
        <v>738.48558911616817</v>
      </c>
      <c r="BG26" s="161">
        <v>691.18314787227746</v>
      </c>
      <c r="BH26" s="161">
        <v>636.20925212450004</v>
      </c>
      <c r="BI26" s="161">
        <v>618.61569305871558</v>
      </c>
      <c r="BJ26" s="161">
        <v>572.93044173153885</v>
      </c>
      <c r="BK26" s="161">
        <v>547.30458607473906</v>
      </c>
      <c r="BL26" s="161">
        <v>515.55293311502305</v>
      </c>
      <c r="BM26" s="161">
        <v>512.88008897976067</v>
      </c>
      <c r="BN26" s="161">
        <v>492.72786275860085</v>
      </c>
      <c r="BO26" s="161">
        <v>489.66027087611786</v>
      </c>
      <c r="BP26" s="161">
        <v>502.77979164042989</v>
      </c>
      <c r="BQ26" s="161">
        <v>499.19309366482179</v>
      </c>
      <c r="BR26" s="161">
        <v>506.96691126187358</v>
      </c>
      <c r="BS26" s="161">
        <v>516.5294929940469</v>
      </c>
      <c r="BT26" s="161">
        <v>512.97957527602387</v>
      </c>
      <c r="BU26" s="161">
        <v>351.4503564749092</v>
      </c>
      <c r="BV26" s="161">
        <v>243.72607386059869</v>
      </c>
      <c r="BW26" s="161">
        <v>244.69764471340798</v>
      </c>
      <c r="BX26" s="161">
        <v>208.17357625303094</v>
      </c>
      <c r="BY26" s="161">
        <v>133.74270178092794</v>
      </c>
      <c r="BZ26" s="161">
        <v>130.57673691307477</v>
      </c>
      <c r="CA26" s="161">
        <v>115.72094142129814</v>
      </c>
      <c r="CB26" s="161">
        <v>124.14125985678687</v>
      </c>
      <c r="CC26" s="161">
        <v>98.093636669006116</v>
      </c>
      <c r="CD26" s="161">
        <v>87.061155791337953</v>
      </c>
      <c r="CE26" s="161">
        <v>77.288902390880438</v>
      </c>
      <c r="CF26" s="161">
        <v>68.579053971011888</v>
      </c>
      <c r="CG26" s="162">
        <v>60.866167661016028</v>
      </c>
    </row>
    <row r="27" spans="1:85" x14ac:dyDescent="0.35">
      <c r="A27" s="163"/>
      <c r="B27" s="56" t="s">
        <v>492</v>
      </c>
      <c r="C27" s="232" t="s">
        <v>380</v>
      </c>
      <c r="D27" s="161"/>
      <c r="E27" s="161"/>
      <c r="F27" s="161"/>
      <c r="G27" s="161"/>
      <c r="H27" s="161"/>
      <c r="I27" s="161"/>
      <c r="J27" s="161"/>
      <c r="K27" s="161"/>
      <c r="L27" s="161"/>
      <c r="M27" s="161"/>
      <c r="N27" s="161"/>
      <c r="O27" s="161"/>
      <c r="P27" s="161"/>
      <c r="Q27" s="161"/>
      <c r="R27" s="161"/>
      <c r="S27" s="161"/>
      <c r="T27" s="161"/>
      <c r="U27" s="161"/>
      <c r="V27" s="161"/>
      <c r="W27" s="161"/>
      <c r="X27" s="161"/>
      <c r="Y27" s="161"/>
      <c r="Z27" s="161"/>
      <c r="AA27" s="161"/>
      <c r="AB27" s="161"/>
      <c r="AC27" s="161"/>
      <c r="AD27" s="161"/>
      <c r="AE27" s="161"/>
      <c r="AF27" s="161"/>
      <c r="AG27" s="161"/>
      <c r="AH27" s="161">
        <v>0</v>
      </c>
      <c r="AI27" s="161">
        <v>0.11206975139097579</v>
      </c>
      <c r="AJ27" s="161">
        <v>1.9559041394144265</v>
      </c>
      <c r="AK27" s="161">
        <v>5.0585443704334674</v>
      </c>
      <c r="AL27" s="161">
        <v>8.7827442902784227</v>
      </c>
      <c r="AM27" s="161">
        <v>14.547383938080046</v>
      </c>
      <c r="AN27" s="161">
        <v>25.200944752617477</v>
      </c>
      <c r="AO27" s="161">
        <v>31.504743957915213</v>
      </c>
      <c r="AP27" s="161">
        <v>37.911238941429318</v>
      </c>
      <c r="AQ27" s="161">
        <v>47.069913087934566</v>
      </c>
      <c r="AR27" s="161">
        <v>58.896281800391392</v>
      </c>
      <c r="AS27" s="161">
        <v>74.07692307692308</v>
      </c>
      <c r="AT27" s="161">
        <v>91.577492841228676</v>
      </c>
      <c r="AU27" s="161">
        <v>117.29437072428964</v>
      </c>
      <c r="AV27" s="161">
        <v>131.3422809077048</v>
      </c>
      <c r="AW27" s="161">
        <v>150.21983887907462</v>
      </c>
      <c r="AX27" s="161">
        <v>157.36262069414141</v>
      </c>
      <c r="AY27" s="161">
        <v>168.15600838473355</v>
      </c>
      <c r="AZ27" s="161">
        <v>181.41047939847496</v>
      </c>
      <c r="BA27" s="161">
        <v>192.10670709999971</v>
      </c>
      <c r="BB27" s="161">
        <v>201.31550583145179</v>
      </c>
      <c r="BC27" s="161">
        <v>222.24598609428827</v>
      </c>
      <c r="BD27" s="161">
        <v>234.76715728678226</v>
      </c>
      <c r="BE27" s="161">
        <v>238.79510529135356</v>
      </c>
      <c r="BF27" s="161">
        <v>219.73165192058175</v>
      </c>
      <c r="BG27" s="161">
        <v>193.369</v>
      </c>
      <c r="BH27" s="161">
        <v>168.06399999999999</v>
      </c>
      <c r="BI27" s="161">
        <v>145.82337039453446</v>
      </c>
      <c r="BJ27" s="161">
        <v>125.21887532471118</v>
      </c>
      <c r="BK27" s="161">
        <v>109.93033523194052</v>
      </c>
      <c r="BL27" s="161">
        <v>93.800845414279749</v>
      </c>
      <c r="BM27" s="161">
        <v>85.276843175502719</v>
      </c>
      <c r="BN27" s="161">
        <v>70.562745196511173</v>
      </c>
      <c r="BO27" s="161">
        <v>66.952021430840631</v>
      </c>
      <c r="BP27" s="161">
        <v>61.481935140817022</v>
      </c>
      <c r="BQ27" s="161">
        <v>64.529378218725824</v>
      </c>
      <c r="BR27" s="161">
        <v>51.410505015048706</v>
      </c>
      <c r="BS27" s="161">
        <v>45.57355537163707</v>
      </c>
      <c r="BT27" s="161">
        <v>39.499139075463006</v>
      </c>
      <c r="BU27" s="161">
        <v>37.930347194836223</v>
      </c>
      <c r="BV27" s="161">
        <v>32.996946039031812</v>
      </c>
      <c r="BW27" s="161">
        <v>38.676287628131753</v>
      </c>
      <c r="BX27" s="161">
        <v>32.596630792014132</v>
      </c>
      <c r="BY27" s="161">
        <v>20.059370326533479</v>
      </c>
      <c r="BZ27" s="161">
        <v>14.84743259351978</v>
      </c>
      <c r="CA27" s="161">
        <v>20.831744110168376</v>
      </c>
      <c r="CB27" s="161">
        <v>13.925873068043199</v>
      </c>
      <c r="CC27" s="161">
        <v>11.003912273898555</v>
      </c>
      <c r="CD27" s="161">
        <v>9.7663146491824815</v>
      </c>
      <c r="CE27" s="161">
        <v>8.6700863637557042</v>
      </c>
      <c r="CF27" s="161">
        <v>7.6930361575880513</v>
      </c>
      <c r="CG27" s="162">
        <v>6.8278228041456872</v>
      </c>
    </row>
    <row r="28" spans="1:85" ht="25.5" customHeight="1" x14ac:dyDescent="0.35">
      <c r="A28" s="163"/>
      <c r="B28" s="58" t="s">
        <v>381</v>
      </c>
      <c r="C28" s="232" t="s">
        <v>376</v>
      </c>
      <c r="D28" s="161"/>
      <c r="E28" s="161"/>
      <c r="F28" s="161"/>
      <c r="G28" s="161"/>
      <c r="H28" s="161"/>
      <c r="I28" s="161"/>
      <c r="J28" s="161"/>
      <c r="K28" s="161"/>
      <c r="L28" s="161"/>
      <c r="M28" s="161"/>
      <c r="N28" s="161"/>
      <c r="O28" s="161"/>
      <c r="P28" s="161"/>
      <c r="Q28" s="161"/>
      <c r="R28" s="161"/>
      <c r="S28" s="161"/>
      <c r="T28" s="161"/>
      <c r="U28" s="161"/>
      <c r="V28" s="161"/>
      <c r="W28" s="161"/>
      <c r="X28" s="161"/>
      <c r="Y28" s="161"/>
      <c r="Z28" s="161"/>
      <c r="AA28" s="161"/>
      <c r="AB28" s="161"/>
      <c r="AC28" s="161"/>
      <c r="AD28" s="161"/>
      <c r="AE28" s="161"/>
      <c r="AF28" s="161"/>
      <c r="AG28" s="161"/>
      <c r="AH28" s="161">
        <v>4</v>
      </c>
      <c r="AI28" s="161">
        <v>4</v>
      </c>
      <c r="AJ28" s="161">
        <v>5</v>
      </c>
      <c r="AK28" s="161">
        <v>6</v>
      </c>
      <c r="AL28" s="161">
        <v>8</v>
      </c>
      <c r="AM28" s="161">
        <v>10</v>
      </c>
      <c r="AN28" s="161">
        <v>11</v>
      </c>
      <c r="AO28" s="161">
        <v>13</v>
      </c>
      <c r="AP28" s="161">
        <v>104</v>
      </c>
      <c r="AQ28" s="161">
        <v>183.72300000000001</v>
      </c>
      <c r="AR28" s="161">
        <v>173.41800000000001</v>
      </c>
      <c r="AS28" s="161">
        <v>183.63200000000001</v>
      </c>
      <c r="AT28" s="161">
        <v>208.02</v>
      </c>
      <c r="AU28" s="161">
        <v>269.96832117263904</v>
      </c>
      <c r="AV28" s="161">
        <v>327.97337600551521</v>
      </c>
      <c r="AW28" s="161">
        <v>419.73289899962754</v>
      </c>
      <c r="AX28" s="161">
        <v>500.04761254962028</v>
      </c>
      <c r="AY28" s="161">
        <v>586.19055781453687</v>
      </c>
      <c r="AZ28" s="161">
        <v>699.84472339379818</v>
      </c>
      <c r="BA28" s="161">
        <v>709.21133412100005</v>
      </c>
      <c r="BB28" s="161">
        <v>743.95880802719989</v>
      </c>
      <c r="BC28" s="161">
        <v>796.16035103942988</v>
      </c>
      <c r="BD28" s="161">
        <v>809.72477850657356</v>
      </c>
      <c r="BE28" s="161">
        <v>870.53092037570082</v>
      </c>
      <c r="BF28" s="161">
        <v>947.298</v>
      </c>
      <c r="BG28" s="161">
        <v>1017.4757964240732</v>
      </c>
      <c r="BH28" s="161">
        <v>1057.6289999999999</v>
      </c>
      <c r="BI28" s="161">
        <v>1113.5155272727516</v>
      </c>
      <c r="BJ28" s="161">
        <v>1142.0356692484781</v>
      </c>
      <c r="BK28" s="161">
        <v>1235.597033053456</v>
      </c>
      <c r="BL28" s="161">
        <v>1316.2793594178083</v>
      </c>
      <c r="BM28" s="161">
        <v>1446.1896739375136</v>
      </c>
      <c r="BN28" s="161">
        <v>1526.3989427992453</v>
      </c>
      <c r="BO28" s="161">
        <v>1691.4195913635774</v>
      </c>
      <c r="BP28" s="161">
        <v>1882.2267307552024</v>
      </c>
      <c r="BQ28" s="161">
        <v>2041.8053091705644</v>
      </c>
      <c r="BR28" s="161">
        <v>2274.4593787053836</v>
      </c>
      <c r="BS28" s="161">
        <v>2503.5602726161615</v>
      </c>
      <c r="BT28" s="161">
        <v>2626.7182223174623</v>
      </c>
      <c r="BU28" s="161">
        <v>2791.2308667358793</v>
      </c>
      <c r="BV28" s="161">
        <v>2855.414544307062</v>
      </c>
      <c r="BW28" s="161">
        <v>2913.4681466665274</v>
      </c>
      <c r="BX28" s="161">
        <v>3011.1487865259865</v>
      </c>
      <c r="BY28" s="161">
        <v>3044.3763376680545</v>
      </c>
      <c r="BZ28" s="161">
        <v>3219.2238696424706</v>
      </c>
      <c r="CA28" s="161">
        <v>3705.0208703008252</v>
      </c>
      <c r="CB28" s="161">
        <v>4188.9213294144793</v>
      </c>
      <c r="CC28" s="161">
        <v>4423.3749140044247</v>
      </c>
      <c r="CD28" s="161">
        <v>4739.2945725266809</v>
      </c>
      <c r="CE28" s="161">
        <v>4846.1778752055043</v>
      </c>
      <c r="CF28" s="161">
        <v>4918.7850710293142</v>
      </c>
      <c r="CG28" s="162">
        <v>5075.9215647204719</v>
      </c>
    </row>
    <row r="29" spans="1:85" x14ac:dyDescent="0.35">
      <c r="A29" s="163"/>
      <c r="B29" s="36" t="s">
        <v>493</v>
      </c>
      <c r="C29" s="232" t="s">
        <v>376</v>
      </c>
      <c r="D29" s="161"/>
      <c r="E29" s="161"/>
      <c r="F29" s="161"/>
      <c r="G29" s="161"/>
      <c r="H29" s="161"/>
      <c r="I29" s="161"/>
      <c r="J29" s="161"/>
      <c r="K29" s="161"/>
      <c r="L29" s="161"/>
      <c r="M29" s="161"/>
      <c r="N29" s="161"/>
      <c r="O29" s="161"/>
      <c r="P29" s="161"/>
      <c r="Q29" s="161"/>
      <c r="R29" s="161"/>
      <c r="S29" s="161"/>
      <c r="T29" s="161"/>
      <c r="U29" s="161"/>
      <c r="V29" s="161"/>
      <c r="W29" s="161"/>
      <c r="X29" s="161"/>
      <c r="Y29" s="161"/>
      <c r="Z29" s="161"/>
      <c r="AA29" s="161"/>
      <c r="AB29" s="161"/>
      <c r="AC29" s="161"/>
      <c r="AD29" s="161"/>
      <c r="AE29" s="161"/>
      <c r="AF29" s="161"/>
      <c r="AG29" s="161"/>
      <c r="AH29" s="161">
        <v>5</v>
      </c>
      <c r="AI29" s="161">
        <v>5</v>
      </c>
      <c r="AJ29" s="161">
        <v>5</v>
      </c>
      <c r="AK29" s="161">
        <v>6</v>
      </c>
      <c r="AL29" s="161">
        <v>6</v>
      </c>
      <c r="AM29" s="161">
        <v>6</v>
      </c>
      <c r="AN29" s="161">
        <v>6</v>
      </c>
      <c r="AO29" s="161">
        <v>7</v>
      </c>
      <c r="AP29" s="161">
        <v>8</v>
      </c>
      <c r="AQ29" s="161">
        <v>8.8689999999999998</v>
      </c>
      <c r="AR29" s="161">
        <v>8.6080000000000005</v>
      </c>
      <c r="AS29" s="161">
        <v>8.7669999999999995</v>
      </c>
      <c r="AT29" s="161">
        <v>9.3409999999999993</v>
      </c>
      <c r="AU29" s="161">
        <v>10.673999999999999</v>
      </c>
      <c r="AV29" s="161">
        <v>12.653</v>
      </c>
      <c r="AW29" s="161">
        <v>13.920999999999999</v>
      </c>
      <c r="AX29" s="161">
        <v>12.601000000000001</v>
      </c>
      <c r="AY29" s="161">
        <v>14.76</v>
      </c>
      <c r="AZ29" s="161">
        <v>15.439</v>
      </c>
      <c r="BA29" s="161">
        <v>15.775</v>
      </c>
      <c r="BB29" s="161">
        <v>16.065999999999999</v>
      </c>
      <c r="BC29" s="161">
        <v>16.123000000000001</v>
      </c>
      <c r="BD29" s="161">
        <v>16.222000000000001</v>
      </c>
      <c r="BE29" s="161">
        <v>16.353000000000002</v>
      </c>
      <c r="BF29" s="161">
        <v>17.187999999999999</v>
      </c>
      <c r="BG29" s="161">
        <v>18.536000000000001</v>
      </c>
      <c r="BH29" s="161">
        <v>19.21</v>
      </c>
      <c r="BI29" s="161">
        <v>19.115849999999998</v>
      </c>
      <c r="BJ29" s="161">
        <v>19.204647819795415</v>
      </c>
      <c r="BK29" s="161">
        <v>20.031813160000006</v>
      </c>
      <c r="BL29" s="161">
        <v>221.46612579999999</v>
      </c>
      <c r="BM29" s="161">
        <v>32.464226920000009</v>
      </c>
      <c r="BN29" s="161">
        <v>32.271541450000001</v>
      </c>
      <c r="BO29" s="161">
        <v>32.125320869999996</v>
      </c>
      <c r="BP29" s="161">
        <v>32.399299220000003</v>
      </c>
      <c r="BQ29" s="161">
        <v>32.151345900000003</v>
      </c>
      <c r="BR29" s="161">
        <v>33.293720609999951</v>
      </c>
      <c r="BS29" s="161">
        <v>35.653026229999981</v>
      </c>
      <c r="BT29" s="161">
        <v>33.09609677000001</v>
      </c>
      <c r="BU29" s="161">
        <v>33.166871430000008</v>
      </c>
      <c r="BV29" s="161">
        <v>32.413626989999997</v>
      </c>
      <c r="BW29" s="161">
        <v>34.793866219999998</v>
      </c>
      <c r="BX29" s="161">
        <v>35.769481659999997</v>
      </c>
      <c r="BY29" s="161">
        <v>37.097851530000007</v>
      </c>
      <c r="BZ29" s="161">
        <v>40.746892139999986</v>
      </c>
      <c r="CA29" s="161">
        <v>45.523826249999992</v>
      </c>
      <c r="CB29" s="161">
        <v>49.517811028284022</v>
      </c>
      <c r="CC29" s="161">
        <v>53.041896468193173</v>
      </c>
      <c r="CD29" s="161">
        <v>56.37045875054369</v>
      </c>
      <c r="CE29" s="161">
        <v>59.607450670744534</v>
      </c>
      <c r="CF29" s="161">
        <v>60.862704445601238</v>
      </c>
      <c r="CG29" s="162">
        <v>62.735993061776377</v>
      </c>
    </row>
    <row r="30" spans="1:85" x14ac:dyDescent="0.35">
      <c r="A30" s="163"/>
      <c r="B30" s="36" t="s">
        <v>385</v>
      </c>
      <c r="C30" s="232" t="s">
        <v>386</v>
      </c>
      <c r="D30" s="161"/>
      <c r="E30" s="161"/>
      <c r="F30" s="161"/>
      <c r="G30" s="161"/>
      <c r="H30" s="161"/>
      <c r="I30" s="161"/>
      <c r="J30" s="161"/>
      <c r="K30" s="161"/>
      <c r="L30" s="161"/>
      <c r="M30" s="161"/>
      <c r="N30" s="161"/>
      <c r="O30" s="161"/>
      <c r="P30" s="161"/>
      <c r="Q30" s="161"/>
      <c r="R30" s="161"/>
      <c r="S30" s="161"/>
      <c r="T30" s="161"/>
      <c r="U30" s="161"/>
      <c r="V30" s="161"/>
      <c r="W30" s="161"/>
      <c r="X30" s="161"/>
      <c r="Y30" s="161"/>
      <c r="Z30" s="161"/>
      <c r="AA30" s="161"/>
      <c r="AB30" s="161"/>
      <c r="AC30" s="161"/>
      <c r="AD30" s="161"/>
      <c r="AE30" s="161"/>
      <c r="AF30" s="161"/>
      <c r="AG30" s="161"/>
      <c r="AH30" s="161">
        <v>0</v>
      </c>
      <c r="AI30" s="161">
        <v>0</v>
      </c>
      <c r="AJ30" s="161">
        <v>0</v>
      </c>
      <c r="AK30" s="161">
        <v>0</v>
      </c>
      <c r="AL30" s="161">
        <v>0</v>
      </c>
      <c r="AM30" s="161">
        <v>0</v>
      </c>
      <c r="AN30" s="161">
        <v>0</v>
      </c>
      <c r="AO30" s="161">
        <v>0</v>
      </c>
      <c r="AP30" s="161">
        <v>0</v>
      </c>
      <c r="AQ30" s="161">
        <v>0</v>
      </c>
      <c r="AR30" s="161">
        <v>0</v>
      </c>
      <c r="AS30" s="161">
        <v>0</v>
      </c>
      <c r="AT30" s="161">
        <v>0</v>
      </c>
      <c r="AU30" s="161">
        <v>0</v>
      </c>
      <c r="AV30" s="161">
        <v>0</v>
      </c>
      <c r="AW30" s="161">
        <v>0</v>
      </c>
      <c r="AX30" s="161">
        <v>0</v>
      </c>
      <c r="AY30" s="161">
        <v>0</v>
      </c>
      <c r="AZ30" s="161">
        <v>0</v>
      </c>
      <c r="BA30" s="161">
        <v>0</v>
      </c>
      <c r="BB30" s="161">
        <v>0</v>
      </c>
      <c r="BC30" s="161">
        <v>0</v>
      </c>
      <c r="BD30" s="161">
        <v>0</v>
      </c>
      <c r="BE30" s="161">
        <v>0</v>
      </c>
      <c r="BF30" s="161">
        <v>0</v>
      </c>
      <c r="BG30" s="161">
        <v>0</v>
      </c>
      <c r="BH30" s="161">
        <v>0</v>
      </c>
      <c r="BI30" s="161">
        <v>0</v>
      </c>
      <c r="BJ30" s="161">
        <v>1.0505242386959734</v>
      </c>
      <c r="BK30" s="161">
        <v>1.210020167696229</v>
      </c>
      <c r="BL30" s="161">
        <v>65.657498991665165</v>
      </c>
      <c r="BM30" s="161">
        <v>104.33784553056645</v>
      </c>
      <c r="BN30" s="161">
        <v>168.59935978139674</v>
      </c>
      <c r="BO30" s="161">
        <v>50.836237693819029</v>
      </c>
      <c r="BP30" s="161">
        <v>57.975814953357627</v>
      </c>
      <c r="BQ30" s="161">
        <v>3.5522999812671952</v>
      </c>
      <c r="BR30" s="161">
        <v>4.8918161573086953</v>
      </c>
      <c r="BS30" s="161">
        <v>1.9109448262326334</v>
      </c>
      <c r="BT30" s="161">
        <v>1.6191328653303012</v>
      </c>
      <c r="BU30" s="161">
        <v>60.169977330027926</v>
      </c>
      <c r="BV30" s="161">
        <v>6.8648158354659987</v>
      </c>
      <c r="BW30" s="161">
        <v>0.12980041714285781</v>
      </c>
      <c r="BX30" s="161">
        <v>64.059960747634577</v>
      </c>
      <c r="BY30" s="161">
        <v>0.26351706040701717</v>
      </c>
      <c r="BZ30" s="161">
        <v>94.372035442276854</v>
      </c>
      <c r="CA30" s="161">
        <v>20.794357548375853</v>
      </c>
      <c r="CB30" s="161">
        <v>15.649168980558894</v>
      </c>
      <c r="CC30" s="161">
        <v>23.256884279317198</v>
      </c>
      <c r="CD30" s="161">
        <v>23.256884279317198</v>
      </c>
      <c r="CE30" s="161">
        <v>23.256884279317198</v>
      </c>
      <c r="CF30" s="161">
        <v>23.256884279317198</v>
      </c>
      <c r="CG30" s="162">
        <v>23.256884279317202</v>
      </c>
    </row>
    <row r="31" spans="1:85" x14ac:dyDescent="0.35">
      <c r="A31" s="163"/>
      <c r="B31" s="36" t="s">
        <v>387</v>
      </c>
      <c r="C31" s="232" t="s">
        <v>376</v>
      </c>
      <c r="D31" s="161"/>
      <c r="E31" s="161"/>
      <c r="F31" s="161"/>
      <c r="G31" s="161"/>
      <c r="H31" s="161"/>
      <c r="I31" s="161"/>
      <c r="J31" s="161"/>
      <c r="K31" s="161"/>
      <c r="L31" s="161"/>
      <c r="M31" s="161"/>
      <c r="N31" s="161"/>
      <c r="O31" s="161"/>
      <c r="P31" s="161"/>
      <c r="Q31" s="161"/>
      <c r="R31" s="161"/>
      <c r="S31" s="161"/>
      <c r="T31" s="161"/>
      <c r="U31" s="161"/>
      <c r="V31" s="161"/>
      <c r="W31" s="161"/>
      <c r="X31" s="161"/>
      <c r="Y31" s="161"/>
      <c r="Z31" s="161"/>
      <c r="AA31" s="161"/>
      <c r="AB31" s="161"/>
      <c r="AC31" s="161"/>
      <c r="AD31" s="161"/>
      <c r="AE31" s="161"/>
      <c r="AF31" s="161"/>
      <c r="AG31" s="161">
        <v>0</v>
      </c>
      <c r="AH31" s="161">
        <v>0</v>
      </c>
      <c r="AI31" s="161">
        <v>0</v>
      </c>
      <c r="AJ31" s="161">
        <v>0</v>
      </c>
      <c r="AK31" s="161">
        <v>0</v>
      </c>
      <c r="AL31" s="161">
        <v>0</v>
      </c>
      <c r="AM31" s="161">
        <v>0</v>
      </c>
      <c r="AN31" s="161">
        <v>0</v>
      </c>
      <c r="AO31" s="161">
        <v>0</v>
      </c>
      <c r="AP31" s="161">
        <v>0</v>
      </c>
      <c r="AQ31" s="161">
        <v>0</v>
      </c>
      <c r="AR31" s="161">
        <v>0</v>
      </c>
      <c r="AS31" s="161">
        <v>0</v>
      </c>
      <c r="AT31" s="161">
        <v>0</v>
      </c>
      <c r="AU31" s="161">
        <v>0</v>
      </c>
      <c r="AV31" s="161">
        <v>0</v>
      </c>
      <c r="AW31" s="161">
        <v>0</v>
      </c>
      <c r="AX31" s="161">
        <v>0</v>
      </c>
      <c r="AY31" s="161">
        <v>0</v>
      </c>
      <c r="AZ31" s="161">
        <v>0</v>
      </c>
      <c r="BA31" s="161">
        <v>0</v>
      </c>
      <c r="BB31" s="161">
        <v>0</v>
      </c>
      <c r="BC31" s="161">
        <v>0</v>
      </c>
      <c r="BD31" s="161">
        <v>0</v>
      </c>
      <c r="BE31" s="161">
        <v>0</v>
      </c>
      <c r="BF31" s="161">
        <v>0</v>
      </c>
      <c r="BG31" s="161">
        <v>0</v>
      </c>
      <c r="BH31" s="161">
        <v>0</v>
      </c>
      <c r="BI31" s="161">
        <v>0</v>
      </c>
      <c r="BJ31" s="161">
        <v>0</v>
      </c>
      <c r="BK31" s="161">
        <v>0</v>
      </c>
      <c r="BL31" s="161">
        <v>0</v>
      </c>
      <c r="BM31" s="161">
        <v>0</v>
      </c>
      <c r="BN31" s="161">
        <v>0</v>
      </c>
      <c r="BO31" s="161">
        <v>0</v>
      </c>
      <c r="BP31" s="161">
        <v>0</v>
      </c>
      <c r="BQ31" s="161">
        <v>0</v>
      </c>
      <c r="BR31" s="161">
        <v>0</v>
      </c>
      <c r="BS31" s="161">
        <v>0</v>
      </c>
      <c r="BT31" s="161">
        <v>0</v>
      </c>
      <c r="BU31" s="161">
        <v>0</v>
      </c>
      <c r="BV31" s="161">
        <v>0</v>
      </c>
      <c r="BW31" s="161">
        <v>0</v>
      </c>
      <c r="BX31" s="161">
        <v>0</v>
      </c>
      <c r="BY31" s="161">
        <v>0</v>
      </c>
      <c r="BZ31" s="161">
        <v>4245.1274185772418</v>
      </c>
      <c r="CA31" s="161">
        <v>5990.1084770279404</v>
      </c>
      <c r="CB31" s="161">
        <v>-28.553554157579107</v>
      </c>
      <c r="CC31" s="161">
        <v>0</v>
      </c>
      <c r="CD31" s="161">
        <v>0</v>
      </c>
      <c r="CE31" s="161">
        <v>0</v>
      </c>
      <c r="CF31" s="161">
        <v>0</v>
      </c>
      <c r="CG31" s="162">
        <v>0</v>
      </c>
    </row>
    <row r="32" spans="1:85" x14ac:dyDescent="0.35">
      <c r="A32" s="163"/>
      <c r="B32" s="36" t="s">
        <v>26</v>
      </c>
      <c r="C32" s="232" t="s">
        <v>386</v>
      </c>
      <c r="D32" s="161"/>
      <c r="E32" s="161"/>
      <c r="F32" s="161"/>
      <c r="G32" s="161"/>
      <c r="H32" s="161"/>
      <c r="I32" s="161"/>
      <c r="J32" s="161"/>
      <c r="K32" s="161"/>
      <c r="L32" s="161"/>
      <c r="M32" s="161"/>
      <c r="N32" s="161"/>
      <c r="O32" s="161"/>
      <c r="P32" s="161"/>
      <c r="Q32" s="161"/>
      <c r="R32" s="161"/>
      <c r="S32" s="161"/>
      <c r="T32" s="161"/>
      <c r="U32" s="161"/>
      <c r="V32" s="161"/>
      <c r="W32" s="161"/>
      <c r="X32" s="161"/>
      <c r="Y32" s="161"/>
      <c r="Z32" s="161"/>
      <c r="AA32" s="161"/>
      <c r="AB32" s="161"/>
      <c r="AC32" s="161"/>
      <c r="AD32" s="161"/>
      <c r="AE32" s="161"/>
      <c r="AF32" s="161"/>
      <c r="AG32" s="161"/>
      <c r="AH32" s="161">
        <v>196.93959001068183</v>
      </c>
      <c r="AI32" s="161">
        <v>227.75813604082006</v>
      </c>
      <c r="AJ32" s="161">
        <v>307.35323341022615</v>
      </c>
      <c r="AK32" s="161">
        <v>454.80552867942873</v>
      </c>
      <c r="AL32" s="161">
        <v>551.35929177961918</v>
      </c>
      <c r="AM32" s="161">
        <v>618.08662477447024</v>
      </c>
      <c r="AN32" s="161">
        <v>686.40222253039815</v>
      </c>
      <c r="AO32" s="161">
        <v>748.45588650300476</v>
      </c>
      <c r="AP32" s="161">
        <v>829.39150543190704</v>
      </c>
      <c r="AQ32" s="161">
        <v>862.81164007812663</v>
      </c>
      <c r="AR32" s="161">
        <v>604.86500000000012</v>
      </c>
      <c r="AS32" s="161">
        <v>763.36878807806625</v>
      </c>
      <c r="AT32" s="161">
        <v>960.69299999999987</v>
      </c>
      <c r="AU32" s="161">
        <v>733.84</v>
      </c>
      <c r="AV32" s="161">
        <v>968.37500000000023</v>
      </c>
      <c r="AW32" s="161">
        <v>998.42199999999991</v>
      </c>
      <c r="AX32" s="161">
        <v>1103.9621309999998</v>
      </c>
      <c r="AY32" s="161">
        <v>1197.1680269999999</v>
      </c>
      <c r="AZ32" s="161">
        <v>1275.5067700000002</v>
      </c>
      <c r="BA32" s="161">
        <v>1315.1345980000001</v>
      </c>
      <c r="BB32" s="161">
        <v>1327.6819739999989</v>
      </c>
      <c r="BC32" s="161">
        <v>1347.1518148446023</v>
      </c>
      <c r="BD32" s="161">
        <v>1345.1564549999996</v>
      </c>
      <c r="BE32" s="161">
        <v>1336.3771304102056</v>
      </c>
      <c r="BF32" s="161">
        <v>1403.0935666124119</v>
      </c>
      <c r="BG32" s="161">
        <v>1613.6138907605705</v>
      </c>
      <c r="BH32" s="161">
        <v>1728.4576144734931</v>
      </c>
      <c r="BI32" s="161">
        <v>1930.7936408840555</v>
      </c>
      <c r="BJ32" s="161">
        <v>1937.0327149637794</v>
      </c>
      <c r="BK32" s="161">
        <v>1980.0739629037898</v>
      </c>
      <c r="BL32" s="161">
        <v>2071.6184511615079</v>
      </c>
      <c r="BM32" s="161">
        <v>2457.9322396321481</v>
      </c>
      <c r="BN32" s="161">
        <v>2651.7587673972803</v>
      </c>
      <c r="BO32" s="161">
        <v>2691.2493936043297</v>
      </c>
      <c r="BP32" s="161">
        <v>2775.3624294480583</v>
      </c>
      <c r="BQ32" s="161"/>
      <c r="BR32" s="161"/>
      <c r="BS32" s="161"/>
      <c r="BT32" s="161"/>
      <c r="BU32" s="161"/>
      <c r="BV32" s="161"/>
      <c r="BW32" s="161"/>
      <c r="BX32" s="161"/>
      <c r="BY32" s="161"/>
      <c r="BZ32" s="161"/>
      <c r="CA32" s="161"/>
      <c r="CB32" s="161"/>
      <c r="CC32" s="161"/>
      <c r="CD32" s="161"/>
      <c r="CE32" s="161"/>
      <c r="CF32" s="161"/>
      <c r="CG32" s="162"/>
    </row>
    <row r="33" spans="1:86" x14ac:dyDescent="0.35">
      <c r="A33" s="163"/>
      <c r="B33" s="58" t="s">
        <v>389</v>
      </c>
      <c r="C33" s="232" t="s">
        <v>376</v>
      </c>
      <c r="D33" s="161"/>
      <c r="E33" s="161"/>
      <c r="F33" s="161"/>
      <c r="G33" s="161"/>
      <c r="H33" s="161"/>
      <c r="I33" s="161"/>
      <c r="J33" s="161"/>
      <c r="K33" s="161"/>
      <c r="L33" s="161"/>
      <c r="M33" s="161"/>
      <c r="N33" s="161"/>
      <c r="O33" s="161"/>
      <c r="P33" s="161"/>
      <c r="Q33" s="161"/>
      <c r="R33" s="161"/>
      <c r="S33" s="161"/>
      <c r="T33" s="161"/>
      <c r="U33" s="161"/>
      <c r="V33" s="161"/>
      <c r="W33" s="161"/>
      <c r="X33" s="161"/>
      <c r="Y33" s="161"/>
      <c r="Z33" s="161"/>
      <c r="AA33" s="161"/>
      <c r="AB33" s="161"/>
      <c r="AC33" s="161"/>
      <c r="AD33" s="161"/>
      <c r="AE33" s="161"/>
      <c r="AF33" s="161"/>
      <c r="AG33" s="161"/>
      <c r="AH33" s="161">
        <v>0</v>
      </c>
      <c r="AI33" s="161">
        <v>0</v>
      </c>
      <c r="AJ33" s="161">
        <v>0</v>
      </c>
      <c r="AK33" s="161">
        <v>0</v>
      </c>
      <c r="AL33" s="161">
        <v>0</v>
      </c>
      <c r="AM33" s="161">
        <v>0</v>
      </c>
      <c r="AN33" s="161">
        <v>0</v>
      </c>
      <c r="AO33" s="161">
        <v>0</v>
      </c>
      <c r="AP33" s="161">
        <v>0</v>
      </c>
      <c r="AQ33" s="161">
        <v>0</v>
      </c>
      <c r="AR33" s="161">
        <v>0</v>
      </c>
      <c r="AS33" s="161">
        <v>0</v>
      </c>
      <c r="AT33" s="161">
        <v>0</v>
      </c>
      <c r="AU33" s="161">
        <v>0</v>
      </c>
      <c r="AV33" s="161">
        <v>1236.2204590686167</v>
      </c>
      <c r="AW33" s="161">
        <v>1736.8250803346616</v>
      </c>
      <c r="AX33" s="161">
        <v>1938.6567415590337</v>
      </c>
      <c r="AY33" s="161">
        <v>2356.4150170875105</v>
      </c>
      <c r="AZ33" s="161">
        <v>2842.0259956222508</v>
      </c>
      <c r="BA33" s="161">
        <v>3091.4517961447359</v>
      </c>
      <c r="BB33" s="161">
        <v>3258.3114352948169</v>
      </c>
      <c r="BC33" s="161">
        <v>3408.5922572418208</v>
      </c>
      <c r="BD33" s="161">
        <v>3589.6378004004227</v>
      </c>
      <c r="BE33" s="161">
        <v>3861.7406212620726</v>
      </c>
      <c r="BF33" s="161">
        <v>4105.2438886240434</v>
      </c>
      <c r="BG33" s="161">
        <v>4388.6272675576192</v>
      </c>
      <c r="BH33" s="161">
        <v>4628.2520000000004</v>
      </c>
      <c r="BI33" s="161">
        <v>4869.6964021188787</v>
      </c>
      <c r="BJ33" s="161">
        <v>5122.9964421995737</v>
      </c>
      <c r="BK33" s="161">
        <v>5468.0760196496631</v>
      </c>
      <c r="BL33" s="161">
        <v>5799.6705914329377</v>
      </c>
      <c r="BM33" s="161">
        <v>6277.2924692415208</v>
      </c>
      <c r="BN33" s="161">
        <v>6456.118999717567</v>
      </c>
      <c r="BO33" s="161">
        <v>6899.7753096582774</v>
      </c>
      <c r="BP33" s="161">
        <v>7419.4275888724915</v>
      </c>
      <c r="BQ33" s="161">
        <v>7528.3277963936862</v>
      </c>
      <c r="BR33" s="161">
        <v>7070.966334335757</v>
      </c>
      <c r="BS33" s="161">
        <v>6632.0880013466494</v>
      </c>
      <c r="BT33" s="161">
        <v>5138.3005447814785</v>
      </c>
      <c r="BU33" s="161">
        <v>3571.9593185363819</v>
      </c>
      <c r="BV33" s="161">
        <v>2486.5805035497042</v>
      </c>
      <c r="BW33" s="161">
        <v>1621.5160946707183</v>
      </c>
      <c r="BX33" s="161">
        <v>874.33412053569134</v>
      </c>
      <c r="BY33" s="161">
        <v>801.18649202329118</v>
      </c>
      <c r="BZ33" s="161">
        <v>767.88885855129126</v>
      </c>
      <c r="CA33" s="161">
        <v>784.70679178596833</v>
      </c>
      <c r="CB33" s="161">
        <v>788.50474389734052</v>
      </c>
      <c r="CC33" s="161">
        <v>748.48901551707002</v>
      </c>
      <c r="CD33" s="161">
        <v>710.02072951194782</v>
      </c>
      <c r="CE33" s="161">
        <v>666.31546020173403</v>
      </c>
      <c r="CF33" s="161">
        <v>551.56815017269082</v>
      </c>
      <c r="CG33" s="162">
        <v>295.89502985737431</v>
      </c>
    </row>
    <row r="34" spans="1:86" ht="25.5" customHeight="1" x14ac:dyDescent="0.35">
      <c r="A34" s="163"/>
      <c r="B34" s="58" t="s">
        <v>390</v>
      </c>
      <c r="C34" s="232" t="s">
        <v>386</v>
      </c>
      <c r="D34" s="161"/>
      <c r="E34" s="161"/>
      <c r="F34" s="161"/>
      <c r="G34" s="161"/>
      <c r="H34" s="161"/>
      <c r="I34" s="161"/>
      <c r="J34" s="161"/>
      <c r="K34" s="161"/>
      <c r="L34" s="161"/>
      <c r="M34" s="161"/>
      <c r="N34" s="161"/>
      <c r="O34" s="161"/>
      <c r="P34" s="161"/>
      <c r="Q34" s="161"/>
      <c r="R34" s="161"/>
      <c r="S34" s="161"/>
      <c r="T34" s="161"/>
      <c r="U34" s="161"/>
      <c r="V34" s="161"/>
      <c r="W34" s="161"/>
      <c r="X34" s="161"/>
      <c r="Y34" s="161"/>
      <c r="Z34" s="161"/>
      <c r="AA34" s="161"/>
      <c r="AB34" s="161"/>
      <c r="AC34" s="161"/>
      <c r="AD34" s="161"/>
      <c r="AE34" s="161"/>
      <c r="AF34" s="161"/>
      <c r="AG34" s="161"/>
      <c r="AH34" s="161">
        <v>0</v>
      </c>
      <c r="AI34" s="161">
        <v>0</v>
      </c>
      <c r="AJ34" s="161">
        <v>0</v>
      </c>
      <c r="AK34" s="161">
        <v>0</v>
      </c>
      <c r="AL34" s="161">
        <v>0</v>
      </c>
      <c r="AM34" s="161">
        <v>0</v>
      </c>
      <c r="AN34" s="161">
        <v>0</v>
      </c>
      <c r="AO34" s="161">
        <v>0</v>
      </c>
      <c r="AP34" s="161">
        <v>0</v>
      </c>
      <c r="AQ34" s="161">
        <v>0</v>
      </c>
      <c r="AR34" s="161">
        <v>0</v>
      </c>
      <c r="AS34" s="161">
        <v>0</v>
      </c>
      <c r="AT34" s="161">
        <v>0</v>
      </c>
      <c r="AU34" s="161">
        <v>0</v>
      </c>
      <c r="AV34" s="161">
        <v>2.2234492408887951</v>
      </c>
      <c r="AW34" s="161">
        <v>5.5822256226005811</v>
      </c>
      <c r="AX34" s="161">
        <v>8.7937202146390998</v>
      </c>
      <c r="AY34" s="161">
        <v>15.09348924190571</v>
      </c>
      <c r="AZ34" s="161">
        <v>26.641703551977329</v>
      </c>
      <c r="BA34" s="161">
        <v>32.729292058207385</v>
      </c>
      <c r="BB34" s="161">
        <v>38.028335257869927</v>
      </c>
      <c r="BC34" s="161">
        <v>29.932078466664212</v>
      </c>
      <c r="BD34" s="161">
        <v>-6.0999999999999999E-2</v>
      </c>
      <c r="BE34" s="161">
        <v>-8.6436562195121955E-2</v>
      </c>
      <c r="BF34" s="161">
        <v>-0.14737339999999999</v>
      </c>
      <c r="BG34" s="161">
        <v>8.5208560000000017E-2</v>
      </c>
      <c r="BH34" s="161">
        <v>-2.9000000000000001E-2</v>
      </c>
      <c r="BI34" s="161">
        <v>0</v>
      </c>
      <c r="BJ34" s="161">
        <v>0</v>
      </c>
      <c r="BK34" s="161">
        <v>0</v>
      </c>
      <c r="BL34" s="161">
        <v>0</v>
      </c>
      <c r="BM34" s="161">
        <v>0</v>
      </c>
      <c r="BN34" s="161">
        <v>0</v>
      </c>
      <c r="BO34" s="161">
        <v>0</v>
      </c>
      <c r="BP34" s="161">
        <v>0</v>
      </c>
      <c r="BQ34" s="161">
        <v>0</v>
      </c>
      <c r="BR34" s="161">
        <v>0</v>
      </c>
      <c r="BS34" s="161">
        <v>0</v>
      </c>
      <c r="BT34" s="161">
        <v>0</v>
      </c>
      <c r="BU34" s="161">
        <v>0</v>
      </c>
      <c r="BV34" s="161">
        <v>0</v>
      </c>
      <c r="BW34" s="161">
        <v>0</v>
      </c>
      <c r="BX34" s="161">
        <v>0</v>
      </c>
      <c r="BY34" s="161">
        <v>0</v>
      </c>
      <c r="BZ34" s="161">
        <v>0</v>
      </c>
      <c r="CA34" s="161">
        <v>0</v>
      </c>
      <c r="CB34" s="161">
        <v>0</v>
      </c>
      <c r="CC34" s="161">
        <v>0</v>
      </c>
      <c r="CD34" s="161">
        <v>0</v>
      </c>
      <c r="CE34" s="161">
        <v>0</v>
      </c>
      <c r="CF34" s="161">
        <v>0</v>
      </c>
      <c r="CG34" s="162">
        <v>0</v>
      </c>
    </row>
    <row r="35" spans="1:86" x14ac:dyDescent="0.35">
      <c r="A35" s="163"/>
      <c r="B35" s="36" t="s">
        <v>391</v>
      </c>
      <c r="C35" s="232" t="s">
        <v>386</v>
      </c>
      <c r="D35" s="161"/>
      <c r="E35" s="161"/>
      <c r="F35" s="161"/>
      <c r="G35" s="161"/>
      <c r="H35" s="161"/>
      <c r="I35" s="161"/>
      <c r="J35" s="161"/>
      <c r="K35" s="161"/>
      <c r="L35" s="161"/>
      <c r="M35" s="161"/>
      <c r="N35" s="161"/>
      <c r="O35" s="161"/>
      <c r="P35" s="161"/>
      <c r="Q35" s="161"/>
      <c r="R35" s="161"/>
      <c r="S35" s="161"/>
      <c r="T35" s="161"/>
      <c r="U35" s="161"/>
      <c r="V35" s="161"/>
      <c r="W35" s="161"/>
      <c r="X35" s="161"/>
      <c r="Y35" s="161"/>
      <c r="Z35" s="161"/>
      <c r="AA35" s="161"/>
      <c r="AB35" s="161"/>
      <c r="AC35" s="161"/>
      <c r="AD35" s="161"/>
      <c r="AE35" s="161"/>
      <c r="AF35" s="161"/>
      <c r="AG35" s="161"/>
      <c r="AH35" s="161">
        <v>0</v>
      </c>
      <c r="AI35" s="161">
        <v>0</v>
      </c>
      <c r="AJ35" s="161">
        <v>0</v>
      </c>
      <c r="AK35" s="161">
        <v>0</v>
      </c>
      <c r="AL35" s="161">
        <v>0</v>
      </c>
      <c r="AM35" s="161">
        <v>0</v>
      </c>
      <c r="AN35" s="161">
        <v>0</v>
      </c>
      <c r="AO35" s="161">
        <v>0</v>
      </c>
      <c r="AP35" s="161">
        <v>0</v>
      </c>
      <c r="AQ35" s="161">
        <v>0</v>
      </c>
      <c r="AR35" s="161">
        <v>0</v>
      </c>
      <c r="AS35" s="161">
        <v>0</v>
      </c>
      <c r="AT35" s="161">
        <v>0</v>
      </c>
      <c r="AU35" s="161">
        <v>0</v>
      </c>
      <c r="AV35" s="161">
        <v>0</v>
      </c>
      <c r="AW35" s="161">
        <v>0</v>
      </c>
      <c r="AX35" s="161">
        <v>0</v>
      </c>
      <c r="AY35" s="161">
        <v>0</v>
      </c>
      <c r="AZ35" s="161">
        <v>0</v>
      </c>
      <c r="BA35" s="161">
        <v>0</v>
      </c>
      <c r="BB35" s="161">
        <v>0</v>
      </c>
      <c r="BC35" s="161">
        <v>0</v>
      </c>
      <c r="BD35" s="161">
        <v>0</v>
      </c>
      <c r="BE35" s="161">
        <v>6.8540000000000001</v>
      </c>
      <c r="BF35" s="161">
        <v>13.107519600000002</v>
      </c>
      <c r="BG35" s="161">
        <v>14.986460219999998</v>
      </c>
      <c r="BH35" s="161">
        <v>16.622024122071426</v>
      </c>
      <c r="BI35" s="161">
        <v>17.693564299999998</v>
      </c>
      <c r="BJ35" s="161">
        <v>19.498030839999998</v>
      </c>
      <c r="BK35" s="161">
        <v>20.507303</v>
      </c>
      <c r="BL35" s="161">
        <v>21.180479929999997</v>
      </c>
      <c r="BM35" s="161">
        <v>21.798681950000002</v>
      </c>
      <c r="BN35" s="161">
        <v>21.362664119999998</v>
      </c>
      <c r="BO35" s="161">
        <v>22.339751259999996</v>
      </c>
      <c r="BP35" s="161">
        <v>56.572572000000001</v>
      </c>
      <c r="BQ35" s="161">
        <v>176.393889</v>
      </c>
      <c r="BR35" s="161">
        <v>199.015096</v>
      </c>
      <c r="BS35" s="161">
        <v>161.313669</v>
      </c>
      <c r="BT35" s="161">
        <v>183.056162</v>
      </c>
      <c r="BU35" s="161">
        <v>163.743438</v>
      </c>
      <c r="BV35" s="161">
        <v>151.43220199999999</v>
      </c>
      <c r="BW35" s="161">
        <v>132.03679</v>
      </c>
      <c r="BX35" s="161">
        <v>171.42592473000013</v>
      </c>
      <c r="BY35" s="161">
        <v>141.53542577000002</v>
      </c>
      <c r="BZ35" s="161">
        <v>111.21140532000005</v>
      </c>
      <c r="CA35" s="161">
        <v>112.275954</v>
      </c>
      <c r="CB35" s="161">
        <v>0</v>
      </c>
      <c r="CC35" s="161">
        <v>0</v>
      </c>
      <c r="CD35" s="161">
        <v>0</v>
      </c>
      <c r="CE35" s="161">
        <v>0</v>
      </c>
      <c r="CF35" s="161">
        <v>0</v>
      </c>
      <c r="CG35" s="162">
        <v>0</v>
      </c>
    </row>
    <row r="36" spans="1:86" x14ac:dyDescent="0.35">
      <c r="A36" s="163"/>
      <c r="B36" s="36" t="s">
        <v>494</v>
      </c>
      <c r="C36" s="232" t="s">
        <v>386</v>
      </c>
      <c r="D36" s="161"/>
      <c r="E36" s="161"/>
      <c r="F36" s="161"/>
      <c r="G36" s="161"/>
      <c r="H36" s="161"/>
      <c r="I36" s="161"/>
      <c r="J36" s="161"/>
      <c r="K36" s="161"/>
      <c r="L36" s="161"/>
      <c r="M36" s="161"/>
      <c r="N36" s="161"/>
      <c r="O36" s="161"/>
      <c r="P36" s="161"/>
      <c r="Q36" s="161"/>
      <c r="R36" s="161"/>
      <c r="S36" s="161"/>
      <c r="T36" s="161"/>
      <c r="U36" s="161"/>
      <c r="V36" s="161"/>
      <c r="W36" s="161"/>
      <c r="X36" s="161"/>
      <c r="Y36" s="161"/>
      <c r="Z36" s="161"/>
      <c r="AA36" s="161"/>
      <c r="AB36" s="161"/>
      <c r="AC36" s="161"/>
      <c r="AD36" s="161"/>
      <c r="AE36" s="161"/>
      <c r="AF36" s="161"/>
      <c r="AG36" s="161"/>
      <c r="AH36" s="161">
        <v>0</v>
      </c>
      <c r="AI36" s="161">
        <v>0</v>
      </c>
      <c r="AJ36" s="161">
        <v>0</v>
      </c>
      <c r="AK36" s="161">
        <v>0</v>
      </c>
      <c r="AL36" s="161">
        <v>0</v>
      </c>
      <c r="AM36" s="161">
        <v>0</v>
      </c>
      <c r="AN36" s="161">
        <v>0</v>
      </c>
      <c r="AO36" s="161">
        <v>0</v>
      </c>
      <c r="AP36" s="161">
        <v>0</v>
      </c>
      <c r="AQ36" s="161">
        <v>0</v>
      </c>
      <c r="AR36" s="161">
        <v>0</v>
      </c>
      <c r="AS36" s="161">
        <v>0</v>
      </c>
      <c r="AT36" s="161">
        <v>0</v>
      </c>
      <c r="AU36" s="161">
        <v>0</v>
      </c>
      <c r="AV36" s="161">
        <v>0</v>
      </c>
      <c r="AW36" s="161">
        <v>0</v>
      </c>
      <c r="AX36" s="161">
        <v>0</v>
      </c>
      <c r="AY36" s="161">
        <v>0</v>
      </c>
      <c r="AZ36" s="161">
        <v>3.1930000000000001</v>
      </c>
      <c r="BA36" s="161">
        <v>23.582999999999998</v>
      </c>
      <c r="BB36" s="161">
        <v>32.392000000000003</v>
      </c>
      <c r="BC36" s="161">
        <v>27.45</v>
      </c>
      <c r="BD36" s="161">
        <v>4.1689999999999996</v>
      </c>
      <c r="BE36" s="161">
        <v>6.0000000000000001E-3</v>
      </c>
      <c r="BF36" s="161">
        <v>4.2999999999999997E-2</v>
      </c>
      <c r="BG36" s="161">
        <v>0</v>
      </c>
      <c r="BH36" s="161">
        <v>0</v>
      </c>
      <c r="BI36" s="161">
        <v>0</v>
      </c>
      <c r="BJ36" s="161">
        <v>0</v>
      </c>
      <c r="BK36" s="161">
        <v>0</v>
      </c>
      <c r="BL36" s="161">
        <v>0</v>
      </c>
      <c r="BM36" s="161">
        <v>0</v>
      </c>
      <c r="BN36" s="161">
        <v>0</v>
      </c>
      <c r="BO36" s="161">
        <v>0</v>
      </c>
      <c r="BP36" s="161">
        <v>0</v>
      </c>
      <c r="BQ36" s="161">
        <v>0</v>
      </c>
      <c r="BR36" s="161">
        <v>0</v>
      </c>
      <c r="BS36" s="161">
        <v>0</v>
      </c>
      <c r="BT36" s="161">
        <v>0</v>
      </c>
      <c r="BU36" s="161">
        <v>0</v>
      </c>
      <c r="BV36" s="161">
        <v>0</v>
      </c>
      <c r="BW36" s="161">
        <v>0</v>
      </c>
      <c r="BX36" s="161">
        <v>0</v>
      </c>
      <c r="BY36" s="161">
        <v>0</v>
      </c>
      <c r="BZ36" s="161">
        <v>0</v>
      </c>
      <c r="CA36" s="161">
        <v>0</v>
      </c>
      <c r="CB36" s="161">
        <v>0</v>
      </c>
      <c r="CC36" s="161">
        <v>0</v>
      </c>
      <c r="CD36" s="161">
        <v>0</v>
      </c>
      <c r="CE36" s="161">
        <v>0</v>
      </c>
      <c r="CF36" s="161">
        <v>0</v>
      </c>
      <c r="CG36" s="162">
        <v>0</v>
      </c>
    </row>
    <row r="37" spans="1:86" x14ac:dyDescent="0.35">
      <c r="A37" s="163"/>
      <c r="B37" s="36" t="s">
        <v>393</v>
      </c>
      <c r="C37" s="232"/>
      <c r="D37" s="161"/>
      <c r="E37" s="161"/>
      <c r="F37" s="161"/>
      <c r="G37" s="161"/>
      <c r="H37" s="161"/>
      <c r="I37" s="161"/>
      <c r="J37" s="161"/>
      <c r="K37" s="161"/>
      <c r="L37" s="161"/>
      <c r="M37" s="161"/>
      <c r="N37" s="161"/>
      <c r="O37" s="161"/>
      <c r="P37" s="161"/>
      <c r="Q37" s="161"/>
      <c r="R37" s="161"/>
      <c r="S37" s="161"/>
      <c r="T37" s="161"/>
      <c r="U37" s="161"/>
      <c r="V37" s="161"/>
      <c r="W37" s="161"/>
      <c r="X37" s="161"/>
      <c r="Y37" s="161"/>
      <c r="Z37" s="161"/>
      <c r="AA37" s="161"/>
      <c r="AB37" s="161"/>
      <c r="AC37" s="161"/>
      <c r="AD37" s="161"/>
      <c r="AE37" s="161"/>
      <c r="AF37" s="161"/>
      <c r="AG37" s="161"/>
      <c r="AH37" s="161">
        <v>0</v>
      </c>
      <c r="AI37" s="161">
        <v>0</v>
      </c>
      <c r="AJ37" s="161">
        <v>0</v>
      </c>
      <c r="AK37" s="161">
        <v>0</v>
      </c>
      <c r="AL37" s="161">
        <v>0</v>
      </c>
      <c r="AM37" s="161">
        <v>0</v>
      </c>
      <c r="AN37" s="161">
        <v>0</v>
      </c>
      <c r="AO37" s="161">
        <v>0</v>
      </c>
      <c r="AP37" s="161">
        <v>0</v>
      </c>
      <c r="AQ37" s="161">
        <v>0</v>
      </c>
      <c r="AR37" s="161">
        <v>0</v>
      </c>
      <c r="AS37" s="161">
        <v>0</v>
      </c>
      <c r="AT37" s="161">
        <v>0</v>
      </c>
      <c r="AU37" s="161">
        <v>0</v>
      </c>
      <c r="AV37" s="161">
        <v>0</v>
      </c>
      <c r="AW37" s="161">
        <v>0</v>
      </c>
      <c r="AX37" s="161">
        <v>0</v>
      </c>
      <c r="AY37" s="161">
        <v>0</v>
      </c>
      <c r="AZ37" s="161">
        <v>0</v>
      </c>
      <c r="BA37" s="161">
        <v>0</v>
      </c>
      <c r="BB37" s="161">
        <v>0</v>
      </c>
      <c r="BC37" s="161">
        <v>0</v>
      </c>
      <c r="BD37" s="161">
        <v>0</v>
      </c>
      <c r="BE37" s="161">
        <v>0</v>
      </c>
      <c r="BF37" s="161">
        <v>0</v>
      </c>
      <c r="BG37" s="161">
        <v>0</v>
      </c>
      <c r="BH37" s="161">
        <v>0</v>
      </c>
      <c r="BI37" s="161">
        <v>0</v>
      </c>
      <c r="BJ37" s="161">
        <v>0</v>
      </c>
      <c r="BK37" s="161">
        <v>0</v>
      </c>
      <c r="BL37" s="161">
        <f t="shared" ref="BL37:BY37" si="6">SUM(BL38:BL39)</f>
        <v>127.18792895</v>
      </c>
      <c r="BM37" s="161">
        <f t="shared" si="6"/>
        <v>1267.3993002300001</v>
      </c>
      <c r="BN37" s="161">
        <f t="shared" si="6"/>
        <v>2231.7483619</v>
      </c>
      <c r="BO37" s="161">
        <f t="shared" si="6"/>
        <v>3554.1022156099998</v>
      </c>
      <c r="BP37" s="161">
        <f t="shared" si="6"/>
        <v>6779.6544881600003</v>
      </c>
      <c r="BQ37" s="161">
        <f t="shared" si="6"/>
        <v>10436.707839979998</v>
      </c>
      <c r="BR37" s="161">
        <f t="shared" si="6"/>
        <v>12827.382151170001</v>
      </c>
      <c r="BS37" s="161">
        <f t="shared" si="6"/>
        <v>14271.548569180002</v>
      </c>
      <c r="BT37" s="161">
        <f t="shared" si="6"/>
        <v>14830.444816650002</v>
      </c>
      <c r="BU37" s="161">
        <f t="shared" si="6"/>
        <v>15352.892355200001</v>
      </c>
      <c r="BV37" s="161">
        <f t="shared" si="6"/>
        <v>15097.86932374</v>
      </c>
      <c r="BW37" s="161">
        <f t="shared" si="6"/>
        <v>13850.988828139998</v>
      </c>
      <c r="BX37" s="161">
        <f t="shared" si="6"/>
        <v>13384.170061050001</v>
      </c>
      <c r="BY37" s="161">
        <f t="shared" si="6"/>
        <v>12688.526055580001</v>
      </c>
      <c r="BZ37" s="161">
        <f t="shared" ref="BZ37:CG37" si="7">SUM(BZ38:BZ39)</f>
        <v>12088.05388639</v>
      </c>
      <c r="CA37" s="161">
        <f t="shared" si="7"/>
        <v>12357.095583569999</v>
      </c>
      <c r="CB37" s="161">
        <f t="shared" si="7"/>
        <v>12289.981081590471</v>
      </c>
      <c r="CC37" s="161">
        <f t="shared" si="7"/>
        <v>7875.3459895976084</v>
      </c>
      <c r="CD37" s="161">
        <f t="shared" si="7"/>
        <v>4943.0982782084939</v>
      </c>
      <c r="CE37" s="161">
        <f t="shared" si="7"/>
        <v>5110.2712933601797</v>
      </c>
      <c r="CF37" s="161">
        <f t="shared" si="7"/>
        <v>5225.5507855808737</v>
      </c>
      <c r="CG37" s="162">
        <f t="shared" si="7"/>
        <v>5295.1308297614078</v>
      </c>
    </row>
    <row r="38" spans="1:86" x14ac:dyDescent="0.35">
      <c r="A38" s="163"/>
      <c r="B38" s="56" t="s">
        <v>383</v>
      </c>
      <c r="C38" s="232" t="s">
        <v>380</v>
      </c>
      <c r="D38" s="161"/>
      <c r="E38" s="161"/>
      <c r="F38" s="161"/>
      <c r="G38" s="161"/>
      <c r="H38" s="161"/>
      <c r="I38" s="161"/>
      <c r="J38" s="161"/>
      <c r="K38" s="161"/>
      <c r="L38" s="161"/>
      <c r="M38" s="161"/>
      <c r="N38" s="161"/>
      <c r="O38" s="161"/>
      <c r="P38" s="161"/>
      <c r="Q38" s="161"/>
      <c r="R38" s="161"/>
      <c r="S38" s="161"/>
      <c r="T38" s="161"/>
      <c r="U38" s="161"/>
      <c r="V38" s="161"/>
      <c r="W38" s="161"/>
      <c r="X38" s="161"/>
      <c r="Y38" s="161"/>
      <c r="Z38" s="161"/>
      <c r="AA38" s="161"/>
      <c r="AB38" s="161"/>
      <c r="AC38" s="161"/>
      <c r="AD38" s="161"/>
      <c r="AE38" s="161"/>
      <c r="AF38" s="161"/>
      <c r="AG38" s="161"/>
      <c r="AH38" s="161">
        <v>0</v>
      </c>
      <c r="AI38" s="161">
        <v>0</v>
      </c>
      <c r="AJ38" s="161">
        <v>0</v>
      </c>
      <c r="AK38" s="161">
        <v>0</v>
      </c>
      <c r="AL38" s="161">
        <v>0</v>
      </c>
      <c r="AM38" s="161">
        <v>0</v>
      </c>
      <c r="AN38" s="161">
        <v>0</v>
      </c>
      <c r="AO38" s="161">
        <v>0</v>
      </c>
      <c r="AP38" s="161">
        <v>0</v>
      </c>
      <c r="AQ38" s="161">
        <v>0</v>
      </c>
      <c r="AR38" s="161">
        <v>0</v>
      </c>
      <c r="AS38" s="161">
        <v>0</v>
      </c>
      <c r="AT38" s="161">
        <v>0</v>
      </c>
      <c r="AU38" s="161">
        <v>0</v>
      </c>
      <c r="AV38" s="161">
        <v>0</v>
      </c>
      <c r="AW38" s="161">
        <v>0</v>
      </c>
      <c r="AX38" s="161">
        <v>0</v>
      </c>
      <c r="AY38" s="161">
        <v>0</v>
      </c>
      <c r="AZ38" s="161">
        <v>0</v>
      </c>
      <c r="BA38" s="161">
        <v>0</v>
      </c>
      <c r="BB38" s="161">
        <v>0</v>
      </c>
      <c r="BC38" s="161">
        <v>0</v>
      </c>
      <c r="BD38" s="161">
        <v>0</v>
      </c>
      <c r="BE38" s="161">
        <v>0</v>
      </c>
      <c r="BF38" s="161">
        <v>0</v>
      </c>
      <c r="BG38" s="161">
        <v>0</v>
      </c>
      <c r="BH38" s="161">
        <v>0</v>
      </c>
      <c r="BI38" s="161">
        <v>0</v>
      </c>
      <c r="BJ38" s="161">
        <v>0</v>
      </c>
      <c r="BK38" s="161">
        <v>0</v>
      </c>
      <c r="BL38" s="161">
        <v>64.379764080000001</v>
      </c>
      <c r="BM38" s="161">
        <v>580.96194385999991</v>
      </c>
      <c r="BN38" s="161">
        <v>954.84283312000014</v>
      </c>
      <c r="BO38" s="161">
        <v>1398.5169151799998</v>
      </c>
      <c r="BP38" s="161">
        <v>2304.75857546</v>
      </c>
      <c r="BQ38" s="161">
        <v>3538.8798924699986</v>
      </c>
      <c r="BR38" s="161">
        <v>4100.9191948399994</v>
      </c>
      <c r="BS38" s="161">
        <v>4456.6648349100024</v>
      </c>
      <c r="BT38" s="161">
        <v>4687.0089817599983</v>
      </c>
      <c r="BU38" s="161">
        <v>4711.3251268400008</v>
      </c>
      <c r="BV38" s="161">
        <v>4562.8610960800006</v>
      </c>
      <c r="BW38" s="161">
        <v>4511.9898157499974</v>
      </c>
      <c r="BX38" s="161">
        <v>4567.4714387700005</v>
      </c>
      <c r="BY38" s="161">
        <v>4506.7600548400005</v>
      </c>
      <c r="BZ38" s="161">
        <v>4527.0250168000011</v>
      </c>
      <c r="CA38" s="161">
        <v>4911.4448667599991</v>
      </c>
      <c r="CB38" s="161">
        <v>5153.1063099360672</v>
      </c>
      <c r="CC38" s="161">
        <v>4973.9249143116285</v>
      </c>
      <c r="CD38" s="161">
        <v>4905.9347959200632</v>
      </c>
      <c r="CE38" s="161">
        <v>5113.3204001271188</v>
      </c>
      <c r="CF38" s="161">
        <v>5228.6666948037519</v>
      </c>
      <c r="CG38" s="162">
        <v>5298.3148774893434</v>
      </c>
    </row>
    <row r="39" spans="1:86" x14ac:dyDescent="0.35">
      <c r="A39" s="163"/>
      <c r="B39" s="56" t="s">
        <v>495</v>
      </c>
      <c r="C39" s="232" t="s">
        <v>386</v>
      </c>
      <c r="D39" s="161"/>
      <c r="E39" s="161"/>
      <c r="F39" s="161"/>
      <c r="G39" s="161"/>
      <c r="H39" s="161"/>
      <c r="I39" s="161"/>
      <c r="J39" s="161"/>
      <c r="K39" s="161"/>
      <c r="L39" s="161"/>
      <c r="M39" s="161"/>
      <c r="N39" s="161"/>
      <c r="O39" s="161"/>
      <c r="P39" s="161"/>
      <c r="Q39" s="161"/>
      <c r="R39" s="161"/>
      <c r="S39" s="161"/>
      <c r="T39" s="161"/>
      <c r="U39" s="161"/>
      <c r="V39" s="161"/>
      <c r="W39" s="161"/>
      <c r="X39" s="161"/>
      <c r="Y39" s="161"/>
      <c r="Z39" s="161"/>
      <c r="AA39" s="161"/>
      <c r="AB39" s="161"/>
      <c r="AC39" s="161"/>
      <c r="AD39" s="161"/>
      <c r="AE39" s="161"/>
      <c r="AF39" s="161"/>
      <c r="AG39" s="161"/>
      <c r="AH39" s="161">
        <v>0</v>
      </c>
      <c r="AI39" s="161">
        <v>0</v>
      </c>
      <c r="AJ39" s="161">
        <v>0</v>
      </c>
      <c r="AK39" s="161">
        <v>0</v>
      </c>
      <c r="AL39" s="161">
        <v>0</v>
      </c>
      <c r="AM39" s="161">
        <v>0</v>
      </c>
      <c r="AN39" s="161">
        <v>0</v>
      </c>
      <c r="AO39" s="161">
        <v>0</v>
      </c>
      <c r="AP39" s="161">
        <v>0</v>
      </c>
      <c r="AQ39" s="161">
        <v>0</v>
      </c>
      <c r="AR39" s="161">
        <v>0</v>
      </c>
      <c r="AS39" s="161">
        <v>0</v>
      </c>
      <c r="AT39" s="161">
        <v>0</v>
      </c>
      <c r="AU39" s="161">
        <v>0</v>
      </c>
      <c r="AV39" s="161">
        <v>0</v>
      </c>
      <c r="AW39" s="161">
        <v>0</v>
      </c>
      <c r="AX39" s="161">
        <v>0</v>
      </c>
      <c r="AY39" s="161">
        <v>0</v>
      </c>
      <c r="AZ39" s="161">
        <v>0</v>
      </c>
      <c r="BA39" s="161">
        <v>0</v>
      </c>
      <c r="BB39" s="161">
        <v>0</v>
      </c>
      <c r="BC39" s="161">
        <v>0</v>
      </c>
      <c r="BD39" s="161">
        <v>0</v>
      </c>
      <c r="BE39" s="161">
        <v>0</v>
      </c>
      <c r="BF39" s="161">
        <v>0</v>
      </c>
      <c r="BG39" s="161">
        <v>0</v>
      </c>
      <c r="BH39" s="161">
        <v>0</v>
      </c>
      <c r="BI39" s="161">
        <v>0</v>
      </c>
      <c r="BJ39" s="161">
        <v>0</v>
      </c>
      <c r="BK39" s="161">
        <v>0</v>
      </c>
      <c r="BL39" s="161">
        <v>62.808164869999999</v>
      </c>
      <c r="BM39" s="161">
        <v>686.4373563700002</v>
      </c>
      <c r="BN39" s="161">
        <v>1276.9055287799997</v>
      </c>
      <c r="BO39" s="161">
        <v>2155.5853004300002</v>
      </c>
      <c r="BP39" s="161">
        <v>4474.8959127000007</v>
      </c>
      <c r="BQ39" s="161">
        <v>6897.8279475099998</v>
      </c>
      <c r="BR39" s="161">
        <v>8726.4629563300005</v>
      </c>
      <c r="BS39" s="161">
        <v>9814.883734269999</v>
      </c>
      <c r="BT39" s="161">
        <v>10143.435834890004</v>
      </c>
      <c r="BU39" s="161">
        <v>10641.56722836</v>
      </c>
      <c r="BV39" s="161">
        <v>10535.008227660001</v>
      </c>
      <c r="BW39" s="161">
        <v>9338.9990123900006</v>
      </c>
      <c r="BX39" s="161">
        <v>8816.6986222800006</v>
      </c>
      <c r="BY39" s="161">
        <v>8181.7660007400018</v>
      </c>
      <c r="BZ39" s="161">
        <v>7561.028869589999</v>
      </c>
      <c r="CA39" s="161">
        <v>7445.6507168099997</v>
      </c>
      <c r="CB39" s="161">
        <v>7136.874771654404</v>
      </c>
      <c r="CC39" s="161">
        <v>2901.4210752859799</v>
      </c>
      <c r="CD39" s="161">
        <v>37.163482288431069</v>
      </c>
      <c r="CE39" s="161">
        <v>-3.0491067669391554</v>
      </c>
      <c r="CF39" s="161">
        <v>-3.1159092228781162</v>
      </c>
      <c r="CG39" s="162">
        <v>-3.1840477279355928</v>
      </c>
    </row>
    <row r="40" spans="1:86" ht="25.5" customHeight="1" x14ac:dyDescent="0.35">
      <c r="A40" s="163"/>
      <c r="B40" s="36" t="s">
        <v>395</v>
      </c>
      <c r="C40" s="232" t="s">
        <v>386</v>
      </c>
      <c r="D40" s="161"/>
      <c r="E40" s="161"/>
      <c r="F40" s="161"/>
      <c r="G40" s="161"/>
      <c r="H40" s="161"/>
      <c r="I40" s="161"/>
      <c r="J40" s="161"/>
      <c r="K40" s="161"/>
      <c r="L40" s="161"/>
      <c r="M40" s="161"/>
      <c r="N40" s="161"/>
      <c r="O40" s="161"/>
      <c r="P40" s="161"/>
      <c r="Q40" s="161"/>
      <c r="R40" s="161"/>
      <c r="S40" s="161"/>
      <c r="T40" s="161"/>
      <c r="U40" s="161"/>
      <c r="V40" s="161"/>
      <c r="W40" s="161"/>
      <c r="X40" s="161"/>
      <c r="Y40" s="161"/>
      <c r="Z40" s="161"/>
      <c r="AA40" s="161"/>
      <c r="AB40" s="161"/>
      <c r="AC40" s="161"/>
      <c r="AD40" s="161"/>
      <c r="AE40" s="161"/>
      <c r="AF40" s="161"/>
      <c r="AG40" s="161"/>
      <c r="AH40" s="161">
        <v>9.4880330298963322</v>
      </c>
      <c r="AI40" s="161">
        <v>10.866673469387752</v>
      </c>
      <c r="AJ40" s="161">
        <v>17.282571428571433</v>
      </c>
      <c r="AK40" s="161">
        <v>27.743444015444013</v>
      </c>
      <c r="AL40" s="161">
        <v>40.311905425307486</v>
      </c>
      <c r="AM40" s="161">
        <v>53.566197515769588</v>
      </c>
      <c r="AN40" s="161">
        <v>55.20599010807841</v>
      </c>
      <c r="AO40" s="161">
        <v>57.077422436565172</v>
      </c>
      <c r="AP40" s="161">
        <v>70.688754873166999</v>
      </c>
      <c r="AQ40" s="161">
        <v>78.567195142753789</v>
      </c>
      <c r="AR40" s="161">
        <v>179.54650471340884</v>
      </c>
      <c r="AS40" s="161">
        <v>178.93825009375556</v>
      </c>
      <c r="AT40" s="161">
        <v>203.56767708643196</v>
      </c>
      <c r="AU40" s="161">
        <v>251.36546329803713</v>
      </c>
      <c r="AV40" s="161">
        <v>412.76617192125207</v>
      </c>
      <c r="AW40" s="161">
        <v>568.30627626515411</v>
      </c>
      <c r="AX40" s="161">
        <v>694.61756287801848</v>
      </c>
      <c r="AY40" s="161">
        <v>871.2947735688274</v>
      </c>
      <c r="AZ40" s="161">
        <v>1069.3193393332856</v>
      </c>
      <c r="BA40" s="161">
        <v>1207.107898236432</v>
      </c>
      <c r="BB40" s="161">
        <v>1267.660666567838</v>
      </c>
      <c r="BC40" s="161">
        <v>942.7268558291513</v>
      </c>
      <c r="BD40" s="161">
        <v>0.85037018855001634</v>
      </c>
      <c r="BE40" s="161">
        <v>0</v>
      </c>
      <c r="BF40" s="161">
        <v>0</v>
      </c>
      <c r="BG40" s="161">
        <v>4.2373578498991461E-2</v>
      </c>
      <c r="BH40" s="161">
        <v>0</v>
      </c>
      <c r="BI40" s="161">
        <v>0</v>
      </c>
      <c r="BJ40" s="161">
        <v>0</v>
      </c>
      <c r="BK40" s="161">
        <v>0</v>
      </c>
      <c r="BL40" s="161">
        <v>0</v>
      </c>
      <c r="BM40" s="161">
        <v>0</v>
      </c>
      <c r="BN40" s="161">
        <v>0</v>
      </c>
      <c r="BO40" s="161">
        <v>0</v>
      </c>
      <c r="BP40" s="161">
        <v>0</v>
      </c>
      <c r="BQ40" s="161">
        <v>0</v>
      </c>
      <c r="BR40" s="161">
        <v>0</v>
      </c>
      <c r="BS40" s="161">
        <v>0</v>
      </c>
      <c r="BT40" s="161">
        <v>0</v>
      </c>
      <c r="BU40" s="161">
        <v>0</v>
      </c>
      <c r="BV40" s="161">
        <v>0</v>
      </c>
      <c r="BW40" s="161">
        <v>0</v>
      </c>
      <c r="BX40" s="161">
        <v>0</v>
      </c>
      <c r="BY40" s="161">
        <v>0</v>
      </c>
      <c r="BZ40" s="161">
        <v>0</v>
      </c>
      <c r="CA40" s="161">
        <v>0</v>
      </c>
      <c r="CB40" s="161">
        <v>0</v>
      </c>
      <c r="CC40" s="161">
        <v>0</v>
      </c>
      <c r="CD40" s="161">
        <v>0</v>
      </c>
      <c r="CE40" s="161">
        <v>0</v>
      </c>
      <c r="CF40" s="161">
        <v>0</v>
      </c>
      <c r="CG40" s="162">
        <v>0</v>
      </c>
    </row>
    <row r="41" spans="1:86" x14ac:dyDescent="0.35">
      <c r="A41" s="163"/>
      <c r="B41" s="36" t="s">
        <v>397</v>
      </c>
      <c r="C41" s="232" t="s">
        <v>386</v>
      </c>
      <c r="D41" s="161"/>
      <c r="E41" s="161"/>
      <c r="F41" s="161"/>
      <c r="G41" s="161"/>
      <c r="H41" s="161"/>
      <c r="I41" s="161"/>
      <c r="J41" s="161"/>
      <c r="K41" s="161"/>
      <c r="L41" s="161"/>
      <c r="M41" s="161"/>
      <c r="N41" s="161"/>
      <c r="O41" s="161"/>
      <c r="P41" s="161"/>
      <c r="Q41" s="161"/>
      <c r="R41" s="161"/>
      <c r="S41" s="161"/>
      <c r="T41" s="161"/>
      <c r="U41" s="161"/>
      <c r="V41" s="161"/>
      <c r="W41" s="161"/>
      <c r="X41" s="161"/>
      <c r="Y41" s="161"/>
      <c r="Z41" s="161"/>
      <c r="AA41" s="161"/>
      <c r="AB41" s="161"/>
      <c r="AC41" s="161"/>
      <c r="AD41" s="161"/>
      <c r="AE41" s="161"/>
      <c r="AF41" s="161"/>
      <c r="AG41" s="161"/>
      <c r="AH41" s="161"/>
      <c r="AI41" s="161"/>
      <c r="AJ41" s="161"/>
      <c r="AK41" s="161"/>
      <c r="AL41" s="161"/>
      <c r="AM41" s="161"/>
      <c r="AN41" s="161"/>
      <c r="AO41" s="161"/>
      <c r="AP41" s="161"/>
      <c r="AQ41" s="161">
        <v>0</v>
      </c>
      <c r="AR41" s="161">
        <v>0</v>
      </c>
      <c r="AS41" s="161">
        <v>0</v>
      </c>
      <c r="AT41" s="161">
        <v>0</v>
      </c>
      <c r="AU41" s="161">
        <v>0</v>
      </c>
      <c r="AV41" s="161">
        <v>0</v>
      </c>
      <c r="AW41" s="161">
        <v>0</v>
      </c>
      <c r="AX41" s="161">
        <v>0</v>
      </c>
      <c r="AY41" s="161">
        <v>0</v>
      </c>
      <c r="AZ41" s="161">
        <v>0</v>
      </c>
      <c r="BA41" s="161">
        <v>0</v>
      </c>
      <c r="BB41" s="161">
        <v>0</v>
      </c>
      <c r="BC41" s="161">
        <v>0</v>
      </c>
      <c r="BD41" s="161">
        <v>0</v>
      </c>
      <c r="BE41" s="161">
        <v>0</v>
      </c>
      <c r="BF41" s="161">
        <v>0</v>
      </c>
      <c r="BG41" s="161">
        <v>0</v>
      </c>
      <c r="BH41" s="161">
        <v>0</v>
      </c>
      <c r="BI41" s="161">
        <v>0</v>
      </c>
      <c r="BJ41" s="161">
        <v>23.645465999999999</v>
      </c>
      <c r="BK41" s="161">
        <v>24.26268</v>
      </c>
      <c r="BL41" s="161">
        <v>26.420592000000003</v>
      </c>
      <c r="BM41" s="161">
        <v>25.445135000000001</v>
      </c>
      <c r="BN41" s="161">
        <v>24.263487999999999</v>
      </c>
      <c r="BO41" s="161">
        <v>25.234683905274146</v>
      </c>
      <c r="BP41" s="161">
        <v>25.400787999999999</v>
      </c>
      <c r="BQ41" s="161">
        <v>26.194805999999996</v>
      </c>
      <c r="BR41" s="161">
        <v>27.426465</v>
      </c>
      <c r="BS41" s="161">
        <v>25.544037070000002</v>
      </c>
      <c r="BT41" s="161">
        <v>25.418902700000004</v>
      </c>
      <c r="BU41" s="161">
        <v>25.523962900000001</v>
      </c>
      <c r="BV41" s="161">
        <v>31.846040880000004</v>
      </c>
      <c r="BW41" s="161">
        <v>24.345475053334301</v>
      </c>
      <c r="BX41" s="161">
        <v>47.236723186118098</v>
      </c>
      <c r="BY41" s="161">
        <v>36.954442576157</v>
      </c>
      <c r="BZ41" s="161">
        <v>35.114056034818503</v>
      </c>
      <c r="CA41" s="161">
        <v>39.2288877476133</v>
      </c>
      <c r="CB41" s="161">
        <v>40.752393506034061</v>
      </c>
      <c r="CC41" s="161">
        <v>40.145342844974621</v>
      </c>
      <c r="CD41" s="161">
        <v>41.125628168791089</v>
      </c>
      <c r="CE41" s="161">
        <v>42.243325187271964</v>
      </c>
      <c r="CF41" s="161">
        <v>43.495813617761918</v>
      </c>
      <c r="CG41" s="162">
        <v>44.821132015752383</v>
      </c>
    </row>
    <row r="42" spans="1:86" x14ac:dyDescent="0.35">
      <c r="A42" s="163"/>
      <c r="B42" s="36" t="s">
        <v>496</v>
      </c>
      <c r="C42" s="232" t="s">
        <v>386</v>
      </c>
      <c r="D42" s="161"/>
      <c r="E42" s="161"/>
      <c r="F42" s="161"/>
      <c r="G42" s="161"/>
      <c r="H42" s="161"/>
      <c r="I42" s="161"/>
      <c r="J42" s="161"/>
      <c r="K42" s="161"/>
      <c r="L42" s="161"/>
      <c r="M42" s="161"/>
      <c r="N42" s="161"/>
      <c r="O42" s="161"/>
      <c r="P42" s="161"/>
      <c r="Q42" s="161"/>
      <c r="R42" s="161"/>
      <c r="S42" s="161"/>
      <c r="T42" s="161"/>
      <c r="U42" s="161"/>
      <c r="V42" s="161"/>
      <c r="W42" s="161"/>
      <c r="X42" s="161"/>
      <c r="Y42" s="161"/>
      <c r="Z42" s="161"/>
      <c r="AA42" s="161"/>
      <c r="AB42" s="161"/>
      <c r="AC42" s="161"/>
      <c r="AD42" s="161"/>
      <c r="AE42" s="161"/>
      <c r="AF42" s="161"/>
      <c r="AG42" s="161"/>
      <c r="AH42" s="161">
        <v>400.06040998931815</v>
      </c>
      <c r="AI42" s="161">
        <v>440.24186395917997</v>
      </c>
      <c r="AJ42" s="161">
        <v>568.64676658977396</v>
      </c>
      <c r="AK42" s="161">
        <v>919.19447132057121</v>
      </c>
      <c r="AL42" s="161">
        <v>1181.6407082203809</v>
      </c>
      <c r="AM42" s="161">
        <v>1396.9133752255298</v>
      </c>
      <c r="AN42" s="161">
        <v>1572.5977774696016</v>
      </c>
      <c r="AO42" s="161">
        <v>1763.5441134969951</v>
      </c>
      <c r="AP42" s="161">
        <v>1896.6084945680932</v>
      </c>
      <c r="AQ42" s="161">
        <v>1963.1883599218736</v>
      </c>
      <c r="AR42" s="161">
        <v>1903.5669999999996</v>
      </c>
      <c r="AS42" s="161">
        <v>2187.5540000000001</v>
      </c>
      <c r="AT42" s="161">
        <v>2771.8209999999999</v>
      </c>
      <c r="AU42" s="161">
        <v>3785.5240000000008</v>
      </c>
      <c r="AV42" s="161">
        <v>5004.2709999999997</v>
      </c>
      <c r="AW42" s="161">
        <v>6027.8400000000011</v>
      </c>
      <c r="AX42" s="161">
        <v>6701.0210236028324</v>
      </c>
      <c r="AY42" s="161">
        <v>7259.8193451132465</v>
      </c>
      <c r="AZ42" s="161">
        <v>7627.8412922717607</v>
      </c>
      <c r="BA42" s="161">
        <v>7388.3815092242394</v>
      </c>
      <c r="BB42" s="161">
        <v>7213.0624270478074</v>
      </c>
      <c r="BC42" s="161">
        <v>7066.8309277856351</v>
      </c>
      <c r="BD42" s="161">
        <v>6955.0272430824934</v>
      </c>
      <c r="BE42" s="161">
        <v>7130.0830912703177</v>
      </c>
      <c r="BF42" s="161">
        <v>7853.4141332420995</v>
      </c>
      <c r="BG42" s="161">
        <v>7907.4304242871603</v>
      </c>
      <c r="BH42" s="161">
        <v>8609.1099443174389</v>
      </c>
      <c r="BI42" s="161">
        <v>9364.2666422585644</v>
      </c>
      <c r="BJ42" s="161">
        <v>9979.0686760457666</v>
      </c>
      <c r="BK42" s="161">
        <v>10808.197886514117</v>
      </c>
      <c r="BL42" s="161">
        <v>11599.496940774132</v>
      </c>
      <c r="BM42" s="161">
        <v>14226.791440390265</v>
      </c>
      <c r="BN42" s="161">
        <v>15478.01053884067</v>
      </c>
      <c r="BO42" s="161">
        <v>16578.667176283001</v>
      </c>
      <c r="BP42" s="161">
        <v>17472.491649240532</v>
      </c>
      <c r="BQ42" s="161">
        <v>17625.749532084679</v>
      </c>
      <c r="BR42" s="161">
        <v>17738.510614072031</v>
      </c>
      <c r="BS42" s="161">
        <v>17716.225635332288</v>
      </c>
      <c r="BT42" s="161">
        <v>17111.31100400001</v>
      </c>
      <c r="BU42" s="161">
        <v>16213.076773759509</v>
      </c>
      <c r="BV42" s="161">
        <v>14895.346253314372</v>
      </c>
      <c r="BW42" s="161">
        <v>12614.417210150652</v>
      </c>
      <c r="BX42" s="161">
        <v>11565.004433577658</v>
      </c>
      <c r="BY42" s="161">
        <v>10435.361701867883</v>
      </c>
      <c r="BZ42" s="161">
        <v>9689.0704626740935</v>
      </c>
      <c r="CA42" s="161">
        <v>9524.4980320953309</v>
      </c>
      <c r="CB42" s="161">
        <v>8567.4767805593856</v>
      </c>
      <c r="CC42" s="161">
        <v>5313.4985840212039</v>
      </c>
      <c r="CD42" s="161">
        <v>4443.5987285524625</v>
      </c>
      <c r="CE42" s="161">
        <v>4657.0452430924825</v>
      </c>
      <c r="CF42" s="161">
        <v>4890.7892696353092</v>
      </c>
      <c r="CG42" s="162">
        <v>5191.0691592146622</v>
      </c>
      <c r="CH42" s="51"/>
    </row>
    <row r="43" spans="1:86" x14ac:dyDescent="0.35">
      <c r="A43" s="163"/>
      <c r="B43" s="36" t="s">
        <v>497</v>
      </c>
      <c r="C43" s="232"/>
      <c r="D43" s="161"/>
      <c r="E43" s="161"/>
      <c r="F43" s="161"/>
      <c r="G43" s="161"/>
      <c r="H43" s="161"/>
      <c r="I43" s="161"/>
      <c r="J43" s="161"/>
      <c r="K43" s="161"/>
      <c r="L43" s="161"/>
      <c r="M43" s="161"/>
      <c r="N43" s="161"/>
      <c r="O43" s="161"/>
      <c r="P43" s="161"/>
      <c r="Q43" s="161"/>
      <c r="R43" s="161"/>
      <c r="S43" s="161"/>
      <c r="T43" s="161"/>
      <c r="U43" s="161"/>
      <c r="V43" s="161"/>
      <c r="W43" s="161"/>
      <c r="X43" s="161"/>
      <c r="Y43" s="161"/>
      <c r="Z43" s="161"/>
      <c r="AA43" s="161"/>
      <c r="AB43" s="161"/>
      <c r="AC43" s="161"/>
      <c r="AD43" s="161"/>
      <c r="AE43" s="161"/>
      <c r="AF43" s="161"/>
      <c r="AG43" s="161"/>
      <c r="AH43" s="161">
        <f t="shared" ref="AH43:CG43" si="8">AH44+AH45</f>
        <v>1464.8799002303704</v>
      </c>
      <c r="AI43" s="161">
        <f t="shared" si="8"/>
        <v>1566.6545731758174</v>
      </c>
      <c r="AJ43" s="161">
        <f t="shared" si="8"/>
        <v>1709.6298947492835</v>
      </c>
      <c r="AK43" s="161">
        <f t="shared" si="8"/>
        <v>1939.3371101902235</v>
      </c>
      <c r="AL43" s="161">
        <f t="shared" si="8"/>
        <v>2018.3858538928052</v>
      </c>
      <c r="AM43" s="161">
        <f t="shared" si="8"/>
        <v>1983.5131201487716</v>
      </c>
      <c r="AN43" s="161">
        <f t="shared" si="8"/>
        <v>2229.6929080455766</v>
      </c>
      <c r="AO43" s="161">
        <f t="shared" si="8"/>
        <v>2385.3584528281144</v>
      </c>
      <c r="AP43" s="161">
        <f t="shared" si="8"/>
        <v>2540.8851443259509</v>
      </c>
      <c r="AQ43" s="161">
        <f t="shared" si="8"/>
        <v>2770.8038001728723</v>
      </c>
      <c r="AR43" s="161">
        <f t="shared" si="8"/>
        <v>3071.0069726615129</v>
      </c>
      <c r="AS43" s="161">
        <f t="shared" si="8"/>
        <v>3445.7356607322959</v>
      </c>
      <c r="AT43" s="161">
        <f t="shared" si="8"/>
        <v>3909.3091318653651</v>
      </c>
      <c r="AU43" s="161">
        <f t="shared" si="8"/>
        <v>4822.5585151932555</v>
      </c>
      <c r="AV43" s="161">
        <f t="shared" si="8"/>
        <v>5517.3492158348699</v>
      </c>
      <c r="AW43" s="161">
        <f t="shared" si="8"/>
        <v>6259.5761130737392</v>
      </c>
      <c r="AX43" s="161">
        <f t="shared" si="8"/>
        <v>6798.8215213289559</v>
      </c>
      <c r="AY43" s="161">
        <f t="shared" si="8"/>
        <v>6833.847811731509</v>
      </c>
      <c r="AZ43" s="161">
        <f t="shared" si="8"/>
        <v>6792.729131563492</v>
      </c>
      <c r="BA43" s="161">
        <f t="shared" si="8"/>
        <v>6744.3441169455091</v>
      </c>
      <c r="BB43" s="161">
        <f t="shared" si="8"/>
        <v>6819.8417430900072</v>
      </c>
      <c r="BC43" s="161">
        <f t="shared" si="8"/>
        <v>6629.3074691405118</v>
      </c>
      <c r="BD43" s="161">
        <f t="shared" si="8"/>
        <v>6763.0990000000002</v>
      </c>
      <c r="BE43" s="161">
        <f t="shared" si="8"/>
        <v>6749.0433528570848</v>
      </c>
      <c r="BF43" s="161">
        <f t="shared" si="8"/>
        <v>6757.9545089520061</v>
      </c>
      <c r="BG43" s="161">
        <f t="shared" si="8"/>
        <v>6724.1235550023994</v>
      </c>
      <c r="BH43" s="161">
        <f t="shared" si="8"/>
        <v>6662.027</v>
      </c>
      <c r="BI43" s="161">
        <f t="shared" si="8"/>
        <v>6649.9306075199993</v>
      </c>
      <c r="BJ43" s="161">
        <f t="shared" si="8"/>
        <v>6566.1693209299992</v>
      </c>
      <c r="BK43" s="161">
        <f t="shared" si="8"/>
        <v>6657.0001817393668</v>
      </c>
      <c r="BL43" s="161">
        <f t="shared" si="8"/>
        <v>6515.843602259999</v>
      </c>
      <c r="BM43" s="161">
        <f t="shared" si="8"/>
        <v>6108.3423565899984</v>
      </c>
      <c r="BN43" s="161">
        <f t="shared" si="8"/>
        <v>5556.0370140352561</v>
      </c>
      <c r="BO43" s="161">
        <f t="shared" si="8"/>
        <v>4935.2797263499997</v>
      </c>
      <c r="BP43" s="161">
        <f t="shared" si="8"/>
        <v>3275.8454461099991</v>
      </c>
      <c r="BQ43" s="161">
        <f t="shared" si="8"/>
        <v>1186.7982191800004</v>
      </c>
      <c r="BR43" s="161">
        <f t="shared" si="8"/>
        <v>244.52811802000025</v>
      </c>
      <c r="BS43" s="161">
        <f t="shared" si="8"/>
        <v>61.927221750000001</v>
      </c>
      <c r="BT43" s="161">
        <f t="shared" si="8"/>
        <v>14.895368320000006</v>
      </c>
      <c r="BU43" s="161">
        <f t="shared" si="8"/>
        <v>8.92846355</v>
      </c>
      <c r="BV43" s="161">
        <f t="shared" si="8"/>
        <v>0</v>
      </c>
      <c r="BW43" s="161">
        <f t="shared" si="8"/>
        <v>4.8241001800000003</v>
      </c>
      <c r="BX43" s="161">
        <f t="shared" si="8"/>
        <v>4.6269738</v>
      </c>
      <c r="BY43" s="161">
        <f t="shared" si="8"/>
        <v>0</v>
      </c>
      <c r="BZ43" s="161">
        <f t="shared" si="8"/>
        <v>11.75940172</v>
      </c>
      <c r="CA43" s="161">
        <f t="shared" si="8"/>
        <v>-0.90839022999999974</v>
      </c>
      <c r="CB43" s="161">
        <f t="shared" si="8"/>
        <v>-0.29011564612193586</v>
      </c>
      <c r="CC43" s="161">
        <f t="shared" si="8"/>
        <v>1.6159446241153261</v>
      </c>
      <c r="CD43" s="161">
        <f t="shared" si="8"/>
        <v>1.1389192963279184</v>
      </c>
      <c r="CE43" s="161">
        <f t="shared" si="8"/>
        <v>1.1758137078665754</v>
      </c>
      <c r="CF43" s="161">
        <f t="shared" si="8"/>
        <v>1.2048966194086332</v>
      </c>
      <c r="CG43" s="162">
        <f t="shared" si="8"/>
        <v>0.70382822350564067</v>
      </c>
    </row>
    <row r="44" spans="1:86" x14ac:dyDescent="0.35">
      <c r="A44" s="163"/>
      <c r="B44" s="56" t="s">
        <v>491</v>
      </c>
      <c r="C44" s="232" t="s">
        <v>380</v>
      </c>
      <c r="D44" s="161"/>
      <c r="E44" s="161"/>
      <c r="F44" s="161"/>
      <c r="G44" s="161"/>
      <c r="H44" s="161"/>
      <c r="I44" s="161"/>
      <c r="J44" s="161"/>
      <c r="K44" s="161"/>
      <c r="L44" s="161"/>
      <c r="M44" s="161"/>
      <c r="N44" s="161"/>
      <c r="O44" s="161"/>
      <c r="P44" s="161"/>
      <c r="Q44" s="161"/>
      <c r="R44" s="161"/>
      <c r="S44" s="161"/>
      <c r="T44" s="161"/>
      <c r="U44" s="161"/>
      <c r="V44" s="161"/>
      <c r="W44" s="161"/>
      <c r="X44" s="161"/>
      <c r="Y44" s="161"/>
      <c r="Z44" s="161"/>
      <c r="AA44" s="161"/>
      <c r="AB44" s="161"/>
      <c r="AC44" s="161"/>
      <c r="AD44" s="161"/>
      <c r="AE44" s="161"/>
      <c r="AF44" s="161"/>
      <c r="AG44" s="161"/>
      <c r="AH44" s="161">
        <v>1464.8799002303704</v>
      </c>
      <c r="AI44" s="161">
        <v>1563.7571363132186</v>
      </c>
      <c r="AJ44" s="161">
        <v>1699.9689052344463</v>
      </c>
      <c r="AK44" s="161">
        <v>1914.2194214068734</v>
      </c>
      <c r="AL44" s="161">
        <v>1967.2233041062173</v>
      </c>
      <c r="AM44" s="161">
        <v>1918.8886097671293</v>
      </c>
      <c r="AN44" s="161">
        <v>2133.5678336354131</v>
      </c>
      <c r="AO44" s="161">
        <v>2264.0449636063704</v>
      </c>
      <c r="AP44" s="161">
        <v>2357.3960325057928</v>
      </c>
      <c r="AQ44" s="161">
        <v>2524.8185484831092</v>
      </c>
      <c r="AR44" s="161">
        <v>2759.3569476339931</v>
      </c>
      <c r="AS44" s="161">
        <v>3041.1783545608605</v>
      </c>
      <c r="AT44" s="161">
        <v>3382.5662378716502</v>
      </c>
      <c r="AU44" s="161">
        <v>4095.2793528704351</v>
      </c>
      <c r="AV44" s="161">
        <v>4606.0480376743026</v>
      </c>
      <c r="AW44" s="161">
        <v>5122.482499353242</v>
      </c>
      <c r="AX44" s="161">
        <v>5472.091011319163</v>
      </c>
      <c r="AY44" s="161">
        <v>5518.7521419162849</v>
      </c>
      <c r="AZ44" s="161">
        <v>5634.0700627548977</v>
      </c>
      <c r="BA44" s="161">
        <v>5761.3166007132186</v>
      </c>
      <c r="BB44" s="161">
        <v>5954.2356985493152</v>
      </c>
      <c r="BC44" s="161">
        <v>5897.0027550317054</v>
      </c>
      <c r="BD44" s="161">
        <v>6067.8</v>
      </c>
      <c r="BE44" s="161">
        <v>6232.6540000000005</v>
      </c>
      <c r="BF44" s="161">
        <v>6285.2789345025994</v>
      </c>
      <c r="BG44" s="161">
        <v>6276.3924125434996</v>
      </c>
      <c r="BH44" s="161">
        <v>6280.482</v>
      </c>
      <c r="BI44" s="161">
        <v>6337.2311226471993</v>
      </c>
      <c r="BJ44" s="161">
        <v>6282.6829899695995</v>
      </c>
      <c r="BK44" s="161">
        <v>6409.2477563293669</v>
      </c>
      <c r="BL44" s="161">
        <v>6300.9027961799993</v>
      </c>
      <c r="BM44" s="161">
        <v>5929.8654520099981</v>
      </c>
      <c r="BN44" s="161">
        <v>5398.6394528542078</v>
      </c>
      <c r="BO44" s="161">
        <v>4809.0716982724962</v>
      </c>
      <c r="BP44" s="161">
        <v>3192.1959452440233</v>
      </c>
      <c r="BQ44" s="161">
        <v>1158.650677876062</v>
      </c>
      <c r="BR44" s="161">
        <v>239.36880059000026</v>
      </c>
      <c r="BS44" s="161">
        <v>60.867937879806497</v>
      </c>
      <c r="BT44" s="161">
        <v>14.721450121824157</v>
      </c>
      <c r="BU44" s="161">
        <v>8.8374588997630372</v>
      </c>
      <c r="BV44" s="161">
        <v>0</v>
      </c>
      <c r="BW44" s="161">
        <v>4.8091496979834343</v>
      </c>
      <c r="BX44" s="161">
        <v>4.6117460446801477</v>
      </c>
      <c r="BY44" s="161">
        <v>0</v>
      </c>
      <c r="BZ44" s="161">
        <v>11.75940172</v>
      </c>
      <c r="CA44" s="161">
        <v>-0.90839022999999974</v>
      </c>
      <c r="CB44" s="161">
        <v>-0.29011564612193586</v>
      </c>
      <c r="CC44" s="161">
        <v>1.6159446241153261</v>
      </c>
      <c r="CD44" s="161">
        <v>1.1389192963279184</v>
      </c>
      <c r="CE44" s="161">
        <v>1.1758137078665754</v>
      </c>
      <c r="CF44" s="161">
        <v>1.2048966194086332</v>
      </c>
      <c r="CG44" s="162">
        <v>0.70382822350564067</v>
      </c>
    </row>
    <row r="45" spans="1:86" x14ac:dyDescent="0.35">
      <c r="A45" s="163"/>
      <c r="B45" s="56" t="s">
        <v>492</v>
      </c>
      <c r="C45" s="232" t="s">
        <v>380</v>
      </c>
      <c r="D45" s="161"/>
      <c r="E45" s="161"/>
      <c r="F45" s="161"/>
      <c r="G45" s="161"/>
      <c r="H45" s="161"/>
      <c r="I45" s="161"/>
      <c r="J45" s="161"/>
      <c r="K45" s="161"/>
      <c r="L45" s="161"/>
      <c r="M45" s="161"/>
      <c r="N45" s="161"/>
      <c r="O45" s="161"/>
      <c r="P45" s="161"/>
      <c r="Q45" s="161"/>
      <c r="R45" s="161"/>
      <c r="S45" s="161"/>
      <c r="T45" s="161"/>
      <c r="U45" s="161"/>
      <c r="V45" s="161"/>
      <c r="W45" s="161"/>
      <c r="X45" s="161"/>
      <c r="Y45" s="161"/>
      <c r="Z45" s="161"/>
      <c r="AA45" s="161"/>
      <c r="AB45" s="161"/>
      <c r="AC45" s="161"/>
      <c r="AD45" s="161"/>
      <c r="AE45" s="161"/>
      <c r="AF45" s="161"/>
      <c r="AG45" s="161"/>
      <c r="AH45" s="161">
        <v>0</v>
      </c>
      <c r="AI45" s="161">
        <v>2.8974368625987705</v>
      </c>
      <c r="AJ45" s="161">
        <v>9.6609895148372367</v>
      </c>
      <c r="AK45" s="161">
        <v>25.117688783350097</v>
      </c>
      <c r="AL45" s="161">
        <v>51.162549786587917</v>
      </c>
      <c r="AM45" s="161">
        <v>64.624510381642168</v>
      </c>
      <c r="AN45" s="161">
        <v>96.125074410163435</v>
      </c>
      <c r="AO45" s="161">
        <v>121.31348922174391</v>
      </c>
      <c r="AP45" s="161">
        <v>183.4891118201582</v>
      </c>
      <c r="AQ45" s="161">
        <v>245.98525168976292</v>
      </c>
      <c r="AR45" s="161">
        <v>311.65002502751975</v>
      </c>
      <c r="AS45" s="161">
        <v>404.55730617143536</v>
      </c>
      <c r="AT45" s="161">
        <v>526.74289399371503</v>
      </c>
      <c r="AU45" s="161">
        <v>727.27916232282041</v>
      </c>
      <c r="AV45" s="161">
        <v>911.30117816056713</v>
      </c>
      <c r="AW45" s="161">
        <v>1137.0936137204967</v>
      </c>
      <c r="AX45" s="161">
        <v>1326.7305100097926</v>
      </c>
      <c r="AY45" s="161">
        <v>1315.095669815224</v>
      </c>
      <c r="AZ45" s="161">
        <v>1158.6590688085946</v>
      </c>
      <c r="BA45" s="161">
        <v>983.02751623229062</v>
      </c>
      <c r="BB45" s="161">
        <v>865.6060445406921</v>
      </c>
      <c r="BC45" s="161">
        <v>732.30471410880648</v>
      </c>
      <c r="BD45" s="161">
        <v>695.29899999999998</v>
      </c>
      <c r="BE45" s="161">
        <v>516.38935285708476</v>
      </c>
      <c r="BF45" s="161">
        <v>472.67557444940707</v>
      </c>
      <c r="BG45" s="161">
        <v>447.73114245890002</v>
      </c>
      <c r="BH45" s="161">
        <v>381.54500000000002</v>
      </c>
      <c r="BI45" s="161">
        <v>312.69948487280004</v>
      </c>
      <c r="BJ45" s="161">
        <v>283.48633096040004</v>
      </c>
      <c r="BK45" s="161">
        <v>247.75242540999994</v>
      </c>
      <c r="BL45" s="161">
        <v>214.94080607999948</v>
      </c>
      <c r="BM45" s="161">
        <v>178.47690458000002</v>
      </c>
      <c r="BN45" s="161">
        <v>157.3975611810487</v>
      </c>
      <c r="BO45" s="161">
        <v>126.20802807750385</v>
      </c>
      <c r="BP45" s="161">
        <v>83.64950086597598</v>
      </c>
      <c r="BQ45" s="161">
        <v>28.147541303938436</v>
      </c>
      <c r="BR45" s="161">
        <v>5.1593174300000015</v>
      </c>
      <c r="BS45" s="161">
        <v>1.0592838701935048</v>
      </c>
      <c r="BT45" s="161">
        <v>0.17391819817584997</v>
      </c>
      <c r="BU45" s="161">
        <v>9.1004650236962456E-2</v>
      </c>
      <c r="BV45" s="161">
        <v>0</v>
      </c>
      <c r="BW45" s="161">
        <v>1.495048201656634E-2</v>
      </c>
      <c r="BX45" s="161">
        <v>1.522775531985252E-2</v>
      </c>
      <c r="BY45" s="161">
        <v>0</v>
      </c>
      <c r="BZ45" s="161">
        <v>0</v>
      </c>
      <c r="CA45" s="161">
        <v>0</v>
      </c>
      <c r="CB45" s="161">
        <v>0</v>
      </c>
      <c r="CC45" s="161">
        <v>0</v>
      </c>
      <c r="CD45" s="161">
        <v>0</v>
      </c>
      <c r="CE45" s="161">
        <v>0</v>
      </c>
      <c r="CF45" s="161">
        <v>0</v>
      </c>
      <c r="CG45" s="162">
        <v>0</v>
      </c>
    </row>
    <row r="46" spans="1:86" ht="25.5" customHeight="1" x14ac:dyDescent="0.35">
      <c r="A46" s="163"/>
      <c r="B46" s="36" t="s">
        <v>484</v>
      </c>
      <c r="C46" s="232"/>
      <c r="D46" s="161"/>
      <c r="E46" s="161"/>
      <c r="F46" s="161"/>
      <c r="G46" s="161"/>
      <c r="H46" s="161"/>
      <c r="I46" s="161"/>
      <c r="J46" s="161"/>
      <c r="K46" s="161"/>
      <c r="L46" s="161"/>
      <c r="M46" s="161"/>
      <c r="N46" s="161"/>
      <c r="O46" s="161"/>
      <c r="P46" s="161"/>
      <c r="Q46" s="161"/>
      <c r="R46" s="161"/>
      <c r="S46" s="161"/>
      <c r="T46" s="161"/>
      <c r="U46" s="161"/>
      <c r="V46" s="161"/>
      <c r="W46" s="161"/>
      <c r="X46" s="161"/>
      <c r="Y46" s="161"/>
      <c r="Z46" s="161"/>
      <c r="AA46" s="161"/>
      <c r="AB46" s="161"/>
      <c r="AC46" s="161"/>
      <c r="AD46" s="161"/>
      <c r="AE46" s="161"/>
      <c r="AF46" s="161"/>
      <c r="AG46" s="161"/>
      <c r="AH46" s="161">
        <v>715.29671786231086</v>
      </c>
      <c r="AI46" s="161">
        <v>752.03729900000008</v>
      </c>
      <c r="AJ46" s="161">
        <v>1044.5315915384615</v>
      </c>
      <c r="AK46" s="161">
        <v>1759.6079995000002</v>
      </c>
      <c r="AL46" s="161">
        <v>2920.6913872499999</v>
      </c>
      <c r="AM46" s="161">
        <v>3728.8582142499999</v>
      </c>
      <c r="AN46" s="161">
        <v>4266.2066212499994</v>
      </c>
      <c r="AO46" s="161">
        <v>4908.8906778571427</v>
      </c>
      <c r="AP46" s="161">
        <v>5267.6425555999995</v>
      </c>
      <c r="AQ46" s="161">
        <v>5101.8941500000001</v>
      </c>
      <c r="AR46" s="161">
        <v>4426.0124669999996</v>
      </c>
      <c r="AS46" s="161">
        <v>4230.9712953333328</v>
      </c>
      <c r="AT46" s="161">
        <v>5016.109444333335</v>
      </c>
      <c r="AU46" s="161">
        <v>6837.1401795117308</v>
      </c>
      <c r="AV46" s="161">
        <v>8511.8200803333348</v>
      </c>
      <c r="AW46" s="161">
        <v>9342.0904343333332</v>
      </c>
      <c r="AX46" s="161">
        <v>9675.5949999999993</v>
      </c>
      <c r="AY46" s="161">
        <v>10107.044</v>
      </c>
      <c r="AZ46" s="161">
        <v>8242.1565198265725</v>
      </c>
      <c r="BA46" s="161">
        <v>6089.4680000000008</v>
      </c>
      <c r="BB46" s="161">
        <v>6064.2970000000005</v>
      </c>
      <c r="BC46" s="161">
        <v>5972.3520000000008</v>
      </c>
      <c r="BD46" s="161">
        <v>6144.9049999999988</v>
      </c>
      <c r="BE46" s="161">
        <v>6359.7761194121722</v>
      </c>
      <c r="BF46" s="161">
        <v>6177.2107109526005</v>
      </c>
      <c r="BG46" s="161">
        <v>6635.40725241993</v>
      </c>
      <c r="BH46" s="161">
        <v>6750.9130000000005</v>
      </c>
      <c r="BI46" s="161">
        <v>6623.9960046050001</v>
      </c>
      <c r="BJ46" s="161">
        <v>6788.7708489100005</v>
      </c>
      <c r="BK46" s="161">
        <v>7290.4738887753147</v>
      </c>
      <c r="BL46" s="161">
        <v>7229.0433295422672</v>
      </c>
      <c r="BM46" s="161">
        <v>7496.7875480742032</v>
      </c>
      <c r="BN46" s="161">
        <v>7223.1762919586681</v>
      </c>
      <c r="BO46" s="161">
        <v>6546.1577279129015</v>
      </c>
      <c r="BP46" s="161">
        <v>5016.6436447824599</v>
      </c>
      <c r="BQ46" s="161">
        <v>3410.651326137533</v>
      </c>
      <c r="BR46" s="161">
        <v>2773.9850550374172</v>
      </c>
      <c r="BS46" s="161">
        <v>2458.8870452877059</v>
      </c>
      <c r="BT46" s="161">
        <v>2172.7023094668471</v>
      </c>
      <c r="BU46" s="161">
        <v>2096.0922426807024</v>
      </c>
      <c r="BV46" s="161">
        <v>1806.6761388965706</v>
      </c>
      <c r="BW46" s="161">
        <v>1357.9129240471905</v>
      </c>
      <c r="BX46" s="161">
        <v>1062.9828620848775</v>
      </c>
      <c r="BY46" s="161">
        <v>761.11307115490683</v>
      </c>
      <c r="BZ46" s="161">
        <v>861.63813793875784</v>
      </c>
      <c r="CA46" s="161">
        <v>645.02360802022861</v>
      </c>
      <c r="CB46" s="161">
        <v>270.68583764400324</v>
      </c>
      <c r="CC46" s="161">
        <v>4.5384021222374976E-2</v>
      </c>
      <c r="CD46" s="161">
        <v>-0.18440436980558264</v>
      </c>
      <c r="CE46" s="161">
        <v>-2.3230750681958878</v>
      </c>
      <c r="CF46" s="161">
        <v>-2.8326043030786967</v>
      </c>
      <c r="CG46" s="162">
        <v>-2.9348597255026463</v>
      </c>
    </row>
    <row r="47" spans="1:86" x14ac:dyDescent="0.35">
      <c r="A47" s="163"/>
      <c r="B47" s="56" t="s">
        <v>498</v>
      </c>
      <c r="C47" s="232" t="s">
        <v>386</v>
      </c>
      <c r="D47" s="161"/>
      <c r="E47" s="161"/>
      <c r="F47" s="161"/>
      <c r="G47" s="161"/>
      <c r="H47" s="161"/>
      <c r="I47" s="161"/>
      <c r="J47" s="161"/>
      <c r="K47" s="161"/>
      <c r="L47" s="161"/>
      <c r="M47" s="161"/>
      <c r="N47" s="161"/>
      <c r="O47" s="161"/>
      <c r="P47" s="161"/>
      <c r="Q47" s="161"/>
      <c r="R47" s="161"/>
      <c r="S47" s="161"/>
      <c r="T47" s="161"/>
      <c r="U47" s="161"/>
      <c r="V47" s="161"/>
      <c r="W47" s="161"/>
      <c r="X47" s="161"/>
      <c r="Y47" s="161"/>
      <c r="Z47" s="161"/>
      <c r="AA47" s="161"/>
      <c r="AB47" s="161"/>
      <c r="AC47" s="161"/>
      <c r="AD47" s="161"/>
      <c r="AE47" s="161"/>
      <c r="AF47" s="161"/>
      <c r="AG47" s="161"/>
      <c r="AH47" s="161">
        <v>0</v>
      </c>
      <c r="AI47" s="161">
        <v>2.0791458048585989</v>
      </c>
      <c r="AJ47" s="161">
        <v>3.7424624487454778</v>
      </c>
      <c r="AK47" s="161">
        <v>4.7820353511747768</v>
      </c>
      <c r="AL47" s="161">
        <v>8.1086686389485365</v>
      </c>
      <c r="AM47" s="161">
        <v>21.623116370529431</v>
      </c>
      <c r="AN47" s="161">
        <v>41.582916097171989</v>
      </c>
      <c r="AO47" s="161">
        <v>72.35427400907929</v>
      </c>
      <c r="AP47" s="161">
        <v>103.95729024293001</v>
      </c>
      <c r="AQ47" s="161">
        <v>139.51068350601201</v>
      </c>
      <c r="AR47" s="161">
        <v>182.54900166658501</v>
      </c>
      <c r="AS47" s="161">
        <v>229.74561143687527</v>
      </c>
      <c r="AT47" s="161">
        <v>251.9138825897187</v>
      </c>
      <c r="AU47" s="161">
        <v>322.46952062524298</v>
      </c>
      <c r="AV47" s="161">
        <v>389.73388162224228</v>
      </c>
      <c r="AW47" s="161">
        <v>462.72661970850959</v>
      </c>
      <c r="AX47" s="161">
        <v>478.80049192921024</v>
      </c>
      <c r="AY47" s="161">
        <v>480.76420050781519</v>
      </c>
      <c r="AZ47" s="161">
        <v>487.18098724935635</v>
      </c>
      <c r="BA47" s="161">
        <v>493.93324999863</v>
      </c>
      <c r="BB47" s="161">
        <v>496.25659195105163</v>
      </c>
      <c r="BC47" s="161">
        <v>496.5127764741809</v>
      </c>
      <c r="BD47" s="161">
        <v>485.25471579187501</v>
      </c>
      <c r="BE47" s="161">
        <v>489.04849039406668</v>
      </c>
      <c r="BF47" s="161">
        <v>147.12428187369665</v>
      </c>
      <c r="BG47" s="161">
        <v>64.975747559198723</v>
      </c>
      <c r="BH47" s="161">
        <v>0</v>
      </c>
      <c r="BI47" s="161">
        <v>0</v>
      </c>
      <c r="BJ47" s="161">
        <v>0</v>
      </c>
      <c r="BK47" s="161">
        <v>0</v>
      </c>
      <c r="BL47" s="161">
        <v>0</v>
      </c>
      <c r="BM47" s="161">
        <v>0</v>
      </c>
      <c r="BN47" s="161">
        <v>0</v>
      </c>
      <c r="BO47" s="161">
        <v>0</v>
      </c>
      <c r="BP47" s="161">
        <v>0</v>
      </c>
      <c r="BQ47" s="161">
        <v>0</v>
      </c>
      <c r="BR47" s="161">
        <v>0</v>
      </c>
      <c r="BS47" s="161">
        <v>0</v>
      </c>
      <c r="BT47" s="161">
        <v>0</v>
      </c>
      <c r="BU47" s="161">
        <v>0</v>
      </c>
      <c r="BV47" s="161">
        <v>0</v>
      </c>
      <c r="BW47" s="161">
        <v>0</v>
      </c>
      <c r="BX47" s="161">
        <v>0</v>
      </c>
      <c r="BY47" s="161">
        <v>0</v>
      </c>
      <c r="BZ47" s="161">
        <v>0</v>
      </c>
      <c r="CA47" s="161">
        <v>0</v>
      </c>
      <c r="CB47" s="161">
        <v>0</v>
      </c>
      <c r="CC47" s="161">
        <v>0</v>
      </c>
      <c r="CD47" s="161">
        <v>0</v>
      </c>
      <c r="CE47" s="161">
        <v>0</v>
      </c>
      <c r="CF47" s="161">
        <v>0</v>
      </c>
      <c r="CG47" s="162">
        <v>0</v>
      </c>
    </row>
    <row r="48" spans="1:86" x14ac:dyDescent="0.35">
      <c r="A48" s="163"/>
      <c r="B48" s="56" t="s">
        <v>499</v>
      </c>
      <c r="C48" s="232" t="s">
        <v>386</v>
      </c>
      <c r="D48" s="161"/>
      <c r="E48" s="161"/>
      <c r="F48" s="161"/>
      <c r="G48" s="161"/>
      <c r="H48" s="161"/>
      <c r="I48" s="161"/>
      <c r="J48" s="161"/>
      <c r="K48" s="161"/>
      <c r="L48" s="161"/>
      <c r="M48" s="161"/>
      <c r="N48" s="161"/>
      <c r="O48" s="161"/>
      <c r="P48" s="161"/>
      <c r="Q48" s="161"/>
      <c r="R48" s="161"/>
      <c r="S48" s="161"/>
      <c r="T48" s="161"/>
      <c r="U48" s="161"/>
      <c r="V48" s="161"/>
      <c r="W48" s="161"/>
      <c r="X48" s="161"/>
      <c r="Y48" s="161"/>
      <c r="Z48" s="161"/>
      <c r="AA48" s="161"/>
      <c r="AB48" s="161"/>
      <c r="AC48" s="161"/>
      <c r="AD48" s="161"/>
      <c r="AE48" s="161"/>
      <c r="AF48" s="161"/>
      <c r="AG48" s="161"/>
      <c r="AH48" s="161">
        <f>AH46-AH47</f>
        <v>715.29671786231086</v>
      </c>
      <c r="AI48" s="161">
        <f t="shared" ref="AI48:CG48" si="9">AI46-AI47</f>
        <v>749.95815319514145</v>
      </c>
      <c r="AJ48" s="161">
        <f t="shared" si="9"/>
        <v>1040.789129089716</v>
      </c>
      <c r="AK48" s="161">
        <f t="shared" si="9"/>
        <v>1754.8259641488255</v>
      </c>
      <c r="AL48" s="161">
        <f t="shared" si="9"/>
        <v>2912.5827186110514</v>
      </c>
      <c r="AM48" s="161">
        <f t="shared" si="9"/>
        <v>3707.2350978794707</v>
      </c>
      <c r="AN48" s="161">
        <f t="shared" si="9"/>
        <v>4224.6237051528278</v>
      </c>
      <c r="AO48" s="161">
        <f t="shared" si="9"/>
        <v>4836.5364038480639</v>
      </c>
      <c r="AP48" s="161">
        <f t="shared" si="9"/>
        <v>5163.6852653570695</v>
      </c>
      <c r="AQ48" s="161">
        <f t="shared" si="9"/>
        <v>4962.3834664939877</v>
      </c>
      <c r="AR48" s="161">
        <f t="shared" si="9"/>
        <v>4243.4634653334142</v>
      </c>
      <c r="AS48" s="161">
        <f t="shared" si="9"/>
        <v>4001.2256838964577</v>
      </c>
      <c r="AT48" s="161">
        <f t="shared" si="9"/>
        <v>4764.1955617436161</v>
      </c>
      <c r="AU48" s="161">
        <f t="shared" si="9"/>
        <v>6514.6706588864881</v>
      </c>
      <c r="AV48" s="161">
        <f t="shared" si="9"/>
        <v>8122.0861987110929</v>
      </c>
      <c r="AW48" s="161">
        <f t="shared" si="9"/>
        <v>8879.3638146248231</v>
      </c>
      <c r="AX48" s="161">
        <f t="shared" si="9"/>
        <v>9196.7945080707887</v>
      </c>
      <c r="AY48" s="161">
        <f t="shared" si="9"/>
        <v>9626.2797994921839</v>
      </c>
      <c r="AZ48" s="161">
        <f t="shared" si="9"/>
        <v>7754.9755325772167</v>
      </c>
      <c r="BA48" s="161">
        <f t="shared" si="9"/>
        <v>5595.5347500013704</v>
      </c>
      <c r="BB48" s="161">
        <f t="shared" si="9"/>
        <v>5568.0404080489488</v>
      </c>
      <c r="BC48" s="161">
        <f t="shared" si="9"/>
        <v>5475.8392235258198</v>
      </c>
      <c r="BD48" s="161">
        <f t="shared" si="9"/>
        <v>5659.6502842081236</v>
      </c>
      <c r="BE48" s="161">
        <f t="shared" si="9"/>
        <v>5870.7276290181053</v>
      </c>
      <c r="BF48" s="161">
        <f t="shared" si="9"/>
        <v>6030.0864290789041</v>
      </c>
      <c r="BG48" s="161">
        <f t="shared" si="9"/>
        <v>6570.4315048607314</v>
      </c>
      <c r="BH48" s="161">
        <f t="shared" si="9"/>
        <v>6750.9130000000005</v>
      </c>
      <c r="BI48" s="161">
        <f t="shared" si="9"/>
        <v>6623.9960046050001</v>
      </c>
      <c r="BJ48" s="161">
        <f t="shared" si="9"/>
        <v>6788.7708489100005</v>
      </c>
      <c r="BK48" s="161">
        <f t="shared" si="9"/>
        <v>7290.4738887753147</v>
      </c>
      <c r="BL48" s="161">
        <f t="shared" si="9"/>
        <v>7229.0433295422672</v>
      </c>
      <c r="BM48" s="161">
        <f t="shared" si="9"/>
        <v>7496.7875480742032</v>
      </c>
      <c r="BN48" s="161">
        <f t="shared" si="9"/>
        <v>7223.1762919586681</v>
      </c>
      <c r="BO48" s="161">
        <f t="shared" si="9"/>
        <v>6546.1577279129015</v>
      </c>
      <c r="BP48" s="161">
        <f t="shared" si="9"/>
        <v>5016.6436447824599</v>
      </c>
      <c r="BQ48" s="161">
        <f t="shared" si="9"/>
        <v>3410.651326137533</v>
      </c>
      <c r="BR48" s="161">
        <f t="shared" si="9"/>
        <v>2773.9850550374172</v>
      </c>
      <c r="BS48" s="161">
        <f t="shared" si="9"/>
        <v>2458.8870452877059</v>
      </c>
      <c r="BT48" s="161">
        <f t="shared" si="9"/>
        <v>2172.7023094668471</v>
      </c>
      <c r="BU48" s="161">
        <f t="shared" si="9"/>
        <v>2096.0922426807024</v>
      </c>
      <c r="BV48" s="161">
        <f t="shared" si="9"/>
        <v>1806.6761388965706</v>
      </c>
      <c r="BW48" s="161">
        <f t="shared" si="9"/>
        <v>1357.9129240471905</v>
      </c>
      <c r="BX48" s="161">
        <f t="shared" si="9"/>
        <v>1062.9828620848775</v>
      </c>
      <c r="BY48" s="161">
        <f t="shared" si="9"/>
        <v>761.11307115490683</v>
      </c>
      <c r="BZ48" s="161">
        <f t="shared" si="9"/>
        <v>861.63813793875784</v>
      </c>
      <c r="CA48" s="161">
        <f t="shared" si="9"/>
        <v>645.02360802022861</v>
      </c>
      <c r="CB48" s="161">
        <f t="shared" si="9"/>
        <v>270.68583764400324</v>
      </c>
      <c r="CC48" s="161">
        <f t="shared" si="9"/>
        <v>4.5384021222374976E-2</v>
      </c>
      <c r="CD48" s="161">
        <f t="shared" si="9"/>
        <v>-0.18440436980558264</v>
      </c>
      <c r="CE48" s="161">
        <f t="shared" si="9"/>
        <v>-2.3230750681958878</v>
      </c>
      <c r="CF48" s="161">
        <f t="shared" si="9"/>
        <v>-2.8326043030786967</v>
      </c>
      <c r="CG48" s="162">
        <f t="shared" si="9"/>
        <v>-2.9348597255026463</v>
      </c>
    </row>
    <row r="49" spans="1:85" x14ac:dyDescent="0.35">
      <c r="A49" s="163"/>
      <c r="B49" s="36" t="s">
        <v>404</v>
      </c>
      <c r="C49" s="232" t="s">
        <v>386</v>
      </c>
      <c r="D49" s="161"/>
      <c r="E49" s="161"/>
      <c r="F49" s="161"/>
      <c r="G49" s="161"/>
      <c r="H49" s="161"/>
      <c r="I49" s="161"/>
      <c r="J49" s="161"/>
      <c r="K49" s="161"/>
      <c r="L49" s="161"/>
      <c r="M49" s="161"/>
      <c r="N49" s="161"/>
      <c r="O49" s="161"/>
      <c r="P49" s="161"/>
      <c r="Q49" s="161"/>
      <c r="R49" s="161"/>
      <c r="S49" s="161"/>
      <c r="T49" s="161"/>
      <c r="U49" s="161"/>
      <c r="V49" s="161"/>
      <c r="W49" s="161"/>
      <c r="X49" s="161"/>
      <c r="Y49" s="161"/>
      <c r="Z49" s="161"/>
      <c r="AA49" s="161"/>
      <c r="AB49" s="161"/>
      <c r="AC49" s="161"/>
      <c r="AD49" s="161"/>
      <c r="AE49" s="161"/>
      <c r="AF49" s="161"/>
      <c r="AG49" s="161"/>
      <c r="AH49" s="161">
        <v>0</v>
      </c>
      <c r="AI49" s="161">
        <v>0</v>
      </c>
      <c r="AJ49" s="161">
        <v>0</v>
      </c>
      <c r="AK49" s="161">
        <v>0</v>
      </c>
      <c r="AL49" s="161">
        <v>0</v>
      </c>
      <c r="AM49" s="161">
        <v>0</v>
      </c>
      <c r="AN49" s="161">
        <v>0</v>
      </c>
      <c r="AO49" s="161">
        <v>0</v>
      </c>
      <c r="AP49" s="161">
        <v>0</v>
      </c>
      <c r="AQ49" s="161">
        <v>0</v>
      </c>
      <c r="AR49" s="161">
        <v>1.2749999999999999</v>
      </c>
      <c r="AS49" s="161">
        <v>10.731</v>
      </c>
      <c r="AT49" s="161">
        <v>24.417000000000002</v>
      </c>
      <c r="AU49" s="161">
        <v>45.9</v>
      </c>
      <c r="AV49" s="161">
        <v>86.460999999999999</v>
      </c>
      <c r="AW49" s="161">
        <v>112.84399999999999</v>
      </c>
      <c r="AX49" s="161">
        <v>101.313</v>
      </c>
      <c r="AY49" s="161">
        <v>104.523</v>
      </c>
      <c r="AZ49" s="161">
        <v>109.417</v>
      </c>
      <c r="BA49" s="161">
        <v>107.491</v>
      </c>
      <c r="BB49" s="161">
        <v>112.054</v>
      </c>
      <c r="BC49" s="161">
        <v>125.285</v>
      </c>
      <c r="BD49" s="161">
        <v>132.35599999999999</v>
      </c>
      <c r="BE49" s="161">
        <v>148.73699999999999</v>
      </c>
      <c r="BF49" s="161">
        <v>168.34100000000001</v>
      </c>
      <c r="BG49" s="161">
        <v>189.08099999999999</v>
      </c>
      <c r="BH49" s="161">
        <v>209.41499999999999</v>
      </c>
      <c r="BI49" s="161">
        <v>231.1134238570055</v>
      </c>
      <c r="BJ49" s="161">
        <v>259.31581324546704</v>
      </c>
      <c r="BK49" s="161">
        <v>296.238</v>
      </c>
      <c r="BL49" s="161">
        <v>324.96100000000001</v>
      </c>
      <c r="BM49" s="161">
        <v>341.1</v>
      </c>
      <c r="BN49" s="161">
        <v>349.83600000000001</v>
      </c>
      <c r="BO49" s="161">
        <v>325.97800000000001</v>
      </c>
      <c r="BP49" s="161">
        <v>304.01600000000002</v>
      </c>
      <c r="BQ49" s="161">
        <v>285.58</v>
      </c>
      <c r="BR49" s="161">
        <v>271.61900000000003</v>
      </c>
      <c r="BS49" s="161">
        <v>0</v>
      </c>
      <c r="BT49" s="161">
        <v>0</v>
      </c>
      <c r="BU49" s="161">
        <v>0</v>
      </c>
      <c r="BV49" s="161">
        <v>0</v>
      </c>
      <c r="BW49" s="161">
        <v>0</v>
      </c>
      <c r="BX49" s="161">
        <v>0</v>
      </c>
      <c r="BY49" s="161">
        <v>0</v>
      </c>
      <c r="BZ49" s="161">
        <v>0</v>
      </c>
      <c r="CA49" s="161">
        <v>0</v>
      </c>
      <c r="CB49" s="161">
        <v>0</v>
      </c>
      <c r="CC49" s="161">
        <v>0</v>
      </c>
      <c r="CD49" s="161">
        <v>0</v>
      </c>
      <c r="CE49" s="161">
        <v>0</v>
      </c>
      <c r="CF49" s="161">
        <v>0</v>
      </c>
      <c r="CG49" s="162">
        <v>0</v>
      </c>
    </row>
    <row r="50" spans="1:85" x14ac:dyDescent="0.35">
      <c r="A50" s="163"/>
      <c r="B50" s="36" t="s">
        <v>461</v>
      </c>
      <c r="C50" s="232" t="s">
        <v>376</v>
      </c>
      <c r="D50" s="161"/>
      <c r="E50" s="161"/>
      <c r="F50" s="161"/>
      <c r="G50" s="161"/>
      <c r="H50" s="161"/>
      <c r="I50" s="161"/>
      <c r="J50" s="161"/>
      <c r="K50" s="161"/>
      <c r="L50" s="161"/>
      <c r="M50" s="161"/>
      <c r="N50" s="161"/>
      <c r="O50" s="161"/>
      <c r="P50" s="161"/>
      <c r="Q50" s="161"/>
      <c r="R50" s="161"/>
      <c r="S50" s="161"/>
      <c r="T50" s="161"/>
      <c r="U50" s="161"/>
      <c r="V50" s="161"/>
      <c r="W50" s="161"/>
      <c r="X50" s="161"/>
      <c r="Y50" s="161"/>
      <c r="Z50" s="161"/>
      <c r="AA50" s="161"/>
      <c r="AB50" s="161"/>
      <c r="AC50" s="161"/>
      <c r="AD50" s="161"/>
      <c r="AE50" s="161"/>
      <c r="AF50" s="161"/>
      <c r="AG50" s="161"/>
      <c r="AH50" s="161">
        <v>161.73750043946862</v>
      </c>
      <c r="AI50" s="161">
        <v>181.19930304374824</v>
      </c>
      <c r="AJ50" s="161">
        <v>207.23872922573543</v>
      </c>
      <c r="AK50" s="161">
        <v>229.22300541816915</v>
      </c>
      <c r="AL50" s="161">
        <v>237.82502414359607</v>
      </c>
      <c r="AM50" s="161">
        <v>263.29748759525484</v>
      </c>
      <c r="AN50" s="161">
        <v>280.03659140788017</v>
      </c>
      <c r="AO50" s="161">
        <v>303.19546442134015</v>
      </c>
      <c r="AP50" s="161">
        <v>298.81489967459271</v>
      </c>
      <c r="AQ50" s="161">
        <v>306.83950617311092</v>
      </c>
      <c r="AR50" s="161">
        <v>302.19593117391207</v>
      </c>
      <c r="AS50" s="161">
        <v>317.85822245272215</v>
      </c>
      <c r="AT50" s="161">
        <v>348.66984352187495</v>
      </c>
      <c r="AU50" s="161">
        <v>396.66213285957724</v>
      </c>
      <c r="AV50" s="161">
        <v>399.51533573963235</v>
      </c>
      <c r="AW50" s="161">
        <v>402.25121585872171</v>
      </c>
      <c r="AX50" s="161">
        <v>421.20154669082063</v>
      </c>
      <c r="AY50" s="161">
        <v>436.36725298340411</v>
      </c>
      <c r="AZ50" s="161">
        <v>458.99338593739583</v>
      </c>
      <c r="BA50" s="161">
        <v>461.28420947497807</v>
      </c>
      <c r="BB50" s="161">
        <v>472.51720492423391</v>
      </c>
      <c r="BC50" s="161">
        <v>465.44604660798586</v>
      </c>
      <c r="BD50" s="161">
        <v>456.483</v>
      </c>
      <c r="BE50" s="161">
        <v>465.81517196123633</v>
      </c>
      <c r="BF50" s="161">
        <v>459.86098397608805</v>
      </c>
      <c r="BG50" s="161">
        <v>474.08928444871651</v>
      </c>
      <c r="BH50" s="161">
        <v>464.36799999999999</v>
      </c>
      <c r="BI50" s="161">
        <v>457.05108711905029</v>
      </c>
      <c r="BJ50" s="161">
        <v>449.82467542373149</v>
      </c>
      <c r="BK50" s="161">
        <v>423.07557421483176</v>
      </c>
      <c r="BL50" s="161">
        <v>351.82365625768108</v>
      </c>
      <c r="BM50" s="161">
        <v>356.74274253656409</v>
      </c>
      <c r="BN50" s="161">
        <v>403.58508928024094</v>
      </c>
      <c r="BO50" s="161">
        <v>392.86659263963156</v>
      </c>
      <c r="BP50" s="161">
        <v>389.19540725625791</v>
      </c>
      <c r="BQ50" s="161">
        <v>374.71814512820708</v>
      </c>
      <c r="BR50" s="161">
        <v>367.9651481339838</v>
      </c>
      <c r="BS50" s="161">
        <v>347.06810652424377</v>
      </c>
      <c r="BT50" s="161">
        <v>355.36760879671732</v>
      </c>
      <c r="BU50" s="161">
        <v>339.65309242577848</v>
      </c>
      <c r="BV50" s="161">
        <v>331.50198913268781</v>
      </c>
      <c r="BW50" s="161">
        <v>328.83826729883617</v>
      </c>
      <c r="BX50" s="161">
        <v>287.56391776694113</v>
      </c>
      <c r="BY50" s="161">
        <v>272.96854279509392</v>
      </c>
      <c r="BZ50" s="161">
        <v>260.80503867179112</v>
      </c>
      <c r="CA50" s="161">
        <v>265.79289184793254</v>
      </c>
      <c r="CB50" s="161">
        <v>262.76664792408576</v>
      </c>
      <c r="CC50" s="161">
        <v>247.14176349646127</v>
      </c>
      <c r="CD50" s="161">
        <v>242.6556731893825</v>
      </c>
      <c r="CE50" s="161">
        <v>240.25231301116347</v>
      </c>
      <c r="CF50" s="161">
        <v>229.95872878029999</v>
      </c>
      <c r="CG50" s="162">
        <v>214.96626411666654</v>
      </c>
    </row>
    <row r="51" spans="1:85" ht="25.5" customHeight="1" x14ac:dyDescent="0.35">
      <c r="A51" s="163"/>
      <c r="B51" s="58" t="s">
        <v>500</v>
      </c>
      <c r="C51" s="232" t="s">
        <v>386</v>
      </c>
      <c r="D51" s="161"/>
      <c r="E51" s="161"/>
      <c r="F51" s="161"/>
      <c r="G51" s="161"/>
      <c r="H51" s="161"/>
      <c r="I51" s="161"/>
      <c r="J51" s="161"/>
      <c r="K51" s="161"/>
      <c r="L51" s="161"/>
      <c r="M51" s="161"/>
      <c r="N51" s="161"/>
      <c r="O51" s="161"/>
      <c r="P51" s="161"/>
      <c r="Q51" s="161"/>
      <c r="R51" s="161"/>
      <c r="S51" s="161"/>
      <c r="T51" s="161"/>
      <c r="U51" s="161"/>
      <c r="V51" s="161"/>
      <c r="W51" s="161"/>
      <c r="X51" s="161"/>
      <c r="Y51" s="161"/>
      <c r="Z51" s="161"/>
      <c r="AA51" s="161"/>
      <c r="AB51" s="161"/>
      <c r="AC51" s="161"/>
      <c r="AD51" s="161"/>
      <c r="AE51" s="161"/>
      <c r="AF51" s="161"/>
      <c r="AG51" s="161"/>
      <c r="AH51" s="161">
        <v>0</v>
      </c>
      <c r="AI51" s="161">
        <v>0</v>
      </c>
      <c r="AJ51" s="161">
        <v>0</v>
      </c>
      <c r="AK51" s="161">
        <v>0</v>
      </c>
      <c r="AL51" s="161">
        <v>0</v>
      </c>
      <c r="AM51" s="161">
        <v>0</v>
      </c>
      <c r="AN51" s="161">
        <v>0</v>
      </c>
      <c r="AO51" s="161">
        <v>0</v>
      </c>
      <c r="AP51" s="161">
        <v>0</v>
      </c>
      <c r="AQ51" s="161">
        <v>0</v>
      </c>
      <c r="AR51" s="161">
        <v>0</v>
      </c>
      <c r="AS51" s="161">
        <v>0</v>
      </c>
      <c r="AT51" s="161">
        <v>0</v>
      </c>
      <c r="AU51" s="161">
        <v>0</v>
      </c>
      <c r="AV51" s="161">
        <v>0</v>
      </c>
      <c r="AW51" s="161">
        <v>0</v>
      </c>
      <c r="AX51" s="161">
        <v>0</v>
      </c>
      <c r="AY51" s="161">
        <v>0</v>
      </c>
      <c r="AZ51" s="161">
        <v>0</v>
      </c>
      <c r="BA51" s="161">
        <v>0</v>
      </c>
      <c r="BB51" s="161">
        <v>0</v>
      </c>
      <c r="BC51" s="161">
        <v>0</v>
      </c>
      <c r="BD51" s="161">
        <v>0</v>
      </c>
      <c r="BE51" s="161">
        <v>0</v>
      </c>
      <c r="BF51" s="161">
        <v>0</v>
      </c>
      <c r="BG51" s="161">
        <v>0</v>
      </c>
      <c r="BH51" s="161">
        <v>0</v>
      </c>
      <c r="BI51" s="161">
        <v>0</v>
      </c>
      <c r="BJ51" s="161">
        <v>0</v>
      </c>
      <c r="BK51" s="161">
        <v>0</v>
      </c>
      <c r="BL51" s="161">
        <v>90.849720650000009</v>
      </c>
      <c r="BM51" s="161">
        <v>106.96880001999999</v>
      </c>
      <c r="BN51" s="161">
        <v>109.92031101000002</v>
      </c>
      <c r="BO51" s="161">
        <v>115.96021940000001</v>
      </c>
      <c r="BP51" s="161">
        <v>110.02752643000001</v>
      </c>
      <c r="BQ51" s="161">
        <v>101.38309716000001</v>
      </c>
      <c r="BR51" s="161">
        <v>15.698963300000001</v>
      </c>
      <c r="BS51" s="161">
        <v>0</v>
      </c>
      <c r="BT51" s="161">
        <v>0</v>
      </c>
      <c r="BU51" s="161">
        <v>0</v>
      </c>
      <c r="BV51" s="161">
        <v>0</v>
      </c>
      <c r="BW51" s="161">
        <v>0</v>
      </c>
      <c r="BX51" s="161">
        <v>0</v>
      </c>
      <c r="BY51" s="161">
        <v>0</v>
      </c>
      <c r="BZ51" s="161">
        <v>0</v>
      </c>
      <c r="CA51" s="161">
        <v>0</v>
      </c>
      <c r="CB51" s="161">
        <v>0</v>
      </c>
      <c r="CC51" s="161">
        <v>0</v>
      </c>
      <c r="CD51" s="161">
        <v>0</v>
      </c>
      <c r="CE51" s="161">
        <v>0</v>
      </c>
      <c r="CF51" s="161">
        <v>0</v>
      </c>
      <c r="CG51" s="162">
        <v>0</v>
      </c>
    </row>
    <row r="52" spans="1:85" x14ac:dyDescent="0.35">
      <c r="A52" s="163"/>
      <c r="B52" s="58" t="s">
        <v>408</v>
      </c>
      <c r="C52" s="232" t="s">
        <v>376</v>
      </c>
      <c r="D52" s="161"/>
      <c r="E52" s="161"/>
      <c r="F52" s="161"/>
      <c r="G52" s="161"/>
      <c r="H52" s="161"/>
      <c r="I52" s="161"/>
      <c r="J52" s="161"/>
      <c r="K52" s="161"/>
      <c r="L52" s="161"/>
      <c r="M52" s="161"/>
      <c r="N52" s="161"/>
      <c r="O52" s="161"/>
      <c r="P52" s="161"/>
      <c r="Q52" s="161"/>
      <c r="R52" s="161"/>
      <c r="S52" s="161"/>
      <c r="T52" s="161"/>
      <c r="U52" s="161"/>
      <c r="V52" s="161"/>
      <c r="W52" s="161"/>
      <c r="X52" s="161"/>
      <c r="Y52" s="161"/>
      <c r="Z52" s="161"/>
      <c r="AA52" s="161"/>
      <c r="AB52" s="161"/>
      <c r="AC52" s="161"/>
      <c r="AD52" s="161"/>
      <c r="AE52" s="161"/>
      <c r="AF52" s="161"/>
      <c r="AG52" s="161"/>
      <c r="AH52" s="161">
        <v>0</v>
      </c>
      <c r="AI52" s="161">
        <v>0</v>
      </c>
      <c r="AJ52" s="161">
        <v>0</v>
      </c>
      <c r="AK52" s="161">
        <v>0</v>
      </c>
      <c r="AL52" s="161">
        <v>0</v>
      </c>
      <c r="AM52" s="161">
        <v>0</v>
      </c>
      <c r="AN52" s="161">
        <v>0</v>
      </c>
      <c r="AO52" s="161">
        <v>0</v>
      </c>
      <c r="AP52" s="161">
        <v>0</v>
      </c>
      <c r="AQ52" s="161">
        <v>0</v>
      </c>
      <c r="AR52" s="161">
        <v>0</v>
      </c>
      <c r="AS52" s="161">
        <v>0</v>
      </c>
      <c r="AT52" s="161">
        <v>0</v>
      </c>
      <c r="AU52" s="161">
        <v>0</v>
      </c>
      <c r="AV52" s="161">
        <v>0</v>
      </c>
      <c r="AW52" s="161">
        <v>0</v>
      </c>
      <c r="AX52" s="161">
        <v>0</v>
      </c>
      <c r="AY52" s="161">
        <v>0</v>
      </c>
      <c r="AZ52" s="161">
        <v>0</v>
      </c>
      <c r="BA52" s="161">
        <v>0</v>
      </c>
      <c r="BB52" s="161">
        <v>0</v>
      </c>
      <c r="BC52" s="161">
        <v>0</v>
      </c>
      <c r="BD52" s="161">
        <v>0</v>
      </c>
      <c r="BE52" s="161">
        <v>5.2569999999999997</v>
      </c>
      <c r="BF52" s="161">
        <v>5.6630000000000003</v>
      </c>
      <c r="BG52" s="161">
        <v>4.9935427399999996</v>
      </c>
      <c r="BH52" s="161">
        <v>18.285</v>
      </c>
      <c r="BI52" s="161">
        <v>38.134147140000003</v>
      </c>
      <c r="BJ52" s="161">
        <v>40.277408909999998</v>
      </c>
      <c r="BK52" s="161">
        <v>46.931080800000004</v>
      </c>
      <c r="BL52" s="161">
        <v>38.630065660000305</v>
      </c>
      <c r="BM52" s="161">
        <v>48.46444386000001</v>
      </c>
      <c r="BN52" s="161">
        <v>60.721072239999998</v>
      </c>
      <c r="BO52" s="161">
        <v>52.361478550000008</v>
      </c>
      <c r="BP52" s="161">
        <v>56.829980329999998</v>
      </c>
      <c r="BQ52" s="161">
        <v>0.62293946000000011</v>
      </c>
      <c r="BR52" s="161">
        <v>0.20971916999999998</v>
      </c>
      <c r="BS52" s="161">
        <v>0.15176113999999999</v>
      </c>
      <c r="BT52" s="161">
        <v>0</v>
      </c>
      <c r="BU52" s="161">
        <v>0</v>
      </c>
      <c r="BV52" s="161">
        <v>0</v>
      </c>
      <c r="BW52" s="161">
        <v>0</v>
      </c>
      <c r="BX52" s="161">
        <v>0</v>
      </c>
      <c r="BY52" s="161">
        <v>0</v>
      </c>
      <c r="BZ52" s="161">
        <v>0</v>
      </c>
      <c r="CA52" s="161">
        <v>0</v>
      </c>
      <c r="CB52" s="161">
        <v>0</v>
      </c>
      <c r="CC52" s="161">
        <v>0</v>
      </c>
      <c r="CD52" s="161">
        <v>0</v>
      </c>
      <c r="CE52" s="161">
        <v>0</v>
      </c>
      <c r="CF52" s="161">
        <v>0</v>
      </c>
      <c r="CG52" s="162">
        <v>0</v>
      </c>
    </row>
    <row r="53" spans="1:85" x14ac:dyDescent="0.35">
      <c r="A53" s="163"/>
      <c r="B53" s="58" t="s">
        <v>409</v>
      </c>
      <c r="C53" s="232"/>
      <c r="D53" s="161"/>
      <c r="E53" s="161"/>
      <c r="F53" s="161"/>
      <c r="G53" s="161"/>
      <c r="H53" s="161"/>
      <c r="I53" s="161"/>
      <c r="J53" s="161"/>
      <c r="K53" s="161"/>
      <c r="L53" s="161"/>
      <c r="M53" s="161"/>
      <c r="N53" s="161"/>
      <c r="O53" s="161"/>
      <c r="P53" s="161"/>
      <c r="Q53" s="161"/>
      <c r="R53" s="161"/>
      <c r="S53" s="161"/>
      <c r="T53" s="161"/>
      <c r="U53" s="161"/>
      <c r="V53" s="161"/>
      <c r="W53" s="161"/>
      <c r="X53" s="161"/>
      <c r="Y53" s="161"/>
      <c r="Z53" s="161"/>
      <c r="AA53" s="161"/>
      <c r="AB53" s="161"/>
      <c r="AC53" s="161"/>
      <c r="AD53" s="161"/>
      <c r="AE53" s="161"/>
      <c r="AF53" s="161"/>
      <c r="AG53" s="161"/>
      <c r="AH53" s="161">
        <f>AH54+AH55</f>
        <v>0</v>
      </c>
      <c r="AI53" s="161">
        <f t="shared" ref="AI53:CG53" si="10">AI54+AI55</f>
        <v>0</v>
      </c>
      <c r="AJ53" s="161">
        <f t="shared" si="10"/>
        <v>0</v>
      </c>
      <c r="AK53" s="161">
        <f t="shared" si="10"/>
        <v>0</v>
      </c>
      <c r="AL53" s="161">
        <f t="shared" si="10"/>
        <v>0</v>
      </c>
      <c r="AM53" s="161">
        <f t="shared" si="10"/>
        <v>0</v>
      </c>
      <c r="AN53" s="161">
        <f t="shared" si="10"/>
        <v>0</v>
      </c>
      <c r="AO53" s="161">
        <f t="shared" si="10"/>
        <v>0</v>
      </c>
      <c r="AP53" s="161">
        <f t="shared" si="10"/>
        <v>0</v>
      </c>
      <c r="AQ53" s="161">
        <f t="shared" si="10"/>
        <v>0</v>
      </c>
      <c r="AR53" s="161">
        <f t="shared" si="10"/>
        <v>0</v>
      </c>
      <c r="AS53" s="161">
        <f t="shared" si="10"/>
        <v>0</v>
      </c>
      <c r="AT53" s="161">
        <f t="shared" si="10"/>
        <v>0</v>
      </c>
      <c r="AU53" s="161">
        <f t="shared" si="10"/>
        <v>0</v>
      </c>
      <c r="AV53" s="161">
        <f t="shared" si="10"/>
        <v>0</v>
      </c>
      <c r="AW53" s="161">
        <f t="shared" si="10"/>
        <v>0</v>
      </c>
      <c r="AX53" s="161">
        <f t="shared" si="10"/>
        <v>0</v>
      </c>
      <c r="AY53" s="161">
        <f t="shared" si="10"/>
        <v>0</v>
      </c>
      <c r="AZ53" s="161">
        <f t="shared" si="10"/>
        <v>1951.6384801734266</v>
      </c>
      <c r="BA53" s="161">
        <f t="shared" si="10"/>
        <v>3563.4660000000003</v>
      </c>
      <c r="BB53" s="161">
        <f t="shared" si="10"/>
        <v>3252.6930000000002</v>
      </c>
      <c r="BC53" s="161">
        <f t="shared" si="10"/>
        <v>2970.0860000000002</v>
      </c>
      <c r="BD53" s="161">
        <f t="shared" si="10"/>
        <v>2577.2200000000003</v>
      </c>
      <c r="BE53" s="161">
        <f t="shared" si="10"/>
        <v>2321.5709014073173</v>
      </c>
      <c r="BF53" s="161">
        <f t="shared" si="10"/>
        <v>2334.3028686900002</v>
      </c>
      <c r="BG53" s="161">
        <f t="shared" si="10"/>
        <v>2303.3011110305724</v>
      </c>
      <c r="BH53" s="161">
        <f t="shared" si="10"/>
        <v>2061.6019999999999</v>
      </c>
      <c r="BI53" s="161">
        <f t="shared" si="10"/>
        <v>2287.0807465299326</v>
      </c>
      <c r="BJ53" s="161">
        <f t="shared" si="10"/>
        <v>2427.5737562281042</v>
      </c>
      <c r="BK53" s="161">
        <f t="shared" si="10"/>
        <v>2241.4881393452138</v>
      </c>
      <c r="BL53" s="161">
        <f t="shared" si="10"/>
        <v>2856.8277160099997</v>
      </c>
      <c r="BM53" s="161">
        <f t="shared" si="10"/>
        <v>4684.0175697100003</v>
      </c>
      <c r="BN53" s="161">
        <f t="shared" si="10"/>
        <v>4473.4852258236315</v>
      </c>
      <c r="BO53" s="161">
        <f t="shared" si="10"/>
        <v>4933.9849943699983</v>
      </c>
      <c r="BP53" s="161">
        <f t="shared" si="10"/>
        <v>5169.8070100499999</v>
      </c>
      <c r="BQ53" s="161">
        <f t="shared" si="10"/>
        <v>4338.0295486261903</v>
      </c>
      <c r="BR53" s="161">
        <f t="shared" si="10"/>
        <v>3065.0410876799992</v>
      </c>
      <c r="BS53" s="161">
        <f t="shared" si="10"/>
        <v>2313.51601579</v>
      </c>
      <c r="BT53" s="161">
        <f t="shared" si="10"/>
        <v>1875.4784224599998</v>
      </c>
      <c r="BU53" s="161">
        <f t="shared" si="10"/>
        <v>1666.9844684099987</v>
      </c>
      <c r="BV53" s="161">
        <f t="shared" si="10"/>
        <v>1298.7940379299998</v>
      </c>
      <c r="BW53" s="161">
        <f t="shared" si="10"/>
        <v>713.74196914999993</v>
      </c>
      <c r="BX53" s="161">
        <f t="shared" si="10"/>
        <v>1046.07227354</v>
      </c>
      <c r="BY53" s="161">
        <f t="shared" si="10"/>
        <v>490.16215240000008</v>
      </c>
      <c r="BZ53" s="161">
        <f t="shared" si="10"/>
        <v>333.5005683</v>
      </c>
      <c r="CA53" s="161">
        <f t="shared" si="10"/>
        <v>313.29334463999993</v>
      </c>
      <c r="CB53" s="161">
        <f t="shared" si="10"/>
        <v>312.15162669584879</v>
      </c>
      <c r="CC53" s="161">
        <f t="shared" si="10"/>
        <v>249.45378165668956</v>
      </c>
      <c r="CD53" s="161">
        <f t="shared" si="10"/>
        <v>252.29678867084925</v>
      </c>
      <c r="CE53" s="161">
        <f t="shared" si="10"/>
        <v>244.24151268536943</v>
      </c>
      <c r="CF53" s="161">
        <f t="shared" si="10"/>
        <v>247.2031068649284</v>
      </c>
      <c r="CG53" s="162">
        <f t="shared" si="10"/>
        <v>253.07239246459775</v>
      </c>
    </row>
    <row r="54" spans="1:85" x14ac:dyDescent="0.35">
      <c r="A54" s="163"/>
      <c r="B54" s="56" t="s">
        <v>383</v>
      </c>
      <c r="C54" s="232" t="s">
        <v>380</v>
      </c>
      <c r="D54" s="161"/>
      <c r="E54" s="161"/>
      <c r="F54" s="161"/>
      <c r="G54" s="161"/>
      <c r="H54" s="161"/>
      <c r="I54" s="161"/>
      <c r="J54" s="161"/>
      <c r="K54" s="161"/>
      <c r="L54" s="161"/>
      <c r="M54" s="161"/>
      <c r="N54" s="161"/>
      <c r="O54" s="161"/>
      <c r="P54" s="161"/>
      <c r="Q54" s="161"/>
      <c r="R54" s="161"/>
      <c r="S54" s="161"/>
      <c r="T54" s="161"/>
      <c r="U54" s="161"/>
      <c r="V54" s="161"/>
      <c r="W54" s="161"/>
      <c r="X54" s="161"/>
      <c r="Y54" s="161"/>
      <c r="Z54" s="161"/>
      <c r="AA54" s="161"/>
      <c r="AB54" s="161"/>
      <c r="AC54" s="161"/>
      <c r="AD54" s="161"/>
      <c r="AE54" s="161"/>
      <c r="AF54" s="161"/>
      <c r="AG54" s="161"/>
      <c r="AH54" s="161">
        <v>0</v>
      </c>
      <c r="AI54" s="161">
        <v>0</v>
      </c>
      <c r="AJ54" s="161">
        <v>0</v>
      </c>
      <c r="AK54" s="161">
        <v>0</v>
      </c>
      <c r="AL54" s="161">
        <v>0</v>
      </c>
      <c r="AM54" s="161">
        <v>0</v>
      </c>
      <c r="AN54" s="161">
        <v>0</v>
      </c>
      <c r="AO54" s="161">
        <v>0</v>
      </c>
      <c r="AP54" s="161">
        <v>0</v>
      </c>
      <c r="AQ54" s="161">
        <v>0</v>
      </c>
      <c r="AR54" s="161">
        <v>0</v>
      </c>
      <c r="AS54" s="161">
        <v>0</v>
      </c>
      <c r="AT54" s="161">
        <v>0</v>
      </c>
      <c r="AU54" s="161">
        <v>0</v>
      </c>
      <c r="AV54" s="161">
        <v>0</v>
      </c>
      <c r="AW54" s="161">
        <v>0</v>
      </c>
      <c r="AX54" s="161">
        <v>0</v>
      </c>
      <c r="AY54" s="161">
        <v>0</v>
      </c>
      <c r="AZ54" s="161">
        <v>332.70800000000008</v>
      </c>
      <c r="BA54" s="161">
        <v>475.00800000000004</v>
      </c>
      <c r="BB54" s="161">
        <v>474.24400000000003</v>
      </c>
      <c r="BC54" s="161">
        <v>459.01900000000001</v>
      </c>
      <c r="BD54" s="161">
        <v>446.95400000000001</v>
      </c>
      <c r="BE54" s="161">
        <v>469.76190140731705</v>
      </c>
      <c r="BF54" s="161">
        <v>518.64773074999994</v>
      </c>
      <c r="BG54" s="161">
        <v>507.20891397539998</v>
      </c>
      <c r="BH54" s="161">
        <v>445.23599999999999</v>
      </c>
      <c r="BI54" s="161">
        <v>486.24370455000002</v>
      </c>
      <c r="BJ54" s="161">
        <v>477.92547793</v>
      </c>
      <c r="BK54" s="161">
        <v>424.03039473491737</v>
      </c>
      <c r="BL54" s="161">
        <v>727.70019646000003</v>
      </c>
      <c r="BM54" s="161">
        <v>1088.6921164999999</v>
      </c>
      <c r="BN54" s="161">
        <v>801.16036899012533</v>
      </c>
      <c r="BO54" s="161">
        <v>749.87685299999998</v>
      </c>
      <c r="BP54" s="161">
        <v>662.33543288999988</v>
      </c>
      <c r="BQ54" s="161">
        <v>526.70929591000004</v>
      </c>
      <c r="BR54" s="161">
        <v>369.21073870999999</v>
      </c>
      <c r="BS54" s="161">
        <v>309.89859552000007</v>
      </c>
      <c r="BT54" s="161">
        <v>264.26859475999998</v>
      </c>
      <c r="BU54" s="161">
        <v>224.26502880999996</v>
      </c>
      <c r="BV54" s="161">
        <v>154.88572665999999</v>
      </c>
      <c r="BW54" s="161">
        <v>110.7615586</v>
      </c>
      <c r="BX54" s="161">
        <v>610.86739394999995</v>
      </c>
      <c r="BY54" s="161">
        <v>190.13938600999995</v>
      </c>
      <c r="BZ54" s="161">
        <v>108.35292923999999</v>
      </c>
      <c r="CA54" s="161">
        <v>168.57634428999995</v>
      </c>
      <c r="CB54" s="161">
        <v>226.74861577280083</v>
      </c>
      <c r="CC54" s="161">
        <v>249.20409286572655</v>
      </c>
      <c r="CD54" s="161">
        <v>252.43437553571303</v>
      </c>
      <c r="CE54" s="161">
        <v>244.38234240372535</v>
      </c>
      <c r="CF54" s="161">
        <v>247.34708987225144</v>
      </c>
      <c r="CG54" s="162">
        <v>253.21959182666725</v>
      </c>
    </row>
    <row r="55" spans="1:85" x14ac:dyDescent="0.35">
      <c r="A55" s="163"/>
      <c r="B55" s="56" t="s">
        <v>495</v>
      </c>
      <c r="C55" s="232" t="s">
        <v>386</v>
      </c>
      <c r="D55" s="161"/>
      <c r="E55" s="161"/>
      <c r="F55" s="161"/>
      <c r="G55" s="161"/>
      <c r="H55" s="161"/>
      <c r="I55" s="161"/>
      <c r="J55" s="161"/>
      <c r="K55" s="161"/>
      <c r="L55" s="161"/>
      <c r="M55" s="161"/>
      <c r="N55" s="161"/>
      <c r="O55" s="161"/>
      <c r="P55" s="161"/>
      <c r="Q55" s="161"/>
      <c r="R55" s="161"/>
      <c r="S55" s="161"/>
      <c r="T55" s="161"/>
      <c r="U55" s="161"/>
      <c r="V55" s="161"/>
      <c r="W55" s="161"/>
      <c r="X55" s="161"/>
      <c r="Y55" s="161"/>
      <c r="Z55" s="161"/>
      <c r="AA55" s="161"/>
      <c r="AB55" s="161"/>
      <c r="AC55" s="161"/>
      <c r="AD55" s="161"/>
      <c r="AE55" s="161"/>
      <c r="AF55" s="161"/>
      <c r="AG55" s="161"/>
      <c r="AH55" s="161">
        <v>0</v>
      </c>
      <c r="AI55" s="161">
        <v>0</v>
      </c>
      <c r="AJ55" s="161">
        <v>0</v>
      </c>
      <c r="AK55" s="161">
        <v>0</v>
      </c>
      <c r="AL55" s="161">
        <v>0</v>
      </c>
      <c r="AM55" s="161">
        <v>0</v>
      </c>
      <c r="AN55" s="161">
        <v>0</v>
      </c>
      <c r="AO55" s="161">
        <v>0</v>
      </c>
      <c r="AP55" s="161">
        <v>0</v>
      </c>
      <c r="AQ55" s="161">
        <v>0</v>
      </c>
      <c r="AR55" s="161">
        <v>0</v>
      </c>
      <c r="AS55" s="161">
        <v>0</v>
      </c>
      <c r="AT55" s="161">
        <v>0</v>
      </c>
      <c r="AU55" s="161">
        <v>0</v>
      </c>
      <c r="AV55" s="161">
        <v>0</v>
      </c>
      <c r="AW55" s="161">
        <v>0</v>
      </c>
      <c r="AX55" s="161">
        <v>0</v>
      </c>
      <c r="AY55" s="161">
        <v>0</v>
      </c>
      <c r="AZ55" s="161">
        <v>1618.9304801734265</v>
      </c>
      <c r="BA55" s="161">
        <v>3088.4580000000001</v>
      </c>
      <c r="BB55" s="161">
        <v>2778.4490000000001</v>
      </c>
      <c r="BC55" s="161">
        <v>2511.067</v>
      </c>
      <c r="BD55" s="161">
        <v>2130.2660000000001</v>
      </c>
      <c r="BE55" s="161">
        <v>1851.8090000000002</v>
      </c>
      <c r="BF55" s="161">
        <v>1815.6551379400003</v>
      </c>
      <c r="BG55" s="161">
        <v>1796.0921970551724</v>
      </c>
      <c r="BH55" s="161">
        <v>1616.366</v>
      </c>
      <c r="BI55" s="161">
        <v>1800.8370419799328</v>
      </c>
      <c r="BJ55" s="161">
        <v>1949.6482782981043</v>
      </c>
      <c r="BK55" s="161">
        <v>1817.4577446102965</v>
      </c>
      <c r="BL55" s="161">
        <v>2129.1275195499998</v>
      </c>
      <c r="BM55" s="161">
        <v>3595.32545321</v>
      </c>
      <c r="BN55" s="161">
        <v>3672.3248568335066</v>
      </c>
      <c r="BO55" s="161">
        <v>4184.1081413699985</v>
      </c>
      <c r="BP55" s="161">
        <v>4507.4715771600004</v>
      </c>
      <c r="BQ55" s="161">
        <v>3811.3202527161902</v>
      </c>
      <c r="BR55" s="161">
        <v>2695.8303489699992</v>
      </c>
      <c r="BS55" s="161">
        <v>2003.6174202700001</v>
      </c>
      <c r="BT55" s="161">
        <v>1611.2098276999998</v>
      </c>
      <c r="BU55" s="161">
        <v>1442.7194395999989</v>
      </c>
      <c r="BV55" s="161">
        <v>1143.9083112699998</v>
      </c>
      <c r="BW55" s="161">
        <v>602.98041054999987</v>
      </c>
      <c r="BX55" s="161">
        <v>435.2048795899999</v>
      </c>
      <c r="BY55" s="161">
        <v>300.02276639000013</v>
      </c>
      <c r="BZ55" s="161">
        <v>225.14763906000002</v>
      </c>
      <c r="CA55" s="161">
        <v>144.71700034999998</v>
      </c>
      <c r="CB55" s="161">
        <v>85.403010923047972</v>
      </c>
      <c r="CC55" s="161">
        <v>0.24968879096302019</v>
      </c>
      <c r="CD55" s="161">
        <v>-0.13758686486378721</v>
      </c>
      <c r="CE55" s="161">
        <v>-0.14082971835592709</v>
      </c>
      <c r="CF55" s="161">
        <v>-0.14398300732304567</v>
      </c>
      <c r="CG55" s="162">
        <v>-0.1471993620695066</v>
      </c>
    </row>
    <row r="56" spans="1:85" ht="26.25" customHeight="1" x14ac:dyDescent="0.35">
      <c r="A56" s="163"/>
      <c r="B56" s="36" t="s">
        <v>410</v>
      </c>
      <c r="C56" s="232" t="s">
        <v>380</v>
      </c>
      <c r="D56" s="161"/>
      <c r="E56" s="161"/>
      <c r="F56" s="161"/>
      <c r="G56" s="161"/>
      <c r="H56" s="161"/>
      <c r="I56" s="161"/>
      <c r="J56" s="161"/>
      <c r="K56" s="161"/>
      <c r="L56" s="161"/>
      <c r="M56" s="161"/>
      <c r="N56" s="161"/>
      <c r="O56" s="161"/>
      <c r="P56" s="161"/>
      <c r="Q56" s="161"/>
      <c r="R56" s="161"/>
      <c r="S56" s="161"/>
      <c r="T56" s="161"/>
      <c r="U56" s="161"/>
      <c r="V56" s="161"/>
      <c r="W56" s="161"/>
      <c r="X56" s="161"/>
      <c r="Y56" s="161"/>
      <c r="Z56" s="161"/>
      <c r="AA56" s="161"/>
      <c r="AB56" s="161"/>
      <c r="AC56" s="161"/>
      <c r="AD56" s="161"/>
      <c r="AE56" s="161"/>
      <c r="AF56" s="161"/>
      <c r="AG56" s="161"/>
      <c r="AH56" s="161">
        <v>105</v>
      </c>
      <c r="AI56" s="161">
        <v>125</v>
      </c>
      <c r="AJ56" s="161">
        <v>149</v>
      </c>
      <c r="AK56" s="161">
        <v>158</v>
      </c>
      <c r="AL56" s="161">
        <v>152</v>
      </c>
      <c r="AM56" s="161">
        <v>141</v>
      </c>
      <c r="AN56" s="161">
        <v>161</v>
      </c>
      <c r="AO56" s="161">
        <v>164</v>
      </c>
      <c r="AP56" s="161">
        <v>168.30699999999999</v>
      </c>
      <c r="AQ56" s="161">
        <v>50.746000000000002</v>
      </c>
      <c r="AR56" s="161">
        <v>26.87</v>
      </c>
      <c r="AS56" s="161">
        <v>30.309000000000001</v>
      </c>
      <c r="AT56" s="161">
        <v>33.664999999999999</v>
      </c>
      <c r="AU56" s="161">
        <v>30.951000000000001</v>
      </c>
      <c r="AV56" s="161">
        <v>31.5</v>
      </c>
      <c r="AW56" s="161">
        <v>33</v>
      </c>
      <c r="AX56" s="161">
        <v>27</v>
      </c>
      <c r="AY56" s="161">
        <v>28.556999999999999</v>
      </c>
      <c r="AZ56" s="161">
        <v>32.725000000000001</v>
      </c>
      <c r="BA56" s="161">
        <v>35.762999999999998</v>
      </c>
      <c r="BB56" s="161">
        <v>38.264000000000003</v>
      </c>
      <c r="BC56" s="161">
        <v>38.268000000000001</v>
      </c>
      <c r="BD56" s="161">
        <v>44.713000000000001</v>
      </c>
      <c r="BE56" s="161">
        <v>55.794706500000004</v>
      </c>
      <c r="BF56" s="161">
        <v>68.735896129999986</v>
      </c>
      <c r="BG56" s="161">
        <v>127.61983736719999</v>
      </c>
      <c r="BH56" s="161">
        <v>149.76499999999999</v>
      </c>
      <c r="BI56" s="161">
        <v>163.62538309999999</v>
      </c>
      <c r="BJ56" s="161">
        <v>175.38975154999997</v>
      </c>
      <c r="BK56" s="161">
        <v>246.68661228606564</v>
      </c>
      <c r="BL56" s="161">
        <v>320.89652102000002</v>
      </c>
      <c r="BM56" s="161">
        <v>344.51753750999995</v>
      </c>
      <c r="BN56" s="161">
        <v>343.25488572749998</v>
      </c>
      <c r="BO56" s="161">
        <v>365.53661895000005</v>
      </c>
      <c r="BP56" s="161">
        <v>395.77258469999998</v>
      </c>
      <c r="BQ56" s="161">
        <v>399.99203899000008</v>
      </c>
      <c r="BR56" s="161">
        <v>416.55604172</v>
      </c>
      <c r="BS56" s="161">
        <v>440.94097081999979</v>
      </c>
      <c r="BT56" s="161">
        <v>436.45777384000002</v>
      </c>
      <c r="BU56" s="161">
        <v>427.42290979000001</v>
      </c>
      <c r="BV56" s="161">
        <v>427.6445236400001</v>
      </c>
      <c r="BW56" s="161">
        <v>419.32425563999999</v>
      </c>
      <c r="BX56" s="161">
        <v>383.74534449999987</v>
      </c>
      <c r="BY56" s="161">
        <v>362.39539741000004</v>
      </c>
      <c r="BZ56" s="161">
        <v>389.60320293000024</v>
      </c>
      <c r="CA56" s="161">
        <v>412.19739949000007</v>
      </c>
      <c r="CB56" s="161">
        <v>405.21754474256045</v>
      </c>
      <c r="CC56" s="161">
        <v>423.70558956827801</v>
      </c>
      <c r="CD56" s="161">
        <v>437.57186762949812</v>
      </c>
      <c r="CE56" s="161">
        <v>457.99017440226777</v>
      </c>
      <c r="CF56" s="161">
        <v>470.49466204041101</v>
      </c>
      <c r="CG56" s="162">
        <v>486.66836447346191</v>
      </c>
    </row>
    <row r="57" spans="1:85" x14ac:dyDescent="0.35">
      <c r="A57" s="163"/>
      <c r="B57" s="36" t="s">
        <v>411</v>
      </c>
      <c r="C57" s="232" t="s">
        <v>380</v>
      </c>
      <c r="D57" s="161"/>
      <c r="E57" s="161"/>
      <c r="F57" s="161"/>
      <c r="G57" s="161"/>
      <c r="H57" s="161"/>
      <c r="I57" s="161"/>
      <c r="J57" s="161"/>
      <c r="K57" s="161"/>
      <c r="L57" s="161"/>
      <c r="M57" s="161"/>
      <c r="N57" s="161"/>
      <c r="O57" s="161"/>
      <c r="P57" s="161"/>
      <c r="Q57" s="161"/>
      <c r="R57" s="161"/>
      <c r="S57" s="161"/>
      <c r="T57" s="161"/>
      <c r="U57" s="161"/>
      <c r="V57" s="161"/>
      <c r="W57" s="161"/>
      <c r="X57" s="161"/>
      <c r="Y57" s="161"/>
      <c r="Z57" s="161"/>
      <c r="AA57" s="161"/>
      <c r="AB57" s="161"/>
      <c r="AC57" s="161"/>
      <c r="AD57" s="161"/>
      <c r="AE57" s="161"/>
      <c r="AF57" s="161"/>
      <c r="AG57" s="161"/>
      <c r="AH57" s="161">
        <v>16</v>
      </c>
      <c r="AI57" s="161">
        <v>16</v>
      </c>
      <c r="AJ57" s="161">
        <v>16</v>
      </c>
      <c r="AK57" s="161">
        <v>16</v>
      </c>
      <c r="AL57" s="161">
        <v>16</v>
      </c>
      <c r="AM57" s="161">
        <v>17</v>
      </c>
      <c r="AN57" s="161">
        <v>18</v>
      </c>
      <c r="AO57" s="161">
        <v>17</v>
      </c>
      <c r="AP57" s="161">
        <v>14</v>
      </c>
      <c r="AQ57" s="161">
        <v>0.434</v>
      </c>
      <c r="AR57" s="161">
        <v>0</v>
      </c>
      <c r="AS57" s="161">
        <v>0</v>
      </c>
      <c r="AT57" s="161">
        <v>0</v>
      </c>
      <c r="AU57" s="161">
        <v>0</v>
      </c>
      <c r="AV57" s="161">
        <v>0</v>
      </c>
      <c r="AW57" s="161">
        <v>0</v>
      </c>
      <c r="AX57" s="161">
        <v>0</v>
      </c>
      <c r="AY57" s="161">
        <v>0</v>
      </c>
      <c r="AZ57" s="161">
        <v>0</v>
      </c>
      <c r="BA57" s="161">
        <v>0</v>
      </c>
      <c r="BB57" s="161">
        <v>0</v>
      </c>
      <c r="BC57" s="161">
        <v>0</v>
      </c>
      <c r="BD57" s="161">
        <v>0</v>
      </c>
      <c r="BE57" s="161">
        <v>0</v>
      </c>
      <c r="BF57" s="161">
        <v>0</v>
      </c>
      <c r="BG57" s="161">
        <v>0</v>
      </c>
      <c r="BH57" s="161">
        <v>0</v>
      </c>
      <c r="BI57" s="161">
        <v>0</v>
      </c>
      <c r="BJ57" s="161">
        <v>0</v>
      </c>
      <c r="BK57" s="161">
        <v>0</v>
      </c>
      <c r="BL57" s="161">
        <v>0</v>
      </c>
      <c r="BM57" s="161">
        <v>0</v>
      </c>
      <c r="BN57" s="161">
        <v>0</v>
      </c>
      <c r="BO57" s="161">
        <v>0</v>
      </c>
      <c r="BP57" s="161">
        <v>0</v>
      </c>
      <c r="BQ57" s="161">
        <v>0</v>
      </c>
      <c r="BR57" s="161">
        <v>0</v>
      </c>
      <c r="BS57" s="161">
        <v>0</v>
      </c>
      <c r="BT57" s="161">
        <v>0</v>
      </c>
      <c r="BU57" s="161">
        <v>0</v>
      </c>
      <c r="BV57" s="161">
        <v>0</v>
      </c>
      <c r="BW57" s="161">
        <v>0</v>
      </c>
      <c r="BX57" s="161">
        <v>0</v>
      </c>
      <c r="BY57" s="161">
        <v>0</v>
      </c>
      <c r="BZ57" s="161">
        <v>0</v>
      </c>
      <c r="CA57" s="161">
        <v>0</v>
      </c>
      <c r="CB57" s="161">
        <v>0</v>
      </c>
      <c r="CC57" s="161">
        <v>0</v>
      </c>
      <c r="CD57" s="161">
        <v>0</v>
      </c>
      <c r="CE57" s="161">
        <v>0</v>
      </c>
      <c r="CF57" s="161">
        <v>0</v>
      </c>
      <c r="CG57" s="162">
        <v>0</v>
      </c>
    </row>
    <row r="58" spans="1:85" x14ac:dyDescent="0.35">
      <c r="A58" s="163"/>
      <c r="B58" s="36" t="s">
        <v>486</v>
      </c>
      <c r="C58" s="232" t="s">
        <v>376</v>
      </c>
      <c r="D58" s="161"/>
      <c r="E58" s="161"/>
      <c r="F58" s="161"/>
      <c r="G58" s="161"/>
      <c r="H58" s="161"/>
      <c r="I58" s="161"/>
      <c r="J58" s="161"/>
      <c r="K58" s="161"/>
      <c r="L58" s="161"/>
      <c r="M58" s="161"/>
      <c r="N58" s="161"/>
      <c r="O58" s="161"/>
      <c r="P58" s="161"/>
      <c r="Q58" s="161"/>
      <c r="R58" s="161"/>
      <c r="S58" s="161"/>
      <c r="T58" s="161"/>
      <c r="U58" s="161"/>
      <c r="V58" s="161"/>
      <c r="W58" s="161"/>
      <c r="X58" s="161"/>
      <c r="Y58" s="161"/>
      <c r="Z58" s="161"/>
      <c r="AA58" s="161"/>
      <c r="AB58" s="161"/>
      <c r="AC58" s="161"/>
      <c r="AD58" s="161"/>
      <c r="AE58" s="161"/>
      <c r="AF58" s="161"/>
      <c r="AG58" s="161"/>
      <c r="AH58" s="161">
        <v>37.898503071731419</v>
      </c>
      <c r="AI58" s="161">
        <v>64.855703618254054</v>
      </c>
      <c r="AJ58" s="161">
        <v>96.569209265311542</v>
      </c>
      <c r="AK58" s="161">
        <v>127.84580671123882</v>
      </c>
      <c r="AL58" s="161">
        <v>169.68592537968243</v>
      </c>
      <c r="AM58" s="161">
        <v>214.43796792257592</v>
      </c>
      <c r="AN58" s="161">
        <v>245.28870869995595</v>
      </c>
      <c r="AO58" s="161">
        <v>282.49343254041281</v>
      </c>
      <c r="AP58" s="161">
        <v>335.26923366467042</v>
      </c>
      <c r="AQ58" s="161">
        <v>380.55923785764566</v>
      </c>
      <c r="AR58" s="161">
        <v>421.4691414374301</v>
      </c>
      <c r="AS58" s="161">
        <v>470.12556674757064</v>
      </c>
      <c r="AT58" s="161">
        <v>529.02542592395196</v>
      </c>
      <c r="AU58" s="161">
        <v>628.73314831467371</v>
      </c>
      <c r="AV58" s="161">
        <v>40.441304458882144</v>
      </c>
      <c r="AW58" s="161">
        <v>0</v>
      </c>
      <c r="AX58" s="161">
        <v>0</v>
      </c>
      <c r="AY58" s="161">
        <v>0</v>
      </c>
      <c r="AZ58" s="161">
        <v>0</v>
      </c>
      <c r="BA58" s="161">
        <v>0</v>
      </c>
      <c r="BB58" s="161">
        <v>0</v>
      </c>
      <c r="BC58" s="161">
        <v>0</v>
      </c>
      <c r="BD58" s="161">
        <v>0</v>
      </c>
      <c r="BE58" s="161">
        <v>0</v>
      </c>
      <c r="BF58" s="161">
        <v>0</v>
      </c>
      <c r="BG58" s="161">
        <v>0</v>
      </c>
      <c r="BH58" s="161">
        <v>0</v>
      </c>
      <c r="BI58" s="161">
        <v>0</v>
      </c>
      <c r="BJ58" s="161">
        <v>0</v>
      </c>
      <c r="BK58" s="161">
        <v>0</v>
      </c>
      <c r="BL58" s="161">
        <v>0</v>
      </c>
      <c r="BM58" s="161">
        <v>0</v>
      </c>
      <c r="BN58" s="161">
        <v>0</v>
      </c>
      <c r="BO58" s="161">
        <v>0</v>
      </c>
      <c r="BP58" s="161">
        <v>0</v>
      </c>
      <c r="BQ58" s="161">
        <v>0</v>
      </c>
      <c r="BR58" s="161">
        <v>0</v>
      </c>
      <c r="BS58" s="161">
        <v>0</v>
      </c>
      <c r="BT58" s="161">
        <v>0</v>
      </c>
      <c r="BU58" s="161">
        <v>0</v>
      </c>
      <c r="BV58" s="161">
        <v>0</v>
      </c>
      <c r="BW58" s="161">
        <v>0</v>
      </c>
      <c r="BX58" s="161">
        <v>0</v>
      </c>
      <c r="BY58" s="161">
        <v>0</v>
      </c>
      <c r="BZ58" s="161">
        <v>0</v>
      </c>
      <c r="CA58" s="161">
        <v>0</v>
      </c>
      <c r="CB58" s="161">
        <v>0</v>
      </c>
      <c r="CC58" s="161">
        <v>0</v>
      </c>
      <c r="CD58" s="161">
        <v>0</v>
      </c>
      <c r="CE58" s="161">
        <v>0</v>
      </c>
      <c r="CF58" s="161">
        <v>0</v>
      </c>
      <c r="CG58" s="162">
        <v>0</v>
      </c>
    </row>
    <row r="59" spans="1:85" x14ac:dyDescent="0.35">
      <c r="A59" s="163"/>
      <c r="B59" s="36" t="s">
        <v>501</v>
      </c>
      <c r="C59" s="232" t="s">
        <v>376</v>
      </c>
      <c r="D59" s="161"/>
      <c r="E59" s="161"/>
      <c r="F59" s="161"/>
      <c r="G59" s="161"/>
      <c r="H59" s="161"/>
      <c r="I59" s="161"/>
      <c r="J59" s="161"/>
      <c r="K59" s="161"/>
      <c r="L59" s="161"/>
      <c r="M59" s="161"/>
      <c r="N59" s="161"/>
      <c r="O59" s="161"/>
      <c r="P59" s="161"/>
      <c r="Q59" s="161"/>
      <c r="R59" s="161"/>
      <c r="S59" s="161"/>
      <c r="T59" s="161"/>
      <c r="U59" s="161"/>
      <c r="V59" s="161"/>
      <c r="W59" s="161"/>
      <c r="X59" s="161"/>
      <c r="Y59" s="161"/>
      <c r="Z59" s="161"/>
      <c r="AA59" s="161"/>
      <c r="AB59" s="161"/>
      <c r="AC59" s="161"/>
      <c r="AD59" s="161"/>
      <c r="AE59" s="161"/>
      <c r="AF59" s="161"/>
      <c r="AG59" s="161"/>
      <c r="AH59" s="161">
        <v>0</v>
      </c>
      <c r="AI59" s="161">
        <v>0</v>
      </c>
      <c r="AJ59" s="161">
        <v>0</v>
      </c>
      <c r="AK59" s="161">
        <v>0</v>
      </c>
      <c r="AL59" s="161">
        <v>0</v>
      </c>
      <c r="AM59" s="161">
        <v>0</v>
      </c>
      <c r="AN59" s="161">
        <v>0</v>
      </c>
      <c r="AO59" s="161">
        <v>0</v>
      </c>
      <c r="AP59" s="161">
        <v>0</v>
      </c>
      <c r="AQ59" s="161">
        <v>0</v>
      </c>
      <c r="AR59" s="161">
        <v>0</v>
      </c>
      <c r="AS59" s="161">
        <v>0</v>
      </c>
      <c r="AT59" s="161">
        <v>0</v>
      </c>
      <c r="AU59" s="161">
        <v>0</v>
      </c>
      <c r="AV59" s="161">
        <v>0</v>
      </c>
      <c r="AW59" s="161">
        <v>0</v>
      </c>
      <c r="AX59" s="161">
        <v>0</v>
      </c>
      <c r="AY59" s="161">
        <v>0</v>
      </c>
      <c r="AZ59" s="161">
        <v>0</v>
      </c>
      <c r="BA59" s="161">
        <v>0</v>
      </c>
      <c r="BB59" s="161">
        <v>0</v>
      </c>
      <c r="BC59" s="161">
        <v>0.56699999999999995</v>
      </c>
      <c r="BD59" s="161">
        <v>42.750999999999998</v>
      </c>
      <c r="BE59" s="161">
        <v>82</v>
      </c>
      <c r="BF59" s="161">
        <v>180.13019312</v>
      </c>
      <c r="BG59" s="161">
        <v>139.34738139999999</v>
      </c>
      <c r="BH59" s="161">
        <v>87.293999999999997</v>
      </c>
      <c r="BI59" s="161">
        <v>71.74855457999999</v>
      </c>
      <c r="BJ59" s="161">
        <v>86.415832980000019</v>
      </c>
      <c r="BK59" s="161">
        <v>109.97339909</v>
      </c>
      <c r="BL59" s="161">
        <v>112.23410000000001</v>
      </c>
      <c r="BM59" s="161">
        <v>115.10395912999999</v>
      </c>
      <c r="BN59" s="161">
        <v>138.13980000000001</v>
      </c>
      <c r="BO59" s="161">
        <v>47.019696670000002</v>
      </c>
      <c r="BP59" s="161">
        <v>1.39356865</v>
      </c>
      <c r="BQ59" s="161">
        <v>0.86930000000000007</v>
      </c>
      <c r="BR59" s="161">
        <v>0.41239731999999996</v>
      </c>
      <c r="BS59" s="161">
        <v>9.3574789999999977E-2</v>
      </c>
      <c r="BT59" s="161">
        <v>2.7997579999999994E-2</v>
      </c>
      <c r="BU59" s="161">
        <v>3.2353730000000004E-2</v>
      </c>
      <c r="BV59" s="161">
        <v>0</v>
      </c>
      <c r="BW59" s="161">
        <v>0</v>
      </c>
      <c r="BX59" s="161">
        <v>0</v>
      </c>
      <c r="BY59" s="161">
        <v>0</v>
      </c>
      <c r="BZ59" s="161">
        <v>0</v>
      </c>
      <c r="CA59" s="161">
        <v>0</v>
      </c>
      <c r="CB59" s="161">
        <v>0</v>
      </c>
      <c r="CC59" s="161">
        <v>0</v>
      </c>
      <c r="CD59" s="161">
        <v>0</v>
      </c>
      <c r="CE59" s="161">
        <v>0</v>
      </c>
      <c r="CF59" s="161">
        <v>0</v>
      </c>
      <c r="CG59" s="162">
        <v>0</v>
      </c>
    </row>
    <row r="60" spans="1:85" x14ac:dyDescent="0.35">
      <c r="A60" s="163"/>
      <c r="B60" s="36" t="s">
        <v>415</v>
      </c>
      <c r="C60" s="232" t="s">
        <v>376</v>
      </c>
      <c r="D60" s="161"/>
      <c r="E60" s="161"/>
      <c r="F60" s="161"/>
      <c r="G60" s="161"/>
      <c r="H60" s="161"/>
      <c r="I60" s="161"/>
      <c r="J60" s="161"/>
      <c r="K60" s="161"/>
      <c r="L60" s="161"/>
      <c r="M60" s="161"/>
      <c r="N60" s="161"/>
      <c r="O60" s="161"/>
      <c r="P60" s="161"/>
      <c r="Q60" s="161"/>
      <c r="R60" s="161"/>
      <c r="S60" s="161"/>
      <c r="T60" s="161"/>
      <c r="U60" s="161"/>
      <c r="V60" s="161"/>
      <c r="W60" s="161"/>
      <c r="X60" s="161"/>
      <c r="Y60" s="161"/>
      <c r="Z60" s="161"/>
      <c r="AA60" s="161"/>
      <c r="AB60" s="161"/>
      <c r="AC60" s="161"/>
      <c r="AD60" s="161"/>
      <c r="AE60" s="161"/>
      <c r="AF60" s="161"/>
      <c r="AG60" s="161"/>
      <c r="AH60" s="161">
        <v>0</v>
      </c>
      <c r="AI60" s="161">
        <v>0</v>
      </c>
      <c r="AJ60" s="161">
        <v>0</v>
      </c>
      <c r="AK60" s="161">
        <v>0</v>
      </c>
      <c r="AL60" s="161">
        <v>0</v>
      </c>
      <c r="AM60" s="161">
        <v>0</v>
      </c>
      <c r="AN60" s="161">
        <v>0</v>
      </c>
      <c r="AO60" s="161">
        <v>0</v>
      </c>
      <c r="AP60" s="161">
        <v>0</v>
      </c>
      <c r="AQ60" s="161">
        <v>0</v>
      </c>
      <c r="AR60" s="161">
        <v>0</v>
      </c>
      <c r="AS60" s="161">
        <v>0</v>
      </c>
      <c r="AT60" s="161">
        <v>0</v>
      </c>
      <c r="AU60" s="161">
        <v>0</v>
      </c>
      <c r="AV60" s="161">
        <v>0</v>
      </c>
      <c r="AW60" s="161">
        <v>0</v>
      </c>
      <c r="AX60" s="161">
        <v>0</v>
      </c>
      <c r="AY60" s="161">
        <v>0</v>
      </c>
      <c r="AZ60" s="161">
        <v>0</v>
      </c>
      <c r="BA60" s="161">
        <v>0</v>
      </c>
      <c r="BB60" s="161">
        <v>0</v>
      </c>
      <c r="BC60" s="161">
        <v>0</v>
      </c>
      <c r="BD60" s="161">
        <v>0</v>
      </c>
      <c r="BE60" s="161">
        <v>0</v>
      </c>
      <c r="BF60" s="161">
        <v>0</v>
      </c>
      <c r="BG60" s="161">
        <v>0</v>
      </c>
      <c r="BH60" s="161">
        <v>0</v>
      </c>
      <c r="BI60" s="161">
        <v>0</v>
      </c>
      <c r="BJ60" s="161">
        <v>0</v>
      </c>
      <c r="BK60" s="161">
        <v>0</v>
      </c>
      <c r="BL60" s="161">
        <v>0</v>
      </c>
      <c r="BM60" s="161">
        <v>0</v>
      </c>
      <c r="BN60" s="161">
        <v>0</v>
      </c>
      <c r="BO60" s="161">
        <v>5.1059946700000003</v>
      </c>
      <c r="BP60" s="161">
        <v>18.281430299999997</v>
      </c>
      <c r="BQ60" s="161">
        <v>32.793243410000002</v>
      </c>
      <c r="BR60" s="161">
        <v>31.126738449999994</v>
      </c>
      <c r="BS60" s="161">
        <v>22.156157419999996</v>
      </c>
      <c r="BT60" s="161">
        <v>20.333625230000003</v>
      </c>
      <c r="BU60" s="161">
        <v>14.29373391</v>
      </c>
      <c r="BV60" s="161">
        <v>12.715927000000001</v>
      </c>
      <c r="BW60" s="161">
        <v>13.863351</v>
      </c>
      <c r="BX60" s="161">
        <v>11.230656439999999</v>
      </c>
      <c r="BY60" s="161">
        <v>18.075481800000002</v>
      </c>
      <c r="BZ60" s="161">
        <v>5.2045121500000002</v>
      </c>
      <c r="CA60" s="161">
        <v>1.6603900000000001E-2</v>
      </c>
      <c r="CB60" s="161">
        <v>0</v>
      </c>
      <c r="CC60" s="161">
        <v>0</v>
      </c>
      <c r="CD60" s="161">
        <v>0</v>
      </c>
      <c r="CE60" s="161">
        <v>0</v>
      </c>
      <c r="CF60" s="161">
        <v>0</v>
      </c>
      <c r="CG60" s="162">
        <v>0</v>
      </c>
    </row>
    <row r="61" spans="1:85" ht="26.25" customHeight="1" x14ac:dyDescent="0.35">
      <c r="A61" s="163"/>
      <c r="B61" s="10" t="s">
        <v>420</v>
      </c>
      <c r="C61" s="232" t="s">
        <v>376</v>
      </c>
      <c r="D61" s="161"/>
      <c r="E61" s="161"/>
      <c r="F61" s="161"/>
      <c r="G61" s="161"/>
      <c r="H61" s="161"/>
      <c r="I61" s="161"/>
      <c r="J61" s="161"/>
      <c r="K61" s="161"/>
      <c r="L61" s="161"/>
      <c r="M61" s="161"/>
      <c r="N61" s="161"/>
      <c r="O61" s="161"/>
      <c r="P61" s="161"/>
      <c r="Q61" s="161"/>
      <c r="R61" s="161"/>
      <c r="S61" s="161"/>
      <c r="T61" s="161"/>
      <c r="U61" s="161"/>
      <c r="V61" s="161"/>
      <c r="W61" s="161"/>
      <c r="X61" s="161"/>
      <c r="Y61" s="161"/>
      <c r="Z61" s="161"/>
      <c r="AA61" s="161"/>
      <c r="AB61" s="161"/>
      <c r="AC61" s="161"/>
      <c r="AD61" s="161"/>
      <c r="AE61" s="161"/>
      <c r="AF61" s="161"/>
      <c r="AG61" s="161"/>
      <c r="AH61" s="161"/>
      <c r="AI61" s="161"/>
      <c r="AJ61" s="161"/>
      <c r="AK61" s="161"/>
      <c r="AL61" s="161"/>
      <c r="AM61" s="161"/>
      <c r="AN61" s="161"/>
      <c r="AO61" s="161"/>
      <c r="AP61" s="161"/>
      <c r="AQ61" s="161"/>
      <c r="AR61" s="161"/>
      <c r="AS61" s="161"/>
      <c r="AT61" s="161"/>
      <c r="AU61" s="161"/>
      <c r="AV61" s="161"/>
      <c r="AW61" s="161"/>
      <c r="AX61" s="161"/>
      <c r="AY61" s="161"/>
      <c r="AZ61" s="161"/>
      <c r="BA61" s="161"/>
      <c r="BB61" s="161"/>
      <c r="BC61" s="161"/>
      <c r="BD61" s="161"/>
      <c r="BE61" s="161"/>
      <c r="BF61" s="161"/>
      <c r="BG61" s="161"/>
      <c r="BH61" s="161"/>
      <c r="BI61" s="161"/>
      <c r="BJ61" s="161"/>
      <c r="BK61" s="161"/>
      <c r="BL61" s="161"/>
      <c r="BM61" s="161"/>
      <c r="BN61" s="161"/>
      <c r="BO61" s="161"/>
      <c r="BP61" s="161"/>
      <c r="BQ61" s="161">
        <v>145.66823881438239</v>
      </c>
      <c r="BR61" s="161">
        <v>1436.2081898445697</v>
      </c>
      <c r="BS61" s="161">
        <v>2879.4073605188605</v>
      </c>
      <c r="BT61" s="161">
        <v>4731.643955192837</v>
      </c>
      <c r="BU61" s="161">
        <v>7727.2655064995752</v>
      </c>
      <c r="BV61" s="161">
        <v>9507.7874431559103</v>
      </c>
      <c r="BW61" s="161">
        <v>10807.669371652693</v>
      </c>
      <c r="BX61" s="161">
        <v>11817.266772072215</v>
      </c>
      <c r="BY61" s="161">
        <v>12975.964002710114</v>
      </c>
      <c r="BZ61" s="161">
        <v>14966.446534258701</v>
      </c>
      <c r="CA61" s="161">
        <v>18316.073610229003</v>
      </c>
      <c r="CB61" s="161">
        <v>21752.193001824813</v>
      </c>
      <c r="CC61" s="161">
        <v>23946.187288695921</v>
      </c>
      <c r="CD61" s="161">
        <v>26551.31927445357</v>
      </c>
      <c r="CE61" s="161">
        <v>27946.184652312051</v>
      </c>
      <c r="CF61" s="161">
        <v>29097.928897070153</v>
      </c>
      <c r="CG61" s="162">
        <v>30657.86117337074</v>
      </c>
    </row>
    <row r="62" spans="1:85" x14ac:dyDescent="0.35">
      <c r="A62" s="163"/>
      <c r="B62" s="36" t="s">
        <v>422</v>
      </c>
      <c r="C62" s="232" t="s">
        <v>376</v>
      </c>
      <c r="D62" s="161"/>
      <c r="E62" s="161"/>
      <c r="F62" s="161"/>
      <c r="G62" s="161"/>
      <c r="H62" s="161"/>
      <c r="I62" s="161"/>
      <c r="J62" s="161"/>
      <c r="K62" s="161"/>
      <c r="L62" s="161"/>
      <c r="M62" s="161"/>
      <c r="N62" s="161"/>
      <c r="O62" s="161"/>
      <c r="P62" s="161"/>
      <c r="Q62" s="161"/>
      <c r="R62" s="161"/>
      <c r="S62" s="161"/>
      <c r="T62" s="161"/>
      <c r="U62" s="161"/>
      <c r="V62" s="161"/>
      <c r="W62" s="161"/>
      <c r="X62" s="161"/>
      <c r="Y62" s="161"/>
      <c r="Z62" s="161"/>
      <c r="AA62" s="161"/>
      <c r="AB62" s="161"/>
      <c r="AC62" s="161"/>
      <c r="AD62" s="161"/>
      <c r="AE62" s="161"/>
      <c r="AF62" s="161"/>
      <c r="AG62" s="161"/>
      <c r="AH62" s="161">
        <v>0</v>
      </c>
      <c r="AI62" s="161">
        <v>0</v>
      </c>
      <c r="AJ62" s="161">
        <v>0</v>
      </c>
      <c r="AK62" s="161">
        <v>0</v>
      </c>
      <c r="AL62" s="161">
        <v>0</v>
      </c>
      <c r="AM62" s="161">
        <v>0</v>
      </c>
      <c r="AN62" s="161">
        <v>0</v>
      </c>
      <c r="AO62" s="161">
        <v>0</v>
      </c>
      <c r="AP62" s="161">
        <v>0</v>
      </c>
      <c r="AQ62" s="161">
        <v>0</v>
      </c>
      <c r="AR62" s="161">
        <v>0</v>
      </c>
      <c r="AS62" s="161">
        <v>0</v>
      </c>
      <c r="AT62" s="161">
        <v>0</v>
      </c>
      <c r="AU62" s="161">
        <v>0</v>
      </c>
      <c r="AV62" s="161">
        <v>0</v>
      </c>
      <c r="AW62" s="161">
        <v>0</v>
      </c>
      <c r="AX62" s="161">
        <v>0</v>
      </c>
      <c r="AY62" s="161">
        <v>0</v>
      </c>
      <c r="AZ62" s="161">
        <v>0</v>
      </c>
      <c r="BA62" s="161">
        <v>0</v>
      </c>
      <c r="BB62" s="161">
        <v>0</v>
      </c>
      <c r="BC62" s="161">
        <v>0</v>
      </c>
      <c r="BD62" s="161">
        <v>0</v>
      </c>
      <c r="BE62" s="161">
        <v>0</v>
      </c>
      <c r="BF62" s="161">
        <v>0</v>
      </c>
      <c r="BG62" s="161">
        <v>0</v>
      </c>
      <c r="BH62" s="161">
        <v>0</v>
      </c>
      <c r="BI62" s="161">
        <v>0</v>
      </c>
      <c r="BJ62" s="161">
        <v>0</v>
      </c>
      <c r="BK62" s="161">
        <v>0</v>
      </c>
      <c r="BL62" s="161">
        <v>55.084215560000004</v>
      </c>
      <c r="BM62" s="161">
        <v>63.075896640000003</v>
      </c>
      <c r="BN62" s="161">
        <v>61.896868359999999</v>
      </c>
      <c r="BO62" s="161">
        <v>39.035515199999999</v>
      </c>
      <c r="BP62" s="161">
        <v>27.879101479999999</v>
      </c>
      <c r="BQ62" s="161">
        <v>25.215089500000001</v>
      </c>
      <c r="BR62" s="161">
        <v>4.0992899999999999</v>
      </c>
      <c r="BS62" s="161">
        <v>0</v>
      </c>
      <c r="BT62" s="161">
        <v>0</v>
      </c>
      <c r="BU62" s="161">
        <v>0</v>
      </c>
      <c r="BV62" s="161">
        <v>0</v>
      </c>
      <c r="BW62" s="161">
        <v>0</v>
      </c>
      <c r="BX62" s="161">
        <v>0</v>
      </c>
      <c r="BY62" s="161">
        <v>0</v>
      </c>
      <c r="BZ62" s="161">
        <v>0</v>
      </c>
      <c r="CA62" s="161">
        <v>0</v>
      </c>
      <c r="CB62" s="161">
        <v>0</v>
      </c>
      <c r="CC62" s="161">
        <v>0</v>
      </c>
      <c r="CD62" s="161">
        <v>0</v>
      </c>
      <c r="CE62" s="161">
        <v>0</v>
      </c>
      <c r="CF62" s="161">
        <v>0</v>
      </c>
      <c r="CG62" s="162">
        <v>0</v>
      </c>
    </row>
    <row r="63" spans="1:85" x14ac:dyDescent="0.35">
      <c r="A63" s="163"/>
      <c r="B63" s="36" t="s">
        <v>424</v>
      </c>
      <c r="C63" s="232" t="s">
        <v>376</v>
      </c>
      <c r="D63" s="161"/>
      <c r="E63" s="161"/>
      <c r="F63" s="161"/>
      <c r="G63" s="161"/>
      <c r="H63" s="161"/>
      <c r="I63" s="161"/>
      <c r="J63" s="161"/>
      <c r="K63" s="161"/>
      <c r="L63" s="161"/>
      <c r="M63" s="161"/>
      <c r="N63" s="161"/>
      <c r="O63" s="161"/>
      <c r="P63" s="161"/>
      <c r="Q63" s="161"/>
      <c r="R63" s="161"/>
      <c r="S63" s="161"/>
      <c r="T63" s="161"/>
      <c r="U63" s="161"/>
      <c r="V63" s="161"/>
      <c r="W63" s="161"/>
      <c r="X63" s="161"/>
      <c r="Y63" s="161"/>
      <c r="Z63" s="161"/>
      <c r="AA63" s="161"/>
      <c r="AB63" s="161"/>
      <c r="AC63" s="161"/>
      <c r="AD63" s="161"/>
      <c r="AE63" s="161"/>
      <c r="AF63" s="161"/>
      <c r="AG63" s="161"/>
      <c r="AH63" s="161">
        <v>65.063615077455893</v>
      </c>
      <c r="AI63" s="161">
        <v>79.479739700042487</v>
      </c>
      <c r="AJ63" s="161">
        <v>99.580834840251342</v>
      </c>
      <c r="AK63" s="161">
        <v>118.59112985115947</v>
      </c>
      <c r="AL63" s="161">
        <v>139.73920084720251</v>
      </c>
      <c r="AM63" s="161">
        <v>164.50313614077683</v>
      </c>
      <c r="AN63" s="161">
        <v>212.71284119727849</v>
      </c>
      <c r="AO63" s="161">
        <v>238.91816166157855</v>
      </c>
      <c r="AP63" s="161">
        <v>254.25078624505122</v>
      </c>
      <c r="AQ63" s="161">
        <v>261.22874343482823</v>
      </c>
      <c r="AR63" s="161">
        <v>277.40848838548044</v>
      </c>
      <c r="AS63" s="161">
        <v>301.45498962625896</v>
      </c>
      <c r="AT63" s="161">
        <v>371.69112573456874</v>
      </c>
      <c r="AU63" s="161">
        <v>518.375122512399</v>
      </c>
      <c r="AV63" s="161">
        <v>547.65025616051685</v>
      </c>
      <c r="AW63" s="161">
        <v>599.38952382356536</v>
      </c>
      <c r="AX63" s="161">
        <v>668.19973532569691</v>
      </c>
      <c r="AY63" s="161">
        <v>709.36948030254121</v>
      </c>
      <c r="AZ63" s="161">
        <v>801.06839642781028</v>
      </c>
      <c r="BA63" s="161">
        <v>862.44303435481982</v>
      </c>
      <c r="BB63" s="161">
        <v>840.04033176203689</v>
      </c>
      <c r="BC63" s="161">
        <v>861.99389255607184</v>
      </c>
      <c r="BD63" s="161">
        <v>851.15599999999995</v>
      </c>
      <c r="BE63" s="161">
        <v>874.17398603512197</v>
      </c>
      <c r="BF63" s="161">
        <v>794.99319101826757</v>
      </c>
      <c r="BG63" s="161">
        <v>766.14312936370834</v>
      </c>
      <c r="BH63" s="161">
        <v>794.12099999999998</v>
      </c>
      <c r="BI63" s="161">
        <v>771.95111937118725</v>
      </c>
      <c r="BJ63" s="161">
        <v>768.33523924275994</v>
      </c>
      <c r="BK63" s="161">
        <v>697.57744277639608</v>
      </c>
      <c r="BL63" s="161">
        <v>711.89560463857492</v>
      </c>
      <c r="BM63" s="161">
        <v>723.31083959144485</v>
      </c>
      <c r="BN63" s="161">
        <v>718.27939070806326</v>
      </c>
      <c r="BO63" s="161">
        <v>711.3639340066137</v>
      </c>
      <c r="BP63" s="161">
        <v>727.39818972298963</v>
      </c>
      <c r="BQ63" s="161">
        <v>715.05321305721429</v>
      </c>
      <c r="BR63" s="161">
        <v>596.85802620084485</v>
      </c>
      <c r="BS63" s="161">
        <v>341.39509716401932</v>
      </c>
      <c r="BT63" s="161">
        <v>113.98152528710739</v>
      </c>
      <c r="BU63" s="161">
        <v>14.603759587950137</v>
      </c>
      <c r="BV63" s="161">
        <v>1.2038047262866163</v>
      </c>
      <c r="BW63" s="161">
        <v>0.2711514096756944</v>
      </c>
      <c r="BX63" s="161">
        <v>0.1569897665315084</v>
      </c>
      <c r="BY63" s="161">
        <v>0.13299450341598951</v>
      </c>
      <c r="BZ63" s="161">
        <v>0.11223336621746766</v>
      </c>
      <c r="CA63" s="161">
        <v>0.12003935109546741</v>
      </c>
      <c r="CB63" s="161">
        <v>0.10830546855083938</v>
      </c>
      <c r="CC63" s="161">
        <v>0.11529149679484146</v>
      </c>
      <c r="CD63" s="161">
        <v>0.11950044491094987</v>
      </c>
      <c r="CE63" s="161">
        <v>0.12203995699694174</v>
      </c>
      <c r="CF63" s="161">
        <v>0.12413450295948525</v>
      </c>
      <c r="CG63" s="162">
        <v>0.12661719301867497</v>
      </c>
    </row>
    <row r="64" spans="1:85" x14ac:dyDescent="0.35">
      <c r="A64" s="163"/>
      <c r="B64" s="36" t="s">
        <v>502</v>
      </c>
      <c r="C64" s="232" t="s">
        <v>386</v>
      </c>
      <c r="D64" s="161"/>
      <c r="E64" s="161"/>
      <c r="F64" s="161"/>
      <c r="G64" s="161"/>
      <c r="H64" s="161"/>
      <c r="I64" s="161"/>
      <c r="J64" s="161"/>
      <c r="K64" s="161"/>
      <c r="L64" s="161"/>
      <c r="M64" s="161"/>
      <c r="N64" s="161"/>
      <c r="O64" s="161"/>
      <c r="P64" s="161"/>
      <c r="Q64" s="161"/>
      <c r="R64" s="161"/>
      <c r="S64" s="161"/>
      <c r="T64" s="161"/>
      <c r="U64" s="161"/>
      <c r="V64" s="161"/>
      <c r="W64" s="161"/>
      <c r="X64" s="161"/>
      <c r="Y64" s="161"/>
      <c r="Z64" s="161"/>
      <c r="AA64" s="161"/>
      <c r="AB64" s="161"/>
      <c r="AC64" s="161"/>
      <c r="AD64" s="161"/>
      <c r="AE64" s="161"/>
      <c r="AF64" s="161"/>
      <c r="AG64" s="161"/>
      <c r="AH64" s="161"/>
      <c r="AI64" s="161"/>
      <c r="AJ64" s="161"/>
      <c r="AK64" s="161"/>
      <c r="AL64" s="161"/>
      <c r="AM64" s="161"/>
      <c r="AN64" s="161"/>
      <c r="AO64" s="161"/>
      <c r="AP64" s="161"/>
      <c r="AQ64" s="161">
        <v>23.742129412884193</v>
      </c>
      <c r="AR64" s="161">
        <v>124.55443691978304</v>
      </c>
      <c r="AS64" s="161">
        <v>107.73044960785994</v>
      </c>
      <c r="AT64" s="161">
        <v>126.97640117994101</v>
      </c>
      <c r="AU64" s="161">
        <v>172.18</v>
      </c>
      <c r="AV64" s="161">
        <v>172.37799999999999</v>
      </c>
      <c r="AW64" s="161">
        <v>194.25600000000003</v>
      </c>
      <c r="AX64" s="161">
        <v>187.28899999999999</v>
      </c>
      <c r="AY64" s="161">
        <v>214.38800000000001</v>
      </c>
      <c r="AZ64" s="161">
        <v>197.916</v>
      </c>
      <c r="BA64" s="161">
        <v>164.20699999999999</v>
      </c>
      <c r="BB64" s="161">
        <v>176.72299999999998</v>
      </c>
      <c r="BC64" s="161">
        <v>163.03138294517106</v>
      </c>
      <c r="BD64" s="161">
        <v>199.31266883868574</v>
      </c>
      <c r="BE64" s="161">
        <v>223.009962981786</v>
      </c>
      <c r="BF64" s="161">
        <v>271.56763858619945</v>
      </c>
      <c r="BG64" s="161">
        <v>297.69167471771999</v>
      </c>
      <c r="BH64" s="161">
        <v>296.03603723607625</v>
      </c>
      <c r="BI64" s="161">
        <v>323.58529987590123</v>
      </c>
      <c r="BJ64" s="161"/>
      <c r="BK64" s="161"/>
      <c r="BL64" s="161"/>
      <c r="BM64" s="161"/>
      <c r="BN64" s="161"/>
      <c r="BO64" s="161"/>
      <c r="BP64" s="161"/>
      <c r="BQ64" s="161"/>
      <c r="BR64" s="161"/>
      <c r="BS64" s="161"/>
      <c r="BT64" s="161"/>
      <c r="BU64" s="161"/>
      <c r="BV64" s="161"/>
      <c r="BW64" s="161"/>
      <c r="BX64" s="161"/>
      <c r="BY64" s="161"/>
      <c r="BZ64" s="161"/>
      <c r="CA64" s="161"/>
      <c r="CB64" s="161"/>
      <c r="CC64" s="161"/>
      <c r="CD64" s="161"/>
      <c r="CE64" s="161"/>
      <c r="CF64" s="161"/>
      <c r="CG64" s="162"/>
    </row>
    <row r="65" spans="1:85" x14ac:dyDescent="0.35">
      <c r="A65" s="163"/>
      <c r="B65" s="36" t="s">
        <v>426</v>
      </c>
      <c r="C65" s="232" t="s">
        <v>386</v>
      </c>
      <c r="D65" s="161"/>
      <c r="E65" s="161"/>
      <c r="F65" s="161"/>
      <c r="G65" s="161"/>
      <c r="H65" s="161"/>
      <c r="I65" s="161"/>
      <c r="J65" s="161"/>
      <c r="K65" s="161"/>
      <c r="L65" s="161"/>
      <c r="M65" s="161"/>
      <c r="N65" s="161"/>
      <c r="O65" s="161"/>
      <c r="P65" s="161"/>
      <c r="Q65" s="161"/>
      <c r="R65" s="161"/>
      <c r="S65" s="161"/>
      <c r="T65" s="161"/>
      <c r="U65" s="161"/>
      <c r="V65" s="161"/>
      <c r="W65" s="161"/>
      <c r="X65" s="161"/>
      <c r="Y65" s="161"/>
      <c r="Z65" s="161"/>
      <c r="AA65" s="161"/>
      <c r="AB65" s="161"/>
      <c r="AC65" s="161"/>
      <c r="AD65" s="161"/>
      <c r="AE65" s="161"/>
      <c r="AF65" s="161"/>
      <c r="AG65" s="161"/>
      <c r="AH65" s="161"/>
      <c r="AI65" s="161"/>
      <c r="AJ65" s="161"/>
      <c r="AK65" s="161"/>
      <c r="AL65" s="161"/>
      <c r="AM65" s="161"/>
      <c r="AN65" s="161"/>
      <c r="AO65" s="161"/>
      <c r="AP65" s="161"/>
      <c r="AQ65" s="161"/>
      <c r="AR65" s="161"/>
      <c r="AS65" s="161"/>
      <c r="AT65" s="161"/>
      <c r="AU65" s="161"/>
      <c r="AV65" s="161"/>
      <c r="AW65" s="161"/>
      <c r="AX65" s="161"/>
      <c r="AY65" s="161"/>
      <c r="AZ65" s="161"/>
      <c r="BA65" s="161"/>
      <c r="BB65" s="161"/>
      <c r="BC65" s="161"/>
      <c r="BD65" s="161"/>
      <c r="BE65" s="161"/>
      <c r="BF65" s="161"/>
      <c r="BG65" s="161"/>
      <c r="BH65" s="161"/>
      <c r="BI65" s="161"/>
      <c r="BJ65" s="161">
        <v>252.52462299999999</v>
      </c>
      <c r="BK65" s="161">
        <v>217.03232700000001</v>
      </c>
      <c r="BL65" s="161">
        <v>202.71215699999999</v>
      </c>
      <c r="BM65" s="161">
        <v>254.65718699999999</v>
      </c>
      <c r="BN65" s="161">
        <v>257.83189955001012</v>
      </c>
      <c r="BO65" s="161">
        <v>116.81307476126997</v>
      </c>
      <c r="BP65" s="161">
        <v>88.835079000000007</v>
      </c>
      <c r="BQ65" s="161">
        <v>8.2208879999999986</v>
      </c>
      <c r="BR65" s="161">
        <v>0</v>
      </c>
      <c r="BS65" s="161">
        <v>0</v>
      </c>
      <c r="BT65" s="161">
        <v>0</v>
      </c>
      <c r="BU65" s="161">
        <v>0</v>
      </c>
      <c r="BV65" s="161">
        <v>0</v>
      </c>
      <c r="BW65" s="161">
        <v>0</v>
      </c>
      <c r="BX65" s="161">
        <v>0</v>
      </c>
      <c r="BY65" s="161">
        <v>0</v>
      </c>
      <c r="BZ65" s="161">
        <v>0</v>
      </c>
      <c r="CA65" s="161">
        <v>0</v>
      </c>
      <c r="CB65" s="161">
        <v>0</v>
      </c>
      <c r="CC65" s="161">
        <v>0</v>
      </c>
      <c r="CD65" s="161">
        <v>0</v>
      </c>
      <c r="CE65" s="161">
        <v>0</v>
      </c>
      <c r="CF65" s="161">
        <v>0</v>
      </c>
      <c r="CG65" s="162">
        <v>0</v>
      </c>
    </row>
    <row r="66" spans="1:85" ht="25.5" customHeight="1" x14ac:dyDescent="0.35">
      <c r="A66" s="163"/>
      <c r="B66" s="36" t="s">
        <v>427</v>
      </c>
      <c r="C66" s="232" t="s">
        <v>376</v>
      </c>
      <c r="D66" s="161"/>
      <c r="E66" s="161"/>
      <c r="F66" s="161"/>
      <c r="G66" s="161"/>
      <c r="H66" s="161"/>
      <c r="I66" s="161"/>
      <c r="J66" s="161"/>
      <c r="K66" s="161"/>
      <c r="L66" s="161"/>
      <c r="M66" s="161"/>
      <c r="N66" s="161"/>
      <c r="O66" s="161"/>
      <c r="P66" s="161"/>
      <c r="Q66" s="161"/>
      <c r="R66" s="161"/>
      <c r="S66" s="161"/>
      <c r="T66" s="161"/>
      <c r="U66" s="161"/>
      <c r="V66" s="161"/>
      <c r="W66" s="161"/>
      <c r="X66" s="161"/>
      <c r="Y66" s="161"/>
      <c r="Z66" s="161"/>
      <c r="AA66" s="161"/>
      <c r="AB66" s="161"/>
      <c r="AC66" s="161"/>
      <c r="AD66" s="161"/>
      <c r="AE66" s="161"/>
      <c r="AF66" s="161"/>
      <c r="AG66" s="161"/>
      <c r="AH66" s="161">
        <v>0</v>
      </c>
      <c r="AI66" s="161">
        <v>0</v>
      </c>
      <c r="AJ66" s="161">
        <v>0</v>
      </c>
      <c r="AK66" s="161">
        <v>0</v>
      </c>
      <c r="AL66" s="161">
        <v>0</v>
      </c>
      <c r="AM66" s="161">
        <v>0</v>
      </c>
      <c r="AN66" s="161">
        <v>0</v>
      </c>
      <c r="AO66" s="161">
        <v>0</v>
      </c>
      <c r="AP66" s="161">
        <v>1</v>
      </c>
      <c r="AQ66" s="161">
        <v>0.68200000000000005</v>
      </c>
      <c r="AR66" s="161">
        <v>0.71099999999999997</v>
      </c>
      <c r="AS66" s="161">
        <v>0.05</v>
      </c>
      <c r="AT66" s="161">
        <v>4.3999999999999997E-2</v>
      </c>
      <c r="AU66" s="161">
        <v>1.0529999999999999</v>
      </c>
      <c r="AV66" s="161">
        <v>1.0680000000000001</v>
      </c>
      <c r="AW66" s="161">
        <v>2.0219999999999998</v>
      </c>
      <c r="AX66" s="161">
        <v>1.901</v>
      </c>
      <c r="AY66" s="161">
        <v>2.9769999999999999</v>
      </c>
      <c r="AZ66" s="161">
        <v>2.5939999999999999</v>
      </c>
      <c r="BA66" s="161">
        <v>3.1680000000000001</v>
      </c>
      <c r="BB66" s="161">
        <v>4.3739999999999997</v>
      </c>
      <c r="BC66" s="161">
        <v>6.6749999999999998</v>
      </c>
      <c r="BD66" s="161">
        <v>1.966</v>
      </c>
      <c r="BE66" s="161">
        <v>8.6959999999999997</v>
      </c>
      <c r="BF66" s="161">
        <v>7.1639999999999997</v>
      </c>
      <c r="BG66" s="161">
        <v>5.907</v>
      </c>
      <c r="BH66" s="161">
        <v>7.7169999999999996</v>
      </c>
      <c r="BI66" s="161">
        <v>8.1300000000000008</v>
      </c>
      <c r="BJ66" s="161">
        <v>9.604000000000001</v>
      </c>
      <c r="BK66" s="161">
        <v>12.0015</v>
      </c>
      <c r="BL66" s="161">
        <v>16.099019999999999</v>
      </c>
      <c r="BM66" s="161">
        <v>16.099019999999999</v>
      </c>
      <c r="BN66" s="161">
        <v>16.099019999999999</v>
      </c>
      <c r="BO66" s="161">
        <v>16.098934999999997</v>
      </c>
      <c r="BP66" s="161">
        <v>16.099</v>
      </c>
      <c r="BQ66" s="161">
        <v>16.099019999999999</v>
      </c>
      <c r="BR66" s="161">
        <v>16.099020000000042</v>
      </c>
      <c r="BS66" s="161">
        <v>13.170465000000043</v>
      </c>
      <c r="BT66" s="161">
        <v>0</v>
      </c>
      <c r="BU66" s="161">
        <v>0</v>
      </c>
      <c r="BV66" s="161">
        <v>0</v>
      </c>
      <c r="BW66" s="161">
        <v>0</v>
      </c>
      <c r="BX66" s="161">
        <v>0</v>
      </c>
      <c r="BY66" s="161">
        <v>0</v>
      </c>
      <c r="BZ66" s="161">
        <v>0</v>
      </c>
      <c r="CA66" s="161">
        <v>0</v>
      </c>
      <c r="CB66" s="161">
        <v>0</v>
      </c>
      <c r="CC66" s="161">
        <v>0</v>
      </c>
      <c r="CD66" s="161">
        <v>0</v>
      </c>
      <c r="CE66" s="161">
        <v>0</v>
      </c>
      <c r="CF66" s="161">
        <v>0</v>
      </c>
      <c r="CG66" s="162">
        <v>0</v>
      </c>
    </row>
    <row r="67" spans="1:85" x14ac:dyDescent="0.35">
      <c r="A67" s="163"/>
      <c r="B67" s="36" t="s">
        <v>179</v>
      </c>
      <c r="C67" s="232" t="s">
        <v>380</v>
      </c>
      <c r="D67" s="161"/>
      <c r="E67" s="161"/>
      <c r="F67" s="161"/>
      <c r="G67" s="161"/>
      <c r="H67" s="161"/>
      <c r="I67" s="161"/>
      <c r="J67" s="161"/>
      <c r="K67" s="161"/>
      <c r="L67" s="161"/>
      <c r="M67" s="161"/>
      <c r="N67" s="161"/>
      <c r="O67" s="161"/>
      <c r="P67" s="161"/>
      <c r="Q67" s="161"/>
      <c r="R67" s="161"/>
      <c r="S67" s="161"/>
      <c r="T67" s="161"/>
      <c r="U67" s="161"/>
      <c r="V67" s="161"/>
      <c r="W67" s="161"/>
      <c r="X67" s="161"/>
      <c r="Y67" s="161"/>
      <c r="Z67" s="161"/>
      <c r="AA67" s="161"/>
      <c r="AB67" s="161"/>
      <c r="AC67" s="161"/>
      <c r="AD67" s="161"/>
      <c r="AE67" s="161"/>
      <c r="AF67" s="161"/>
      <c r="AG67" s="161"/>
      <c r="AH67" s="161">
        <v>0</v>
      </c>
      <c r="AI67" s="161">
        <v>0</v>
      </c>
      <c r="AJ67" s="161">
        <v>0</v>
      </c>
      <c r="AK67" s="161">
        <v>0</v>
      </c>
      <c r="AL67" s="161">
        <v>0</v>
      </c>
      <c r="AM67" s="161">
        <v>0</v>
      </c>
      <c r="AN67" s="161">
        <v>0</v>
      </c>
      <c r="AO67" s="161">
        <v>0</v>
      </c>
      <c r="AP67" s="161">
        <v>0</v>
      </c>
      <c r="AQ67" s="161">
        <v>193</v>
      </c>
      <c r="AR67" s="161">
        <v>250</v>
      </c>
      <c r="AS67" s="161">
        <v>286</v>
      </c>
      <c r="AT67" s="161">
        <v>314</v>
      </c>
      <c r="AU67" s="161">
        <v>408</v>
      </c>
      <c r="AV67" s="161">
        <v>434</v>
      </c>
      <c r="AW67" s="161">
        <v>416</v>
      </c>
      <c r="AX67" s="161">
        <v>480</v>
      </c>
      <c r="AY67" s="161">
        <v>524.29999999999995</v>
      </c>
      <c r="AZ67" s="161">
        <v>340.8</v>
      </c>
      <c r="BA67" s="161">
        <v>502</v>
      </c>
      <c r="BB67" s="161">
        <v>553</v>
      </c>
      <c r="BC67" s="161">
        <v>635</v>
      </c>
      <c r="BD67" s="161">
        <v>648</v>
      </c>
      <c r="BE67" s="161">
        <v>635.94107848647479</v>
      </c>
      <c r="BF67" s="161">
        <v>723.75621958442548</v>
      </c>
      <c r="BG67" s="161">
        <v>1035</v>
      </c>
      <c r="BH67" s="161">
        <v>1291.17</v>
      </c>
      <c r="BI67" s="161">
        <v>1183.6549443026729</v>
      </c>
      <c r="BJ67" s="161">
        <v>1312.9542119951134</v>
      </c>
      <c r="BK67" s="161">
        <v>1623.1882790812579</v>
      </c>
      <c r="BL67" s="161">
        <v>1949.4219162508432</v>
      </c>
      <c r="BM67" s="161">
        <v>2026.2023687265355</v>
      </c>
      <c r="BN67" s="161">
        <v>2134.4746846376861</v>
      </c>
      <c r="BO67" s="161">
        <v>2194.8675095390704</v>
      </c>
      <c r="BP67" s="161">
        <v>2244.5398762216823</v>
      </c>
      <c r="BQ67" s="161">
        <v>2236</v>
      </c>
      <c r="BR67" s="161">
        <v>2260</v>
      </c>
      <c r="BS67" s="161">
        <v>2351</v>
      </c>
      <c r="BT67" s="161">
        <v>2292</v>
      </c>
      <c r="BU67" s="161">
        <v>2306</v>
      </c>
      <c r="BV67" s="161">
        <v>2406</v>
      </c>
      <c r="BW67" s="161">
        <v>2512</v>
      </c>
      <c r="BX67" s="161">
        <v>2486</v>
      </c>
      <c r="BY67" s="161">
        <v>2603</v>
      </c>
      <c r="BZ67" s="161">
        <v>2659</v>
      </c>
      <c r="CA67" s="161">
        <v>2864</v>
      </c>
      <c r="CB67" s="161">
        <v>3013.3073693750848</v>
      </c>
      <c r="CC67" s="161">
        <v>3174.485602471671</v>
      </c>
      <c r="CD67" s="161">
        <v>3247.7323815338405</v>
      </c>
      <c r="CE67" s="161">
        <v>3330.6353599556383</v>
      </c>
      <c r="CF67" s="161">
        <v>3411.7763703104129</v>
      </c>
      <c r="CG67" s="162">
        <v>3508.3923720736007</v>
      </c>
    </row>
    <row r="68" spans="1:85" x14ac:dyDescent="0.35">
      <c r="A68" s="163"/>
      <c r="B68" s="36" t="s">
        <v>429</v>
      </c>
      <c r="C68" s="232" t="s">
        <v>380</v>
      </c>
      <c r="D68" s="161"/>
      <c r="E68" s="161"/>
      <c r="F68" s="161"/>
      <c r="G68" s="161"/>
      <c r="H68" s="161"/>
      <c r="I68" s="161"/>
      <c r="J68" s="161"/>
      <c r="K68" s="161"/>
      <c r="L68" s="161"/>
      <c r="M68" s="161"/>
      <c r="N68" s="161"/>
      <c r="O68" s="161"/>
      <c r="P68" s="161"/>
      <c r="Q68" s="161"/>
      <c r="R68" s="161"/>
      <c r="S68" s="161"/>
      <c r="T68" s="161"/>
      <c r="U68" s="161"/>
      <c r="V68" s="161"/>
      <c r="W68" s="161"/>
      <c r="X68" s="161"/>
      <c r="Y68" s="161"/>
      <c r="Z68" s="161"/>
      <c r="AA68" s="161"/>
      <c r="AB68" s="161"/>
      <c r="AC68" s="161"/>
      <c r="AD68" s="161"/>
      <c r="AE68" s="161"/>
      <c r="AF68" s="161"/>
      <c r="AG68" s="161"/>
      <c r="AH68" s="161">
        <v>0</v>
      </c>
      <c r="AI68" s="161">
        <v>0</v>
      </c>
      <c r="AJ68" s="161">
        <v>0</v>
      </c>
      <c r="AK68" s="161">
        <v>0</v>
      </c>
      <c r="AL68" s="161">
        <v>0</v>
      </c>
      <c r="AM68" s="161">
        <v>500</v>
      </c>
      <c r="AN68" s="161">
        <v>508</v>
      </c>
      <c r="AO68" s="161">
        <v>545</v>
      </c>
      <c r="AP68" s="161">
        <v>757</v>
      </c>
      <c r="AQ68" s="161">
        <v>840</v>
      </c>
      <c r="AR68" s="161">
        <v>898</v>
      </c>
      <c r="AS68" s="161">
        <v>949</v>
      </c>
      <c r="AT68" s="161">
        <v>941</v>
      </c>
      <c r="AU68" s="161">
        <v>781</v>
      </c>
      <c r="AV68" s="161">
        <v>688</v>
      </c>
      <c r="AW68" s="161">
        <v>659</v>
      </c>
      <c r="AX68" s="161">
        <v>80</v>
      </c>
      <c r="AY68" s="161">
        <v>36.299999999999997</v>
      </c>
      <c r="AZ68" s="161">
        <v>97.6</v>
      </c>
      <c r="BA68" s="161">
        <v>26</v>
      </c>
      <c r="BB68" s="161">
        <v>27</v>
      </c>
      <c r="BC68" s="161">
        <v>66</v>
      </c>
      <c r="BD68" s="161">
        <v>67</v>
      </c>
      <c r="BE68" s="161">
        <v>69</v>
      </c>
      <c r="BF68" s="161">
        <v>70</v>
      </c>
      <c r="BG68" s="161">
        <v>79.728606106509176</v>
      </c>
      <c r="BH68" s="161">
        <v>43</v>
      </c>
      <c r="BI68" s="161">
        <v>41</v>
      </c>
      <c r="BJ68" s="161">
        <v>45</v>
      </c>
      <c r="BK68" s="161">
        <v>43.47423573035443</v>
      </c>
      <c r="BL68" s="161">
        <v>46.203362466202719</v>
      </c>
      <c r="BM68" s="161">
        <v>46.819417065825782</v>
      </c>
      <c r="BN68" s="161">
        <v>44.415302132907541</v>
      </c>
      <c r="BO68" s="161">
        <v>47.37944846742954</v>
      </c>
      <c r="BP68" s="161">
        <v>56</v>
      </c>
      <c r="BQ68" s="161">
        <v>50</v>
      </c>
      <c r="BR68" s="161">
        <v>5</v>
      </c>
      <c r="BS68" s="161">
        <v>0</v>
      </c>
      <c r="BT68" s="161">
        <v>0</v>
      </c>
      <c r="BU68" s="161">
        <v>0</v>
      </c>
      <c r="BV68" s="161">
        <v>0</v>
      </c>
      <c r="BW68" s="161">
        <v>0</v>
      </c>
      <c r="BX68" s="161">
        <v>50</v>
      </c>
      <c r="BY68" s="161">
        <v>66</v>
      </c>
      <c r="BZ68" s="161">
        <v>0</v>
      </c>
      <c r="CA68" s="161">
        <v>0</v>
      </c>
      <c r="CB68" s="161">
        <v>0</v>
      </c>
      <c r="CC68" s="161">
        <v>0</v>
      </c>
      <c r="CD68" s="161">
        <v>0</v>
      </c>
      <c r="CE68" s="161">
        <v>0</v>
      </c>
      <c r="CF68" s="161">
        <v>0</v>
      </c>
      <c r="CG68" s="162">
        <v>0</v>
      </c>
    </row>
    <row r="69" spans="1:85" x14ac:dyDescent="0.35">
      <c r="A69" s="163"/>
      <c r="B69" s="36" t="s">
        <v>431</v>
      </c>
      <c r="C69" s="232" t="s">
        <v>386</v>
      </c>
      <c r="D69" s="161"/>
      <c r="E69" s="161"/>
      <c r="F69" s="161"/>
      <c r="G69" s="161"/>
      <c r="H69" s="161"/>
      <c r="I69" s="161"/>
      <c r="J69" s="161"/>
      <c r="K69" s="161"/>
      <c r="L69" s="161"/>
      <c r="M69" s="161"/>
      <c r="N69" s="161"/>
      <c r="O69" s="161"/>
      <c r="P69" s="161"/>
      <c r="Q69" s="161"/>
      <c r="R69" s="161"/>
      <c r="S69" s="161"/>
      <c r="T69" s="161"/>
      <c r="U69" s="161"/>
      <c r="V69" s="161"/>
      <c r="W69" s="161"/>
      <c r="X69" s="161"/>
      <c r="Y69" s="161"/>
      <c r="Z69" s="161"/>
      <c r="AA69" s="161"/>
      <c r="AB69" s="161"/>
      <c r="AC69" s="161"/>
      <c r="AD69" s="161"/>
      <c r="AE69" s="161"/>
      <c r="AF69" s="161"/>
      <c r="AG69" s="161"/>
      <c r="AH69" s="161"/>
      <c r="AI69" s="161"/>
      <c r="AJ69" s="161"/>
      <c r="AK69" s="161"/>
      <c r="AL69" s="161"/>
      <c r="AM69" s="161"/>
      <c r="AN69" s="161"/>
      <c r="AO69" s="161"/>
      <c r="AP69" s="161"/>
      <c r="AQ69" s="161">
        <v>0</v>
      </c>
      <c r="AR69" s="161">
        <v>0</v>
      </c>
      <c r="AS69" s="161">
        <v>0</v>
      </c>
      <c r="AT69" s="161">
        <v>0</v>
      </c>
      <c r="AU69" s="161">
        <v>0</v>
      </c>
      <c r="AV69" s="161">
        <v>0</v>
      </c>
      <c r="AW69" s="161">
        <v>0</v>
      </c>
      <c r="AX69" s="161">
        <v>0</v>
      </c>
      <c r="AY69" s="161">
        <v>0</v>
      </c>
      <c r="AZ69" s="161">
        <v>0</v>
      </c>
      <c r="BA69" s="161">
        <v>0</v>
      </c>
      <c r="BB69" s="161">
        <v>0</v>
      </c>
      <c r="BC69" s="161">
        <v>0</v>
      </c>
      <c r="BD69" s="161">
        <v>0</v>
      </c>
      <c r="BE69" s="161">
        <v>0</v>
      </c>
      <c r="BF69" s="161">
        <v>0</v>
      </c>
      <c r="BG69" s="161">
        <v>0</v>
      </c>
      <c r="BH69" s="161">
        <v>0</v>
      </c>
      <c r="BI69" s="161">
        <v>0</v>
      </c>
      <c r="BJ69" s="161">
        <v>119.870778</v>
      </c>
      <c r="BK69" s="161">
        <v>123.071</v>
      </c>
      <c r="BL69" s="161">
        <v>133.291</v>
      </c>
      <c r="BM69" s="161">
        <v>138.81399999999999</v>
      </c>
      <c r="BN69" s="161">
        <v>130.89869660000002</v>
      </c>
      <c r="BO69" s="161">
        <v>46.04</v>
      </c>
      <c r="BP69" s="161">
        <v>39.037999999999997</v>
      </c>
      <c r="BQ69" s="161">
        <v>37.116999999999997</v>
      </c>
      <c r="BR69" s="161">
        <v>33.851999999999997</v>
      </c>
      <c r="BS69" s="161">
        <v>30.109000000000002</v>
      </c>
      <c r="BT69" s="161">
        <v>27.880500000000001</v>
      </c>
      <c r="BU69" s="161">
        <v>25.610500000000002</v>
      </c>
      <c r="BV69" s="161">
        <v>24.826999999999998</v>
      </c>
      <c r="BW69" s="161">
        <v>25.9147748797783</v>
      </c>
      <c r="BX69" s="161">
        <v>27.903133137433699</v>
      </c>
      <c r="BY69" s="161">
        <v>25.652202022127302</v>
      </c>
      <c r="BZ69" s="161">
        <v>25.350977949277301</v>
      </c>
      <c r="CA69" s="161">
        <v>23.671720247198099</v>
      </c>
      <c r="CB69" s="161">
        <v>25.484262807775703</v>
      </c>
      <c r="CC69" s="161">
        <v>25.445938913018633</v>
      </c>
      <c r="CD69" s="161">
        <v>25.353767575668016</v>
      </c>
      <c r="CE69" s="161">
        <v>25.28937390162854</v>
      </c>
      <c r="CF69" s="161">
        <v>25.275821768922189</v>
      </c>
      <c r="CG69" s="162">
        <v>25.284323417390155</v>
      </c>
    </row>
    <row r="70" spans="1:85" s="235" customFormat="1" x14ac:dyDescent="0.35">
      <c r="A70" s="234"/>
      <c r="B70" s="36" t="s">
        <v>432</v>
      </c>
      <c r="C70" s="232" t="s">
        <v>380</v>
      </c>
      <c r="D70" s="161"/>
      <c r="E70" s="161"/>
      <c r="F70" s="161"/>
      <c r="G70" s="161"/>
      <c r="H70" s="161"/>
      <c r="I70" s="161"/>
      <c r="J70" s="161"/>
      <c r="K70" s="161"/>
      <c r="L70" s="161"/>
      <c r="M70" s="161"/>
      <c r="N70" s="161"/>
      <c r="O70" s="161"/>
      <c r="P70" s="161"/>
      <c r="Q70" s="161"/>
      <c r="R70" s="161"/>
      <c r="S70" s="161"/>
      <c r="T70" s="161"/>
      <c r="U70" s="161"/>
      <c r="V70" s="161"/>
      <c r="W70" s="161"/>
      <c r="X70" s="161"/>
      <c r="Y70" s="161"/>
      <c r="Z70" s="161"/>
      <c r="AA70" s="161"/>
      <c r="AB70" s="161"/>
      <c r="AC70" s="161"/>
      <c r="AD70" s="161"/>
      <c r="AE70" s="161"/>
      <c r="AF70" s="161"/>
      <c r="AG70" s="161"/>
      <c r="AH70" s="161">
        <v>632</v>
      </c>
      <c r="AI70" s="161">
        <v>653</v>
      </c>
      <c r="AJ70" s="161">
        <v>1280</v>
      </c>
      <c r="AK70" s="161">
        <v>1702</v>
      </c>
      <c r="AL70" s="161">
        <v>1500</v>
      </c>
      <c r="AM70" s="161">
        <v>1497</v>
      </c>
      <c r="AN70" s="161">
        <v>1578</v>
      </c>
      <c r="AO70" s="161">
        <v>1589</v>
      </c>
      <c r="AP70" s="161">
        <v>1734</v>
      </c>
      <c r="AQ70" s="161">
        <v>1467.9280000000001</v>
      </c>
      <c r="AR70" s="161">
        <v>1106.7449999999999</v>
      </c>
      <c r="AS70" s="161">
        <v>733.41</v>
      </c>
      <c r="AT70" s="161">
        <v>869.84</v>
      </c>
      <c r="AU70" s="161">
        <v>1603.8150000000001</v>
      </c>
      <c r="AV70" s="161">
        <v>1760.1579999999999</v>
      </c>
      <c r="AW70" s="161">
        <v>1651.7639999999999</v>
      </c>
      <c r="AX70" s="161">
        <v>1299.4829999999999</v>
      </c>
      <c r="AY70" s="161">
        <v>1101.827</v>
      </c>
      <c r="AZ70" s="161">
        <v>587.298</v>
      </c>
      <c r="BA70" s="161"/>
      <c r="BB70" s="161"/>
      <c r="BC70" s="161"/>
      <c r="BD70" s="161"/>
      <c r="BE70" s="161"/>
      <c r="BF70" s="161"/>
      <c r="BG70" s="161"/>
      <c r="BH70" s="161"/>
      <c r="BI70" s="161"/>
      <c r="BJ70" s="161"/>
      <c r="BK70" s="161"/>
      <c r="BL70" s="161"/>
      <c r="BM70" s="161"/>
      <c r="BN70" s="161"/>
      <c r="BO70" s="161"/>
      <c r="BP70" s="161"/>
      <c r="BQ70" s="161"/>
      <c r="BR70" s="161"/>
      <c r="BS70" s="161"/>
      <c r="BT70" s="161"/>
      <c r="BU70" s="161"/>
      <c r="BV70" s="161"/>
      <c r="BW70" s="161"/>
      <c r="BX70" s="161"/>
      <c r="BY70" s="161"/>
      <c r="BZ70" s="161"/>
      <c r="CA70" s="161"/>
      <c r="CB70" s="161"/>
      <c r="CC70" s="161"/>
      <c r="CD70" s="161"/>
      <c r="CE70" s="161"/>
      <c r="CF70" s="161"/>
      <c r="CG70" s="162"/>
    </row>
    <row r="71" spans="1:85" s="235" customFormat="1" ht="25.5" customHeight="1" x14ac:dyDescent="0.35">
      <c r="A71" s="234"/>
      <c r="B71" s="10" t="s">
        <v>433</v>
      </c>
      <c r="C71" s="232"/>
      <c r="D71" s="161"/>
      <c r="E71" s="161"/>
      <c r="F71" s="161"/>
      <c r="G71" s="161"/>
      <c r="H71" s="161"/>
      <c r="I71" s="161"/>
      <c r="J71" s="161"/>
      <c r="K71" s="161"/>
      <c r="L71" s="161"/>
      <c r="M71" s="161"/>
      <c r="N71" s="161"/>
      <c r="O71" s="161"/>
      <c r="P71" s="161"/>
      <c r="Q71" s="161"/>
      <c r="R71" s="161"/>
      <c r="S71" s="161"/>
      <c r="T71" s="161"/>
      <c r="U71" s="161"/>
      <c r="V71" s="161"/>
      <c r="W71" s="161"/>
      <c r="X71" s="161"/>
      <c r="Y71" s="161"/>
      <c r="Z71" s="161"/>
      <c r="AA71" s="161"/>
      <c r="AB71" s="161"/>
      <c r="AC71" s="161"/>
      <c r="AD71" s="161"/>
      <c r="AE71" s="161"/>
      <c r="AF71" s="161"/>
      <c r="AG71" s="161"/>
      <c r="AH71" s="161"/>
      <c r="AI71" s="161"/>
      <c r="AJ71" s="161"/>
      <c r="AK71" s="161"/>
      <c r="AL71" s="161"/>
      <c r="AM71" s="161"/>
      <c r="AN71" s="161"/>
      <c r="AO71" s="161"/>
      <c r="AP71" s="161"/>
      <c r="AQ71" s="161"/>
      <c r="AR71" s="161"/>
      <c r="AS71" s="161"/>
      <c r="AT71" s="161"/>
      <c r="AU71" s="161"/>
      <c r="AV71" s="161"/>
      <c r="AW71" s="161"/>
      <c r="AX71" s="161"/>
      <c r="AY71" s="161"/>
      <c r="AZ71" s="161"/>
      <c r="BA71" s="161"/>
      <c r="BB71" s="161"/>
      <c r="BC71" s="161"/>
      <c r="BD71" s="161"/>
      <c r="BE71" s="161"/>
      <c r="BF71" s="161"/>
      <c r="BG71" s="161"/>
      <c r="BH71" s="161"/>
      <c r="BI71" s="161"/>
      <c r="BJ71" s="161"/>
      <c r="BK71" s="161"/>
      <c r="BL71" s="161"/>
      <c r="BM71" s="161"/>
      <c r="BN71" s="161"/>
      <c r="BO71" s="161"/>
      <c r="BP71" s="161"/>
      <c r="BQ71" s="161">
        <f>SUM(BQ72:BQ73)</f>
        <v>5.8574696600000031</v>
      </c>
      <c r="BR71" s="161">
        <f t="shared" ref="BR71:CG71" si="11">SUM(BR72:BR73)</f>
        <v>56.150329630000009</v>
      </c>
      <c r="BS71" s="161">
        <f t="shared" si="11"/>
        <v>490.88279648000002</v>
      </c>
      <c r="BT71" s="161">
        <f t="shared" si="11"/>
        <v>1585.7627723199994</v>
      </c>
      <c r="BU71" s="161">
        <f t="shared" si="11"/>
        <v>3322.5426384599987</v>
      </c>
      <c r="BV71" s="161">
        <f t="shared" si="11"/>
        <v>8134.8647156900006</v>
      </c>
      <c r="BW71" s="161">
        <f t="shared" si="11"/>
        <v>18376.926201870003</v>
      </c>
      <c r="BX71" s="161">
        <f t="shared" si="11"/>
        <v>38232.03873058001</v>
      </c>
      <c r="BY71" s="161">
        <f t="shared" si="11"/>
        <v>40592.114999999991</v>
      </c>
      <c r="BZ71" s="161">
        <f t="shared" si="11"/>
        <v>41937.592814379997</v>
      </c>
      <c r="CA71" s="161">
        <f t="shared" si="11"/>
        <v>52118.544098990002</v>
      </c>
      <c r="CB71" s="161">
        <f t="shared" si="11"/>
        <v>65285.885046716379</v>
      </c>
      <c r="CC71" s="161">
        <f t="shared" si="11"/>
        <v>75821.684773644709</v>
      </c>
      <c r="CD71" s="161">
        <f t="shared" si="11"/>
        <v>83103.580169182838</v>
      </c>
      <c r="CE71" s="161">
        <f t="shared" si="11"/>
        <v>83951.346469002339</v>
      </c>
      <c r="CF71" s="161">
        <f t="shared" si="11"/>
        <v>85939.238971396568</v>
      </c>
      <c r="CG71" s="162">
        <f t="shared" si="11"/>
        <v>88919.042185970131</v>
      </c>
    </row>
    <row r="72" spans="1:85" s="235" customFormat="1" x14ac:dyDescent="0.35">
      <c r="A72" s="234"/>
      <c r="B72" s="170" t="s">
        <v>434</v>
      </c>
      <c r="C72" s="232" t="s">
        <v>386</v>
      </c>
      <c r="D72" s="161"/>
      <c r="E72" s="161"/>
      <c r="F72" s="161"/>
      <c r="G72" s="161"/>
      <c r="H72" s="161"/>
      <c r="I72" s="161"/>
      <c r="J72" s="161"/>
      <c r="K72" s="161"/>
      <c r="L72" s="161"/>
      <c r="M72" s="161"/>
      <c r="N72" s="161"/>
      <c r="O72" s="161"/>
      <c r="P72" s="161"/>
      <c r="Q72" s="161"/>
      <c r="R72" s="161"/>
      <c r="S72" s="161"/>
      <c r="T72" s="161"/>
      <c r="U72" s="161"/>
      <c r="V72" s="161"/>
      <c r="W72" s="161"/>
      <c r="X72" s="161"/>
      <c r="Y72" s="161"/>
      <c r="Z72" s="161"/>
      <c r="AA72" s="161"/>
      <c r="AB72" s="161"/>
      <c r="AC72" s="161"/>
      <c r="AD72" s="161"/>
      <c r="AE72" s="161"/>
      <c r="AF72" s="161"/>
      <c r="AG72" s="161"/>
      <c r="AH72" s="161"/>
      <c r="AI72" s="161"/>
      <c r="AJ72" s="161"/>
      <c r="AK72" s="161"/>
      <c r="AL72" s="161"/>
      <c r="AM72" s="161"/>
      <c r="AN72" s="161"/>
      <c r="AO72" s="161"/>
      <c r="AP72" s="161"/>
      <c r="AQ72" s="161"/>
      <c r="AR72" s="161"/>
      <c r="AS72" s="161"/>
      <c r="AT72" s="161"/>
      <c r="AU72" s="161"/>
      <c r="AV72" s="161"/>
      <c r="AW72" s="161"/>
      <c r="AX72" s="161"/>
      <c r="AY72" s="161"/>
      <c r="AZ72" s="161"/>
      <c r="BA72" s="161"/>
      <c r="BB72" s="161"/>
      <c r="BC72" s="161"/>
      <c r="BD72" s="161"/>
      <c r="BE72" s="161"/>
      <c r="BF72" s="161"/>
      <c r="BG72" s="161"/>
      <c r="BH72" s="161"/>
      <c r="BI72" s="161"/>
      <c r="BJ72" s="161"/>
      <c r="BK72" s="161"/>
      <c r="BL72" s="161"/>
      <c r="BM72" s="161"/>
      <c r="BN72" s="161"/>
      <c r="BO72" s="161"/>
      <c r="BP72" s="161"/>
      <c r="BQ72" s="161">
        <v>0.78372308559481874</v>
      </c>
      <c r="BR72" s="161">
        <v>5.5093570434945436</v>
      </c>
      <c r="BS72" s="161">
        <v>33.773460637049745</v>
      </c>
      <c r="BT72" s="161">
        <v>692.39557576368315</v>
      </c>
      <c r="BU72" s="161">
        <v>1996.8506732649296</v>
      </c>
      <c r="BV72" s="161">
        <v>6170.0886903764313</v>
      </c>
      <c r="BW72" s="161">
        <v>15349.34476835902</v>
      </c>
      <c r="BX72" s="161">
        <v>21678.76298806601</v>
      </c>
      <c r="BY72" s="161">
        <v>27629.062352657722</v>
      </c>
      <c r="BZ72" s="161">
        <v>32105.351113067998</v>
      </c>
      <c r="CA72" s="161">
        <v>40989.003940116505</v>
      </c>
      <c r="CB72" s="161">
        <v>52200.045621762052</v>
      </c>
      <c r="CC72" s="161">
        <v>60558.312143685362</v>
      </c>
      <c r="CD72" s="161">
        <v>67134.283610557133</v>
      </c>
      <c r="CE72" s="161">
        <v>68587.016283446705</v>
      </c>
      <c r="CF72" s="161">
        <v>70851.358708925269</v>
      </c>
      <c r="CG72" s="162">
        <v>73444.348214808881</v>
      </c>
    </row>
    <row r="73" spans="1:85" s="235" customFormat="1" x14ac:dyDescent="0.35">
      <c r="A73" s="234"/>
      <c r="B73" s="170" t="s">
        <v>435</v>
      </c>
      <c r="C73" s="232" t="s">
        <v>386</v>
      </c>
      <c r="D73" s="161"/>
      <c r="E73" s="161"/>
      <c r="F73" s="161"/>
      <c r="G73" s="161"/>
      <c r="H73" s="161"/>
      <c r="I73" s="161"/>
      <c r="J73" s="161"/>
      <c r="K73" s="161"/>
      <c r="L73" s="161"/>
      <c r="M73" s="161"/>
      <c r="N73" s="161"/>
      <c r="O73" s="161"/>
      <c r="P73" s="161"/>
      <c r="Q73" s="161"/>
      <c r="R73" s="161"/>
      <c r="S73" s="161"/>
      <c r="T73" s="161"/>
      <c r="U73" s="161"/>
      <c r="V73" s="161"/>
      <c r="W73" s="161"/>
      <c r="X73" s="161"/>
      <c r="Y73" s="161"/>
      <c r="Z73" s="161"/>
      <c r="AA73" s="161"/>
      <c r="AB73" s="161"/>
      <c r="AC73" s="161"/>
      <c r="AD73" s="161"/>
      <c r="AE73" s="161"/>
      <c r="AF73" s="161"/>
      <c r="AG73" s="161"/>
      <c r="AH73" s="161"/>
      <c r="AI73" s="161"/>
      <c r="AJ73" s="161"/>
      <c r="AK73" s="161"/>
      <c r="AL73" s="161"/>
      <c r="AM73" s="161"/>
      <c r="AN73" s="161"/>
      <c r="AO73" s="161"/>
      <c r="AP73" s="161"/>
      <c r="AQ73" s="161"/>
      <c r="AR73" s="161"/>
      <c r="AS73" s="161"/>
      <c r="AT73" s="161"/>
      <c r="AU73" s="161"/>
      <c r="AV73" s="161"/>
      <c r="AW73" s="161"/>
      <c r="AX73" s="161"/>
      <c r="AY73" s="161"/>
      <c r="AZ73" s="161"/>
      <c r="BA73" s="161"/>
      <c r="BB73" s="161"/>
      <c r="BC73" s="161"/>
      <c r="BD73" s="161"/>
      <c r="BE73" s="161"/>
      <c r="BF73" s="161"/>
      <c r="BG73" s="161"/>
      <c r="BH73" s="161"/>
      <c r="BI73" s="161"/>
      <c r="BJ73" s="161"/>
      <c r="BK73" s="161"/>
      <c r="BL73" s="161"/>
      <c r="BM73" s="161"/>
      <c r="BN73" s="161"/>
      <c r="BO73" s="161"/>
      <c r="BP73" s="161"/>
      <c r="BQ73" s="161">
        <v>5.0737465744051846</v>
      </c>
      <c r="BR73" s="161">
        <v>50.640972586505463</v>
      </c>
      <c r="BS73" s="161">
        <v>457.10933584295026</v>
      </c>
      <c r="BT73" s="161">
        <v>893.36719655631623</v>
      </c>
      <c r="BU73" s="161">
        <v>1325.6919651950693</v>
      </c>
      <c r="BV73" s="161">
        <v>1964.7760253135691</v>
      </c>
      <c r="BW73" s="161">
        <v>3027.5814335109831</v>
      </c>
      <c r="BX73" s="161">
        <v>16553.275742514004</v>
      </c>
      <c r="BY73" s="161">
        <v>12963.052647342272</v>
      </c>
      <c r="BZ73" s="161">
        <v>9832.2417013119975</v>
      </c>
      <c r="CA73" s="161">
        <v>11129.540158873495</v>
      </c>
      <c r="CB73" s="161">
        <v>13085.839424954325</v>
      </c>
      <c r="CC73" s="161">
        <v>15263.372629959353</v>
      </c>
      <c r="CD73" s="161">
        <v>15969.296558625701</v>
      </c>
      <c r="CE73" s="161">
        <v>15364.330185555636</v>
      </c>
      <c r="CF73" s="161">
        <v>15087.880262471303</v>
      </c>
      <c r="CG73" s="162">
        <v>15474.693971161247</v>
      </c>
    </row>
    <row r="74" spans="1:85" ht="25.5" customHeight="1" x14ac:dyDescent="0.35">
      <c r="A74" s="163"/>
      <c r="B74" s="36" t="s">
        <v>503</v>
      </c>
      <c r="C74" s="232" t="s">
        <v>376</v>
      </c>
      <c r="D74" s="161"/>
      <c r="E74" s="161"/>
      <c r="F74" s="161"/>
      <c r="G74" s="161"/>
      <c r="H74" s="161"/>
      <c r="I74" s="161"/>
      <c r="J74" s="161"/>
      <c r="K74" s="161"/>
      <c r="L74" s="161"/>
      <c r="M74" s="161"/>
      <c r="N74" s="161"/>
      <c r="O74" s="161"/>
      <c r="P74" s="161"/>
      <c r="Q74" s="161"/>
      <c r="R74" s="161"/>
      <c r="S74" s="161"/>
      <c r="T74" s="161"/>
      <c r="U74" s="161"/>
      <c r="V74" s="161"/>
      <c r="W74" s="161"/>
      <c r="X74" s="161"/>
      <c r="Y74" s="161"/>
      <c r="Z74" s="161"/>
      <c r="AA74" s="161"/>
      <c r="AB74" s="161"/>
      <c r="AC74" s="161"/>
      <c r="AD74" s="161"/>
      <c r="AE74" s="161"/>
      <c r="AF74" s="161"/>
      <c r="AG74" s="161"/>
      <c r="AH74" s="161">
        <v>96.50800000000001</v>
      </c>
      <c r="AI74" s="161">
        <v>138.17400000000001</v>
      </c>
      <c r="AJ74" s="161">
        <v>149.49199999999999</v>
      </c>
      <c r="AK74" s="161">
        <v>160.76399999999998</v>
      </c>
      <c r="AL74" s="161">
        <v>161.68</v>
      </c>
      <c r="AM74" s="161">
        <v>171.07299999999998</v>
      </c>
      <c r="AN74" s="161">
        <v>157.065</v>
      </c>
      <c r="AO74" s="161">
        <v>147.92700000000002</v>
      </c>
      <c r="AP74" s="161">
        <v>138.10399999999998</v>
      </c>
      <c r="AQ74" s="161">
        <v>129.10900000000001</v>
      </c>
      <c r="AR74" s="161">
        <v>120.34700000000001</v>
      </c>
      <c r="AS74" s="161">
        <v>116.786</v>
      </c>
      <c r="AT74" s="161">
        <v>141.292</v>
      </c>
      <c r="AU74" s="161">
        <v>160.27000000000001</v>
      </c>
      <c r="AV74" s="161">
        <v>200.48848484848483</v>
      </c>
      <c r="AW74" s="161">
        <v>239.31311627906976</v>
      </c>
      <c r="AX74" s="161">
        <v>220.35488209606987</v>
      </c>
      <c r="AY74" s="161">
        <v>244.5961388888889</v>
      </c>
      <c r="AZ74" s="161">
        <v>234.3820627306273</v>
      </c>
      <c r="BA74" s="161">
        <v>214.69666666666666</v>
      </c>
      <c r="BB74" s="161">
        <v>214.75457707509881</v>
      </c>
      <c r="BC74" s="161">
        <v>215.08959760956171</v>
      </c>
      <c r="BD74" s="161">
        <v>210.13187096774195</v>
      </c>
      <c r="BE74" s="161">
        <v>186.36559139784947</v>
      </c>
      <c r="BF74" s="161">
        <v>0</v>
      </c>
      <c r="BG74" s="161">
        <v>0</v>
      </c>
      <c r="BH74" s="161">
        <v>0</v>
      </c>
      <c r="BI74" s="161">
        <v>0</v>
      </c>
      <c r="BJ74" s="161">
        <v>0</v>
      </c>
      <c r="BK74" s="161">
        <v>0</v>
      </c>
      <c r="BL74" s="161">
        <v>0</v>
      </c>
      <c r="BM74" s="161">
        <v>0</v>
      </c>
      <c r="BN74" s="161">
        <v>0</v>
      </c>
      <c r="BO74" s="161">
        <v>0</v>
      </c>
      <c r="BP74" s="161">
        <v>0</v>
      </c>
      <c r="BQ74" s="161">
        <v>0</v>
      </c>
      <c r="BR74" s="161">
        <v>0</v>
      </c>
      <c r="BS74" s="161">
        <v>0</v>
      </c>
      <c r="BT74" s="161">
        <v>0</v>
      </c>
      <c r="BU74" s="161">
        <v>0</v>
      </c>
      <c r="BV74" s="161">
        <v>0</v>
      </c>
      <c r="BW74" s="161">
        <v>0</v>
      </c>
      <c r="BX74" s="161">
        <v>0</v>
      </c>
      <c r="BY74" s="161">
        <v>0</v>
      </c>
      <c r="BZ74" s="161">
        <v>0</v>
      </c>
      <c r="CA74" s="161">
        <v>0</v>
      </c>
      <c r="CB74" s="161">
        <v>0</v>
      </c>
      <c r="CC74" s="161">
        <v>0</v>
      </c>
      <c r="CD74" s="161">
        <v>0</v>
      </c>
      <c r="CE74" s="161">
        <v>0</v>
      </c>
      <c r="CF74" s="161">
        <v>0</v>
      </c>
      <c r="CG74" s="162">
        <v>0</v>
      </c>
    </row>
    <row r="75" spans="1:85" x14ac:dyDescent="0.35">
      <c r="A75" s="163"/>
      <c r="B75" s="36" t="s">
        <v>504</v>
      </c>
      <c r="C75" s="232" t="s">
        <v>386</v>
      </c>
      <c r="D75" s="161"/>
      <c r="E75" s="161"/>
      <c r="F75" s="161"/>
      <c r="G75" s="161"/>
      <c r="H75" s="161"/>
      <c r="I75" s="161"/>
      <c r="J75" s="161"/>
      <c r="K75" s="161"/>
      <c r="L75" s="161"/>
      <c r="M75" s="161"/>
      <c r="N75" s="161"/>
      <c r="O75" s="161"/>
      <c r="P75" s="161"/>
      <c r="Q75" s="161"/>
      <c r="R75" s="161"/>
      <c r="S75" s="161"/>
      <c r="T75" s="161"/>
      <c r="U75" s="161"/>
      <c r="V75" s="161"/>
      <c r="W75" s="161"/>
      <c r="X75" s="161"/>
      <c r="Y75" s="161"/>
      <c r="Z75" s="161"/>
      <c r="AA75" s="161"/>
      <c r="AB75" s="161"/>
      <c r="AC75" s="161"/>
      <c r="AD75" s="161"/>
      <c r="AE75" s="161"/>
      <c r="AF75" s="161"/>
      <c r="AG75" s="161"/>
      <c r="AH75" s="161">
        <v>0</v>
      </c>
      <c r="AI75" s="161">
        <v>0</v>
      </c>
      <c r="AJ75" s="161">
        <v>0</v>
      </c>
      <c r="AK75" s="161">
        <v>0</v>
      </c>
      <c r="AL75" s="161">
        <v>0</v>
      </c>
      <c r="AM75" s="161">
        <v>0</v>
      </c>
      <c r="AN75" s="161">
        <v>0</v>
      </c>
      <c r="AO75" s="161">
        <v>0</v>
      </c>
      <c r="AP75" s="161">
        <v>0</v>
      </c>
      <c r="AQ75" s="161">
        <v>0</v>
      </c>
      <c r="AR75" s="161">
        <v>33.869999999999997</v>
      </c>
      <c r="AS75" s="161">
        <v>25.613</v>
      </c>
      <c r="AT75" s="161">
        <v>10.731</v>
      </c>
      <c r="AU75" s="161">
        <v>4.2610000000000001</v>
      </c>
      <c r="AV75" s="161">
        <v>2.2210000000000001</v>
      </c>
      <c r="AW75" s="161">
        <v>1.3009999999999999</v>
      </c>
      <c r="AX75" s="161">
        <v>0.84199999999999997</v>
      </c>
      <c r="AY75" s="161">
        <v>1.5860000000000001</v>
      </c>
      <c r="AZ75" s="161">
        <v>0</v>
      </c>
      <c r="BA75" s="161">
        <v>0.22500000000000001</v>
      </c>
      <c r="BB75" s="161">
        <v>0.53600000000000003</v>
      </c>
      <c r="BC75" s="161">
        <v>0.21700000000000003</v>
      </c>
      <c r="BD75" s="161">
        <v>4.3999999999999997E-2</v>
      </c>
      <c r="BE75" s="161">
        <v>0.34199999999999997</v>
      </c>
      <c r="BF75" s="161">
        <v>0.34199999999999997</v>
      </c>
      <c r="BG75" s="161">
        <v>0.127</v>
      </c>
      <c r="BH75" s="161">
        <v>8.6999999999999994E-2</v>
      </c>
      <c r="BI75" s="161">
        <v>0</v>
      </c>
      <c r="BJ75" s="161">
        <v>0</v>
      </c>
      <c r="BK75" s="161">
        <v>0</v>
      </c>
      <c r="BL75" s="161">
        <v>0</v>
      </c>
      <c r="BM75" s="161">
        <v>0</v>
      </c>
      <c r="BN75" s="161">
        <v>0</v>
      </c>
      <c r="BO75" s="161">
        <v>0</v>
      </c>
      <c r="BP75" s="161">
        <v>0</v>
      </c>
      <c r="BQ75" s="161">
        <v>0</v>
      </c>
      <c r="BR75" s="161">
        <v>0</v>
      </c>
      <c r="BS75" s="161">
        <v>0</v>
      </c>
      <c r="BT75" s="161">
        <v>0</v>
      </c>
      <c r="BU75" s="161">
        <v>0</v>
      </c>
      <c r="BV75" s="161">
        <v>0</v>
      </c>
      <c r="BW75" s="161">
        <v>0</v>
      </c>
      <c r="BX75" s="161">
        <v>0</v>
      </c>
      <c r="BY75" s="161">
        <v>0</v>
      </c>
      <c r="BZ75" s="161">
        <v>0</v>
      </c>
      <c r="CA75" s="161">
        <v>0</v>
      </c>
      <c r="CB75" s="161">
        <v>0</v>
      </c>
      <c r="CC75" s="161">
        <v>0</v>
      </c>
      <c r="CD75" s="161">
        <v>0</v>
      </c>
      <c r="CE75" s="161">
        <v>0</v>
      </c>
      <c r="CF75" s="161">
        <v>0</v>
      </c>
      <c r="CG75" s="162">
        <v>0</v>
      </c>
    </row>
    <row r="76" spans="1:85" x14ac:dyDescent="0.35">
      <c r="A76" s="163"/>
      <c r="B76" s="36" t="s">
        <v>505</v>
      </c>
      <c r="C76" s="232" t="s">
        <v>376</v>
      </c>
      <c r="D76" s="161"/>
      <c r="E76" s="161"/>
      <c r="F76" s="161"/>
      <c r="G76" s="161"/>
      <c r="H76" s="161"/>
      <c r="I76" s="161"/>
      <c r="J76" s="161"/>
      <c r="K76" s="161"/>
      <c r="L76" s="161"/>
      <c r="M76" s="161"/>
      <c r="N76" s="161"/>
      <c r="O76" s="161"/>
      <c r="P76" s="161"/>
      <c r="Q76" s="161"/>
      <c r="R76" s="161"/>
      <c r="S76" s="161"/>
      <c r="T76" s="161"/>
      <c r="U76" s="161"/>
      <c r="V76" s="161"/>
      <c r="W76" s="161"/>
      <c r="X76" s="161"/>
      <c r="Y76" s="161"/>
      <c r="Z76" s="161"/>
      <c r="AA76" s="161"/>
      <c r="AB76" s="161"/>
      <c r="AC76" s="161"/>
      <c r="AD76" s="161"/>
      <c r="AE76" s="161"/>
      <c r="AF76" s="161"/>
      <c r="AG76" s="161"/>
      <c r="AH76" s="161">
        <v>0</v>
      </c>
      <c r="AI76" s="161">
        <v>0.06</v>
      </c>
      <c r="AJ76" s="161">
        <v>0.06</v>
      </c>
      <c r="AK76" s="161">
        <v>0.06</v>
      </c>
      <c r="AL76" s="161">
        <v>0.06</v>
      </c>
      <c r="AM76" s="161">
        <v>0.06</v>
      </c>
      <c r="AN76" s="161">
        <v>0.06</v>
      </c>
      <c r="AO76" s="161">
        <v>0.06</v>
      </c>
      <c r="AP76" s="161">
        <v>0.06</v>
      </c>
      <c r="AQ76" s="161">
        <v>0.06</v>
      </c>
      <c r="AR76" s="161">
        <v>0.06</v>
      </c>
      <c r="AS76" s="161">
        <v>0.06</v>
      </c>
      <c r="AT76" s="161">
        <v>0.01</v>
      </c>
      <c r="AU76" s="161">
        <v>0</v>
      </c>
      <c r="AV76" s="161">
        <v>2.4990000000020953</v>
      </c>
      <c r="AW76" s="161">
        <v>0</v>
      </c>
      <c r="AX76" s="161">
        <v>0</v>
      </c>
      <c r="AY76" s="161">
        <v>-6.8000008352109287E-5</v>
      </c>
      <c r="AZ76" s="161">
        <v>0</v>
      </c>
      <c r="BA76" s="161">
        <v>0.64500900000683026</v>
      </c>
      <c r="BB76" s="161">
        <v>8.6000000030500817E-2</v>
      </c>
      <c r="BC76" s="161">
        <v>0.93610000001639126</v>
      </c>
      <c r="BD76" s="161">
        <v>0.23865792713151279</v>
      </c>
      <c r="BE76" s="161">
        <v>0.17703000000000024</v>
      </c>
      <c r="BF76" s="161">
        <v>0.19800000000000006</v>
      </c>
      <c r="BG76" s="161">
        <v>0.15174200000000004</v>
      </c>
      <c r="BH76" s="161">
        <v>0</v>
      </c>
      <c r="BI76" s="161">
        <v>0</v>
      </c>
      <c r="BJ76" s="161">
        <v>-0.14862890000000004</v>
      </c>
      <c r="BK76" s="161">
        <v>0</v>
      </c>
      <c r="BL76" s="161">
        <v>0</v>
      </c>
      <c r="BM76" s="161">
        <v>0</v>
      </c>
      <c r="BN76" s="161">
        <v>0</v>
      </c>
      <c r="BO76" s="161">
        <v>0</v>
      </c>
      <c r="BP76" s="161">
        <v>0</v>
      </c>
      <c r="BQ76" s="161">
        <v>0</v>
      </c>
      <c r="BR76" s="161">
        <v>0</v>
      </c>
      <c r="BS76" s="161">
        <v>0</v>
      </c>
      <c r="BT76" s="161">
        <v>0</v>
      </c>
      <c r="BU76" s="161">
        <v>0</v>
      </c>
      <c r="BV76" s="161">
        <v>0</v>
      </c>
      <c r="BW76" s="161">
        <v>0</v>
      </c>
      <c r="BX76" s="161">
        <v>0</v>
      </c>
      <c r="BY76" s="161">
        <v>0</v>
      </c>
      <c r="BZ76" s="161">
        <v>0</v>
      </c>
      <c r="CA76" s="161">
        <v>0</v>
      </c>
      <c r="CB76" s="161">
        <v>0</v>
      </c>
      <c r="CC76" s="161">
        <v>0</v>
      </c>
      <c r="CD76" s="161">
        <v>0</v>
      </c>
      <c r="CE76" s="161">
        <v>0</v>
      </c>
      <c r="CF76" s="161">
        <v>0</v>
      </c>
      <c r="CG76" s="162">
        <v>0</v>
      </c>
    </row>
    <row r="77" spans="1:85" ht="24.65" customHeight="1" x14ac:dyDescent="0.35">
      <c r="A77" s="163"/>
      <c r="B77" s="63" t="s">
        <v>506</v>
      </c>
      <c r="C77" s="232"/>
      <c r="D77" s="40"/>
      <c r="E77" s="40"/>
      <c r="F77" s="40"/>
      <c r="G77" s="40"/>
      <c r="H77" s="40"/>
      <c r="I77" s="40"/>
      <c r="J77" s="40"/>
      <c r="K77" s="40"/>
      <c r="L77" s="40"/>
      <c r="M77" s="40"/>
      <c r="N77" s="40"/>
      <c r="O77" s="40"/>
      <c r="P77" s="40"/>
      <c r="Q77" s="40"/>
      <c r="R77" s="40"/>
      <c r="S77" s="40"/>
      <c r="T77" s="40"/>
      <c r="U77" s="40"/>
      <c r="V77" s="40"/>
      <c r="W77" s="40"/>
      <c r="X77" s="40"/>
      <c r="Y77" s="40"/>
      <c r="Z77" s="40"/>
      <c r="AA77" s="40"/>
      <c r="AB77" s="40"/>
      <c r="AC77" s="40"/>
      <c r="AD77" s="40"/>
      <c r="AE77" s="40"/>
      <c r="AF77" s="40"/>
      <c r="AG77" s="40"/>
      <c r="AH77" s="236">
        <f t="shared" ref="AH77:CE77" si="12">SUM(AH21:AH76)-AH24-AH37-AH43-AH46-AH53-AH71</f>
        <v>4390.1629877503892</v>
      </c>
      <c r="AI77" s="236">
        <f t="shared" si="12"/>
        <v>4812.8508610114786</v>
      </c>
      <c r="AJ77" s="236">
        <f t="shared" si="12"/>
        <v>6282.3050726326255</v>
      </c>
      <c r="AK77" s="236">
        <f t="shared" si="12"/>
        <v>8317.859341730933</v>
      </c>
      <c r="AL77" s="236">
        <f t="shared" si="12"/>
        <v>9849.8748232840517</v>
      </c>
      <c r="AM77" s="236">
        <f t="shared" si="12"/>
        <v>11572.896942930396</v>
      </c>
      <c r="AN77" s="236">
        <f t="shared" si="12"/>
        <v>12826.570114134207</v>
      </c>
      <c r="AO77" s="236">
        <f t="shared" si="12"/>
        <v>14042.834071766636</v>
      </c>
      <c r="AP77" s="236">
        <f t="shared" si="12"/>
        <v>15336.83630786763</v>
      </c>
      <c r="AQ77" s="236">
        <f t="shared" si="12"/>
        <v>15577.510236185928</v>
      </c>
      <c r="AR77" s="236">
        <f t="shared" si="12"/>
        <v>14909.193195627202</v>
      </c>
      <c r="AS77" s="236">
        <f t="shared" si="12"/>
        <v>15345.773833544426</v>
      </c>
      <c r="AT77" s="236">
        <f t="shared" si="12"/>
        <v>17876.825969730529</v>
      </c>
      <c r="AU77" s="236">
        <f t="shared" si="12"/>
        <v>22691.039056134108</v>
      </c>
      <c r="AV77" s="236">
        <f t="shared" si="12"/>
        <v>27212.284889007035</v>
      </c>
      <c r="AW77" s="236">
        <f t="shared" si="12"/>
        <v>30556.640477738103</v>
      </c>
      <c r="AX77" s="236">
        <f t="shared" si="12"/>
        <v>31780.76365942652</v>
      </c>
      <c r="AY77" s="236">
        <f t="shared" si="12"/>
        <v>33498.155150357008</v>
      </c>
      <c r="AZ77" s="236">
        <f t="shared" si="12"/>
        <v>34239.011062252532</v>
      </c>
      <c r="BA77" s="236">
        <f t="shared" si="12"/>
        <v>33406.156559343719</v>
      </c>
      <c r="BB77" s="236">
        <f t="shared" si="12"/>
        <v>33313.239089650167</v>
      </c>
      <c r="BC77" s="236">
        <f t="shared" si="12"/>
        <v>32657.783608021327</v>
      </c>
      <c r="BD77" s="236">
        <f t="shared" si="12"/>
        <v>31725.976933053469</v>
      </c>
      <c r="BE77" s="236">
        <f t="shared" si="12"/>
        <v>32382.615412700139</v>
      </c>
      <c r="BF77" s="236">
        <f t="shared" si="12"/>
        <v>33317.678186724872</v>
      </c>
      <c r="BG77" s="236">
        <f t="shared" si="12"/>
        <v>34628.061685856948</v>
      </c>
      <c r="BH77" s="236">
        <f t="shared" si="12"/>
        <v>35699.324872273573</v>
      </c>
      <c r="BI77" s="236">
        <f t="shared" si="12"/>
        <v>36930.522008288244</v>
      </c>
      <c r="BJ77" s="236">
        <f t="shared" si="12"/>
        <v>38244.559119927515</v>
      </c>
      <c r="BK77" s="236">
        <f t="shared" si="12"/>
        <v>40243.403300594211</v>
      </c>
      <c r="BL77" s="236">
        <f t="shared" si="12"/>
        <v>42814.148734302922</v>
      </c>
      <c r="BM77" s="236">
        <f t="shared" si="12"/>
        <v>49422.752631441836</v>
      </c>
      <c r="BN77" s="236">
        <f t="shared" si="12"/>
        <v>51277.972824025215</v>
      </c>
      <c r="BO77" s="236">
        <f t="shared" si="12"/>
        <v>53084.087439042181</v>
      </c>
      <c r="BP77" s="236">
        <f t="shared" si="12"/>
        <v>55095.716932464296</v>
      </c>
      <c r="BQ77" s="236">
        <f t="shared" si="12"/>
        <v>51914.522229267241</v>
      </c>
      <c r="BR77" s="236">
        <f t="shared" si="12"/>
        <v>52429.399181534216</v>
      </c>
      <c r="BS77" s="236">
        <f t="shared" si="12"/>
        <v>53760.806511951843</v>
      </c>
      <c r="BT77" s="236">
        <f t="shared" si="12"/>
        <v>54236.053855979269</v>
      </c>
      <c r="BU77" s="236">
        <f t="shared" si="12"/>
        <v>56774.856304432004</v>
      </c>
      <c r="BV77" s="236">
        <f t="shared" si="12"/>
        <v>60103.641361849208</v>
      </c>
      <c r="BW77" s="236">
        <f t="shared" si="12"/>
        <v>66414.239326352981</v>
      </c>
      <c r="BX77" s="236">
        <f t="shared" si="12"/>
        <v>85175.62171227111</v>
      </c>
      <c r="BY77" s="236">
        <f t="shared" si="12"/>
        <v>85853.758705981454</v>
      </c>
      <c r="BZ77" s="236">
        <f t="shared" si="12"/>
        <v>92334.506723046929</v>
      </c>
      <c r="CA77" s="236">
        <f t="shared" si="12"/>
        <v>108136.57871133406</v>
      </c>
      <c r="CB77" s="236">
        <f t="shared" si="12"/>
        <v>117926.40930904791</v>
      </c>
      <c r="CC77" s="236">
        <f t="shared" si="12"/>
        <v>123089.71033700793</v>
      </c>
      <c r="CD77" s="236">
        <f t="shared" si="12"/>
        <v>129614.04464747336</v>
      </c>
      <c r="CE77" s="236">
        <f t="shared" si="12"/>
        <v>132474.75811191849</v>
      </c>
      <c r="CF77" s="236">
        <f>SUM(CF21:CF76)-CF24-CF37-CF43-CF46-CF53-CF71</f>
        <v>136090.7522203757</v>
      </c>
      <c r="CG77" s="237">
        <f>SUM(CG21:CG76)-CG24-CG37-CG43-CG46-CG53-CG71</f>
        <v>141084.81668299314</v>
      </c>
    </row>
    <row r="78" spans="1:85" x14ac:dyDescent="0.35">
      <c r="A78" s="163"/>
      <c r="B78" s="233" t="s">
        <v>488</v>
      </c>
      <c r="C78" s="232"/>
      <c r="D78" s="40"/>
      <c r="E78" s="40"/>
      <c r="F78" s="40"/>
      <c r="G78" s="40"/>
      <c r="H78" s="40"/>
      <c r="I78" s="40"/>
      <c r="J78" s="40"/>
      <c r="K78" s="40"/>
      <c r="L78" s="40"/>
      <c r="M78" s="40"/>
      <c r="N78" s="40"/>
      <c r="O78" s="40"/>
      <c r="P78" s="40"/>
      <c r="Q78" s="40"/>
      <c r="R78" s="40"/>
      <c r="S78" s="40"/>
      <c r="T78" s="40"/>
      <c r="U78" s="40"/>
      <c r="V78" s="40"/>
      <c r="W78" s="40"/>
      <c r="X78" s="40"/>
      <c r="Y78" s="40"/>
      <c r="Z78" s="40"/>
      <c r="AA78" s="40"/>
      <c r="AB78" s="40"/>
      <c r="AC78" s="40"/>
      <c r="AD78" s="40"/>
      <c r="AE78" s="40"/>
      <c r="AF78" s="40"/>
      <c r="AG78" s="40"/>
      <c r="AH78" s="236">
        <f t="shared" ref="AH78:CG78" si="13">AH77-AH74-AH47-AH40-AH34-AH36-AH32</f>
        <v>4087.2273647098109</v>
      </c>
      <c r="AI78" s="236">
        <f t="shared" si="13"/>
        <v>4433.9729056964115</v>
      </c>
      <c r="AJ78" s="236">
        <f t="shared" si="13"/>
        <v>5804.4348053450813</v>
      </c>
      <c r="AK78" s="236">
        <f t="shared" si="13"/>
        <v>7669.7643336848851</v>
      </c>
      <c r="AL78" s="236">
        <f t="shared" si="13"/>
        <v>9088.4149574401763</v>
      </c>
      <c r="AM78" s="236">
        <f t="shared" si="13"/>
        <v>10708.548004269627</v>
      </c>
      <c r="AN78" s="236">
        <f t="shared" si="13"/>
        <v>11886.313985398558</v>
      </c>
      <c r="AO78" s="236">
        <f t="shared" si="13"/>
        <v>13017.019488817987</v>
      </c>
      <c r="AP78" s="236">
        <f t="shared" si="13"/>
        <v>14194.694757319627</v>
      </c>
      <c r="AQ78" s="236">
        <f t="shared" si="13"/>
        <v>14367.511717459034</v>
      </c>
      <c r="AR78" s="236">
        <f t="shared" si="13"/>
        <v>13821.885689247209</v>
      </c>
      <c r="AS78" s="236">
        <f t="shared" si="13"/>
        <v>14056.93518393573</v>
      </c>
      <c r="AT78" s="236">
        <f t="shared" si="13"/>
        <v>16319.359410054381</v>
      </c>
      <c r="AU78" s="236">
        <f t="shared" si="13"/>
        <v>21223.094072210828</v>
      </c>
      <c r="AV78" s="236">
        <f t="shared" si="13"/>
        <v>25238.697901374166</v>
      </c>
      <c r="AW78" s="236">
        <f t="shared" si="13"/>
        <v>28282.29023986277</v>
      </c>
      <c r="AX78" s="236">
        <f t="shared" si="13"/>
        <v>29274.234871308581</v>
      </c>
      <c r="AY78" s="236">
        <f t="shared" si="13"/>
        <v>30689.238521149568</v>
      </c>
      <c r="AZ78" s="236">
        <f t="shared" si="13"/>
        <v>31142.78719938729</v>
      </c>
      <c r="BA78" s="236">
        <f t="shared" si="13"/>
        <v>30118.971854383788</v>
      </c>
      <c r="BB78" s="236">
        <f t="shared" si="13"/>
        <v>29936.464944798307</v>
      </c>
      <c r="BC78" s="236">
        <f t="shared" si="13"/>
        <v>29598.920484797167</v>
      </c>
      <c r="BD78" s="236">
        <f t="shared" si="13"/>
        <v>29680.475521105302</v>
      </c>
      <c r="BE78" s="236">
        <f t="shared" si="13"/>
        <v>30370.904637060212</v>
      </c>
      <c r="BF78" s="236">
        <f t="shared" si="13"/>
        <v>31767.56471163877</v>
      </c>
      <c r="BG78" s="236">
        <f t="shared" si="13"/>
        <v>32949.344465398681</v>
      </c>
      <c r="BH78" s="236">
        <f t="shared" si="13"/>
        <v>33970.896257800079</v>
      </c>
      <c r="BI78" s="236">
        <f t="shared" si="13"/>
        <v>34999.72836740419</v>
      </c>
      <c r="BJ78" s="236">
        <f t="shared" si="13"/>
        <v>36307.526404963734</v>
      </c>
      <c r="BK78" s="236">
        <f t="shared" si="13"/>
        <v>38263.329337690418</v>
      </c>
      <c r="BL78" s="236">
        <f t="shared" si="13"/>
        <v>40742.530283141416</v>
      </c>
      <c r="BM78" s="236">
        <f t="shared" si="13"/>
        <v>46964.820391809684</v>
      </c>
      <c r="BN78" s="236">
        <f t="shared" si="13"/>
        <v>48626.214056627934</v>
      </c>
      <c r="BO78" s="236">
        <f t="shared" si="13"/>
        <v>50392.838045437849</v>
      </c>
      <c r="BP78" s="236">
        <f t="shared" si="13"/>
        <v>52320.354503016235</v>
      </c>
      <c r="BQ78" s="236">
        <f t="shared" si="13"/>
        <v>51914.522229267241</v>
      </c>
      <c r="BR78" s="236">
        <f t="shared" si="13"/>
        <v>52429.399181534216</v>
      </c>
      <c r="BS78" s="236">
        <f t="shared" si="13"/>
        <v>53760.806511951843</v>
      </c>
      <c r="BT78" s="236">
        <f t="shared" si="13"/>
        <v>54236.053855979269</v>
      </c>
      <c r="BU78" s="236">
        <f t="shared" si="13"/>
        <v>56774.856304432004</v>
      </c>
      <c r="BV78" s="236">
        <f t="shared" si="13"/>
        <v>60103.641361849208</v>
      </c>
      <c r="BW78" s="236">
        <f t="shared" si="13"/>
        <v>66414.239326352981</v>
      </c>
      <c r="BX78" s="236">
        <f t="shared" si="13"/>
        <v>85175.62171227111</v>
      </c>
      <c r="BY78" s="236">
        <f t="shared" si="13"/>
        <v>85853.758705981454</v>
      </c>
      <c r="BZ78" s="236">
        <f t="shared" si="13"/>
        <v>92334.506723046929</v>
      </c>
      <c r="CA78" s="236">
        <f t="shared" si="13"/>
        <v>108136.57871133406</v>
      </c>
      <c r="CB78" s="236">
        <f>CB77-CB74-CB47-CB40-CB34-CB36-CB32</f>
        <v>117926.40930904791</v>
      </c>
      <c r="CC78" s="236">
        <f t="shared" si="13"/>
        <v>123089.71033700793</v>
      </c>
      <c r="CD78" s="236">
        <f t="shared" si="13"/>
        <v>129614.04464747336</v>
      </c>
      <c r="CE78" s="236">
        <f t="shared" si="13"/>
        <v>132474.75811191849</v>
      </c>
      <c r="CF78" s="236">
        <f t="shared" si="13"/>
        <v>136090.7522203757</v>
      </c>
      <c r="CG78" s="237">
        <f t="shared" si="13"/>
        <v>141084.81668299314</v>
      </c>
    </row>
    <row r="79" spans="1:85" x14ac:dyDescent="0.35">
      <c r="A79" s="163"/>
      <c r="B79" s="233"/>
      <c r="C79" s="232"/>
      <c r="D79" s="40"/>
      <c r="E79" s="40"/>
      <c r="F79" s="40"/>
      <c r="G79" s="40"/>
      <c r="H79" s="40"/>
      <c r="I79" s="40"/>
      <c r="J79" s="40"/>
      <c r="K79" s="40"/>
      <c r="L79" s="40"/>
      <c r="M79" s="40"/>
      <c r="N79" s="40"/>
      <c r="O79" s="40"/>
      <c r="P79" s="40"/>
      <c r="Q79" s="40"/>
      <c r="R79" s="40"/>
      <c r="S79" s="40"/>
      <c r="T79" s="40"/>
      <c r="U79" s="40"/>
      <c r="V79" s="40"/>
      <c r="W79" s="40"/>
      <c r="X79" s="40"/>
      <c r="Y79" s="40"/>
      <c r="Z79" s="40"/>
      <c r="AA79" s="40"/>
      <c r="AB79" s="40"/>
      <c r="AC79" s="40"/>
      <c r="AD79" s="40"/>
      <c r="AE79" s="40"/>
      <c r="AF79" s="40"/>
      <c r="AG79" s="40"/>
      <c r="AH79" s="40"/>
      <c r="AI79" s="40"/>
      <c r="AJ79" s="40"/>
      <c r="AK79" s="40"/>
      <c r="AL79" s="40"/>
      <c r="AM79" s="40"/>
      <c r="AN79" s="40"/>
      <c r="AO79" s="40"/>
      <c r="AP79" s="40"/>
      <c r="AQ79" s="40"/>
      <c r="AR79" s="40"/>
      <c r="AS79" s="40"/>
      <c r="AT79" s="40"/>
      <c r="AU79" s="40"/>
      <c r="AV79" s="40"/>
      <c r="AW79" s="40"/>
      <c r="AX79" s="40"/>
      <c r="AY79" s="40"/>
      <c r="AZ79" s="40"/>
      <c r="BA79" s="40"/>
      <c r="BB79" s="40"/>
      <c r="BC79" s="40"/>
      <c r="BD79" s="40"/>
      <c r="BE79" s="40"/>
      <c r="BF79" s="40"/>
      <c r="BG79" s="40"/>
      <c r="BH79" s="40"/>
      <c r="BI79" s="40"/>
      <c r="BJ79" s="40"/>
      <c r="BK79" s="40"/>
      <c r="BL79" s="40"/>
      <c r="BM79" s="40"/>
      <c r="BN79" s="40"/>
      <c r="BO79" s="40"/>
      <c r="BP79" s="40"/>
      <c r="BQ79" s="40"/>
      <c r="BR79" s="40"/>
      <c r="BS79" s="40"/>
      <c r="BT79" s="40"/>
      <c r="BU79" s="40"/>
      <c r="BV79" s="40"/>
      <c r="BW79" s="40"/>
      <c r="BX79" s="40"/>
      <c r="BY79" s="40"/>
      <c r="BZ79" s="40"/>
      <c r="CA79" s="40"/>
      <c r="CB79" s="40"/>
      <c r="CC79" s="40"/>
      <c r="CD79" s="40"/>
      <c r="CE79" s="40"/>
      <c r="CF79" s="40"/>
      <c r="CG79" s="41"/>
    </row>
    <row r="80" spans="1:85" ht="26.25" customHeight="1" x14ac:dyDescent="0.35">
      <c r="A80" s="163"/>
      <c r="B80" s="101" t="s">
        <v>507</v>
      </c>
      <c r="C80" s="232"/>
      <c r="D80" s="161"/>
      <c r="E80" s="161"/>
      <c r="F80" s="161"/>
      <c r="G80" s="161"/>
      <c r="H80" s="161"/>
      <c r="I80" s="161"/>
      <c r="J80" s="161"/>
      <c r="K80" s="161"/>
      <c r="L80" s="161"/>
      <c r="M80" s="161"/>
      <c r="N80" s="161"/>
      <c r="O80" s="161"/>
      <c r="P80" s="161"/>
      <c r="Q80" s="161"/>
      <c r="R80" s="161"/>
      <c r="S80" s="161"/>
      <c r="T80" s="161"/>
      <c r="U80" s="161"/>
      <c r="V80" s="161"/>
      <c r="W80" s="161"/>
      <c r="X80" s="161"/>
      <c r="Y80" s="161"/>
      <c r="Z80" s="161"/>
      <c r="AA80" s="161"/>
      <c r="AB80" s="161"/>
      <c r="AC80" s="161"/>
      <c r="AD80" s="161"/>
      <c r="AE80" s="161"/>
      <c r="AF80" s="161"/>
      <c r="AG80" s="161"/>
      <c r="AH80" s="161"/>
      <c r="AI80" s="161"/>
      <c r="AJ80" s="161"/>
      <c r="AK80" s="161"/>
      <c r="AL80" s="161"/>
      <c r="AM80" s="161"/>
      <c r="AN80" s="161"/>
      <c r="AO80" s="161"/>
      <c r="AP80" s="161"/>
      <c r="AQ80" s="161"/>
      <c r="AR80" s="161"/>
      <c r="AS80" s="161"/>
      <c r="AT80" s="161"/>
      <c r="AU80" s="161"/>
      <c r="AV80" s="161"/>
      <c r="AW80" s="161"/>
      <c r="AX80" s="161"/>
      <c r="AY80" s="161"/>
      <c r="AZ80" s="161"/>
      <c r="BA80" s="161"/>
      <c r="BB80" s="161"/>
      <c r="BC80" s="161"/>
      <c r="BD80" s="161"/>
      <c r="BE80" s="161"/>
      <c r="BF80" s="161"/>
      <c r="BG80" s="161"/>
      <c r="BH80" s="161"/>
      <c r="BI80" s="161"/>
      <c r="BJ80" s="161"/>
      <c r="BK80" s="161"/>
      <c r="BL80" s="161"/>
      <c r="BM80" s="161"/>
      <c r="BN80" s="161"/>
      <c r="BO80" s="161"/>
      <c r="BP80" s="161"/>
      <c r="BQ80" s="161"/>
      <c r="BR80" s="161"/>
      <c r="BS80" s="161"/>
      <c r="BT80" s="161"/>
      <c r="BU80" s="161"/>
      <c r="BV80" s="161"/>
      <c r="BW80" s="161"/>
      <c r="BX80" s="161"/>
      <c r="BY80" s="161"/>
      <c r="BZ80" s="161"/>
      <c r="CA80" s="161"/>
      <c r="CB80" s="161"/>
      <c r="CC80" s="161"/>
      <c r="CD80" s="161"/>
      <c r="CE80" s="161"/>
      <c r="CF80" s="161"/>
      <c r="CG80" s="162"/>
    </row>
    <row r="81" spans="1:89" x14ac:dyDescent="0.35">
      <c r="A81" s="163"/>
      <c r="B81" s="36" t="s">
        <v>378</v>
      </c>
      <c r="C81" s="232" t="s">
        <v>376</v>
      </c>
      <c r="D81" s="161"/>
      <c r="E81" s="161"/>
      <c r="F81" s="161"/>
      <c r="G81" s="161"/>
      <c r="H81" s="161"/>
      <c r="I81" s="161"/>
      <c r="J81" s="161"/>
      <c r="K81" s="161"/>
      <c r="L81" s="161"/>
      <c r="M81" s="161"/>
      <c r="N81" s="161"/>
      <c r="O81" s="161"/>
      <c r="P81" s="161"/>
      <c r="Q81" s="161"/>
      <c r="R81" s="161"/>
      <c r="S81" s="161"/>
      <c r="T81" s="161"/>
      <c r="U81" s="161"/>
      <c r="V81" s="161"/>
      <c r="W81" s="161"/>
      <c r="X81" s="161"/>
      <c r="Y81" s="161"/>
      <c r="Z81" s="161"/>
      <c r="AA81" s="161"/>
      <c r="AB81" s="161"/>
      <c r="AC81" s="161"/>
      <c r="AD81" s="161"/>
      <c r="AE81" s="161"/>
      <c r="AF81" s="161"/>
      <c r="AG81" s="161"/>
      <c r="AH81" s="161">
        <v>91.795148247978432</v>
      </c>
      <c r="AI81" s="161">
        <v>110.61695040710585</v>
      </c>
      <c r="AJ81" s="161">
        <v>149.4963281520491</v>
      </c>
      <c r="AK81" s="161">
        <v>193.25159579250203</v>
      </c>
      <c r="AL81" s="161">
        <v>241.11294619072987</v>
      </c>
      <c r="AM81" s="161">
        <v>304.00372136294919</v>
      </c>
      <c r="AN81" s="161">
        <v>362.05707222653785</v>
      </c>
      <c r="AO81" s="161">
        <v>439.95309705296535</v>
      </c>
      <c r="AP81" s="161">
        <v>504.19562238080925</v>
      </c>
      <c r="AQ81" s="161">
        <v>588.95286162117668</v>
      </c>
      <c r="AR81" s="161">
        <v>669.81688074358397</v>
      </c>
      <c r="AS81" s="161">
        <v>784.80669061681635</v>
      </c>
      <c r="AT81" s="161">
        <v>945.80283525647269</v>
      </c>
      <c r="AU81" s="161">
        <v>1188.5453647098627</v>
      </c>
      <c r="AV81" s="161">
        <v>1553.4739999999999</v>
      </c>
      <c r="AW81" s="161">
        <v>1795.461</v>
      </c>
      <c r="AX81" s="161">
        <v>1962.682</v>
      </c>
      <c r="AY81" s="161">
        <v>2194.1619999999998</v>
      </c>
      <c r="AZ81" s="161">
        <v>2392.893</v>
      </c>
      <c r="BA81" s="161">
        <v>2521.25</v>
      </c>
      <c r="BB81" s="161">
        <v>2679.9749999999999</v>
      </c>
      <c r="BC81" s="161">
        <v>2822.8040000000001</v>
      </c>
      <c r="BD81" s="161">
        <v>2955.1210000000001</v>
      </c>
      <c r="BE81" s="161">
        <v>3124.4597597447382</v>
      </c>
      <c r="BF81" s="161">
        <v>3250.6787885787207</v>
      </c>
      <c r="BG81" s="161">
        <v>3457.0445494205601</v>
      </c>
      <c r="BH81" s="161">
        <v>3673.5859999999998</v>
      </c>
      <c r="BI81" s="161">
        <v>3924.14037813</v>
      </c>
      <c r="BJ81" s="161">
        <v>4149.40578293</v>
      </c>
      <c r="BK81" s="161">
        <v>4444.4350972342991</v>
      </c>
      <c r="BL81" s="161">
        <v>4734.8039219600005</v>
      </c>
      <c r="BM81" s="161">
        <v>5106.2537628999999</v>
      </c>
      <c r="BN81" s="161">
        <v>5227.7472379531791</v>
      </c>
      <c r="BO81" s="161">
        <v>5339.4256940699997</v>
      </c>
      <c r="BP81" s="161">
        <v>5475.6249157700013</v>
      </c>
      <c r="BQ81" s="161">
        <v>5360.0751764300812</v>
      </c>
      <c r="BR81" s="161">
        <v>5421.7736767999995</v>
      </c>
      <c r="BS81" s="161">
        <v>5489.5433917499959</v>
      </c>
      <c r="BT81" s="161">
        <v>5482.7675999399999</v>
      </c>
      <c r="BU81" s="161">
        <v>5529.3185711499982</v>
      </c>
      <c r="BV81" s="161">
        <v>5675.5506973500005</v>
      </c>
      <c r="BW81" s="161">
        <v>5908.4831024900022</v>
      </c>
      <c r="BX81" s="161">
        <v>5345.8708522599982</v>
      </c>
      <c r="BY81" s="161">
        <v>5307.254480399999</v>
      </c>
      <c r="BZ81" s="161">
        <v>5668.0533127399995</v>
      </c>
      <c r="CA81" s="161">
        <v>6695.9440340099991</v>
      </c>
      <c r="CB81" s="161">
        <v>7741.8583750943253</v>
      </c>
      <c r="CC81" s="161">
        <v>8303.0586658226166</v>
      </c>
      <c r="CD81" s="161">
        <v>8900.0977158675269</v>
      </c>
      <c r="CE81" s="161">
        <v>9250.2068300015944</v>
      </c>
      <c r="CF81" s="161">
        <v>9580.8330155497206</v>
      </c>
      <c r="CG81" s="162">
        <v>9963.6988086035235</v>
      </c>
    </row>
    <row r="82" spans="1:89" x14ac:dyDescent="0.35">
      <c r="A82" s="163"/>
      <c r="B82" s="36" t="s">
        <v>379</v>
      </c>
      <c r="C82" s="232"/>
      <c r="D82" s="161"/>
      <c r="E82" s="161"/>
      <c r="F82" s="161"/>
      <c r="G82" s="161"/>
      <c r="H82" s="161"/>
      <c r="I82" s="161"/>
      <c r="J82" s="161"/>
      <c r="K82" s="161"/>
      <c r="L82" s="161"/>
      <c r="M82" s="161"/>
      <c r="N82" s="161"/>
      <c r="O82" s="161"/>
      <c r="P82" s="161"/>
      <c r="Q82" s="161"/>
      <c r="R82" s="161"/>
      <c r="S82" s="161"/>
      <c r="T82" s="161"/>
      <c r="U82" s="161"/>
      <c r="V82" s="161"/>
      <c r="W82" s="161"/>
      <c r="X82" s="161"/>
      <c r="Y82" s="161"/>
      <c r="Z82" s="161"/>
      <c r="AA82" s="161"/>
      <c r="AB82" s="161"/>
      <c r="AC82" s="161"/>
      <c r="AD82" s="161"/>
      <c r="AE82" s="161"/>
      <c r="AF82" s="161"/>
      <c r="AG82" s="161"/>
      <c r="AH82" s="161">
        <f t="shared" ref="AH82:CG82" si="14">AH83+AH84</f>
        <v>71.803621583486347</v>
      </c>
      <c r="AI82" s="161">
        <f t="shared" si="14"/>
        <v>71.309887694513563</v>
      </c>
      <c r="AJ82" s="161">
        <f t="shared" si="14"/>
        <v>81.214423210806217</v>
      </c>
      <c r="AK82" s="161">
        <f t="shared" si="14"/>
        <v>88.309333043676872</v>
      </c>
      <c r="AL82" s="161">
        <f t="shared" si="14"/>
        <v>86.071335668395506</v>
      </c>
      <c r="AM82" s="161">
        <f t="shared" si="14"/>
        <v>94.533357523787956</v>
      </c>
      <c r="AN82" s="161">
        <f t="shared" si="14"/>
        <v>94.539479953098336</v>
      </c>
      <c r="AO82" s="161">
        <f t="shared" si="14"/>
        <v>99.91444157230606</v>
      </c>
      <c r="AP82" s="161">
        <f t="shared" si="14"/>
        <v>100.54053775712582</v>
      </c>
      <c r="AQ82" s="161">
        <f t="shared" si="14"/>
        <v>104.34230284607963</v>
      </c>
      <c r="AR82" s="161">
        <f t="shared" si="14"/>
        <v>107.80379749418931</v>
      </c>
      <c r="AS82" s="161">
        <f t="shared" si="14"/>
        <v>122.17188902792199</v>
      </c>
      <c r="AT82" s="161">
        <f t="shared" si="14"/>
        <v>114.12408977669212</v>
      </c>
      <c r="AU82" s="161">
        <f t="shared" si="14"/>
        <v>146.99272655994997</v>
      </c>
      <c r="AV82" s="161">
        <f t="shared" si="14"/>
        <v>157.74724460497177</v>
      </c>
      <c r="AW82" s="161">
        <f t="shared" si="14"/>
        <v>166.79640685237015</v>
      </c>
      <c r="AX82" s="161">
        <f t="shared" si="14"/>
        <v>162.93681781914438</v>
      </c>
      <c r="AY82" s="161">
        <f t="shared" si="14"/>
        <v>164.65367537537094</v>
      </c>
      <c r="AZ82" s="161">
        <f t="shared" si="14"/>
        <v>151.35973857984254</v>
      </c>
      <c r="BA82" s="161">
        <f t="shared" si="14"/>
        <v>139.49190488287545</v>
      </c>
      <c r="BB82" s="161">
        <f t="shared" si="14"/>
        <v>134.50941339676888</v>
      </c>
      <c r="BC82" s="161">
        <f t="shared" si="14"/>
        <v>129.1281660452959</v>
      </c>
      <c r="BD82" s="161">
        <f t="shared" si="14"/>
        <v>119.97591185812794</v>
      </c>
      <c r="BE82" s="161">
        <f t="shared" si="14"/>
        <v>124.23847975499999</v>
      </c>
      <c r="BF82" s="161">
        <f t="shared" si="14"/>
        <v>129.19739105324999</v>
      </c>
      <c r="BG82" s="161">
        <f t="shared" si="14"/>
        <v>122.12592027499997</v>
      </c>
      <c r="BH82" s="161">
        <f t="shared" si="14"/>
        <v>118.53474787549996</v>
      </c>
      <c r="BI82" s="161">
        <f t="shared" si="14"/>
        <v>110.10084555674999</v>
      </c>
      <c r="BJ82" s="161">
        <f t="shared" si="14"/>
        <v>98.398418693749989</v>
      </c>
      <c r="BK82" s="161">
        <f t="shared" si="14"/>
        <v>78.937256372223544</v>
      </c>
      <c r="BL82" s="161">
        <f t="shared" si="14"/>
        <v>65.396410920697221</v>
      </c>
      <c r="BM82" s="161">
        <f t="shared" si="14"/>
        <v>51.483577534736391</v>
      </c>
      <c r="BN82" s="161">
        <f t="shared" si="14"/>
        <v>50.233626574888149</v>
      </c>
      <c r="BO82" s="161">
        <f t="shared" si="14"/>
        <v>37.345721613041349</v>
      </c>
      <c r="BP82" s="161">
        <f t="shared" si="14"/>
        <v>28.278218738752912</v>
      </c>
      <c r="BQ82" s="161">
        <f t="shared" si="14"/>
        <v>18.508530036452314</v>
      </c>
      <c r="BR82" s="161">
        <f t="shared" si="14"/>
        <v>12.288244013077932</v>
      </c>
      <c r="BS82" s="161">
        <f t="shared" si="14"/>
        <v>6.8174169843168348</v>
      </c>
      <c r="BT82" s="161">
        <f t="shared" si="14"/>
        <v>4.8587791485131495</v>
      </c>
      <c r="BU82" s="161">
        <f t="shared" si="14"/>
        <v>3.2507548237949484</v>
      </c>
      <c r="BV82" s="161">
        <f t="shared" si="14"/>
        <v>1.5711076788582328</v>
      </c>
      <c r="BW82" s="161">
        <f t="shared" si="14"/>
        <v>0.5756843626915602</v>
      </c>
      <c r="BX82" s="161">
        <f t="shared" si="14"/>
        <v>0</v>
      </c>
      <c r="BY82" s="161">
        <f t="shared" si="14"/>
        <v>0</v>
      </c>
      <c r="BZ82" s="161">
        <f t="shared" si="14"/>
        <v>0</v>
      </c>
      <c r="CA82" s="161">
        <f t="shared" si="14"/>
        <v>0</v>
      </c>
      <c r="CB82" s="161">
        <f t="shared" si="14"/>
        <v>0</v>
      </c>
      <c r="CC82" s="161">
        <f t="shared" si="14"/>
        <v>0</v>
      </c>
      <c r="CD82" s="161">
        <f t="shared" si="14"/>
        <v>0</v>
      </c>
      <c r="CE82" s="161">
        <f t="shared" si="14"/>
        <v>0</v>
      </c>
      <c r="CF82" s="161">
        <f t="shared" si="14"/>
        <v>0</v>
      </c>
      <c r="CG82" s="162">
        <f t="shared" si="14"/>
        <v>0</v>
      </c>
    </row>
    <row r="83" spans="1:89" x14ac:dyDescent="0.35">
      <c r="A83" s="163"/>
      <c r="B83" s="56" t="s">
        <v>491</v>
      </c>
      <c r="C83" s="232" t="s">
        <v>380</v>
      </c>
      <c r="D83" s="161"/>
      <c r="E83" s="161"/>
      <c r="F83" s="161"/>
      <c r="G83" s="161"/>
      <c r="H83" s="161"/>
      <c r="I83" s="161"/>
      <c r="J83" s="161"/>
      <c r="K83" s="161"/>
      <c r="L83" s="161"/>
      <c r="M83" s="161"/>
      <c r="N83" s="161"/>
      <c r="O83" s="161"/>
      <c r="P83" s="161"/>
      <c r="Q83" s="161"/>
      <c r="R83" s="161"/>
      <c r="S83" s="161"/>
      <c r="T83" s="161"/>
      <c r="U83" s="161"/>
      <c r="V83" s="161"/>
      <c r="W83" s="161"/>
      <c r="X83" s="161"/>
      <c r="Y83" s="161"/>
      <c r="Z83" s="161"/>
      <c r="AA83" s="161"/>
      <c r="AB83" s="161"/>
      <c r="AC83" s="161"/>
      <c r="AD83" s="161"/>
      <c r="AE83" s="161"/>
      <c r="AF83" s="161"/>
      <c r="AG83" s="161"/>
      <c r="AH83" s="161">
        <v>71.803621583486347</v>
      </c>
      <c r="AI83" s="161">
        <v>71.309207260582085</v>
      </c>
      <c r="AJ83" s="161">
        <v>81.190527498478616</v>
      </c>
      <c r="AK83" s="161">
        <v>88.216061253991739</v>
      </c>
      <c r="AL83" s="161">
        <v>85.854079958673921</v>
      </c>
      <c r="AM83" s="161">
        <v>94.080741461868001</v>
      </c>
      <c r="AN83" s="161">
        <v>93.74042470571581</v>
      </c>
      <c r="AO83" s="161">
        <v>98.41918553022127</v>
      </c>
      <c r="AP83" s="161">
        <v>98.451776698555136</v>
      </c>
      <c r="AQ83" s="161">
        <v>101.4122159340142</v>
      </c>
      <c r="AR83" s="161">
        <v>103.7000792945807</v>
      </c>
      <c r="AS83" s="161">
        <v>115.24881210484507</v>
      </c>
      <c r="AT83" s="161">
        <v>105.20758261792079</v>
      </c>
      <c r="AU83" s="161">
        <v>132.47009728423961</v>
      </c>
      <c r="AV83" s="161">
        <v>139.23752551267657</v>
      </c>
      <c r="AW83" s="161">
        <v>145.01624573144477</v>
      </c>
      <c r="AX83" s="161">
        <v>140.12043851328579</v>
      </c>
      <c r="AY83" s="161">
        <v>137.73568376010451</v>
      </c>
      <c r="AZ83" s="161">
        <v>123.15021797831749</v>
      </c>
      <c r="BA83" s="161">
        <v>112.47661198287514</v>
      </c>
      <c r="BB83" s="161">
        <v>106.20491922822067</v>
      </c>
      <c r="BC83" s="161">
        <v>100.0911521395842</v>
      </c>
      <c r="BD83" s="161">
        <v>91.467069144910184</v>
      </c>
      <c r="BE83" s="161">
        <v>94.275213728127369</v>
      </c>
      <c r="BF83" s="161">
        <v>98.141333013831741</v>
      </c>
      <c r="BG83" s="161">
        <v>88.419644868272087</v>
      </c>
      <c r="BH83" s="161">
        <v>84.661747875499969</v>
      </c>
      <c r="BI83" s="161">
        <v>78.43606763128443</v>
      </c>
      <c r="BJ83" s="161">
        <v>69.184191628461178</v>
      </c>
      <c r="BK83" s="161">
        <v>53.012026844164069</v>
      </c>
      <c r="BL83" s="161">
        <v>44.371488154976973</v>
      </c>
      <c r="BM83" s="161">
        <v>35.156518235278511</v>
      </c>
      <c r="BN83" s="161">
        <v>37.029541266636251</v>
      </c>
      <c r="BO83" s="161">
        <v>28.873350653457123</v>
      </c>
      <c r="BP83" s="161">
        <v>21.10478027697734</v>
      </c>
      <c r="BQ83" s="161">
        <v>14.26166584517814</v>
      </c>
      <c r="BR83" s="161">
        <v>9.1137068506542054</v>
      </c>
      <c r="BS83" s="161">
        <v>5.5050338445589686</v>
      </c>
      <c r="BT83" s="161">
        <v>3.3250948192197995</v>
      </c>
      <c r="BU83" s="161">
        <v>2.934092344247913</v>
      </c>
      <c r="BV83" s="161">
        <v>1.3837659993709353</v>
      </c>
      <c r="BW83" s="161">
        <v>0.49711208961585279</v>
      </c>
      <c r="BX83" s="161">
        <v>0</v>
      </c>
      <c r="BY83" s="161">
        <v>0</v>
      </c>
      <c r="BZ83" s="161">
        <v>0</v>
      </c>
      <c r="CA83" s="161">
        <v>0</v>
      </c>
      <c r="CB83" s="161">
        <v>0</v>
      </c>
      <c r="CC83" s="161">
        <v>0</v>
      </c>
      <c r="CD83" s="161">
        <v>0</v>
      </c>
      <c r="CE83" s="161">
        <v>0</v>
      </c>
      <c r="CF83" s="161">
        <v>0</v>
      </c>
      <c r="CG83" s="162">
        <v>0</v>
      </c>
    </row>
    <row r="84" spans="1:89" x14ac:dyDescent="0.35">
      <c r="A84" s="163"/>
      <c r="B84" s="56" t="s">
        <v>492</v>
      </c>
      <c r="C84" s="232" t="s">
        <v>380</v>
      </c>
      <c r="D84" s="161"/>
      <c r="E84" s="161"/>
      <c r="F84" s="161"/>
      <c r="G84" s="161"/>
      <c r="H84" s="161"/>
      <c r="I84" s="161"/>
      <c r="J84" s="161"/>
      <c r="K84" s="161"/>
      <c r="L84" s="161"/>
      <c r="M84" s="161"/>
      <c r="N84" s="161"/>
      <c r="O84" s="161"/>
      <c r="P84" s="161"/>
      <c r="Q84" s="161"/>
      <c r="R84" s="161"/>
      <c r="S84" s="161"/>
      <c r="T84" s="161"/>
      <c r="U84" s="161"/>
      <c r="V84" s="161"/>
      <c r="W84" s="161"/>
      <c r="X84" s="161"/>
      <c r="Y84" s="161"/>
      <c r="Z84" s="161"/>
      <c r="AA84" s="161"/>
      <c r="AB84" s="161"/>
      <c r="AC84" s="161"/>
      <c r="AD84" s="161"/>
      <c r="AE84" s="161"/>
      <c r="AF84" s="161"/>
      <c r="AG84" s="161"/>
      <c r="AH84" s="161">
        <v>0</v>
      </c>
      <c r="AI84" s="161">
        <v>6.8043393148529703E-4</v>
      </c>
      <c r="AJ84" s="161">
        <v>2.389571232760496E-2</v>
      </c>
      <c r="AK84" s="161">
        <v>9.3271789685138398E-2</v>
      </c>
      <c r="AL84" s="161">
        <v>0.21725570972157768</v>
      </c>
      <c r="AM84" s="161">
        <v>0.45261606191995341</v>
      </c>
      <c r="AN84" s="161">
        <v>0.79905524738252098</v>
      </c>
      <c r="AO84" s="161">
        <v>1.4952560420847878</v>
      </c>
      <c r="AP84" s="161">
        <v>2.0887610585706842</v>
      </c>
      <c r="AQ84" s="161">
        <v>2.9300869120654411</v>
      </c>
      <c r="AR84" s="161">
        <v>4.1037181996086094</v>
      </c>
      <c r="AS84" s="161">
        <v>6.9230769230769234</v>
      </c>
      <c r="AT84" s="161">
        <v>8.9165071587713225</v>
      </c>
      <c r="AU84" s="161">
        <v>14.522629275710372</v>
      </c>
      <c r="AV84" s="161">
        <v>18.509719092295203</v>
      </c>
      <c r="AW84" s="161">
        <v>21.780161120925374</v>
      </c>
      <c r="AX84" s="161">
        <v>22.816379305858582</v>
      </c>
      <c r="AY84" s="161">
        <v>26.917991615266445</v>
      </c>
      <c r="AZ84" s="161">
        <v>28.20952060152505</v>
      </c>
      <c r="BA84" s="161">
        <v>27.015292900000315</v>
      </c>
      <c r="BB84" s="161">
        <v>28.304494168548207</v>
      </c>
      <c r="BC84" s="161">
        <v>29.037013905711706</v>
      </c>
      <c r="BD84" s="161">
        <v>28.508842713217764</v>
      </c>
      <c r="BE84" s="161">
        <v>29.963266026872617</v>
      </c>
      <c r="BF84" s="161">
        <v>31.056058039418243</v>
      </c>
      <c r="BG84" s="161">
        <v>33.70627540672789</v>
      </c>
      <c r="BH84" s="161">
        <v>33.872999999999998</v>
      </c>
      <c r="BI84" s="161">
        <v>31.66477792546555</v>
      </c>
      <c r="BJ84" s="161">
        <v>29.214227065288803</v>
      </c>
      <c r="BK84" s="161">
        <v>25.925229528059475</v>
      </c>
      <c r="BL84" s="161">
        <v>21.024922765720252</v>
      </c>
      <c r="BM84" s="161">
        <v>16.327059299457879</v>
      </c>
      <c r="BN84" s="161">
        <v>13.204085308251896</v>
      </c>
      <c r="BO84" s="161">
        <v>8.4723709595842251</v>
      </c>
      <c r="BP84" s="161">
        <v>7.1734384617755698</v>
      </c>
      <c r="BQ84" s="161">
        <v>4.2468641912741756</v>
      </c>
      <c r="BR84" s="161">
        <v>3.174537162423726</v>
      </c>
      <c r="BS84" s="161">
        <v>1.3123831397578662</v>
      </c>
      <c r="BT84" s="161">
        <v>1.53368432929335</v>
      </c>
      <c r="BU84" s="161">
        <v>0.31666247954703558</v>
      </c>
      <c r="BV84" s="161">
        <v>0.18734167948729749</v>
      </c>
      <c r="BW84" s="161">
        <v>7.8572273075707424E-2</v>
      </c>
      <c r="BX84" s="161">
        <v>0</v>
      </c>
      <c r="BY84" s="161">
        <v>0</v>
      </c>
      <c r="BZ84" s="161">
        <v>0</v>
      </c>
      <c r="CA84" s="161">
        <v>0</v>
      </c>
      <c r="CB84" s="161">
        <v>0</v>
      </c>
      <c r="CC84" s="161">
        <v>0</v>
      </c>
      <c r="CD84" s="161">
        <v>0</v>
      </c>
      <c r="CE84" s="161">
        <v>0</v>
      </c>
      <c r="CF84" s="161">
        <v>0</v>
      </c>
      <c r="CG84" s="162">
        <v>0</v>
      </c>
    </row>
    <row r="85" spans="1:89" x14ac:dyDescent="0.35">
      <c r="A85" s="163"/>
      <c r="B85" s="36" t="s">
        <v>381</v>
      </c>
      <c r="C85" s="232" t="s">
        <v>376</v>
      </c>
      <c r="D85" s="161"/>
      <c r="E85" s="161"/>
      <c r="F85" s="161"/>
      <c r="G85" s="161"/>
      <c r="H85" s="161"/>
      <c r="I85" s="161"/>
      <c r="J85" s="161"/>
      <c r="K85" s="161"/>
      <c r="L85" s="161"/>
      <c r="M85" s="161"/>
      <c r="N85" s="161"/>
      <c r="O85" s="161"/>
      <c r="P85" s="161"/>
      <c r="Q85" s="161"/>
      <c r="R85" s="161"/>
      <c r="S85" s="161"/>
      <c r="T85" s="161"/>
      <c r="U85" s="161"/>
      <c r="V85" s="161"/>
      <c r="W85" s="161"/>
      <c r="X85" s="161"/>
      <c r="Y85" s="161"/>
      <c r="Z85" s="161"/>
      <c r="AA85" s="161"/>
      <c r="AB85" s="161"/>
      <c r="AC85" s="161"/>
      <c r="AD85" s="161"/>
      <c r="AE85" s="161"/>
      <c r="AF85" s="161"/>
      <c r="AG85" s="161"/>
      <c r="AH85" s="161">
        <v>0</v>
      </c>
      <c r="AI85" s="161">
        <v>0</v>
      </c>
      <c r="AJ85" s="161">
        <v>0</v>
      </c>
      <c r="AK85" s="161">
        <v>0</v>
      </c>
      <c r="AL85" s="161">
        <v>0</v>
      </c>
      <c r="AM85" s="161">
        <v>0</v>
      </c>
      <c r="AN85" s="161">
        <v>0</v>
      </c>
      <c r="AO85" s="161">
        <v>0</v>
      </c>
      <c r="AP85" s="161">
        <v>0</v>
      </c>
      <c r="AQ85" s="161">
        <v>0</v>
      </c>
      <c r="AR85" s="161">
        <v>0</v>
      </c>
      <c r="AS85" s="161">
        <v>0</v>
      </c>
      <c r="AT85" s="161">
        <v>0</v>
      </c>
      <c r="AU85" s="161">
        <v>14.67867882736096</v>
      </c>
      <c r="AV85" s="161">
        <v>17.32362399448489</v>
      </c>
      <c r="AW85" s="161">
        <v>22.017101000372413</v>
      </c>
      <c r="AX85" s="161">
        <v>26.274387450379745</v>
      </c>
      <c r="AY85" s="161">
        <v>31.159442185463192</v>
      </c>
      <c r="AZ85" s="161">
        <v>36.556276606201791</v>
      </c>
      <c r="BA85" s="161">
        <v>36.695665879000003</v>
      </c>
      <c r="BB85" s="161">
        <v>38.413191972800014</v>
      </c>
      <c r="BC85" s="161">
        <v>38.367648960570129</v>
      </c>
      <c r="BD85" s="161">
        <v>57.286221493426368</v>
      </c>
      <c r="BE85" s="161">
        <v>61.250098314299194</v>
      </c>
      <c r="BF85" s="161">
        <v>45.81</v>
      </c>
      <c r="BG85" s="161">
        <v>36.193318905790619</v>
      </c>
      <c r="BH85" s="161">
        <v>38.411999999999999</v>
      </c>
      <c r="BI85" s="161">
        <v>35.623045027248956</v>
      </c>
      <c r="BJ85" s="161">
        <v>39.227886861522336</v>
      </c>
      <c r="BK85" s="161">
        <v>44.288355759254614</v>
      </c>
      <c r="BL85" s="161">
        <v>46.717117832191811</v>
      </c>
      <c r="BM85" s="161">
        <v>48.708362762486907</v>
      </c>
      <c r="BN85" s="161">
        <v>45.683687940754801</v>
      </c>
      <c r="BO85" s="161">
        <v>41.557605406422965</v>
      </c>
      <c r="BP85" s="161">
        <v>44.996467444797425</v>
      </c>
      <c r="BQ85" s="161">
        <v>46.46150720913667</v>
      </c>
      <c r="BR85" s="161">
        <v>44.752198794615161</v>
      </c>
      <c r="BS85" s="161">
        <v>41.883695203837881</v>
      </c>
      <c r="BT85" s="161">
        <v>40.255351281499983</v>
      </c>
      <c r="BU85" s="161">
        <v>38.784486304119874</v>
      </c>
      <c r="BV85" s="161">
        <v>29.596687712938138</v>
      </c>
      <c r="BW85" s="161">
        <v>27.331165433471856</v>
      </c>
      <c r="BX85" s="161">
        <v>27.435668354013988</v>
      </c>
      <c r="BY85" s="161">
        <v>30.389176351945164</v>
      </c>
      <c r="BZ85" s="161">
        <v>30.591488777529584</v>
      </c>
      <c r="CA85" s="161">
        <v>32.814681869174684</v>
      </c>
      <c r="CB85" s="161">
        <v>38.575297211331943</v>
      </c>
      <c r="CC85" s="161">
        <v>41.804384333354932</v>
      </c>
      <c r="CD85" s="161">
        <v>42.08647114845499</v>
      </c>
      <c r="CE85" s="161">
        <v>39.048685891569107</v>
      </c>
      <c r="CF85" s="161">
        <v>39.146755416615719</v>
      </c>
      <c r="CG85" s="162">
        <v>41.795568404087135</v>
      </c>
    </row>
    <row r="86" spans="1:89" ht="26.25" customHeight="1" x14ac:dyDescent="0.35">
      <c r="A86" s="163"/>
      <c r="B86" s="36" t="s">
        <v>508</v>
      </c>
      <c r="C86" s="232" t="s">
        <v>380</v>
      </c>
      <c r="D86" s="161"/>
      <c r="E86" s="161"/>
      <c r="F86" s="161"/>
      <c r="G86" s="161"/>
      <c r="H86" s="161"/>
      <c r="I86" s="161"/>
      <c r="J86" s="161"/>
      <c r="K86" s="161"/>
      <c r="L86" s="161"/>
      <c r="M86" s="161"/>
      <c r="N86" s="161"/>
      <c r="O86" s="161"/>
      <c r="P86" s="161"/>
      <c r="Q86" s="161"/>
      <c r="R86" s="161"/>
      <c r="S86" s="161"/>
      <c r="T86" s="161"/>
      <c r="U86" s="161"/>
      <c r="V86" s="161"/>
      <c r="W86" s="161"/>
      <c r="X86" s="161"/>
      <c r="Y86" s="161"/>
      <c r="Z86" s="161"/>
      <c r="AA86" s="161"/>
      <c r="AB86" s="161"/>
      <c r="AC86" s="161"/>
      <c r="AD86" s="161"/>
      <c r="AE86" s="161"/>
      <c r="AF86" s="161"/>
      <c r="AG86" s="161"/>
      <c r="AH86" s="161">
        <v>96</v>
      </c>
      <c r="AI86" s="161">
        <v>96</v>
      </c>
      <c r="AJ86" s="161">
        <v>98</v>
      </c>
      <c r="AK86" s="161">
        <v>101</v>
      </c>
      <c r="AL86" s="161">
        <v>102</v>
      </c>
      <c r="AM86" s="161">
        <v>103</v>
      </c>
      <c r="AN86" s="161">
        <v>105</v>
      </c>
      <c r="AO86" s="161">
        <v>105</v>
      </c>
      <c r="AP86" s="161">
        <v>107</v>
      </c>
      <c r="AQ86" s="161">
        <v>107</v>
      </c>
      <c r="AR86" s="161">
        <v>109</v>
      </c>
      <c r="AS86" s="161">
        <v>112</v>
      </c>
      <c r="AT86" s="161">
        <v>112.35899999999999</v>
      </c>
      <c r="AU86" s="161">
        <v>114.324</v>
      </c>
      <c r="AV86" s="161">
        <v>115.11</v>
      </c>
      <c r="AW86" s="161">
        <v>122.089</v>
      </c>
      <c r="AX86" s="161">
        <v>123.30500000000001</v>
      </c>
      <c r="AY86" s="161">
        <v>124.179</v>
      </c>
      <c r="AZ86" s="161">
        <v>128.614</v>
      </c>
      <c r="BA86" s="161">
        <v>123.26300000000001</v>
      </c>
      <c r="BB86" s="161">
        <v>124.417</v>
      </c>
      <c r="BC86" s="161">
        <v>118.181</v>
      </c>
      <c r="BD86" s="161">
        <v>118.962</v>
      </c>
      <c r="BE86" s="161">
        <v>120.14100000000001</v>
      </c>
      <c r="BF86" s="161">
        <v>120.018</v>
      </c>
      <c r="BG86" s="161">
        <v>122.324</v>
      </c>
      <c r="BH86" s="161">
        <v>123.015</v>
      </c>
      <c r="BI86" s="161">
        <v>123.87321689999997</v>
      </c>
      <c r="BJ86" s="161">
        <v>125.86199999999999</v>
      </c>
      <c r="BK86" s="161">
        <v>127.27833854999997</v>
      </c>
      <c r="BL86" s="161">
        <v>822.81408871238204</v>
      </c>
      <c r="BM86" s="161">
        <v>121.23222758000001</v>
      </c>
      <c r="BN86" s="161">
        <v>122.38864807125002</v>
      </c>
      <c r="BO86" s="161">
        <v>123.35264574</v>
      </c>
      <c r="BP86" s="161">
        <v>123.46082752000001</v>
      </c>
      <c r="BQ86" s="161">
        <v>122.52528203</v>
      </c>
      <c r="BR86" s="161">
        <v>124.59394418000001</v>
      </c>
      <c r="BS86" s="161">
        <v>127.56960417000036</v>
      </c>
      <c r="BT86" s="161">
        <v>126.42016188999996</v>
      </c>
      <c r="BU86" s="161">
        <v>126.05015876767001</v>
      </c>
      <c r="BV86" s="161">
        <v>125.70243364</v>
      </c>
      <c r="BW86" s="161">
        <v>124.05207192999998</v>
      </c>
      <c r="BX86" s="161">
        <v>122.74767937000001</v>
      </c>
      <c r="BY86" s="161">
        <v>124.10338623</v>
      </c>
      <c r="BZ86" s="161">
        <v>125.87573984999996</v>
      </c>
      <c r="CA86" s="161">
        <v>127.97784556000001</v>
      </c>
      <c r="CB86" s="161">
        <v>129.93139617940457</v>
      </c>
      <c r="CC86" s="161">
        <v>132.16504937364684</v>
      </c>
      <c r="CD86" s="161">
        <v>131.67417166293274</v>
      </c>
      <c r="CE86" s="161">
        <v>130.49167113090147</v>
      </c>
      <c r="CF86" s="161">
        <v>132.26375020385333</v>
      </c>
      <c r="CG86" s="162">
        <v>134.64474454690279</v>
      </c>
    </row>
    <row r="87" spans="1:89" x14ac:dyDescent="0.35">
      <c r="A87" s="163"/>
      <c r="B87" s="36" t="s">
        <v>385</v>
      </c>
      <c r="C87" s="232" t="s">
        <v>386</v>
      </c>
      <c r="D87" s="161"/>
      <c r="E87" s="161"/>
      <c r="F87" s="161"/>
      <c r="G87" s="161"/>
      <c r="H87" s="161"/>
      <c r="I87" s="161"/>
      <c r="J87" s="161"/>
      <c r="K87" s="161"/>
      <c r="L87" s="161"/>
      <c r="M87" s="161"/>
      <c r="N87" s="161"/>
      <c r="O87" s="161"/>
      <c r="P87" s="161"/>
      <c r="Q87" s="161"/>
      <c r="R87" s="161"/>
      <c r="S87" s="161"/>
      <c r="T87" s="161"/>
      <c r="U87" s="161"/>
      <c r="V87" s="161"/>
      <c r="W87" s="161"/>
      <c r="X87" s="161"/>
      <c r="Y87" s="161"/>
      <c r="Z87" s="161"/>
      <c r="AA87" s="161"/>
      <c r="AB87" s="161"/>
      <c r="AC87" s="161"/>
      <c r="AD87" s="161"/>
      <c r="AE87" s="161"/>
      <c r="AF87" s="161"/>
      <c r="AG87" s="161"/>
      <c r="AH87" s="161"/>
      <c r="AI87" s="161"/>
      <c r="AJ87" s="161"/>
      <c r="AK87" s="161"/>
      <c r="AL87" s="161"/>
      <c r="AM87" s="161"/>
      <c r="AN87" s="161"/>
      <c r="AO87" s="161"/>
      <c r="AP87" s="161"/>
      <c r="AQ87" s="161">
        <v>0</v>
      </c>
      <c r="AR87" s="161">
        <v>0</v>
      </c>
      <c r="AS87" s="161">
        <v>0</v>
      </c>
      <c r="AT87" s="161">
        <v>0</v>
      </c>
      <c r="AU87" s="161">
        <v>0</v>
      </c>
      <c r="AV87" s="161">
        <v>0</v>
      </c>
      <c r="AW87" s="161">
        <v>0</v>
      </c>
      <c r="AX87" s="161">
        <v>0</v>
      </c>
      <c r="AY87" s="161">
        <v>0</v>
      </c>
      <c r="AZ87" s="161">
        <v>0</v>
      </c>
      <c r="BA87" s="161">
        <v>0</v>
      </c>
      <c r="BB87" s="161">
        <v>0</v>
      </c>
      <c r="BC87" s="161">
        <v>0</v>
      </c>
      <c r="BD87" s="161">
        <v>0</v>
      </c>
      <c r="BE87" s="161">
        <v>0</v>
      </c>
      <c r="BF87" s="161">
        <v>0</v>
      </c>
      <c r="BG87" s="161">
        <v>0</v>
      </c>
      <c r="BH87" s="161">
        <v>0</v>
      </c>
      <c r="BI87" s="161">
        <v>0</v>
      </c>
      <c r="BJ87" s="161">
        <v>2.3854757613040265</v>
      </c>
      <c r="BK87" s="161">
        <v>2.7799798323037712</v>
      </c>
      <c r="BL87" s="161">
        <v>145.43650100833483</v>
      </c>
      <c r="BM87" s="161">
        <v>193.92315446943357</v>
      </c>
      <c r="BN87" s="161">
        <v>266.81067065860327</v>
      </c>
      <c r="BO87" s="161">
        <v>77.89376230618096</v>
      </c>
      <c r="BP87" s="161">
        <v>83.761185046642368</v>
      </c>
      <c r="BQ87" s="161">
        <v>4.8547000187328013</v>
      </c>
      <c r="BR87" s="161">
        <v>6.144183842691306</v>
      </c>
      <c r="BS87" s="161">
        <v>1.8738021637673685</v>
      </c>
      <c r="BT87" s="161">
        <v>1.5587465546696961</v>
      </c>
      <c r="BU87" s="161">
        <v>54.094519769972067</v>
      </c>
      <c r="BV87" s="161">
        <v>20.090436254533998</v>
      </c>
      <c r="BW87" s="161">
        <v>9.7350312857142157E-2</v>
      </c>
      <c r="BX87" s="161">
        <v>34.689154872365421</v>
      </c>
      <c r="BY87" s="161">
        <v>0.15308124959298289</v>
      </c>
      <c r="BZ87" s="161">
        <v>45.364040657723173</v>
      </c>
      <c r="CA87" s="161">
        <v>9.1608095916241457</v>
      </c>
      <c r="CB87" s="161">
        <v>8.6339705119772603</v>
      </c>
      <c r="CC87" s="161">
        <v>12.831304545151687</v>
      </c>
      <c r="CD87" s="161">
        <v>12.831304545151687</v>
      </c>
      <c r="CE87" s="161">
        <v>12.831304545151687</v>
      </c>
      <c r="CF87" s="161">
        <v>12.831304545151687</v>
      </c>
      <c r="CG87" s="162">
        <v>12.831304545151689</v>
      </c>
    </row>
    <row r="88" spans="1:89" x14ac:dyDescent="0.35">
      <c r="A88" s="163"/>
      <c r="B88" s="36" t="s">
        <v>387</v>
      </c>
      <c r="C88" s="232" t="s">
        <v>376</v>
      </c>
      <c r="D88" s="161"/>
      <c r="E88" s="161"/>
      <c r="F88" s="161"/>
      <c r="G88" s="161"/>
      <c r="H88" s="161"/>
      <c r="I88" s="161"/>
      <c r="J88" s="161"/>
      <c r="K88" s="161"/>
      <c r="L88" s="161"/>
      <c r="M88" s="161"/>
      <c r="N88" s="161"/>
      <c r="O88" s="161"/>
      <c r="P88" s="161"/>
      <c r="Q88" s="161"/>
      <c r="R88" s="161"/>
      <c r="S88" s="161"/>
      <c r="T88" s="161"/>
      <c r="U88" s="161"/>
      <c r="V88" s="161"/>
      <c r="W88" s="161"/>
      <c r="X88" s="161"/>
      <c r="Y88" s="161"/>
      <c r="Z88" s="161"/>
      <c r="AA88" s="161"/>
      <c r="AB88" s="161"/>
      <c r="AC88" s="161"/>
      <c r="AD88" s="161"/>
      <c r="AE88" s="161"/>
      <c r="AF88" s="161"/>
      <c r="AG88" s="161"/>
      <c r="AH88" s="161"/>
      <c r="AI88" s="161"/>
      <c r="AJ88" s="161"/>
      <c r="AK88" s="161"/>
      <c r="AL88" s="161"/>
      <c r="AM88" s="161"/>
      <c r="AN88" s="161"/>
      <c r="AO88" s="161"/>
      <c r="AP88" s="161"/>
      <c r="AQ88" s="161"/>
      <c r="AR88" s="161"/>
      <c r="AS88" s="161"/>
      <c r="AT88" s="161"/>
      <c r="AU88" s="161"/>
      <c r="AV88" s="161"/>
      <c r="AW88" s="161"/>
      <c r="AX88" s="161"/>
      <c r="AY88" s="161"/>
      <c r="AZ88" s="161"/>
      <c r="BA88" s="161"/>
      <c r="BB88" s="161"/>
      <c r="BC88" s="161"/>
      <c r="BD88" s="161"/>
      <c r="BE88" s="161"/>
      <c r="BF88" s="161"/>
      <c r="BG88" s="161"/>
      <c r="BH88" s="161"/>
      <c r="BI88" s="161"/>
      <c r="BJ88" s="161"/>
      <c r="BK88" s="161"/>
      <c r="BL88" s="161"/>
      <c r="BM88" s="161"/>
      <c r="BN88" s="161"/>
      <c r="BO88" s="161"/>
      <c r="BP88" s="161"/>
      <c r="BQ88" s="161"/>
      <c r="BR88" s="161"/>
      <c r="BS88" s="161"/>
      <c r="BT88" s="161"/>
      <c r="BU88" s="161"/>
      <c r="BV88" s="161"/>
      <c r="BW88" s="161"/>
      <c r="BX88" s="161"/>
      <c r="BY88" s="161"/>
      <c r="BZ88" s="161">
        <v>3849.7353484542596</v>
      </c>
      <c r="CA88" s="161">
        <v>4306.0231913711395</v>
      </c>
      <c r="CB88" s="161">
        <v>14.326876285266771</v>
      </c>
      <c r="CC88" s="161"/>
      <c r="CD88" s="161"/>
      <c r="CE88" s="161"/>
      <c r="CF88" s="161"/>
      <c r="CG88" s="162"/>
    </row>
    <row r="89" spans="1:89" x14ac:dyDescent="0.35">
      <c r="A89" s="163"/>
      <c r="B89" s="36" t="s">
        <v>26</v>
      </c>
      <c r="C89" s="232" t="s">
        <v>386</v>
      </c>
      <c r="D89" s="161"/>
      <c r="E89" s="161"/>
      <c r="F89" s="161"/>
      <c r="G89" s="161"/>
      <c r="H89" s="161"/>
      <c r="I89" s="161"/>
      <c r="J89" s="161"/>
      <c r="K89" s="161"/>
      <c r="L89" s="161"/>
      <c r="M89" s="161"/>
      <c r="N89" s="161"/>
      <c r="O89" s="161"/>
      <c r="P89" s="161"/>
      <c r="Q89" s="161"/>
      <c r="R89" s="161"/>
      <c r="S89" s="161"/>
      <c r="T89" s="161"/>
      <c r="U89" s="161"/>
      <c r="V89" s="161"/>
      <c r="W89" s="161"/>
      <c r="X89" s="161"/>
      <c r="Y89" s="161"/>
      <c r="Z89" s="161"/>
      <c r="AA89" s="161"/>
      <c r="AB89" s="161"/>
      <c r="AC89" s="161"/>
      <c r="AD89" s="161"/>
      <c r="AE89" s="161"/>
      <c r="AF89" s="161"/>
      <c r="AG89" s="161"/>
      <c r="AH89" s="161">
        <v>189.0604099893182</v>
      </c>
      <c r="AI89" s="161">
        <v>217.24186395918002</v>
      </c>
      <c r="AJ89" s="161">
        <v>291.64676658977385</v>
      </c>
      <c r="AK89" s="161">
        <v>435.79447132057123</v>
      </c>
      <c r="AL89" s="161">
        <v>531.64070822038082</v>
      </c>
      <c r="AM89" s="161">
        <v>599.91337522552976</v>
      </c>
      <c r="AN89" s="161">
        <v>667.59777746960162</v>
      </c>
      <c r="AO89" s="161">
        <v>730.54411349699535</v>
      </c>
      <c r="AP89" s="161">
        <v>805.60849456809274</v>
      </c>
      <c r="AQ89" s="161">
        <v>838.18835992187337</v>
      </c>
      <c r="AR89" s="161">
        <v>760.26900000000001</v>
      </c>
      <c r="AS89" s="161">
        <v>936.29321192193368</v>
      </c>
      <c r="AT89" s="161">
        <v>1162.117</v>
      </c>
      <c r="AU89" s="161">
        <v>670.327</v>
      </c>
      <c r="AV89" s="161">
        <v>724.20100000000002</v>
      </c>
      <c r="AW89" s="161">
        <v>941.47799999999995</v>
      </c>
      <c r="AX89" s="161">
        <v>973.24916299999973</v>
      </c>
      <c r="AY89" s="161">
        <v>991.50290500000006</v>
      </c>
      <c r="AZ89" s="161">
        <v>1035.1050220000002</v>
      </c>
      <c r="BA89" s="161">
        <v>1079.5440269999999</v>
      </c>
      <c r="BB89" s="161">
        <v>1124.7226409999994</v>
      </c>
      <c r="BC89" s="161">
        <v>1163.735510948489</v>
      </c>
      <c r="BD89" s="161">
        <v>1229.3620240181656</v>
      </c>
      <c r="BE89" s="161">
        <v>1349.4457237699216</v>
      </c>
      <c r="BF89" s="161">
        <v>1430.8457317625675</v>
      </c>
      <c r="BG89" s="161">
        <v>1612.517104499429</v>
      </c>
      <c r="BH89" s="161">
        <v>1828.5273484448542</v>
      </c>
      <c r="BI89" s="161">
        <v>1843.2959341159444</v>
      </c>
      <c r="BJ89" s="161">
        <v>2003.9939900362206</v>
      </c>
      <c r="BK89" s="161">
        <v>2046.6136160962108</v>
      </c>
      <c r="BL89" s="161">
        <v>2162.8252108384918</v>
      </c>
      <c r="BM89" s="161">
        <v>2239.7459853678515</v>
      </c>
      <c r="BN89" s="161">
        <v>2273.0145576027198</v>
      </c>
      <c r="BO89" s="161">
        <v>2227.1295013956719</v>
      </c>
      <c r="BP89" s="161">
        <v>2136.5856605519407</v>
      </c>
      <c r="BQ89" s="161"/>
      <c r="BR89" s="161"/>
      <c r="BS89" s="161"/>
      <c r="BT89" s="161"/>
      <c r="BU89" s="161"/>
      <c r="BV89" s="161"/>
      <c r="BW89" s="161"/>
      <c r="BX89" s="161"/>
      <c r="BY89" s="161"/>
      <c r="BZ89" s="161"/>
      <c r="CA89" s="161"/>
      <c r="CB89" s="161"/>
      <c r="CC89" s="161"/>
      <c r="CD89" s="161"/>
      <c r="CE89" s="161"/>
      <c r="CF89" s="161"/>
      <c r="CG89" s="162"/>
    </row>
    <row r="90" spans="1:89" x14ac:dyDescent="0.35">
      <c r="A90" s="163"/>
      <c r="B90" s="36" t="s">
        <v>388</v>
      </c>
      <c r="C90" s="232" t="s">
        <v>380</v>
      </c>
      <c r="D90" s="161"/>
      <c r="E90" s="161"/>
      <c r="F90" s="161"/>
      <c r="G90" s="161"/>
      <c r="H90" s="161"/>
      <c r="I90" s="161"/>
      <c r="J90" s="161"/>
      <c r="K90" s="161"/>
      <c r="L90" s="161"/>
      <c r="M90" s="161"/>
      <c r="N90" s="161"/>
      <c r="O90" s="161"/>
      <c r="P90" s="161"/>
      <c r="Q90" s="161"/>
      <c r="R90" s="161"/>
      <c r="S90" s="161"/>
      <c r="T90" s="161"/>
      <c r="U90" s="161"/>
      <c r="V90" s="161"/>
      <c r="W90" s="161"/>
      <c r="X90" s="161"/>
      <c r="Y90" s="161"/>
      <c r="Z90" s="161"/>
      <c r="AA90" s="161"/>
      <c r="AB90" s="161"/>
      <c r="AC90" s="161"/>
      <c r="AD90" s="161"/>
      <c r="AE90" s="161"/>
      <c r="AF90" s="161"/>
      <c r="AG90" s="161"/>
      <c r="AH90" s="161">
        <v>16</v>
      </c>
      <c r="AI90" s="161">
        <v>16</v>
      </c>
      <c r="AJ90" s="161">
        <v>16</v>
      </c>
      <c r="AK90" s="161">
        <v>17</v>
      </c>
      <c r="AL90" s="161">
        <v>17</v>
      </c>
      <c r="AM90" s="161">
        <v>17</v>
      </c>
      <c r="AN90" s="161">
        <v>17</v>
      </c>
      <c r="AO90" s="161">
        <v>18</v>
      </c>
      <c r="AP90" s="161">
        <v>18</v>
      </c>
      <c r="AQ90" s="161">
        <v>2.6080000000000001</v>
      </c>
      <c r="AR90" s="161">
        <v>0</v>
      </c>
      <c r="AS90" s="161">
        <v>0</v>
      </c>
      <c r="AT90" s="161">
        <v>0</v>
      </c>
      <c r="AU90" s="161">
        <v>0</v>
      </c>
      <c r="AV90" s="161">
        <v>0</v>
      </c>
      <c r="AW90" s="161">
        <v>0</v>
      </c>
      <c r="AX90" s="161">
        <v>0</v>
      </c>
      <c r="AY90" s="161">
        <v>0</v>
      </c>
      <c r="AZ90" s="161">
        <v>0</v>
      </c>
      <c r="BA90" s="161">
        <v>0</v>
      </c>
      <c r="BB90" s="161">
        <v>0</v>
      </c>
      <c r="BC90" s="161">
        <v>0</v>
      </c>
      <c r="BD90" s="161">
        <v>0</v>
      </c>
      <c r="BE90" s="161">
        <v>0</v>
      </c>
      <c r="BF90" s="161">
        <v>0</v>
      </c>
      <c r="BG90" s="161">
        <v>0</v>
      </c>
      <c r="BH90" s="161">
        <v>0</v>
      </c>
      <c r="BI90" s="161">
        <v>0</v>
      </c>
      <c r="BJ90" s="161">
        <v>0</v>
      </c>
      <c r="BK90" s="161">
        <v>0</v>
      </c>
      <c r="BL90" s="161">
        <v>0</v>
      </c>
      <c r="BM90" s="161">
        <v>0</v>
      </c>
      <c r="BN90" s="161">
        <v>0</v>
      </c>
      <c r="BO90" s="161">
        <v>0</v>
      </c>
      <c r="BP90" s="161">
        <v>0</v>
      </c>
      <c r="BQ90" s="161">
        <v>0</v>
      </c>
      <c r="BR90" s="161">
        <v>0</v>
      </c>
      <c r="BS90" s="161">
        <v>0</v>
      </c>
      <c r="BT90" s="161">
        <v>0</v>
      </c>
      <c r="BU90" s="161">
        <v>0</v>
      </c>
      <c r="BV90" s="161">
        <v>0</v>
      </c>
      <c r="BW90" s="161">
        <v>0</v>
      </c>
      <c r="BX90" s="161">
        <v>0</v>
      </c>
      <c r="BY90" s="161">
        <v>0</v>
      </c>
      <c r="BZ90" s="161">
        <v>0</v>
      </c>
      <c r="CA90" s="161">
        <v>0</v>
      </c>
      <c r="CB90" s="161">
        <v>0</v>
      </c>
      <c r="CC90" s="161">
        <v>0</v>
      </c>
      <c r="CD90" s="161">
        <v>0</v>
      </c>
      <c r="CE90" s="161">
        <v>0</v>
      </c>
      <c r="CF90" s="161">
        <v>0</v>
      </c>
      <c r="CG90" s="162">
        <v>0</v>
      </c>
    </row>
    <row r="91" spans="1:89" x14ac:dyDescent="0.35">
      <c r="A91" s="163"/>
      <c r="B91" s="36" t="s">
        <v>389</v>
      </c>
      <c r="C91" s="232" t="s">
        <v>376</v>
      </c>
      <c r="D91" s="161"/>
      <c r="E91" s="161"/>
      <c r="F91" s="161"/>
      <c r="G91" s="161"/>
      <c r="H91" s="161"/>
      <c r="I91" s="161"/>
      <c r="J91" s="161"/>
      <c r="K91" s="161"/>
      <c r="L91" s="161"/>
      <c r="M91" s="161"/>
      <c r="N91" s="161"/>
      <c r="O91" s="161"/>
      <c r="P91" s="161"/>
      <c r="Q91" s="161"/>
      <c r="R91" s="161"/>
      <c r="S91" s="161"/>
      <c r="T91" s="161"/>
      <c r="U91" s="161"/>
      <c r="V91" s="161"/>
      <c r="W91" s="161"/>
      <c r="X91" s="161"/>
      <c r="Y91" s="161"/>
      <c r="Z91" s="161"/>
      <c r="AA91" s="161"/>
      <c r="AB91" s="161"/>
      <c r="AC91" s="161"/>
      <c r="AD91" s="161"/>
      <c r="AE91" s="161"/>
      <c r="AF91" s="161"/>
      <c r="AG91" s="161"/>
      <c r="AH91" s="161">
        <v>0</v>
      </c>
      <c r="AI91" s="161">
        <v>0</v>
      </c>
      <c r="AJ91" s="161">
        <v>0</v>
      </c>
      <c r="AK91" s="161">
        <v>0</v>
      </c>
      <c r="AL91" s="161">
        <v>0</v>
      </c>
      <c r="AM91" s="161">
        <v>0</v>
      </c>
      <c r="AN91" s="161">
        <v>0</v>
      </c>
      <c r="AO91" s="161">
        <v>0</v>
      </c>
      <c r="AP91" s="161">
        <v>0</v>
      </c>
      <c r="AQ91" s="161">
        <v>0</v>
      </c>
      <c r="AR91" s="161">
        <v>0</v>
      </c>
      <c r="AS91" s="161">
        <v>0</v>
      </c>
      <c r="AT91" s="161">
        <v>0</v>
      </c>
      <c r="AU91" s="161">
        <v>0</v>
      </c>
      <c r="AV91" s="161">
        <v>505.50842426823931</v>
      </c>
      <c r="AW91" s="161">
        <v>710.21289378353549</v>
      </c>
      <c r="AX91" s="161">
        <v>820.7658061912789</v>
      </c>
      <c r="AY91" s="161">
        <v>1007.9813777872349</v>
      </c>
      <c r="AZ91" s="161">
        <v>1212.5307624595152</v>
      </c>
      <c r="BA91" s="161">
        <v>1373.3434446659953</v>
      </c>
      <c r="BB91" s="161">
        <v>1529.2386319993936</v>
      </c>
      <c r="BC91" s="161">
        <v>1685.0312370699578</v>
      </c>
      <c r="BD91" s="161">
        <v>1846.9692141166404</v>
      </c>
      <c r="BE91" s="161">
        <v>2044.6946975616393</v>
      </c>
      <c r="BF91" s="161">
        <v>2184.4949999999999</v>
      </c>
      <c r="BG91" s="161">
        <v>2399.912471946795</v>
      </c>
      <c r="BH91" s="161">
        <v>2608.7809999999999</v>
      </c>
      <c r="BI91" s="161">
        <v>2824.8410963032829</v>
      </c>
      <c r="BJ91" s="161">
        <v>3059.7591478660306</v>
      </c>
      <c r="BK91" s="161">
        <v>3359.1290942770729</v>
      </c>
      <c r="BL91" s="161">
        <v>3619.5934670833412</v>
      </c>
      <c r="BM91" s="161">
        <v>3989.1991157989637</v>
      </c>
      <c r="BN91" s="161">
        <v>4200.2916762362729</v>
      </c>
      <c r="BO91" s="161">
        <v>4351.2435542558051</v>
      </c>
      <c r="BP91" s="161">
        <v>4620.0866791328817</v>
      </c>
      <c r="BQ91" s="161">
        <v>4770.7953469207459</v>
      </c>
      <c r="BR91" s="161">
        <v>5009.9905589028167</v>
      </c>
      <c r="BS91" s="161">
        <v>4766.3278780454339</v>
      </c>
      <c r="BT91" s="161">
        <v>4478.3398482512839</v>
      </c>
      <c r="BU91" s="161">
        <v>3842.5519515868186</v>
      </c>
      <c r="BV91" s="161">
        <v>3525.5145970952212</v>
      </c>
      <c r="BW91" s="161">
        <v>3312.0343996813695</v>
      </c>
      <c r="BX91" s="161">
        <v>2692.6279642862646</v>
      </c>
      <c r="BY91" s="161">
        <v>2447.9552986930094</v>
      </c>
      <c r="BZ91" s="161">
        <v>2362.7366940666257</v>
      </c>
      <c r="CA91" s="161">
        <v>2432.4838724213591</v>
      </c>
      <c r="CB91" s="161">
        <v>2334.5814474015901</v>
      </c>
      <c r="CC91" s="161">
        <v>2185.4971120168148</v>
      </c>
      <c r="CD91" s="161">
        <v>2053.0152899407876</v>
      </c>
      <c r="CE91" s="161">
        <v>1890.1194292726173</v>
      </c>
      <c r="CF91" s="161">
        <v>1684.5842229623458</v>
      </c>
      <c r="CG91" s="162">
        <v>1410.3353176539686</v>
      </c>
    </row>
    <row r="92" spans="1:89" ht="25.5" customHeight="1" x14ac:dyDescent="0.35">
      <c r="A92" s="163"/>
      <c r="B92" s="36" t="s">
        <v>396</v>
      </c>
      <c r="C92" s="232" t="s">
        <v>376</v>
      </c>
      <c r="D92" s="161"/>
      <c r="E92" s="161"/>
      <c r="F92" s="161"/>
      <c r="G92" s="161"/>
      <c r="H92" s="161"/>
      <c r="I92" s="161"/>
      <c r="J92" s="161"/>
      <c r="K92" s="161"/>
      <c r="L92" s="161"/>
      <c r="M92" s="161"/>
      <c r="N92" s="161"/>
      <c r="O92" s="161"/>
      <c r="P92" s="161"/>
      <c r="Q92" s="161"/>
      <c r="R92" s="161"/>
      <c r="S92" s="161"/>
      <c r="T92" s="161"/>
      <c r="U92" s="161"/>
      <c r="V92" s="161"/>
      <c r="W92" s="161"/>
      <c r="X92" s="161"/>
      <c r="Y92" s="161"/>
      <c r="Z92" s="161"/>
      <c r="AA92" s="161"/>
      <c r="AB92" s="161"/>
      <c r="AC92" s="161"/>
      <c r="AD92" s="161"/>
      <c r="AE92" s="161"/>
      <c r="AF92" s="161"/>
      <c r="AG92" s="161"/>
      <c r="AH92" s="161"/>
      <c r="AI92" s="161"/>
      <c r="AJ92" s="161"/>
      <c r="AK92" s="161"/>
      <c r="AL92" s="161"/>
      <c r="AM92" s="161"/>
      <c r="AN92" s="161"/>
      <c r="AO92" s="161"/>
      <c r="AP92" s="161"/>
      <c r="AQ92" s="161"/>
      <c r="AR92" s="161"/>
      <c r="AS92" s="161"/>
      <c r="AT92" s="161"/>
      <c r="AU92" s="161"/>
      <c r="AV92" s="161"/>
      <c r="AW92" s="161"/>
      <c r="AX92" s="161"/>
      <c r="AY92" s="161"/>
      <c r="AZ92" s="161">
        <v>0</v>
      </c>
      <c r="BA92" s="161">
        <v>0</v>
      </c>
      <c r="BB92" s="161">
        <v>0</v>
      </c>
      <c r="BC92" s="161">
        <v>0</v>
      </c>
      <c r="BD92" s="161">
        <v>0</v>
      </c>
      <c r="BE92" s="161">
        <v>0</v>
      </c>
      <c r="BF92" s="161">
        <v>0</v>
      </c>
      <c r="BG92" s="161">
        <v>0</v>
      </c>
      <c r="BH92" s="161">
        <v>0</v>
      </c>
      <c r="BI92" s="161">
        <v>3</v>
      </c>
      <c r="BJ92" s="161">
        <v>7</v>
      </c>
      <c r="BK92" s="161">
        <v>13.497025149999999</v>
      </c>
      <c r="BL92" s="161">
        <v>38.534542930000001</v>
      </c>
      <c r="BM92" s="161">
        <v>34.154483699999993</v>
      </c>
      <c r="BN92" s="161">
        <v>45.768576209999999</v>
      </c>
      <c r="BO92" s="161">
        <v>74.136923039999985</v>
      </c>
      <c r="BP92" s="161">
        <v>110.91288990999999</v>
      </c>
      <c r="BQ92" s="161">
        <v>159.75237205000002</v>
      </c>
      <c r="BR92" s="161">
        <v>187.89459571</v>
      </c>
      <c r="BS92" s="161">
        <v>208.81836001000002</v>
      </c>
      <c r="BT92" s="161">
        <v>194.73461820000003</v>
      </c>
      <c r="BU92" s="161">
        <v>217.75776851000001</v>
      </c>
      <c r="BV92" s="161">
        <v>211.78247487000004</v>
      </c>
      <c r="BW92" s="161">
        <v>212.26699853</v>
      </c>
      <c r="BX92" s="161">
        <v>218.93365956000008</v>
      </c>
      <c r="BY92" s="161">
        <v>242.66823621</v>
      </c>
      <c r="BZ92" s="161">
        <v>240.82781158000003</v>
      </c>
      <c r="CA92" s="161">
        <v>262.66294866000004</v>
      </c>
      <c r="CB92" s="161">
        <v>258.86529527750389</v>
      </c>
      <c r="CC92" s="161">
        <v>265.33154588409224</v>
      </c>
      <c r="CD92" s="161">
        <v>269.27656547240139</v>
      </c>
      <c r="CE92" s="161">
        <v>272.76431939511622</v>
      </c>
      <c r="CF92" s="161">
        <v>273.7989310205582</v>
      </c>
      <c r="CG92" s="162">
        <v>276.24121680435331</v>
      </c>
    </row>
    <row r="93" spans="1:89" x14ac:dyDescent="0.35">
      <c r="A93" s="163"/>
      <c r="B93" s="36" t="s">
        <v>397</v>
      </c>
      <c r="C93" s="232" t="s">
        <v>386</v>
      </c>
      <c r="D93" s="161"/>
      <c r="E93" s="161"/>
      <c r="F93" s="161"/>
      <c r="G93" s="161"/>
      <c r="H93" s="161"/>
      <c r="I93" s="161"/>
      <c r="J93" s="161"/>
      <c r="K93" s="161"/>
      <c r="L93" s="161"/>
      <c r="M93" s="161"/>
      <c r="N93" s="161"/>
      <c r="O93" s="161"/>
      <c r="P93" s="161"/>
      <c r="Q93" s="161"/>
      <c r="R93" s="161"/>
      <c r="S93" s="161"/>
      <c r="T93" s="161"/>
      <c r="U93" s="161"/>
      <c r="V93" s="161"/>
      <c r="W93" s="161"/>
      <c r="X93" s="161"/>
      <c r="Y93" s="161"/>
      <c r="Z93" s="161"/>
      <c r="AA93" s="161"/>
      <c r="AB93" s="161"/>
      <c r="AC93" s="161"/>
      <c r="AD93" s="161"/>
      <c r="AE93" s="161"/>
      <c r="AF93" s="161"/>
      <c r="AG93" s="161"/>
      <c r="AH93" s="161"/>
      <c r="AI93" s="161"/>
      <c r="AJ93" s="161"/>
      <c r="AK93" s="161"/>
      <c r="AL93" s="161"/>
      <c r="AM93" s="161"/>
      <c r="AN93" s="161"/>
      <c r="AO93" s="161"/>
      <c r="AP93" s="161"/>
      <c r="AQ93" s="161">
        <v>0</v>
      </c>
      <c r="AR93" s="161">
        <v>0</v>
      </c>
      <c r="AS93" s="161">
        <v>0</v>
      </c>
      <c r="AT93" s="161">
        <v>0</v>
      </c>
      <c r="AU93" s="161">
        <v>0</v>
      </c>
      <c r="AV93" s="161">
        <v>0</v>
      </c>
      <c r="AW93" s="161">
        <v>0</v>
      </c>
      <c r="AX93" s="161">
        <v>0</v>
      </c>
      <c r="AY93" s="161">
        <v>0</v>
      </c>
      <c r="AZ93" s="161">
        <v>0</v>
      </c>
      <c r="BA93" s="161">
        <v>0</v>
      </c>
      <c r="BB93" s="161">
        <v>0</v>
      </c>
      <c r="BC93" s="161">
        <v>0</v>
      </c>
      <c r="BD93" s="161">
        <v>0</v>
      </c>
      <c r="BE93" s="161">
        <v>0</v>
      </c>
      <c r="BF93" s="161">
        <v>0</v>
      </c>
      <c r="BG93" s="161">
        <v>0</v>
      </c>
      <c r="BH93" s="161">
        <v>0</v>
      </c>
      <c r="BI93" s="161">
        <v>0</v>
      </c>
      <c r="BJ93" s="161">
        <v>22.992533999999999</v>
      </c>
      <c r="BK93" s="161">
        <v>22.396319999999999</v>
      </c>
      <c r="BL93" s="161">
        <v>23.618407999999999</v>
      </c>
      <c r="BM93" s="161">
        <v>22.115864999999999</v>
      </c>
      <c r="BN93" s="161">
        <v>20.338511999999998</v>
      </c>
      <c r="BO93" s="161">
        <v>21.323773484530555</v>
      </c>
      <c r="BP93" s="161">
        <v>18.545211999999999</v>
      </c>
      <c r="BQ93" s="161">
        <v>17.904194</v>
      </c>
      <c r="BR93" s="161">
        <v>16.738534999999999</v>
      </c>
      <c r="BS93" s="161">
        <v>14.297962929999997</v>
      </c>
      <c r="BT93" s="161">
        <v>13.080097299999998</v>
      </c>
      <c r="BU93" s="161">
        <v>11.470037099999999</v>
      </c>
      <c r="BV93" s="161">
        <v>12.475959119999999</v>
      </c>
      <c r="BW93" s="161">
        <v>9.6425249466657501</v>
      </c>
      <c r="BX93" s="161">
        <v>14.784030843881901</v>
      </c>
      <c r="BY93" s="161">
        <v>11.565908513843</v>
      </c>
      <c r="BZ93" s="161">
        <v>10.4795926551815</v>
      </c>
      <c r="CA93" s="161">
        <v>12.0035621723866</v>
      </c>
      <c r="CB93" s="161">
        <v>9.8463071871111065</v>
      </c>
      <c r="CC93" s="161">
        <v>11.598989329340727</v>
      </c>
      <c r="CD93" s="161">
        <v>11.88221817246119</v>
      </c>
      <c r="CE93" s="161">
        <v>12.20514867627724</v>
      </c>
      <c r="CF93" s="161">
        <v>12.567023775874109</v>
      </c>
      <c r="CG93" s="162">
        <v>12.949941266842668</v>
      </c>
    </row>
    <row r="94" spans="1:89" x14ac:dyDescent="0.35">
      <c r="A94" s="163"/>
      <c r="B94" s="36" t="s">
        <v>496</v>
      </c>
      <c r="C94" s="232" t="s">
        <v>386</v>
      </c>
      <c r="D94" s="161"/>
      <c r="E94" s="161"/>
      <c r="F94" s="161"/>
      <c r="G94" s="161"/>
      <c r="H94" s="161"/>
      <c r="I94" s="161"/>
      <c r="J94" s="161"/>
      <c r="K94" s="161"/>
      <c r="L94" s="161"/>
      <c r="M94" s="161"/>
      <c r="N94" s="161"/>
      <c r="O94" s="161"/>
      <c r="P94" s="161"/>
      <c r="Q94" s="161"/>
      <c r="R94" s="161"/>
      <c r="S94" s="161"/>
      <c r="T94" s="161"/>
      <c r="U94" s="161"/>
      <c r="V94" s="161"/>
      <c r="W94" s="161"/>
      <c r="X94" s="161"/>
      <c r="Y94" s="161"/>
      <c r="Z94" s="161"/>
      <c r="AA94" s="161"/>
      <c r="AB94" s="161"/>
      <c r="AC94" s="161"/>
      <c r="AD94" s="161"/>
      <c r="AE94" s="161"/>
      <c r="AF94" s="161"/>
      <c r="AG94" s="161"/>
      <c r="AH94" s="161">
        <v>320.9395900106818</v>
      </c>
      <c r="AI94" s="161">
        <v>352.75813604081998</v>
      </c>
      <c r="AJ94" s="161">
        <v>455.35323341022615</v>
      </c>
      <c r="AK94" s="161">
        <v>736.40552867942881</v>
      </c>
      <c r="AL94" s="161">
        <v>946.35929177961918</v>
      </c>
      <c r="AM94" s="161">
        <v>1119.0866247744702</v>
      </c>
      <c r="AN94" s="161">
        <v>1260.4022225303984</v>
      </c>
      <c r="AO94" s="161">
        <v>1413.4558865030046</v>
      </c>
      <c r="AP94" s="161">
        <v>1518.3915054319073</v>
      </c>
      <c r="AQ94" s="161">
        <v>1572.8116400781266</v>
      </c>
      <c r="AR94" s="161">
        <v>1819.8820000000001</v>
      </c>
      <c r="AS94" s="161">
        <v>2044.9829999999999</v>
      </c>
      <c r="AT94" s="161">
        <v>2323.52</v>
      </c>
      <c r="AU94" s="161">
        <v>2573.1280000000002</v>
      </c>
      <c r="AV94" s="161">
        <v>2807.8249999999998</v>
      </c>
      <c r="AW94" s="161">
        <v>3189.0050000000001</v>
      </c>
      <c r="AX94" s="161">
        <v>3402.2148963971672</v>
      </c>
      <c r="AY94" s="161">
        <v>3614.8473488867526</v>
      </c>
      <c r="AZ94" s="161">
        <v>3751.9206727282358</v>
      </c>
      <c r="BA94" s="161">
        <v>3788.0146137757624</v>
      </c>
      <c r="BB94" s="161">
        <v>3851.7417929521921</v>
      </c>
      <c r="BC94" s="161">
        <v>3997.2728888889624</v>
      </c>
      <c r="BD94" s="161">
        <v>4207.3417317175063</v>
      </c>
      <c r="BE94" s="161">
        <v>4458.6120397296809</v>
      </c>
      <c r="BF94" s="161">
        <v>4782.8062827579006</v>
      </c>
      <c r="BG94" s="161">
        <v>4439.9426964228405</v>
      </c>
      <c r="BH94" s="161">
        <v>4548.4601171225586</v>
      </c>
      <c r="BI94" s="161">
        <v>4563.9384927414358</v>
      </c>
      <c r="BJ94" s="161">
        <v>4861.4789099542368</v>
      </c>
      <c r="BK94" s="161">
        <v>4923.6027084858815</v>
      </c>
      <c r="BL94" s="161">
        <v>5503.9442212258709</v>
      </c>
      <c r="BM94" s="161">
        <v>5762.4397376097304</v>
      </c>
      <c r="BN94" s="161">
        <v>5948.9797621593234</v>
      </c>
      <c r="BO94" s="161">
        <v>6241.622946717006</v>
      </c>
      <c r="BP94" s="161">
        <v>6427.139962759471</v>
      </c>
      <c r="BQ94" s="161">
        <v>6544.0581409153201</v>
      </c>
      <c r="BR94" s="161">
        <v>6578.0549409279665</v>
      </c>
      <c r="BS94" s="161">
        <v>6527.4880116677159</v>
      </c>
      <c r="BT94" s="161">
        <v>6329.2889150000001</v>
      </c>
      <c r="BU94" s="161">
        <v>6088.1434402404884</v>
      </c>
      <c r="BV94" s="161">
        <v>5834.4756976856261</v>
      </c>
      <c r="BW94" s="161">
        <v>5764.5872541995759</v>
      </c>
      <c r="BX94" s="161">
        <v>5769.2912694223442</v>
      </c>
      <c r="BY94" s="161">
        <v>5690.3957853275979</v>
      </c>
      <c r="BZ94" s="161">
        <v>5890.0821823973192</v>
      </c>
      <c r="CA94" s="161">
        <v>6248.0965153669295</v>
      </c>
      <c r="CB94" s="161">
        <v>6784.1317779687342</v>
      </c>
      <c r="CC94" s="161">
        <v>6886.4881658858267</v>
      </c>
      <c r="CD94" s="161">
        <v>7052.961463596931</v>
      </c>
      <c r="CE94" s="161">
        <v>7050.5177577941504</v>
      </c>
      <c r="CF94" s="161">
        <v>7148.4240590994823</v>
      </c>
      <c r="CG94" s="162">
        <v>7377.1330478830196</v>
      </c>
    </row>
    <row r="95" spans="1:89" x14ac:dyDescent="0.35">
      <c r="A95" s="163"/>
      <c r="B95" s="36" t="s">
        <v>497</v>
      </c>
      <c r="C95" s="232"/>
      <c r="D95" s="161"/>
      <c r="E95" s="161"/>
      <c r="F95" s="161"/>
      <c r="G95" s="161"/>
      <c r="H95" s="161"/>
      <c r="I95" s="161"/>
      <c r="J95" s="161"/>
      <c r="K95" s="161"/>
      <c r="L95" s="161"/>
      <c r="M95" s="161"/>
      <c r="N95" s="161"/>
      <c r="O95" s="161"/>
      <c r="P95" s="161"/>
      <c r="Q95" s="161"/>
      <c r="R95" s="161"/>
      <c r="S95" s="161"/>
      <c r="T95" s="161"/>
      <c r="U95" s="161"/>
      <c r="V95" s="161"/>
      <c r="W95" s="161"/>
      <c r="X95" s="161"/>
      <c r="Y95" s="161"/>
      <c r="Z95" s="161"/>
      <c r="AA95" s="161"/>
      <c r="AB95" s="161"/>
      <c r="AC95" s="161"/>
      <c r="AD95" s="161"/>
      <c r="AE95" s="161"/>
      <c r="AF95" s="161"/>
      <c r="AG95" s="161"/>
      <c r="AH95" s="161">
        <f t="shared" ref="AH95:CG95" si="15">AH96+AH97</f>
        <v>71.120099769629675</v>
      </c>
      <c r="AI95" s="161">
        <f t="shared" si="15"/>
        <v>83.345426824182638</v>
      </c>
      <c r="AJ95" s="161">
        <f t="shared" si="15"/>
        <v>94.370105250716534</v>
      </c>
      <c r="AK95" s="161">
        <f t="shared" si="15"/>
        <v>110.66288980977642</v>
      </c>
      <c r="AL95" s="161">
        <f t="shared" si="15"/>
        <v>128.61414610719504</v>
      </c>
      <c r="AM95" s="161">
        <f t="shared" si="15"/>
        <v>153.48687985122868</v>
      </c>
      <c r="AN95" s="161">
        <f t="shared" si="15"/>
        <v>191.30709195442361</v>
      </c>
      <c r="AO95" s="161">
        <f t="shared" si="15"/>
        <v>239.64154717188583</v>
      </c>
      <c r="AP95" s="161">
        <f t="shared" si="15"/>
        <v>311.95285567404869</v>
      </c>
      <c r="AQ95" s="161">
        <f t="shared" si="15"/>
        <v>390.60219982712812</v>
      </c>
      <c r="AR95" s="161">
        <f t="shared" si="15"/>
        <v>480.31102733848672</v>
      </c>
      <c r="AS95" s="161">
        <f t="shared" si="15"/>
        <v>594.5923392677048</v>
      </c>
      <c r="AT95" s="161">
        <f t="shared" si="15"/>
        <v>738.00186813463529</v>
      </c>
      <c r="AU95" s="161">
        <f t="shared" si="15"/>
        <v>936.37148480674375</v>
      </c>
      <c r="AV95" s="161">
        <f t="shared" si="15"/>
        <v>1056.2527841651299</v>
      </c>
      <c r="AW95" s="161">
        <f t="shared" si="15"/>
        <v>1173.2518869262608</v>
      </c>
      <c r="AX95" s="161">
        <f t="shared" si="15"/>
        <v>1248.152478671044</v>
      </c>
      <c r="AY95" s="161">
        <f t="shared" si="15"/>
        <v>1072.0921882684913</v>
      </c>
      <c r="AZ95" s="161">
        <f t="shared" si="15"/>
        <v>868.89486843650786</v>
      </c>
      <c r="BA95" s="161">
        <f t="shared" si="15"/>
        <v>667.92788305449221</v>
      </c>
      <c r="BB95" s="161">
        <f t="shared" si="15"/>
        <v>430.74825690999194</v>
      </c>
      <c r="BC95" s="161">
        <f t="shared" si="15"/>
        <v>160.73253085948892</v>
      </c>
      <c r="BD95" s="161">
        <f t="shared" si="15"/>
        <v>3.0840000000000001</v>
      </c>
      <c r="BE95" s="161">
        <f t="shared" si="15"/>
        <v>0</v>
      </c>
      <c r="BF95" s="161">
        <f t="shared" si="15"/>
        <v>0</v>
      </c>
      <c r="BG95" s="161">
        <f t="shared" si="15"/>
        <v>0</v>
      </c>
      <c r="BH95" s="161">
        <f t="shared" si="15"/>
        <v>0</v>
      </c>
      <c r="BI95" s="161">
        <f t="shared" si="15"/>
        <v>0</v>
      </c>
      <c r="BJ95" s="161">
        <f t="shared" si="15"/>
        <v>0</v>
      </c>
      <c r="BK95" s="161">
        <f t="shared" si="15"/>
        <v>0</v>
      </c>
      <c r="BL95" s="161">
        <f t="shared" si="15"/>
        <v>0</v>
      </c>
      <c r="BM95" s="161">
        <f t="shared" si="15"/>
        <v>0</v>
      </c>
      <c r="BN95" s="161">
        <f t="shared" si="15"/>
        <v>0</v>
      </c>
      <c r="BO95" s="161">
        <f t="shared" si="15"/>
        <v>0</v>
      </c>
      <c r="BP95" s="161">
        <f t="shared" si="15"/>
        <v>0</v>
      </c>
      <c r="BQ95" s="161">
        <f t="shared" si="15"/>
        <v>0</v>
      </c>
      <c r="BR95" s="161">
        <f t="shared" si="15"/>
        <v>0</v>
      </c>
      <c r="BS95" s="161">
        <f t="shared" si="15"/>
        <v>0</v>
      </c>
      <c r="BT95" s="161">
        <f t="shared" si="15"/>
        <v>0</v>
      </c>
      <c r="BU95" s="161">
        <f t="shared" si="15"/>
        <v>0</v>
      </c>
      <c r="BV95" s="161">
        <f t="shared" si="15"/>
        <v>0</v>
      </c>
      <c r="BW95" s="161">
        <f t="shared" si="15"/>
        <v>0</v>
      </c>
      <c r="BX95" s="161">
        <f t="shared" si="15"/>
        <v>0</v>
      </c>
      <c r="BY95" s="161">
        <f t="shared" si="15"/>
        <v>0</v>
      </c>
      <c r="BZ95" s="161">
        <f t="shared" si="15"/>
        <v>0</v>
      </c>
      <c r="CA95" s="161">
        <f t="shared" si="15"/>
        <v>0</v>
      </c>
      <c r="CB95" s="161">
        <f t="shared" si="15"/>
        <v>0</v>
      </c>
      <c r="CC95" s="161">
        <f t="shared" si="15"/>
        <v>0</v>
      </c>
      <c r="CD95" s="161">
        <f t="shared" si="15"/>
        <v>0</v>
      </c>
      <c r="CE95" s="161">
        <f t="shared" si="15"/>
        <v>0</v>
      </c>
      <c r="CF95" s="161">
        <f t="shared" si="15"/>
        <v>0</v>
      </c>
      <c r="CG95" s="162">
        <f t="shared" si="15"/>
        <v>0</v>
      </c>
      <c r="CJ95" s="238"/>
      <c r="CK95" s="238"/>
    </row>
    <row r="96" spans="1:89" x14ac:dyDescent="0.35">
      <c r="A96" s="163"/>
      <c r="B96" s="56" t="s">
        <v>491</v>
      </c>
      <c r="C96" s="232" t="s">
        <v>386</v>
      </c>
      <c r="D96" s="161"/>
      <c r="E96" s="161"/>
      <c r="F96" s="161"/>
      <c r="G96" s="161"/>
      <c r="H96" s="161"/>
      <c r="I96" s="161"/>
      <c r="J96" s="161"/>
      <c r="K96" s="161"/>
      <c r="L96" s="161"/>
      <c r="M96" s="161"/>
      <c r="N96" s="161"/>
      <c r="O96" s="161"/>
      <c r="P96" s="161"/>
      <c r="Q96" s="161"/>
      <c r="R96" s="161"/>
      <c r="S96" s="161"/>
      <c r="T96" s="161"/>
      <c r="U96" s="161"/>
      <c r="V96" s="161"/>
      <c r="W96" s="161"/>
      <c r="X96" s="161"/>
      <c r="Y96" s="161"/>
      <c r="Z96" s="161"/>
      <c r="AA96" s="161"/>
      <c r="AB96" s="161"/>
      <c r="AC96" s="161"/>
      <c r="AD96" s="161"/>
      <c r="AE96" s="161"/>
      <c r="AF96" s="161"/>
      <c r="AG96" s="161"/>
      <c r="AH96" s="161">
        <v>71.120099769629675</v>
      </c>
      <c r="AI96" s="161">
        <v>83.242863686781405</v>
      </c>
      <c r="AJ96" s="161">
        <v>94.031094765553775</v>
      </c>
      <c r="AK96" s="161">
        <v>109.78057859312652</v>
      </c>
      <c r="AL96" s="161">
        <v>126.77669589378296</v>
      </c>
      <c r="AM96" s="161">
        <v>151.11139023287083</v>
      </c>
      <c r="AN96" s="161">
        <v>187.43216636458706</v>
      </c>
      <c r="AO96" s="161">
        <v>233.95503639362974</v>
      </c>
      <c r="AP96" s="161">
        <v>301.99596749420692</v>
      </c>
      <c r="AQ96" s="161">
        <v>375.37745151689109</v>
      </c>
      <c r="AR96" s="161">
        <v>458.75205236600652</v>
      </c>
      <c r="AS96" s="161">
        <v>563.46764543914014</v>
      </c>
      <c r="AT96" s="161">
        <v>693.67776212835031</v>
      </c>
      <c r="AU96" s="161">
        <v>872.69164712956422</v>
      </c>
      <c r="AV96" s="161">
        <v>977.77696232569713</v>
      </c>
      <c r="AW96" s="161">
        <v>1075.4495006467575</v>
      </c>
      <c r="AX96" s="161">
        <v>1132.0969886808366</v>
      </c>
      <c r="AY96" s="161">
        <v>956.44585808371539</v>
      </c>
      <c r="AZ96" s="161">
        <v>767.62193724510246</v>
      </c>
      <c r="BA96" s="161">
        <v>589.26139928678288</v>
      </c>
      <c r="BB96" s="161">
        <v>376.793301450684</v>
      </c>
      <c r="BC96" s="161">
        <v>140.4782449682954</v>
      </c>
      <c r="BD96" s="161">
        <v>3.0840000000000001</v>
      </c>
      <c r="BE96" s="161">
        <v>0</v>
      </c>
      <c r="BF96" s="161">
        <v>0</v>
      </c>
      <c r="BG96" s="161">
        <v>0</v>
      </c>
      <c r="BH96" s="161">
        <v>0</v>
      </c>
      <c r="BI96" s="161">
        <v>0</v>
      </c>
      <c r="BJ96" s="161">
        <v>0</v>
      </c>
      <c r="BK96" s="161">
        <v>0</v>
      </c>
      <c r="BL96" s="161">
        <v>0</v>
      </c>
      <c r="BM96" s="161">
        <v>0</v>
      </c>
      <c r="BN96" s="161">
        <v>0</v>
      </c>
      <c r="BO96" s="161">
        <v>0</v>
      </c>
      <c r="BP96" s="161">
        <v>0</v>
      </c>
      <c r="BQ96" s="161">
        <v>0</v>
      </c>
      <c r="BR96" s="161">
        <v>0</v>
      </c>
      <c r="BS96" s="161">
        <v>0</v>
      </c>
      <c r="BT96" s="161">
        <v>0</v>
      </c>
      <c r="BU96" s="161">
        <v>0</v>
      </c>
      <c r="BV96" s="161">
        <v>0</v>
      </c>
      <c r="BW96" s="161">
        <v>0</v>
      </c>
      <c r="BX96" s="161">
        <v>0</v>
      </c>
      <c r="BY96" s="161">
        <v>0</v>
      </c>
      <c r="BZ96" s="161">
        <v>0</v>
      </c>
      <c r="CA96" s="161">
        <v>0</v>
      </c>
      <c r="CB96" s="161">
        <v>0</v>
      </c>
      <c r="CC96" s="161">
        <v>0</v>
      </c>
      <c r="CD96" s="161">
        <v>0</v>
      </c>
      <c r="CE96" s="161">
        <v>0</v>
      </c>
      <c r="CF96" s="161">
        <v>0</v>
      </c>
      <c r="CG96" s="162">
        <v>0</v>
      </c>
      <c r="CJ96" s="238"/>
      <c r="CK96" s="238"/>
    </row>
    <row r="97" spans="1:85" s="101" customFormat="1" x14ac:dyDescent="0.35">
      <c r="A97" s="174"/>
      <c r="B97" s="56" t="s">
        <v>492</v>
      </c>
      <c r="C97" s="232" t="s">
        <v>386</v>
      </c>
      <c r="D97" s="40"/>
      <c r="E97" s="40"/>
      <c r="F97" s="40"/>
      <c r="G97" s="40"/>
      <c r="H97" s="40"/>
      <c r="I97" s="40"/>
      <c r="J97" s="40"/>
      <c r="K97" s="40"/>
      <c r="L97" s="40"/>
      <c r="M97" s="40"/>
      <c r="N97" s="40"/>
      <c r="O97" s="40"/>
      <c r="P97" s="40"/>
      <c r="Q97" s="40"/>
      <c r="R97" s="40"/>
      <c r="S97" s="40"/>
      <c r="T97" s="40"/>
      <c r="U97" s="40"/>
      <c r="V97" s="40"/>
      <c r="W97" s="40"/>
      <c r="X97" s="40"/>
      <c r="Y97" s="40"/>
      <c r="Z97" s="40"/>
      <c r="AA97" s="40"/>
      <c r="AB97" s="40"/>
      <c r="AC97" s="40"/>
      <c r="AD97" s="40"/>
      <c r="AE97" s="40"/>
      <c r="AF97" s="40"/>
      <c r="AG97" s="40"/>
      <c r="AH97" s="161">
        <v>0</v>
      </c>
      <c r="AI97" s="161">
        <v>0.10256313740122944</v>
      </c>
      <c r="AJ97" s="161">
        <v>0.339010485162763</v>
      </c>
      <c r="AK97" s="161">
        <v>0.88231121664990164</v>
      </c>
      <c r="AL97" s="161">
        <v>1.8374502134120854</v>
      </c>
      <c r="AM97" s="161">
        <v>2.3754896183578387</v>
      </c>
      <c r="AN97" s="161">
        <v>3.874925589836558</v>
      </c>
      <c r="AO97" s="161">
        <v>5.6865107782560864</v>
      </c>
      <c r="AP97" s="161">
        <v>9.9568881798417888</v>
      </c>
      <c r="AQ97" s="161">
        <v>15.224748310237054</v>
      </c>
      <c r="AR97" s="161">
        <v>21.558974972480229</v>
      </c>
      <c r="AS97" s="161">
        <v>31.124693828564666</v>
      </c>
      <c r="AT97" s="161">
        <v>44.324106006285028</v>
      </c>
      <c r="AU97" s="161">
        <v>63.679837677179577</v>
      </c>
      <c r="AV97" s="161">
        <v>78.475821839432896</v>
      </c>
      <c r="AW97" s="161">
        <v>97.802386279503267</v>
      </c>
      <c r="AX97" s="161">
        <v>116.05548999020743</v>
      </c>
      <c r="AY97" s="161">
        <v>115.64633018477583</v>
      </c>
      <c r="AZ97" s="161">
        <v>101.27293119140541</v>
      </c>
      <c r="BA97" s="161">
        <v>78.666483767709352</v>
      </c>
      <c r="BB97" s="161">
        <v>53.954955459307946</v>
      </c>
      <c r="BC97" s="161">
        <v>20.254285891193518</v>
      </c>
      <c r="BD97" s="161">
        <v>0</v>
      </c>
      <c r="BE97" s="161">
        <v>0</v>
      </c>
      <c r="BF97" s="161">
        <v>0</v>
      </c>
      <c r="BG97" s="161">
        <v>0</v>
      </c>
      <c r="BH97" s="161">
        <v>0</v>
      </c>
      <c r="BI97" s="161">
        <v>0</v>
      </c>
      <c r="BJ97" s="161">
        <v>0</v>
      </c>
      <c r="BK97" s="161">
        <v>0</v>
      </c>
      <c r="BL97" s="161">
        <v>0</v>
      </c>
      <c r="BM97" s="161">
        <v>0</v>
      </c>
      <c r="BN97" s="161">
        <v>0</v>
      </c>
      <c r="BO97" s="161">
        <v>0</v>
      </c>
      <c r="BP97" s="161">
        <v>0</v>
      </c>
      <c r="BQ97" s="161">
        <v>0</v>
      </c>
      <c r="BR97" s="161">
        <v>0</v>
      </c>
      <c r="BS97" s="161">
        <v>0</v>
      </c>
      <c r="BT97" s="161">
        <v>0</v>
      </c>
      <c r="BU97" s="161">
        <v>0</v>
      </c>
      <c r="BV97" s="161">
        <v>0</v>
      </c>
      <c r="BW97" s="161">
        <v>0</v>
      </c>
      <c r="BX97" s="161">
        <v>0</v>
      </c>
      <c r="BY97" s="161">
        <v>0</v>
      </c>
      <c r="BZ97" s="161">
        <v>0</v>
      </c>
      <c r="CA97" s="161">
        <v>0</v>
      </c>
      <c r="CB97" s="161">
        <v>0</v>
      </c>
      <c r="CC97" s="161">
        <v>0</v>
      </c>
      <c r="CD97" s="161">
        <v>0</v>
      </c>
      <c r="CE97" s="161">
        <v>0</v>
      </c>
      <c r="CF97" s="161">
        <v>0</v>
      </c>
      <c r="CG97" s="162">
        <v>0</v>
      </c>
    </row>
    <row r="98" spans="1:85" ht="25.5" customHeight="1" x14ac:dyDescent="0.35">
      <c r="A98" s="163"/>
      <c r="B98" s="36" t="s">
        <v>484</v>
      </c>
      <c r="C98" s="232"/>
      <c r="D98" s="161"/>
      <c r="E98" s="161"/>
      <c r="F98" s="161"/>
      <c r="G98" s="161"/>
      <c r="H98" s="161"/>
      <c r="I98" s="161"/>
      <c r="J98" s="161"/>
      <c r="K98" s="161"/>
      <c r="L98" s="161"/>
      <c r="M98" s="161"/>
      <c r="N98" s="161"/>
      <c r="O98" s="161"/>
      <c r="P98" s="161"/>
      <c r="Q98" s="161"/>
      <c r="R98" s="161"/>
      <c r="S98" s="161"/>
      <c r="T98" s="161"/>
      <c r="U98" s="161"/>
      <c r="V98" s="161"/>
      <c r="W98" s="161"/>
      <c r="X98" s="161"/>
      <c r="Y98" s="161"/>
      <c r="Z98" s="161"/>
      <c r="AA98" s="161"/>
      <c r="AB98" s="161"/>
      <c r="AC98" s="161"/>
      <c r="AD98" s="161"/>
      <c r="AE98" s="161"/>
      <c r="AF98" s="161"/>
      <c r="AG98" s="161"/>
      <c r="AH98" s="161">
        <v>558.19701834134617</v>
      </c>
      <c r="AI98" s="161">
        <v>620.88224500000001</v>
      </c>
      <c r="AJ98" s="161">
        <v>724.58276230769229</v>
      </c>
      <c r="AK98" s="161">
        <v>921.07746999999995</v>
      </c>
      <c r="AL98" s="161">
        <v>935.84200699999997</v>
      </c>
      <c r="AM98" s="161">
        <v>980.17922024999996</v>
      </c>
      <c r="AN98" s="161">
        <v>1183.0227809999999</v>
      </c>
      <c r="AO98" s="161">
        <v>1364.9896094285714</v>
      </c>
      <c r="AP98" s="161">
        <v>1451.7818833333333</v>
      </c>
      <c r="AQ98" s="161">
        <v>1562.8152170000001</v>
      </c>
      <c r="AR98" s="161">
        <v>1833.6015796666668</v>
      </c>
      <c r="AS98" s="161">
        <v>2026.8344213333332</v>
      </c>
      <c r="AT98" s="161">
        <v>2277.7609313333332</v>
      </c>
      <c r="AU98" s="161">
        <v>2724.8265649999998</v>
      </c>
      <c r="AV98" s="161">
        <v>3689.2059093333332</v>
      </c>
      <c r="AW98" s="161">
        <v>3895.6549436666664</v>
      </c>
      <c r="AX98" s="161">
        <v>3925.5360000000001</v>
      </c>
      <c r="AY98" s="161">
        <v>3841.1390000000001</v>
      </c>
      <c r="AZ98" s="161">
        <v>3764.2959999999998</v>
      </c>
      <c r="BA98" s="161">
        <v>3721.3679999999999</v>
      </c>
      <c r="BB98" s="161">
        <v>3565.866</v>
      </c>
      <c r="BC98" s="161">
        <v>3725.9639999999999</v>
      </c>
      <c r="BD98" s="161">
        <v>4031.8580000000002</v>
      </c>
      <c r="BE98" s="161">
        <v>4416.0640000000003</v>
      </c>
      <c r="BF98" s="161">
        <v>4405.0969999999998</v>
      </c>
      <c r="BG98" s="161">
        <v>2470.8219999999997</v>
      </c>
      <c r="BH98" s="239">
        <v>0</v>
      </c>
      <c r="BI98" s="161">
        <v>0</v>
      </c>
      <c r="BJ98" s="161">
        <v>0</v>
      </c>
      <c r="BK98" s="161">
        <v>0</v>
      </c>
      <c r="BL98" s="161">
        <v>0</v>
      </c>
      <c r="BM98" s="161">
        <v>0</v>
      </c>
      <c r="BN98" s="161">
        <v>0</v>
      </c>
      <c r="BO98" s="161">
        <v>0</v>
      </c>
      <c r="BP98" s="161">
        <v>0</v>
      </c>
      <c r="BQ98" s="161">
        <v>0</v>
      </c>
      <c r="BR98" s="161">
        <v>0</v>
      </c>
      <c r="BS98" s="161">
        <v>0</v>
      </c>
      <c r="BT98" s="161">
        <v>0</v>
      </c>
      <c r="BU98" s="161">
        <v>0</v>
      </c>
      <c r="BV98" s="161">
        <v>0</v>
      </c>
      <c r="BW98" s="161">
        <v>0</v>
      </c>
      <c r="BX98" s="161">
        <v>0</v>
      </c>
      <c r="BY98" s="161">
        <v>0</v>
      </c>
      <c r="BZ98" s="161">
        <v>0</v>
      </c>
      <c r="CA98" s="161">
        <v>0</v>
      </c>
      <c r="CB98" s="161">
        <v>0</v>
      </c>
      <c r="CC98" s="161">
        <v>0</v>
      </c>
      <c r="CD98" s="161">
        <v>0</v>
      </c>
      <c r="CE98" s="161">
        <v>0</v>
      </c>
      <c r="CF98" s="161">
        <v>0</v>
      </c>
      <c r="CG98" s="162">
        <v>0</v>
      </c>
    </row>
    <row r="99" spans="1:85" x14ac:dyDescent="0.35">
      <c r="A99" s="163"/>
      <c r="B99" s="56" t="s">
        <v>498</v>
      </c>
      <c r="C99" s="232" t="s">
        <v>386</v>
      </c>
      <c r="D99" s="161"/>
      <c r="E99" s="161"/>
      <c r="F99" s="161"/>
      <c r="G99" s="161"/>
      <c r="H99" s="161"/>
      <c r="I99" s="161"/>
      <c r="J99" s="161"/>
      <c r="K99" s="161"/>
      <c r="L99" s="161"/>
      <c r="M99" s="161"/>
      <c r="N99" s="161"/>
      <c r="O99" s="161"/>
      <c r="P99" s="161"/>
      <c r="Q99" s="161"/>
      <c r="R99" s="161"/>
      <c r="S99" s="161"/>
      <c r="T99" s="161"/>
      <c r="U99" s="161"/>
      <c r="V99" s="161"/>
      <c r="W99" s="161"/>
      <c r="X99" s="161"/>
      <c r="Y99" s="161"/>
      <c r="Z99" s="161"/>
      <c r="AA99" s="161"/>
      <c r="AB99" s="161"/>
      <c r="AC99" s="161"/>
      <c r="AD99" s="161"/>
      <c r="AE99" s="161"/>
      <c r="AF99" s="161"/>
      <c r="AG99" s="161"/>
      <c r="AH99" s="161">
        <v>0</v>
      </c>
      <c r="AI99" s="161">
        <v>7.9208541951414011</v>
      </c>
      <c r="AJ99" s="161">
        <v>14.257537551254522</v>
      </c>
      <c r="AK99" s="161">
        <v>18.217964648825223</v>
      </c>
      <c r="AL99" s="161">
        <v>30.891331361051463</v>
      </c>
      <c r="AM99" s="161">
        <v>82.376883629470569</v>
      </c>
      <c r="AN99" s="161">
        <v>158.41708390282801</v>
      </c>
      <c r="AO99" s="161">
        <v>275.64572599092071</v>
      </c>
      <c r="AP99" s="161">
        <v>396.04270975706999</v>
      </c>
      <c r="AQ99" s="161">
        <v>531.48931649398799</v>
      </c>
      <c r="AR99" s="161">
        <v>695.45099833341499</v>
      </c>
      <c r="AS99" s="161">
        <v>875.25438856312473</v>
      </c>
      <c r="AT99" s="161">
        <v>1012.7680845889809</v>
      </c>
      <c r="AU99" s="161">
        <v>1284.9325956024427</v>
      </c>
      <c r="AV99" s="161">
        <v>1549.3917064717893</v>
      </c>
      <c r="AW99" s="161">
        <v>1694.465297394725</v>
      </c>
      <c r="AX99" s="161">
        <v>1703.4202564991706</v>
      </c>
      <c r="AY99" s="161">
        <v>1500.1314740626374</v>
      </c>
      <c r="AZ99" s="161">
        <v>1421.519831098472</v>
      </c>
      <c r="BA99" s="161">
        <v>1299.9456455967315</v>
      </c>
      <c r="BB99" s="161">
        <v>1181.8139462800841</v>
      </c>
      <c r="BC99" s="161">
        <v>1112.7124440704331</v>
      </c>
      <c r="BD99" s="161">
        <v>1077.816952234662</v>
      </c>
      <c r="BE99" s="161">
        <v>1056.9938777475572</v>
      </c>
      <c r="BF99" s="161">
        <v>607.92077511202979</v>
      </c>
      <c r="BG99" s="161">
        <v>239.26332801532695</v>
      </c>
      <c r="BH99" s="239">
        <v>0</v>
      </c>
      <c r="BI99" s="161">
        <v>0</v>
      </c>
      <c r="BJ99" s="161">
        <v>0</v>
      </c>
      <c r="BK99" s="161">
        <v>0</v>
      </c>
      <c r="BL99" s="161">
        <v>0</v>
      </c>
      <c r="BM99" s="161">
        <v>0</v>
      </c>
      <c r="BN99" s="161">
        <v>0</v>
      </c>
      <c r="BO99" s="161">
        <v>0</v>
      </c>
      <c r="BP99" s="161">
        <v>0</v>
      </c>
      <c r="BQ99" s="161">
        <v>0</v>
      </c>
      <c r="BR99" s="161">
        <v>0</v>
      </c>
      <c r="BS99" s="161">
        <v>0</v>
      </c>
      <c r="BT99" s="161">
        <v>0</v>
      </c>
      <c r="BU99" s="161">
        <v>0</v>
      </c>
      <c r="BV99" s="161">
        <v>0</v>
      </c>
      <c r="BW99" s="161">
        <v>0</v>
      </c>
      <c r="BX99" s="161">
        <v>0</v>
      </c>
      <c r="BY99" s="161">
        <v>0</v>
      </c>
      <c r="BZ99" s="161">
        <v>0</v>
      </c>
      <c r="CA99" s="161">
        <v>0</v>
      </c>
      <c r="CB99" s="161">
        <v>0</v>
      </c>
      <c r="CC99" s="161">
        <v>0</v>
      </c>
      <c r="CD99" s="161">
        <v>0</v>
      </c>
      <c r="CE99" s="161">
        <v>0</v>
      </c>
      <c r="CF99" s="161">
        <v>0</v>
      </c>
      <c r="CG99" s="162">
        <v>0</v>
      </c>
    </row>
    <row r="100" spans="1:85" x14ac:dyDescent="0.35">
      <c r="A100" s="163"/>
      <c r="B100" s="56" t="s">
        <v>499</v>
      </c>
      <c r="C100" s="232" t="s">
        <v>386</v>
      </c>
      <c r="D100" s="161"/>
      <c r="E100" s="161"/>
      <c r="F100" s="161"/>
      <c r="G100" s="161"/>
      <c r="H100" s="161"/>
      <c r="I100" s="161"/>
      <c r="J100" s="161"/>
      <c r="K100" s="161"/>
      <c r="L100" s="161"/>
      <c r="M100" s="161"/>
      <c r="N100" s="161"/>
      <c r="O100" s="161"/>
      <c r="P100" s="161"/>
      <c r="Q100" s="161"/>
      <c r="R100" s="161"/>
      <c r="S100" s="161"/>
      <c r="T100" s="161"/>
      <c r="U100" s="161"/>
      <c r="V100" s="161"/>
      <c r="W100" s="161"/>
      <c r="X100" s="161"/>
      <c r="Y100" s="161"/>
      <c r="Z100" s="161"/>
      <c r="AA100" s="161"/>
      <c r="AB100" s="161"/>
      <c r="AC100" s="161"/>
      <c r="AD100" s="161"/>
      <c r="AE100" s="161"/>
      <c r="AF100" s="161"/>
      <c r="AG100" s="161"/>
      <c r="AH100" s="161">
        <f>AH98-AH99</f>
        <v>558.19701834134617</v>
      </c>
      <c r="AI100" s="161">
        <f t="shared" ref="AI100:CG100" si="16">AI98-AI99</f>
        <v>612.96139080485864</v>
      </c>
      <c r="AJ100" s="161">
        <f t="shared" si="16"/>
        <v>710.32522475643782</v>
      </c>
      <c r="AK100" s="161">
        <f t="shared" si="16"/>
        <v>902.85950535117468</v>
      </c>
      <c r="AL100" s="161">
        <f t="shared" si="16"/>
        <v>904.9506756389485</v>
      </c>
      <c r="AM100" s="161">
        <f t="shared" si="16"/>
        <v>897.80233662052933</v>
      </c>
      <c r="AN100" s="161">
        <f t="shared" si="16"/>
        <v>1024.605697097172</v>
      </c>
      <c r="AO100" s="161">
        <f t="shared" si="16"/>
        <v>1089.3438834376507</v>
      </c>
      <c r="AP100" s="161">
        <f t="shared" si="16"/>
        <v>1055.7391735762633</v>
      </c>
      <c r="AQ100" s="161">
        <f t="shared" si="16"/>
        <v>1031.3259005060122</v>
      </c>
      <c r="AR100" s="161">
        <f t="shared" si="16"/>
        <v>1138.1505813332519</v>
      </c>
      <c r="AS100" s="161">
        <f t="shared" si="16"/>
        <v>1151.5800327702086</v>
      </c>
      <c r="AT100" s="161">
        <f t="shared" si="16"/>
        <v>1264.9928467443524</v>
      </c>
      <c r="AU100" s="161">
        <f t="shared" si="16"/>
        <v>1439.8939693975572</v>
      </c>
      <c r="AV100" s="161">
        <f t="shared" si="16"/>
        <v>2139.8142028615439</v>
      </c>
      <c r="AW100" s="161">
        <f t="shared" si="16"/>
        <v>2201.1896462719415</v>
      </c>
      <c r="AX100" s="161">
        <f t="shared" si="16"/>
        <v>2222.1157435008295</v>
      </c>
      <c r="AY100" s="161">
        <f t="shared" si="16"/>
        <v>2341.0075259373625</v>
      </c>
      <c r="AZ100" s="161">
        <f t="shared" si="16"/>
        <v>2342.7761689015279</v>
      </c>
      <c r="BA100" s="161">
        <f t="shared" si="16"/>
        <v>2421.4223544032684</v>
      </c>
      <c r="BB100" s="161">
        <f t="shared" si="16"/>
        <v>2384.0520537199159</v>
      </c>
      <c r="BC100" s="161">
        <f t="shared" si="16"/>
        <v>2613.2515559295671</v>
      </c>
      <c r="BD100" s="161">
        <f t="shared" si="16"/>
        <v>2954.0410477653381</v>
      </c>
      <c r="BE100" s="161">
        <f t="shared" si="16"/>
        <v>3359.0701222524431</v>
      </c>
      <c r="BF100" s="161">
        <f t="shared" si="16"/>
        <v>3797.17622488797</v>
      </c>
      <c r="BG100" s="161">
        <f t="shared" si="16"/>
        <v>2231.5586719846729</v>
      </c>
      <c r="BH100" s="239">
        <f t="shared" si="16"/>
        <v>0</v>
      </c>
      <c r="BI100" s="161">
        <f t="shared" si="16"/>
        <v>0</v>
      </c>
      <c r="BJ100" s="161">
        <f t="shared" si="16"/>
        <v>0</v>
      </c>
      <c r="BK100" s="161">
        <f t="shared" si="16"/>
        <v>0</v>
      </c>
      <c r="BL100" s="161">
        <f t="shared" si="16"/>
        <v>0</v>
      </c>
      <c r="BM100" s="161">
        <f t="shared" si="16"/>
        <v>0</v>
      </c>
      <c r="BN100" s="161">
        <f t="shared" si="16"/>
        <v>0</v>
      </c>
      <c r="BO100" s="161">
        <f t="shared" si="16"/>
        <v>0</v>
      </c>
      <c r="BP100" s="161">
        <f t="shared" si="16"/>
        <v>0</v>
      </c>
      <c r="BQ100" s="161">
        <f t="shared" si="16"/>
        <v>0</v>
      </c>
      <c r="BR100" s="161">
        <f t="shared" si="16"/>
        <v>0</v>
      </c>
      <c r="BS100" s="161">
        <f t="shared" si="16"/>
        <v>0</v>
      </c>
      <c r="BT100" s="161">
        <f t="shared" si="16"/>
        <v>0</v>
      </c>
      <c r="BU100" s="161">
        <f t="shared" si="16"/>
        <v>0</v>
      </c>
      <c r="BV100" s="161">
        <f t="shared" si="16"/>
        <v>0</v>
      </c>
      <c r="BW100" s="161">
        <f t="shared" si="16"/>
        <v>0</v>
      </c>
      <c r="BX100" s="161">
        <f t="shared" si="16"/>
        <v>0</v>
      </c>
      <c r="BY100" s="161">
        <f t="shared" si="16"/>
        <v>0</v>
      </c>
      <c r="BZ100" s="161">
        <f t="shared" si="16"/>
        <v>0</v>
      </c>
      <c r="CA100" s="161">
        <f t="shared" si="16"/>
        <v>0</v>
      </c>
      <c r="CB100" s="161">
        <f t="shared" si="16"/>
        <v>0</v>
      </c>
      <c r="CC100" s="161">
        <f t="shared" si="16"/>
        <v>0</v>
      </c>
      <c r="CD100" s="161">
        <f t="shared" si="16"/>
        <v>0</v>
      </c>
      <c r="CE100" s="161">
        <f t="shared" si="16"/>
        <v>0</v>
      </c>
      <c r="CF100" s="161">
        <f t="shared" si="16"/>
        <v>0</v>
      </c>
      <c r="CG100" s="162">
        <f t="shared" si="16"/>
        <v>0</v>
      </c>
    </row>
    <row r="101" spans="1:85" x14ac:dyDescent="0.35">
      <c r="A101" s="163"/>
      <c r="B101" s="36" t="s">
        <v>461</v>
      </c>
      <c r="C101" s="232" t="s">
        <v>376</v>
      </c>
      <c r="D101" s="161"/>
      <c r="E101" s="161"/>
      <c r="F101" s="161"/>
      <c r="G101" s="161"/>
      <c r="H101" s="161"/>
      <c r="I101" s="161"/>
      <c r="J101" s="161"/>
      <c r="K101" s="161"/>
      <c r="L101" s="161"/>
      <c r="M101" s="161"/>
      <c r="N101" s="161"/>
      <c r="O101" s="161"/>
      <c r="P101" s="161"/>
      <c r="Q101" s="161"/>
      <c r="R101" s="161"/>
      <c r="S101" s="161"/>
      <c r="T101" s="161"/>
      <c r="U101" s="161"/>
      <c r="V101" s="161"/>
      <c r="W101" s="161"/>
      <c r="X101" s="161"/>
      <c r="Y101" s="161"/>
      <c r="Z101" s="161"/>
      <c r="AA101" s="161"/>
      <c r="AB101" s="161"/>
      <c r="AC101" s="161"/>
      <c r="AD101" s="161"/>
      <c r="AE101" s="161"/>
      <c r="AF101" s="161"/>
      <c r="AG101" s="161"/>
      <c r="AH101" s="161">
        <v>91.262499560531367</v>
      </c>
      <c r="AI101" s="161">
        <v>103.80069695625174</v>
      </c>
      <c r="AJ101" s="161">
        <v>121.76127077426457</v>
      </c>
      <c r="AK101" s="161">
        <v>137.77699458183082</v>
      </c>
      <c r="AL101" s="161">
        <v>161.17497585640393</v>
      </c>
      <c r="AM101" s="161">
        <v>164.70251240474516</v>
      </c>
      <c r="AN101" s="161">
        <v>160.96340859211983</v>
      </c>
      <c r="AO101" s="161">
        <v>166.80453557865985</v>
      </c>
      <c r="AP101" s="161">
        <v>206.18510032540726</v>
      </c>
      <c r="AQ101" s="161">
        <v>207.26249382688911</v>
      </c>
      <c r="AR101" s="161">
        <v>211.38706882608795</v>
      </c>
      <c r="AS101" s="161">
        <v>215.27977754727789</v>
      </c>
      <c r="AT101" s="161">
        <v>235.70115647812503</v>
      </c>
      <c r="AU101" s="161">
        <v>257.99286127491263</v>
      </c>
      <c r="AV101" s="161">
        <v>267.98866426036761</v>
      </c>
      <c r="AW101" s="161">
        <v>284.03278414127828</v>
      </c>
      <c r="AX101" s="161">
        <v>285.36345330917931</v>
      </c>
      <c r="AY101" s="161">
        <v>294.47974701659587</v>
      </c>
      <c r="AZ101" s="161">
        <v>283.94561406260419</v>
      </c>
      <c r="BA101" s="161">
        <v>285.69479052502197</v>
      </c>
      <c r="BB101" s="161">
        <v>288.39579507576605</v>
      </c>
      <c r="BC101" s="161">
        <v>287.72895339201409</v>
      </c>
      <c r="BD101" s="161">
        <v>302.517</v>
      </c>
      <c r="BE101" s="161">
        <v>312.64282803876375</v>
      </c>
      <c r="BF101" s="161">
        <v>322.64659863649956</v>
      </c>
      <c r="BG101" s="161">
        <v>309.3976731616396</v>
      </c>
      <c r="BH101" s="161">
        <v>330.18399999999997</v>
      </c>
      <c r="BI101" s="161">
        <v>330.53825465994976</v>
      </c>
      <c r="BJ101" s="161">
        <v>340.63572311626842</v>
      </c>
      <c r="BK101" s="161">
        <v>371.72985676896826</v>
      </c>
      <c r="BL101" s="161">
        <v>464.39973457231906</v>
      </c>
      <c r="BM101" s="161">
        <v>487.08424146343594</v>
      </c>
      <c r="BN101" s="161">
        <v>484.86130253975915</v>
      </c>
      <c r="BO101" s="161">
        <v>494.77155401036845</v>
      </c>
      <c r="BP101" s="161">
        <v>516.05253575374229</v>
      </c>
      <c r="BQ101" s="161">
        <v>525.97628279179287</v>
      </c>
      <c r="BR101" s="161">
        <v>539.9856842410652</v>
      </c>
      <c r="BS101" s="161">
        <v>544.97933445687295</v>
      </c>
      <c r="BT101" s="161">
        <v>505.74559385328251</v>
      </c>
      <c r="BU101" s="161">
        <v>500.76145833422174</v>
      </c>
      <c r="BV101" s="161">
        <v>506.49665626731218</v>
      </c>
      <c r="BW101" s="161">
        <v>501.94388081989177</v>
      </c>
      <c r="BX101" s="161">
        <v>435.93153992305878</v>
      </c>
      <c r="BY101" s="161">
        <v>431.90703213490667</v>
      </c>
      <c r="BZ101" s="161">
        <v>434.59111285820831</v>
      </c>
      <c r="CA101" s="161">
        <v>469.94160244206722</v>
      </c>
      <c r="CB101" s="161">
        <v>491.46424364299583</v>
      </c>
      <c r="CC101" s="161">
        <v>490.00355929039205</v>
      </c>
      <c r="CD101" s="161">
        <v>491.20738538105422</v>
      </c>
      <c r="CE101" s="161">
        <v>478.01590426448558</v>
      </c>
      <c r="CF101" s="161">
        <v>467.59348593470526</v>
      </c>
      <c r="CG101" s="162">
        <v>461.64926358705122</v>
      </c>
    </row>
    <row r="102" spans="1:85" x14ac:dyDescent="0.35">
      <c r="A102" s="163"/>
      <c r="B102" s="36" t="s">
        <v>412</v>
      </c>
      <c r="C102" s="232" t="s">
        <v>376</v>
      </c>
      <c r="D102" s="161"/>
      <c r="E102" s="161"/>
      <c r="F102" s="161"/>
      <c r="G102" s="161"/>
      <c r="H102" s="161"/>
      <c r="I102" s="161"/>
      <c r="J102" s="161"/>
      <c r="K102" s="161"/>
      <c r="L102" s="161"/>
      <c r="M102" s="161"/>
      <c r="N102" s="161"/>
      <c r="O102" s="161"/>
      <c r="P102" s="161"/>
      <c r="Q102" s="161"/>
      <c r="R102" s="161"/>
      <c r="S102" s="161"/>
      <c r="T102" s="161"/>
      <c r="U102" s="161"/>
      <c r="V102" s="161"/>
      <c r="W102" s="161"/>
      <c r="X102" s="161"/>
      <c r="Y102" s="161"/>
      <c r="Z102" s="161"/>
      <c r="AA102" s="161"/>
      <c r="AB102" s="161"/>
      <c r="AC102" s="161"/>
      <c r="AD102" s="161"/>
      <c r="AE102" s="161"/>
      <c r="AF102" s="161"/>
      <c r="AG102" s="161"/>
      <c r="AH102" s="161">
        <v>0</v>
      </c>
      <c r="AI102" s="161">
        <v>0</v>
      </c>
      <c r="AJ102" s="161">
        <v>0</v>
      </c>
      <c r="AK102" s="161">
        <v>0</v>
      </c>
      <c r="AL102" s="161">
        <v>0</v>
      </c>
      <c r="AM102" s="161">
        <v>0</v>
      </c>
      <c r="AN102" s="161">
        <v>0</v>
      </c>
      <c r="AO102" s="161">
        <v>0</v>
      </c>
      <c r="AP102" s="161">
        <v>0</v>
      </c>
      <c r="AQ102" s="161">
        <v>0</v>
      </c>
      <c r="AR102" s="161">
        <v>0</v>
      </c>
      <c r="AS102" s="161">
        <v>0</v>
      </c>
      <c r="AT102" s="161">
        <v>0</v>
      </c>
      <c r="AU102" s="161">
        <v>0</v>
      </c>
      <c r="AV102" s="161">
        <v>0</v>
      </c>
      <c r="AW102" s="161">
        <v>0</v>
      </c>
      <c r="AX102" s="161">
        <v>0</v>
      </c>
      <c r="AY102" s="161">
        <v>0</v>
      </c>
      <c r="AZ102" s="161">
        <v>0</v>
      </c>
      <c r="BA102" s="161">
        <v>0</v>
      </c>
      <c r="BB102" s="161">
        <v>0</v>
      </c>
      <c r="BC102" s="161">
        <v>0</v>
      </c>
      <c r="BD102" s="161">
        <v>0</v>
      </c>
      <c r="BE102" s="161">
        <v>0</v>
      </c>
      <c r="BF102" s="161">
        <v>0</v>
      </c>
      <c r="BG102" s="161">
        <v>0</v>
      </c>
      <c r="BH102" s="161">
        <v>0</v>
      </c>
      <c r="BI102" s="161">
        <v>0</v>
      </c>
      <c r="BJ102" s="161">
        <v>0</v>
      </c>
      <c r="BK102" s="161">
        <v>0</v>
      </c>
      <c r="BL102" s="161">
        <v>5.5109329999999996</v>
      </c>
      <c r="BM102" s="161">
        <v>7.0408049999999998</v>
      </c>
      <c r="BN102" s="161">
        <v>9.2482140000000008</v>
      </c>
      <c r="BO102" s="161">
        <v>9.5133209999999995</v>
      </c>
      <c r="BP102" s="161">
        <v>9.4075343484310903</v>
      </c>
      <c r="BQ102" s="161">
        <v>9.2168086836232543</v>
      </c>
      <c r="BR102" s="161">
        <v>37.532187830000005</v>
      </c>
      <c r="BS102" s="161">
        <v>43.794516459999997</v>
      </c>
      <c r="BT102" s="161">
        <v>41.280517799999998</v>
      </c>
      <c r="BU102" s="161">
        <v>48.629247100000001</v>
      </c>
      <c r="BV102" s="161">
        <v>41.032349681177138</v>
      </c>
      <c r="BW102" s="161">
        <v>43.885255000000001</v>
      </c>
      <c r="BX102" s="161">
        <v>41.886665799999996</v>
      </c>
      <c r="BY102" s="161">
        <v>41.936323200000004</v>
      </c>
      <c r="BZ102" s="161">
        <v>42.326642399999997</v>
      </c>
      <c r="CA102" s="161">
        <v>42.899118999999999</v>
      </c>
      <c r="CB102" s="161">
        <v>48.104804774765135</v>
      </c>
      <c r="CC102" s="161">
        <v>46.450894252533985</v>
      </c>
      <c r="CD102" s="161">
        <v>46.444027326481944</v>
      </c>
      <c r="CE102" s="161">
        <v>46.162708232381092</v>
      </c>
      <c r="CF102" s="161">
        <v>45.873746000387506</v>
      </c>
      <c r="CG102" s="162">
        <v>45.849366484998633</v>
      </c>
    </row>
    <row r="103" spans="1:85" ht="25.5" customHeight="1" x14ac:dyDescent="0.35">
      <c r="A103" s="163"/>
      <c r="B103" s="36" t="s">
        <v>413</v>
      </c>
      <c r="C103" s="232" t="s">
        <v>376</v>
      </c>
      <c r="D103" s="161"/>
      <c r="E103" s="161"/>
      <c r="F103" s="161"/>
      <c r="G103" s="161"/>
      <c r="H103" s="161"/>
      <c r="I103" s="161"/>
      <c r="J103" s="161"/>
      <c r="K103" s="161"/>
      <c r="L103" s="161"/>
      <c r="M103" s="161"/>
      <c r="N103" s="161"/>
      <c r="O103" s="161"/>
      <c r="P103" s="161"/>
      <c r="Q103" s="161"/>
      <c r="R103" s="161"/>
      <c r="S103" s="161"/>
      <c r="T103" s="161"/>
      <c r="U103" s="161"/>
      <c r="V103" s="161"/>
      <c r="W103" s="161"/>
      <c r="X103" s="161"/>
      <c r="Y103" s="161"/>
      <c r="Z103" s="161"/>
      <c r="AA103" s="161"/>
      <c r="AB103" s="161"/>
      <c r="AC103" s="161"/>
      <c r="AD103" s="161"/>
      <c r="AE103" s="161"/>
      <c r="AF103" s="161"/>
      <c r="AG103" s="161"/>
      <c r="AH103" s="161">
        <v>0</v>
      </c>
      <c r="AI103" s="161">
        <v>2.5040601381900864</v>
      </c>
      <c r="AJ103" s="161">
        <v>14.800556381209555</v>
      </c>
      <c r="AK103" s="161">
        <v>29.564003868881628</v>
      </c>
      <c r="AL103" s="161">
        <v>48.774724864415802</v>
      </c>
      <c r="AM103" s="161">
        <v>70.789860916671742</v>
      </c>
      <c r="AN103" s="161">
        <v>91.778399466759709</v>
      </c>
      <c r="AO103" s="161">
        <v>120.04963148345799</v>
      </c>
      <c r="AP103" s="161">
        <v>158.18664637822221</v>
      </c>
      <c r="AQ103" s="161">
        <v>194.28923746009318</v>
      </c>
      <c r="AR103" s="161">
        <v>231.47695253397123</v>
      </c>
      <c r="AS103" s="161">
        <v>275.4664856201332</v>
      </c>
      <c r="AT103" s="161">
        <v>327.80330566111519</v>
      </c>
      <c r="AU103" s="161">
        <v>402.55406630219051</v>
      </c>
      <c r="AV103" s="161">
        <v>25.893038406080755</v>
      </c>
      <c r="AW103" s="161">
        <v>0</v>
      </c>
      <c r="AX103" s="161">
        <v>0</v>
      </c>
      <c r="AY103" s="161">
        <v>0</v>
      </c>
      <c r="AZ103" s="161">
        <v>0</v>
      </c>
      <c r="BA103" s="161">
        <v>0</v>
      </c>
      <c r="BB103" s="161">
        <v>0</v>
      </c>
      <c r="BC103" s="161">
        <v>0</v>
      </c>
      <c r="BD103" s="161">
        <v>0</v>
      </c>
      <c r="BE103" s="161">
        <v>0</v>
      </c>
      <c r="BF103" s="161">
        <v>0</v>
      </c>
      <c r="BG103" s="161">
        <v>0</v>
      </c>
      <c r="BH103" s="161">
        <v>0</v>
      </c>
      <c r="BI103" s="161">
        <v>0</v>
      </c>
      <c r="BJ103" s="161">
        <v>0</v>
      </c>
      <c r="BK103" s="161">
        <v>0</v>
      </c>
      <c r="BL103" s="161">
        <v>0</v>
      </c>
      <c r="BM103" s="161">
        <v>0</v>
      </c>
      <c r="BN103" s="161">
        <v>0</v>
      </c>
      <c r="BO103" s="161">
        <v>0</v>
      </c>
      <c r="BP103" s="161">
        <v>0</v>
      </c>
      <c r="BQ103" s="161">
        <v>0</v>
      </c>
      <c r="BR103" s="161">
        <v>0</v>
      </c>
      <c r="BS103" s="161">
        <v>0</v>
      </c>
      <c r="BT103" s="161">
        <v>0</v>
      </c>
      <c r="BU103" s="161">
        <v>0</v>
      </c>
      <c r="BV103" s="161">
        <v>0</v>
      </c>
      <c r="BW103" s="161">
        <v>0</v>
      </c>
      <c r="BX103" s="161">
        <v>0</v>
      </c>
      <c r="BY103" s="161">
        <v>0</v>
      </c>
      <c r="BZ103" s="161">
        <v>0</v>
      </c>
      <c r="CA103" s="161">
        <v>0</v>
      </c>
      <c r="CB103" s="161">
        <v>0</v>
      </c>
      <c r="CC103" s="161">
        <v>0</v>
      </c>
      <c r="CD103" s="161">
        <v>0</v>
      </c>
      <c r="CE103" s="161">
        <v>0</v>
      </c>
      <c r="CF103" s="161">
        <v>0</v>
      </c>
      <c r="CG103" s="162">
        <v>0</v>
      </c>
    </row>
    <row r="104" spans="1:85" x14ac:dyDescent="0.35">
      <c r="A104" s="163"/>
      <c r="B104" s="36" t="s">
        <v>509</v>
      </c>
      <c r="C104" s="160" t="s">
        <v>376</v>
      </c>
      <c r="D104" s="161"/>
      <c r="E104" s="161"/>
      <c r="F104" s="161"/>
      <c r="G104" s="161"/>
      <c r="H104" s="161"/>
      <c r="I104" s="161"/>
      <c r="J104" s="161"/>
      <c r="K104" s="161"/>
      <c r="L104" s="161"/>
      <c r="M104" s="161"/>
      <c r="N104" s="161"/>
      <c r="O104" s="161"/>
      <c r="P104" s="161"/>
      <c r="Q104" s="161"/>
      <c r="R104" s="161"/>
      <c r="S104" s="161"/>
      <c r="T104" s="161"/>
      <c r="U104" s="161"/>
      <c r="V104" s="161"/>
      <c r="W104" s="161"/>
      <c r="X104" s="161"/>
      <c r="Y104" s="161"/>
      <c r="Z104" s="161"/>
      <c r="AA104" s="161"/>
      <c r="AB104" s="161"/>
      <c r="AC104" s="161"/>
      <c r="AD104" s="161"/>
      <c r="AE104" s="161"/>
      <c r="AF104" s="161"/>
      <c r="AG104" s="161"/>
      <c r="AH104" s="161">
        <v>0</v>
      </c>
      <c r="AI104" s="161">
        <v>0</v>
      </c>
      <c r="AJ104" s="161">
        <v>0</v>
      </c>
      <c r="AK104" s="161">
        <v>0</v>
      </c>
      <c r="AL104" s="161">
        <v>0</v>
      </c>
      <c r="AM104" s="161">
        <v>0</v>
      </c>
      <c r="AN104" s="161">
        <v>0</v>
      </c>
      <c r="AO104" s="161">
        <v>0</v>
      </c>
      <c r="AP104" s="161">
        <v>0</v>
      </c>
      <c r="AQ104" s="161">
        <v>0</v>
      </c>
      <c r="AR104" s="161">
        <v>0</v>
      </c>
      <c r="AS104" s="161">
        <v>0</v>
      </c>
      <c r="AT104" s="161">
        <v>0</v>
      </c>
      <c r="AU104" s="161">
        <v>0</v>
      </c>
      <c r="AV104" s="161">
        <v>0</v>
      </c>
      <c r="AW104" s="161">
        <v>0</v>
      </c>
      <c r="AX104" s="161">
        <v>0</v>
      </c>
      <c r="AY104" s="161">
        <v>0</v>
      </c>
      <c r="AZ104" s="161">
        <v>0</v>
      </c>
      <c r="BA104" s="161">
        <v>0</v>
      </c>
      <c r="BB104" s="161">
        <v>0</v>
      </c>
      <c r="BC104" s="161">
        <v>0</v>
      </c>
      <c r="BD104" s="161">
        <v>0</v>
      </c>
      <c r="BE104" s="161">
        <v>0</v>
      </c>
      <c r="BF104" s="161">
        <v>0</v>
      </c>
      <c r="BG104" s="161">
        <v>0</v>
      </c>
      <c r="BH104" s="161">
        <v>0</v>
      </c>
      <c r="BI104" s="161">
        <v>878.05845391999992</v>
      </c>
      <c r="BJ104" s="161">
        <v>0</v>
      </c>
      <c r="BK104" s="161">
        <v>0</v>
      </c>
      <c r="BL104" s="161">
        <v>0</v>
      </c>
      <c r="BM104" s="161">
        <v>0</v>
      </c>
      <c r="BN104" s="161">
        <v>0</v>
      </c>
      <c r="BO104" s="161">
        <v>0</v>
      </c>
      <c r="BP104" s="161">
        <v>0</v>
      </c>
      <c r="BQ104" s="161">
        <v>0</v>
      </c>
      <c r="BR104" s="161">
        <v>0</v>
      </c>
      <c r="BS104" s="161">
        <v>0</v>
      </c>
      <c r="BT104" s="161">
        <v>0</v>
      </c>
      <c r="BU104" s="161">
        <v>0</v>
      </c>
      <c r="BV104" s="161">
        <v>0</v>
      </c>
      <c r="BW104" s="161">
        <v>0</v>
      </c>
      <c r="BX104" s="161">
        <v>0</v>
      </c>
      <c r="BY104" s="161">
        <v>0</v>
      </c>
      <c r="BZ104" s="161">
        <v>0</v>
      </c>
      <c r="CA104" s="161">
        <v>0</v>
      </c>
      <c r="CB104" s="161">
        <v>0</v>
      </c>
      <c r="CC104" s="161">
        <v>0</v>
      </c>
      <c r="CD104" s="161">
        <v>0</v>
      </c>
      <c r="CE104" s="161">
        <v>0</v>
      </c>
      <c r="CF104" s="161">
        <v>0</v>
      </c>
      <c r="CG104" s="162">
        <v>0</v>
      </c>
    </row>
    <row r="105" spans="1:85" x14ac:dyDescent="0.35">
      <c r="A105" s="163"/>
      <c r="B105" s="58" t="s">
        <v>510</v>
      </c>
      <c r="C105" s="160" t="s">
        <v>376</v>
      </c>
      <c r="D105" s="161"/>
      <c r="E105" s="161"/>
      <c r="F105" s="161"/>
      <c r="G105" s="161"/>
      <c r="H105" s="161"/>
      <c r="I105" s="161"/>
      <c r="J105" s="161"/>
      <c r="K105" s="161"/>
      <c r="L105" s="161"/>
      <c r="M105" s="161"/>
      <c r="N105" s="161"/>
      <c r="O105" s="161"/>
      <c r="P105" s="161"/>
      <c r="Q105" s="161"/>
      <c r="R105" s="161"/>
      <c r="S105" s="161"/>
      <c r="T105" s="161"/>
      <c r="U105" s="161"/>
      <c r="V105" s="161"/>
      <c r="W105" s="161"/>
      <c r="X105" s="161"/>
      <c r="Y105" s="161"/>
      <c r="Z105" s="161"/>
      <c r="AA105" s="161"/>
      <c r="AB105" s="161"/>
      <c r="AC105" s="161"/>
      <c r="AD105" s="161"/>
      <c r="AE105" s="161"/>
      <c r="AF105" s="161"/>
      <c r="AG105" s="161"/>
      <c r="AH105" s="161">
        <v>0</v>
      </c>
      <c r="AI105" s="161">
        <v>0</v>
      </c>
      <c r="AJ105" s="161">
        <v>0</v>
      </c>
      <c r="AK105" s="161">
        <v>0</v>
      </c>
      <c r="AL105" s="161">
        <v>0</v>
      </c>
      <c r="AM105" s="161">
        <v>0</v>
      </c>
      <c r="AN105" s="161">
        <v>0</v>
      </c>
      <c r="AO105" s="161">
        <v>0</v>
      </c>
      <c r="AP105" s="161">
        <v>0</v>
      </c>
      <c r="AQ105" s="161">
        <v>0</v>
      </c>
      <c r="AR105" s="161">
        <v>0</v>
      </c>
      <c r="AS105" s="161">
        <v>0</v>
      </c>
      <c r="AT105" s="161">
        <v>0</v>
      </c>
      <c r="AU105" s="161">
        <v>0</v>
      </c>
      <c r="AV105" s="161">
        <v>0</v>
      </c>
      <c r="AW105" s="161">
        <v>0</v>
      </c>
      <c r="AX105" s="161">
        <v>0</v>
      </c>
      <c r="AY105" s="161">
        <v>0</v>
      </c>
      <c r="AZ105" s="161">
        <v>0</v>
      </c>
      <c r="BA105" s="161">
        <v>0</v>
      </c>
      <c r="BB105" s="161">
        <v>0</v>
      </c>
      <c r="BC105" s="161">
        <v>0</v>
      </c>
      <c r="BD105" s="161">
        <v>0</v>
      </c>
      <c r="BE105" s="161">
        <v>0</v>
      </c>
      <c r="BF105" s="161">
        <v>0</v>
      </c>
      <c r="BG105" s="161">
        <v>0</v>
      </c>
      <c r="BH105" s="161">
        <v>512.54700000000003</v>
      </c>
      <c r="BI105" s="161">
        <v>253.96029677999999</v>
      </c>
      <c r="BJ105" s="161">
        <v>0</v>
      </c>
      <c r="BK105" s="161">
        <v>0</v>
      </c>
      <c r="BL105" s="161">
        <v>0</v>
      </c>
      <c r="BM105" s="161">
        <v>0</v>
      </c>
      <c r="BN105" s="161">
        <v>0</v>
      </c>
      <c r="BO105" s="161">
        <v>0</v>
      </c>
      <c r="BP105" s="161">
        <v>0</v>
      </c>
      <c r="BQ105" s="161">
        <v>0</v>
      </c>
      <c r="BR105" s="161">
        <v>0</v>
      </c>
      <c r="BS105" s="161">
        <v>0</v>
      </c>
      <c r="BT105" s="161">
        <v>0</v>
      </c>
      <c r="BU105" s="161">
        <v>0</v>
      </c>
      <c r="BV105" s="161">
        <v>0</v>
      </c>
      <c r="BW105" s="161">
        <v>0</v>
      </c>
      <c r="BX105" s="161">
        <v>0</v>
      </c>
      <c r="BY105" s="161">
        <v>0</v>
      </c>
      <c r="BZ105" s="161">
        <v>0</v>
      </c>
      <c r="CA105" s="161">
        <v>0</v>
      </c>
      <c r="CB105" s="161">
        <v>0</v>
      </c>
      <c r="CC105" s="161">
        <v>0</v>
      </c>
      <c r="CD105" s="161">
        <v>0</v>
      </c>
      <c r="CE105" s="161">
        <v>0</v>
      </c>
      <c r="CF105" s="161">
        <v>0</v>
      </c>
      <c r="CG105" s="162">
        <v>0</v>
      </c>
    </row>
    <row r="106" spans="1:85" x14ac:dyDescent="0.35">
      <c r="A106" s="163"/>
      <c r="B106" s="36" t="s">
        <v>511</v>
      </c>
      <c r="C106" s="160" t="s">
        <v>376</v>
      </c>
      <c r="D106" s="161"/>
      <c r="E106" s="161"/>
      <c r="F106" s="161"/>
      <c r="G106" s="161"/>
      <c r="H106" s="161"/>
      <c r="I106" s="161"/>
      <c r="J106" s="161"/>
      <c r="K106" s="161"/>
      <c r="L106" s="161"/>
      <c r="M106" s="161"/>
      <c r="N106" s="161"/>
      <c r="O106" s="161"/>
      <c r="P106" s="161"/>
      <c r="Q106" s="161"/>
      <c r="R106" s="161"/>
      <c r="S106" s="161"/>
      <c r="T106" s="161"/>
      <c r="U106" s="161"/>
      <c r="V106" s="161"/>
      <c r="W106" s="161"/>
      <c r="X106" s="161"/>
      <c r="Y106" s="161"/>
      <c r="Z106" s="161"/>
      <c r="AA106" s="161"/>
      <c r="AB106" s="161"/>
      <c r="AC106" s="161"/>
      <c r="AD106" s="161"/>
      <c r="AE106" s="161"/>
      <c r="AF106" s="161"/>
      <c r="AG106" s="161"/>
      <c r="AH106" s="161">
        <v>0</v>
      </c>
      <c r="AI106" s="161">
        <v>0</v>
      </c>
      <c r="AJ106" s="161">
        <v>0</v>
      </c>
      <c r="AK106" s="161">
        <v>0</v>
      </c>
      <c r="AL106" s="161">
        <v>0</v>
      </c>
      <c r="AM106" s="161">
        <v>0</v>
      </c>
      <c r="AN106" s="161">
        <v>0</v>
      </c>
      <c r="AO106" s="161">
        <v>0</v>
      </c>
      <c r="AP106" s="161">
        <v>0</v>
      </c>
      <c r="AQ106" s="161">
        <v>0</v>
      </c>
      <c r="AR106" s="161">
        <v>0</v>
      </c>
      <c r="AS106" s="161">
        <v>0</v>
      </c>
      <c r="AT106" s="161">
        <v>0</v>
      </c>
      <c r="AU106" s="161">
        <v>0</v>
      </c>
      <c r="AV106" s="161">
        <v>0</v>
      </c>
      <c r="AW106" s="161">
        <v>0</v>
      </c>
      <c r="AX106" s="161">
        <v>0</v>
      </c>
      <c r="AY106" s="161">
        <v>0</v>
      </c>
      <c r="AZ106" s="161">
        <v>0</v>
      </c>
      <c r="BA106" s="161">
        <v>0</v>
      </c>
      <c r="BB106" s="161">
        <v>0</v>
      </c>
      <c r="BC106" s="161">
        <v>0</v>
      </c>
      <c r="BD106" s="161">
        <v>305.50299999999999</v>
      </c>
      <c r="BE106" s="161">
        <v>364.963506</v>
      </c>
      <c r="BF106" s="161">
        <v>374.49799999999999</v>
      </c>
      <c r="BG106" s="161">
        <v>411.85500000000002</v>
      </c>
      <c r="BH106" s="161">
        <v>435.49299999999999</v>
      </c>
      <c r="BI106" s="161">
        <v>460.57299999999998</v>
      </c>
      <c r="BJ106" s="161">
        <v>487.84199999999998</v>
      </c>
      <c r="BK106" s="161">
        <v>509.73661300000003</v>
      </c>
      <c r="BL106" s="161">
        <v>527.65851588422947</v>
      </c>
      <c r="BM106" s="161">
        <v>548.84926471978326</v>
      </c>
      <c r="BN106" s="161">
        <v>578.13293398888891</v>
      </c>
      <c r="BO106" s="161">
        <v>587.18538852998768</v>
      </c>
      <c r="BP106" s="161">
        <v>595.99799999999993</v>
      </c>
      <c r="BQ106" s="161">
        <v>606.39532681999992</v>
      </c>
      <c r="BR106" s="161">
        <v>611.93929700000001</v>
      </c>
      <c r="BS106" s="161">
        <v>621.7497810999995</v>
      </c>
      <c r="BT106" s="161">
        <v>627.55100000000004</v>
      </c>
      <c r="BU106" s="161">
        <v>654.75289959999998</v>
      </c>
      <c r="BV106" s="161">
        <v>468</v>
      </c>
      <c r="BW106" s="161">
        <v>253.04725599999989</v>
      </c>
      <c r="BX106" s="161">
        <v>2.923187</v>
      </c>
      <c r="BY106" s="161">
        <v>0.29930800000000002</v>
      </c>
      <c r="BZ106" s="161">
        <v>0</v>
      </c>
      <c r="CA106" s="161">
        <v>0</v>
      </c>
      <c r="CB106" s="161">
        <v>0</v>
      </c>
      <c r="CC106" s="161">
        <v>0</v>
      </c>
      <c r="CD106" s="161">
        <v>0</v>
      </c>
      <c r="CE106" s="161">
        <v>0</v>
      </c>
      <c r="CF106" s="161">
        <v>0</v>
      </c>
      <c r="CG106" s="162">
        <v>0</v>
      </c>
    </row>
    <row r="107" spans="1:85" x14ac:dyDescent="0.35">
      <c r="A107" s="163"/>
      <c r="B107" s="58" t="s">
        <v>34</v>
      </c>
      <c r="C107" s="232" t="s">
        <v>386</v>
      </c>
      <c r="D107" s="161"/>
      <c r="E107" s="161"/>
      <c r="F107" s="161"/>
      <c r="G107" s="161"/>
      <c r="H107" s="161"/>
      <c r="I107" s="161"/>
      <c r="J107" s="161"/>
      <c r="K107" s="161"/>
      <c r="L107" s="161"/>
      <c r="M107" s="161"/>
      <c r="N107" s="161"/>
      <c r="O107" s="161"/>
      <c r="P107" s="161"/>
      <c r="Q107" s="161"/>
      <c r="R107" s="161"/>
      <c r="S107" s="161"/>
      <c r="T107" s="161"/>
      <c r="U107" s="161"/>
      <c r="V107" s="161"/>
      <c r="W107" s="161"/>
      <c r="X107" s="161"/>
      <c r="Y107" s="161"/>
      <c r="Z107" s="161"/>
      <c r="AA107" s="161"/>
      <c r="AB107" s="161"/>
      <c r="AC107" s="161"/>
      <c r="AD107" s="161"/>
      <c r="AE107" s="161"/>
      <c r="AF107" s="161"/>
      <c r="AG107" s="161"/>
      <c r="AH107" s="161">
        <v>0</v>
      </c>
      <c r="AI107" s="161">
        <v>0</v>
      </c>
      <c r="AJ107" s="161">
        <v>0</v>
      </c>
      <c r="AK107" s="161">
        <v>0</v>
      </c>
      <c r="AL107" s="161">
        <v>0</v>
      </c>
      <c r="AM107" s="161">
        <v>0</v>
      </c>
      <c r="AN107" s="161">
        <v>0</v>
      </c>
      <c r="AO107" s="161">
        <v>0</v>
      </c>
      <c r="AP107" s="161">
        <v>0</v>
      </c>
      <c r="AQ107" s="161">
        <v>0</v>
      </c>
      <c r="AR107" s="161">
        <v>0</v>
      </c>
      <c r="AS107" s="161">
        <v>0</v>
      </c>
      <c r="AT107" s="161">
        <v>0</v>
      </c>
      <c r="AU107" s="161">
        <v>0</v>
      </c>
      <c r="AV107" s="161">
        <v>0</v>
      </c>
      <c r="AW107" s="161">
        <v>0</v>
      </c>
      <c r="AX107" s="161">
        <v>0</v>
      </c>
      <c r="AY107" s="161">
        <v>0</v>
      </c>
      <c r="AZ107" s="161">
        <v>0</v>
      </c>
      <c r="BA107" s="161">
        <v>0</v>
      </c>
      <c r="BB107" s="161">
        <v>0</v>
      </c>
      <c r="BC107" s="161">
        <v>0</v>
      </c>
      <c r="BD107" s="161">
        <v>0</v>
      </c>
      <c r="BE107" s="161">
        <v>0</v>
      </c>
      <c r="BF107" s="161">
        <v>0</v>
      </c>
      <c r="BG107" s="161">
        <v>2336.1031234350612</v>
      </c>
      <c r="BH107" s="161">
        <v>5970.616</v>
      </c>
      <c r="BI107" s="161">
        <v>6426.2752195999992</v>
      </c>
      <c r="BJ107" s="161">
        <v>6868.5436595999981</v>
      </c>
      <c r="BK107" s="161">
        <v>7367.1248207140325</v>
      </c>
      <c r="BL107" s="161">
        <v>7703.3184822999983</v>
      </c>
      <c r="BM107" s="161">
        <v>8128.8851483599992</v>
      </c>
      <c r="BN107" s="161">
        <v>8242.1568431600008</v>
      </c>
      <c r="BO107" s="161">
        <v>8052.1531093100002</v>
      </c>
      <c r="BP107" s="161">
        <v>7510.8751163199995</v>
      </c>
      <c r="BQ107" s="161">
        <v>7041.5234761999718</v>
      </c>
      <c r="BR107" s="161">
        <v>6576.0799377400017</v>
      </c>
      <c r="BS107" s="161">
        <v>6078.7060508699969</v>
      </c>
      <c r="BT107" s="161">
        <v>5665.5855551100012</v>
      </c>
      <c r="BU107" s="161">
        <v>5367.6480182400001</v>
      </c>
      <c r="BV107" s="161">
        <v>5139.8772267200002</v>
      </c>
      <c r="BW107" s="161">
        <v>5060.8868007399997</v>
      </c>
      <c r="BX107" s="161">
        <v>5070.9368241999991</v>
      </c>
      <c r="BY107" s="161">
        <v>4834.3991158399986</v>
      </c>
      <c r="BZ107" s="161">
        <v>4935.3102140100009</v>
      </c>
      <c r="CA107" s="161">
        <v>5467.1379150099983</v>
      </c>
      <c r="CB107" s="161">
        <v>5888.3507128609017</v>
      </c>
      <c r="CC107" s="161">
        <v>5945.6625462601423</v>
      </c>
      <c r="CD107" s="161">
        <v>5901.895389457306</v>
      </c>
      <c r="CE107" s="161">
        <v>5730.4806135637409</v>
      </c>
      <c r="CF107" s="161">
        <v>5684.2890951725749</v>
      </c>
      <c r="CG107" s="162">
        <v>5684.8232986097682</v>
      </c>
    </row>
    <row r="108" spans="1:85" ht="25.5" customHeight="1" x14ac:dyDescent="0.35">
      <c r="A108" s="163"/>
      <c r="B108" s="10" t="s">
        <v>420</v>
      </c>
      <c r="C108" s="232" t="s">
        <v>376</v>
      </c>
      <c r="D108" s="161"/>
      <c r="E108" s="161"/>
      <c r="F108" s="161"/>
      <c r="G108" s="161"/>
      <c r="H108" s="161"/>
      <c r="I108" s="161"/>
      <c r="J108" s="161"/>
      <c r="K108" s="161"/>
      <c r="L108" s="161"/>
      <c r="M108" s="161"/>
      <c r="N108" s="161"/>
      <c r="O108" s="161"/>
      <c r="P108" s="161"/>
      <c r="Q108" s="161"/>
      <c r="R108" s="161"/>
      <c r="S108" s="161"/>
      <c r="T108" s="161"/>
      <c r="U108" s="161"/>
      <c r="V108" s="161"/>
      <c r="W108" s="161"/>
      <c r="X108" s="161"/>
      <c r="Y108" s="161"/>
      <c r="Z108" s="161"/>
      <c r="AA108" s="161"/>
      <c r="AB108" s="161"/>
      <c r="AC108" s="161"/>
      <c r="AD108" s="161"/>
      <c r="AE108" s="161"/>
      <c r="AF108" s="161"/>
      <c r="AG108" s="161"/>
      <c r="AH108" s="161">
        <v>0</v>
      </c>
      <c r="AI108" s="161">
        <v>0</v>
      </c>
      <c r="AJ108" s="161">
        <v>0</v>
      </c>
      <c r="AK108" s="161">
        <v>0</v>
      </c>
      <c r="AL108" s="161">
        <v>0</v>
      </c>
      <c r="AM108" s="161">
        <v>0</v>
      </c>
      <c r="AN108" s="161">
        <v>0</v>
      </c>
      <c r="AO108" s="161">
        <v>0</v>
      </c>
      <c r="AP108" s="161">
        <v>0</v>
      </c>
      <c r="AQ108" s="161">
        <v>0</v>
      </c>
      <c r="AR108" s="161">
        <v>0</v>
      </c>
      <c r="AS108" s="161">
        <v>0</v>
      </c>
      <c r="AT108" s="161">
        <v>0</v>
      </c>
      <c r="AU108" s="161">
        <v>0</v>
      </c>
      <c r="AV108" s="161">
        <v>0</v>
      </c>
      <c r="AW108" s="161">
        <v>0</v>
      </c>
      <c r="AX108" s="161">
        <v>0</v>
      </c>
      <c r="AY108" s="161">
        <v>0</v>
      </c>
      <c r="AZ108" s="161">
        <v>0</v>
      </c>
      <c r="BA108" s="161">
        <v>0</v>
      </c>
      <c r="BB108" s="161">
        <v>0</v>
      </c>
      <c r="BC108" s="161">
        <v>0</v>
      </c>
      <c r="BD108" s="161">
        <v>0</v>
      </c>
      <c r="BE108" s="161">
        <v>0</v>
      </c>
      <c r="BF108" s="161">
        <v>0</v>
      </c>
      <c r="BG108" s="161">
        <v>0</v>
      </c>
      <c r="BH108" s="161">
        <v>0</v>
      </c>
      <c r="BI108" s="161">
        <v>0</v>
      </c>
      <c r="BJ108" s="161">
        <v>0</v>
      </c>
      <c r="BK108" s="161">
        <v>0</v>
      </c>
      <c r="BL108" s="161">
        <v>0</v>
      </c>
      <c r="BM108" s="161">
        <v>0</v>
      </c>
      <c r="BN108" s="161">
        <v>0</v>
      </c>
      <c r="BO108" s="161">
        <v>0</v>
      </c>
      <c r="BP108" s="161">
        <v>0</v>
      </c>
      <c r="BQ108" s="161">
        <v>14.866828625617664</v>
      </c>
      <c r="BR108" s="161">
        <v>128.38229163543059</v>
      </c>
      <c r="BS108" s="161">
        <v>125.17692108113887</v>
      </c>
      <c r="BT108" s="161">
        <v>428.73504842716466</v>
      </c>
      <c r="BU108" s="161">
        <v>910.19641813042097</v>
      </c>
      <c r="BV108" s="161">
        <v>1117.6227032140916</v>
      </c>
      <c r="BW108" s="161">
        <v>1695.1606131873127</v>
      </c>
      <c r="BX108" s="161">
        <v>1865.1043381177897</v>
      </c>
      <c r="BY108" s="161">
        <v>2220.1436346198821</v>
      </c>
      <c r="BZ108" s="161">
        <v>2653.7299319313047</v>
      </c>
      <c r="CA108" s="161">
        <v>3352.7161668784474</v>
      </c>
      <c r="CB108" s="161">
        <v>4073.6411666706263</v>
      </c>
      <c r="CC108" s="161">
        <v>4592.4633502281258</v>
      </c>
      <c r="CD108" s="161">
        <v>4998.8378912714179</v>
      </c>
      <c r="CE108" s="161">
        <v>5244.1956428732756</v>
      </c>
      <c r="CF108" s="161">
        <v>5872.9469258139452</v>
      </c>
      <c r="CG108" s="162">
        <v>6927.3178124074757</v>
      </c>
    </row>
    <row r="109" spans="1:85" x14ac:dyDescent="0.35">
      <c r="A109" s="163"/>
      <c r="B109" s="36" t="s">
        <v>421</v>
      </c>
      <c r="C109" s="232" t="s">
        <v>376</v>
      </c>
      <c r="D109" s="161"/>
      <c r="E109" s="161"/>
      <c r="F109" s="161"/>
      <c r="G109" s="161"/>
      <c r="H109" s="161"/>
      <c r="I109" s="161"/>
      <c r="J109" s="161"/>
      <c r="K109" s="161"/>
      <c r="L109" s="161"/>
      <c r="M109" s="161"/>
      <c r="N109" s="161"/>
      <c r="O109" s="161"/>
      <c r="P109" s="161"/>
      <c r="Q109" s="161"/>
      <c r="R109" s="161"/>
      <c r="S109" s="161"/>
      <c r="T109" s="161"/>
      <c r="U109" s="161"/>
      <c r="V109" s="161"/>
      <c r="W109" s="161"/>
      <c r="X109" s="161"/>
      <c r="Y109" s="161"/>
      <c r="Z109" s="161"/>
      <c r="AA109" s="161"/>
      <c r="AB109" s="161"/>
      <c r="AC109" s="161"/>
      <c r="AD109" s="161"/>
      <c r="AE109" s="161"/>
      <c r="AF109" s="161"/>
      <c r="AG109" s="161"/>
      <c r="AH109" s="161"/>
      <c r="AI109" s="161"/>
      <c r="AJ109" s="161"/>
      <c r="AK109" s="161"/>
      <c r="AL109" s="161"/>
      <c r="AM109" s="161"/>
      <c r="AN109" s="161"/>
      <c r="AO109" s="161"/>
      <c r="AP109" s="161"/>
      <c r="AQ109" s="161"/>
      <c r="AR109" s="161"/>
      <c r="AS109" s="161"/>
      <c r="AT109" s="161"/>
      <c r="AU109" s="161"/>
      <c r="AV109" s="161"/>
      <c r="AW109" s="161"/>
      <c r="AX109" s="161">
        <v>3.4569999999999999</v>
      </c>
      <c r="AY109" s="161">
        <v>4.1285950413223143</v>
      </c>
      <c r="AZ109" s="161">
        <v>5.4580000000000002</v>
      </c>
      <c r="BA109" s="161">
        <v>4.9669999999999996</v>
      </c>
      <c r="BB109" s="161">
        <v>8.2967250384024585</v>
      </c>
      <c r="BC109" s="161">
        <v>10.563000000000001</v>
      </c>
      <c r="BD109" s="161">
        <v>11.87267336961207</v>
      </c>
      <c r="BE109" s="161">
        <v>14.399096999999999</v>
      </c>
      <c r="BF109" s="161">
        <v>19.709695</v>
      </c>
      <c r="BG109" s="161">
        <v>19.340500802146213</v>
      </c>
      <c r="BH109" s="161">
        <v>20.643089</v>
      </c>
      <c r="BI109" s="161">
        <v>24.694095969999999</v>
      </c>
      <c r="BJ109" s="161">
        <v>25.945989999999998</v>
      </c>
      <c r="BK109" s="161">
        <v>27.44</v>
      </c>
      <c r="BL109" s="161">
        <v>31.553068</v>
      </c>
      <c r="BM109" s="161">
        <v>35.207568999999999</v>
      </c>
      <c r="BN109" s="161">
        <v>38.218910999999999</v>
      </c>
      <c r="BO109" s="161">
        <v>37.692900000000002</v>
      </c>
      <c r="BP109" s="161">
        <v>42.019909411804896</v>
      </c>
      <c r="BQ109" s="161">
        <v>45.458691636376749</v>
      </c>
      <c r="BR109" s="161">
        <v>44.789727000000006</v>
      </c>
      <c r="BS109" s="161">
        <v>46.053681000000005</v>
      </c>
      <c r="BT109" s="161">
        <v>42.152442999999998</v>
      </c>
      <c r="BU109" s="161">
        <v>41.088430800000005</v>
      </c>
      <c r="BV109" s="161">
        <v>44.79290216648203</v>
      </c>
      <c r="BW109" s="161">
        <v>41.78107</v>
      </c>
      <c r="BX109" s="161">
        <v>34.003762399999999</v>
      </c>
      <c r="BY109" s="161">
        <v>36.4904546</v>
      </c>
      <c r="BZ109" s="161">
        <v>35.550986999999999</v>
      </c>
      <c r="CA109" s="161">
        <v>28.762449</v>
      </c>
      <c r="CB109" s="161">
        <v>38.894605631572048</v>
      </c>
      <c r="CC109" s="161">
        <v>35.457181618969365</v>
      </c>
      <c r="CD109" s="161">
        <v>35.439700161814699</v>
      </c>
      <c r="CE109" s="161">
        <v>34.670681782466822</v>
      </c>
      <c r="CF109" s="161">
        <v>33.880843329861811</v>
      </c>
      <c r="CG109" s="162">
        <v>33.810332838432196</v>
      </c>
    </row>
    <row r="110" spans="1:85" x14ac:dyDescent="0.35">
      <c r="A110" s="163"/>
      <c r="B110" s="58" t="s">
        <v>423</v>
      </c>
      <c r="C110" s="232" t="s">
        <v>380</v>
      </c>
      <c r="D110" s="161"/>
      <c r="E110" s="161"/>
      <c r="F110" s="161"/>
      <c r="G110" s="161"/>
      <c r="H110" s="161"/>
      <c r="I110" s="161"/>
      <c r="J110" s="161"/>
      <c r="K110" s="161"/>
      <c r="L110" s="161"/>
      <c r="M110" s="161"/>
      <c r="N110" s="161"/>
      <c r="O110" s="161"/>
      <c r="P110" s="161"/>
      <c r="Q110" s="161"/>
      <c r="R110" s="161"/>
      <c r="S110" s="161"/>
      <c r="T110" s="161"/>
      <c r="U110" s="161"/>
      <c r="V110" s="161"/>
      <c r="W110" s="161"/>
      <c r="X110" s="161"/>
      <c r="Y110" s="161"/>
      <c r="Z110" s="161"/>
      <c r="AA110" s="161"/>
      <c r="AB110" s="161"/>
      <c r="AC110" s="161"/>
      <c r="AD110" s="161"/>
      <c r="AE110" s="161"/>
      <c r="AF110" s="161"/>
      <c r="AG110" s="161"/>
      <c r="AH110" s="161">
        <v>0</v>
      </c>
      <c r="AI110" s="161">
        <v>0</v>
      </c>
      <c r="AJ110" s="161">
        <v>0</v>
      </c>
      <c r="AK110" s="161">
        <v>0</v>
      </c>
      <c r="AL110" s="161">
        <v>0</v>
      </c>
      <c r="AM110" s="161">
        <v>0</v>
      </c>
      <c r="AN110" s="161">
        <v>0</v>
      </c>
      <c r="AO110" s="161">
        <v>0</v>
      </c>
      <c r="AP110" s="161">
        <v>0</v>
      </c>
      <c r="AQ110" s="161">
        <v>94.289000000000001</v>
      </c>
      <c r="AR110" s="161">
        <v>3.1640000000000001</v>
      </c>
      <c r="AS110" s="161">
        <v>0</v>
      </c>
      <c r="AT110" s="161">
        <v>0</v>
      </c>
      <c r="AU110" s="161">
        <v>0</v>
      </c>
      <c r="AV110" s="161">
        <v>0</v>
      </c>
      <c r="AW110" s="161">
        <v>0</v>
      </c>
      <c r="AX110" s="161">
        <v>0</v>
      </c>
      <c r="AY110" s="161">
        <v>0</v>
      </c>
      <c r="AZ110" s="161">
        <v>0</v>
      </c>
      <c r="BA110" s="161">
        <v>0</v>
      </c>
      <c r="BB110" s="161">
        <v>0</v>
      </c>
      <c r="BC110" s="161">
        <v>0</v>
      </c>
      <c r="BD110" s="161">
        <v>0</v>
      </c>
      <c r="BE110" s="161">
        <v>0</v>
      </c>
      <c r="BF110" s="161">
        <v>0</v>
      </c>
      <c r="BG110" s="161">
        <v>0</v>
      </c>
      <c r="BH110" s="161">
        <v>0</v>
      </c>
      <c r="BI110" s="161">
        <v>0</v>
      </c>
      <c r="BJ110" s="161">
        <v>0</v>
      </c>
      <c r="BK110" s="161">
        <v>0</v>
      </c>
      <c r="BL110" s="161">
        <v>0</v>
      </c>
      <c r="BM110" s="161">
        <v>0</v>
      </c>
      <c r="BN110" s="161">
        <v>0</v>
      </c>
      <c r="BO110" s="161">
        <v>0</v>
      </c>
      <c r="BP110" s="161">
        <v>0</v>
      </c>
      <c r="BQ110" s="161">
        <v>0</v>
      </c>
      <c r="BR110" s="161">
        <v>0</v>
      </c>
      <c r="BS110" s="161">
        <v>0</v>
      </c>
      <c r="BT110" s="161">
        <v>0</v>
      </c>
      <c r="BU110" s="161">
        <v>0</v>
      </c>
      <c r="BV110" s="161">
        <v>0</v>
      </c>
      <c r="BW110" s="161">
        <v>0</v>
      </c>
      <c r="BX110" s="161">
        <v>0</v>
      </c>
      <c r="BY110" s="161">
        <v>0</v>
      </c>
      <c r="BZ110" s="161">
        <v>0</v>
      </c>
      <c r="CA110" s="161">
        <v>0</v>
      </c>
      <c r="CB110" s="161">
        <v>0</v>
      </c>
      <c r="CC110" s="161">
        <v>0</v>
      </c>
      <c r="CD110" s="161">
        <v>0</v>
      </c>
      <c r="CE110" s="161">
        <v>0</v>
      </c>
      <c r="CF110" s="161">
        <v>0</v>
      </c>
      <c r="CG110" s="162">
        <v>0</v>
      </c>
    </row>
    <row r="111" spans="1:85" s="101" customFormat="1" x14ac:dyDescent="0.35">
      <c r="A111" s="174"/>
      <c r="B111" s="58" t="s">
        <v>424</v>
      </c>
      <c r="C111" s="232" t="s">
        <v>376</v>
      </c>
      <c r="D111" s="161"/>
      <c r="E111" s="161"/>
      <c r="F111" s="161"/>
      <c r="G111" s="161"/>
      <c r="H111" s="161"/>
      <c r="I111" s="161"/>
      <c r="J111" s="161"/>
      <c r="K111" s="161"/>
      <c r="L111" s="161"/>
      <c r="M111" s="161"/>
      <c r="N111" s="161"/>
      <c r="O111" s="161"/>
      <c r="P111" s="161"/>
      <c r="Q111" s="161"/>
      <c r="R111" s="161"/>
      <c r="S111" s="161"/>
      <c r="T111" s="161"/>
      <c r="U111" s="161"/>
      <c r="V111" s="161"/>
      <c r="W111" s="161"/>
      <c r="X111" s="161"/>
      <c r="Y111" s="161"/>
      <c r="Z111" s="161"/>
      <c r="AA111" s="161"/>
      <c r="AB111" s="161"/>
      <c r="AC111" s="161"/>
      <c r="AD111" s="161"/>
      <c r="AE111" s="161"/>
      <c r="AF111" s="161"/>
      <c r="AG111" s="161"/>
      <c r="AH111" s="161">
        <v>3.9363849225441023</v>
      </c>
      <c r="AI111" s="161">
        <v>5.5202602999575197</v>
      </c>
      <c r="AJ111" s="161">
        <v>8.4191651597486601</v>
      </c>
      <c r="AK111" s="161">
        <v>11.40887014884054</v>
      </c>
      <c r="AL111" s="161">
        <v>14.260799152797492</v>
      </c>
      <c r="AM111" s="161">
        <v>17.496863859223165</v>
      </c>
      <c r="AN111" s="161">
        <v>23.287158802721503</v>
      </c>
      <c r="AO111" s="161">
        <v>27.081838338421456</v>
      </c>
      <c r="AP111" s="161">
        <v>30.749213754948787</v>
      </c>
      <c r="AQ111" s="161">
        <v>33.941256565171791</v>
      </c>
      <c r="AR111" s="161">
        <v>38.815511614519529</v>
      </c>
      <c r="AS111" s="161">
        <v>44.539010373741071</v>
      </c>
      <c r="AT111" s="161">
        <v>57.046874265431249</v>
      </c>
      <c r="AU111" s="161">
        <v>77.833877487600887</v>
      </c>
      <c r="AV111" s="161">
        <v>92.464743839483148</v>
      </c>
      <c r="AW111" s="161">
        <v>103.84947617643465</v>
      </c>
      <c r="AX111" s="161">
        <v>107.35026467430309</v>
      </c>
      <c r="AY111" s="161">
        <v>111.04251969745886</v>
      </c>
      <c r="AZ111" s="161">
        <v>104.71260357218971</v>
      </c>
      <c r="BA111" s="161">
        <v>136.38296564518024</v>
      </c>
      <c r="BB111" s="161">
        <v>144.18166823796307</v>
      </c>
      <c r="BC111" s="161">
        <v>144.24510744392822</v>
      </c>
      <c r="BD111" s="161">
        <v>163.05199999999999</v>
      </c>
      <c r="BE111" s="161">
        <v>165.48699999999999</v>
      </c>
      <c r="BF111" s="161">
        <v>162.65124892159454</v>
      </c>
      <c r="BG111" s="161">
        <v>169.90298870138361</v>
      </c>
      <c r="BH111" s="161">
        <v>124.283</v>
      </c>
      <c r="BI111" s="161">
        <v>128.26055663881266</v>
      </c>
      <c r="BJ111" s="161">
        <v>135.16607401724025</v>
      </c>
      <c r="BK111" s="161">
        <v>200.75442016647554</v>
      </c>
      <c r="BL111" s="161">
        <v>175.53506304142508</v>
      </c>
      <c r="BM111" s="161">
        <v>183.23841614855513</v>
      </c>
      <c r="BN111" s="161">
        <v>169.98493378695881</v>
      </c>
      <c r="BO111" s="161">
        <v>169.32235473338639</v>
      </c>
      <c r="BP111" s="161">
        <v>159.46672221701033</v>
      </c>
      <c r="BQ111" s="161">
        <v>144.67452092278563</v>
      </c>
      <c r="BR111" s="161">
        <v>138.30903393915511</v>
      </c>
      <c r="BS111" s="161">
        <v>128.19760849598063</v>
      </c>
      <c r="BT111" s="161">
        <v>120.30785280289261</v>
      </c>
      <c r="BU111" s="161">
        <v>104.98221706204986</v>
      </c>
      <c r="BV111" s="161">
        <v>95.955396013713354</v>
      </c>
      <c r="BW111" s="161">
        <v>88.741009500324324</v>
      </c>
      <c r="BX111" s="161">
        <v>71.893421583468523</v>
      </c>
      <c r="BY111" s="161">
        <v>62.260187286584021</v>
      </c>
      <c r="BZ111" s="161">
        <v>58.278141023782517</v>
      </c>
      <c r="CA111" s="161">
        <v>56.333228858904526</v>
      </c>
      <c r="CB111" s="161">
        <v>54.017857234172375</v>
      </c>
      <c r="CC111" s="161">
        <v>48.489198869056509</v>
      </c>
      <c r="CD111" s="161">
        <v>43.469357745492466</v>
      </c>
      <c r="CE111" s="161">
        <v>37.415692293061035</v>
      </c>
      <c r="CF111" s="161">
        <v>30.960461844094279</v>
      </c>
      <c r="CG111" s="162">
        <v>24.333533976976245</v>
      </c>
    </row>
    <row r="112" spans="1:85" s="101" customFormat="1" x14ac:dyDescent="0.35">
      <c r="A112" s="174"/>
      <c r="B112" s="36" t="s">
        <v>502</v>
      </c>
      <c r="C112" s="232" t="s">
        <v>386</v>
      </c>
      <c r="D112" s="161"/>
      <c r="E112" s="161"/>
      <c r="F112" s="161"/>
      <c r="G112" s="161"/>
      <c r="H112" s="161"/>
      <c r="I112" s="161"/>
      <c r="J112" s="161"/>
      <c r="K112" s="161"/>
      <c r="L112" s="161"/>
      <c r="M112" s="161"/>
      <c r="N112" s="161"/>
      <c r="O112" s="161"/>
      <c r="P112" s="161"/>
      <c r="Q112" s="161"/>
      <c r="R112" s="161"/>
      <c r="S112" s="161"/>
      <c r="T112" s="161"/>
      <c r="U112" s="161"/>
      <c r="V112" s="161"/>
      <c r="W112" s="161"/>
      <c r="X112" s="161"/>
      <c r="Y112" s="161"/>
      <c r="Z112" s="161"/>
      <c r="AA112" s="161"/>
      <c r="AB112" s="161"/>
      <c r="AC112" s="161"/>
      <c r="AD112" s="161"/>
      <c r="AE112" s="161"/>
      <c r="AF112" s="161"/>
      <c r="AG112" s="161"/>
      <c r="AH112" s="161"/>
      <c r="AI112" s="161"/>
      <c r="AJ112" s="161"/>
      <c r="AK112" s="161"/>
      <c r="AL112" s="161"/>
      <c r="AM112" s="161"/>
      <c r="AN112" s="161"/>
      <c r="AO112" s="161"/>
      <c r="AP112" s="161"/>
      <c r="AQ112" s="161">
        <v>5.2398705871158064</v>
      </c>
      <c r="AR112" s="161">
        <v>27.489073080216954</v>
      </c>
      <c r="AS112" s="161">
        <v>23.776031392140069</v>
      </c>
      <c r="AT112" s="161">
        <v>28.023598820058993</v>
      </c>
      <c r="AU112" s="161">
        <v>38</v>
      </c>
      <c r="AV112" s="161">
        <v>39.200000000000003</v>
      </c>
      <c r="AW112" s="161">
        <v>40.200000000000003</v>
      </c>
      <c r="AX112" s="161">
        <v>30.1</v>
      </c>
      <c r="AY112" s="161">
        <v>51.6</v>
      </c>
      <c r="AZ112" s="161">
        <v>40.9</v>
      </c>
      <c r="BA112" s="161">
        <v>21.7</v>
      </c>
      <c r="BB112" s="161">
        <v>22.1</v>
      </c>
      <c r="BC112" s="161">
        <v>22.213617054828948</v>
      </c>
      <c r="BD112" s="161">
        <v>35.660331161314261</v>
      </c>
      <c r="BE112" s="161">
        <v>27.990037018213997</v>
      </c>
      <c r="BF112" s="161">
        <v>29.15736141380097</v>
      </c>
      <c r="BG112" s="161">
        <v>30.387325282280013</v>
      </c>
      <c r="BH112" s="161">
        <v>32.560962763923698</v>
      </c>
      <c r="BI112" s="161">
        <v>40.862700124098772</v>
      </c>
      <c r="BJ112" s="161"/>
      <c r="BK112" s="161"/>
      <c r="BL112" s="161"/>
      <c r="BM112" s="161"/>
      <c r="BN112" s="161"/>
      <c r="BO112" s="161"/>
      <c r="BP112" s="161"/>
      <c r="BQ112" s="161"/>
      <c r="BR112" s="161"/>
      <c r="BS112" s="161"/>
      <c r="BT112" s="161"/>
      <c r="BU112" s="161"/>
      <c r="BV112" s="161"/>
      <c r="BW112" s="161"/>
      <c r="BX112" s="161"/>
      <c r="BY112" s="161"/>
      <c r="BZ112" s="161"/>
      <c r="CA112" s="161"/>
      <c r="CB112" s="161"/>
      <c r="CC112" s="161"/>
      <c r="CD112" s="161"/>
      <c r="CE112" s="161"/>
      <c r="CF112" s="161"/>
      <c r="CG112" s="162"/>
    </row>
    <row r="113" spans="1:85" ht="25.5" customHeight="1" x14ac:dyDescent="0.35">
      <c r="A113" s="163"/>
      <c r="B113" s="58" t="s">
        <v>426</v>
      </c>
      <c r="C113" s="232" t="s">
        <v>386</v>
      </c>
      <c r="D113" s="161"/>
      <c r="E113" s="161"/>
      <c r="F113" s="161"/>
      <c r="G113" s="161"/>
      <c r="H113" s="161"/>
      <c r="I113" s="161"/>
      <c r="J113" s="161"/>
      <c r="K113" s="161"/>
      <c r="L113" s="161"/>
      <c r="M113" s="161"/>
      <c r="N113" s="161"/>
      <c r="O113" s="161"/>
      <c r="P113" s="161"/>
      <c r="Q113" s="161"/>
      <c r="R113" s="161"/>
      <c r="S113" s="161"/>
      <c r="T113" s="161"/>
      <c r="U113" s="161"/>
      <c r="V113" s="161"/>
      <c r="W113" s="161"/>
      <c r="X113" s="161"/>
      <c r="Y113" s="161"/>
      <c r="Z113" s="161"/>
      <c r="AA113" s="161"/>
      <c r="AB113" s="161"/>
      <c r="AC113" s="161"/>
      <c r="AD113" s="161"/>
      <c r="AE113" s="161"/>
      <c r="AF113" s="161"/>
      <c r="AG113" s="161"/>
      <c r="AH113" s="161"/>
      <c r="AI113" s="161"/>
      <c r="AJ113" s="161"/>
      <c r="AK113" s="161"/>
      <c r="AL113" s="161"/>
      <c r="AM113" s="161"/>
      <c r="AN113" s="161"/>
      <c r="AO113" s="161"/>
      <c r="AP113" s="161"/>
      <c r="AQ113" s="161"/>
      <c r="AR113" s="161"/>
      <c r="AS113" s="161"/>
      <c r="AT113" s="161"/>
      <c r="AU113" s="161"/>
      <c r="AV113" s="161"/>
      <c r="AW113" s="161"/>
      <c r="AX113" s="161"/>
      <c r="AY113" s="161"/>
      <c r="AZ113" s="161"/>
      <c r="BA113" s="161"/>
      <c r="BB113" s="161"/>
      <c r="BC113" s="161"/>
      <c r="BD113" s="161"/>
      <c r="BE113" s="161"/>
      <c r="BF113" s="161"/>
      <c r="BG113" s="161"/>
      <c r="BH113" s="161"/>
      <c r="BI113" s="161"/>
      <c r="BJ113" s="161">
        <v>19.951376999999997</v>
      </c>
      <c r="BK113" s="161">
        <v>17.527673000000004</v>
      </c>
      <c r="BL113" s="161">
        <v>14.842842999999998</v>
      </c>
      <c r="BM113" s="161">
        <v>15.344812999999997</v>
      </c>
      <c r="BN113" s="161">
        <v>15.454585269990007</v>
      </c>
      <c r="BO113" s="161">
        <v>9.8689252387300055</v>
      </c>
      <c r="BP113" s="161">
        <v>8.0439209999999992</v>
      </c>
      <c r="BQ113" s="161">
        <v>0.56211199999999995</v>
      </c>
      <c r="BR113" s="161">
        <v>0</v>
      </c>
      <c r="BS113" s="161">
        <v>0</v>
      </c>
      <c r="BT113" s="161">
        <v>0</v>
      </c>
      <c r="BU113" s="161">
        <v>0</v>
      </c>
      <c r="BV113" s="161">
        <v>0</v>
      </c>
      <c r="BW113" s="161">
        <v>0</v>
      </c>
      <c r="BX113" s="161">
        <v>0</v>
      </c>
      <c r="BY113" s="161">
        <v>0</v>
      </c>
      <c r="BZ113" s="161">
        <v>0</v>
      </c>
      <c r="CA113" s="161">
        <v>0</v>
      </c>
      <c r="CB113" s="161">
        <v>0</v>
      </c>
      <c r="CC113" s="161">
        <v>0</v>
      </c>
      <c r="CD113" s="161">
        <v>0</v>
      </c>
      <c r="CE113" s="161">
        <v>0</v>
      </c>
      <c r="CF113" s="161">
        <v>0</v>
      </c>
      <c r="CG113" s="162">
        <v>0</v>
      </c>
    </row>
    <row r="114" spans="1:85" x14ac:dyDescent="0.35">
      <c r="A114" s="163"/>
      <c r="B114" s="58" t="s">
        <v>36</v>
      </c>
      <c r="C114" s="232"/>
      <c r="D114" s="161"/>
      <c r="E114" s="161"/>
      <c r="F114" s="161"/>
      <c r="G114" s="161"/>
      <c r="H114" s="161"/>
      <c r="I114" s="161"/>
      <c r="J114" s="161"/>
      <c r="K114" s="161"/>
      <c r="L114" s="161"/>
      <c r="M114" s="161"/>
      <c r="N114" s="161"/>
      <c r="O114" s="161"/>
      <c r="P114" s="161"/>
      <c r="Q114" s="161"/>
      <c r="R114" s="161"/>
      <c r="S114" s="161"/>
      <c r="T114" s="161"/>
      <c r="U114" s="161"/>
      <c r="V114" s="161"/>
      <c r="W114" s="161"/>
      <c r="X114" s="161"/>
      <c r="Y114" s="161"/>
      <c r="Z114" s="161"/>
      <c r="AA114" s="161"/>
      <c r="AB114" s="161"/>
      <c r="AC114" s="161"/>
      <c r="AD114" s="161"/>
      <c r="AE114" s="161"/>
      <c r="AF114" s="161"/>
      <c r="AG114" s="161"/>
      <c r="AH114" s="161">
        <f t="shared" ref="AH114:CE114" si="17">SUM(AH115,AH122)</f>
        <v>7589</v>
      </c>
      <c r="AI114" s="161">
        <f t="shared" si="17"/>
        <v>8852</v>
      </c>
      <c r="AJ114" s="161">
        <f t="shared" si="17"/>
        <v>10564</v>
      </c>
      <c r="AK114" s="161">
        <f t="shared" si="17"/>
        <v>12165</v>
      </c>
      <c r="AL114" s="161">
        <f t="shared" si="17"/>
        <v>13589</v>
      </c>
      <c r="AM114" s="161">
        <f t="shared" si="17"/>
        <v>14654</v>
      </c>
      <c r="AN114" s="161">
        <f t="shared" si="17"/>
        <v>15307</v>
      </c>
      <c r="AO114" s="161">
        <f t="shared" si="17"/>
        <v>16625</v>
      </c>
      <c r="AP114" s="161">
        <f t="shared" si="17"/>
        <v>17816.453000000001</v>
      </c>
      <c r="AQ114" s="161">
        <f t="shared" si="17"/>
        <v>18685.544999999998</v>
      </c>
      <c r="AR114" s="161">
        <f t="shared" si="17"/>
        <v>19273.72</v>
      </c>
      <c r="AS114" s="161">
        <f t="shared" si="17"/>
        <v>20731.936000000002</v>
      </c>
      <c r="AT114" s="161">
        <f t="shared" si="17"/>
        <v>22734.863000000001</v>
      </c>
      <c r="AU114" s="161">
        <f t="shared" si="17"/>
        <v>25578.864000000001</v>
      </c>
      <c r="AV114" s="161">
        <f t="shared" si="17"/>
        <v>26741.489000000001</v>
      </c>
      <c r="AW114" s="161">
        <f t="shared" si="17"/>
        <v>28219.280000000002</v>
      </c>
      <c r="AX114" s="161">
        <f t="shared" si="17"/>
        <v>28779.506000000001</v>
      </c>
      <c r="AY114" s="161">
        <f t="shared" si="17"/>
        <v>29998.344000000005</v>
      </c>
      <c r="AZ114" s="161">
        <f t="shared" si="17"/>
        <v>32024.285999999996</v>
      </c>
      <c r="BA114" s="161">
        <f t="shared" si="17"/>
        <v>33586</v>
      </c>
      <c r="BB114" s="161">
        <f t="shared" si="17"/>
        <v>35603.290999999997</v>
      </c>
      <c r="BC114" s="161">
        <f t="shared" si="17"/>
        <v>37802.438000000002</v>
      </c>
      <c r="BD114" s="161">
        <f t="shared" si="17"/>
        <v>38745.199999999997</v>
      </c>
      <c r="BE114" s="161">
        <f t="shared" si="17"/>
        <v>41921.603135450008</v>
      </c>
      <c r="BF114" s="161">
        <f t="shared" si="17"/>
        <v>44367.258565528275</v>
      </c>
      <c r="BG114" s="161">
        <f t="shared" si="17"/>
        <v>46506.352382756908</v>
      </c>
      <c r="BH114" s="161">
        <f t="shared" si="17"/>
        <v>48801.804999999993</v>
      </c>
      <c r="BI114" s="161">
        <f t="shared" si="17"/>
        <v>51422.462685710001</v>
      </c>
      <c r="BJ114" s="161">
        <f t="shared" si="17"/>
        <v>53663.45674691999</v>
      </c>
      <c r="BK114" s="161">
        <f t="shared" si="17"/>
        <v>57593.742352232308</v>
      </c>
      <c r="BL114" s="161">
        <f t="shared" si="17"/>
        <v>61584.34965923</v>
      </c>
      <c r="BM114" s="161">
        <f t="shared" si="17"/>
        <v>66895.841990320012</v>
      </c>
      <c r="BN114" s="161">
        <f t="shared" si="17"/>
        <v>69835.141333070002</v>
      </c>
      <c r="BO114" s="161">
        <f t="shared" si="17"/>
        <v>74150.519898250001</v>
      </c>
      <c r="BP114" s="161">
        <f t="shared" si="17"/>
        <v>79809.006438810029</v>
      </c>
      <c r="BQ114" s="161">
        <f t="shared" si="17"/>
        <v>83110.340476999991</v>
      </c>
      <c r="BR114" s="161">
        <f t="shared" si="17"/>
        <v>86515.830874880034</v>
      </c>
      <c r="BS114" s="161">
        <f t="shared" si="17"/>
        <v>89367.86147389999</v>
      </c>
      <c r="BT114" s="161">
        <f t="shared" si="17"/>
        <v>91580.290263549934</v>
      </c>
      <c r="BU114" s="161">
        <f t="shared" si="17"/>
        <v>93800.446975290019</v>
      </c>
      <c r="BV114" s="161">
        <f t="shared" si="17"/>
        <v>96743.369584550004</v>
      </c>
      <c r="BW114" s="161">
        <f t="shared" si="17"/>
        <v>98807.419040459965</v>
      </c>
      <c r="BX114" s="161">
        <f t="shared" si="17"/>
        <v>102034.15475553997</v>
      </c>
      <c r="BY114" s="161">
        <f t="shared" si="17"/>
        <v>104691.67042369001</v>
      </c>
      <c r="BZ114" s="161">
        <f t="shared" si="17"/>
        <v>110533.35656293998</v>
      </c>
      <c r="CA114" s="161">
        <f t="shared" si="17"/>
        <v>124106.07907995995</v>
      </c>
      <c r="CB114" s="161">
        <f t="shared" si="17"/>
        <v>136418.78910025879</v>
      </c>
      <c r="CC114" s="161">
        <f t="shared" si="17"/>
        <v>145574.3831711394</v>
      </c>
      <c r="CD114" s="161">
        <f t="shared" si="17"/>
        <v>153160.36959786399</v>
      </c>
      <c r="CE114" s="161">
        <f t="shared" si="17"/>
        <v>156143.93090250372</v>
      </c>
      <c r="CF114" s="161">
        <f>SUM(CF115,CF122)</f>
        <v>160855.43310927798</v>
      </c>
      <c r="CG114" s="162">
        <f>SUM(CG115,CG122)</f>
        <v>168661.69750282279</v>
      </c>
    </row>
    <row r="115" spans="1:85" x14ac:dyDescent="0.35">
      <c r="A115" s="163"/>
      <c r="B115" s="56" t="s">
        <v>383</v>
      </c>
      <c r="C115" s="232" t="s">
        <v>380</v>
      </c>
      <c r="D115" s="161"/>
      <c r="E115" s="161"/>
      <c r="F115" s="161"/>
      <c r="G115" s="161"/>
      <c r="H115" s="161"/>
      <c r="I115" s="161"/>
      <c r="J115" s="161"/>
      <c r="K115" s="161"/>
      <c r="L115" s="161"/>
      <c r="M115" s="161"/>
      <c r="N115" s="161"/>
      <c r="O115" s="161"/>
      <c r="P115" s="161"/>
      <c r="Q115" s="161"/>
      <c r="R115" s="161"/>
      <c r="S115" s="161"/>
      <c r="T115" s="161"/>
      <c r="U115" s="161"/>
      <c r="V115" s="161"/>
      <c r="W115" s="161"/>
      <c r="X115" s="161"/>
      <c r="Y115" s="161"/>
      <c r="Z115" s="161"/>
      <c r="AA115" s="161"/>
      <c r="AB115" s="161"/>
      <c r="AC115" s="161"/>
      <c r="AD115" s="161"/>
      <c r="AE115" s="161"/>
      <c r="AF115" s="161"/>
      <c r="AG115" s="161"/>
      <c r="AH115" s="161">
        <f t="shared" ref="AH115:BM115" si="18">SUM(AH116:AH121)</f>
        <v>7552</v>
      </c>
      <c r="AI115" s="161">
        <f t="shared" si="18"/>
        <v>8816</v>
      </c>
      <c r="AJ115" s="161">
        <f t="shared" si="18"/>
        <v>10526</v>
      </c>
      <c r="AK115" s="161">
        <f t="shared" si="18"/>
        <v>12126</v>
      </c>
      <c r="AL115" s="161">
        <f t="shared" si="18"/>
        <v>13549</v>
      </c>
      <c r="AM115" s="161">
        <f t="shared" si="18"/>
        <v>14613</v>
      </c>
      <c r="AN115" s="161">
        <f t="shared" si="18"/>
        <v>15268</v>
      </c>
      <c r="AO115" s="161">
        <f t="shared" si="18"/>
        <v>16584</v>
      </c>
      <c r="AP115" s="161">
        <f t="shared" si="18"/>
        <v>17779.453000000001</v>
      </c>
      <c r="AQ115" s="161">
        <f t="shared" si="18"/>
        <v>18648.391</v>
      </c>
      <c r="AR115" s="161">
        <f t="shared" si="18"/>
        <v>19237.593000000001</v>
      </c>
      <c r="AS115" s="161">
        <f t="shared" si="18"/>
        <v>20697.363000000001</v>
      </c>
      <c r="AT115" s="161">
        <f t="shared" si="18"/>
        <v>22699.034</v>
      </c>
      <c r="AU115" s="161">
        <f t="shared" si="18"/>
        <v>25543.024000000001</v>
      </c>
      <c r="AV115" s="161">
        <f t="shared" si="18"/>
        <v>26705.927</v>
      </c>
      <c r="AW115" s="161">
        <f t="shared" si="18"/>
        <v>28183.114000000001</v>
      </c>
      <c r="AX115" s="161">
        <f t="shared" si="18"/>
        <v>28744.81</v>
      </c>
      <c r="AY115" s="161">
        <f t="shared" si="18"/>
        <v>29962.569000000003</v>
      </c>
      <c r="AZ115" s="161">
        <f t="shared" si="18"/>
        <v>31994.560999999998</v>
      </c>
      <c r="BA115" s="161">
        <f t="shared" si="18"/>
        <v>33556.756999999998</v>
      </c>
      <c r="BB115" s="161">
        <f t="shared" si="18"/>
        <v>35574.510999999999</v>
      </c>
      <c r="BC115" s="161">
        <f t="shared" si="18"/>
        <v>37774.760999999999</v>
      </c>
      <c r="BD115" s="161">
        <f t="shared" si="18"/>
        <v>38717.656999999999</v>
      </c>
      <c r="BE115" s="161">
        <f t="shared" si="18"/>
        <v>41893.001853800008</v>
      </c>
      <c r="BF115" s="161">
        <f t="shared" si="18"/>
        <v>44338.400971748277</v>
      </c>
      <c r="BG115" s="161">
        <f t="shared" si="18"/>
        <v>46476.654559836905</v>
      </c>
      <c r="BH115" s="161">
        <f t="shared" si="18"/>
        <v>48771.517999999996</v>
      </c>
      <c r="BI115" s="161">
        <f t="shared" si="18"/>
        <v>51391.939927300002</v>
      </c>
      <c r="BJ115" s="161">
        <f t="shared" si="18"/>
        <v>53629.367547699992</v>
      </c>
      <c r="BK115" s="161">
        <f t="shared" si="18"/>
        <v>57554.148143162311</v>
      </c>
      <c r="BL115" s="161">
        <f t="shared" si="18"/>
        <v>61539.334872430001</v>
      </c>
      <c r="BM115" s="161">
        <f t="shared" si="18"/>
        <v>66848.160442100008</v>
      </c>
      <c r="BN115" s="161">
        <f t="shared" ref="BN115:CE115" si="19">SUM(BN116:BN121)</f>
        <v>69777.042747119995</v>
      </c>
      <c r="BO115" s="161">
        <f t="shared" si="19"/>
        <v>74087.953530660001</v>
      </c>
      <c r="BP115" s="161">
        <f t="shared" si="19"/>
        <v>79733.982094140025</v>
      </c>
      <c r="BQ115" s="161">
        <f t="shared" si="19"/>
        <v>83014.68745279999</v>
      </c>
      <c r="BR115" s="161">
        <f t="shared" si="19"/>
        <v>86427.717724600036</v>
      </c>
      <c r="BS115" s="161">
        <f t="shared" si="19"/>
        <v>89274.966169329986</v>
      </c>
      <c r="BT115" s="161">
        <f t="shared" si="19"/>
        <v>91481.012978129933</v>
      </c>
      <c r="BU115" s="161">
        <f t="shared" si="19"/>
        <v>93695.825169830016</v>
      </c>
      <c r="BV115" s="161">
        <f t="shared" si="19"/>
        <v>96630.245524619997</v>
      </c>
      <c r="BW115" s="161">
        <f t="shared" si="19"/>
        <v>98688.75562941996</v>
      </c>
      <c r="BX115" s="161">
        <f t="shared" si="19"/>
        <v>101901.05001043997</v>
      </c>
      <c r="BY115" s="161">
        <f t="shared" si="19"/>
        <v>104533.25621006</v>
      </c>
      <c r="BZ115" s="161">
        <f t="shared" si="19"/>
        <v>110355.45940816998</v>
      </c>
      <c r="CA115" s="161">
        <f t="shared" si="19"/>
        <v>123883.84170832994</v>
      </c>
      <c r="CB115" s="161">
        <f t="shared" si="19"/>
        <v>136205.70368071483</v>
      </c>
      <c r="CC115" s="161">
        <f t="shared" si="19"/>
        <v>145360.1122913505</v>
      </c>
      <c r="CD115" s="161">
        <f t="shared" si="19"/>
        <v>152935.66227010096</v>
      </c>
      <c r="CE115" s="161">
        <f t="shared" si="19"/>
        <v>155911.78552187374</v>
      </c>
      <c r="CF115" s="161">
        <f>SUM(CF116:CF121)</f>
        <v>160624.11578180446</v>
      </c>
      <c r="CG115" s="162">
        <f>SUM(CG116:CG121)</f>
        <v>168426.94783154404</v>
      </c>
    </row>
    <row r="116" spans="1:85" x14ac:dyDescent="0.35">
      <c r="A116" s="163"/>
      <c r="B116" s="200" t="s">
        <v>491</v>
      </c>
      <c r="C116" s="232"/>
      <c r="D116" s="161"/>
      <c r="E116" s="161"/>
      <c r="F116" s="161"/>
      <c r="G116" s="161"/>
      <c r="H116" s="161"/>
      <c r="I116" s="161"/>
      <c r="J116" s="161"/>
      <c r="K116" s="161"/>
      <c r="L116" s="161"/>
      <c r="M116" s="161"/>
      <c r="N116" s="161"/>
      <c r="O116" s="161"/>
      <c r="P116" s="161"/>
      <c r="Q116" s="161"/>
      <c r="R116" s="161"/>
      <c r="S116" s="161"/>
      <c r="T116" s="161"/>
      <c r="U116" s="161"/>
      <c r="V116" s="161"/>
      <c r="W116" s="161"/>
      <c r="X116" s="161"/>
      <c r="Y116" s="161"/>
      <c r="Z116" s="161"/>
      <c r="AA116" s="161"/>
      <c r="AB116" s="161"/>
      <c r="AC116" s="161"/>
      <c r="AD116" s="161"/>
      <c r="AE116" s="161"/>
      <c r="AF116" s="161"/>
      <c r="AG116" s="161"/>
      <c r="AH116" s="161">
        <v>7552</v>
      </c>
      <c r="AI116" s="161">
        <v>8815</v>
      </c>
      <c r="AJ116" s="161">
        <v>10518</v>
      </c>
      <c r="AK116" s="161">
        <v>12107</v>
      </c>
      <c r="AL116" s="161">
        <v>13509</v>
      </c>
      <c r="AM116" s="161">
        <v>14553</v>
      </c>
      <c r="AN116" s="161">
        <v>15181</v>
      </c>
      <c r="AO116" s="161">
        <v>16443</v>
      </c>
      <c r="AP116" s="161">
        <v>17560.36</v>
      </c>
      <c r="AQ116" s="161">
        <v>18355.971000000001</v>
      </c>
      <c r="AR116" s="161">
        <v>18857.098000000002</v>
      </c>
      <c r="AS116" s="161">
        <v>20171.257000000001</v>
      </c>
      <c r="AT116" s="161">
        <v>21972.580999999998</v>
      </c>
      <c r="AU116" s="161">
        <v>24450.99</v>
      </c>
      <c r="AV116" s="161">
        <v>25364.328000000001</v>
      </c>
      <c r="AW116" s="161">
        <v>26546.062000000002</v>
      </c>
      <c r="AX116" s="161">
        <v>26859.15</v>
      </c>
      <c r="AY116" s="161">
        <v>27740.434000000001</v>
      </c>
      <c r="AZ116" s="161">
        <v>29238.920999999998</v>
      </c>
      <c r="BA116" s="161">
        <v>30391.121999999999</v>
      </c>
      <c r="BB116" s="161">
        <v>31914.134999999998</v>
      </c>
      <c r="BC116" s="161">
        <v>33377.665495317</v>
      </c>
      <c r="BD116" s="161">
        <v>32886.690685359994</v>
      </c>
      <c r="BE116" s="161">
        <v>35420.719669182879</v>
      </c>
      <c r="BF116" s="161">
        <v>37284.042076120684</v>
      </c>
      <c r="BG116" s="161">
        <v>38505.283116754588</v>
      </c>
      <c r="BH116" s="161">
        <v>40026.295326250001</v>
      </c>
      <c r="BI116" s="161">
        <v>41780.351999849998</v>
      </c>
      <c r="BJ116" s="161">
        <v>43129.110323089997</v>
      </c>
      <c r="BK116" s="161">
        <v>45774.817325406155</v>
      </c>
      <c r="BL116" s="161">
        <v>48323.221362397162</v>
      </c>
      <c r="BM116" s="161">
        <v>51848.801061122263</v>
      </c>
      <c r="BN116" s="161">
        <v>54097.476088878946</v>
      </c>
      <c r="BO116" s="161">
        <v>57360.707342025926</v>
      </c>
      <c r="BP116" s="161">
        <v>61155.804856264447</v>
      </c>
      <c r="BQ116" s="161">
        <v>63491.474743577586</v>
      </c>
      <c r="BR116" s="161">
        <v>65864.526208284093</v>
      </c>
      <c r="BS116" s="161">
        <v>68092.517947238579</v>
      </c>
      <c r="BT116" s="161">
        <v>68936.397712484904</v>
      </c>
      <c r="BU116" s="161">
        <v>68234.40159905277</v>
      </c>
      <c r="BV116" s="161">
        <v>67573.790798066111</v>
      </c>
      <c r="BW116" s="161">
        <v>66781.129154952563</v>
      </c>
      <c r="BX116" s="161">
        <v>67192.990052109904</v>
      </c>
      <c r="BY116" s="161">
        <v>64908.458625963816</v>
      </c>
      <c r="BZ116" s="161">
        <v>63985.318023766231</v>
      </c>
      <c r="CA116" s="161">
        <v>65818.184849924364</v>
      </c>
      <c r="CB116" s="161">
        <v>66964.485074552169</v>
      </c>
      <c r="CC116" s="161">
        <v>66684.548364467715</v>
      </c>
      <c r="CD116" s="161">
        <v>65944.250369781337</v>
      </c>
      <c r="CE116" s="161">
        <v>63928.980112582321</v>
      </c>
      <c r="CF116" s="161">
        <v>61543.052972942802</v>
      </c>
      <c r="CG116" s="162">
        <v>59166.90882793269</v>
      </c>
    </row>
    <row r="117" spans="1:85" x14ac:dyDescent="0.35">
      <c r="A117" s="163"/>
      <c r="B117" s="200" t="s">
        <v>512</v>
      </c>
      <c r="C117" s="232"/>
      <c r="D117" s="161"/>
      <c r="E117" s="161"/>
      <c r="F117" s="161"/>
      <c r="G117" s="161"/>
      <c r="H117" s="161"/>
      <c r="I117" s="161"/>
      <c r="J117" s="161"/>
      <c r="K117" s="161"/>
      <c r="L117" s="161"/>
      <c r="M117" s="161"/>
      <c r="N117" s="161"/>
      <c r="O117" s="161"/>
      <c r="P117" s="161"/>
      <c r="Q117" s="161"/>
      <c r="R117" s="161"/>
      <c r="S117" s="161"/>
      <c r="T117" s="161"/>
      <c r="U117" s="161"/>
      <c r="V117" s="161"/>
      <c r="W117" s="161"/>
      <c r="X117" s="161"/>
      <c r="Y117" s="161"/>
      <c r="Z117" s="161"/>
      <c r="AA117" s="161"/>
      <c r="AB117" s="161"/>
      <c r="AC117" s="161"/>
      <c r="AD117" s="161"/>
      <c r="AE117" s="161"/>
      <c r="AF117" s="161"/>
      <c r="AG117" s="161"/>
      <c r="AH117" s="161">
        <v>0</v>
      </c>
      <c r="AI117" s="161">
        <v>1</v>
      </c>
      <c r="AJ117" s="161">
        <v>8</v>
      </c>
      <c r="AK117" s="161">
        <v>19</v>
      </c>
      <c r="AL117" s="161">
        <v>40</v>
      </c>
      <c r="AM117" s="161">
        <v>60</v>
      </c>
      <c r="AN117" s="161">
        <v>87</v>
      </c>
      <c r="AO117" s="161">
        <v>141</v>
      </c>
      <c r="AP117" s="161">
        <v>219.09299999999999</v>
      </c>
      <c r="AQ117" s="161">
        <v>292.42</v>
      </c>
      <c r="AR117" s="161">
        <v>380.495</v>
      </c>
      <c r="AS117" s="161">
        <v>526.10599999999999</v>
      </c>
      <c r="AT117" s="161">
        <v>726.45299999999997</v>
      </c>
      <c r="AU117" s="161">
        <v>1092.0340000000001</v>
      </c>
      <c r="AV117" s="161">
        <v>1341.5989999999999</v>
      </c>
      <c r="AW117" s="161">
        <v>1637.0519999999999</v>
      </c>
      <c r="AX117" s="161">
        <v>1885.66</v>
      </c>
      <c r="AY117" s="161">
        <v>2222.1350000000002</v>
      </c>
      <c r="AZ117" s="161">
        <v>2755.64</v>
      </c>
      <c r="BA117" s="161">
        <v>3165.6350000000002</v>
      </c>
      <c r="BB117" s="161">
        <v>3660.3760000000002</v>
      </c>
      <c r="BC117" s="161">
        <v>4397.0955046829995</v>
      </c>
      <c r="BD117" s="161">
        <v>4731.2979999999998</v>
      </c>
      <c r="BE117" s="161">
        <v>5327.7833360571276</v>
      </c>
      <c r="BF117" s="161">
        <v>5868.9417107775953</v>
      </c>
      <c r="BG117" s="161">
        <v>6648.4214836423171</v>
      </c>
      <c r="BH117" s="161">
        <v>7362.7420000000002</v>
      </c>
      <c r="BI117" s="161">
        <v>8161.3418322999996</v>
      </c>
      <c r="BJ117" s="161">
        <v>8951.9807621599994</v>
      </c>
      <c r="BK117" s="161">
        <v>10025.547447100002</v>
      </c>
      <c r="BL117" s="161">
        <v>11171.999606900003</v>
      </c>
      <c r="BM117" s="161">
        <v>12696.219372410003</v>
      </c>
      <c r="BN117" s="161">
        <v>13074.350907085996</v>
      </c>
      <c r="BO117" s="161">
        <v>14166.501676169999</v>
      </c>
      <c r="BP117" s="161">
        <v>15766.881886475003</v>
      </c>
      <c r="BQ117" s="161">
        <v>16663.691062059166</v>
      </c>
      <c r="BR117" s="161">
        <v>17633.143730207517</v>
      </c>
      <c r="BS117" s="161">
        <v>18224.782200854486</v>
      </c>
      <c r="BT117" s="161">
        <v>18134.792022653575</v>
      </c>
      <c r="BU117" s="161">
        <v>17984.26812492009</v>
      </c>
      <c r="BV117" s="161">
        <v>18214.194374105791</v>
      </c>
      <c r="BW117" s="161">
        <v>18348.723756922442</v>
      </c>
      <c r="BX117" s="161">
        <v>17858.497166502981</v>
      </c>
      <c r="BY117" s="161">
        <v>17382.061162804323</v>
      </c>
      <c r="BZ117" s="161">
        <v>17247.54195820327</v>
      </c>
      <c r="CA117" s="161">
        <v>19188.877277740285</v>
      </c>
      <c r="CB117" s="161">
        <v>19804.918426726603</v>
      </c>
      <c r="CC117" s="161">
        <v>19529.158225342697</v>
      </c>
      <c r="CD117" s="161">
        <v>19438.901355917671</v>
      </c>
      <c r="CE117" s="161">
        <v>18873.812174583447</v>
      </c>
      <c r="CF117" s="161">
        <v>18196.125840330631</v>
      </c>
      <c r="CG117" s="162">
        <v>17509.25327561628</v>
      </c>
    </row>
    <row r="118" spans="1:85" x14ac:dyDescent="0.35">
      <c r="A118" s="163"/>
      <c r="B118" s="200" t="s">
        <v>513</v>
      </c>
      <c r="C118" s="232"/>
      <c r="D118" s="161"/>
      <c r="E118" s="161"/>
      <c r="F118" s="161"/>
      <c r="G118" s="161"/>
      <c r="H118" s="161"/>
      <c r="I118" s="161"/>
      <c r="J118" s="161"/>
      <c r="K118" s="161"/>
      <c r="L118" s="161"/>
      <c r="M118" s="161"/>
      <c r="N118" s="161"/>
      <c r="O118" s="161"/>
      <c r="P118" s="161"/>
      <c r="Q118" s="161"/>
      <c r="R118" s="161"/>
      <c r="S118" s="161"/>
      <c r="T118" s="161"/>
      <c r="U118" s="161"/>
      <c r="V118" s="161"/>
      <c r="W118" s="161"/>
      <c r="X118" s="161"/>
      <c r="Y118" s="161"/>
      <c r="Z118" s="161"/>
      <c r="AA118" s="161"/>
      <c r="AB118" s="161"/>
      <c r="AC118" s="161"/>
      <c r="AD118" s="161"/>
      <c r="AE118" s="161"/>
      <c r="AF118" s="161"/>
      <c r="AG118" s="161"/>
      <c r="AH118" s="161"/>
      <c r="AI118" s="161"/>
      <c r="AJ118" s="161"/>
      <c r="AK118" s="161"/>
      <c r="AL118" s="161"/>
      <c r="AM118" s="161"/>
      <c r="AN118" s="161"/>
      <c r="AO118" s="161"/>
      <c r="AP118" s="161"/>
      <c r="AQ118" s="161"/>
      <c r="AR118" s="161"/>
      <c r="AS118" s="161"/>
      <c r="AT118" s="161"/>
      <c r="AU118" s="161"/>
      <c r="AV118" s="161"/>
      <c r="AW118" s="161"/>
      <c r="AX118" s="161"/>
      <c r="AY118" s="161"/>
      <c r="AZ118" s="161"/>
      <c r="BA118" s="161"/>
      <c r="BB118" s="161"/>
      <c r="BC118" s="161"/>
      <c r="BD118" s="161">
        <v>1099.6683146400001</v>
      </c>
      <c r="BE118" s="161">
        <v>1144.4988485600004</v>
      </c>
      <c r="BF118" s="161">
        <v>1185.4171848499998</v>
      </c>
      <c r="BG118" s="161">
        <v>1322.9499594399999</v>
      </c>
      <c r="BH118" s="161">
        <v>1382.4806737499998</v>
      </c>
      <c r="BI118" s="161">
        <v>1450.2460951499997</v>
      </c>
      <c r="BJ118" s="161">
        <v>1507.2713076100001</v>
      </c>
      <c r="BK118" s="161">
        <v>1595.1330525061512</v>
      </c>
      <c r="BL118" s="161">
        <v>1696.1175015328326</v>
      </c>
      <c r="BM118" s="161">
        <v>1803.6566907777408</v>
      </c>
      <c r="BN118" s="161">
        <v>1841.4891045270388</v>
      </c>
      <c r="BO118" s="161">
        <v>1928.517541864087</v>
      </c>
      <c r="BP118" s="161">
        <v>2057.8452180005802</v>
      </c>
      <c r="BQ118" s="161">
        <v>2120.523072903236</v>
      </c>
      <c r="BR118" s="161">
        <v>2184.8482328354826</v>
      </c>
      <c r="BS118" s="161">
        <v>2207.3069311882009</v>
      </c>
      <c r="BT118" s="161">
        <v>2157.4583034014645</v>
      </c>
      <c r="BU118" s="161">
        <v>2097.8760606459073</v>
      </c>
      <c r="BV118" s="161">
        <v>2071.5651535127631</v>
      </c>
      <c r="BW118" s="161">
        <v>2042.1948411368223</v>
      </c>
      <c r="BX118" s="161">
        <v>1948.1148638046461</v>
      </c>
      <c r="BY118" s="161">
        <v>1870.3315385699634</v>
      </c>
      <c r="BZ118" s="161">
        <v>1815.0799635220912</v>
      </c>
      <c r="CA118" s="161">
        <v>1903.3687396456135</v>
      </c>
      <c r="CB118" s="161">
        <v>1894.2866555800401</v>
      </c>
      <c r="CC118" s="161">
        <v>1848.7913666209506</v>
      </c>
      <c r="CD118" s="161">
        <v>1804.6681222827567</v>
      </c>
      <c r="CE118" s="161">
        <v>1730.6176279548395</v>
      </c>
      <c r="CF118" s="161">
        <v>1650.4942379368822</v>
      </c>
      <c r="CG118" s="162">
        <v>1570.5288535250638</v>
      </c>
    </row>
    <row r="119" spans="1:85" x14ac:dyDescent="0.35">
      <c r="A119" s="163"/>
      <c r="B119" s="200" t="s">
        <v>514</v>
      </c>
      <c r="C119" s="232"/>
      <c r="D119" s="161"/>
      <c r="E119" s="161"/>
      <c r="F119" s="161"/>
      <c r="G119" s="161"/>
      <c r="H119" s="161"/>
      <c r="I119" s="161"/>
      <c r="J119" s="161"/>
      <c r="K119" s="161"/>
      <c r="L119" s="161"/>
      <c r="M119" s="161"/>
      <c r="N119" s="161"/>
      <c r="O119" s="161"/>
      <c r="P119" s="161"/>
      <c r="Q119" s="161"/>
      <c r="R119" s="161"/>
      <c r="S119" s="161"/>
      <c r="T119" s="161"/>
      <c r="U119" s="161"/>
      <c r="V119" s="161"/>
      <c r="W119" s="161"/>
      <c r="X119" s="161"/>
      <c r="Y119" s="161"/>
      <c r="Z119" s="161"/>
      <c r="AA119" s="161"/>
      <c r="AB119" s="161"/>
      <c r="AC119" s="161"/>
      <c r="AD119" s="161"/>
      <c r="AE119" s="161"/>
      <c r="AF119" s="161"/>
      <c r="AG119" s="161"/>
      <c r="AH119" s="161">
        <v>0</v>
      </c>
      <c r="AI119" s="161">
        <v>0</v>
      </c>
      <c r="AJ119" s="161">
        <v>0</v>
      </c>
      <c r="AK119" s="161">
        <v>0</v>
      </c>
      <c r="AL119" s="161">
        <v>0</v>
      </c>
      <c r="AM119" s="161">
        <v>0</v>
      </c>
      <c r="AN119" s="161">
        <v>0</v>
      </c>
      <c r="AO119" s="161">
        <v>0</v>
      </c>
      <c r="AP119" s="161">
        <v>0</v>
      </c>
      <c r="AQ119" s="161">
        <v>0</v>
      </c>
      <c r="AR119" s="161">
        <v>0</v>
      </c>
      <c r="AS119" s="161">
        <v>0</v>
      </c>
      <c r="AT119" s="161">
        <v>0</v>
      </c>
      <c r="AU119" s="161">
        <v>0</v>
      </c>
      <c r="AV119" s="161">
        <v>0</v>
      </c>
      <c r="AW119" s="161">
        <v>0</v>
      </c>
      <c r="AX119" s="161">
        <v>0</v>
      </c>
      <c r="AY119" s="161">
        <v>0</v>
      </c>
      <c r="AZ119" s="161">
        <v>0</v>
      </c>
      <c r="BA119" s="161">
        <v>0</v>
      </c>
      <c r="BB119" s="161">
        <v>0</v>
      </c>
      <c r="BC119" s="161">
        <v>0</v>
      </c>
      <c r="BD119" s="161">
        <v>0</v>
      </c>
      <c r="BE119" s="161">
        <v>0</v>
      </c>
      <c r="BF119" s="161">
        <v>0</v>
      </c>
      <c r="BG119" s="161">
        <v>0</v>
      </c>
      <c r="BH119" s="161">
        <v>0</v>
      </c>
      <c r="BI119" s="161">
        <v>0</v>
      </c>
      <c r="BJ119" s="161">
        <v>41.005154839999996</v>
      </c>
      <c r="BK119" s="161">
        <v>158.65031815</v>
      </c>
      <c r="BL119" s="161">
        <v>347.99640159999996</v>
      </c>
      <c r="BM119" s="161">
        <v>499.48331779</v>
      </c>
      <c r="BN119" s="161">
        <v>763.72664662801776</v>
      </c>
      <c r="BO119" s="161">
        <v>632.22697060000007</v>
      </c>
      <c r="BP119" s="161">
        <v>753.45013339999991</v>
      </c>
      <c r="BQ119" s="161">
        <v>738.99857426000017</v>
      </c>
      <c r="BR119" s="161">
        <v>745.19955327293599</v>
      </c>
      <c r="BS119" s="161">
        <v>750.35909004872349</v>
      </c>
      <c r="BT119" s="161">
        <v>843.26833552000005</v>
      </c>
      <c r="BU119" s="161">
        <v>773.7962701000821</v>
      </c>
      <c r="BV119" s="161">
        <v>755.74334992456068</v>
      </c>
      <c r="BW119" s="161">
        <v>651.21979876854232</v>
      </c>
      <c r="BX119" s="161">
        <v>522.30759835282458</v>
      </c>
      <c r="BY119" s="161">
        <v>329.66024383962531</v>
      </c>
      <c r="BZ119" s="161">
        <v>422.51825136916608</v>
      </c>
      <c r="CA119" s="161">
        <v>388.75712992095555</v>
      </c>
      <c r="CB119" s="161">
        <v>372.62481958926941</v>
      </c>
      <c r="CC119" s="161">
        <v>362.29160436549984</v>
      </c>
      <c r="CD119" s="161">
        <v>286.19482832631019</v>
      </c>
      <c r="CE119" s="161">
        <v>204.06414329776567</v>
      </c>
      <c r="CF119" s="161">
        <v>138.18174637780373</v>
      </c>
      <c r="CG119" s="162">
        <v>88.327678108537853</v>
      </c>
    </row>
    <row r="120" spans="1:85" x14ac:dyDescent="0.35">
      <c r="A120" s="163"/>
      <c r="B120" s="200" t="s">
        <v>515</v>
      </c>
      <c r="C120" s="232"/>
      <c r="D120" s="161"/>
      <c r="E120" s="161"/>
      <c r="F120" s="161"/>
      <c r="G120" s="161"/>
      <c r="H120" s="161"/>
      <c r="I120" s="161"/>
      <c r="J120" s="161"/>
      <c r="K120" s="161"/>
      <c r="L120" s="161"/>
      <c r="M120" s="161"/>
      <c r="N120" s="161"/>
      <c r="O120" s="161"/>
      <c r="P120" s="161"/>
      <c r="Q120" s="161"/>
      <c r="R120" s="161"/>
      <c r="S120" s="161"/>
      <c r="T120" s="161"/>
      <c r="U120" s="161"/>
      <c r="V120" s="161"/>
      <c r="W120" s="161"/>
      <c r="X120" s="161"/>
      <c r="Y120" s="161"/>
      <c r="Z120" s="161"/>
      <c r="AA120" s="161"/>
      <c r="AB120" s="161"/>
      <c r="AC120" s="161"/>
      <c r="AD120" s="161"/>
      <c r="AE120" s="161"/>
      <c r="AF120" s="161"/>
      <c r="AG120" s="161"/>
      <c r="AH120" s="161"/>
      <c r="AI120" s="161"/>
      <c r="AJ120" s="161"/>
      <c r="AK120" s="161"/>
      <c r="AL120" s="161"/>
      <c r="AM120" s="161"/>
      <c r="AN120" s="161"/>
      <c r="AO120" s="161"/>
      <c r="AP120" s="161"/>
      <c r="AQ120" s="161"/>
      <c r="AR120" s="161"/>
      <c r="AS120" s="161"/>
      <c r="AT120" s="161"/>
      <c r="AU120" s="161"/>
      <c r="AV120" s="161"/>
      <c r="AW120" s="161"/>
      <c r="AX120" s="161"/>
      <c r="AY120" s="161"/>
      <c r="AZ120" s="161"/>
      <c r="BA120" s="161"/>
      <c r="BB120" s="161"/>
      <c r="BC120" s="161"/>
      <c r="BD120" s="161"/>
      <c r="BE120" s="161"/>
      <c r="BF120" s="161"/>
      <c r="BG120" s="161"/>
      <c r="BH120" s="161"/>
      <c r="BI120" s="161"/>
      <c r="BJ120" s="161"/>
      <c r="BK120" s="161"/>
      <c r="BL120" s="161"/>
      <c r="BM120" s="161"/>
      <c r="BN120" s="161"/>
      <c r="BO120" s="161"/>
      <c r="BP120" s="161"/>
      <c r="BQ120" s="161"/>
      <c r="BR120" s="161"/>
      <c r="BS120" s="161"/>
      <c r="BT120" s="161">
        <v>1346.5040417899927</v>
      </c>
      <c r="BU120" s="161">
        <v>4411.5230526242794</v>
      </c>
      <c r="BV120" s="161">
        <v>7688.5788062906558</v>
      </c>
      <c r="BW120" s="161">
        <v>10447.128793449607</v>
      </c>
      <c r="BX120" s="161">
        <v>13869.917403119598</v>
      </c>
      <c r="BY120" s="161">
        <v>19408.24378017227</v>
      </c>
      <c r="BZ120" s="161">
        <v>26099.609042329223</v>
      </c>
      <c r="CA120" s="161">
        <v>35587.009646258382</v>
      </c>
      <c r="CB120" s="161">
        <v>45986.704445982454</v>
      </c>
      <c r="CC120" s="161">
        <v>55633.446286570455</v>
      </c>
      <c r="CD120" s="161">
        <v>64045.266453065822</v>
      </c>
      <c r="CE120" s="161">
        <v>69692.844853120027</v>
      </c>
      <c r="CF120" s="161">
        <v>77546.537782068946</v>
      </c>
      <c r="CG120" s="162">
        <v>88462.631782316967</v>
      </c>
    </row>
    <row r="121" spans="1:85" x14ac:dyDescent="0.35">
      <c r="A121" s="163"/>
      <c r="B121" s="200" t="s">
        <v>516</v>
      </c>
      <c r="C121" s="232"/>
      <c r="D121" s="161"/>
      <c r="E121" s="161"/>
      <c r="F121" s="161"/>
      <c r="G121" s="161"/>
      <c r="H121" s="161"/>
      <c r="I121" s="161"/>
      <c r="J121" s="161"/>
      <c r="K121" s="161"/>
      <c r="L121" s="161"/>
      <c r="M121" s="161"/>
      <c r="N121" s="161"/>
      <c r="O121" s="161"/>
      <c r="P121" s="161"/>
      <c r="Q121" s="161"/>
      <c r="R121" s="161"/>
      <c r="S121" s="161"/>
      <c r="T121" s="161"/>
      <c r="U121" s="161"/>
      <c r="V121" s="161"/>
      <c r="W121" s="161"/>
      <c r="X121" s="161"/>
      <c r="Y121" s="161"/>
      <c r="Z121" s="161"/>
      <c r="AA121" s="161"/>
      <c r="AB121" s="161"/>
      <c r="AC121" s="161"/>
      <c r="AD121" s="161"/>
      <c r="AE121" s="161"/>
      <c r="AF121" s="161"/>
      <c r="AG121" s="161"/>
      <c r="AH121" s="161"/>
      <c r="AI121" s="161"/>
      <c r="AJ121" s="161"/>
      <c r="AK121" s="161"/>
      <c r="AL121" s="161"/>
      <c r="AM121" s="161"/>
      <c r="AN121" s="161"/>
      <c r="AO121" s="161"/>
      <c r="AP121" s="161"/>
      <c r="AQ121" s="161"/>
      <c r="AR121" s="161"/>
      <c r="AS121" s="161"/>
      <c r="AT121" s="161"/>
      <c r="AU121" s="161"/>
      <c r="AV121" s="161"/>
      <c r="AW121" s="161"/>
      <c r="AX121" s="161"/>
      <c r="AY121" s="161"/>
      <c r="AZ121" s="161"/>
      <c r="BA121" s="161"/>
      <c r="BB121" s="161"/>
      <c r="BC121" s="161"/>
      <c r="BD121" s="161"/>
      <c r="BE121" s="161"/>
      <c r="BF121" s="161"/>
      <c r="BG121" s="161"/>
      <c r="BH121" s="161"/>
      <c r="BI121" s="161"/>
      <c r="BJ121" s="161"/>
      <c r="BK121" s="161"/>
      <c r="BL121" s="161"/>
      <c r="BM121" s="161"/>
      <c r="BN121" s="161"/>
      <c r="BO121" s="161"/>
      <c r="BP121" s="161"/>
      <c r="BQ121" s="161"/>
      <c r="BR121" s="161"/>
      <c r="BS121" s="161"/>
      <c r="BT121" s="161">
        <v>62.592562279999946</v>
      </c>
      <c r="BU121" s="161">
        <v>193.96006248688587</v>
      </c>
      <c r="BV121" s="161">
        <v>326.3730427201121</v>
      </c>
      <c r="BW121" s="161">
        <v>418.35928419000038</v>
      </c>
      <c r="BX121" s="161">
        <v>509.22292654999933</v>
      </c>
      <c r="BY121" s="161">
        <v>634.50085871000056</v>
      </c>
      <c r="BZ121" s="161">
        <v>785.39216897999972</v>
      </c>
      <c r="CA121" s="161">
        <v>997.64406484033759</v>
      </c>
      <c r="CB121" s="161">
        <v>1182.6842582842835</v>
      </c>
      <c r="CC121" s="161">
        <v>1301.8764439831623</v>
      </c>
      <c r="CD121" s="161">
        <v>1416.3811407270939</v>
      </c>
      <c r="CE121" s="161">
        <v>1481.4666103353247</v>
      </c>
      <c r="CF121" s="161">
        <v>1549.7232021473653</v>
      </c>
      <c r="CG121" s="162">
        <v>1629.2974140445071</v>
      </c>
    </row>
    <row r="122" spans="1:85" x14ac:dyDescent="0.35">
      <c r="A122" s="163"/>
      <c r="B122" s="56" t="s">
        <v>517</v>
      </c>
      <c r="C122" s="232" t="s">
        <v>376</v>
      </c>
      <c r="D122" s="161"/>
      <c r="E122" s="161"/>
      <c r="F122" s="161"/>
      <c r="G122" s="161"/>
      <c r="H122" s="161"/>
      <c r="I122" s="161"/>
      <c r="J122" s="161"/>
      <c r="K122" s="161"/>
      <c r="L122" s="161"/>
      <c r="M122" s="161"/>
      <c r="N122" s="161"/>
      <c r="O122" s="161"/>
      <c r="P122" s="161"/>
      <c r="Q122" s="161"/>
      <c r="R122" s="161"/>
      <c r="S122" s="161"/>
      <c r="T122" s="161"/>
      <c r="U122" s="161"/>
      <c r="V122" s="161"/>
      <c r="W122" s="161"/>
      <c r="X122" s="161"/>
      <c r="Y122" s="161"/>
      <c r="Z122" s="161"/>
      <c r="AA122" s="161"/>
      <c r="AB122" s="161"/>
      <c r="AC122" s="161"/>
      <c r="AD122" s="161"/>
      <c r="AE122" s="161"/>
      <c r="AF122" s="161"/>
      <c r="AG122" s="161"/>
      <c r="AH122" s="161">
        <v>37</v>
      </c>
      <c r="AI122" s="161">
        <v>36</v>
      </c>
      <c r="AJ122" s="161">
        <v>38</v>
      </c>
      <c r="AK122" s="161">
        <v>39</v>
      </c>
      <c r="AL122" s="161">
        <v>40</v>
      </c>
      <c r="AM122" s="161">
        <v>41</v>
      </c>
      <c r="AN122" s="161">
        <v>39</v>
      </c>
      <c r="AO122" s="161">
        <v>41</v>
      </c>
      <c r="AP122" s="161">
        <v>37</v>
      </c>
      <c r="AQ122" s="161">
        <v>37.154000000000003</v>
      </c>
      <c r="AR122" s="161">
        <v>36.127000000000002</v>
      </c>
      <c r="AS122" s="161">
        <v>34.573</v>
      </c>
      <c r="AT122" s="161">
        <v>35.829000000000001</v>
      </c>
      <c r="AU122" s="161">
        <v>35.840000000000003</v>
      </c>
      <c r="AV122" s="161">
        <v>35.561999999999998</v>
      </c>
      <c r="AW122" s="161">
        <v>36.165999999999997</v>
      </c>
      <c r="AX122" s="161">
        <v>34.695999999999998</v>
      </c>
      <c r="AY122" s="161">
        <v>35.774999999999999</v>
      </c>
      <c r="AZ122" s="161">
        <v>29.725000000000001</v>
      </c>
      <c r="BA122" s="161">
        <v>29.242999999999999</v>
      </c>
      <c r="BB122" s="161">
        <v>28.78</v>
      </c>
      <c r="BC122" s="161">
        <v>27.677</v>
      </c>
      <c r="BD122" s="161">
        <v>27.542999999999999</v>
      </c>
      <c r="BE122" s="161">
        <v>28.601281650000001</v>
      </c>
      <c r="BF122" s="161">
        <v>28.857593779999998</v>
      </c>
      <c r="BG122" s="161">
        <v>29.69782292</v>
      </c>
      <c r="BH122" s="161">
        <v>30.286999999999999</v>
      </c>
      <c r="BI122" s="161">
        <v>30.522758409999998</v>
      </c>
      <c r="BJ122" s="161">
        <v>34.089199220000005</v>
      </c>
      <c r="BK122" s="161">
        <v>39.594209070000005</v>
      </c>
      <c r="BL122" s="161">
        <v>45.014786799999996</v>
      </c>
      <c r="BM122" s="161">
        <v>47.681548220000018</v>
      </c>
      <c r="BN122" s="161">
        <v>58.09858595</v>
      </c>
      <c r="BO122" s="161">
        <v>62.566367589999992</v>
      </c>
      <c r="BP122" s="161">
        <v>75.024344669999962</v>
      </c>
      <c r="BQ122" s="161">
        <v>95.653024200000061</v>
      </c>
      <c r="BR122" s="161">
        <v>88.113150280000013</v>
      </c>
      <c r="BS122" s="161">
        <v>92.895304570000008</v>
      </c>
      <c r="BT122" s="161">
        <v>99.277285419999984</v>
      </c>
      <c r="BU122" s="161">
        <v>104.62180545999999</v>
      </c>
      <c r="BV122" s="161">
        <v>113.12405992999996</v>
      </c>
      <c r="BW122" s="161">
        <v>118.66341103999997</v>
      </c>
      <c r="BX122" s="161">
        <v>133.10474510000003</v>
      </c>
      <c r="BY122" s="161">
        <v>158.41421363000001</v>
      </c>
      <c r="BZ122" s="161">
        <v>177.89715477000004</v>
      </c>
      <c r="CA122" s="161">
        <v>222.23737162999998</v>
      </c>
      <c r="CB122" s="161">
        <v>213.08541954395892</v>
      </c>
      <c r="CC122" s="161">
        <v>214.27087978890927</v>
      </c>
      <c r="CD122" s="161">
        <v>224.7073277630229</v>
      </c>
      <c r="CE122" s="161">
        <v>232.14538062998648</v>
      </c>
      <c r="CF122" s="161">
        <v>231.31732747351703</v>
      </c>
      <c r="CG122" s="162">
        <v>234.74967127874822</v>
      </c>
    </row>
    <row r="123" spans="1:85" ht="26.25" customHeight="1" x14ac:dyDescent="0.35">
      <c r="A123" s="163"/>
      <c r="B123" s="58" t="s">
        <v>518</v>
      </c>
      <c r="C123" s="232" t="s">
        <v>380</v>
      </c>
      <c r="D123" s="161"/>
      <c r="E123" s="161"/>
      <c r="F123" s="161"/>
      <c r="G123" s="161"/>
      <c r="H123" s="161"/>
      <c r="I123" s="161"/>
      <c r="J123" s="161"/>
      <c r="K123" s="161"/>
      <c r="L123" s="161"/>
      <c r="M123" s="161"/>
      <c r="N123" s="161"/>
      <c r="O123" s="161"/>
      <c r="P123" s="161"/>
      <c r="Q123" s="161"/>
      <c r="R123" s="161"/>
      <c r="S123" s="161"/>
      <c r="T123" s="161"/>
      <c r="U123" s="161"/>
      <c r="V123" s="161"/>
      <c r="W123" s="161"/>
      <c r="X123" s="161"/>
      <c r="Y123" s="161"/>
      <c r="Z123" s="161"/>
      <c r="AA123" s="161"/>
      <c r="AB123" s="161"/>
      <c r="AC123" s="161"/>
      <c r="AD123" s="161"/>
      <c r="AE123" s="161"/>
      <c r="AF123" s="161"/>
      <c r="AG123" s="161"/>
      <c r="AH123" s="161">
        <v>0</v>
      </c>
      <c r="AI123" s="161">
        <v>0</v>
      </c>
      <c r="AJ123" s="161">
        <v>0</v>
      </c>
      <c r="AK123" s="161">
        <v>0</v>
      </c>
      <c r="AL123" s="161">
        <v>0</v>
      </c>
      <c r="AM123" s="161">
        <v>0</v>
      </c>
      <c r="AN123" s="161">
        <v>0</v>
      </c>
      <c r="AO123" s="161">
        <v>0</v>
      </c>
      <c r="AP123" s="161">
        <v>0</v>
      </c>
      <c r="AQ123" s="161">
        <v>0</v>
      </c>
      <c r="AR123" s="161">
        <v>0</v>
      </c>
      <c r="AS123" s="161">
        <v>0</v>
      </c>
      <c r="AT123" s="161">
        <v>0</v>
      </c>
      <c r="AU123" s="161">
        <v>0</v>
      </c>
      <c r="AV123" s="161">
        <v>0</v>
      </c>
      <c r="AW123" s="161">
        <v>0</v>
      </c>
      <c r="AX123" s="161">
        <v>0</v>
      </c>
      <c r="AY123" s="161">
        <v>0</v>
      </c>
      <c r="AZ123" s="161">
        <v>0</v>
      </c>
      <c r="BA123" s="161">
        <v>0</v>
      </c>
      <c r="BB123" s="161">
        <v>0</v>
      </c>
      <c r="BC123" s="161">
        <v>0</v>
      </c>
      <c r="BD123" s="161">
        <v>0</v>
      </c>
      <c r="BE123" s="161">
        <v>0</v>
      </c>
      <c r="BF123" s="161">
        <v>0</v>
      </c>
      <c r="BG123" s="161">
        <v>0</v>
      </c>
      <c r="BH123" s="161">
        <v>0</v>
      </c>
      <c r="BI123" s="161">
        <v>0</v>
      </c>
      <c r="BJ123" s="161">
        <v>0</v>
      </c>
      <c r="BK123" s="161">
        <v>0</v>
      </c>
      <c r="BL123" s="161">
        <v>9.8403037599999994</v>
      </c>
      <c r="BM123" s="161">
        <v>0.25143872</v>
      </c>
      <c r="BN123" s="161">
        <v>-1.7732257699999998</v>
      </c>
      <c r="BO123" s="161">
        <v>5.1625466999999992</v>
      </c>
      <c r="BP123" s="161">
        <v>2.0412564999999998</v>
      </c>
      <c r="BQ123" s="161">
        <v>2.5456364999999996</v>
      </c>
      <c r="BR123" s="161">
        <v>1.8016614399999999</v>
      </c>
      <c r="BS123" s="161">
        <v>2.7500172299999996</v>
      </c>
      <c r="BT123" s="161">
        <v>1.9444570200000002</v>
      </c>
      <c r="BU123" s="161">
        <v>3.2643377500000001</v>
      </c>
      <c r="BV123" s="161">
        <v>2.8693859899999996</v>
      </c>
      <c r="BW123" s="161">
        <v>3.3017055800000001</v>
      </c>
      <c r="BX123" s="161">
        <v>1.7326126300000002</v>
      </c>
      <c r="BY123" s="161">
        <v>1.26135131</v>
      </c>
      <c r="BZ123" s="161">
        <v>1.2872552300000002</v>
      </c>
      <c r="CA123" s="161">
        <v>1.4116857599999999</v>
      </c>
      <c r="CB123" s="161">
        <v>1.4116857599999999</v>
      </c>
      <c r="CC123" s="161">
        <v>1.4116857599999999</v>
      </c>
      <c r="CD123" s="161">
        <v>1.4116857599999999</v>
      </c>
      <c r="CE123" s="161">
        <v>1.4116857599999999</v>
      </c>
      <c r="CF123" s="161">
        <v>1.4116857599999999</v>
      </c>
      <c r="CG123" s="162">
        <v>1.4116857599999999</v>
      </c>
    </row>
    <row r="124" spans="1:85" x14ac:dyDescent="0.35">
      <c r="A124" s="163"/>
      <c r="B124" s="36" t="s">
        <v>430</v>
      </c>
      <c r="C124" s="232" t="s">
        <v>386</v>
      </c>
      <c r="D124" s="161"/>
      <c r="E124" s="161"/>
      <c r="F124" s="161"/>
      <c r="G124" s="161"/>
      <c r="H124" s="161"/>
      <c r="I124" s="161"/>
      <c r="J124" s="161"/>
      <c r="K124" s="161"/>
      <c r="L124" s="161"/>
      <c r="M124" s="161"/>
      <c r="N124" s="161"/>
      <c r="O124" s="161"/>
      <c r="P124" s="161"/>
      <c r="Q124" s="161"/>
      <c r="R124" s="161"/>
      <c r="S124" s="161"/>
      <c r="T124" s="161"/>
      <c r="U124" s="161"/>
      <c r="V124" s="161"/>
      <c r="W124" s="161"/>
      <c r="X124" s="161"/>
      <c r="Y124" s="161"/>
      <c r="Z124" s="161"/>
      <c r="AA124" s="161"/>
      <c r="AB124" s="161"/>
      <c r="AC124" s="161"/>
      <c r="AD124" s="161"/>
      <c r="AE124" s="161"/>
      <c r="AF124" s="161"/>
      <c r="AG124" s="161"/>
      <c r="AH124" s="161"/>
      <c r="AI124" s="161"/>
      <c r="AJ124" s="161"/>
      <c r="AK124" s="161"/>
      <c r="AL124" s="161"/>
      <c r="AM124" s="161"/>
      <c r="AN124" s="161"/>
      <c r="AO124" s="161"/>
      <c r="AP124" s="161"/>
      <c r="AQ124" s="161"/>
      <c r="AR124" s="161"/>
      <c r="AS124" s="161"/>
      <c r="AT124" s="161"/>
      <c r="AU124" s="161"/>
      <c r="AV124" s="161"/>
      <c r="AW124" s="161"/>
      <c r="AX124" s="161"/>
      <c r="AY124" s="161"/>
      <c r="AZ124" s="161"/>
      <c r="BA124" s="161"/>
      <c r="BB124" s="161"/>
      <c r="BC124" s="161"/>
      <c r="BD124" s="161"/>
      <c r="BE124" s="161"/>
      <c r="BF124" s="161"/>
      <c r="BG124" s="161"/>
      <c r="BH124" s="161"/>
      <c r="BI124" s="161"/>
      <c r="BJ124" s="161"/>
      <c r="BK124" s="161"/>
      <c r="BL124" s="161"/>
      <c r="BM124" s="161"/>
      <c r="BN124" s="161"/>
      <c r="BO124" s="161"/>
      <c r="BP124" s="161"/>
      <c r="BQ124" s="161"/>
      <c r="BR124" s="161"/>
      <c r="BS124" s="161"/>
      <c r="BT124" s="161"/>
      <c r="BU124" s="161"/>
      <c r="BV124" s="161">
        <v>6.3246354783961998</v>
      </c>
      <c r="BW124" s="161">
        <v>7.2606378499366624</v>
      </c>
      <c r="BX124" s="161">
        <v>0.44307884388463659</v>
      </c>
      <c r="BY124" s="161">
        <v>3.9796580174514227</v>
      </c>
      <c r="BZ124" s="161">
        <v>3.70924618172883</v>
      </c>
      <c r="CA124" s="161">
        <v>6.6893957648767621</v>
      </c>
      <c r="CB124" s="161">
        <v>6.7942751805147976</v>
      </c>
      <c r="CC124" s="161">
        <v>0.47231153684155885</v>
      </c>
      <c r="CD124" s="161">
        <v>0.66419147026963621</v>
      </c>
      <c r="CE124" s="161">
        <v>0.87571539201195214</v>
      </c>
      <c r="CF124" s="161">
        <v>1.0888913853259532</v>
      </c>
      <c r="CG124" s="162">
        <v>1.3013071158555194</v>
      </c>
    </row>
    <row r="125" spans="1:85" x14ac:dyDescent="0.35">
      <c r="A125" s="163"/>
      <c r="B125" s="58" t="s">
        <v>431</v>
      </c>
      <c r="C125" s="232" t="s">
        <v>386</v>
      </c>
      <c r="D125" s="161"/>
      <c r="E125" s="161"/>
      <c r="F125" s="161"/>
      <c r="G125" s="161"/>
      <c r="H125" s="161"/>
      <c r="I125" s="161"/>
      <c r="J125" s="161"/>
      <c r="K125" s="161"/>
      <c r="L125" s="161"/>
      <c r="M125" s="161"/>
      <c r="N125" s="161"/>
      <c r="O125" s="161"/>
      <c r="P125" s="161"/>
      <c r="Q125" s="161"/>
      <c r="R125" s="161"/>
      <c r="S125" s="161"/>
      <c r="T125" s="161"/>
      <c r="U125" s="161"/>
      <c r="V125" s="161"/>
      <c r="W125" s="161"/>
      <c r="X125" s="161"/>
      <c r="Y125" s="161"/>
      <c r="Z125" s="161"/>
      <c r="AA125" s="161"/>
      <c r="AB125" s="161"/>
      <c r="AC125" s="161"/>
      <c r="AD125" s="161"/>
      <c r="AE125" s="161"/>
      <c r="AF125" s="161"/>
      <c r="AG125" s="161"/>
      <c r="AH125" s="161"/>
      <c r="AI125" s="161"/>
      <c r="AJ125" s="161"/>
      <c r="AK125" s="161"/>
      <c r="AL125" s="161"/>
      <c r="AM125" s="161"/>
      <c r="AN125" s="161"/>
      <c r="AO125" s="161"/>
      <c r="AP125" s="161"/>
      <c r="AQ125" s="161">
        <v>0</v>
      </c>
      <c r="AR125" s="161">
        <v>0</v>
      </c>
      <c r="AS125" s="161">
        <v>0</v>
      </c>
      <c r="AT125" s="161">
        <v>0</v>
      </c>
      <c r="AU125" s="161">
        <v>0</v>
      </c>
      <c r="AV125" s="161">
        <v>0</v>
      </c>
      <c r="AW125" s="161">
        <v>0</v>
      </c>
      <c r="AX125" s="161">
        <v>0</v>
      </c>
      <c r="AY125" s="161">
        <v>0</v>
      </c>
      <c r="AZ125" s="161">
        <v>0</v>
      </c>
      <c r="BA125" s="161">
        <v>0</v>
      </c>
      <c r="BB125" s="161">
        <v>0</v>
      </c>
      <c r="BC125" s="161">
        <v>0</v>
      </c>
      <c r="BD125" s="161">
        <v>0</v>
      </c>
      <c r="BE125" s="161">
        <v>0</v>
      </c>
      <c r="BF125" s="161">
        <v>0</v>
      </c>
      <c r="BG125" s="161">
        <v>0</v>
      </c>
      <c r="BH125" s="161">
        <v>0</v>
      </c>
      <c r="BI125" s="161">
        <v>0</v>
      </c>
      <c r="BJ125" s="161">
        <v>0.24022200000000002</v>
      </c>
      <c r="BK125" s="161">
        <v>0</v>
      </c>
      <c r="BL125" s="161">
        <v>0</v>
      </c>
      <c r="BM125" s="161">
        <v>0</v>
      </c>
      <c r="BN125" s="161">
        <v>0</v>
      </c>
      <c r="BO125" s="161">
        <v>0</v>
      </c>
      <c r="BP125" s="161">
        <v>0</v>
      </c>
      <c r="BQ125" s="161">
        <v>0</v>
      </c>
      <c r="BR125" s="161">
        <v>0</v>
      </c>
      <c r="BS125" s="161">
        <v>4.9999999999990052E-3</v>
      </c>
      <c r="BT125" s="161">
        <v>7.5000000000002842E-3</v>
      </c>
      <c r="BU125" s="161">
        <v>3.4999999999989484E-3</v>
      </c>
      <c r="BV125" s="161">
        <v>4.0000000000013358E-3</v>
      </c>
      <c r="BW125" s="161">
        <v>4.2251202216974102E-3</v>
      </c>
      <c r="BX125" s="161">
        <v>2.2144025663095599E-3</v>
      </c>
      <c r="BY125" s="161">
        <v>2.03576787271587E-3</v>
      </c>
      <c r="BZ125" s="161">
        <v>2.23455072272044E-3</v>
      </c>
      <c r="CA125" s="161">
        <v>2.4797528019273101E-3</v>
      </c>
      <c r="CB125" s="161">
        <v>4.4321902336425236E-3</v>
      </c>
      <c r="CC125" s="161">
        <v>2.7687342800881603E-3</v>
      </c>
      <c r="CD125" s="161">
        <v>2.7587052557225605E-3</v>
      </c>
      <c r="CE125" s="161">
        <v>2.7516986770561823E-3</v>
      </c>
      <c r="CF125" s="161">
        <v>2.7502240899120161E-3</v>
      </c>
      <c r="CG125" s="162">
        <v>2.7511491414745062E-3</v>
      </c>
    </row>
    <row r="126" spans="1:85" x14ac:dyDescent="0.35">
      <c r="A126" s="163"/>
      <c r="B126" s="36" t="s">
        <v>503</v>
      </c>
      <c r="C126" s="232" t="s">
        <v>376</v>
      </c>
      <c r="D126" s="161"/>
      <c r="E126" s="161"/>
      <c r="F126" s="161"/>
      <c r="G126" s="161"/>
      <c r="H126" s="161"/>
      <c r="I126" s="161"/>
      <c r="J126" s="161"/>
      <c r="K126" s="161"/>
      <c r="L126" s="161"/>
      <c r="M126" s="161"/>
      <c r="N126" s="161"/>
      <c r="O126" s="161"/>
      <c r="P126" s="161"/>
      <c r="Q126" s="161"/>
      <c r="R126" s="161"/>
      <c r="S126" s="161"/>
      <c r="T126" s="161"/>
      <c r="U126" s="161"/>
      <c r="V126" s="161"/>
      <c r="W126" s="161"/>
      <c r="X126" s="161"/>
      <c r="Y126" s="161"/>
      <c r="Z126" s="161"/>
      <c r="AA126" s="161"/>
      <c r="AB126" s="161"/>
      <c r="AC126" s="161"/>
      <c r="AD126" s="161"/>
      <c r="AE126" s="161"/>
      <c r="AF126" s="161"/>
      <c r="AG126" s="161"/>
      <c r="AH126" s="161">
        <v>243.49200000000002</v>
      </c>
      <c r="AI126" s="161">
        <v>236.82599999999999</v>
      </c>
      <c r="AJ126" s="161">
        <v>274.50800000000004</v>
      </c>
      <c r="AK126" s="161">
        <v>318.23599999999999</v>
      </c>
      <c r="AL126" s="161">
        <v>342.32</v>
      </c>
      <c r="AM126" s="161">
        <v>352.92700000000002</v>
      </c>
      <c r="AN126" s="161">
        <v>386.935</v>
      </c>
      <c r="AO126" s="161">
        <v>433.07299999999998</v>
      </c>
      <c r="AP126" s="161">
        <v>451.89600000000002</v>
      </c>
      <c r="AQ126" s="161">
        <v>469.89100000000002</v>
      </c>
      <c r="AR126" s="161">
        <v>489.99700000000007</v>
      </c>
      <c r="AS126" s="161">
        <v>524.06600000000003</v>
      </c>
      <c r="AT126" s="161">
        <v>680.27271568504</v>
      </c>
      <c r="AU126" s="161">
        <v>806.36</v>
      </c>
      <c r="AV126" s="161">
        <v>957.33251515151505</v>
      </c>
      <c r="AW126" s="161">
        <v>1046.9948837209301</v>
      </c>
      <c r="AX126" s="161">
        <v>926.49211790393008</v>
      </c>
      <c r="AY126" s="161">
        <v>1013.3268611111112</v>
      </c>
      <c r="AZ126" s="161">
        <v>1117.0549372693727</v>
      </c>
      <c r="BA126" s="161">
        <v>1073.4833333333333</v>
      </c>
      <c r="BB126" s="161">
        <v>1048.8014229249011</v>
      </c>
      <c r="BC126" s="161">
        <v>1040.4334023904382</v>
      </c>
      <c r="BD126" s="161">
        <v>1185.7441290322581</v>
      </c>
      <c r="BE126" s="161">
        <v>1051.6344086021506</v>
      </c>
      <c r="BF126" s="161">
        <v>0</v>
      </c>
      <c r="BG126" s="161">
        <v>0</v>
      </c>
      <c r="BH126" s="161">
        <v>0</v>
      </c>
      <c r="BI126" s="161">
        <v>0</v>
      </c>
      <c r="BJ126" s="161">
        <v>0</v>
      </c>
      <c r="BK126" s="161">
        <v>0</v>
      </c>
      <c r="BL126" s="161">
        <v>0</v>
      </c>
      <c r="BM126" s="161">
        <v>0</v>
      </c>
      <c r="BN126" s="161">
        <v>0</v>
      </c>
      <c r="BO126" s="161">
        <v>0</v>
      </c>
      <c r="BP126" s="161">
        <v>0</v>
      </c>
      <c r="BQ126" s="161">
        <v>0</v>
      </c>
      <c r="BR126" s="161">
        <v>0</v>
      </c>
      <c r="BS126" s="161">
        <v>0</v>
      </c>
      <c r="BT126" s="161">
        <v>0</v>
      </c>
      <c r="BU126" s="161">
        <v>0</v>
      </c>
      <c r="BV126" s="161">
        <v>0</v>
      </c>
      <c r="BW126" s="161">
        <v>0</v>
      </c>
      <c r="BX126" s="161">
        <v>0</v>
      </c>
      <c r="BY126" s="161">
        <v>0</v>
      </c>
      <c r="BZ126" s="161">
        <v>0</v>
      </c>
      <c r="CA126" s="161">
        <v>0</v>
      </c>
      <c r="CB126" s="161">
        <v>0</v>
      </c>
      <c r="CC126" s="161">
        <v>0</v>
      </c>
      <c r="CD126" s="161">
        <v>0</v>
      </c>
      <c r="CE126" s="161">
        <v>0</v>
      </c>
      <c r="CF126" s="161">
        <v>0</v>
      </c>
      <c r="CG126" s="162">
        <v>0</v>
      </c>
    </row>
    <row r="127" spans="1:85" x14ac:dyDescent="0.35">
      <c r="A127" s="163"/>
      <c r="B127" s="36" t="s">
        <v>519</v>
      </c>
      <c r="C127" s="232" t="s">
        <v>376</v>
      </c>
      <c r="D127" s="161"/>
      <c r="E127" s="161"/>
      <c r="F127" s="161"/>
      <c r="G127" s="161"/>
      <c r="H127" s="161"/>
      <c r="I127" s="161"/>
      <c r="J127" s="161"/>
      <c r="K127" s="161"/>
      <c r="L127" s="161"/>
      <c r="M127" s="161"/>
      <c r="N127" s="161"/>
      <c r="O127" s="161"/>
      <c r="P127" s="161"/>
      <c r="Q127" s="161"/>
      <c r="R127" s="161"/>
      <c r="S127" s="161"/>
      <c r="T127" s="161"/>
      <c r="U127" s="161"/>
      <c r="V127" s="161"/>
      <c r="W127" s="161"/>
      <c r="X127" s="161"/>
      <c r="Y127" s="161"/>
      <c r="Z127" s="161"/>
      <c r="AA127" s="161"/>
      <c r="AB127" s="161"/>
      <c r="AC127" s="161"/>
      <c r="AD127" s="161"/>
      <c r="AE127" s="161"/>
      <c r="AF127" s="161"/>
      <c r="AG127" s="161"/>
      <c r="AH127" s="161">
        <v>0</v>
      </c>
      <c r="AI127" s="161">
        <v>0</v>
      </c>
      <c r="AJ127" s="161">
        <v>0</v>
      </c>
      <c r="AK127" s="161">
        <v>0</v>
      </c>
      <c r="AL127" s="161">
        <v>0</v>
      </c>
      <c r="AM127" s="161">
        <v>0</v>
      </c>
      <c r="AN127" s="161">
        <v>0</v>
      </c>
      <c r="AO127" s="161">
        <v>0</v>
      </c>
      <c r="AP127" s="161">
        <v>0</v>
      </c>
      <c r="AQ127" s="161">
        <v>0</v>
      </c>
      <c r="AR127" s="161">
        <v>0</v>
      </c>
      <c r="AS127" s="161">
        <v>0</v>
      </c>
      <c r="AT127" s="161">
        <v>0</v>
      </c>
      <c r="AU127" s="161">
        <v>0</v>
      </c>
      <c r="AV127" s="161">
        <v>0</v>
      </c>
      <c r="AW127" s="161">
        <v>0</v>
      </c>
      <c r="AX127" s="161">
        <v>0</v>
      </c>
      <c r="AY127" s="161">
        <v>0</v>
      </c>
      <c r="AZ127" s="161">
        <v>0</v>
      </c>
      <c r="BA127" s="161">
        <v>190.64</v>
      </c>
      <c r="BB127" s="161">
        <v>194.422</v>
      </c>
      <c r="BC127" s="161">
        <v>759.476</v>
      </c>
      <c r="BD127" s="161">
        <v>1749.268</v>
      </c>
      <c r="BE127" s="161">
        <v>1680.5630000000001</v>
      </c>
      <c r="BF127" s="161">
        <v>1705.4359999999999</v>
      </c>
      <c r="BG127" s="161">
        <v>1915.596</v>
      </c>
      <c r="BH127" s="161">
        <v>1962.34</v>
      </c>
      <c r="BI127" s="161">
        <v>1981.7470000000001</v>
      </c>
      <c r="BJ127" s="161">
        <v>2015.0229999999999</v>
      </c>
      <c r="BK127" s="161">
        <v>2070.2523382699997</v>
      </c>
      <c r="BL127" s="161">
        <v>2700.6948084699998</v>
      </c>
      <c r="BM127" s="161">
        <v>2734.8132516599994</v>
      </c>
      <c r="BN127" s="161">
        <v>2759.4819029400005</v>
      </c>
      <c r="BO127" s="161">
        <v>2149.2390251900001</v>
      </c>
      <c r="BP127" s="161">
        <v>2144.0899999999997</v>
      </c>
      <c r="BQ127" s="161">
        <v>2140.0809990000007</v>
      </c>
      <c r="BR127" s="161">
        <v>2116.9060000000004</v>
      </c>
      <c r="BS127" s="161">
        <v>2073.1628880400003</v>
      </c>
      <c r="BT127" s="161">
        <v>2048.8185346599998</v>
      </c>
      <c r="BU127" s="161">
        <v>2022.5266947100001</v>
      </c>
      <c r="BV127" s="161">
        <v>1995.3827969600002</v>
      </c>
      <c r="BW127" s="161">
        <v>1973.5520848000001</v>
      </c>
      <c r="BX127" s="161">
        <v>1957.2071462099998</v>
      </c>
      <c r="BY127" s="161">
        <v>1974.1487889399998</v>
      </c>
      <c r="BZ127" s="161">
        <v>1965.8222709299996</v>
      </c>
      <c r="CA127" s="161">
        <v>2031.9261706668617</v>
      </c>
      <c r="CB127" s="161">
        <v>311.19536623576408</v>
      </c>
      <c r="CC127" s="161">
        <v>315.63452340131363</v>
      </c>
      <c r="CD127" s="161">
        <v>305.12370086435715</v>
      </c>
      <c r="CE127" s="161">
        <v>294.90592451367513</v>
      </c>
      <c r="CF127" s="161">
        <v>291.41102529332773</v>
      </c>
      <c r="CG127" s="162">
        <v>293.69918019146792</v>
      </c>
    </row>
    <row r="128" spans="1:85" ht="24.75" customHeight="1" x14ac:dyDescent="0.35">
      <c r="A128" s="163"/>
      <c r="B128" s="101" t="s">
        <v>520</v>
      </c>
      <c r="C128" s="231"/>
      <c r="D128" s="125"/>
      <c r="E128" s="125"/>
      <c r="F128" s="125"/>
      <c r="G128" s="125"/>
      <c r="H128" s="125"/>
      <c r="I128" s="125"/>
      <c r="J128" s="125"/>
      <c r="K128" s="125"/>
      <c r="L128" s="125"/>
      <c r="M128" s="125"/>
      <c r="N128" s="125"/>
      <c r="O128" s="125"/>
      <c r="P128" s="125"/>
      <c r="Q128" s="125"/>
      <c r="R128" s="125"/>
      <c r="S128" s="125"/>
      <c r="T128" s="125"/>
      <c r="U128" s="125"/>
      <c r="V128" s="125"/>
      <c r="W128" s="125"/>
      <c r="X128" s="125"/>
      <c r="Y128" s="125"/>
      <c r="Z128" s="125"/>
      <c r="AA128" s="125"/>
      <c r="AB128" s="125"/>
      <c r="AC128" s="125"/>
      <c r="AD128" s="125"/>
      <c r="AE128" s="125"/>
      <c r="AF128" s="125"/>
      <c r="AG128" s="125"/>
      <c r="AH128" s="125">
        <f t="shared" ref="AH128:BW128" si="20">SUM(AH81:AH127)-AH115-AH114-AH98-AH95-AH82</f>
        <v>9342.6067724255154</v>
      </c>
      <c r="AI128" s="125">
        <f t="shared" si="20"/>
        <v>10768.805527320201</v>
      </c>
      <c r="AJ128" s="125">
        <f t="shared" si="20"/>
        <v>12894.152611236492</v>
      </c>
      <c r="AK128" s="125">
        <f t="shared" si="20"/>
        <v>15265.487157245503</v>
      </c>
      <c r="AL128" s="125">
        <f t="shared" si="20"/>
        <v>17144.170934839934</v>
      </c>
      <c r="AM128" s="125">
        <f t="shared" si="20"/>
        <v>18631.119416168603</v>
      </c>
      <c r="AN128" s="125">
        <f t="shared" si="20"/>
        <v>19850.890391995661</v>
      </c>
      <c r="AO128" s="125">
        <f t="shared" si="20"/>
        <v>21783.507700626258</v>
      </c>
      <c r="AP128" s="125">
        <f t="shared" si="20"/>
        <v>23480.940859603899</v>
      </c>
      <c r="AQ128" s="125">
        <f t="shared" si="20"/>
        <v>24857.778439733669</v>
      </c>
      <c r="AR128" s="125">
        <f t="shared" si="20"/>
        <v>26056.733891297717</v>
      </c>
      <c r="AS128" s="125">
        <f t="shared" si="20"/>
        <v>28436.744857101014</v>
      </c>
      <c r="AT128" s="125">
        <f t="shared" si="20"/>
        <v>31737.396375410903</v>
      </c>
      <c r="AU128" s="125">
        <f t="shared" si="20"/>
        <v>35530.798624968622</v>
      </c>
      <c r="AV128" s="125">
        <f t="shared" si="20"/>
        <v>38751.015948023618</v>
      </c>
      <c r="AW128" s="125">
        <f t="shared" si="20"/>
        <v>41710.323376267836</v>
      </c>
      <c r="AX128" s="125">
        <f t="shared" si="20"/>
        <v>42777.385385416404</v>
      </c>
      <c r="AY128" s="125">
        <f t="shared" si="20"/>
        <v>44514.638660369797</v>
      </c>
      <c r="AZ128" s="125">
        <f t="shared" si="20"/>
        <v>46918.527495714487</v>
      </c>
      <c r="BA128" s="125">
        <f t="shared" si="20"/>
        <v>48749.766628761674</v>
      </c>
      <c r="BB128" s="125">
        <f t="shared" si="20"/>
        <v>50789.120539508171</v>
      </c>
      <c r="BC128" s="125">
        <f t="shared" si="20"/>
        <v>53908.315063053989</v>
      </c>
      <c r="BD128" s="125">
        <f t="shared" si="20"/>
        <v>57068.777236767062</v>
      </c>
      <c r="BE128" s="125">
        <f t="shared" si="20"/>
        <v>61238.188810984393</v>
      </c>
      <c r="BF128" s="125">
        <f t="shared" si="20"/>
        <v>63330.305663652602</v>
      </c>
      <c r="BG128" s="125">
        <f t="shared" si="20"/>
        <v>66359.817055609819</v>
      </c>
      <c r="BH128" s="125">
        <f t="shared" si="20"/>
        <v>71129.788265206837</v>
      </c>
      <c r="BI128" s="125">
        <f t="shared" si="20"/>
        <v>75376.245272177548</v>
      </c>
      <c r="BJ128" s="125">
        <f t="shared" si="20"/>
        <v>77927.308938756614</v>
      </c>
      <c r="BK128" s="125">
        <f t="shared" si="20"/>
        <v>83221.265865909008</v>
      </c>
      <c r="BL128" s="125">
        <f t="shared" si="20"/>
        <v>90381.387301769209</v>
      </c>
      <c r="BM128" s="125">
        <f t="shared" si="20"/>
        <v>96605.813211114961</v>
      </c>
      <c r="BN128" s="125">
        <f t="shared" si="20"/>
        <v>100332.16468939261</v>
      </c>
      <c r="BO128" s="125">
        <f>SUM(BO81:BO127)-BO115-BO114-BO98-BO95-BO82</f>
        <v>104200.46115099119</v>
      </c>
      <c r="BP128" s="125">
        <f t="shared" si="20"/>
        <v>109866.39345323555</v>
      </c>
      <c r="BQ128" s="125">
        <f t="shared" si="20"/>
        <v>110686.57640979058</v>
      </c>
      <c r="BR128" s="125">
        <f t="shared" si="20"/>
        <v>114113.78757387685</v>
      </c>
      <c r="BS128" s="125">
        <f t="shared" si="20"/>
        <v>116217.05739555901</v>
      </c>
      <c r="BT128" s="125">
        <f t="shared" si="20"/>
        <v>117733.72288378923</v>
      </c>
      <c r="BU128" s="125">
        <f t="shared" si="20"/>
        <v>119365.72188526957</v>
      </c>
      <c r="BV128" s="125">
        <f t="shared" si="20"/>
        <v>121598.48772844834</v>
      </c>
      <c r="BW128" s="125">
        <f t="shared" si="20"/>
        <v>123836.05413094421</v>
      </c>
      <c r="BX128" s="125">
        <f t="shared" ref="BX128:CC128" si="21">SUM(BX81:BX127)-BX115-BX114-BX98-BX95-BX82</f>
        <v>125742.59982561968</v>
      </c>
      <c r="BY128" s="125">
        <f t="shared" si="21"/>
        <v>128152.98366638263</v>
      </c>
      <c r="BZ128" s="125">
        <f t="shared" si="21"/>
        <v>138887.7108102343</v>
      </c>
      <c r="CA128" s="125">
        <f t="shared" si="21"/>
        <v>155691.0667541165</v>
      </c>
      <c r="CB128" s="125">
        <f t="shared" si="21"/>
        <v>164653.41899355757</v>
      </c>
      <c r="CC128" s="125">
        <f t="shared" si="21"/>
        <v>174889.20640828199</v>
      </c>
      <c r="CD128" s="125">
        <f t="shared" ref="CD128:CE128" si="22">SUM(CD81:CD127)-CD115-CD114-CD98-CD95-CD82</f>
        <v>183458.69088641409</v>
      </c>
      <c r="CE128" s="125">
        <f t="shared" si="22"/>
        <v>186670.25336958497</v>
      </c>
      <c r="CF128" s="125">
        <f>SUM(CF81:CF127)-CF115-CF114-CF98-CF95-CF82</f>
        <v>192169.34108260984</v>
      </c>
      <c r="CG128" s="126">
        <f>SUM(CG81:CG127)-CG115-CG114-CG98-CG95-CG82</f>
        <v>201365.52598465176</v>
      </c>
    </row>
    <row r="129" spans="1:85" x14ac:dyDescent="0.35">
      <c r="A129" s="163"/>
      <c r="B129" s="233" t="s">
        <v>488</v>
      </c>
      <c r="C129" s="231"/>
      <c r="D129" s="125"/>
      <c r="E129" s="125"/>
      <c r="F129" s="125"/>
      <c r="G129" s="125"/>
      <c r="H129" s="125"/>
      <c r="I129" s="125"/>
      <c r="J129" s="125"/>
      <c r="K129" s="125"/>
      <c r="L129" s="125"/>
      <c r="M129" s="125"/>
      <c r="N129" s="125"/>
      <c r="O129" s="125"/>
      <c r="P129" s="125"/>
      <c r="Q129" s="125"/>
      <c r="R129" s="125"/>
      <c r="S129" s="125"/>
      <c r="T129" s="125"/>
      <c r="U129" s="125"/>
      <c r="V129" s="125"/>
      <c r="W129" s="125"/>
      <c r="X129" s="125"/>
      <c r="Y129" s="125"/>
      <c r="Z129" s="125"/>
      <c r="AA129" s="125"/>
      <c r="AB129" s="125"/>
      <c r="AC129" s="125"/>
      <c r="AD129" s="125"/>
      <c r="AE129" s="125"/>
      <c r="AF129" s="125"/>
      <c r="AG129" s="125"/>
      <c r="AH129" s="125">
        <f t="shared" ref="AH129:CG129" si="23">AH128-AH99-AH126-AH89-AH106</f>
        <v>8910.0543624361962</v>
      </c>
      <c r="AI129" s="125">
        <f t="shared" si="23"/>
        <v>10306.816809165881</v>
      </c>
      <c r="AJ129" s="125">
        <f t="shared" si="23"/>
        <v>12313.740307095462</v>
      </c>
      <c r="AK129" s="125">
        <f t="shared" si="23"/>
        <v>14493.238721276106</v>
      </c>
      <c r="AL129" s="125">
        <f t="shared" si="23"/>
        <v>16239.318895258504</v>
      </c>
      <c r="AM129" s="125">
        <f t="shared" si="23"/>
        <v>17595.902157313605</v>
      </c>
      <c r="AN129" s="125">
        <f t="shared" si="23"/>
        <v>18637.940530623233</v>
      </c>
      <c r="AO129" s="125">
        <f t="shared" si="23"/>
        <v>20344.244861138341</v>
      </c>
      <c r="AP129" s="125">
        <f t="shared" si="23"/>
        <v>21827.393655278738</v>
      </c>
      <c r="AQ129" s="125">
        <f t="shared" si="23"/>
        <v>23018.209763317805</v>
      </c>
      <c r="AR129" s="125">
        <f t="shared" si="23"/>
        <v>24111.016892964304</v>
      </c>
      <c r="AS129" s="125">
        <f t="shared" si="23"/>
        <v>26101.131256615958</v>
      </c>
      <c r="AT129" s="125">
        <f t="shared" si="23"/>
        <v>28882.238575136882</v>
      </c>
      <c r="AU129" s="125">
        <f t="shared" si="23"/>
        <v>32769.179029366183</v>
      </c>
      <c r="AV129" s="125">
        <f t="shared" si="23"/>
        <v>35520.090726400311</v>
      </c>
      <c r="AW129" s="125">
        <f t="shared" si="23"/>
        <v>38027.385195152179</v>
      </c>
      <c r="AX129" s="125">
        <f t="shared" si="23"/>
        <v>39174.223848013302</v>
      </c>
      <c r="AY129" s="125">
        <f t="shared" si="23"/>
        <v>41009.677420196043</v>
      </c>
      <c r="AZ129" s="125">
        <f t="shared" si="23"/>
        <v>43344.847705346641</v>
      </c>
      <c r="BA129" s="125">
        <f>BA128-BA99-BA126-BA89-BA106</f>
        <v>45296.79362283161</v>
      </c>
      <c r="BB129" s="125">
        <f t="shared" si="23"/>
        <v>47433.782529303186</v>
      </c>
      <c r="BC129" s="125">
        <f t="shared" si="23"/>
        <v>50591.433705644624</v>
      </c>
      <c r="BD129" s="125">
        <f t="shared" si="23"/>
        <v>53270.351131481977</v>
      </c>
      <c r="BE129" s="125">
        <f t="shared" si="23"/>
        <v>57415.151294864765</v>
      </c>
      <c r="BF129" s="125">
        <f t="shared" si="23"/>
        <v>60917.04115677801</v>
      </c>
      <c r="BG129" s="125">
        <f t="shared" si="23"/>
        <v>64096.181623095064</v>
      </c>
      <c r="BH129" s="125">
        <f t="shared" si="23"/>
        <v>68865.767916761979</v>
      </c>
      <c r="BI129" s="125">
        <f>BI128-BI99-BI126-BI89-BI106</f>
        <v>73072.3763380616</v>
      </c>
      <c r="BJ129" s="125">
        <f t="shared" si="23"/>
        <v>75435.472948720388</v>
      </c>
      <c r="BK129" s="125">
        <f t="shared" si="23"/>
        <v>80664.915636812802</v>
      </c>
      <c r="BL129" s="125">
        <f t="shared" si="23"/>
        <v>87690.903575046483</v>
      </c>
      <c r="BM129" s="125">
        <f t="shared" si="23"/>
        <v>93817.217961027331</v>
      </c>
      <c r="BN129" s="125">
        <f t="shared" si="23"/>
        <v>97481.017197801004</v>
      </c>
      <c r="BO129" s="125">
        <f t="shared" si="23"/>
        <v>101386.14626106553</v>
      </c>
      <c r="BP129" s="125">
        <f t="shared" si="23"/>
        <v>107133.80979268361</v>
      </c>
      <c r="BQ129" s="125">
        <f>BQ128-BQ99-BQ126-BQ89-BQ106</f>
        <v>110080.18108297058</v>
      </c>
      <c r="BR129" s="125">
        <f>BR128-BR99-BR126-BR89-BR106</f>
        <v>113501.84827687684</v>
      </c>
      <c r="BS129" s="125">
        <f t="shared" si="23"/>
        <v>115595.307614459</v>
      </c>
      <c r="BT129" s="125">
        <f t="shared" si="23"/>
        <v>117106.17188378923</v>
      </c>
      <c r="BU129" s="125">
        <f t="shared" si="23"/>
        <v>118710.96898566956</v>
      </c>
      <c r="BV129" s="125">
        <f t="shared" si="23"/>
        <v>121130.48772844834</v>
      </c>
      <c r="BW129" s="125">
        <f t="shared" si="23"/>
        <v>123583.0068749442</v>
      </c>
      <c r="BX129" s="125">
        <f t="shared" si="23"/>
        <v>125739.67663861968</v>
      </c>
      <c r="BY129" s="125">
        <f t="shared" si="23"/>
        <v>128152.68435838263</v>
      </c>
      <c r="BZ129" s="125">
        <f t="shared" si="23"/>
        <v>138887.7108102343</v>
      </c>
      <c r="CA129" s="125">
        <f t="shared" si="23"/>
        <v>155691.0667541165</v>
      </c>
      <c r="CB129" s="125">
        <f t="shared" si="23"/>
        <v>164653.41899355757</v>
      </c>
      <c r="CC129" s="125">
        <f t="shared" si="23"/>
        <v>174889.20640828199</v>
      </c>
      <c r="CD129" s="125">
        <f t="shared" si="23"/>
        <v>183458.69088641409</v>
      </c>
      <c r="CE129" s="125">
        <f t="shared" si="23"/>
        <v>186670.25336958497</v>
      </c>
      <c r="CF129" s="125">
        <f t="shared" si="23"/>
        <v>192169.34108260984</v>
      </c>
      <c r="CG129" s="126">
        <f t="shared" si="23"/>
        <v>201365.52598465176</v>
      </c>
    </row>
    <row r="130" spans="1:85" x14ac:dyDescent="0.35">
      <c r="A130" s="163"/>
      <c r="B130" s="233"/>
      <c r="C130" s="231"/>
      <c r="D130" s="125"/>
      <c r="E130" s="125"/>
      <c r="F130" s="125"/>
      <c r="G130" s="125"/>
      <c r="H130" s="125"/>
      <c r="I130" s="125"/>
      <c r="J130" s="125"/>
      <c r="K130" s="125"/>
      <c r="L130" s="125"/>
      <c r="M130" s="125"/>
      <c r="N130" s="125"/>
      <c r="O130" s="125"/>
      <c r="P130" s="125"/>
      <c r="Q130" s="125"/>
      <c r="R130" s="125"/>
      <c r="S130" s="125"/>
      <c r="T130" s="125"/>
      <c r="U130" s="125"/>
      <c r="V130" s="125"/>
      <c r="W130" s="125"/>
      <c r="X130" s="125"/>
      <c r="Y130" s="125"/>
      <c r="Z130" s="125"/>
      <c r="AA130" s="125"/>
      <c r="AB130" s="125"/>
      <c r="AC130" s="125"/>
      <c r="AD130" s="125"/>
      <c r="AE130" s="125"/>
      <c r="AF130" s="125"/>
      <c r="AG130" s="125"/>
      <c r="AH130" s="125"/>
      <c r="AI130" s="125"/>
      <c r="AJ130" s="125"/>
      <c r="AK130" s="125"/>
      <c r="AL130" s="125"/>
      <c r="AM130" s="125"/>
      <c r="AN130" s="125"/>
      <c r="AO130" s="125"/>
      <c r="AP130" s="125"/>
      <c r="AQ130" s="125"/>
      <c r="AR130" s="125"/>
      <c r="AS130" s="125"/>
      <c r="AT130" s="125"/>
      <c r="AU130" s="125"/>
      <c r="AV130" s="125"/>
      <c r="AW130" s="125"/>
      <c r="AX130" s="125"/>
      <c r="AY130" s="125"/>
      <c r="AZ130" s="125"/>
      <c r="BA130" s="125"/>
      <c r="BB130" s="125"/>
      <c r="BC130" s="125"/>
      <c r="BD130" s="125"/>
      <c r="BE130" s="125"/>
      <c r="BF130" s="125"/>
      <c r="BG130" s="125"/>
      <c r="BH130" s="125"/>
      <c r="BI130" s="125"/>
      <c r="BJ130" s="125"/>
      <c r="BK130" s="125"/>
      <c r="BL130" s="125"/>
      <c r="BM130" s="125"/>
      <c r="BN130" s="125"/>
      <c r="BO130" s="125"/>
      <c r="BP130" s="125"/>
      <c r="BQ130" s="125"/>
      <c r="BR130" s="125"/>
      <c r="BS130" s="125"/>
      <c r="BT130" s="125"/>
      <c r="BU130" s="125"/>
      <c r="BV130" s="125"/>
      <c r="BW130" s="125"/>
      <c r="BX130" s="125"/>
      <c r="BY130" s="125"/>
      <c r="BZ130" s="125"/>
      <c r="CA130" s="125"/>
      <c r="CB130" s="125"/>
      <c r="CC130" s="125"/>
      <c r="CD130" s="125"/>
      <c r="CE130" s="125"/>
      <c r="CF130" s="125"/>
      <c r="CG130" s="126"/>
    </row>
    <row r="131" spans="1:85" s="101" customFormat="1" ht="26.25" customHeight="1" x14ac:dyDescent="0.35">
      <c r="A131" s="174"/>
      <c r="B131" s="101" t="s">
        <v>440</v>
      </c>
      <c r="D131" s="240"/>
      <c r="E131" s="240"/>
      <c r="F131" s="240"/>
      <c r="G131" s="240"/>
      <c r="H131" s="240"/>
      <c r="I131" s="240"/>
      <c r="J131" s="240"/>
      <c r="K131" s="240"/>
      <c r="L131" s="240"/>
      <c r="M131" s="240"/>
      <c r="N131" s="240"/>
      <c r="O131" s="240"/>
      <c r="P131" s="240"/>
      <c r="Q131" s="240"/>
      <c r="R131" s="240"/>
      <c r="S131" s="240"/>
      <c r="T131" s="240"/>
      <c r="U131" s="240"/>
      <c r="V131" s="240"/>
      <c r="W131" s="240"/>
      <c r="X131" s="240"/>
      <c r="Y131" s="240"/>
      <c r="Z131" s="240"/>
      <c r="AA131" s="240"/>
      <c r="AB131" s="240"/>
      <c r="AC131" s="240"/>
      <c r="AD131" s="240"/>
      <c r="AE131" s="240"/>
      <c r="AF131" s="240"/>
      <c r="AG131" s="240"/>
      <c r="AH131" s="240">
        <f t="shared" ref="AH131:CG131" si="24">SUM(AH17,AH77,AH128)</f>
        <v>15873</v>
      </c>
      <c r="AI131" s="240">
        <f t="shared" si="24"/>
        <v>18777.059999999998</v>
      </c>
      <c r="AJ131" s="240">
        <f t="shared" si="24"/>
        <v>22658.060000000005</v>
      </c>
      <c r="AK131" s="240">
        <f t="shared" si="24"/>
        <v>27698.309999999994</v>
      </c>
      <c r="AL131" s="240">
        <f t="shared" si="24"/>
        <v>31628.059999999998</v>
      </c>
      <c r="AM131" s="240">
        <f t="shared" si="24"/>
        <v>35332.06</v>
      </c>
      <c r="AN131" s="240">
        <f t="shared" si="24"/>
        <v>38251.06</v>
      </c>
      <c r="AO131" s="240">
        <f t="shared" si="24"/>
        <v>41768.06</v>
      </c>
      <c r="AP131" s="240">
        <f t="shared" si="24"/>
        <v>44917.658000000003</v>
      </c>
      <c r="AQ131" s="240">
        <f t="shared" si="24"/>
        <v>46700.744000000013</v>
      </c>
      <c r="AR131" s="240">
        <f t="shared" si="24"/>
        <v>47317.750509999991</v>
      </c>
      <c r="AS131" s="240">
        <f t="shared" si="24"/>
        <v>50314.249481000021</v>
      </c>
      <c r="AT131" s="240">
        <f t="shared" si="24"/>
        <v>56478.799715685047</v>
      </c>
      <c r="AU131" s="240">
        <f t="shared" si="24"/>
        <v>66302.888468443314</v>
      </c>
      <c r="AV131" s="240">
        <f t="shared" si="24"/>
        <v>75257.452000000019</v>
      </c>
      <c r="AW131" s="240">
        <f t="shared" si="24"/>
        <v>82437.565999999992</v>
      </c>
      <c r="AX131" s="240">
        <f t="shared" si="24"/>
        <v>84862.667213999957</v>
      </c>
      <c r="AY131" s="240">
        <f t="shared" si="24"/>
        <v>88710.819153041317</v>
      </c>
      <c r="AZ131" s="240">
        <f t="shared" si="24"/>
        <v>92217.949756999995</v>
      </c>
      <c r="BA131" s="240">
        <f t="shared" si="24"/>
        <v>93347.393757000013</v>
      </c>
      <c r="BB131" s="240">
        <f t="shared" si="24"/>
        <v>95565.317560038413</v>
      </c>
      <c r="BC131" s="240">
        <f t="shared" si="24"/>
        <v>99048.585242467729</v>
      </c>
      <c r="BD131" s="240">
        <f t="shared" si="24"/>
        <v>101373.84078511491</v>
      </c>
      <c r="BE131" s="240">
        <f t="shared" si="24"/>
        <v>106706.85189487549</v>
      </c>
      <c r="BF131" s="240">
        <f t="shared" si="24"/>
        <v>110302.29898003748</v>
      </c>
      <c r="BG131" s="240">
        <f t="shared" si="24"/>
        <v>105790.62308501701</v>
      </c>
      <c r="BH131" s="240">
        <f t="shared" si="24"/>
        <v>111092.55313748041</v>
      </c>
      <c r="BI131" s="240">
        <f t="shared" si="24"/>
        <v>115781.15564274369</v>
      </c>
      <c r="BJ131" s="240">
        <f t="shared" si="24"/>
        <v>119207.17254344042</v>
      </c>
      <c r="BK131" s="240">
        <f t="shared" si="24"/>
        <v>126242.2058628574</v>
      </c>
      <c r="BL131" s="240">
        <f t="shared" si="24"/>
        <v>135757.16542445359</v>
      </c>
      <c r="BM131" s="240">
        <f t="shared" si="24"/>
        <v>148097.9306905221</v>
      </c>
      <c r="BN131" s="240">
        <f t="shared" si="24"/>
        <v>153463.65316980353</v>
      </c>
      <c r="BO131" s="240">
        <f t="shared" si="24"/>
        <v>159050.3228785664</v>
      </c>
      <c r="BP131" s="240">
        <f t="shared" si="24"/>
        <v>166645.02093256201</v>
      </c>
      <c r="BQ131" s="240">
        <f t="shared" si="24"/>
        <v>164236.66498876666</v>
      </c>
      <c r="BR131" s="240">
        <f t="shared" si="24"/>
        <v>168380.08252187507</v>
      </c>
      <c r="BS131" s="240">
        <f t="shared" si="24"/>
        <v>171893.03779992106</v>
      </c>
      <c r="BT131" s="240">
        <f t="shared" si="24"/>
        <v>173926.1631097901</v>
      </c>
      <c r="BU131" s="240">
        <f t="shared" si="24"/>
        <v>178148.62801483768</v>
      </c>
      <c r="BV131" s="240">
        <f t="shared" si="24"/>
        <v>183849.13384796603</v>
      </c>
      <c r="BW131" s="240">
        <f t="shared" si="24"/>
        <v>192567.8410097679</v>
      </c>
      <c r="BX131" s="240">
        <f t="shared" si="24"/>
        <v>213175.12272153393</v>
      </c>
      <c r="BY131" s="240">
        <f t="shared" si="24"/>
        <v>216459.93482670287</v>
      </c>
      <c r="BZ131" s="240">
        <f t="shared" si="24"/>
        <v>234174.78501985429</v>
      </c>
      <c r="CA131" s="240">
        <f t="shared" si="24"/>
        <v>267594.26144426706</v>
      </c>
      <c r="CB131" s="240">
        <f t="shared" si="24"/>
        <v>287104.46380725695</v>
      </c>
      <c r="CC131" s="240">
        <f t="shared" si="24"/>
        <v>303057.26932717534</v>
      </c>
      <c r="CD131" s="240">
        <f t="shared" si="24"/>
        <v>318717.72709812701</v>
      </c>
      <c r="CE131" s="240">
        <f t="shared" si="24"/>
        <v>325287.82635629311</v>
      </c>
      <c r="CF131" s="240">
        <f t="shared" si="24"/>
        <v>334858.41122609854</v>
      </c>
      <c r="CG131" s="241">
        <f t="shared" si="24"/>
        <v>349491.37843995937</v>
      </c>
    </row>
    <row r="132" spans="1:85" s="101" customFormat="1" x14ac:dyDescent="0.35">
      <c r="A132" s="174"/>
      <c r="B132" s="233" t="s">
        <v>488</v>
      </c>
      <c r="D132" s="125"/>
      <c r="E132" s="125"/>
      <c r="F132" s="125"/>
      <c r="G132" s="125"/>
      <c r="H132" s="125"/>
      <c r="I132" s="125"/>
      <c r="J132" s="125"/>
      <c r="K132" s="125"/>
      <c r="L132" s="125"/>
      <c r="M132" s="125"/>
      <c r="N132" s="125"/>
      <c r="O132" s="125"/>
      <c r="P132" s="125"/>
      <c r="Q132" s="125"/>
      <c r="R132" s="125"/>
      <c r="S132" s="125"/>
      <c r="T132" s="125"/>
      <c r="U132" s="125"/>
      <c r="V132" s="125"/>
      <c r="W132" s="125"/>
      <c r="X132" s="125"/>
      <c r="Y132" s="125"/>
      <c r="Z132" s="125"/>
      <c r="AA132" s="125"/>
      <c r="AB132" s="125"/>
      <c r="AC132" s="125"/>
      <c r="AD132" s="125"/>
      <c r="AE132" s="125"/>
      <c r="AF132" s="125"/>
      <c r="AG132" s="125"/>
      <c r="AH132" s="125">
        <f t="shared" ref="AH132:CG132" si="25">AH18+AH78+AH129</f>
        <v>13035.493736203656</v>
      </c>
      <c r="AI132" s="125">
        <f t="shared" si="25"/>
        <v>14785.979544000002</v>
      </c>
      <c r="AJ132" s="125">
        <f t="shared" si="25"/>
        <v>18172.17435384616</v>
      </c>
      <c r="AK132" s="125">
        <f t="shared" si="25"/>
        <v>22225.345469499993</v>
      </c>
      <c r="AL132" s="125">
        <f t="shared" si="25"/>
        <v>25399.593394250001</v>
      </c>
      <c r="AM132" s="125">
        <f t="shared" si="25"/>
        <v>28383.097434500003</v>
      </c>
      <c r="AN132" s="125">
        <f t="shared" si="25"/>
        <v>30608.289402249997</v>
      </c>
      <c r="AO132" s="125">
        <f t="shared" si="25"/>
        <v>33454.940287285703</v>
      </c>
      <c r="AP132" s="125">
        <f t="shared" si="25"/>
        <v>36123.082438933336</v>
      </c>
      <c r="AQ132" s="125">
        <f t="shared" si="25"/>
        <v>37497.110367000016</v>
      </c>
      <c r="AR132" s="125">
        <f t="shared" si="25"/>
        <v>38052.643556666662</v>
      </c>
      <c r="AS132" s="125">
        <f t="shared" si="25"/>
        <v>40288.146197666691</v>
      </c>
      <c r="AT132" s="125">
        <f t="shared" si="25"/>
        <v>45352.892408487969</v>
      </c>
      <c r="AU132" s="125">
        <f t="shared" si="25"/>
        <v>54175.377622418542</v>
      </c>
      <c r="AV132" s="125">
        <f t="shared" si="25"/>
        <v>60992.230401572655</v>
      </c>
      <c r="AW132" s="125">
        <f t="shared" si="25"/>
        <v>66634.910460896761</v>
      </c>
      <c r="AX132" s="125">
        <f t="shared" si="25"/>
        <v>68813.611171571567</v>
      </c>
      <c r="AY132" s="125">
        <f t="shared" si="25"/>
        <v>72136.307546470867</v>
      </c>
      <c r="AZ132" s="125">
        <f t="shared" si="25"/>
        <v>74930.906146652167</v>
      </c>
      <c r="BA132" s="125">
        <f t="shared" si="25"/>
        <v>75904.389236404662</v>
      </c>
      <c r="BB132" s="125">
        <f t="shared" si="25"/>
        <v>77898.830406807276</v>
      </c>
      <c r="BC132" s="125">
        <f t="shared" si="25"/>
        <v>80756.783696130005</v>
      </c>
      <c r="BD132" s="125">
        <f t="shared" si="25"/>
        <v>83618.592638070215</v>
      </c>
      <c r="BE132" s="125">
        <f t="shared" si="25"/>
        <v>88466.203877447493</v>
      </c>
      <c r="BF132" s="125">
        <f t="shared" si="25"/>
        <v>93447.403868416775</v>
      </c>
      <c r="BG132" s="125">
        <f t="shared" si="25"/>
        <v>97839.551306729409</v>
      </c>
      <c r="BH132" s="125">
        <f t="shared" si="25"/>
        <v>103679.22317456207</v>
      </c>
      <c r="BI132" s="125">
        <f t="shared" si="25"/>
        <v>108996.36950244363</v>
      </c>
      <c r="BJ132" s="125">
        <f t="shared" si="25"/>
        <v>112716.07922747852</v>
      </c>
      <c r="BK132" s="125">
        <f t="shared" si="25"/>
        <v>119968.26969037394</v>
      </c>
      <c r="BL132" s="125">
        <f t="shared" si="25"/>
        <v>129539.37316672162</v>
      </c>
      <c r="BM132" s="125">
        <f t="shared" si="25"/>
        <v>141974.43077105653</v>
      </c>
      <c r="BN132" s="125">
        <f t="shared" si="25"/>
        <v>147327.52719675511</v>
      </c>
      <c r="BO132" s="125">
        <f t="shared" si="25"/>
        <v>153093.7008804293</v>
      </c>
      <c r="BP132" s="125">
        <f t="shared" si="25"/>
        <v>160844.79960790445</v>
      </c>
      <c r="BQ132" s="125">
        <f t="shared" si="25"/>
        <v>163458.09496870419</v>
      </c>
      <c r="BR132" s="125">
        <f t="shared" si="25"/>
        <v>167648.65180809249</v>
      </c>
      <c r="BS132" s="125">
        <f t="shared" si="25"/>
        <v>171191.06321570877</v>
      </c>
      <c r="BT132" s="125">
        <f t="shared" si="25"/>
        <v>173239.43774066694</v>
      </c>
      <c r="BU132" s="125">
        <f t="shared" si="25"/>
        <v>177451.26731321838</v>
      </c>
      <c r="BV132" s="125">
        <f t="shared" si="25"/>
        <v>183348.45246144262</v>
      </c>
      <c r="BW132" s="125">
        <f t="shared" si="25"/>
        <v>192297.13666207509</v>
      </c>
      <c r="BX132" s="125">
        <f t="shared" si="25"/>
        <v>213161.42185236883</v>
      </c>
      <c r="BY132" s="125">
        <f t="shared" si="25"/>
        <v>216453.08547481778</v>
      </c>
      <c r="BZ132" s="125">
        <f t="shared" si="25"/>
        <v>234170.86465626303</v>
      </c>
      <c r="CA132" s="125">
        <f t="shared" si="25"/>
        <v>267591.99923645728</v>
      </c>
      <c r="CB132" s="125">
        <f t="shared" si="25"/>
        <v>287103.14000315883</v>
      </c>
      <c r="CC132" s="125">
        <f t="shared" si="25"/>
        <v>303057.26932717534</v>
      </c>
      <c r="CD132" s="125">
        <f t="shared" si="25"/>
        <v>318717.72709812701</v>
      </c>
      <c r="CE132" s="125">
        <f t="shared" si="25"/>
        <v>325287.82635629311</v>
      </c>
      <c r="CF132" s="125">
        <f t="shared" si="25"/>
        <v>334858.41122609854</v>
      </c>
      <c r="CG132" s="241">
        <f t="shared" si="25"/>
        <v>349491.37843995937</v>
      </c>
    </row>
    <row r="133" spans="1:85" x14ac:dyDescent="0.35">
      <c r="A133" s="163"/>
      <c r="B133" s="101"/>
      <c r="BX133" s="51"/>
      <c r="BY133" s="51"/>
      <c r="BZ133" s="51"/>
      <c r="CA133" s="51"/>
      <c r="CB133" s="51"/>
      <c r="CC133" s="51"/>
      <c r="CD133" s="51"/>
      <c r="CE133" s="51"/>
      <c r="CF133" s="51"/>
      <c r="CG133" s="241"/>
    </row>
    <row r="134" spans="1:85" x14ac:dyDescent="0.35">
      <c r="A134" s="163"/>
      <c r="B134" s="101"/>
      <c r="BX134" s="51"/>
      <c r="BY134" s="51"/>
      <c r="BZ134" s="51"/>
      <c r="CA134" s="51"/>
      <c r="CB134" s="51"/>
      <c r="CC134" s="51"/>
      <c r="CD134" s="51"/>
      <c r="CE134" s="51"/>
      <c r="CF134" s="51"/>
      <c r="CG134" s="241"/>
    </row>
    <row r="135" spans="1:85" x14ac:dyDescent="0.35">
      <c r="A135" s="163"/>
      <c r="B135" s="242" t="s">
        <v>441</v>
      </c>
      <c r="C135" s="101"/>
      <c r="D135" s="125"/>
      <c r="E135" s="125"/>
      <c r="F135" s="125"/>
      <c r="G135" s="125"/>
      <c r="H135" s="125"/>
      <c r="I135" s="125"/>
      <c r="J135" s="125"/>
      <c r="K135" s="125"/>
      <c r="L135" s="125"/>
      <c r="M135" s="125"/>
      <c r="N135" s="125"/>
      <c r="O135" s="125"/>
      <c r="P135" s="125"/>
      <c r="Q135" s="125"/>
      <c r="R135" s="125"/>
      <c r="S135" s="125"/>
      <c r="T135" s="125"/>
      <c r="U135" s="125"/>
      <c r="V135" s="125"/>
      <c r="W135" s="125"/>
      <c r="X135" s="125"/>
      <c r="Y135" s="125"/>
      <c r="Z135" s="125"/>
      <c r="AA135" s="125"/>
      <c r="AB135" s="125"/>
      <c r="AC135" s="125"/>
      <c r="AD135" s="125"/>
      <c r="AE135" s="125"/>
      <c r="AF135" s="125"/>
      <c r="AG135" s="125"/>
      <c r="AH135" s="125">
        <f>SUM(AH136:AH138)</f>
        <v>10388.879900230371</v>
      </c>
      <c r="AI135" s="125">
        <f t="shared" ref="AI135:CG135" si="26">SUM(AI136:AI138)</f>
        <v>11853.654573175816</v>
      </c>
      <c r="AJ135" s="125">
        <f t="shared" si="26"/>
        <v>14434.629894749283</v>
      </c>
      <c r="AK135" s="125">
        <f t="shared" si="26"/>
        <v>16752.337110190223</v>
      </c>
      <c r="AL135" s="125">
        <f t="shared" si="26"/>
        <v>18081.385853892803</v>
      </c>
      <c r="AM135" s="125">
        <f t="shared" si="26"/>
        <v>19644.513120148771</v>
      </c>
      <c r="AN135" s="125">
        <f t="shared" si="26"/>
        <v>20671.692908045577</v>
      </c>
      <c r="AO135" s="125">
        <f t="shared" si="26"/>
        <v>22208.358452828114</v>
      </c>
      <c r="AP135" s="125">
        <f t="shared" si="26"/>
        <v>23945.64514432595</v>
      </c>
      <c r="AQ135" s="125">
        <f t="shared" si="26"/>
        <v>25015.883800172873</v>
      </c>
      <c r="AR135" s="125">
        <f t="shared" si="26"/>
        <v>25553.89497266151</v>
      </c>
      <c r="AS135" s="125">
        <f t="shared" si="26"/>
        <v>27107.475660732296</v>
      </c>
      <c r="AT135" s="125">
        <f t="shared" si="26"/>
        <v>29770.144131865367</v>
      </c>
      <c r="AU135" s="125">
        <f t="shared" si="26"/>
        <v>34315.742515193255</v>
      </c>
      <c r="AV135" s="125">
        <f t="shared" si="26"/>
        <v>36264.044215834874</v>
      </c>
      <c r="AW135" s="125">
        <f t="shared" si="26"/>
        <v>38365.543113073742</v>
      </c>
      <c r="AX135" s="125">
        <f t="shared" si="26"/>
        <v>38576.419521328957</v>
      </c>
      <c r="AY135" s="125">
        <f t="shared" si="26"/>
        <v>39629.685811731513</v>
      </c>
      <c r="AZ135" s="125">
        <f t="shared" si="26"/>
        <v>41289.772131563492</v>
      </c>
      <c r="BA135" s="125">
        <f t="shared" si="26"/>
        <v>42451.780116945505</v>
      </c>
      <c r="BB135" s="125">
        <f t="shared" si="26"/>
        <v>44587.460743090007</v>
      </c>
      <c r="BC135" s="125">
        <f t="shared" si="26"/>
        <v>46723.585469140511</v>
      </c>
      <c r="BD135" s="125">
        <f t="shared" si="26"/>
        <v>47793.686999999998</v>
      </c>
      <c r="BE135" s="125">
        <f t="shared" si="26"/>
        <v>51093.595998929348</v>
      </c>
      <c r="BF135" s="125">
        <f t="shared" si="26"/>
        <v>53686.528709614708</v>
      </c>
      <c r="BG135" s="125">
        <f t="shared" si="26"/>
        <v>56079.337540435692</v>
      </c>
      <c r="BH135" s="125">
        <f t="shared" si="26"/>
        <v>58408.538999999997</v>
      </c>
      <c r="BI135" s="125">
        <f t="shared" si="26"/>
        <v>60914.807692682676</v>
      </c>
      <c r="BJ135" s="125">
        <f t="shared" si="26"/>
        <v>63129.216045855108</v>
      </c>
      <c r="BK135" s="125">
        <f t="shared" si="26"/>
        <v>67411.978362963171</v>
      </c>
      <c r="BL135" s="125">
        <f t="shared" si="26"/>
        <v>72671.184816889436</v>
      </c>
      <c r="BM135" s="125">
        <f t="shared" si="26"/>
        <v>77814.820358342375</v>
      </c>
      <c r="BN135" s="125">
        <f t="shared" si="26"/>
        <v>80345.367492594727</v>
      </c>
      <c r="BO135" s="125">
        <f t="shared" si="26"/>
        <v>84501.883808506507</v>
      </c>
      <c r="BP135" s="125">
        <f t="shared" si="26"/>
        <v>89391.276039061704</v>
      </c>
      <c r="BQ135" s="125">
        <f t="shared" si="26"/>
        <v>91660.368819799987</v>
      </c>
      <c r="BR135" s="125">
        <f t="shared" si="26"/>
        <v>94520.993083800029</v>
      </c>
      <c r="BS135" s="125">
        <f t="shared" si="26"/>
        <v>97594.637879079994</v>
      </c>
      <c r="BT135" s="125">
        <f t="shared" si="26"/>
        <v>99861.345809219929</v>
      </c>
      <c r="BU135" s="125">
        <f t="shared" si="26"/>
        <v>102005.63289946769</v>
      </c>
      <c r="BV135" s="125">
        <f t="shared" si="26"/>
        <v>104773.46798266</v>
      </c>
      <c r="BW135" s="125">
        <f t="shared" si="26"/>
        <v>106881.29990970908</v>
      </c>
      <c r="BX135" s="125">
        <f t="shared" si="26"/>
        <v>110625.98400109998</v>
      </c>
      <c r="BY135" s="125">
        <f t="shared" si="26"/>
        <v>112728.43732129999</v>
      </c>
      <c r="BZ135" s="125">
        <f t="shared" si="26"/>
        <v>118577.19460304998</v>
      </c>
      <c r="CA135" s="125">
        <f t="shared" si="26"/>
        <v>132698.80076040994</v>
      </c>
      <c r="CB135" s="125">
        <f t="shared" si="26"/>
        <v>145481.47803492227</v>
      </c>
      <c r="CC135" s="125">
        <f t="shared" si="26"/>
        <v>154628.4367567389</v>
      </c>
      <c r="CD135" s="125">
        <f t="shared" si="26"/>
        <v>162216.7903812514</v>
      </c>
      <c r="CE135" s="125">
        <f t="shared" si="26"/>
        <v>165489.38491807276</v>
      </c>
      <c r="CF135" s="125">
        <f t="shared" si="26"/>
        <v>170408.96154663959</v>
      </c>
      <c r="CG135" s="41">
        <f t="shared" si="26"/>
        <v>178392.69529059247</v>
      </c>
    </row>
    <row r="136" spans="1:85" x14ac:dyDescent="0.35">
      <c r="A136" s="163"/>
      <c r="B136" s="10" t="s">
        <v>521</v>
      </c>
      <c r="AH136" s="51">
        <f t="shared" ref="AH136:BJ136" si="27">SUMIF($C$6:$C$16,"(C)",AH$6:AH$16)</f>
        <v>2</v>
      </c>
      <c r="AI136" s="51">
        <f t="shared" si="27"/>
        <v>2</v>
      </c>
      <c r="AJ136" s="51">
        <f t="shared" si="27"/>
        <v>2</v>
      </c>
      <c r="AK136" s="51">
        <f t="shared" si="27"/>
        <v>2</v>
      </c>
      <c r="AL136" s="51">
        <f t="shared" si="27"/>
        <v>2</v>
      </c>
      <c r="AM136" s="51">
        <f t="shared" si="27"/>
        <v>2</v>
      </c>
      <c r="AN136" s="51">
        <f t="shared" si="27"/>
        <v>2</v>
      </c>
      <c r="AO136" s="51">
        <f t="shared" si="27"/>
        <v>1</v>
      </c>
      <c r="AP136" s="51">
        <f t="shared" si="27"/>
        <v>2</v>
      </c>
      <c r="AQ136" s="51">
        <f t="shared" si="27"/>
        <v>1.4339999999999999</v>
      </c>
      <c r="AR136" s="51">
        <f t="shared" si="27"/>
        <v>1.3520000000000001</v>
      </c>
      <c r="AS136" s="51">
        <f t="shared" si="27"/>
        <v>1.355</v>
      </c>
      <c r="AT136" s="51">
        <f t="shared" si="27"/>
        <v>1.5509999999999999</v>
      </c>
      <c r="AU136" s="51">
        <f t="shared" si="27"/>
        <v>1.4710000000000001</v>
      </c>
      <c r="AV136" s="51">
        <f t="shared" si="27"/>
        <v>2</v>
      </c>
      <c r="AW136" s="51">
        <f t="shared" si="27"/>
        <v>1</v>
      </c>
      <c r="AX136" s="51">
        <f t="shared" si="27"/>
        <v>1</v>
      </c>
      <c r="AY136" s="51">
        <f t="shared" si="27"/>
        <v>1.7210000000000001</v>
      </c>
      <c r="AZ136" s="51">
        <f t="shared" si="27"/>
        <v>1.496</v>
      </c>
      <c r="BA136" s="51">
        <f t="shared" si="27"/>
        <v>1.5720000000000001</v>
      </c>
      <c r="BB136" s="51">
        <f t="shared" si="27"/>
        <v>1.7769999999999999</v>
      </c>
      <c r="BC136" s="51">
        <f t="shared" si="27"/>
        <v>1.359</v>
      </c>
      <c r="BD136" s="51">
        <f t="shared" si="27"/>
        <v>1.452</v>
      </c>
      <c r="BE136" s="51">
        <f t="shared" si="27"/>
        <v>1.6164412184601897</v>
      </c>
      <c r="BF136" s="51">
        <f t="shared" si="27"/>
        <v>1.6007503600000001</v>
      </c>
      <c r="BG136" s="51">
        <f t="shared" si="27"/>
        <v>0</v>
      </c>
      <c r="BH136" s="51">
        <f t="shared" si="27"/>
        <v>0</v>
      </c>
      <c r="BI136" s="51">
        <f t="shared" si="27"/>
        <v>0</v>
      </c>
      <c r="BJ136" s="51">
        <f t="shared" si="27"/>
        <v>0</v>
      </c>
      <c r="BK136" s="51">
        <f>SUMIF($C$6:$C$16,"(C)",BK$6:BK$16)</f>
        <v>0</v>
      </c>
      <c r="BL136" s="51">
        <f t="shared" ref="BL136:CG136" si="28">SUMIF($C$6:$C$16,"(C)",BL$6:BL$16)</f>
        <v>0</v>
      </c>
      <c r="BM136" s="51">
        <f t="shared" si="28"/>
        <v>0</v>
      </c>
      <c r="BN136" s="51">
        <f t="shared" si="28"/>
        <v>0</v>
      </c>
      <c r="BO136" s="51">
        <f t="shared" si="28"/>
        <v>0</v>
      </c>
      <c r="BP136" s="51">
        <f t="shared" si="28"/>
        <v>0</v>
      </c>
      <c r="BQ136" s="51">
        <f t="shared" si="28"/>
        <v>0</v>
      </c>
      <c r="BR136" s="51">
        <f t="shared" si="28"/>
        <v>0</v>
      </c>
      <c r="BS136" s="51">
        <f t="shared" si="28"/>
        <v>0</v>
      </c>
      <c r="BT136" s="51">
        <f t="shared" si="28"/>
        <v>0</v>
      </c>
      <c r="BU136" s="51">
        <f t="shared" si="28"/>
        <v>0</v>
      </c>
      <c r="BV136" s="51">
        <f t="shared" si="28"/>
        <v>0</v>
      </c>
      <c r="BW136" s="51">
        <f t="shared" si="28"/>
        <v>0</v>
      </c>
      <c r="BX136" s="51">
        <f t="shared" si="28"/>
        <v>0</v>
      </c>
      <c r="BY136" s="51">
        <f t="shared" si="28"/>
        <v>0</v>
      </c>
      <c r="BZ136" s="51">
        <f t="shared" si="28"/>
        <v>0</v>
      </c>
      <c r="CA136" s="51">
        <f t="shared" si="28"/>
        <v>0</v>
      </c>
      <c r="CB136" s="51">
        <f t="shared" si="28"/>
        <v>0</v>
      </c>
      <c r="CC136" s="51">
        <f t="shared" si="28"/>
        <v>0</v>
      </c>
      <c r="CD136" s="51">
        <f t="shared" si="28"/>
        <v>0</v>
      </c>
      <c r="CE136" s="51">
        <f>SUMIF($C$6:$C$16,"(C)",CE$6:CE$16)</f>
        <v>0</v>
      </c>
      <c r="CF136" s="51">
        <f t="shared" si="28"/>
        <v>0</v>
      </c>
      <c r="CG136" s="162">
        <f t="shared" si="28"/>
        <v>0</v>
      </c>
    </row>
    <row r="137" spans="1:85" x14ac:dyDescent="0.35">
      <c r="A137" s="163"/>
      <c r="B137" s="10" t="s">
        <v>522</v>
      </c>
      <c r="AH137" s="51">
        <f>SUMIF($C$21:$C$76,"(C)",AH$21:AH$76)</f>
        <v>2651.076278646884</v>
      </c>
      <c r="AI137" s="51">
        <f t="shared" ref="AI137:CG137" si="29">SUMIF($C$21:$C$76,"(C)",AI$21:AI$76)</f>
        <v>2852.3446854813037</v>
      </c>
      <c r="AJ137" s="51">
        <f t="shared" si="29"/>
        <v>3711.415471538477</v>
      </c>
      <c r="AK137" s="51">
        <f t="shared" si="29"/>
        <v>4418.0277771465462</v>
      </c>
      <c r="AL137" s="51">
        <f t="shared" si="29"/>
        <v>4325.3145182244098</v>
      </c>
      <c r="AM137" s="51">
        <f t="shared" si="29"/>
        <v>4814.9797626249838</v>
      </c>
      <c r="AN137" s="51">
        <f t="shared" si="29"/>
        <v>5185.1534280924789</v>
      </c>
      <c r="AO137" s="51">
        <f t="shared" si="29"/>
        <v>5400.4440112558086</v>
      </c>
      <c r="AP137" s="51">
        <f t="shared" si="29"/>
        <v>5938.6516065688247</v>
      </c>
      <c r="AQ137" s="51">
        <f t="shared" si="29"/>
        <v>6057.8194973267928</v>
      </c>
      <c r="AR137" s="51">
        <f t="shared" si="29"/>
        <v>6094.9821751673235</v>
      </c>
      <c r="AS137" s="51">
        <f t="shared" si="29"/>
        <v>6174.5857717043737</v>
      </c>
      <c r="AT137" s="51">
        <f t="shared" si="29"/>
        <v>6843.0760420886736</v>
      </c>
      <c r="AU137" s="51">
        <f t="shared" si="29"/>
        <v>8509.9307886333063</v>
      </c>
      <c r="AV137" s="51">
        <f t="shared" si="29"/>
        <v>9283.2599712298979</v>
      </c>
      <c r="AW137" s="51">
        <f t="shared" si="29"/>
        <v>9892.5437062213678</v>
      </c>
      <c r="AX137" s="51">
        <f t="shared" si="29"/>
        <v>9544.3677035098117</v>
      </c>
      <c r="AY137" s="51">
        <f t="shared" si="29"/>
        <v>9376.563136356137</v>
      </c>
      <c r="AZ137" s="51">
        <f t="shared" si="29"/>
        <v>9013.7413929836512</v>
      </c>
      <c r="BA137" s="51">
        <f t="shared" si="29"/>
        <v>8630.696212062634</v>
      </c>
      <c r="BB137" s="51">
        <f t="shared" si="29"/>
        <v>8752.2463296932383</v>
      </c>
      <c r="BC137" s="51">
        <f t="shared" si="29"/>
        <v>8700.1563030952166</v>
      </c>
      <c r="BD137" s="51">
        <f t="shared" si="29"/>
        <v>8835.6400881418704</v>
      </c>
      <c r="BE137" s="51">
        <f t="shared" si="29"/>
        <v>8954.5982241558777</v>
      </c>
      <c r="BF137" s="51">
        <f t="shared" si="29"/>
        <v>9097.3115964531808</v>
      </c>
      <c r="BG137" s="51">
        <f t="shared" si="29"/>
        <v>9358.233060323786</v>
      </c>
      <c r="BH137" s="51">
        <f t="shared" si="29"/>
        <v>9395.4712521245001</v>
      </c>
      <c r="BI137" s="51">
        <f t="shared" si="29"/>
        <v>9288.8937029259232</v>
      </c>
      <c r="BJ137" s="51">
        <f t="shared" si="29"/>
        <v>9275.5880794613622</v>
      </c>
      <c r="BK137" s="51">
        <f t="shared" si="29"/>
        <v>9651.6146248786426</v>
      </c>
      <c r="BL137" s="51">
        <f t="shared" si="29"/>
        <v>10233.799141066349</v>
      </c>
      <c r="BM137" s="51">
        <f t="shared" si="29"/>
        <v>10793.692672407624</v>
      </c>
      <c r="BN137" s="51">
        <f t="shared" si="29"/>
        <v>10397.475696598587</v>
      </c>
      <c r="BO137" s="51">
        <f t="shared" si="29"/>
        <v>10248.069363793458</v>
      </c>
      <c r="BP137" s="51">
        <f t="shared" si="29"/>
        <v>9503.5136421629286</v>
      </c>
      <c r="BQ137" s="51">
        <f t="shared" si="29"/>
        <v>8502.1019184335473</v>
      </c>
      <c r="BR137" s="51">
        <f t="shared" si="29"/>
        <v>7954.5915095669216</v>
      </c>
      <c r="BS137" s="51">
        <f t="shared" si="29"/>
        <v>8182.5346713656854</v>
      </c>
      <c r="BT137" s="51">
        <f t="shared" si="29"/>
        <v>8247.1094330314845</v>
      </c>
      <c r="BU137" s="51">
        <f t="shared" si="29"/>
        <v>8177.2424782962062</v>
      </c>
      <c r="BV137" s="51">
        <f t="shared" si="29"/>
        <v>8013.0795307311428</v>
      </c>
      <c r="BW137" s="51">
        <f t="shared" si="29"/>
        <v>8064.6148184164367</v>
      </c>
      <c r="BX137" s="51">
        <f t="shared" si="29"/>
        <v>8600.4536986599996</v>
      </c>
      <c r="BY137" s="51">
        <f t="shared" si="29"/>
        <v>8069.8163737000013</v>
      </c>
      <c r="BZ137" s="51">
        <f t="shared" si="29"/>
        <v>8094.5721998000017</v>
      </c>
      <c r="CA137" s="51">
        <f t="shared" si="29"/>
        <v>8685.5695207599983</v>
      </c>
      <c r="CB137" s="51">
        <f t="shared" si="29"/>
        <v>9144.4312722680479</v>
      </c>
      <c r="CC137" s="51">
        <f t="shared" si="29"/>
        <v>9134.747730254785</v>
      </c>
      <c r="CD137" s="51">
        <f t="shared" si="29"/>
        <v>9148.0422537275372</v>
      </c>
      <c r="CE137" s="51">
        <f t="shared" si="29"/>
        <v>9445.6960393081372</v>
      </c>
      <c r="CF137" s="51">
        <f t="shared" si="29"/>
        <v>9651.1703288712979</v>
      </c>
      <c r="CG137" s="162">
        <f t="shared" si="29"/>
        <v>9829.691028741534</v>
      </c>
    </row>
    <row r="138" spans="1:85" s="58" customFormat="1" x14ac:dyDescent="0.35">
      <c r="A138" s="163"/>
      <c r="B138" s="58" t="s">
        <v>523</v>
      </c>
      <c r="D138" s="243"/>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51">
        <f t="shared" ref="AH138:CG138" si="30">SUMIF($C$81:$C$127,"(C)",AH$81:AH$127)</f>
        <v>7735.8036215834863</v>
      </c>
      <c r="AI138" s="51">
        <f t="shared" si="30"/>
        <v>8999.3098876945132</v>
      </c>
      <c r="AJ138" s="51">
        <f t="shared" si="30"/>
        <v>10721.214423210806</v>
      </c>
      <c r="AK138" s="51">
        <f t="shared" si="30"/>
        <v>12332.309333043677</v>
      </c>
      <c r="AL138" s="51">
        <f t="shared" si="30"/>
        <v>13754.071335668395</v>
      </c>
      <c r="AM138" s="51">
        <f t="shared" si="30"/>
        <v>14827.533357523787</v>
      </c>
      <c r="AN138" s="51">
        <f t="shared" si="30"/>
        <v>15484.539479953099</v>
      </c>
      <c r="AO138" s="51">
        <f t="shared" si="30"/>
        <v>16806.914441572306</v>
      </c>
      <c r="AP138" s="51">
        <f t="shared" si="30"/>
        <v>18004.993537757127</v>
      </c>
      <c r="AQ138" s="51">
        <f t="shared" si="30"/>
        <v>18956.630302846079</v>
      </c>
      <c r="AR138" s="51">
        <f t="shared" si="30"/>
        <v>19457.560797494189</v>
      </c>
      <c r="AS138" s="51">
        <f t="shared" si="30"/>
        <v>20931.534889027924</v>
      </c>
      <c r="AT138" s="51">
        <f t="shared" si="30"/>
        <v>22925.517089776691</v>
      </c>
      <c r="AU138" s="51">
        <f t="shared" si="30"/>
        <v>25804.340726559953</v>
      </c>
      <c r="AV138" s="51">
        <f t="shared" si="30"/>
        <v>26978.784244604973</v>
      </c>
      <c r="AW138" s="51">
        <f t="shared" si="30"/>
        <v>28471.99940685237</v>
      </c>
      <c r="AX138" s="51">
        <f t="shared" si="30"/>
        <v>29031.051817819145</v>
      </c>
      <c r="AY138" s="51">
        <f t="shared" si="30"/>
        <v>30251.401675375375</v>
      </c>
      <c r="AZ138" s="51">
        <f t="shared" si="30"/>
        <v>32274.534738579841</v>
      </c>
      <c r="BA138" s="51">
        <f t="shared" si="30"/>
        <v>33819.511904882871</v>
      </c>
      <c r="BB138" s="51">
        <f t="shared" si="30"/>
        <v>35833.437413396765</v>
      </c>
      <c r="BC138" s="51">
        <f t="shared" si="30"/>
        <v>38022.070166045298</v>
      </c>
      <c r="BD138" s="51">
        <f t="shared" si="30"/>
        <v>38956.594911858127</v>
      </c>
      <c r="BE138" s="51">
        <f t="shared" si="30"/>
        <v>42137.381333555008</v>
      </c>
      <c r="BF138" s="51">
        <f t="shared" si="30"/>
        <v>44587.616362801527</v>
      </c>
      <c r="BG138" s="51">
        <f t="shared" si="30"/>
        <v>46721.104480111906</v>
      </c>
      <c r="BH138" s="51">
        <f t="shared" si="30"/>
        <v>49013.067747875495</v>
      </c>
      <c r="BI138" s="51">
        <f t="shared" si="30"/>
        <v>51625.913989756751</v>
      </c>
      <c r="BJ138" s="51">
        <f t="shared" si="30"/>
        <v>53853.627966393746</v>
      </c>
      <c r="BK138" s="51">
        <f t="shared" si="30"/>
        <v>57760.363738084532</v>
      </c>
      <c r="BL138" s="51">
        <f t="shared" si="30"/>
        <v>62437.385675823083</v>
      </c>
      <c r="BM138" s="51">
        <f t="shared" si="30"/>
        <v>67021.127685934756</v>
      </c>
      <c r="BN138" s="51">
        <f t="shared" si="30"/>
        <v>69947.89179599614</v>
      </c>
      <c r="BO138" s="51">
        <f t="shared" si="30"/>
        <v>74253.814444713047</v>
      </c>
      <c r="BP138" s="51">
        <f t="shared" si="30"/>
        <v>79887.762396898775</v>
      </c>
      <c r="BQ138" s="51">
        <f t="shared" si="30"/>
        <v>83158.266901366442</v>
      </c>
      <c r="BR138" s="51">
        <f t="shared" si="30"/>
        <v>86566.40157423311</v>
      </c>
      <c r="BS138" s="51">
        <f t="shared" si="30"/>
        <v>89412.103207714303</v>
      </c>
      <c r="BT138" s="51">
        <f t="shared" si="30"/>
        <v>91614.236376188448</v>
      </c>
      <c r="BU138" s="51">
        <f t="shared" si="30"/>
        <v>93828.390421171483</v>
      </c>
      <c r="BV138" s="51">
        <f t="shared" si="30"/>
        <v>96760.388451928855</v>
      </c>
      <c r="BW138" s="51">
        <f t="shared" si="30"/>
        <v>98816.685091292646</v>
      </c>
      <c r="BX138" s="51">
        <f t="shared" si="30"/>
        <v>102025.53030243998</v>
      </c>
      <c r="BY138" s="51">
        <f t="shared" si="30"/>
        <v>104658.62094759999</v>
      </c>
      <c r="BZ138" s="51">
        <f t="shared" si="30"/>
        <v>110482.62240324997</v>
      </c>
      <c r="CA138" s="51">
        <f t="shared" si="30"/>
        <v>124013.23123964995</v>
      </c>
      <c r="CB138" s="51">
        <f t="shared" si="30"/>
        <v>136337.04676265421</v>
      </c>
      <c r="CC138" s="51">
        <f t="shared" si="30"/>
        <v>145493.68902648412</v>
      </c>
      <c r="CD138" s="51">
        <f t="shared" si="30"/>
        <v>153068.74812752387</v>
      </c>
      <c r="CE138" s="51">
        <f t="shared" si="30"/>
        <v>156043.68887876463</v>
      </c>
      <c r="CF138" s="51">
        <f t="shared" si="30"/>
        <v>160757.7912177683</v>
      </c>
      <c r="CG138" s="162">
        <f t="shared" si="30"/>
        <v>168563.00426185093</v>
      </c>
    </row>
    <row r="139" spans="1:85" ht="24.75" customHeight="1" x14ac:dyDescent="0.35">
      <c r="A139" s="163"/>
      <c r="B139" s="242" t="s">
        <v>442</v>
      </c>
      <c r="C139" s="101"/>
      <c r="D139" s="40"/>
      <c r="E139" s="40"/>
      <c r="F139" s="40"/>
      <c r="G139" s="40"/>
      <c r="H139" s="40"/>
      <c r="I139" s="40"/>
      <c r="J139" s="40"/>
      <c r="K139" s="40"/>
      <c r="L139" s="40"/>
      <c r="M139" s="40"/>
      <c r="N139" s="40"/>
      <c r="O139" s="40"/>
      <c r="P139" s="40"/>
      <c r="Q139" s="40"/>
      <c r="R139" s="40"/>
      <c r="S139" s="40"/>
      <c r="T139" s="40"/>
      <c r="U139" s="40"/>
      <c r="V139" s="40"/>
      <c r="W139" s="40"/>
      <c r="X139" s="40"/>
      <c r="Y139" s="40"/>
      <c r="Z139" s="40"/>
      <c r="AA139" s="40"/>
      <c r="AB139" s="40"/>
      <c r="AC139" s="40"/>
      <c r="AD139" s="40"/>
      <c r="AE139" s="40"/>
      <c r="AF139" s="40"/>
      <c r="AG139" s="40"/>
      <c r="AH139" s="125">
        <f>SUM(AH140:AH142)</f>
        <v>2763.1200997696296</v>
      </c>
      <c r="AI139" s="125">
        <f t="shared" ref="AI139:CG139" si="31">SUM(AI140:AI142)</f>
        <v>3023.3454268241831</v>
      </c>
      <c r="AJ139" s="125">
        <f t="shared" si="31"/>
        <v>3924.3701052507167</v>
      </c>
      <c r="AK139" s="125">
        <f t="shared" si="31"/>
        <v>5967.912889809777</v>
      </c>
      <c r="AL139" s="125">
        <f t="shared" si="31"/>
        <v>8045.6141461071948</v>
      </c>
      <c r="AM139" s="125">
        <f t="shared" si="31"/>
        <v>9602.4868798512271</v>
      </c>
      <c r="AN139" s="125">
        <f t="shared" si="31"/>
        <v>10974.307091954423</v>
      </c>
      <c r="AO139" s="125">
        <f t="shared" si="31"/>
        <v>12471.641547171886</v>
      </c>
      <c r="AP139" s="125">
        <f t="shared" si="31"/>
        <v>13487.952855674048</v>
      </c>
      <c r="AQ139" s="125">
        <f t="shared" si="31"/>
        <v>13792.292199827129</v>
      </c>
      <c r="AR139" s="125">
        <f t="shared" si="31"/>
        <v>13732.304537338485</v>
      </c>
      <c r="AS139" s="125">
        <f t="shared" si="31"/>
        <v>14794.864820267703</v>
      </c>
      <c r="AT139" s="125">
        <f t="shared" si="31"/>
        <v>17535.838868134633</v>
      </c>
      <c r="AU139" s="125">
        <f t="shared" si="31"/>
        <v>21231.799384318474</v>
      </c>
      <c r="AV139" s="125">
        <f t="shared" si="31"/>
        <v>26582.72878416513</v>
      </c>
      <c r="AW139" s="125">
        <f t="shared" si="31"/>
        <v>30003.199886926264</v>
      </c>
      <c r="AX139" s="125">
        <f t="shared" si="31"/>
        <v>31587.357692671045</v>
      </c>
      <c r="AY139" s="125">
        <f t="shared" si="31"/>
        <v>32958.785814268485</v>
      </c>
      <c r="AZ139" s="125">
        <f t="shared" si="31"/>
        <v>33306.311625436501</v>
      </c>
      <c r="BA139" s="125">
        <f t="shared" si="31"/>
        <v>32308.341631054493</v>
      </c>
      <c r="BB139" s="125">
        <f t="shared" si="31"/>
        <v>31643.712091909994</v>
      </c>
      <c r="BC139" s="125">
        <f t="shared" si="31"/>
        <v>30887.316673327179</v>
      </c>
      <c r="BD139" s="125">
        <f t="shared" si="31"/>
        <v>29669.655453818166</v>
      </c>
      <c r="BE139" s="125">
        <f t="shared" si="31"/>
        <v>30918.086668030104</v>
      </c>
      <c r="BF139" s="125">
        <f t="shared" si="31"/>
        <v>32295.353709467585</v>
      </c>
      <c r="BG139" s="125">
        <f t="shared" si="31"/>
        <v>33353.048856553258</v>
      </c>
      <c r="BH139" s="125">
        <f t="shared" si="31"/>
        <v>35028.02304848042</v>
      </c>
      <c r="BI139" s="125">
        <f t="shared" si="31"/>
        <v>35716.781529642001</v>
      </c>
      <c r="BJ139" s="125">
        <f t="shared" si="31"/>
        <v>37172.236532855473</v>
      </c>
      <c r="BK139" s="125">
        <f t="shared" si="31"/>
        <v>38696.081911583096</v>
      </c>
      <c r="BL139" s="125">
        <f t="shared" si="31"/>
        <v>40966.842600689997</v>
      </c>
      <c r="BM139" s="125">
        <f t="shared" si="31"/>
        <v>46695.822820729991</v>
      </c>
      <c r="BN139" s="125">
        <f t="shared" si="31"/>
        <v>48764.863047781706</v>
      </c>
      <c r="BO139" s="125">
        <f t="shared" si="31"/>
        <v>49940.019439679818</v>
      </c>
      <c r="BP139" s="125">
        <f t="shared" si="31"/>
        <v>51405.95728604999</v>
      </c>
      <c r="BQ139" s="125">
        <f t="shared" si="31"/>
        <v>46170.92582462616</v>
      </c>
      <c r="BR139" s="125">
        <f t="shared" si="31"/>
        <v>45839.95165879</v>
      </c>
      <c r="BS139" s="125">
        <f t="shared" si="31"/>
        <v>45405.969913280001</v>
      </c>
      <c r="BT139" s="125">
        <f t="shared" si="31"/>
        <v>44931.091629030016</v>
      </c>
      <c r="BU139" s="125">
        <f t="shared" si="31"/>
        <v>45555.013518459993</v>
      </c>
      <c r="BV139" s="125">
        <f t="shared" si="31"/>
        <v>47776.703047328396</v>
      </c>
      <c r="BW139" s="125">
        <f t="shared" si="31"/>
        <v>53333.798484220169</v>
      </c>
      <c r="BX139" s="125">
        <f t="shared" si="31"/>
        <v>71323.479524663897</v>
      </c>
      <c r="BY139" s="125">
        <f t="shared" si="31"/>
        <v>71021.829756182939</v>
      </c>
      <c r="BZ139" s="125">
        <f t="shared" si="31"/>
        <v>71429.394272433143</v>
      </c>
      <c r="CA139" s="125">
        <f t="shared" si="31"/>
        <v>81819.757261277147</v>
      </c>
      <c r="CB139" s="125">
        <f t="shared" si="31"/>
        <v>94127.296552789165</v>
      </c>
      <c r="CC139" s="125">
        <f t="shared" si="31"/>
        <v>96982.803758092981</v>
      </c>
      <c r="CD139" s="125">
        <f t="shared" si="31"/>
        <v>100653.99399476023</v>
      </c>
      <c r="CE139" s="125">
        <f t="shared" si="31"/>
        <v>101500.58157557956</v>
      </c>
      <c r="CF139" s="125">
        <f t="shared" si="31"/>
        <v>103775.16738836709</v>
      </c>
      <c r="CG139" s="41">
        <f t="shared" si="31"/>
        <v>107286.24922865152</v>
      </c>
    </row>
    <row r="140" spans="1:85" x14ac:dyDescent="0.35">
      <c r="A140" s="163"/>
      <c r="B140" s="10" t="s">
        <v>521</v>
      </c>
      <c r="D140" s="161"/>
      <c r="E140" s="161"/>
      <c r="F140" s="161"/>
      <c r="G140" s="161"/>
      <c r="H140" s="161"/>
      <c r="I140" s="161"/>
      <c r="J140" s="161"/>
      <c r="K140" s="161"/>
      <c r="L140" s="161"/>
      <c r="M140" s="161"/>
      <c r="N140" s="161"/>
      <c r="O140" s="161"/>
      <c r="P140" s="161"/>
      <c r="Q140" s="161"/>
      <c r="R140" s="161"/>
      <c r="S140" s="161"/>
      <c r="T140" s="161"/>
      <c r="U140" s="161"/>
      <c r="V140" s="161"/>
      <c r="W140" s="161"/>
      <c r="X140" s="161"/>
      <c r="Y140" s="161"/>
      <c r="Z140" s="161"/>
      <c r="AA140" s="161"/>
      <c r="AB140" s="161"/>
      <c r="AC140" s="161"/>
      <c r="AD140" s="161"/>
      <c r="AE140" s="161"/>
      <c r="AF140" s="161"/>
      <c r="AG140" s="161"/>
      <c r="AH140" s="51">
        <f>SUMIF($C$6:$C$16,"(IR)",AH$6:AH$16)</f>
        <v>302.01823076644666</v>
      </c>
      <c r="AI140" s="51">
        <f t="shared" ref="AI140:CG140" si="32">SUMIF($C$6:$C$16,"(IR)",AI$6:AI$16)</f>
        <v>318.21378253061226</v>
      </c>
      <c r="AJ140" s="51">
        <f t="shared" si="32"/>
        <v>420.60307472527472</v>
      </c>
      <c r="AK140" s="51">
        <f t="shared" si="32"/>
        <v>602.62108648455603</v>
      </c>
      <c r="AL140" s="51">
        <f t="shared" si="32"/>
        <v>809.15470032469261</v>
      </c>
      <c r="AM140" s="51">
        <f t="shared" si="32"/>
        <v>952.39636798423032</v>
      </c>
      <c r="AN140" s="51">
        <f t="shared" si="32"/>
        <v>1091.5646076419214</v>
      </c>
      <c r="AO140" s="51">
        <f t="shared" si="32"/>
        <v>1245.0422902777204</v>
      </c>
      <c r="AP140" s="51">
        <f t="shared" si="32"/>
        <v>1335.8868061934998</v>
      </c>
      <c r="AQ140" s="51">
        <f t="shared" si="32"/>
        <v>1392.431437857246</v>
      </c>
      <c r="AR140" s="51">
        <f t="shared" si="32"/>
        <v>1537.0614486199247</v>
      </c>
      <c r="AS140" s="51">
        <f t="shared" si="32"/>
        <v>1663.4790332395776</v>
      </c>
      <c r="AT140" s="51">
        <f t="shared" si="32"/>
        <v>1892.0999472469014</v>
      </c>
      <c r="AU140" s="51">
        <f t="shared" si="32"/>
        <v>2458.9356917019627</v>
      </c>
      <c r="AV140" s="51">
        <f t="shared" si="32"/>
        <v>3105.5283891711924</v>
      </c>
      <c r="AW140" s="51">
        <f t="shared" si="32"/>
        <v>3512.9681201122448</v>
      </c>
      <c r="AX140" s="51">
        <f t="shared" si="32"/>
        <v>3534.6717169073422</v>
      </c>
      <c r="AY140" s="51">
        <f t="shared" si="32"/>
        <v>3616.687737189267</v>
      </c>
      <c r="AZ140" s="51">
        <f t="shared" si="32"/>
        <v>3674.272957114737</v>
      </c>
      <c r="BA140" s="51">
        <f t="shared" si="32"/>
        <v>3613.0018097053608</v>
      </c>
      <c r="BB140" s="51">
        <f t="shared" si="32"/>
        <v>3637.648998174292</v>
      </c>
      <c r="BC140" s="51">
        <f t="shared" si="32"/>
        <v>3631.3540657041844</v>
      </c>
      <c r="BD140" s="51">
        <f t="shared" si="32"/>
        <v>3250.3236298114498</v>
      </c>
      <c r="BE140" s="51">
        <f t="shared" si="32"/>
        <v>3609.067</v>
      </c>
      <c r="BF140" s="51">
        <f t="shared" si="32"/>
        <v>3944.8199999999997</v>
      </c>
      <c r="BG140" s="51">
        <f t="shared" si="32"/>
        <v>4008.7191253145888</v>
      </c>
      <c r="BH140" s="51">
        <f t="shared" si="32"/>
        <v>3420.8809999999999</v>
      </c>
      <c r="BI140" s="51">
        <f t="shared" si="32"/>
        <v>2550.1235653000672</v>
      </c>
      <c r="BJ140" s="51">
        <f t="shared" si="32"/>
        <v>2062.2246109618959</v>
      </c>
      <c r="BK140" s="51">
        <f t="shared" si="32"/>
        <v>1737.5119804834528</v>
      </c>
      <c r="BL140" s="51">
        <f t="shared" si="32"/>
        <v>1455.6900798477316</v>
      </c>
      <c r="BM140" s="51">
        <f t="shared" si="32"/>
        <v>876.97242974579706</v>
      </c>
      <c r="BN140" s="51">
        <f t="shared" si="32"/>
        <v>633.219714059539</v>
      </c>
      <c r="BO140" s="51">
        <f t="shared" si="32"/>
        <v>451.05771460709826</v>
      </c>
      <c r="BP140" s="51">
        <f t="shared" si="32"/>
        <v>292.27523465753882</v>
      </c>
      <c r="BQ140" s="51">
        <f t="shared" si="32"/>
        <v>172.17469324246855</v>
      </c>
      <c r="BR140" s="51">
        <f t="shared" si="32"/>
        <v>119.49141678258313</v>
      </c>
      <c r="BS140" s="51">
        <f t="shared" si="32"/>
        <v>80.22480311229458</v>
      </c>
      <c r="BT140" s="51">
        <f t="shared" si="32"/>
        <v>59.174369123155124</v>
      </c>
      <c r="BU140" s="51">
        <f t="shared" si="32"/>
        <v>42.607802019297836</v>
      </c>
      <c r="BV140" s="51">
        <f t="shared" si="32"/>
        <v>32.681386523429381</v>
      </c>
      <c r="BW140" s="51">
        <f t="shared" si="32"/>
        <v>17.657091692809477</v>
      </c>
      <c r="BX140" s="51">
        <f t="shared" si="32"/>
        <v>10.777682165121856</v>
      </c>
      <c r="BY140" s="51">
        <f t="shared" si="32"/>
        <v>6.5500438850929514</v>
      </c>
      <c r="BZ140" s="51">
        <f t="shared" si="32"/>
        <v>3.9203635912424146</v>
      </c>
      <c r="CA140" s="51">
        <f t="shared" si="32"/>
        <v>2.2622078097713514</v>
      </c>
      <c r="CB140" s="51">
        <f t="shared" si="32"/>
        <v>1.3238040981138133</v>
      </c>
      <c r="CC140" s="51">
        <f t="shared" si="32"/>
        <v>0</v>
      </c>
      <c r="CD140" s="51">
        <f t="shared" si="32"/>
        <v>0</v>
      </c>
      <c r="CE140" s="51">
        <f>SUMIF($C$6:$C$16,"(IR)",CE$6:CE$16)</f>
        <v>0</v>
      </c>
      <c r="CF140" s="51">
        <f t="shared" si="32"/>
        <v>0</v>
      </c>
      <c r="CG140" s="162">
        <f t="shared" si="32"/>
        <v>0</v>
      </c>
    </row>
    <row r="141" spans="1:85" x14ac:dyDescent="0.35">
      <c r="A141" s="163"/>
      <c r="B141" s="10" t="s">
        <v>522</v>
      </c>
      <c r="D141" s="161"/>
      <c r="E141" s="161"/>
      <c r="F141" s="161"/>
      <c r="G141" s="161"/>
      <c r="H141" s="161"/>
      <c r="I141" s="161"/>
      <c r="J141" s="161"/>
      <c r="K141" s="161"/>
      <c r="L141" s="161"/>
      <c r="M141" s="161"/>
      <c r="N141" s="161"/>
      <c r="O141" s="161"/>
      <c r="P141" s="161"/>
      <c r="Q141" s="161"/>
      <c r="R141" s="161"/>
      <c r="S141" s="161"/>
      <c r="T141" s="161"/>
      <c r="U141" s="161"/>
      <c r="V141" s="161"/>
      <c r="W141" s="161"/>
      <c r="X141" s="161"/>
      <c r="Y141" s="161"/>
      <c r="Z141" s="161"/>
      <c r="AA141" s="161"/>
      <c r="AB141" s="161"/>
      <c r="AC141" s="161"/>
      <c r="AD141" s="161"/>
      <c r="AE141" s="161"/>
      <c r="AF141" s="161"/>
      <c r="AG141" s="161"/>
      <c r="AH141" s="51">
        <f>SUMIF($C$21:$C$76,"(IR)",AH$21:AH$76)</f>
        <v>1321.7847508922073</v>
      </c>
      <c r="AI141" s="51">
        <f t="shared" ref="AI141:CG141" si="33">SUMIF($C$21:$C$76,"(IR)",AI$21:AI$76)</f>
        <v>1430.903972469388</v>
      </c>
      <c r="AJ141" s="51">
        <f t="shared" si="33"/>
        <v>1937.8141629670331</v>
      </c>
      <c r="AK141" s="51">
        <f t="shared" si="33"/>
        <v>3161.3514435154439</v>
      </c>
      <c r="AL141" s="51">
        <f t="shared" si="33"/>
        <v>4694.0032926753074</v>
      </c>
      <c r="AM141" s="51">
        <f t="shared" si="33"/>
        <v>5797.424411765769</v>
      </c>
      <c r="AN141" s="51">
        <f t="shared" si="33"/>
        <v>6580.4126113580787</v>
      </c>
      <c r="AO141" s="51">
        <f t="shared" si="33"/>
        <v>7477.9681002937086</v>
      </c>
      <c r="AP141" s="51">
        <f t="shared" si="33"/>
        <v>8064.3313104731669</v>
      </c>
      <c r="AQ141" s="51">
        <f t="shared" si="33"/>
        <v>8030.2034745556384</v>
      </c>
      <c r="AR141" s="51">
        <f t="shared" si="33"/>
        <v>7273.6904086331897</v>
      </c>
      <c r="AS141" s="51">
        <f t="shared" si="33"/>
        <v>7504.9067831130142</v>
      </c>
      <c r="AT141" s="51">
        <f t="shared" si="33"/>
        <v>9114.315522599707</v>
      </c>
      <c r="AU141" s="51">
        <f t="shared" si="33"/>
        <v>11830.210642809769</v>
      </c>
      <c r="AV141" s="51">
        <f t="shared" si="33"/>
        <v>15160.515701495475</v>
      </c>
      <c r="AW141" s="51">
        <f t="shared" si="33"/>
        <v>17250.641936221091</v>
      </c>
      <c r="AX141" s="51">
        <f t="shared" si="33"/>
        <v>18473.43343769549</v>
      </c>
      <c r="AY141" s="51">
        <f t="shared" si="33"/>
        <v>19770.916634923979</v>
      </c>
      <c r="AZ141" s="51">
        <f t="shared" si="33"/>
        <v>20170.922105157024</v>
      </c>
      <c r="BA141" s="51">
        <f t="shared" si="33"/>
        <v>19416.785297518876</v>
      </c>
      <c r="BB141" s="51">
        <f t="shared" si="33"/>
        <v>19010.884402873518</v>
      </c>
      <c r="BC141" s="51">
        <f t="shared" si="33"/>
        <v>18186.044059871223</v>
      </c>
      <c r="BD141" s="51">
        <f t="shared" si="33"/>
        <v>16912.025737109729</v>
      </c>
      <c r="BE141" s="51">
        <f t="shared" si="33"/>
        <v>17056.907867512287</v>
      </c>
      <c r="BF141" s="51">
        <f t="shared" si="33"/>
        <v>17702.627333533314</v>
      </c>
      <c r="BG141" s="51">
        <f t="shared" si="33"/>
        <v>18454.557481599055</v>
      </c>
      <c r="BH141" s="51">
        <f t="shared" si="33"/>
        <v>19226.977620149086</v>
      </c>
      <c r="BI141" s="51">
        <f t="shared" si="33"/>
        <v>20292.285617760459</v>
      </c>
      <c r="BJ141" s="51">
        <f t="shared" si="33"/>
        <v>21330.425753541815</v>
      </c>
      <c r="BK141" s="51">
        <f t="shared" si="33"/>
        <v>22578.524812971216</v>
      </c>
      <c r="BL141" s="51">
        <f t="shared" si="33"/>
        <v>23957.166854469571</v>
      </c>
      <c r="BM141" s="51">
        <f t="shared" si="33"/>
        <v>29456.395687177181</v>
      </c>
      <c r="BN141" s="51">
        <f t="shared" si="33"/>
        <v>31364.888402871529</v>
      </c>
      <c r="BO141" s="51">
        <f t="shared" si="33"/>
        <v>32858.969706620592</v>
      </c>
      <c r="BP141" s="51">
        <f t="shared" si="33"/>
        <v>34928.730993714402</v>
      </c>
      <c r="BQ141" s="51">
        <f t="shared" si="33"/>
        <v>32389.84850824967</v>
      </c>
      <c r="BR141" s="51">
        <f t="shared" si="33"/>
        <v>32543.442644496754</v>
      </c>
      <c r="BS141" s="51">
        <f t="shared" si="33"/>
        <v>32703.374282536224</v>
      </c>
      <c r="BT141" s="51">
        <f t="shared" si="33"/>
        <v>32862.396445942191</v>
      </c>
      <c r="BU141" s="51">
        <f t="shared" si="33"/>
        <v>33991.046201090234</v>
      </c>
      <c r="BV141" s="51">
        <f t="shared" si="33"/>
        <v>36730.773705546409</v>
      </c>
      <c r="BW141" s="51">
        <f t="shared" si="33"/>
        <v>42473.662599358104</v>
      </c>
      <c r="BX141" s="51">
        <f t="shared" si="33"/>
        <v>60422.555269913733</v>
      </c>
      <c r="BY141" s="51">
        <f t="shared" si="33"/>
        <v>60474.784127581479</v>
      </c>
      <c r="BZ141" s="51">
        <f t="shared" si="33"/>
        <v>60540.526398389222</v>
      </c>
      <c r="CA141" s="51">
        <f t="shared" si="33"/>
        <v>70074.40437580875</v>
      </c>
      <c r="CB141" s="51">
        <f t="shared" si="33"/>
        <v>81428.211272791581</v>
      </c>
      <c r="CC141" s="51">
        <f t="shared" si="33"/>
        <v>84125.747671801393</v>
      </c>
      <c r="CD141" s="51">
        <f t="shared" si="33"/>
        <v>87673.756668812843</v>
      </c>
      <c r="CE141" s="51">
        <f t="shared" si="33"/>
        <v>88693.668283909545</v>
      </c>
      <c r="CF141" s="51">
        <f t="shared" si="33"/>
        <v>90915.964264164591</v>
      </c>
      <c r="CG141" s="162">
        <f t="shared" si="33"/>
        <v>94197.207578081739</v>
      </c>
    </row>
    <row r="142" spans="1:85" x14ac:dyDescent="0.35">
      <c r="A142" s="163"/>
      <c r="B142" s="58" t="s">
        <v>523</v>
      </c>
      <c r="D142" s="161"/>
      <c r="E142" s="161"/>
      <c r="F142" s="161"/>
      <c r="G142" s="161"/>
      <c r="H142" s="161"/>
      <c r="I142" s="161"/>
      <c r="J142" s="161"/>
      <c r="K142" s="161"/>
      <c r="L142" s="161"/>
      <c r="M142" s="161"/>
      <c r="N142" s="161"/>
      <c r="O142" s="161"/>
      <c r="P142" s="161"/>
      <c r="Q142" s="161"/>
      <c r="R142" s="161"/>
      <c r="S142" s="161"/>
      <c r="T142" s="161"/>
      <c r="U142" s="161"/>
      <c r="V142" s="161"/>
      <c r="W142" s="161"/>
      <c r="X142" s="161"/>
      <c r="Y142" s="161"/>
      <c r="Z142" s="161"/>
      <c r="AA142" s="161"/>
      <c r="AB142" s="161"/>
      <c r="AC142" s="161"/>
      <c r="AD142" s="161"/>
      <c r="AE142" s="161"/>
      <c r="AF142" s="161"/>
      <c r="AG142" s="161"/>
      <c r="AH142" s="51">
        <f t="shared" ref="AH142:CG142" si="34">SUMIF($C$81:$C$127,"(IR)",AH$81:AH$127)</f>
        <v>1139.3171181109758</v>
      </c>
      <c r="AI142" s="51">
        <f t="shared" si="34"/>
        <v>1274.2276718241828</v>
      </c>
      <c r="AJ142" s="51">
        <f t="shared" si="34"/>
        <v>1565.9528675584088</v>
      </c>
      <c r="AK142" s="51">
        <f t="shared" si="34"/>
        <v>2203.9403598097765</v>
      </c>
      <c r="AL142" s="51">
        <f t="shared" si="34"/>
        <v>2542.456153107195</v>
      </c>
      <c r="AM142" s="51">
        <f t="shared" si="34"/>
        <v>2852.6661001012285</v>
      </c>
      <c r="AN142" s="51">
        <f t="shared" si="34"/>
        <v>3302.3298729544231</v>
      </c>
      <c r="AO142" s="51">
        <f t="shared" si="34"/>
        <v>3748.631156600457</v>
      </c>
      <c r="AP142" s="51">
        <f t="shared" si="34"/>
        <v>4087.7347390073819</v>
      </c>
      <c r="AQ142" s="51">
        <f t="shared" si="34"/>
        <v>4369.6572874142439</v>
      </c>
      <c r="AR142" s="51">
        <f t="shared" si="34"/>
        <v>4921.5526800853704</v>
      </c>
      <c r="AS142" s="51">
        <f t="shared" si="34"/>
        <v>5626.4790039151112</v>
      </c>
      <c r="AT142" s="51">
        <f t="shared" si="34"/>
        <v>6529.4233982880269</v>
      </c>
      <c r="AU142" s="51">
        <f t="shared" si="34"/>
        <v>6942.6530498067441</v>
      </c>
      <c r="AV142" s="51">
        <f t="shared" si="34"/>
        <v>8316.6846934984642</v>
      </c>
      <c r="AW142" s="51">
        <f t="shared" si="34"/>
        <v>9239.5898305929295</v>
      </c>
      <c r="AX142" s="51">
        <f t="shared" si="34"/>
        <v>9579.2525380682109</v>
      </c>
      <c r="AY142" s="51">
        <f t="shared" si="34"/>
        <v>9571.1814421552444</v>
      </c>
      <c r="AZ142" s="51">
        <f t="shared" si="34"/>
        <v>9461.1165631647436</v>
      </c>
      <c r="BA142" s="51">
        <f t="shared" si="34"/>
        <v>9278.5545238302548</v>
      </c>
      <c r="BB142" s="51">
        <f t="shared" si="34"/>
        <v>8995.1786908621834</v>
      </c>
      <c r="BC142" s="51">
        <f t="shared" si="34"/>
        <v>9069.9185477517694</v>
      </c>
      <c r="BD142" s="51">
        <f t="shared" si="34"/>
        <v>9507.306086896986</v>
      </c>
      <c r="BE142" s="51">
        <f t="shared" si="34"/>
        <v>10252.111800517816</v>
      </c>
      <c r="BF142" s="51">
        <f t="shared" si="34"/>
        <v>10647.90637593427</v>
      </c>
      <c r="BG142" s="51">
        <f t="shared" si="34"/>
        <v>10889.772249639611</v>
      </c>
      <c r="BH142" s="51">
        <f t="shared" si="34"/>
        <v>12380.164428331336</v>
      </c>
      <c r="BI142" s="51">
        <f t="shared" si="34"/>
        <v>12874.372346581478</v>
      </c>
      <c r="BJ142" s="51">
        <f t="shared" si="34"/>
        <v>13779.58616835176</v>
      </c>
      <c r="BK142" s="51">
        <f t="shared" si="34"/>
        <v>14380.04511812843</v>
      </c>
      <c r="BL142" s="51">
        <f t="shared" si="34"/>
        <v>15553.985666372695</v>
      </c>
      <c r="BM142" s="51">
        <f t="shared" si="34"/>
        <v>16362.454703807014</v>
      </c>
      <c r="BN142" s="51">
        <f t="shared" si="34"/>
        <v>16766.754930850635</v>
      </c>
      <c r="BO142" s="51">
        <f t="shared" si="34"/>
        <v>16629.992018452122</v>
      </c>
      <c r="BP142" s="51">
        <f t="shared" si="34"/>
        <v>16184.951057678054</v>
      </c>
      <c r="BQ142" s="51">
        <f t="shared" si="34"/>
        <v>13608.902623134025</v>
      </c>
      <c r="BR142" s="51">
        <f t="shared" si="34"/>
        <v>13177.017597510659</v>
      </c>
      <c r="BS142" s="51">
        <f t="shared" si="34"/>
        <v>12622.370827631479</v>
      </c>
      <c r="BT142" s="51">
        <f t="shared" si="34"/>
        <v>12009.520813964671</v>
      </c>
      <c r="BU142" s="51">
        <f t="shared" si="34"/>
        <v>11521.359515350461</v>
      </c>
      <c r="BV142" s="51">
        <f t="shared" si="34"/>
        <v>11013.247955258559</v>
      </c>
      <c r="BW142" s="51">
        <f t="shared" si="34"/>
        <v>10842.478793169255</v>
      </c>
      <c r="BX142" s="51">
        <f t="shared" si="34"/>
        <v>10890.146572585041</v>
      </c>
      <c r="BY142" s="51">
        <f t="shared" si="34"/>
        <v>10540.495584716358</v>
      </c>
      <c r="BZ142" s="51">
        <f t="shared" si="34"/>
        <v>10884.947510452675</v>
      </c>
      <c r="CA142" s="51">
        <f t="shared" si="34"/>
        <v>11743.090677658618</v>
      </c>
      <c r="CB142" s="51">
        <f t="shared" si="34"/>
        <v>12697.761475899471</v>
      </c>
      <c r="CC142" s="51">
        <f t="shared" si="34"/>
        <v>12857.056086291583</v>
      </c>
      <c r="CD142" s="51">
        <f t="shared" si="34"/>
        <v>12980.237325947377</v>
      </c>
      <c r="CE142" s="51">
        <f t="shared" si="34"/>
        <v>12806.913291670011</v>
      </c>
      <c r="CF142" s="51">
        <f t="shared" si="34"/>
        <v>12859.203124202499</v>
      </c>
      <c r="CG142" s="162">
        <f t="shared" si="34"/>
        <v>13089.041650569778</v>
      </c>
    </row>
    <row r="143" spans="1:85" ht="24.75" customHeight="1" x14ac:dyDescent="0.35">
      <c r="A143" s="163"/>
      <c r="B143" s="242" t="s">
        <v>443</v>
      </c>
      <c r="C143" s="101"/>
      <c r="D143" s="125"/>
      <c r="E143" s="125"/>
      <c r="F143" s="125"/>
      <c r="G143" s="125"/>
      <c r="H143" s="125"/>
      <c r="I143" s="125"/>
      <c r="J143" s="125"/>
      <c r="K143" s="125"/>
      <c r="L143" s="125"/>
      <c r="M143" s="125"/>
      <c r="N143" s="125"/>
      <c r="O143" s="125"/>
      <c r="P143" s="125"/>
      <c r="Q143" s="125"/>
      <c r="R143" s="125"/>
      <c r="S143" s="125"/>
      <c r="T143" s="125"/>
      <c r="U143" s="125"/>
      <c r="V143" s="125"/>
      <c r="W143" s="125"/>
      <c r="X143" s="125"/>
      <c r="Y143" s="125"/>
      <c r="Z143" s="125"/>
      <c r="AA143" s="125"/>
      <c r="AB143" s="125"/>
      <c r="AC143" s="125"/>
      <c r="AD143" s="125"/>
      <c r="AE143" s="125"/>
      <c r="AF143" s="125"/>
      <c r="AG143" s="125"/>
      <c r="AH143" s="125">
        <f>SUM(AH144:AH146)</f>
        <v>2721</v>
      </c>
      <c r="AI143" s="125">
        <f t="shared" ref="AI143:CG143" si="35">SUM(AI144:AI146)</f>
        <v>3900.06</v>
      </c>
      <c r="AJ143" s="125">
        <f t="shared" si="35"/>
        <v>4299.0600000000004</v>
      </c>
      <c r="AK143" s="125">
        <f t="shared" si="35"/>
        <v>4978.0599999999995</v>
      </c>
      <c r="AL143" s="125">
        <f t="shared" si="35"/>
        <v>5501.0599999999995</v>
      </c>
      <c r="AM143" s="125">
        <f t="shared" si="35"/>
        <v>6085.0599999999995</v>
      </c>
      <c r="AN143" s="125">
        <f t="shared" si="35"/>
        <v>6605.0599999999995</v>
      </c>
      <c r="AO143" s="125">
        <f t="shared" si="35"/>
        <v>7088.0599999999995</v>
      </c>
      <c r="AP143" s="125">
        <f t="shared" si="35"/>
        <v>7484.06</v>
      </c>
      <c r="AQ143" s="125">
        <f t="shared" si="35"/>
        <v>7892.5680000000002</v>
      </c>
      <c r="AR143" s="125">
        <f t="shared" si="35"/>
        <v>8031.5509999999995</v>
      </c>
      <c r="AS143" s="125">
        <f t="shared" si="35"/>
        <v>8411.9090000000015</v>
      </c>
      <c r="AT143" s="125">
        <f t="shared" si="35"/>
        <v>9172.8167156850413</v>
      </c>
      <c r="AU143" s="125">
        <f t="shared" si="35"/>
        <v>10755.346568931573</v>
      </c>
      <c r="AV143" s="125">
        <f t="shared" si="35"/>
        <v>12410.679000000004</v>
      </c>
      <c r="AW143" s="125">
        <f t="shared" si="35"/>
        <v>14068.823</v>
      </c>
      <c r="AX143" s="125">
        <f t="shared" si="35"/>
        <v>14698.89</v>
      </c>
      <c r="AY143" s="125">
        <f t="shared" si="35"/>
        <v>16122.347527041315</v>
      </c>
      <c r="AZ143" s="125">
        <f t="shared" si="35"/>
        <v>17621.866000000002</v>
      </c>
      <c r="BA143" s="125">
        <f t="shared" si="35"/>
        <v>18587.272009000008</v>
      </c>
      <c r="BB143" s="125">
        <f t="shared" si="35"/>
        <v>19334.14472503843</v>
      </c>
      <c r="BC143" s="125">
        <f t="shared" si="35"/>
        <v>21437.683100000013</v>
      </c>
      <c r="BD143" s="125">
        <f t="shared" si="35"/>
        <v>23910.498331296745</v>
      </c>
      <c r="BE143" s="125">
        <f t="shared" si="35"/>
        <v>24695.169227916082</v>
      </c>
      <c r="BF143" s="125">
        <f t="shared" si="35"/>
        <v>24320.416560955211</v>
      </c>
      <c r="BG143" s="125">
        <f t="shared" si="35"/>
        <v>16358.23668802809</v>
      </c>
      <c r="BH143" s="125">
        <f t="shared" si="35"/>
        <v>17655.991089000003</v>
      </c>
      <c r="BI143" s="125">
        <f t="shared" si="35"/>
        <v>19149.566420419</v>
      </c>
      <c r="BJ143" s="125">
        <f t="shared" si="35"/>
        <v>18905.719964729797</v>
      </c>
      <c r="BK143" s="125">
        <f t="shared" si="35"/>
        <v>20134.145588311138</v>
      </c>
      <c r="BL143" s="125">
        <f t="shared" si="35"/>
        <v>22119.138006874229</v>
      </c>
      <c r="BM143" s="125">
        <f t="shared" si="35"/>
        <v>23587.287511449784</v>
      </c>
      <c r="BN143" s="125">
        <f t="shared" si="35"/>
        <v>24353.422629427092</v>
      </c>
      <c r="BO143" s="125">
        <f t="shared" si="35"/>
        <v>24608.419630379991</v>
      </c>
      <c r="BP143" s="125">
        <f t="shared" si="35"/>
        <v>25847.787607450238</v>
      </c>
      <c r="BQ143" s="125">
        <f t="shared" si="35"/>
        <v>26405.370344340583</v>
      </c>
      <c r="BR143" s="125">
        <f t="shared" si="35"/>
        <v>28019.137779285047</v>
      </c>
      <c r="BS143" s="125">
        <f t="shared" si="35"/>
        <v>28892.43000756111</v>
      </c>
      <c r="BT143" s="125">
        <f t="shared" si="35"/>
        <v>29133.72567154016</v>
      </c>
      <c r="BU143" s="125">
        <f t="shared" si="35"/>
        <v>30587.981596910016</v>
      </c>
      <c r="BV143" s="125">
        <f t="shared" si="35"/>
        <v>31298.962817977659</v>
      </c>
      <c r="BW143" s="125">
        <f t="shared" si="35"/>
        <v>32352.742615838732</v>
      </c>
      <c r="BX143" s="125">
        <f t="shared" si="35"/>
        <v>31225.65919577</v>
      </c>
      <c r="BY143" s="125">
        <f t="shared" si="35"/>
        <v>32709.667749219992</v>
      </c>
      <c r="BZ143" s="125">
        <f t="shared" si="35"/>
        <v>44168.196144371235</v>
      </c>
      <c r="CA143" s="125">
        <f t="shared" si="35"/>
        <v>53075.703422579987</v>
      </c>
      <c r="CB143" s="125">
        <f t="shared" si="35"/>
        <v>47495.6892195455</v>
      </c>
      <c r="CC143" s="125">
        <f t="shared" si="35"/>
        <v>51446.028812343386</v>
      </c>
      <c r="CD143" s="125">
        <f t="shared" si="35"/>
        <v>55846.942722115389</v>
      </c>
      <c r="CE143" s="125">
        <f t="shared" si="35"/>
        <v>58297.85986264074</v>
      </c>
      <c r="CF143" s="125">
        <f t="shared" si="35"/>
        <v>60674.282291091862</v>
      </c>
      <c r="CG143" s="41">
        <f t="shared" si="35"/>
        <v>63812.43392071547</v>
      </c>
    </row>
    <row r="144" spans="1:85" x14ac:dyDescent="0.35">
      <c r="A144" s="163"/>
      <c r="B144" s="10" t="s">
        <v>521</v>
      </c>
      <c r="AH144" s="51">
        <f>SUMIF($C$6:$C$16,"(NC / NIR)",AH$6:AH$16)</f>
        <v>1836.2120090576486</v>
      </c>
      <c r="AI144" s="51">
        <f t="shared" ref="AI144:CG144" si="36">SUMIF($C$6:$C$16,"(NC / NIR)",AI$6:AI$16)</f>
        <v>2875.1898291377083</v>
      </c>
      <c r="AJ144" s="51">
        <f t="shared" si="36"/>
        <v>3058.9992414056137</v>
      </c>
      <c r="AK144" s="51">
        <f t="shared" si="36"/>
        <v>3510.3424145390022</v>
      </c>
      <c r="AL144" s="51">
        <f t="shared" si="36"/>
        <v>3822.85954155132</v>
      </c>
      <c r="AM144" s="51">
        <f t="shared" si="36"/>
        <v>4173.6472729167699</v>
      </c>
      <c r="AN144" s="51">
        <f t="shared" si="36"/>
        <v>4480.0348862282062</v>
      </c>
      <c r="AO144" s="51">
        <f t="shared" si="36"/>
        <v>4695.675937329378</v>
      </c>
      <c r="AP144" s="51">
        <f t="shared" si="36"/>
        <v>4761.9940263349717</v>
      </c>
      <c r="AQ144" s="51">
        <f t="shared" si="36"/>
        <v>4871.5898862231707</v>
      </c>
      <c r="AR144" s="51">
        <f t="shared" si="36"/>
        <v>4813.4099744551468</v>
      </c>
      <c r="AS144" s="51">
        <f t="shared" si="36"/>
        <v>4866.8967571149997</v>
      </c>
      <c r="AT144" s="51">
        <f t="shared" si="36"/>
        <v>4970.9264232967089</v>
      </c>
      <c r="AU144" s="51">
        <f t="shared" si="36"/>
        <v>5620.6440956386186</v>
      </c>
      <c r="AV144" s="51">
        <f t="shared" si="36"/>
        <v>6186.6227737981817</v>
      </c>
      <c r="AW144" s="51">
        <f t="shared" si="36"/>
        <v>6656.6340258818027</v>
      </c>
      <c r="AX144" s="51">
        <f t="shared" si="36"/>
        <v>6768.8464522496879</v>
      </c>
      <c r="AY144" s="51">
        <f t="shared" si="36"/>
        <v>7079.6166051252549</v>
      </c>
      <c r="AZ144" s="51">
        <f t="shared" si="36"/>
        <v>7384.6422419182345</v>
      </c>
      <c r="BA144" s="51">
        <f t="shared" si="36"/>
        <v>7576.8967591892688</v>
      </c>
      <c r="BB144" s="51">
        <f t="shared" si="36"/>
        <v>7823.5319327057887</v>
      </c>
      <c r="BC144" s="51">
        <f t="shared" si="36"/>
        <v>8849.7735056882193</v>
      </c>
      <c r="BD144" s="51">
        <f t="shared" si="36"/>
        <v>9327.3109854829381</v>
      </c>
      <c r="BE144" s="51">
        <f t="shared" si="36"/>
        <v>9475.3642299725107</v>
      </c>
      <c r="BF144" s="51">
        <f t="shared" si="36"/>
        <v>9707.8943792999999</v>
      </c>
      <c r="BG144" s="51">
        <f t="shared" si="36"/>
        <v>794.02521823565701</v>
      </c>
      <c r="BH144" s="51">
        <f t="shared" si="36"/>
        <v>842.55899999999997</v>
      </c>
      <c r="BI144" s="51">
        <f t="shared" si="36"/>
        <v>924.2647969778385</v>
      </c>
      <c r="BJ144" s="51">
        <f t="shared" si="36"/>
        <v>973.07987379439624</v>
      </c>
      <c r="BK144" s="51">
        <f t="shared" si="36"/>
        <v>1040.0247158707195</v>
      </c>
      <c r="BL144" s="51">
        <f t="shared" si="36"/>
        <v>1105.9393085337213</v>
      </c>
      <c r="BM144" s="51">
        <f t="shared" si="36"/>
        <v>1192.3924182195146</v>
      </c>
      <c r="BN144" s="51">
        <f t="shared" si="36"/>
        <v>1220.2959423261623</v>
      </c>
      <c r="BO144" s="51">
        <f t="shared" si="36"/>
        <v>1314.7165739259212</v>
      </c>
      <c r="BP144" s="51">
        <f t="shared" si="36"/>
        <v>1390.6353122046253</v>
      </c>
      <c r="BQ144" s="51">
        <f t="shared" si="36"/>
        <v>1463.3916564663691</v>
      </c>
      <c r="BR144" s="51">
        <f t="shared" si="36"/>
        <v>1717.4043496814249</v>
      </c>
      <c r="BS144" s="51">
        <f t="shared" si="36"/>
        <v>1834.9490892979175</v>
      </c>
      <c r="BT144" s="51">
        <f t="shared" si="36"/>
        <v>1897.2120008984343</v>
      </c>
      <c r="BU144" s="51">
        <f t="shared" si="36"/>
        <v>1965.4420231168197</v>
      </c>
      <c r="BV144" s="51">
        <f t="shared" si="36"/>
        <v>2114.3233711450694</v>
      </c>
      <c r="BW144" s="51">
        <f t="shared" si="36"/>
        <v>2299.8904607779123</v>
      </c>
      <c r="BX144" s="51">
        <f t="shared" si="36"/>
        <v>2246.1235014780441</v>
      </c>
      <c r="BY144" s="51">
        <f t="shared" si="36"/>
        <v>2446.6424104537009</v>
      </c>
      <c r="BZ144" s="51">
        <f t="shared" si="36"/>
        <v>2948.6471229818121</v>
      </c>
      <c r="CA144" s="51">
        <f t="shared" si="36"/>
        <v>3764.3537710067303</v>
      </c>
      <c r="CB144" s="51">
        <f t="shared" si="36"/>
        <v>4523.3117005533468</v>
      </c>
      <c r="CC144" s="51">
        <f t="shared" si="36"/>
        <v>5078.3525818854541</v>
      </c>
      <c r="CD144" s="51">
        <f t="shared" si="36"/>
        <v>5644.9915642395499</v>
      </c>
      <c r="CE144" s="51">
        <f>SUMIF($C$6:$C$16,"(NC / NIR)",CE$6:CE$16)</f>
        <v>6142.8148747896621</v>
      </c>
      <c r="CF144" s="51">
        <f t="shared" si="36"/>
        <v>6598.3179231129707</v>
      </c>
      <c r="CG144" s="162">
        <f t="shared" si="36"/>
        <v>7041.0357723144989</v>
      </c>
    </row>
    <row r="145" spans="1:85" x14ac:dyDescent="0.35">
      <c r="A145" s="163"/>
      <c r="B145" s="10" t="s">
        <v>522</v>
      </c>
      <c r="AH145" s="51">
        <f>SUMIF($C$21:$C$76,"(NC / NIR)",AH$21:AH$76)</f>
        <v>417.30195821129746</v>
      </c>
      <c r="AI145" s="51">
        <f t="shared" ref="AI145:CG145" si="37">SUMIF($C$21:$C$76,"(NC / NIR)",AI$21:AI$76)</f>
        <v>529.60220306078645</v>
      </c>
      <c r="AJ145" s="51">
        <f t="shared" si="37"/>
        <v>633.07543812711435</v>
      </c>
      <c r="AK145" s="51">
        <f t="shared" si="37"/>
        <v>738.48012106894282</v>
      </c>
      <c r="AL145" s="51">
        <f t="shared" si="37"/>
        <v>830.55701238433289</v>
      </c>
      <c r="AM145" s="51">
        <f t="shared" si="37"/>
        <v>960.49276853964022</v>
      </c>
      <c r="AN145" s="51">
        <f t="shared" si="37"/>
        <v>1061.0040746836548</v>
      </c>
      <c r="AO145" s="51">
        <f t="shared" si="37"/>
        <v>1164.4219602171174</v>
      </c>
      <c r="AP145" s="51">
        <f t="shared" si="37"/>
        <v>1333.8533908256416</v>
      </c>
      <c r="AQ145" s="51">
        <f t="shared" si="37"/>
        <v>1489.4872643034992</v>
      </c>
      <c r="AR145" s="51">
        <f t="shared" si="37"/>
        <v>1540.5206118266901</v>
      </c>
      <c r="AS145" s="51">
        <f t="shared" si="37"/>
        <v>1666.2812787270329</v>
      </c>
      <c r="AT145" s="51">
        <f t="shared" si="37"/>
        <v>1919.4344050421473</v>
      </c>
      <c r="AU145" s="51">
        <f t="shared" si="37"/>
        <v>2350.8976246910274</v>
      </c>
      <c r="AV145" s="51">
        <f t="shared" si="37"/>
        <v>2768.50921628165</v>
      </c>
      <c r="AW145" s="51">
        <f t="shared" si="37"/>
        <v>3413.4548352956463</v>
      </c>
      <c r="AX145" s="51">
        <f t="shared" si="37"/>
        <v>3762.9625182212412</v>
      </c>
      <c r="AY145" s="51">
        <f t="shared" si="37"/>
        <v>4350.6753790768726</v>
      </c>
      <c r="AZ145" s="51">
        <f t="shared" si="37"/>
        <v>5054.347564111883</v>
      </c>
      <c r="BA145" s="51">
        <f t="shared" si="37"/>
        <v>5358.6750497622079</v>
      </c>
      <c r="BB145" s="51">
        <f t="shared" si="37"/>
        <v>5550.1083570834162</v>
      </c>
      <c r="BC145" s="51">
        <f t="shared" si="37"/>
        <v>5771.583245054886</v>
      </c>
      <c r="BD145" s="51">
        <f t="shared" si="37"/>
        <v>5978.3111078018701</v>
      </c>
      <c r="BE145" s="51">
        <f t="shared" si="37"/>
        <v>6371.1093210319796</v>
      </c>
      <c r="BF145" s="51">
        <f t="shared" si="37"/>
        <v>6517.7392567383986</v>
      </c>
      <c r="BG145" s="51">
        <f t="shared" si="37"/>
        <v>6815.2711439341174</v>
      </c>
      <c r="BH145" s="51">
        <f t="shared" si="37"/>
        <v>7076.8760000000002</v>
      </c>
      <c r="BI145" s="51">
        <f t="shared" si="37"/>
        <v>7349.3426876018675</v>
      </c>
      <c r="BJ145" s="51">
        <f t="shared" si="37"/>
        <v>7638.5452869243391</v>
      </c>
      <c r="BK145" s="51">
        <f t="shared" si="37"/>
        <v>8013.2638627443484</v>
      </c>
      <c r="BL145" s="51">
        <f t="shared" si="37"/>
        <v>8623.1827387670037</v>
      </c>
      <c r="BM145" s="51">
        <f t="shared" si="37"/>
        <v>9172.6642718570438</v>
      </c>
      <c r="BN145" s="51">
        <f t="shared" si="37"/>
        <v>9515.6087245551171</v>
      </c>
      <c r="BO145" s="51">
        <f t="shared" si="37"/>
        <v>9977.0483686280986</v>
      </c>
      <c r="BP145" s="51">
        <f t="shared" si="37"/>
        <v>10663.472296586944</v>
      </c>
      <c r="BQ145" s="51">
        <f t="shared" si="37"/>
        <v>11022.571802584052</v>
      </c>
      <c r="BR145" s="51">
        <f t="shared" si="37"/>
        <v>11931.365027470541</v>
      </c>
      <c r="BS145" s="51">
        <f t="shared" si="37"/>
        <v>12874.897558049934</v>
      </c>
      <c r="BT145" s="51">
        <f t="shared" si="37"/>
        <v>13126.547977005603</v>
      </c>
      <c r="BU145" s="51">
        <f t="shared" si="37"/>
        <v>14606.567625045565</v>
      </c>
      <c r="BV145" s="51">
        <f t="shared" si="37"/>
        <v>15359.788125571651</v>
      </c>
      <c r="BW145" s="51">
        <f t="shared" si="37"/>
        <v>15875.961908578451</v>
      </c>
      <c r="BX145" s="51">
        <f t="shared" si="37"/>
        <v>16152.612743697366</v>
      </c>
      <c r="BY145" s="51">
        <f t="shared" si="37"/>
        <v>17309.158204699968</v>
      </c>
      <c r="BZ145" s="51">
        <f t="shared" si="37"/>
        <v>23699.408124857709</v>
      </c>
      <c r="CA145" s="51">
        <f t="shared" si="37"/>
        <v>29376.604814765305</v>
      </c>
      <c r="CB145" s="51">
        <f t="shared" si="37"/>
        <v>27353.766763988286</v>
      </c>
      <c r="CC145" s="51">
        <f t="shared" si="37"/>
        <v>29829.214934951757</v>
      </c>
      <c r="CD145" s="51">
        <f t="shared" si="37"/>
        <v>32792.245724933018</v>
      </c>
      <c r="CE145" s="51">
        <f t="shared" si="37"/>
        <v>34335.393788700851</v>
      </c>
      <c r="CF145" s="51">
        <f t="shared" si="37"/>
        <v>35523.617627339823</v>
      </c>
      <c r="CG145" s="162">
        <f t="shared" si="37"/>
        <v>37057.918076169888</v>
      </c>
    </row>
    <row r="146" spans="1:85" x14ac:dyDescent="0.35">
      <c r="A146" s="163"/>
      <c r="B146" s="10" t="s">
        <v>523</v>
      </c>
      <c r="AH146" s="51">
        <f t="shared" ref="AH146:CG146" si="38">SUMIF($C$81:$C$127,"(NC / NIR)",AH$81:AH$127)</f>
        <v>467.48603273105391</v>
      </c>
      <c r="AI146" s="51">
        <f t="shared" si="38"/>
        <v>495.26796780150516</v>
      </c>
      <c r="AJ146" s="51">
        <f t="shared" si="38"/>
        <v>606.985320467272</v>
      </c>
      <c r="AK146" s="51">
        <f t="shared" si="38"/>
        <v>729.23746439205502</v>
      </c>
      <c r="AL146" s="51">
        <f t="shared" si="38"/>
        <v>847.64344606434713</v>
      </c>
      <c r="AM146" s="51">
        <f t="shared" si="38"/>
        <v>950.91995854358925</v>
      </c>
      <c r="AN146" s="51">
        <f t="shared" si="38"/>
        <v>1064.0210390881389</v>
      </c>
      <c r="AO146" s="51">
        <f t="shared" si="38"/>
        <v>1227.9621024535047</v>
      </c>
      <c r="AP146" s="51">
        <f t="shared" si="38"/>
        <v>1388.2125828393876</v>
      </c>
      <c r="AQ146" s="51">
        <f t="shared" si="38"/>
        <v>1531.4908494733309</v>
      </c>
      <c r="AR146" s="51">
        <f t="shared" si="38"/>
        <v>1677.6204137181626</v>
      </c>
      <c r="AS146" s="51">
        <f t="shared" si="38"/>
        <v>1878.7309641579686</v>
      </c>
      <c r="AT146" s="51">
        <f t="shared" si="38"/>
        <v>2282.4558873461842</v>
      </c>
      <c r="AU146" s="51">
        <f t="shared" si="38"/>
        <v>2783.8048486019275</v>
      </c>
      <c r="AV146" s="51">
        <f t="shared" si="38"/>
        <v>3455.5470099201711</v>
      </c>
      <c r="AW146" s="51">
        <f t="shared" si="38"/>
        <v>3998.7341388225504</v>
      </c>
      <c r="AX146" s="51">
        <f t="shared" si="38"/>
        <v>4167.0810295290712</v>
      </c>
      <c r="AY146" s="51">
        <f t="shared" si="38"/>
        <v>4692.0555428391863</v>
      </c>
      <c r="AZ146" s="51">
        <f t="shared" si="38"/>
        <v>5182.8761939698834</v>
      </c>
      <c r="BA146" s="51">
        <f t="shared" si="38"/>
        <v>5651.7002000485309</v>
      </c>
      <c r="BB146" s="51">
        <f t="shared" si="38"/>
        <v>5960.5044352492259</v>
      </c>
      <c r="BC146" s="51">
        <f t="shared" si="38"/>
        <v>6816.3263492569085</v>
      </c>
      <c r="BD146" s="51">
        <f t="shared" si="38"/>
        <v>8604.8762380119351</v>
      </c>
      <c r="BE146" s="51">
        <f t="shared" si="38"/>
        <v>8848.6956769115914</v>
      </c>
      <c r="BF146" s="51">
        <f t="shared" si="38"/>
        <v>8094.7829249168126</v>
      </c>
      <c r="BG146" s="51">
        <f t="shared" si="38"/>
        <v>8748.9403258583152</v>
      </c>
      <c r="BH146" s="51">
        <f t="shared" si="38"/>
        <v>9736.5560890000015</v>
      </c>
      <c r="BI146" s="51">
        <f t="shared" si="38"/>
        <v>10875.958935839293</v>
      </c>
      <c r="BJ146" s="51">
        <f t="shared" si="38"/>
        <v>10294.09480401106</v>
      </c>
      <c r="BK146" s="51">
        <f t="shared" si="38"/>
        <v>11080.85700969607</v>
      </c>
      <c r="BL146" s="51">
        <f t="shared" si="38"/>
        <v>12390.015959573504</v>
      </c>
      <c r="BM146" s="51">
        <f t="shared" si="38"/>
        <v>13222.230821373225</v>
      </c>
      <c r="BN146" s="51">
        <f t="shared" si="38"/>
        <v>13617.517962545813</v>
      </c>
      <c r="BO146" s="51">
        <f t="shared" si="38"/>
        <v>13316.654687825969</v>
      </c>
      <c r="BP146" s="51">
        <f t="shared" si="38"/>
        <v>13793.679998658668</v>
      </c>
      <c r="BQ146" s="51">
        <f t="shared" si="38"/>
        <v>13919.406885290162</v>
      </c>
      <c r="BR146" s="51">
        <f t="shared" si="38"/>
        <v>14370.368402133083</v>
      </c>
      <c r="BS146" s="51">
        <f t="shared" si="38"/>
        <v>14182.583360213261</v>
      </c>
      <c r="BT146" s="51">
        <f t="shared" si="38"/>
        <v>14109.965693636123</v>
      </c>
      <c r="BU146" s="51">
        <f t="shared" si="38"/>
        <v>14015.97194874763</v>
      </c>
      <c r="BV146" s="51">
        <f t="shared" si="38"/>
        <v>13824.85132126094</v>
      </c>
      <c r="BW146" s="51">
        <f t="shared" si="38"/>
        <v>14176.89024648237</v>
      </c>
      <c r="BX146" s="51">
        <f t="shared" si="38"/>
        <v>12826.922950594593</v>
      </c>
      <c r="BY146" s="51">
        <f t="shared" si="38"/>
        <v>12953.867134066324</v>
      </c>
      <c r="BZ146" s="51">
        <f t="shared" si="38"/>
        <v>17520.14089653171</v>
      </c>
      <c r="CA146" s="51">
        <f t="shared" si="38"/>
        <v>19934.744836807953</v>
      </c>
      <c r="CB146" s="51">
        <f t="shared" si="38"/>
        <v>15618.610755003872</v>
      </c>
      <c r="CC146" s="51">
        <f t="shared" si="38"/>
        <v>16538.461295506178</v>
      </c>
      <c r="CD146" s="51">
        <f t="shared" si="38"/>
        <v>17409.705432942817</v>
      </c>
      <c r="CE146" s="51">
        <f t="shared" si="38"/>
        <v>17819.651199150227</v>
      </c>
      <c r="CF146" s="51">
        <f t="shared" si="38"/>
        <v>18552.346740639074</v>
      </c>
      <c r="CG146" s="162">
        <f t="shared" si="38"/>
        <v>19713.480072231079</v>
      </c>
    </row>
    <row r="147" spans="1:85" ht="33.75" customHeight="1" x14ac:dyDescent="0.35">
      <c r="A147" s="163"/>
      <c r="B147" s="101" t="s">
        <v>463</v>
      </c>
      <c r="BX147" s="51"/>
      <c r="BY147" s="51"/>
      <c r="BZ147" s="51"/>
      <c r="CA147" s="51"/>
      <c r="CB147" s="51"/>
      <c r="CC147" s="51"/>
      <c r="CD147" s="51"/>
      <c r="CE147" s="51"/>
      <c r="CF147" s="51"/>
      <c r="CG147" s="87"/>
    </row>
    <row r="148" spans="1:85" x14ac:dyDescent="0.35">
      <c r="A148" s="163"/>
      <c r="B148" s="36" t="s">
        <v>464</v>
      </c>
      <c r="CG148" s="50"/>
    </row>
    <row r="149" spans="1:85" x14ac:dyDescent="0.35">
      <c r="A149" s="163"/>
      <c r="B149" s="36" t="s">
        <v>465</v>
      </c>
      <c r="CG149" s="50"/>
    </row>
    <row r="150" spans="1:85" ht="29.25" customHeight="1" thickBot="1" x14ac:dyDescent="0.4">
      <c r="A150" s="201"/>
      <c r="B150" s="202" t="s">
        <v>466</v>
      </c>
      <c r="C150" s="112"/>
      <c r="D150" s="128"/>
      <c r="E150" s="128"/>
      <c r="F150" s="128"/>
      <c r="G150" s="128"/>
      <c r="H150" s="128"/>
      <c r="I150" s="128"/>
      <c r="J150" s="128"/>
      <c r="K150" s="128"/>
      <c r="L150" s="128"/>
      <c r="M150" s="128"/>
      <c r="N150" s="128"/>
      <c r="O150" s="128"/>
      <c r="P150" s="128"/>
      <c r="Q150" s="128"/>
      <c r="R150" s="128"/>
      <c r="S150" s="128"/>
      <c r="T150" s="128"/>
      <c r="U150" s="128"/>
      <c r="V150" s="128"/>
      <c r="W150" s="128"/>
      <c r="X150" s="128"/>
      <c r="Y150" s="128"/>
      <c r="Z150" s="128"/>
      <c r="AA150" s="128"/>
      <c r="AB150" s="128"/>
      <c r="AC150" s="128"/>
      <c r="AD150" s="128"/>
      <c r="AE150" s="128"/>
      <c r="AF150" s="128"/>
      <c r="AG150" s="128"/>
      <c r="AH150" s="128"/>
      <c r="AI150" s="128"/>
      <c r="AJ150" s="128"/>
      <c r="AK150" s="128"/>
      <c r="AL150" s="128"/>
      <c r="AM150" s="128"/>
      <c r="AN150" s="128"/>
      <c r="AO150" s="128"/>
      <c r="AP150" s="128"/>
      <c r="AQ150" s="128"/>
      <c r="AR150" s="128"/>
      <c r="AS150" s="128"/>
      <c r="AT150" s="128"/>
      <c r="AU150" s="128"/>
      <c r="AV150" s="128"/>
      <c r="AW150" s="128"/>
      <c r="AX150" s="128"/>
      <c r="AY150" s="128"/>
      <c r="AZ150" s="128"/>
      <c r="BA150" s="128"/>
      <c r="BB150" s="128"/>
      <c r="BC150" s="128"/>
      <c r="BD150" s="128"/>
      <c r="BE150" s="128"/>
      <c r="BF150" s="128"/>
      <c r="BG150" s="128"/>
      <c r="BH150" s="128"/>
      <c r="BI150" s="128"/>
      <c r="BJ150" s="128"/>
      <c r="BK150" s="128"/>
      <c r="BL150" s="128"/>
      <c r="BM150" s="128"/>
      <c r="BN150" s="128"/>
      <c r="BO150" s="128"/>
      <c r="BP150" s="128"/>
      <c r="BQ150" s="128"/>
      <c r="BR150" s="128"/>
      <c r="BS150" s="128"/>
      <c r="BT150" s="128"/>
      <c r="BU150" s="128"/>
      <c r="BV150" s="128"/>
      <c r="BW150" s="128"/>
      <c r="BX150" s="112"/>
      <c r="BY150" s="112"/>
      <c r="BZ150" s="112"/>
      <c r="CA150" s="112"/>
      <c r="CB150" s="112"/>
      <c r="CC150" s="112"/>
      <c r="CD150" s="112"/>
      <c r="CE150" s="112"/>
      <c r="CF150" s="112"/>
      <c r="CG150" s="113"/>
    </row>
    <row r="156" spans="1:85" x14ac:dyDescent="0.35">
      <c r="BW156" s="36"/>
    </row>
  </sheetData>
  <conditionalFormatting sqref="D139:AG142">
    <cfRule type="cellIs" dxfId="1" priority="1" stopIfTrue="1" operator="equal">
      <formula>TRUE</formula>
    </cfRule>
    <cfRule type="cellIs" dxfId="0" priority="2" stopIfTrue="1" operator="notEqual">
      <formula>TRUE</formula>
    </cfRule>
  </conditionalFormatting>
  <conditionalFormatting sqref="CB70">
    <cfRule type="colorScale" priority="3">
      <colorScale>
        <cfvo type="min"/>
        <cfvo type="percentile" val="50"/>
        <cfvo type="max"/>
        <color rgb="FF63BE7B"/>
        <color rgb="FFFFEB84"/>
        <color rgb="FFF8696B"/>
      </colorScale>
    </cfRule>
  </conditionalFormatting>
  <conditionalFormatting sqref="CC70">
    <cfRule type="colorScale" priority="4">
      <colorScale>
        <cfvo type="min"/>
        <cfvo type="percentile" val="50"/>
        <cfvo type="max"/>
        <color rgb="FF63BE7B"/>
        <color rgb="FFFFEB84"/>
        <color rgb="FFF8696B"/>
      </colorScale>
    </cfRule>
  </conditionalFormatting>
  <conditionalFormatting sqref="CD70">
    <cfRule type="colorScale" priority="5">
      <colorScale>
        <cfvo type="min"/>
        <cfvo type="percentile" val="50"/>
        <cfvo type="max"/>
        <color rgb="FF63BE7B"/>
        <color rgb="FFFFEB84"/>
        <color rgb="FFF8696B"/>
      </colorScale>
    </cfRule>
  </conditionalFormatting>
  <conditionalFormatting sqref="CE70">
    <cfRule type="colorScale" priority="6">
      <colorScale>
        <cfvo type="min"/>
        <cfvo type="percentile" val="50"/>
        <cfvo type="max"/>
        <color rgb="FF63BE7B"/>
        <color rgb="FFFFEB84"/>
        <color rgb="FFF8696B"/>
      </colorScale>
    </cfRule>
  </conditionalFormatting>
  <conditionalFormatting sqref="CF70:CG70">
    <cfRule type="colorScale" priority="7">
      <colorScale>
        <cfvo type="min"/>
        <cfvo type="percentile" val="50"/>
        <cfvo type="max"/>
        <color rgb="FF63BE7B"/>
        <color rgb="FFFFEB84"/>
        <color rgb="FFF8696B"/>
      </colorScale>
    </cfRule>
  </conditionalFormatting>
  <hyperlinks>
    <hyperlink ref="B1" location="Notes!A1" display="Information relating to this table can be found in the 'Notes' tab" xr:uid="{E0E4D5B5-9E02-4E68-B1B0-EEB51E65444C}"/>
    <hyperlink ref="A1" location="Contents!A1" display="Contents page" xr:uid="{8B490A00-C19A-45C8-A2BA-46AABB5562A6}"/>
  </hyperlinks>
  <pageMargins left="0.75" right="0.75" top="1" bottom="1" header="0.5" footer="0.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08A54-6750-47E2-B14D-68FF48E9934D}">
  <dimension ref="A1:CG91"/>
  <sheetViews>
    <sheetView zoomScale="55" zoomScaleNormal="55" workbookViewId="0">
      <pane xSplit="2" topLeftCell="BV1" activePane="topRight" state="frozen"/>
      <selection activeCell="BG13" sqref="BG13"/>
      <selection pane="topRight" activeCell="BG13" sqref="BG13"/>
    </sheetView>
  </sheetViews>
  <sheetFormatPr defaultColWidth="9" defaultRowHeight="15.5" x14ac:dyDescent="0.35"/>
  <cols>
    <col min="1" max="1" width="23" style="217" bestFit="1" customWidth="1"/>
    <col min="2" max="2" width="81.1796875" style="207" customWidth="1"/>
    <col min="3" max="3" width="25.54296875" style="207" customWidth="1"/>
    <col min="4" max="75" width="12.54296875" style="227" customWidth="1"/>
    <col min="76" max="84" width="12.54296875" style="207" customWidth="1"/>
    <col min="85" max="85" width="10.54296875" style="207" bestFit="1" customWidth="1"/>
    <col min="86" max="16384" width="9" style="207"/>
  </cols>
  <sheetData>
    <row r="1" spans="1:85" s="204" customFormat="1" ht="25.5" customHeight="1" thickBot="1" x14ac:dyDescent="0.3">
      <c r="A1" s="26" t="s">
        <v>47</v>
      </c>
      <c r="B1" s="116" t="s">
        <v>224</v>
      </c>
      <c r="C1" s="117"/>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row>
    <row r="2" spans="1:85" ht="33" customHeight="1" x14ac:dyDescent="0.35">
      <c r="A2" s="30" t="s">
        <v>225</v>
      </c>
      <c r="B2" s="205" t="s">
        <v>526</v>
      </c>
      <c r="C2" s="247"/>
      <c r="D2" s="34" t="s">
        <v>296</v>
      </c>
      <c r="E2" s="34" t="s">
        <v>297</v>
      </c>
      <c r="F2" s="34" t="s">
        <v>298</v>
      </c>
      <c r="G2" s="34" t="s">
        <v>299</v>
      </c>
      <c r="H2" s="34" t="s">
        <v>300</v>
      </c>
      <c r="I2" s="34" t="s">
        <v>301</v>
      </c>
      <c r="J2" s="34" t="s">
        <v>302</v>
      </c>
      <c r="K2" s="34" t="s">
        <v>303</v>
      </c>
      <c r="L2" s="34" t="s">
        <v>304</v>
      </c>
      <c r="M2" s="34" t="s">
        <v>305</v>
      </c>
      <c r="N2" s="34" t="s">
        <v>306</v>
      </c>
      <c r="O2" s="34" t="s">
        <v>307</v>
      </c>
      <c r="P2" s="34" t="s">
        <v>308</v>
      </c>
      <c r="Q2" s="34" t="s">
        <v>309</v>
      </c>
      <c r="R2" s="34" t="s">
        <v>310</v>
      </c>
      <c r="S2" s="34" t="s">
        <v>311</v>
      </c>
      <c r="T2" s="34" t="s">
        <v>312</v>
      </c>
      <c r="U2" s="34" t="s">
        <v>313</v>
      </c>
      <c r="V2" s="34" t="s">
        <v>314</v>
      </c>
      <c r="W2" s="34" t="s">
        <v>315</v>
      </c>
      <c r="X2" s="34" t="s">
        <v>316</v>
      </c>
      <c r="Y2" s="34" t="s">
        <v>317</v>
      </c>
      <c r="Z2" s="34" t="s">
        <v>318</v>
      </c>
      <c r="AA2" s="34" t="s">
        <v>319</v>
      </c>
      <c r="AB2" s="34" t="s">
        <v>320</v>
      </c>
      <c r="AC2" s="34" t="s">
        <v>321</v>
      </c>
      <c r="AD2" s="34" t="s">
        <v>322</v>
      </c>
      <c r="AE2" s="34" t="s">
        <v>323</v>
      </c>
      <c r="AF2" s="34" t="s">
        <v>324</v>
      </c>
      <c r="AG2" s="34" t="s">
        <v>325</v>
      </c>
      <c r="AH2" s="34" t="s">
        <v>326</v>
      </c>
      <c r="AI2" s="34" t="s">
        <v>327</v>
      </c>
      <c r="AJ2" s="34" t="s">
        <v>328</v>
      </c>
      <c r="AK2" s="34" t="s">
        <v>329</v>
      </c>
      <c r="AL2" s="34" t="s">
        <v>330</v>
      </c>
      <c r="AM2" s="34" t="s">
        <v>331</v>
      </c>
      <c r="AN2" s="34" t="s">
        <v>332</v>
      </c>
      <c r="AO2" s="34" t="s">
        <v>333</v>
      </c>
      <c r="AP2" s="34" t="s">
        <v>334</v>
      </c>
      <c r="AQ2" s="34" t="s">
        <v>335</v>
      </c>
      <c r="AR2" s="34" t="s">
        <v>336</v>
      </c>
      <c r="AS2" s="34" t="s">
        <v>337</v>
      </c>
      <c r="AT2" s="34" t="s">
        <v>338</v>
      </c>
      <c r="AU2" s="34" t="s">
        <v>339</v>
      </c>
      <c r="AV2" s="34" t="s">
        <v>340</v>
      </c>
      <c r="AW2" s="34" t="s">
        <v>341</v>
      </c>
      <c r="AX2" s="34" t="s">
        <v>342</v>
      </c>
      <c r="AY2" s="34" t="s">
        <v>227</v>
      </c>
      <c r="AZ2" s="34" t="s">
        <v>228</v>
      </c>
      <c r="BA2" s="34" t="s">
        <v>229</v>
      </c>
      <c r="BB2" s="34" t="s">
        <v>230</v>
      </c>
      <c r="BC2" s="34" t="s">
        <v>231</v>
      </c>
      <c r="BD2" s="34" t="s">
        <v>232</v>
      </c>
      <c r="BE2" s="34" t="s">
        <v>233</v>
      </c>
      <c r="BF2" s="34" t="s">
        <v>234</v>
      </c>
      <c r="BG2" s="34" t="s">
        <v>235</v>
      </c>
      <c r="BH2" s="34" t="s">
        <v>236</v>
      </c>
      <c r="BI2" s="34" t="s">
        <v>237</v>
      </c>
      <c r="BJ2" s="34" t="s">
        <v>238</v>
      </c>
      <c r="BK2" s="34" t="s">
        <v>239</v>
      </c>
      <c r="BL2" s="34" t="s">
        <v>240</v>
      </c>
      <c r="BM2" s="34" t="s">
        <v>241</v>
      </c>
      <c r="BN2" s="34" t="s">
        <v>242</v>
      </c>
      <c r="BO2" s="34" t="s">
        <v>243</v>
      </c>
      <c r="BP2" s="34" t="s">
        <v>244</v>
      </c>
      <c r="BQ2" s="34" t="s">
        <v>245</v>
      </c>
      <c r="BR2" s="34" t="s">
        <v>246</v>
      </c>
      <c r="BS2" s="34" t="s">
        <v>247</v>
      </c>
      <c r="BT2" s="34" t="s">
        <v>248</v>
      </c>
      <c r="BU2" s="34" t="s">
        <v>249</v>
      </c>
      <c r="BV2" s="34" t="s">
        <v>250</v>
      </c>
      <c r="BW2" s="34" t="s">
        <v>251</v>
      </c>
      <c r="BX2" s="34" t="s">
        <v>252</v>
      </c>
      <c r="BY2" s="34" t="s">
        <v>253</v>
      </c>
      <c r="BZ2" s="34" t="s">
        <v>254</v>
      </c>
      <c r="CA2" s="34" t="s">
        <v>255</v>
      </c>
      <c r="CB2" s="34" t="s">
        <v>256</v>
      </c>
      <c r="CC2" s="34" t="s">
        <v>257</v>
      </c>
      <c r="CD2" s="34" t="s">
        <v>258</v>
      </c>
      <c r="CE2" s="34" t="s">
        <v>259</v>
      </c>
      <c r="CF2" s="34" t="s">
        <v>260</v>
      </c>
      <c r="CG2" s="35" t="s">
        <v>261</v>
      </c>
    </row>
    <row r="3" spans="1:85" s="210" customFormat="1" x14ac:dyDescent="0.35">
      <c r="A3" s="119">
        <v>2025</v>
      </c>
      <c r="B3" s="208" t="s">
        <v>468</v>
      </c>
      <c r="C3" s="208"/>
      <c r="D3" s="40" t="s">
        <v>263</v>
      </c>
      <c r="E3" s="40" t="s">
        <v>263</v>
      </c>
      <c r="F3" s="40" t="s">
        <v>263</v>
      </c>
      <c r="G3" s="40" t="s">
        <v>263</v>
      </c>
      <c r="H3" s="40" t="s">
        <v>263</v>
      </c>
      <c r="I3" s="40" t="s">
        <v>263</v>
      </c>
      <c r="J3" s="40" t="s">
        <v>263</v>
      </c>
      <c r="K3" s="40" t="s">
        <v>263</v>
      </c>
      <c r="L3" s="40" t="s">
        <v>263</v>
      </c>
      <c r="M3" s="40" t="s">
        <v>263</v>
      </c>
      <c r="N3" s="40" t="s">
        <v>263</v>
      </c>
      <c r="O3" s="40" t="s">
        <v>263</v>
      </c>
      <c r="P3" s="40" t="s">
        <v>263</v>
      </c>
      <c r="Q3" s="40" t="s">
        <v>263</v>
      </c>
      <c r="R3" s="40" t="s">
        <v>263</v>
      </c>
      <c r="S3" s="40" t="s">
        <v>263</v>
      </c>
      <c r="T3" s="40" t="s">
        <v>263</v>
      </c>
      <c r="U3" s="40" t="s">
        <v>263</v>
      </c>
      <c r="V3" s="40" t="s">
        <v>263</v>
      </c>
      <c r="W3" s="40" t="s">
        <v>263</v>
      </c>
      <c r="X3" s="40" t="s">
        <v>263</v>
      </c>
      <c r="Y3" s="40" t="s">
        <v>263</v>
      </c>
      <c r="Z3" s="40" t="s">
        <v>263</v>
      </c>
      <c r="AA3" s="40" t="s">
        <v>263</v>
      </c>
      <c r="AB3" s="40" t="s">
        <v>263</v>
      </c>
      <c r="AC3" s="40" t="s">
        <v>263</v>
      </c>
      <c r="AD3" s="40" t="s">
        <v>263</v>
      </c>
      <c r="AE3" s="40" t="s">
        <v>263</v>
      </c>
      <c r="AF3" s="40" t="s">
        <v>263</v>
      </c>
      <c r="AG3" s="40" t="s">
        <v>263</v>
      </c>
      <c r="AH3" s="40" t="s">
        <v>263</v>
      </c>
      <c r="AI3" s="40" t="s">
        <v>263</v>
      </c>
      <c r="AJ3" s="40" t="s">
        <v>263</v>
      </c>
      <c r="AK3" s="40" t="s">
        <v>263</v>
      </c>
      <c r="AL3" s="40" t="s">
        <v>263</v>
      </c>
      <c r="AM3" s="40" t="s">
        <v>263</v>
      </c>
      <c r="AN3" s="40" t="s">
        <v>263</v>
      </c>
      <c r="AO3" s="40" t="s">
        <v>263</v>
      </c>
      <c r="AP3" s="40" t="s">
        <v>263</v>
      </c>
      <c r="AQ3" s="40" t="s">
        <v>263</v>
      </c>
      <c r="AR3" s="40" t="s">
        <v>263</v>
      </c>
      <c r="AS3" s="40" t="s">
        <v>263</v>
      </c>
      <c r="AT3" s="40" t="s">
        <v>263</v>
      </c>
      <c r="AU3" s="40" t="s">
        <v>263</v>
      </c>
      <c r="AV3" s="40" t="s">
        <v>263</v>
      </c>
      <c r="AW3" s="40" t="s">
        <v>263</v>
      </c>
      <c r="AX3" s="40" t="s">
        <v>263</v>
      </c>
      <c r="AY3" s="40" t="s">
        <v>263</v>
      </c>
      <c r="AZ3" s="40" t="s">
        <v>263</v>
      </c>
      <c r="BA3" s="40" t="s">
        <v>263</v>
      </c>
      <c r="BB3" s="40" t="s">
        <v>263</v>
      </c>
      <c r="BC3" s="40" t="s">
        <v>263</v>
      </c>
      <c r="BD3" s="40" t="s">
        <v>263</v>
      </c>
      <c r="BE3" s="40" t="s">
        <v>263</v>
      </c>
      <c r="BF3" s="40" t="s">
        <v>263</v>
      </c>
      <c r="BG3" s="40" t="s">
        <v>263</v>
      </c>
      <c r="BH3" s="40" t="s">
        <v>263</v>
      </c>
      <c r="BI3" s="40" t="s">
        <v>263</v>
      </c>
      <c r="BJ3" s="40" t="s">
        <v>263</v>
      </c>
      <c r="BK3" s="40" t="s">
        <v>263</v>
      </c>
      <c r="BL3" s="40" t="s">
        <v>263</v>
      </c>
      <c r="BM3" s="40" t="s">
        <v>263</v>
      </c>
      <c r="BN3" s="40" t="s">
        <v>263</v>
      </c>
      <c r="BO3" s="40" t="s">
        <v>263</v>
      </c>
      <c r="BP3" s="40" t="s">
        <v>263</v>
      </c>
      <c r="BQ3" s="40" t="s">
        <v>263</v>
      </c>
      <c r="BR3" s="40" t="s">
        <v>263</v>
      </c>
      <c r="BS3" s="40" t="s">
        <v>263</v>
      </c>
      <c r="BT3" s="40" t="s">
        <v>263</v>
      </c>
      <c r="BU3" s="40" t="s">
        <v>263</v>
      </c>
      <c r="BV3" s="40" t="s">
        <v>263</v>
      </c>
      <c r="BW3" s="40" t="s">
        <v>263</v>
      </c>
      <c r="BX3" s="40" t="s">
        <v>263</v>
      </c>
      <c r="BY3" s="40" t="s">
        <v>263</v>
      </c>
      <c r="BZ3" s="40" t="s">
        <v>263</v>
      </c>
      <c r="CA3" s="40" t="s">
        <v>263</v>
      </c>
      <c r="CB3" s="40" t="s">
        <v>264</v>
      </c>
      <c r="CC3" s="40" t="s">
        <v>264</v>
      </c>
      <c r="CD3" s="40" t="s">
        <v>264</v>
      </c>
      <c r="CE3" s="40" t="s">
        <v>264</v>
      </c>
      <c r="CF3" s="40" t="s">
        <v>264</v>
      </c>
      <c r="CG3" s="41" t="s">
        <v>264</v>
      </c>
    </row>
    <row r="4" spans="1:85" x14ac:dyDescent="0.35">
      <c r="A4" s="43"/>
      <c r="B4" s="211"/>
      <c r="C4" s="211"/>
      <c r="D4" s="213"/>
      <c r="E4" s="213"/>
      <c r="F4" s="213"/>
      <c r="G4" s="213"/>
      <c r="H4" s="213"/>
      <c r="I4" s="213"/>
      <c r="J4" s="213"/>
      <c r="K4" s="213"/>
      <c r="L4" s="213"/>
      <c r="M4" s="213"/>
      <c r="N4" s="213"/>
      <c r="O4" s="213"/>
      <c r="P4" s="213"/>
      <c r="Q4" s="213"/>
      <c r="R4" s="213"/>
      <c r="S4" s="213"/>
      <c r="T4" s="213"/>
      <c r="U4" s="213"/>
      <c r="V4" s="213"/>
      <c r="W4" s="213"/>
      <c r="X4" s="213"/>
      <c r="Y4" s="213"/>
      <c r="Z4" s="213"/>
      <c r="AA4" s="213"/>
      <c r="AB4" s="213"/>
      <c r="AC4" s="213"/>
      <c r="AD4" s="213"/>
      <c r="AE4" s="213"/>
      <c r="AF4" s="213"/>
      <c r="AG4" s="213"/>
      <c r="AH4" s="213"/>
      <c r="AI4" s="213"/>
      <c r="AJ4" s="213"/>
      <c r="AK4" s="213"/>
      <c r="AL4" s="213"/>
      <c r="AM4" s="213"/>
      <c r="AN4" s="213"/>
      <c r="AO4" s="213"/>
      <c r="AP4" s="213"/>
      <c r="AQ4" s="213"/>
      <c r="AR4" s="213"/>
      <c r="AS4" s="213"/>
      <c r="AT4" s="213"/>
      <c r="AU4" s="213"/>
      <c r="AV4" s="213"/>
      <c r="AW4" s="213"/>
      <c r="AX4" s="213"/>
      <c r="AY4" s="213"/>
      <c r="AZ4" s="213"/>
      <c r="BA4" s="213"/>
      <c r="BB4" s="213"/>
      <c r="BC4" s="213"/>
      <c r="BD4" s="213"/>
      <c r="BE4" s="213"/>
      <c r="BF4" s="213"/>
      <c r="BG4" s="213"/>
      <c r="BH4" s="213"/>
      <c r="BI4" s="213"/>
      <c r="BJ4" s="213"/>
      <c r="BK4" s="213"/>
      <c r="BL4" s="213"/>
      <c r="BM4" s="213"/>
      <c r="BN4" s="213"/>
      <c r="BO4" s="213"/>
      <c r="BP4" s="213"/>
      <c r="BQ4" s="213"/>
      <c r="BR4" s="213"/>
      <c r="BS4" s="213"/>
      <c r="BT4" s="213"/>
      <c r="BU4" s="213"/>
      <c r="BV4" s="213"/>
      <c r="BW4" s="213"/>
      <c r="BX4" s="213"/>
      <c r="BY4" s="213"/>
      <c r="BZ4" s="213"/>
      <c r="CA4" s="213"/>
      <c r="CB4" s="213"/>
      <c r="CC4" s="213"/>
      <c r="CD4" s="213"/>
      <c r="CE4" s="213"/>
      <c r="CF4" s="213"/>
      <c r="CG4" s="214"/>
    </row>
    <row r="5" spans="1:85" ht="27" customHeight="1" x14ac:dyDescent="0.35">
      <c r="B5" s="226" t="s">
        <v>527</v>
      </c>
      <c r="D5" s="215"/>
      <c r="E5" s="215"/>
      <c r="F5" s="215"/>
      <c r="G5" s="215"/>
      <c r="H5" s="215"/>
      <c r="I5" s="215"/>
      <c r="J5" s="215"/>
      <c r="K5" s="215"/>
      <c r="L5" s="215"/>
      <c r="M5" s="215"/>
      <c r="N5" s="215"/>
      <c r="O5" s="215"/>
      <c r="P5" s="215"/>
      <c r="Q5" s="215"/>
      <c r="R5" s="215"/>
      <c r="S5" s="215"/>
      <c r="T5" s="215"/>
      <c r="U5" s="215"/>
      <c r="V5" s="215"/>
      <c r="W5" s="215"/>
      <c r="X5" s="215"/>
      <c r="Y5" s="215"/>
      <c r="Z5" s="215"/>
      <c r="AA5" s="215"/>
      <c r="AB5" s="215"/>
      <c r="AC5" s="215"/>
      <c r="AD5" s="215"/>
      <c r="AE5" s="215"/>
      <c r="AF5" s="215"/>
      <c r="AG5" s="215"/>
      <c r="AH5" s="215"/>
      <c r="AI5" s="215"/>
      <c r="AJ5" s="215"/>
      <c r="AK5" s="215"/>
      <c r="AL5" s="215"/>
      <c r="AM5" s="215"/>
      <c r="AN5" s="215"/>
      <c r="AO5" s="215"/>
      <c r="AP5" s="215"/>
      <c r="AQ5" s="215"/>
      <c r="AR5" s="215"/>
      <c r="AS5" s="215"/>
      <c r="AT5" s="215"/>
      <c r="AU5" s="215"/>
      <c r="AV5" s="215"/>
      <c r="AW5" s="215"/>
      <c r="AX5" s="215"/>
      <c r="AY5" s="215"/>
      <c r="AZ5" s="215"/>
      <c r="BA5" s="215"/>
      <c r="BB5" s="215"/>
      <c r="BC5" s="215"/>
      <c r="BD5" s="215"/>
      <c r="BE5" s="215"/>
      <c r="BF5" s="215"/>
      <c r="BG5" s="215"/>
      <c r="BH5" s="215"/>
      <c r="BI5" s="215"/>
      <c r="BJ5" s="215"/>
      <c r="BK5" s="215"/>
      <c r="BL5" s="215"/>
      <c r="BM5" s="215"/>
      <c r="BN5" s="215"/>
      <c r="BO5" s="215"/>
      <c r="BP5" s="215"/>
      <c r="BQ5" s="215"/>
      <c r="BR5" s="215"/>
      <c r="BS5" s="215"/>
      <c r="BT5" s="215"/>
      <c r="BU5" s="215"/>
      <c r="BV5" s="215"/>
      <c r="BW5" s="215"/>
      <c r="BX5" s="215"/>
      <c r="BY5" s="215"/>
      <c r="BZ5" s="215"/>
      <c r="CA5" s="215"/>
      <c r="CB5" s="215"/>
      <c r="CC5" s="215"/>
      <c r="CD5" s="215"/>
      <c r="CE5" s="215"/>
      <c r="CF5" s="215"/>
      <c r="CG5" s="216"/>
    </row>
    <row r="6" spans="1:85" x14ac:dyDescent="0.35">
      <c r="B6" s="207" t="s">
        <v>528</v>
      </c>
      <c r="D6" s="161">
        <v>0</v>
      </c>
      <c r="E6" s="161">
        <v>0</v>
      </c>
      <c r="F6" s="161">
        <v>0</v>
      </c>
      <c r="G6" s="161">
        <v>0</v>
      </c>
      <c r="H6" s="161">
        <v>0</v>
      </c>
      <c r="I6" s="161">
        <v>0</v>
      </c>
      <c r="J6" s="161">
        <v>0</v>
      </c>
      <c r="K6" s="161">
        <v>0</v>
      </c>
      <c r="L6" s="161">
        <v>0</v>
      </c>
      <c r="M6" s="161">
        <v>0</v>
      </c>
      <c r="N6" s="161">
        <v>0</v>
      </c>
      <c r="O6" s="161">
        <v>0</v>
      </c>
      <c r="P6" s="161">
        <v>0</v>
      </c>
      <c r="Q6" s="161">
        <v>0</v>
      </c>
      <c r="R6" s="161">
        <v>0</v>
      </c>
      <c r="S6" s="161">
        <v>0</v>
      </c>
      <c r="T6" s="161">
        <v>0</v>
      </c>
      <c r="U6" s="161">
        <v>0</v>
      </c>
      <c r="V6" s="161">
        <v>0</v>
      </c>
      <c r="W6" s="161">
        <v>0</v>
      </c>
      <c r="X6" s="161">
        <v>0</v>
      </c>
      <c r="Y6" s="161">
        <v>0</v>
      </c>
      <c r="Z6" s="161">
        <v>0</v>
      </c>
      <c r="AA6" s="161">
        <v>0</v>
      </c>
      <c r="AB6" s="161">
        <v>0</v>
      </c>
      <c r="AC6" s="161">
        <v>30</v>
      </c>
      <c r="AD6" s="161">
        <v>35</v>
      </c>
      <c r="AE6" s="161">
        <v>39</v>
      </c>
      <c r="AF6" s="161">
        <v>41</v>
      </c>
      <c r="AG6" s="161">
        <v>45</v>
      </c>
      <c r="AH6" s="161">
        <v>46</v>
      </c>
      <c r="AI6" s="161">
        <v>47</v>
      </c>
      <c r="AJ6" s="161">
        <v>49</v>
      </c>
      <c r="AK6" s="161">
        <v>50</v>
      </c>
      <c r="AL6" s="161">
        <v>53</v>
      </c>
      <c r="AM6" s="161">
        <v>54</v>
      </c>
      <c r="AN6" s="161">
        <v>58</v>
      </c>
      <c r="AO6" s="161">
        <v>61</v>
      </c>
      <c r="AP6" s="161">
        <v>64</v>
      </c>
      <c r="AQ6" s="161">
        <v>68</v>
      </c>
      <c r="AR6" s="161">
        <v>72</v>
      </c>
      <c r="AS6" s="161">
        <v>74</v>
      </c>
      <c r="AT6" s="161">
        <v>80</v>
      </c>
      <c r="AU6" s="161">
        <v>90</v>
      </c>
      <c r="AV6" s="161">
        <v>0</v>
      </c>
      <c r="AW6" s="161">
        <v>0</v>
      </c>
      <c r="AX6" s="161">
        <v>0</v>
      </c>
      <c r="AY6" s="161">
        <v>0</v>
      </c>
      <c r="AZ6" s="161">
        <v>0</v>
      </c>
      <c r="BA6" s="161">
        <v>0</v>
      </c>
      <c r="BB6" s="161">
        <v>0</v>
      </c>
      <c r="BC6" s="161">
        <v>0</v>
      </c>
      <c r="BD6" s="161">
        <v>0</v>
      </c>
      <c r="BE6" s="161">
        <v>0</v>
      </c>
      <c r="BF6" s="161">
        <v>0</v>
      </c>
      <c r="BG6" s="161">
        <v>0</v>
      </c>
      <c r="BH6" s="161">
        <v>0</v>
      </c>
      <c r="BI6" s="161">
        <v>0</v>
      </c>
      <c r="BJ6" s="161">
        <v>0</v>
      </c>
      <c r="BK6" s="161">
        <v>0</v>
      </c>
      <c r="BL6" s="161">
        <v>0</v>
      </c>
      <c r="BM6" s="161">
        <v>0</v>
      </c>
      <c r="BN6" s="161">
        <v>0</v>
      </c>
      <c r="BO6" s="161">
        <v>0</v>
      </c>
      <c r="BP6" s="161">
        <v>0</v>
      </c>
      <c r="BQ6" s="161">
        <v>0</v>
      </c>
      <c r="BR6" s="161">
        <v>0</v>
      </c>
      <c r="BS6" s="161">
        <v>0</v>
      </c>
      <c r="BT6" s="161">
        <v>0</v>
      </c>
      <c r="BU6" s="161">
        <v>0</v>
      </c>
      <c r="BV6" s="161">
        <v>0</v>
      </c>
      <c r="BW6" s="161">
        <v>0</v>
      </c>
      <c r="BX6" s="161">
        <v>0</v>
      </c>
      <c r="BY6" s="161">
        <v>0</v>
      </c>
      <c r="BZ6" s="161">
        <v>0</v>
      </c>
      <c r="CA6" s="161">
        <v>0</v>
      </c>
      <c r="CB6" s="161">
        <v>0</v>
      </c>
      <c r="CC6" s="161">
        <v>0</v>
      </c>
      <c r="CD6" s="161">
        <v>0</v>
      </c>
      <c r="CE6" s="161">
        <v>0</v>
      </c>
      <c r="CF6" s="161">
        <v>0</v>
      </c>
      <c r="CG6" s="162">
        <v>0</v>
      </c>
    </row>
    <row r="7" spans="1:85" x14ac:dyDescent="0.35">
      <c r="B7" s="207" t="s">
        <v>482</v>
      </c>
      <c r="D7" s="161">
        <v>0</v>
      </c>
      <c r="E7" s="161">
        <v>0</v>
      </c>
      <c r="F7" s="161">
        <v>0</v>
      </c>
      <c r="G7" s="161">
        <v>0</v>
      </c>
      <c r="H7" s="161">
        <v>0</v>
      </c>
      <c r="I7" s="161">
        <v>0</v>
      </c>
      <c r="J7" s="161">
        <v>0</v>
      </c>
      <c r="K7" s="161">
        <v>0</v>
      </c>
      <c r="L7" s="161">
        <v>0</v>
      </c>
      <c r="M7" s="161">
        <v>0</v>
      </c>
      <c r="N7" s="161">
        <v>0</v>
      </c>
      <c r="O7" s="161">
        <v>0</v>
      </c>
      <c r="P7" s="161">
        <v>0</v>
      </c>
      <c r="Q7" s="161">
        <v>0</v>
      </c>
      <c r="R7" s="161">
        <v>0</v>
      </c>
      <c r="S7" s="161">
        <v>0</v>
      </c>
      <c r="T7" s="161">
        <v>0</v>
      </c>
      <c r="U7" s="161">
        <v>0</v>
      </c>
      <c r="V7" s="161">
        <v>0</v>
      </c>
      <c r="W7" s="161">
        <v>0</v>
      </c>
      <c r="X7" s="161">
        <v>0</v>
      </c>
      <c r="Y7" s="161">
        <v>0</v>
      </c>
      <c r="Z7" s="161">
        <v>0</v>
      </c>
      <c r="AA7" s="161">
        <v>0</v>
      </c>
      <c r="AB7" s="161">
        <v>0</v>
      </c>
      <c r="AC7" s="161">
        <v>0</v>
      </c>
      <c r="AD7" s="161">
        <v>0</v>
      </c>
      <c r="AE7" s="161">
        <v>0</v>
      </c>
      <c r="AF7" s="161">
        <v>0</v>
      </c>
      <c r="AG7" s="161">
        <v>0</v>
      </c>
      <c r="AH7" s="161">
        <v>7244</v>
      </c>
      <c r="AI7" s="161">
        <v>7250</v>
      </c>
      <c r="AJ7" s="161">
        <v>7230</v>
      </c>
      <c r="AK7" s="161">
        <v>7174</v>
      </c>
      <c r="AL7" s="161">
        <v>7091</v>
      </c>
      <c r="AM7" s="161">
        <v>6983</v>
      </c>
      <c r="AN7" s="161">
        <v>6924</v>
      </c>
      <c r="AO7" s="161">
        <v>6868</v>
      </c>
      <c r="AP7" s="161">
        <v>6816</v>
      </c>
      <c r="AQ7" s="161">
        <v>6768</v>
      </c>
      <c r="AR7" s="161">
        <v>6752</v>
      </c>
      <c r="AS7" s="161">
        <v>6745</v>
      </c>
      <c r="AT7" s="161">
        <v>6780</v>
      </c>
      <c r="AU7" s="161">
        <v>6854</v>
      </c>
      <c r="AV7" s="161">
        <v>6795</v>
      </c>
      <c r="AW7" s="161">
        <v>6849</v>
      </c>
      <c r="AX7" s="161">
        <v>6905</v>
      </c>
      <c r="AY7" s="161">
        <v>6943</v>
      </c>
      <c r="AZ7" s="161">
        <v>6970</v>
      </c>
      <c r="BA7" s="161">
        <v>7008</v>
      </c>
      <c r="BB7" s="161">
        <v>7021</v>
      </c>
      <c r="BC7" s="161">
        <v>7025</v>
      </c>
      <c r="BD7" s="161">
        <v>7012</v>
      </c>
      <c r="BE7" s="161">
        <v>6991</v>
      </c>
      <c r="BF7" s="161">
        <v>7042</v>
      </c>
      <c r="BG7" s="161">
        <v>0</v>
      </c>
      <c r="BH7" s="161">
        <v>0</v>
      </c>
      <c r="BI7" s="161">
        <v>0</v>
      </c>
      <c r="BJ7" s="161">
        <v>0</v>
      </c>
      <c r="BK7" s="161">
        <v>0</v>
      </c>
      <c r="BL7" s="161">
        <v>0</v>
      </c>
      <c r="BM7" s="161">
        <v>0</v>
      </c>
      <c r="BN7" s="161">
        <v>0</v>
      </c>
      <c r="BO7" s="161">
        <v>0</v>
      </c>
      <c r="BP7" s="161">
        <v>0</v>
      </c>
      <c r="BQ7" s="161">
        <v>0</v>
      </c>
      <c r="BR7" s="161">
        <v>0</v>
      </c>
      <c r="BS7" s="161">
        <v>0</v>
      </c>
      <c r="BT7" s="161">
        <v>0</v>
      </c>
      <c r="BU7" s="161">
        <v>0</v>
      </c>
      <c r="BV7" s="161">
        <v>0</v>
      </c>
      <c r="BW7" s="161">
        <v>0</v>
      </c>
      <c r="BX7" s="161">
        <v>0</v>
      </c>
      <c r="BY7" s="161">
        <v>0</v>
      </c>
      <c r="BZ7" s="161">
        <v>0</v>
      </c>
      <c r="CA7" s="161">
        <v>0</v>
      </c>
      <c r="CB7" s="161">
        <v>0</v>
      </c>
      <c r="CC7" s="161">
        <v>0</v>
      </c>
      <c r="CD7" s="161">
        <v>0</v>
      </c>
      <c r="CE7" s="161">
        <v>0</v>
      </c>
      <c r="CF7" s="161">
        <v>0</v>
      </c>
      <c r="CG7" s="162">
        <v>0</v>
      </c>
    </row>
    <row r="8" spans="1:85" x14ac:dyDescent="0.35">
      <c r="B8" s="218" t="s">
        <v>471</v>
      </c>
      <c r="D8" s="161">
        <v>0</v>
      </c>
      <c r="E8" s="161">
        <v>0</v>
      </c>
      <c r="F8" s="161">
        <v>0</v>
      </c>
      <c r="G8" s="161">
        <v>0</v>
      </c>
      <c r="H8" s="161">
        <v>0</v>
      </c>
      <c r="I8" s="161">
        <v>0</v>
      </c>
      <c r="J8" s="161">
        <v>0</v>
      </c>
      <c r="K8" s="161">
        <v>0</v>
      </c>
      <c r="L8" s="161">
        <v>0</v>
      </c>
      <c r="M8" s="161">
        <v>0</v>
      </c>
      <c r="N8" s="161">
        <v>0</v>
      </c>
      <c r="O8" s="161">
        <v>0</v>
      </c>
      <c r="P8" s="161">
        <v>0</v>
      </c>
      <c r="Q8" s="161">
        <v>0</v>
      </c>
      <c r="R8" s="161">
        <v>0</v>
      </c>
      <c r="S8" s="161">
        <v>0</v>
      </c>
      <c r="T8" s="161">
        <v>0</v>
      </c>
      <c r="U8" s="161">
        <v>0</v>
      </c>
      <c r="V8" s="161">
        <v>0</v>
      </c>
      <c r="W8" s="161">
        <v>0</v>
      </c>
      <c r="X8" s="161">
        <v>0</v>
      </c>
      <c r="Y8" s="161">
        <v>0</v>
      </c>
      <c r="Z8" s="161">
        <v>0</v>
      </c>
      <c r="AA8" s="161">
        <v>0</v>
      </c>
      <c r="AB8" s="161">
        <v>0</v>
      </c>
      <c r="AC8" s="161">
        <v>0</v>
      </c>
      <c r="AD8" s="161">
        <v>0</v>
      </c>
      <c r="AE8" s="161">
        <v>0</v>
      </c>
      <c r="AF8" s="161">
        <v>0</v>
      </c>
      <c r="AG8" s="161">
        <v>0</v>
      </c>
      <c r="AH8" s="161">
        <v>13589</v>
      </c>
      <c r="AI8" s="161">
        <v>13438</v>
      </c>
      <c r="AJ8" s="161">
        <v>13273</v>
      </c>
      <c r="AK8" s="161">
        <v>13079</v>
      </c>
      <c r="AL8" s="161">
        <v>12856</v>
      </c>
      <c r="AM8" s="161">
        <v>12584</v>
      </c>
      <c r="AN8" s="161">
        <v>12449</v>
      </c>
      <c r="AO8" s="161">
        <v>12325</v>
      </c>
      <c r="AP8" s="161">
        <v>12217</v>
      </c>
      <c r="AQ8" s="161">
        <v>12141</v>
      </c>
      <c r="AR8" s="161">
        <v>12124</v>
      </c>
      <c r="AS8" s="161">
        <v>12137</v>
      </c>
      <c r="AT8" s="161">
        <v>12227</v>
      </c>
      <c r="AU8" s="161">
        <v>12405</v>
      </c>
      <c r="AV8" s="161">
        <v>12285</v>
      </c>
      <c r="AW8" s="161">
        <v>12414</v>
      </c>
      <c r="AX8" s="161">
        <v>12543</v>
      </c>
      <c r="AY8" s="161">
        <v>12579</v>
      </c>
      <c r="AZ8" s="161">
        <v>12625</v>
      </c>
      <c r="BA8" s="161">
        <v>12729</v>
      </c>
      <c r="BB8" s="161">
        <v>12716</v>
      </c>
      <c r="BC8" s="161">
        <v>12689</v>
      </c>
      <c r="BD8" s="161">
        <v>12656</v>
      </c>
      <c r="BE8" s="161">
        <v>12600</v>
      </c>
      <c r="BF8" s="161">
        <v>12622</v>
      </c>
      <c r="BG8" s="161">
        <v>0</v>
      </c>
      <c r="BH8" s="161">
        <v>0</v>
      </c>
      <c r="BI8" s="161">
        <v>0</v>
      </c>
      <c r="BJ8" s="161">
        <v>0</v>
      </c>
      <c r="BK8" s="161">
        <v>0</v>
      </c>
      <c r="BL8" s="161">
        <v>0</v>
      </c>
      <c r="BM8" s="161">
        <v>0</v>
      </c>
      <c r="BN8" s="161">
        <v>0</v>
      </c>
      <c r="BO8" s="161">
        <v>0</v>
      </c>
      <c r="BP8" s="161">
        <v>0</v>
      </c>
      <c r="BQ8" s="161">
        <v>0</v>
      </c>
      <c r="BR8" s="161">
        <v>0</v>
      </c>
      <c r="BS8" s="161">
        <v>0</v>
      </c>
      <c r="BT8" s="161">
        <v>0</v>
      </c>
      <c r="BU8" s="161">
        <v>0</v>
      </c>
      <c r="BV8" s="161">
        <v>0</v>
      </c>
      <c r="BW8" s="161">
        <v>0</v>
      </c>
      <c r="BX8" s="161">
        <v>0</v>
      </c>
      <c r="BY8" s="161">
        <v>0</v>
      </c>
      <c r="BZ8" s="161">
        <v>0</v>
      </c>
      <c r="CA8" s="161">
        <v>0</v>
      </c>
      <c r="CB8" s="161">
        <v>0</v>
      </c>
      <c r="CC8" s="161">
        <v>0</v>
      </c>
      <c r="CD8" s="161">
        <v>0</v>
      </c>
      <c r="CE8" s="161">
        <v>0</v>
      </c>
      <c r="CF8" s="161">
        <v>0</v>
      </c>
      <c r="CG8" s="162">
        <v>0</v>
      </c>
    </row>
    <row r="9" spans="1:85" x14ac:dyDescent="0.35">
      <c r="B9" s="207" t="s">
        <v>389</v>
      </c>
      <c r="D9" s="161">
        <v>0</v>
      </c>
      <c r="E9" s="161">
        <v>0</v>
      </c>
      <c r="F9" s="161">
        <v>0</v>
      </c>
      <c r="G9" s="161">
        <v>0</v>
      </c>
      <c r="H9" s="161">
        <v>0</v>
      </c>
      <c r="I9" s="161">
        <v>0</v>
      </c>
      <c r="J9" s="161">
        <v>0</v>
      </c>
      <c r="K9" s="161">
        <v>0</v>
      </c>
      <c r="L9" s="161">
        <v>0</v>
      </c>
      <c r="M9" s="161">
        <v>0</v>
      </c>
      <c r="N9" s="161">
        <v>0</v>
      </c>
      <c r="O9" s="161">
        <v>0</v>
      </c>
      <c r="P9" s="161">
        <v>0</v>
      </c>
      <c r="Q9" s="161">
        <v>0</v>
      </c>
      <c r="R9" s="161">
        <v>0</v>
      </c>
      <c r="S9" s="161">
        <v>0</v>
      </c>
      <c r="T9" s="161">
        <v>0</v>
      </c>
      <c r="U9" s="161">
        <v>0</v>
      </c>
      <c r="V9" s="161">
        <v>0</v>
      </c>
      <c r="W9" s="161">
        <v>0</v>
      </c>
      <c r="X9" s="161">
        <v>0</v>
      </c>
      <c r="Y9" s="161">
        <v>0</v>
      </c>
      <c r="Z9" s="161">
        <v>0</v>
      </c>
      <c r="AA9" s="161">
        <v>0</v>
      </c>
      <c r="AB9" s="161">
        <v>0</v>
      </c>
      <c r="AC9" s="161">
        <v>0</v>
      </c>
      <c r="AD9" s="161">
        <v>0</v>
      </c>
      <c r="AE9" s="161">
        <v>0</v>
      </c>
      <c r="AF9" s="161">
        <v>0</v>
      </c>
      <c r="AG9" s="161">
        <v>0</v>
      </c>
      <c r="AH9" s="161">
        <v>0</v>
      </c>
      <c r="AI9" s="161">
        <v>0</v>
      </c>
      <c r="AJ9" s="161">
        <v>0</v>
      </c>
      <c r="AK9" s="161">
        <v>0</v>
      </c>
      <c r="AL9" s="161">
        <v>0</v>
      </c>
      <c r="AM9" s="161">
        <v>0</v>
      </c>
      <c r="AN9" s="161">
        <v>0</v>
      </c>
      <c r="AO9" s="161">
        <v>0</v>
      </c>
      <c r="AP9" s="161">
        <v>0</v>
      </c>
      <c r="AQ9" s="161">
        <v>0</v>
      </c>
      <c r="AR9" s="161">
        <v>0</v>
      </c>
      <c r="AS9" s="161">
        <v>0</v>
      </c>
      <c r="AT9" s="161">
        <v>0</v>
      </c>
      <c r="AU9" s="161">
        <v>0</v>
      </c>
      <c r="AV9" s="161">
        <v>106</v>
      </c>
      <c r="AW9" s="161">
        <v>129</v>
      </c>
      <c r="AX9" s="161">
        <v>147</v>
      </c>
      <c r="AY9" s="161">
        <v>166</v>
      </c>
      <c r="AZ9" s="161">
        <v>181</v>
      </c>
      <c r="BA9" s="161">
        <v>197</v>
      </c>
      <c r="BB9" s="161">
        <v>207</v>
      </c>
      <c r="BC9" s="161">
        <v>216</v>
      </c>
      <c r="BD9" s="161">
        <v>227</v>
      </c>
      <c r="BE9" s="161">
        <v>239</v>
      </c>
      <c r="BF9" s="161">
        <v>258</v>
      </c>
      <c r="BG9" s="161">
        <v>270</v>
      </c>
      <c r="BH9" s="161">
        <v>279</v>
      </c>
      <c r="BI9" s="161">
        <v>286</v>
      </c>
      <c r="BJ9" s="161">
        <v>292</v>
      </c>
      <c r="BK9" s="161">
        <v>300</v>
      </c>
      <c r="BL9" s="161">
        <v>310</v>
      </c>
      <c r="BM9" s="161">
        <v>322</v>
      </c>
      <c r="BN9" s="161">
        <v>331</v>
      </c>
      <c r="BO9" s="161">
        <v>339</v>
      </c>
      <c r="BP9" s="161">
        <v>350</v>
      </c>
      <c r="BQ9" s="161">
        <v>362</v>
      </c>
      <c r="BR9" s="161">
        <v>381</v>
      </c>
      <c r="BS9" s="161">
        <v>406</v>
      </c>
      <c r="BT9" s="161">
        <v>426</v>
      </c>
      <c r="BU9" s="161">
        <v>450</v>
      </c>
      <c r="BV9" s="161">
        <v>474</v>
      </c>
      <c r="BW9" s="161">
        <v>506</v>
      </c>
      <c r="BX9" s="161">
        <v>494</v>
      </c>
      <c r="BY9" s="161">
        <v>529</v>
      </c>
      <c r="BZ9" s="161">
        <v>591</v>
      </c>
      <c r="CA9" s="161">
        <v>669</v>
      </c>
      <c r="CB9" s="161">
        <v>757</v>
      </c>
      <c r="CC9" s="161">
        <v>825</v>
      </c>
      <c r="CD9" s="161">
        <v>886</v>
      </c>
      <c r="CE9" s="161">
        <v>939</v>
      </c>
      <c r="CF9" s="161">
        <v>986</v>
      </c>
      <c r="CG9" s="162">
        <v>1026</v>
      </c>
    </row>
    <row r="10" spans="1:85" x14ac:dyDescent="0.35">
      <c r="B10" s="218" t="s">
        <v>469</v>
      </c>
      <c r="D10" s="215">
        <v>0</v>
      </c>
      <c r="E10" s="215">
        <v>0</v>
      </c>
      <c r="F10" s="215">
        <v>0</v>
      </c>
      <c r="G10" s="215">
        <v>0</v>
      </c>
      <c r="H10" s="215">
        <v>0</v>
      </c>
      <c r="I10" s="215">
        <v>0</v>
      </c>
      <c r="J10" s="215">
        <v>0</v>
      </c>
      <c r="K10" s="215">
        <v>0</v>
      </c>
      <c r="L10" s="215">
        <v>0</v>
      </c>
      <c r="M10" s="215">
        <v>0</v>
      </c>
      <c r="N10" s="215">
        <v>0</v>
      </c>
      <c r="O10" s="215">
        <v>0</v>
      </c>
      <c r="P10" s="215">
        <v>0</v>
      </c>
      <c r="Q10" s="215">
        <v>0</v>
      </c>
      <c r="R10" s="215">
        <v>0</v>
      </c>
      <c r="S10" s="215">
        <v>0</v>
      </c>
      <c r="T10" s="215">
        <v>0</v>
      </c>
      <c r="U10" s="215">
        <v>0</v>
      </c>
      <c r="V10" s="215">
        <v>0</v>
      </c>
      <c r="W10" s="215">
        <v>0</v>
      </c>
      <c r="X10" s="215">
        <v>0</v>
      </c>
      <c r="Y10" s="215">
        <v>0</v>
      </c>
      <c r="Z10" s="215">
        <v>0</v>
      </c>
      <c r="AA10" s="215">
        <v>0</v>
      </c>
      <c r="AB10" s="215">
        <v>0</v>
      </c>
      <c r="AC10" s="215">
        <v>0</v>
      </c>
      <c r="AD10" s="215">
        <v>0</v>
      </c>
      <c r="AE10" s="215">
        <v>0</v>
      </c>
      <c r="AF10" s="215">
        <v>0</v>
      </c>
      <c r="AG10" s="215">
        <v>0</v>
      </c>
      <c r="AH10" s="215">
        <v>0</v>
      </c>
      <c r="AI10" s="215">
        <v>0</v>
      </c>
      <c r="AJ10" s="215">
        <v>0</v>
      </c>
      <c r="AK10" s="215">
        <v>0</v>
      </c>
      <c r="AL10" s="215">
        <v>0</v>
      </c>
      <c r="AM10" s="215">
        <v>0</v>
      </c>
      <c r="AN10" s="215">
        <v>0</v>
      </c>
      <c r="AO10" s="215">
        <v>0</v>
      </c>
      <c r="AP10" s="215">
        <v>0</v>
      </c>
      <c r="AQ10" s="215">
        <v>0</v>
      </c>
      <c r="AR10" s="215">
        <v>0</v>
      </c>
      <c r="AS10" s="215">
        <v>0</v>
      </c>
      <c r="AT10" s="215">
        <v>0</v>
      </c>
      <c r="AU10" s="215">
        <v>0</v>
      </c>
      <c r="AV10" s="215">
        <v>99</v>
      </c>
      <c r="AW10" s="215">
        <v>128</v>
      </c>
      <c r="AX10" s="215">
        <v>145</v>
      </c>
      <c r="AY10" s="215">
        <v>164</v>
      </c>
      <c r="AZ10" s="215">
        <v>181</v>
      </c>
      <c r="BA10" s="215">
        <v>197</v>
      </c>
      <c r="BB10" s="215">
        <v>207</v>
      </c>
      <c r="BC10" s="215">
        <v>216</v>
      </c>
      <c r="BD10" s="215">
        <v>226</v>
      </c>
      <c r="BE10" s="215">
        <v>239</v>
      </c>
      <c r="BF10" s="215">
        <v>258</v>
      </c>
      <c r="BG10" s="215">
        <v>270</v>
      </c>
      <c r="BH10" s="215">
        <v>279</v>
      </c>
      <c r="BI10" s="215">
        <v>286</v>
      </c>
      <c r="BJ10" s="215">
        <v>292</v>
      </c>
      <c r="BK10" s="215">
        <v>300</v>
      </c>
      <c r="BL10" s="215">
        <v>310</v>
      </c>
      <c r="BM10" s="215">
        <v>322</v>
      </c>
      <c r="BN10" s="215">
        <v>331</v>
      </c>
      <c r="BO10" s="215">
        <v>339</v>
      </c>
      <c r="BP10" s="215">
        <v>350</v>
      </c>
      <c r="BQ10" s="215">
        <v>362</v>
      </c>
      <c r="BR10" s="215">
        <v>381</v>
      </c>
      <c r="BS10" s="215">
        <v>406</v>
      </c>
      <c r="BT10" s="215">
        <v>426</v>
      </c>
      <c r="BU10" s="215">
        <v>449</v>
      </c>
      <c r="BV10" s="215">
        <v>473</v>
      </c>
      <c r="BW10" s="215">
        <v>506</v>
      </c>
      <c r="BX10" s="215">
        <v>494</v>
      </c>
      <c r="BY10" s="215">
        <v>529</v>
      </c>
      <c r="BZ10" s="215">
        <v>591</v>
      </c>
      <c r="CA10" s="215">
        <v>669</v>
      </c>
      <c r="CB10" s="215">
        <v>757</v>
      </c>
      <c r="CC10" s="215">
        <v>825</v>
      </c>
      <c r="CD10" s="215">
        <v>886</v>
      </c>
      <c r="CE10" s="215">
        <v>939</v>
      </c>
      <c r="CF10" s="215">
        <v>985</v>
      </c>
      <c r="CG10" s="216">
        <v>1026</v>
      </c>
    </row>
    <row r="11" spans="1:85" x14ac:dyDescent="0.35">
      <c r="B11" s="218" t="s">
        <v>470</v>
      </c>
      <c r="D11" s="215">
        <v>0</v>
      </c>
      <c r="E11" s="215">
        <v>0</v>
      </c>
      <c r="F11" s="215">
        <v>0</v>
      </c>
      <c r="G11" s="215">
        <v>0</v>
      </c>
      <c r="H11" s="215">
        <v>0</v>
      </c>
      <c r="I11" s="215">
        <v>0</v>
      </c>
      <c r="J11" s="215">
        <v>0</v>
      </c>
      <c r="K11" s="215">
        <v>0</v>
      </c>
      <c r="L11" s="215">
        <v>0</v>
      </c>
      <c r="M11" s="215">
        <v>0</v>
      </c>
      <c r="N11" s="215">
        <v>0</v>
      </c>
      <c r="O11" s="215">
        <v>0</v>
      </c>
      <c r="P11" s="215">
        <v>0</v>
      </c>
      <c r="Q11" s="215">
        <v>0</v>
      </c>
      <c r="R11" s="215">
        <v>0</v>
      </c>
      <c r="S11" s="215">
        <v>0</v>
      </c>
      <c r="T11" s="215">
        <v>0</v>
      </c>
      <c r="U11" s="215">
        <v>0</v>
      </c>
      <c r="V11" s="215">
        <v>0</v>
      </c>
      <c r="W11" s="215">
        <v>0</v>
      </c>
      <c r="X11" s="215">
        <v>0</v>
      </c>
      <c r="Y11" s="215">
        <v>0</v>
      </c>
      <c r="Z11" s="215">
        <v>0</v>
      </c>
      <c r="AA11" s="215">
        <v>0</v>
      </c>
      <c r="AB11" s="215">
        <v>0</v>
      </c>
      <c r="AC11" s="215">
        <v>0</v>
      </c>
      <c r="AD11" s="215">
        <v>0</v>
      </c>
      <c r="AE11" s="215">
        <v>0</v>
      </c>
      <c r="AF11" s="215">
        <v>0</v>
      </c>
      <c r="AG11" s="215">
        <v>0</v>
      </c>
      <c r="AH11" s="215">
        <v>0</v>
      </c>
      <c r="AI11" s="215">
        <v>0</v>
      </c>
      <c r="AJ11" s="215">
        <v>0</v>
      </c>
      <c r="AK11" s="215">
        <v>0</v>
      </c>
      <c r="AL11" s="215">
        <v>0</v>
      </c>
      <c r="AM11" s="215">
        <v>0</v>
      </c>
      <c r="AN11" s="215">
        <v>0</v>
      </c>
      <c r="AO11" s="215">
        <v>0</v>
      </c>
      <c r="AP11" s="215">
        <v>0</v>
      </c>
      <c r="AQ11" s="215">
        <v>0</v>
      </c>
      <c r="AR11" s="215">
        <v>0</v>
      </c>
      <c r="AS11" s="215">
        <v>0</v>
      </c>
      <c r="AT11" s="215">
        <v>0</v>
      </c>
      <c r="AU11" s="215">
        <v>0</v>
      </c>
      <c r="AV11" s="215">
        <v>7</v>
      </c>
      <c r="AW11" s="215">
        <v>1</v>
      </c>
      <c r="AX11" s="215">
        <v>2</v>
      </c>
      <c r="AY11" s="215">
        <v>2</v>
      </c>
      <c r="AZ11" s="215">
        <v>0</v>
      </c>
      <c r="BA11" s="215">
        <v>0</v>
      </c>
      <c r="BB11" s="215">
        <v>0</v>
      </c>
      <c r="BC11" s="215">
        <v>0</v>
      </c>
      <c r="BD11" s="215">
        <v>1</v>
      </c>
      <c r="BE11" s="215">
        <v>0</v>
      </c>
      <c r="BF11" s="215">
        <v>0</v>
      </c>
      <c r="BG11" s="215">
        <v>0</v>
      </c>
      <c r="BH11" s="215">
        <v>0</v>
      </c>
      <c r="BI11" s="215">
        <v>0</v>
      </c>
      <c r="BJ11" s="215">
        <v>0</v>
      </c>
      <c r="BK11" s="215">
        <v>0</v>
      </c>
      <c r="BL11" s="215">
        <v>0</v>
      </c>
      <c r="BM11" s="215">
        <v>0</v>
      </c>
      <c r="BN11" s="215">
        <v>0</v>
      </c>
      <c r="BO11" s="215">
        <v>0</v>
      </c>
      <c r="BP11" s="215">
        <v>0</v>
      </c>
      <c r="BQ11" s="215">
        <v>0</v>
      </c>
      <c r="BR11" s="215">
        <v>0</v>
      </c>
      <c r="BS11" s="215">
        <v>0</v>
      </c>
      <c r="BT11" s="215">
        <v>0</v>
      </c>
      <c r="BU11" s="215">
        <v>0</v>
      </c>
      <c r="BV11" s="215">
        <v>1</v>
      </c>
      <c r="BW11" s="215">
        <v>0</v>
      </c>
      <c r="BX11" s="215">
        <v>0</v>
      </c>
      <c r="BY11" s="215">
        <v>0</v>
      </c>
      <c r="BZ11" s="215">
        <v>0</v>
      </c>
      <c r="CA11" s="215">
        <v>0</v>
      </c>
      <c r="CB11" s="215">
        <v>0</v>
      </c>
      <c r="CC11" s="215">
        <v>0</v>
      </c>
      <c r="CD11" s="215">
        <v>0</v>
      </c>
      <c r="CE11" s="215">
        <v>0</v>
      </c>
      <c r="CF11" s="215">
        <v>0</v>
      </c>
      <c r="CG11" s="216">
        <v>0</v>
      </c>
    </row>
    <row r="12" spans="1:85" x14ac:dyDescent="0.35">
      <c r="B12" s="207" t="s">
        <v>486</v>
      </c>
      <c r="D12" s="161">
        <v>0</v>
      </c>
      <c r="E12" s="161">
        <v>0</v>
      </c>
      <c r="F12" s="161">
        <v>0</v>
      </c>
      <c r="G12" s="161">
        <v>0</v>
      </c>
      <c r="H12" s="161">
        <v>0</v>
      </c>
      <c r="I12" s="161">
        <v>0</v>
      </c>
      <c r="J12" s="161">
        <v>0</v>
      </c>
      <c r="K12" s="161">
        <v>0</v>
      </c>
      <c r="L12" s="161">
        <v>0</v>
      </c>
      <c r="M12" s="161">
        <v>0</v>
      </c>
      <c r="N12" s="161">
        <v>0</v>
      </c>
      <c r="O12" s="161">
        <v>0</v>
      </c>
      <c r="P12" s="161">
        <v>0</v>
      </c>
      <c r="Q12" s="161">
        <v>0</v>
      </c>
      <c r="R12" s="161">
        <v>0</v>
      </c>
      <c r="S12" s="161">
        <v>0</v>
      </c>
      <c r="T12" s="161">
        <v>0</v>
      </c>
      <c r="U12" s="161">
        <v>0</v>
      </c>
      <c r="V12" s="161">
        <v>0</v>
      </c>
      <c r="W12" s="161">
        <v>0</v>
      </c>
      <c r="X12" s="161">
        <v>0</v>
      </c>
      <c r="Y12" s="161">
        <v>0</v>
      </c>
      <c r="Z12" s="161">
        <v>0</v>
      </c>
      <c r="AA12" s="161">
        <v>0</v>
      </c>
      <c r="AB12" s="161">
        <v>0</v>
      </c>
      <c r="AC12" s="161">
        <v>0</v>
      </c>
      <c r="AD12" s="161">
        <v>0</v>
      </c>
      <c r="AE12" s="161">
        <v>0</v>
      </c>
      <c r="AF12" s="161">
        <v>3</v>
      </c>
      <c r="AG12" s="161">
        <v>11</v>
      </c>
      <c r="AH12" s="161">
        <v>15</v>
      </c>
      <c r="AI12" s="161">
        <v>15</v>
      </c>
      <c r="AJ12" s="161">
        <v>16</v>
      </c>
      <c r="AK12" s="161">
        <v>16</v>
      </c>
      <c r="AL12" s="161">
        <v>16</v>
      </c>
      <c r="AM12" s="161">
        <v>16</v>
      </c>
      <c r="AN12" s="161">
        <v>17</v>
      </c>
      <c r="AO12" s="161">
        <v>17</v>
      </c>
      <c r="AP12" s="161">
        <v>17</v>
      </c>
      <c r="AQ12" s="161">
        <v>17</v>
      </c>
      <c r="AR12" s="161">
        <v>17</v>
      </c>
      <c r="AS12" s="161">
        <v>18</v>
      </c>
      <c r="AT12" s="161">
        <v>18</v>
      </c>
      <c r="AU12" s="161">
        <v>19</v>
      </c>
      <c r="AV12" s="161">
        <v>0</v>
      </c>
      <c r="AW12" s="161">
        <v>0</v>
      </c>
      <c r="AX12" s="161">
        <v>0</v>
      </c>
      <c r="AY12" s="161">
        <v>0</v>
      </c>
      <c r="AZ12" s="161">
        <v>0</v>
      </c>
      <c r="BA12" s="161">
        <v>0</v>
      </c>
      <c r="BB12" s="161">
        <v>0</v>
      </c>
      <c r="BC12" s="161">
        <v>0</v>
      </c>
      <c r="BD12" s="161">
        <v>0</v>
      </c>
      <c r="BE12" s="161">
        <v>0</v>
      </c>
      <c r="BF12" s="161">
        <v>0</v>
      </c>
      <c r="BG12" s="161">
        <v>0</v>
      </c>
      <c r="BH12" s="161">
        <v>0</v>
      </c>
      <c r="BI12" s="161">
        <v>0</v>
      </c>
      <c r="BJ12" s="161">
        <v>0</v>
      </c>
      <c r="BK12" s="161">
        <v>0</v>
      </c>
      <c r="BL12" s="161">
        <v>0</v>
      </c>
      <c r="BM12" s="161">
        <v>0</v>
      </c>
      <c r="BN12" s="161">
        <v>0</v>
      </c>
      <c r="BO12" s="161">
        <v>0</v>
      </c>
      <c r="BP12" s="161">
        <v>0</v>
      </c>
      <c r="BQ12" s="161">
        <v>0</v>
      </c>
      <c r="BR12" s="161">
        <v>0</v>
      </c>
      <c r="BS12" s="161">
        <v>0</v>
      </c>
      <c r="BT12" s="161">
        <v>0</v>
      </c>
      <c r="BU12" s="161">
        <v>0</v>
      </c>
      <c r="BV12" s="161">
        <v>0</v>
      </c>
      <c r="BW12" s="161">
        <v>0</v>
      </c>
      <c r="BX12" s="161">
        <v>0</v>
      </c>
      <c r="BY12" s="161">
        <v>0</v>
      </c>
      <c r="BZ12" s="161">
        <v>0</v>
      </c>
      <c r="CA12" s="161">
        <v>0</v>
      </c>
      <c r="CB12" s="161">
        <v>0</v>
      </c>
      <c r="CC12" s="161">
        <v>0</v>
      </c>
      <c r="CD12" s="161">
        <v>0</v>
      </c>
      <c r="CE12" s="161">
        <v>0</v>
      </c>
      <c r="CF12" s="161">
        <v>0</v>
      </c>
      <c r="CG12" s="162">
        <v>0</v>
      </c>
    </row>
    <row r="13" spans="1:85" ht="26.25" customHeight="1" x14ac:dyDescent="0.35">
      <c r="B13" s="226" t="s">
        <v>529</v>
      </c>
      <c r="D13" s="215"/>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c r="AH13" s="215"/>
      <c r="AI13" s="215"/>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215"/>
      <c r="BJ13" s="215"/>
      <c r="BK13" s="215"/>
      <c r="BL13" s="215"/>
      <c r="BM13" s="215"/>
      <c r="BN13" s="215"/>
      <c r="BO13" s="215"/>
      <c r="BP13" s="215"/>
      <c r="BQ13" s="215"/>
      <c r="BR13" s="215"/>
      <c r="BS13" s="215"/>
      <c r="BT13" s="215"/>
      <c r="BU13" s="215"/>
      <c r="BV13" s="215"/>
      <c r="BW13" s="215"/>
      <c r="BX13" s="215"/>
      <c r="BY13" s="215"/>
      <c r="BZ13" s="215"/>
      <c r="CA13" s="215"/>
      <c r="CB13" s="215"/>
      <c r="CC13" s="215"/>
      <c r="CD13" s="215"/>
      <c r="CE13" s="215"/>
      <c r="CF13" s="215"/>
      <c r="CG13" s="216"/>
    </row>
    <row r="14" spans="1:85" ht="26.25" customHeight="1" x14ac:dyDescent="0.35">
      <c r="B14" s="248" t="s">
        <v>375</v>
      </c>
      <c r="D14" s="215">
        <v>0</v>
      </c>
      <c r="E14" s="215">
        <v>0</v>
      </c>
      <c r="F14" s="215">
        <v>0</v>
      </c>
      <c r="G14" s="215">
        <v>0</v>
      </c>
      <c r="H14" s="215">
        <v>0</v>
      </c>
      <c r="I14" s="215">
        <v>0</v>
      </c>
      <c r="J14" s="215">
        <v>0</v>
      </c>
      <c r="K14" s="215">
        <v>0</v>
      </c>
      <c r="L14" s="215">
        <v>0</v>
      </c>
      <c r="M14" s="215">
        <v>0</v>
      </c>
      <c r="N14" s="215">
        <v>0</v>
      </c>
      <c r="O14" s="215">
        <v>0</v>
      </c>
      <c r="P14" s="215">
        <v>0</v>
      </c>
      <c r="Q14" s="215">
        <v>0</v>
      </c>
      <c r="R14" s="215">
        <v>0</v>
      </c>
      <c r="S14" s="215">
        <v>0</v>
      </c>
      <c r="T14" s="215">
        <v>0</v>
      </c>
      <c r="U14" s="215">
        <v>0</v>
      </c>
      <c r="V14" s="215">
        <v>0</v>
      </c>
      <c r="W14" s="215">
        <v>0</v>
      </c>
      <c r="X14" s="215">
        <v>0</v>
      </c>
      <c r="Y14" s="215">
        <v>0</v>
      </c>
      <c r="Z14" s="215">
        <v>0</v>
      </c>
      <c r="AA14" s="215">
        <v>0</v>
      </c>
      <c r="AB14" s="215">
        <v>0</v>
      </c>
      <c r="AC14" s="215">
        <v>0</v>
      </c>
      <c r="AD14" s="215">
        <v>0</v>
      </c>
      <c r="AE14" s="215">
        <v>0</v>
      </c>
      <c r="AF14" s="215">
        <v>0</v>
      </c>
      <c r="AG14" s="215">
        <v>0</v>
      </c>
      <c r="AH14" s="215">
        <v>0</v>
      </c>
      <c r="AI14" s="215">
        <v>0</v>
      </c>
      <c r="AJ14" s="215">
        <v>0</v>
      </c>
      <c r="AK14" s="215">
        <v>0</v>
      </c>
      <c r="AL14" s="215">
        <v>0</v>
      </c>
      <c r="AM14" s="215">
        <v>0</v>
      </c>
      <c r="AN14" s="215">
        <v>0</v>
      </c>
      <c r="AO14" s="215">
        <v>0</v>
      </c>
      <c r="AP14" s="215">
        <v>0</v>
      </c>
      <c r="AQ14" s="215">
        <v>0</v>
      </c>
      <c r="AR14" s="215">
        <v>0</v>
      </c>
      <c r="AS14" s="215">
        <v>0</v>
      </c>
      <c r="AT14" s="215">
        <v>0</v>
      </c>
      <c r="AU14" s="215">
        <v>0</v>
      </c>
      <c r="AV14" s="215">
        <v>0</v>
      </c>
      <c r="AW14" s="215">
        <v>0</v>
      </c>
      <c r="AX14" s="215">
        <v>0</v>
      </c>
      <c r="AY14" s="215">
        <v>0</v>
      </c>
      <c r="AZ14" s="215">
        <v>0</v>
      </c>
      <c r="BA14" s="215">
        <v>0</v>
      </c>
      <c r="BB14" s="215">
        <v>0</v>
      </c>
      <c r="BC14" s="215">
        <v>0</v>
      </c>
      <c r="BD14" s="215">
        <v>0</v>
      </c>
      <c r="BE14" s="215">
        <v>0</v>
      </c>
      <c r="BF14" s="215">
        <v>0</v>
      </c>
      <c r="BG14" s="215">
        <v>0</v>
      </c>
      <c r="BH14" s="215">
        <v>0</v>
      </c>
      <c r="BI14" s="215">
        <v>0</v>
      </c>
      <c r="BJ14" s="215">
        <v>0</v>
      </c>
      <c r="BK14" s="215">
        <v>0</v>
      </c>
      <c r="BL14" s="215">
        <v>0</v>
      </c>
      <c r="BM14" s="215">
        <v>23</v>
      </c>
      <c r="BN14" s="215">
        <v>23</v>
      </c>
      <c r="BO14" s="215">
        <v>19</v>
      </c>
      <c r="BP14" s="215">
        <v>19</v>
      </c>
      <c r="BQ14" s="215">
        <v>21</v>
      </c>
      <c r="BR14" s="215">
        <v>20</v>
      </c>
      <c r="BS14" s="215">
        <v>20</v>
      </c>
      <c r="BT14" s="215">
        <v>20</v>
      </c>
      <c r="BU14" s="215">
        <v>20</v>
      </c>
      <c r="BV14" s="215">
        <v>23</v>
      </c>
      <c r="BW14" s="215">
        <v>25</v>
      </c>
      <c r="BX14" s="215">
        <v>21</v>
      </c>
      <c r="BY14" s="215">
        <v>22</v>
      </c>
      <c r="BZ14" s="215">
        <v>25</v>
      </c>
      <c r="CA14" s="215">
        <v>37</v>
      </c>
      <c r="CB14" s="215">
        <v>45</v>
      </c>
      <c r="CC14" s="215">
        <v>53</v>
      </c>
      <c r="CD14" s="215">
        <v>60</v>
      </c>
      <c r="CE14" s="215">
        <v>68</v>
      </c>
      <c r="CF14" s="215">
        <v>76</v>
      </c>
      <c r="CG14" s="216">
        <v>84</v>
      </c>
    </row>
    <row r="15" spans="1:85" x14ac:dyDescent="0.35">
      <c r="B15" s="58" t="s">
        <v>377</v>
      </c>
      <c r="D15" s="215"/>
      <c r="E15" s="215"/>
      <c r="F15" s="215"/>
      <c r="G15" s="215"/>
      <c r="H15" s="215"/>
      <c r="I15" s="215"/>
      <c r="J15" s="215"/>
      <c r="K15" s="215"/>
      <c r="L15" s="215"/>
      <c r="M15" s="215"/>
      <c r="N15" s="215"/>
      <c r="O15" s="215"/>
      <c r="P15" s="215"/>
      <c r="Q15" s="215"/>
      <c r="R15" s="215"/>
      <c r="S15" s="215"/>
      <c r="T15" s="215"/>
      <c r="U15" s="215"/>
      <c r="V15" s="215"/>
      <c r="W15" s="215"/>
      <c r="X15" s="215"/>
      <c r="Y15" s="215"/>
      <c r="Z15" s="215"/>
      <c r="AA15" s="215"/>
      <c r="AB15" s="215"/>
      <c r="AC15" s="215"/>
      <c r="AD15" s="215"/>
      <c r="AE15" s="215"/>
      <c r="AF15" s="215"/>
      <c r="AG15" s="215"/>
      <c r="AH15" s="215"/>
      <c r="AI15" s="215"/>
      <c r="AJ15" s="215"/>
      <c r="AK15" s="215"/>
      <c r="AL15" s="215"/>
      <c r="AM15" s="215"/>
      <c r="AN15" s="215"/>
      <c r="AO15" s="215"/>
      <c r="AP15" s="215"/>
      <c r="AQ15" s="215"/>
      <c r="AR15" s="215"/>
      <c r="AS15" s="215"/>
      <c r="AT15" s="215"/>
      <c r="AU15" s="215"/>
      <c r="AV15" s="215"/>
      <c r="AW15" s="215"/>
      <c r="AX15" s="215"/>
      <c r="AY15" s="215"/>
      <c r="AZ15" s="215"/>
      <c r="BA15" s="215"/>
      <c r="BB15" s="215"/>
      <c r="BC15" s="215"/>
      <c r="BD15" s="215"/>
      <c r="BE15" s="215"/>
      <c r="BF15" s="215"/>
      <c r="BG15" s="215"/>
      <c r="BH15" s="215"/>
      <c r="BI15" s="215"/>
      <c r="BJ15" s="215"/>
      <c r="BK15" s="215"/>
      <c r="BL15" s="215"/>
      <c r="BM15" s="215"/>
      <c r="BN15" s="215"/>
      <c r="BO15" s="215"/>
      <c r="BP15" s="215"/>
      <c r="BQ15" s="215">
        <v>1</v>
      </c>
      <c r="BR15" s="215">
        <v>1</v>
      </c>
      <c r="BS15" s="215">
        <v>1</v>
      </c>
      <c r="BT15" s="215">
        <v>1</v>
      </c>
      <c r="BU15" s="215">
        <v>1</v>
      </c>
      <c r="BV15" s="215">
        <v>1</v>
      </c>
      <c r="BW15" s="215">
        <v>1</v>
      </c>
      <c r="BX15" s="215">
        <v>1</v>
      </c>
      <c r="BY15" s="215">
        <v>1</v>
      </c>
      <c r="BZ15" s="215">
        <v>1</v>
      </c>
      <c r="CA15" s="215">
        <v>2</v>
      </c>
      <c r="CB15" s="215">
        <v>2</v>
      </c>
      <c r="CC15" s="215">
        <v>2</v>
      </c>
      <c r="CD15" s="215">
        <v>2</v>
      </c>
      <c r="CE15" s="215">
        <v>2</v>
      </c>
      <c r="CF15" s="215">
        <v>3</v>
      </c>
      <c r="CG15" s="216">
        <v>3</v>
      </c>
    </row>
    <row r="16" spans="1:85" x14ac:dyDescent="0.35">
      <c r="B16" s="207" t="s">
        <v>528</v>
      </c>
      <c r="D16" s="215">
        <v>0</v>
      </c>
      <c r="E16" s="215">
        <v>0</v>
      </c>
      <c r="F16" s="215">
        <v>0</v>
      </c>
      <c r="G16" s="215">
        <v>0</v>
      </c>
      <c r="H16" s="215">
        <v>0</v>
      </c>
      <c r="I16" s="215">
        <v>0</v>
      </c>
      <c r="J16" s="215">
        <v>0</v>
      </c>
      <c r="K16" s="215">
        <v>0</v>
      </c>
      <c r="L16" s="215">
        <v>0</v>
      </c>
      <c r="M16" s="215">
        <v>0</v>
      </c>
      <c r="N16" s="215">
        <v>0</v>
      </c>
      <c r="O16" s="215">
        <v>0</v>
      </c>
      <c r="P16" s="215">
        <v>0</v>
      </c>
      <c r="Q16" s="215">
        <v>0</v>
      </c>
      <c r="R16" s="215">
        <v>0</v>
      </c>
      <c r="S16" s="215">
        <v>0</v>
      </c>
      <c r="T16" s="215">
        <v>0</v>
      </c>
      <c r="U16" s="215">
        <v>0</v>
      </c>
      <c r="V16" s="215">
        <v>0</v>
      </c>
      <c r="W16" s="215">
        <v>0</v>
      </c>
      <c r="X16" s="215">
        <v>0</v>
      </c>
      <c r="Y16" s="215">
        <v>0</v>
      </c>
      <c r="Z16" s="215">
        <v>0</v>
      </c>
      <c r="AA16" s="215">
        <v>0</v>
      </c>
      <c r="AB16" s="215">
        <v>0</v>
      </c>
      <c r="AC16" s="215">
        <v>41</v>
      </c>
      <c r="AD16" s="215">
        <v>51</v>
      </c>
      <c r="AE16" s="215">
        <v>56</v>
      </c>
      <c r="AF16" s="215">
        <v>64</v>
      </c>
      <c r="AG16" s="215">
        <v>70</v>
      </c>
      <c r="AH16" s="215">
        <v>76</v>
      </c>
      <c r="AI16" s="215">
        <v>80</v>
      </c>
      <c r="AJ16" s="215">
        <v>86</v>
      </c>
      <c r="AK16" s="215">
        <v>97</v>
      </c>
      <c r="AL16" s="215">
        <v>105</v>
      </c>
      <c r="AM16" s="215">
        <v>118</v>
      </c>
      <c r="AN16" s="215">
        <v>132</v>
      </c>
      <c r="AO16" s="215">
        <v>142</v>
      </c>
      <c r="AP16" s="215">
        <v>154</v>
      </c>
      <c r="AQ16" s="215">
        <v>166</v>
      </c>
      <c r="AR16" s="215">
        <v>176</v>
      </c>
      <c r="AS16" s="215">
        <v>186</v>
      </c>
      <c r="AT16" s="215">
        <v>199</v>
      </c>
      <c r="AU16" s="215">
        <v>212</v>
      </c>
      <c r="AV16" s="215">
        <v>0</v>
      </c>
      <c r="AW16" s="215">
        <v>0</v>
      </c>
      <c r="AX16" s="215">
        <v>0</v>
      </c>
      <c r="AY16" s="215">
        <v>0</v>
      </c>
      <c r="AZ16" s="215">
        <v>0</v>
      </c>
      <c r="BA16" s="215">
        <v>0</v>
      </c>
      <c r="BB16" s="215">
        <v>0</v>
      </c>
      <c r="BC16" s="215">
        <v>0</v>
      </c>
      <c r="BD16" s="215">
        <v>0</v>
      </c>
      <c r="BE16" s="215">
        <v>0</v>
      </c>
      <c r="BF16" s="215">
        <v>0</v>
      </c>
      <c r="BG16" s="215">
        <v>0</v>
      </c>
      <c r="BH16" s="215">
        <v>0</v>
      </c>
      <c r="BI16" s="215">
        <v>0</v>
      </c>
      <c r="BJ16" s="215">
        <v>0</v>
      </c>
      <c r="BK16" s="215">
        <v>0</v>
      </c>
      <c r="BL16" s="215">
        <v>0</v>
      </c>
      <c r="BM16" s="215">
        <v>0</v>
      </c>
      <c r="BN16" s="215">
        <v>0</v>
      </c>
      <c r="BO16" s="215">
        <v>0</v>
      </c>
      <c r="BP16" s="215">
        <v>0</v>
      </c>
      <c r="BQ16" s="215">
        <v>0</v>
      </c>
      <c r="BR16" s="215">
        <v>0</v>
      </c>
      <c r="BS16" s="215">
        <v>0</v>
      </c>
      <c r="BT16" s="215">
        <v>0</v>
      </c>
      <c r="BU16" s="215">
        <v>0</v>
      </c>
      <c r="BV16" s="215">
        <v>0</v>
      </c>
      <c r="BW16" s="215">
        <v>0</v>
      </c>
      <c r="BX16" s="215">
        <v>0</v>
      </c>
      <c r="BY16" s="215">
        <v>0</v>
      </c>
      <c r="BZ16" s="215">
        <v>0</v>
      </c>
      <c r="CA16" s="215">
        <v>0</v>
      </c>
      <c r="CB16" s="215">
        <v>0</v>
      </c>
      <c r="CC16" s="215">
        <v>0</v>
      </c>
      <c r="CD16" s="215">
        <v>0</v>
      </c>
      <c r="CE16" s="215">
        <v>0</v>
      </c>
      <c r="CF16" s="215">
        <v>0</v>
      </c>
      <c r="CG16" s="216">
        <v>0</v>
      </c>
    </row>
    <row r="17" spans="2:85" x14ac:dyDescent="0.35">
      <c r="B17" s="207" t="s">
        <v>379</v>
      </c>
      <c r="D17" s="161">
        <v>0</v>
      </c>
      <c r="E17" s="161">
        <v>0</v>
      </c>
      <c r="F17" s="161">
        <v>0</v>
      </c>
      <c r="G17" s="161">
        <v>0</v>
      </c>
      <c r="H17" s="161">
        <v>0</v>
      </c>
      <c r="I17" s="161">
        <v>0</v>
      </c>
      <c r="J17" s="161">
        <v>0</v>
      </c>
      <c r="K17" s="161">
        <v>0</v>
      </c>
      <c r="L17" s="161">
        <v>0</v>
      </c>
      <c r="M17" s="161">
        <v>0</v>
      </c>
      <c r="N17" s="161">
        <v>0</v>
      </c>
      <c r="O17" s="161">
        <v>0</v>
      </c>
      <c r="P17" s="161">
        <v>0</v>
      </c>
      <c r="Q17" s="161">
        <v>0</v>
      </c>
      <c r="R17" s="161">
        <v>0</v>
      </c>
      <c r="S17" s="161">
        <v>0</v>
      </c>
      <c r="T17" s="161">
        <v>0</v>
      </c>
      <c r="U17" s="161">
        <v>0</v>
      </c>
      <c r="V17" s="161">
        <v>0</v>
      </c>
      <c r="W17" s="161">
        <v>0</v>
      </c>
      <c r="X17" s="161">
        <v>0</v>
      </c>
      <c r="Y17" s="161">
        <v>0</v>
      </c>
      <c r="Z17" s="161">
        <v>0</v>
      </c>
      <c r="AA17" s="161">
        <v>0</v>
      </c>
      <c r="AB17" s="161">
        <v>0</v>
      </c>
      <c r="AC17" s="161">
        <v>0</v>
      </c>
      <c r="AD17" s="161">
        <v>0</v>
      </c>
      <c r="AE17" s="161">
        <v>0</v>
      </c>
      <c r="AF17" s="161">
        <v>0</v>
      </c>
      <c r="AG17" s="161">
        <v>0</v>
      </c>
      <c r="AH17" s="161">
        <v>407</v>
      </c>
      <c r="AI17" s="161">
        <v>408</v>
      </c>
      <c r="AJ17" s="161">
        <v>393</v>
      </c>
      <c r="AK17" s="161">
        <v>377</v>
      </c>
      <c r="AL17" s="161">
        <v>374</v>
      </c>
      <c r="AM17" s="161">
        <v>367</v>
      </c>
      <c r="AN17" s="161">
        <v>362</v>
      </c>
      <c r="AO17" s="161">
        <v>347</v>
      </c>
      <c r="AP17" s="161">
        <v>340</v>
      </c>
      <c r="AQ17" s="161">
        <v>330</v>
      </c>
      <c r="AR17" s="161">
        <v>337</v>
      </c>
      <c r="AS17" s="161">
        <v>327</v>
      </c>
      <c r="AT17" s="161">
        <v>317</v>
      </c>
      <c r="AU17" s="161">
        <v>304</v>
      </c>
      <c r="AV17" s="161">
        <v>295</v>
      </c>
      <c r="AW17" s="161">
        <v>288</v>
      </c>
      <c r="AX17" s="161">
        <v>281</v>
      </c>
      <c r="AY17" s="161">
        <v>271</v>
      </c>
      <c r="AZ17" s="161">
        <v>263</v>
      </c>
      <c r="BA17" s="161">
        <v>252</v>
      </c>
      <c r="BB17" s="161">
        <v>244</v>
      </c>
      <c r="BC17" s="161">
        <v>237</v>
      </c>
      <c r="BD17" s="161">
        <v>233</v>
      </c>
      <c r="BE17" s="161">
        <v>214</v>
      </c>
      <c r="BF17" s="161">
        <v>227</v>
      </c>
      <c r="BG17" s="161">
        <v>203</v>
      </c>
      <c r="BH17" s="161">
        <v>180</v>
      </c>
      <c r="BI17" s="161">
        <v>163</v>
      </c>
      <c r="BJ17" s="161">
        <v>147</v>
      </c>
      <c r="BK17" s="161">
        <v>129</v>
      </c>
      <c r="BL17" s="161">
        <v>117</v>
      </c>
      <c r="BM17" s="161">
        <v>108</v>
      </c>
      <c r="BN17" s="161">
        <v>103</v>
      </c>
      <c r="BO17" s="161">
        <v>100</v>
      </c>
      <c r="BP17" s="161">
        <v>97</v>
      </c>
      <c r="BQ17" s="161">
        <v>95</v>
      </c>
      <c r="BR17" s="161">
        <v>92</v>
      </c>
      <c r="BS17" s="161">
        <v>92</v>
      </c>
      <c r="BT17" s="161">
        <v>90</v>
      </c>
      <c r="BU17" s="161">
        <v>86</v>
      </c>
      <c r="BV17" s="161">
        <v>101</v>
      </c>
      <c r="BW17" s="161">
        <v>101</v>
      </c>
      <c r="BX17" s="161">
        <v>99</v>
      </c>
      <c r="BY17" s="161">
        <v>97</v>
      </c>
      <c r="BZ17" s="161">
        <v>91</v>
      </c>
      <c r="CA17" s="161">
        <v>86</v>
      </c>
      <c r="CB17" s="161">
        <v>77</v>
      </c>
      <c r="CC17" s="161">
        <v>69</v>
      </c>
      <c r="CD17" s="161">
        <v>67</v>
      </c>
      <c r="CE17" s="161">
        <v>66</v>
      </c>
      <c r="CF17" s="161">
        <v>65</v>
      </c>
      <c r="CG17" s="162">
        <v>64</v>
      </c>
    </row>
    <row r="18" spans="2:85" x14ac:dyDescent="0.35">
      <c r="B18" s="249" t="s">
        <v>381</v>
      </c>
      <c r="D18" s="161">
        <v>0</v>
      </c>
      <c r="E18" s="161">
        <v>0</v>
      </c>
      <c r="F18" s="161">
        <v>0</v>
      </c>
      <c r="G18" s="161">
        <v>0</v>
      </c>
      <c r="H18" s="161">
        <v>0</v>
      </c>
      <c r="I18" s="161">
        <v>0</v>
      </c>
      <c r="J18" s="161">
        <v>0</v>
      </c>
      <c r="K18" s="161">
        <v>0</v>
      </c>
      <c r="L18" s="161">
        <v>0</v>
      </c>
      <c r="M18" s="161">
        <v>0</v>
      </c>
      <c r="N18" s="161">
        <v>0</v>
      </c>
      <c r="O18" s="161">
        <v>0</v>
      </c>
      <c r="P18" s="161">
        <v>0</v>
      </c>
      <c r="Q18" s="161">
        <v>0</v>
      </c>
      <c r="R18" s="161">
        <v>0</v>
      </c>
      <c r="S18" s="161">
        <v>0</v>
      </c>
      <c r="T18" s="161">
        <v>0</v>
      </c>
      <c r="U18" s="161">
        <v>0</v>
      </c>
      <c r="V18" s="161">
        <v>0</v>
      </c>
      <c r="W18" s="161">
        <v>0</v>
      </c>
      <c r="X18" s="161">
        <v>0</v>
      </c>
      <c r="Y18" s="161">
        <v>0</v>
      </c>
      <c r="Z18" s="161">
        <v>0</v>
      </c>
      <c r="AA18" s="161">
        <v>0</v>
      </c>
      <c r="AB18" s="161">
        <v>0</v>
      </c>
      <c r="AC18" s="161">
        <v>0</v>
      </c>
      <c r="AD18" s="161">
        <v>0</v>
      </c>
      <c r="AE18" s="161">
        <v>0</v>
      </c>
      <c r="AF18" s="161">
        <v>0</v>
      </c>
      <c r="AG18" s="161">
        <v>0</v>
      </c>
      <c r="AH18" s="161">
        <v>0</v>
      </c>
      <c r="AI18" s="161">
        <v>0</v>
      </c>
      <c r="AJ18" s="161">
        <v>0</v>
      </c>
      <c r="AK18" s="161">
        <v>0</v>
      </c>
      <c r="AL18" s="161">
        <v>0</v>
      </c>
      <c r="AM18" s="161">
        <v>0</v>
      </c>
      <c r="AN18" s="161">
        <v>0</v>
      </c>
      <c r="AO18" s="161">
        <v>0</v>
      </c>
      <c r="AP18" s="161">
        <v>0</v>
      </c>
      <c r="AQ18" s="161">
        <v>0</v>
      </c>
      <c r="AR18" s="161">
        <v>0</v>
      </c>
      <c r="AS18" s="161">
        <v>0</v>
      </c>
      <c r="AT18" s="161">
        <v>0</v>
      </c>
      <c r="AU18" s="161">
        <v>0</v>
      </c>
      <c r="AV18" s="161">
        <v>0</v>
      </c>
      <c r="AW18" s="161">
        <v>0</v>
      </c>
      <c r="AX18" s="161">
        <v>0</v>
      </c>
      <c r="AY18" s="161">
        <v>0</v>
      </c>
      <c r="AZ18" s="161">
        <v>0</v>
      </c>
      <c r="BA18" s="161">
        <v>0</v>
      </c>
      <c r="BB18" s="161">
        <v>0</v>
      </c>
      <c r="BC18" s="161">
        <v>383</v>
      </c>
      <c r="BD18" s="161">
        <v>384</v>
      </c>
      <c r="BE18" s="161">
        <v>408</v>
      </c>
      <c r="BF18" s="161">
        <v>433</v>
      </c>
      <c r="BG18" s="161">
        <v>455</v>
      </c>
      <c r="BH18" s="161">
        <v>467</v>
      </c>
      <c r="BI18" s="161">
        <v>475</v>
      </c>
      <c r="BJ18" s="161">
        <v>485</v>
      </c>
      <c r="BK18" s="161">
        <v>496</v>
      </c>
      <c r="BL18" s="161">
        <v>519</v>
      </c>
      <c r="BM18" s="161">
        <v>550</v>
      </c>
      <c r="BN18" s="161">
        <v>584</v>
      </c>
      <c r="BO18" s="161">
        <v>615</v>
      </c>
      <c r="BP18" s="161">
        <v>650</v>
      </c>
      <c r="BQ18" s="161">
        <v>675</v>
      </c>
      <c r="BR18" s="161">
        <v>730</v>
      </c>
      <c r="BS18" s="161">
        <v>793</v>
      </c>
      <c r="BT18" s="161">
        <v>844</v>
      </c>
      <c r="BU18" s="161">
        <v>884</v>
      </c>
      <c r="BV18" s="161">
        <v>894</v>
      </c>
      <c r="BW18" s="161">
        <v>876</v>
      </c>
      <c r="BX18" s="161">
        <v>900</v>
      </c>
      <c r="BY18" s="161">
        <v>911</v>
      </c>
      <c r="BZ18" s="161">
        <v>950</v>
      </c>
      <c r="CA18" s="161">
        <v>973</v>
      </c>
      <c r="CB18" s="161">
        <v>1026</v>
      </c>
      <c r="CC18" s="161">
        <v>1065</v>
      </c>
      <c r="CD18" s="161">
        <v>1103</v>
      </c>
      <c r="CE18" s="161">
        <v>1104</v>
      </c>
      <c r="CF18" s="161">
        <v>1105</v>
      </c>
      <c r="CG18" s="162">
        <v>1120</v>
      </c>
    </row>
    <row r="19" spans="2:85" x14ac:dyDescent="0.35">
      <c r="B19" s="218" t="s">
        <v>469</v>
      </c>
      <c r="D19" s="161">
        <v>0</v>
      </c>
      <c r="E19" s="161">
        <v>0</v>
      </c>
      <c r="F19" s="161">
        <v>0</v>
      </c>
      <c r="G19" s="161">
        <v>0</v>
      </c>
      <c r="H19" s="161">
        <v>0</v>
      </c>
      <c r="I19" s="161">
        <v>0</v>
      </c>
      <c r="J19" s="161">
        <v>0</v>
      </c>
      <c r="K19" s="161">
        <v>0</v>
      </c>
      <c r="L19" s="161">
        <v>0</v>
      </c>
      <c r="M19" s="161">
        <v>0</v>
      </c>
      <c r="N19" s="161">
        <v>0</v>
      </c>
      <c r="O19" s="161">
        <v>0</v>
      </c>
      <c r="P19" s="161">
        <v>0</v>
      </c>
      <c r="Q19" s="161">
        <v>0</v>
      </c>
      <c r="R19" s="161">
        <v>0</v>
      </c>
      <c r="S19" s="161">
        <v>0</v>
      </c>
      <c r="T19" s="161">
        <v>0</v>
      </c>
      <c r="U19" s="161">
        <v>0</v>
      </c>
      <c r="V19" s="161">
        <v>0</v>
      </c>
      <c r="W19" s="161">
        <v>0</v>
      </c>
      <c r="X19" s="161">
        <v>0</v>
      </c>
      <c r="Y19" s="161">
        <v>0</v>
      </c>
      <c r="Z19" s="161">
        <v>0</v>
      </c>
      <c r="AA19" s="161">
        <v>0</v>
      </c>
      <c r="AB19" s="161">
        <v>0</v>
      </c>
      <c r="AC19" s="161">
        <v>0</v>
      </c>
      <c r="AD19" s="161">
        <v>0</v>
      </c>
      <c r="AE19" s="161">
        <v>0</v>
      </c>
      <c r="AF19" s="161">
        <v>0</v>
      </c>
      <c r="AG19" s="161">
        <v>0</v>
      </c>
      <c r="AH19" s="161">
        <v>0</v>
      </c>
      <c r="AI19" s="161">
        <v>0</v>
      </c>
      <c r="AJ19" s="161">
        <v>0</v>
      </c>
      <c r="AK19" s="161">
        <v>0</v>
      </c>
      <c r="AL19" s="161">
        <v>0</v>
      </c>
      <c r="AM19" s="161">
        <v>0</v>
      </c>
      <c r="AN19" s="161">
        <v>0</v>
      </c>
      <c r="AO19" s="161">
        <v>0</v>
      </c>
      <c r="AP19" s="161">
        <v>0</v>
      </c>
      <c r="AQ19" s="161">
        <v>0</v>
      </c>
      <c r="AR19" s="161">
        <v>0</v>
      </c>
      <c r="AS19" s="161">
        <v>0</v>
      </c>
      <c r="AT19" s="161">
        <v>0</v>
      </c>
      <c r="AU19" s="161">
        <v>0</v>
      </c>
      <c r="AV19" s="161">
        <v>0</v>
      </c>
      <c r="AW19" s="161">
        <v>0</v>
      </c>
      <c r="AX19" s="161">
        <v>0</v>
      </c>
      <c r="AY19" s="161">
        <v>0</v>
      </c>
      <c r="AZ19" s="161">
        <v>0</v>
      </c>
      <c r="BA19" s="161">
        <v>0</v>
      </c>
      <c r="BB19" s="161">
        <v>0</v>
      </c>
      <c r="BC19" s="161">
        <v>0</v>
      </c>
      <c r="BD19" s="161">
        <v>0</v>
      </c>
      <c r="BE19" s="161">
        <v>0</v>
      </c>
      <c r="BF19" s="161">
        <v>0</v>
      </c>
      <c r="BG19" s="161">
        <v>386</v>
      </c>
      <c r="BH19" s="161">
        <v>407</v>
      </c>
      <c r="BI19" s="161">
        <v>422</v>
      </c>
      <c r="BJ19" s="161">
        <v>432</v>
      </c>
      <c r="BK19" s="161">
        <v>442</v>
      </c>
      <c r="BL19" s="161">
        <v>462</v>
      </c>
      <c r="BM19" s="161">
        <v>491</v>
      </c>
      <c r="BN19" s="161">
        <v>523</v>
      </c>
      <c r="BO19" s="161">
        <v>558</v>
      </c>
      <c r="BP19" s="161">
        <v>595</v>
      </c>
      <c r="BQ19" s="161">
        <v>631</v>
      </c>
      <c r="BR19" s="161">
        <v>679</v>
      </c>
      <c r="BS19" s="161">
        <v>740</v>
      </c>
      <c r="BT19" s="161">
        <v>780</v>
      </c>
      <c r="BU19" s="161">
        <v>809</v>
      </c>
      <c r="BV19" s="161">
        <v>803</v>
      </c>
      <c r="BW19" s="161">
        <v>797</v>
      </c>
      <c r="BX19" s="161">
        <v>839</v>
      </c>
      <c r="BY19" s="161">
        <v>836</v>
      </c>
      <c r="BZ19" s="161">
        <v>861</v>
      </c>
      <c r="CA19" s="161">
        <v>893</v>
      </c>
      <c r="CB19" s="161">
        <v>937</v>
      </c>
      <c r="CC19" s="161">
        <v>969</v>
      </c>
      <c r="CD19" s="161">
        <v>1001</v>
      </c>
      <c r="CE19" s="161">
        <v>1000</v>
      </c>
      <c r="CF19" s="161">
        <v>999</v>
      </c>
      <c r="CG19" s="162">
        <v>1012</v>
      </c>
    </row>
    <row r="20" spans="2:85" x14ac:dyDescent="0.35">
      <c r="B20" s="218" t="s">
        <v>470</v>
      </c>
      <c r="D20" s="161">
        <v>0</v>
      </c>
      <c r="E20" s="161">
        <v>0</v>
      </c>
      <c r="F20" s="161">
        <v>0</v>
      </c>
      <c r="G20" s="161">
        <v>0</v>
      </c>
      <c r="H20" s="161">
        <v>0</v>
      </c>
      <c r="I20" s="161">
        <v>0</v>
      </c>
      <c r="J20" s="161">
        <v>0</v>
      </c>
      <c r="K20" s="161">
        <v>0</v>
      </c>
      <c r="L20" s="161">
        <v>0</v>
      </c>
      <c r="M20" s="161">
        <v>0</v>
      </c>
      <c r="N20" s="161">
        <v>0</v>
      </c>
      <c r="O20" s="161">
        <v>0</v>
      </c>
      <c r="P20" s="161">
        <v>0</v>
      </c>
      <c r="Q20" s="161">
        <v>0</v>
      </c>
      <c r="R20" s="161">
        <v>0</v>
      </c>
      <c r="S20" s="161">
        <v>0</v>
      </c>
      <c r="T20" s="161">
        <v>0</v>
      </c>
      <c r="U20" s="161">
        <v>0</v>
      </c>
      <c r="V20" s="161">
        <v>0</v>
      </c>
      <c r="W20" s="161">
        <v>0</v>
      </c>
      <c r="X20" s="161">
        <v>0</v>
      </c>
      <c r="Y20" s="161">
        <v>0</v>
      </c>
      <c r="Z20" s="161">
        <v>0</v>
      </c>
      <c r="AA20" s="161">
        <v>0</v>
      </c>
      <c r="AB20" s="161">
        <v>0</v>
      </c>
      <c r="AC20" s="161">
        <v>0</v>
      </c>
      <c r="AD20" s="161">
        <v>0</v>
      </c>
      <c r="AE20" s="161">
        <v>0</v>
      </c>
      <c r="AF20" s="161">
        <v>0</v>
      </c>
      <c r="AG20" s="161">
        <v>0</v>
      </c>
      <c r="AH20" s="161">
        <v>0</v>
      </c>
      <c r="AI20" s="161">
        <v>0</v>
      </c>
      <c r="AJ20" s="161">
        <v>0</v>
      </c>
      <c r="AK20" s="161">
        <v>0</v>
      </c>
      <c r="AL20" s="161">
        <v>0</v>
      </c>
      <c r="AM20" s="161">
        <v>0</v>
      </c>
      <c r="AN20" s="161">
        <v>0</v>
      </c>
      <c r="AO20" s="161">
        <v>0</v>
      </c>
      <c r="AP20" s="161">
        <v>0</v>
      </c>
      <c r="AQ20" s="161">
        <v>0</v>
      </c>
      <c r="AR20" s="161">
        <v>0</v>
      </c>
      <c r="AS20" s="161">
        <v>0</v>
      </c>
      <c r="AT20" s="161">
        <v>0</v>
      </c>
      <c r="AU20" s="161">
        <v>0</v>
      </c>
      <c r="AV20" s="161">
        <v>0</v>
      </c>
      <c r="AW20" s="161">
        <v>0</v>
      </c>
      <c r="AX20" s="161">
        <v>0</v>
      </c>
      <c r="AY20" s="161">
        <v>0</v>
      </c>
      <c r="AZ20" s="161">
        <v>0</v>
      </c>
      <c r="BA20" s="161">
        <v>0</v>
      </c>
      <c r="BB20" s="161">
        <v>0</v>
      </c>
      <c r="BC20" s="161">
        <v>0</v>
      </c>
      <c r="BD20" s="161">
        <v>0</v>
      </c>
      <c r="BE20" s="161">
        <v>0</v>
      </c>
      <c r="BF20" s="161">
        <v>0</v>
      </c>
      <c r="BG20" s="161">
        <v>69</v>
      </c>
      <c r="BH20" s="161">
        <v>60</v>
      </c>
      <c r="BI20" s="161">
        <v>53</v>
      </c>
      <c r="BJ20" s="161">
        <v>52</v>
      </c>
      <c r="BK20" s="161">
        <v>54</v>
      </c>
      <c r="BL20" s="161">
        <v>57</v>
      </c>
      <c r="BM20" s="161">
        <v>59</v>
      </c>
      <c r="BN20" s="161">
        <v>61</v>
      </c>
      <c r="BO20" s="161">
        <v>57</v>
      </c>
      <c r="BP20" s="161">
        <v>55</v>
      </c>
      <c r="BQ20" s="161">
        <v>44</v>
      </c>
      <c r="BR20" s="161">
        <v>52</v>
      </c>
      <c r="BS20" s="161">
        <v>52</v>
      </c>
      <c r="BT20" s="161">
        <v>65</v>
      </c>
      <c r="BU20" s="161">
        <v>75</v>
      </c>
      <c r="BV20" s="161">
        <v>91</v>
      </c>
      <c r="BW20" s="161">
        <v>79</v>
      </c>
      <c r="BX20" s="161">
        <v>61</v>
      </c>
      <c r="BY20" s="161">
        <v>75</v>
      </c>
      <c r="BZ20" s="161">
        <v>89</v>
      </c>
      <c r="CA20" s="161">
        <v>80</v>
      </c>
      <c r="CB20" s="161">
        <v>89</v>
      </c>
      <c r="CC20" s="161">
        <v>96</v>
      </c>
      <c r="CD20" s="161">
        <v>102</v>
      </c>
      <c r="CE20" s="161">
        <v>104</v>
      </c>
      <c r="CF20" s="161">
        <v>105</v>
      </c>
      <c r="CG20" s="162">
        <v>108</v>
      </c>
    </row>
    <row r="21" spans="2:85" ht="26.25" customHeight="1" x14ac:dyDescent="0.35">
      <c r="B21" s="207" t="s">
        <v>493</v>
      </c>
      <c r="D21" s="215">
        <v>0</v>
      </c>
      <c r="E21" s="215">
        <v>0</v>
      </c>
      <c r="F21" s="215">
        <v>0</v>
      </c>
      <c r="G21" s="215">
        <v>0</v>
      </c>
      <c r="H21" s="215">
        <v>0</v>
      </c>
      <c r="I21" s="215">
        <v>0</v>
      </c>
      <c r="J21" s="215">
        <v>0</v>
      </c>
      <c r="K21" s="215">
        <v>0</v>
      </c>
      <c r="L21" s="215">
        <v>0</v>
      </c>
      <c r="M21" s="215">
        <v>0</v>
      </c>
      <c r="N21" s="215">
        <v>0</v>
      </c>
      <c r="O21" s="215">
        <v>0</v>
      </c>
      <c r="P21" s="215">
        <v>0</v>
      </c>
      <c r="Q21" s="215">
        <v>0</v>
      </c>
      <c r="R21" s="215">
        <v>0</v>
      </c>
      <c r="S21" s="215">
        <v>0</v>
      </c>
      <c r="T21" s="215">
        <v>0</v>
      </c>
      <c r="U21" s="215">
        <v>0</v>
      </c>
      <c r="V21" s="215">
        <v>0</v>
      </c>
      <c r="W21" s="215">
        <v>0</v>
      </c>
      <c r="X21" s="215">
        <v>0</v>
      </c>
      <c r="Y21" s="215">
        <v>0</v>
      </c>
      <c r="Z21" s="215">
        <v>0</v>
      </c>
      <c r="AA21" s="215">
        <v>0</v>
      </c>
      <c r="AB21" s="215">
        <v>8050</v>
      </c>
      <c r="AC21" s="215">
        <v>260</v>
      </c>
      <c r="AD21" s="215">
        <v>340</v>
      </c>
      <c r="AE21" s="215">
        <v>0</v>
      </c>
      <c r="AF21" s="215">
        <v>0</v>
      </c>
      <c r="AG21" s="215">
        <v>9800</v>
      </c>
      <c r="AH21" s="215">
        <v>500</v>
      </c>
      <c r="AI21" s="215">
        <v>500</v>
      </c>
      <c r="AJ21" s="215">
        <v>500</v>
      </c>
      <c r="AK21" s="215">
        <v>600</v>
      </c>
      <c r="AL21" s="215">
        <v>600</v>
      </c>
      <c r="AM21" s="215">
        <v>600</v>
      </c>
      <c r="AN21" s="215">
        <v>600</v>
      </c>
      <c r="AO21" s="215">
        <v>700</v>
      </c>
      <c r="AP21" s="215">
        <v>800</v>
      </c>
      <c r="AQ21" s="215">
        <v>887</v>
      </c>
      <c r="AR21" s="215">
        <v>861</v>
      </c>
      <c r="AS21" s="215">
        <v>877</v>
      </c>
      <c r="AT21" s="215">
        <v>934</v>
      </c>
      <c r="AU21" s="215">
        <v>1067</v>
      </c>
      <c r="AV21" s="215">
        <v>1265</v>
      </c>
      <c r="AW21" s="215">
        <v>1392</v>
      </c>
      <c r="AX21" s="215">
        <v>1260</v>
      </c>
      <c r="AY21" s="215">
        <v>1476</v>
      </c>
      <c r="AZ21" s="215">
        <v>1544</v>
      </c>
      <c r="BA21" s="215">
        <v>1578</v>
      </c>
      <c r="BB21" s="215">
        <v>1607</v>
      </c>
      <c r="BC21" s="215">
        <v>1612</v>
      </c>
      <c r="BD21" s="215">
        <v>1622</v>
      </c>
      <c r="BE21" s="215">
        <v>1635</v>
      </c>
      <c r="BF21" s="215">
        <v>1719</v>
      </c>
      <c r="BG21" s="215">
        <v>1854</v>
      </c>
      <c r="BH21" s="215">
        <v>1921</v>
      </c>
      <c r="BI21" s="215">
        <v>1912</v>
      </c>
      <c r="BJ21" s="215">
        <v>1920</v>
      </c>
      <c r="BK21" s="215">
        <v>2003</v>
      </c>
      <c r="BL21" s="215">
        <v>3164</v>
      </c>
      <c r="BM21" s="215">
        <v>3246</v>
      </c>
      <c r="BN21" s="215">
        <v>3227</v>
      </c>
      <c r="BO21" s="215">
        <v>3212</v>
      </c>
      <c r="BP21" s="215">
        <v>3240</v>
      </c>
      <c r="BQ21" s="215">
        <v>3215</v>
      </c>
      <c r="BR21" s="215">
        <v>3329</v>
      </c>
      <c r="BS21" s="215">
        <v>3565</v>
      </c>
      <c r="BT21" s="215">
        <v>3310</v>
      </c>
      <c r="BU21" s="215">
        <v>3317</v>
      </c>
      <c r="BV21" s="215">
        <v>3241</v>
      </c>
      <c r="BW21" s="215">
        <v>3479</v>
      </c>
      <c r="BX21" s="215">
        <v>3577</v>
      </c>
      <c r="BY21" s="215">
        <v>3710</v>
      </c>
      <c r="BZ21" s="215">
        <v>4075</v>
      </c>
      <c r="CA21" s="215">
        <v>4552</v>
      </c>
      <c r="CB21" s="215">
        <v>4952</v>
      </c>
      <c r="CC21" s="215">
        <v>5304</v>
      </c>
      <c r="CD21" s="215">
        <v>5637</v>
      </c>
      <c r="CE21" s="215">
        <v>5961</v>
      </c>
      <c r="CF21" s="215">
        <v>6086</v>
      </c>
      <c r="CG21" s="216">
        <v>6274</v>
      </c>
    </row>
    <row r="22" spans="2:85" x14ac:dyDescent="0.35">
      <c r="B22" s="207" t="s">
        <v>26</v>
      </c>
      <c r="D22" s="215">
        <v>0</v>
      </c>
      <c r="E22" s="215">
        <v>0</v>
      </c>
      <c r="F22" s="215">
        <v>0</v>
      </c>
      <c r="G22" s="215">
        <v>0</v>
      </c>
      <c r="H22" s="215">
        <v>0</v>
      </c>
      <c r="I22" s="215">
        <v>0</v>
      </c>
      <c r="J22" s="215">
        <v>0</v>
      </c>
      <c r="K22" s="215">
        <v>0</v>
      </c>
      <c r="L22" s="215">
        <v>0</v>
      </c>
      <c r="M22" s="215">
        <v>0</v>
      </c>
      <c r="N22" s="215">
        <v>0</v>
      </c>
      <c r="O22" s="215">
        <v>0</v>
      </c>
      <c r="P22" s="215">
        <v>0</v>
      </c>
      <c r="Q22" s="215">
        <v>0</v>
      </c>
      <c r="R22" s="215">
        <v>0</v>
      </c>
      <c r="S22" s="215">
        <v>0</v>
      </c>
      <c r="T22" s="215">
        <v>0</v>
      </c>
      <c r="U22" s="215">
        <v>0</v>
      </c>
      <c r="V22" s="215">
        <v>0</v>
      </c>
      <c r="W22" s="215">
        <v>0</v>
      </c>
      <c r="X22" s="215">
        <v>0</v>
      </c>
      <c r="Y22" s="215">
        <v>0</v>
      </c>
      <c r="Z22" s="215">
        <v>0</v>
      </c>
      <c r="AA22" s="215">
        <v>0</v>
      </c>
      <c r="AB22" s="215">
        <v>0</v>
      </c>
      <c r="AC22" s="215">
        <v>0</v>
      </c>
      <c r="AD22" s="215">
        <v>0</v>
      </c>
      <c r="AE22" s="215">
        <v>0</v>
      </c>
      <c r="AF22" s="215">
        <v>0</v>
      </c>
      <c r="AG22" s="215">
        <v>0</v>
      </c>
      <c r="AH22" s="215">
        <v>0</v>
      </c>
      <c r="AI22" s="215">
        <v>0</v>
      </c>
      <c r="AJ22" s="215">
        <v>0</v>
      </c>
      <c r="AK22" s="215">
        <v>0</v>
      </c>
      <c r="AL22" s="215">
        <v>0</v>
      </c>
      <c r="AM22" s="215">
        <v>0</v>
      </c>
      <c r="AN22" s="215">
        <v>0</v>
      </c>
      <c r="AO22" s="215">
        <v>0</v>
      </c>
      <c r="AP22" s="215">
        <v>0</v>
      </c>
      <c r="AQ22" s="215">
        <v>0</v>
      </c>
      <c r="AR22" s="215">
        <v>2131</v>
      </c>
      <c r="AS22" s="215">
        <v>2221</v>
      </c>
      <c r="AT22" s="215">
        <v>2991</v>
      </c>
      <c r="AU22" s="215">
        <v>3209</v>
      </c>
      <c r="AV22" s="215">
        <v>3708</v>
      </c>
      <c r="AW22" s="215">
        <v>2628</v>
      </c>
      <c r="AX22" s="215">
        <v>2814</v>
      </c>
      <c r="AY22" s="215">
        <v>2921</v>
      </c>
      <c r="AZ22" s="215">
        <v>2927</v>
      </c>
      <c r="BA22" s="215">
        <v>2856</v>
      </c>
      <c r="BB22" s="215">
        <v>2740</v>
      </c>
      <c r="BC22" s="215">
        <v>2580</v>
      </c>
      <c r="BD22" s="215">
        <v>2374</v>
      </c>
      <c r="BE22" s="215">
        <v>2293</v>
      </c>
      <c r="BF22" s="215">
        <v>2268</v>
      </c>
      <c r="BG22" s="215">
        <v>2358</v>
      </c>
      <c r="BH22" s="215">
        <v>2473</v>
      </c>
      <c r="BI22" s="215">
        <v>2603</v>
      </c>
      <c r="BJ22" s="215">
        <v>2570</v>
      </c>
      <c r="BK22" s="215">
        <v>2533</v>
      </c>
      <c r="BL22" s="215">
        <v>2566</v>
      </c>
      <c r="BM22" s="215">
        <v>2940</v>
      </c>
      <c r="BN22" s="215">
        <v>3172</v>
      </c>
      <c r="BO22" s="215">
        <v>3254</v>
      </c>
      <c r="BP22" s="215">
        <v>3368</v>
      </c>
      <c r="BQ22" s="215">
        <v>0</v>
      </c>
      <c r="BR22" s="215">
        <v>0</v>
      </c>
      <c r="BS22" s="215">
        <v>0</v>
      </c>
      <c r="BT22" s="215">
        <v>0</v>
      </c>
      <c r="BU22" s="215">
        <v>0</v>
      </c>
      <c r="BV22" s="215">
        <v>0</v>
      </c>
      <c r="BW22" s="215">
        <v>0</v>
      </c>
      <c r="BX22" s="215">
        <v>0</v>
      </c>
      <c r="BY22" s="215">
        <v>0</v>
      </c>
      <c r="BZ22" s="215">
        <v>0</v>
      </c>
      <c r="CA22" s="215">
        <v>0</v>
      </c>
      <c r="CB22" s="215">
        <v>0</v>
      </c>
      <c r="CC22" s="215">
        <v>0</v>
      </c>
      <c r="CD22" s="215">
        <v>0</v>
      </c>
      <c r="CE22" s="215">
        <v>0</v>
      </c>
      <c r="CF22" s="215">
        <v>0</v>
      </c>
      <c r="CG22" s="216">
        <v>0</v>
      </c>
    </row>
    <row r="23" spans="2:85" x14ac:dyDescent="0.35">
      <c r="B23" s="249" t="s">
        <v>389</v>
      </c>
      <c r="D23" s="215">
        <v>0</v>
      </c>
      <c r="E23" s="215">
        <v>0</v>
      </c>
      <c r="F23" s="215">
        <v>0</v>
      </c>
      <c r="G23" s="215">
        <v>0</v>
      </c>
      <c r="H23" s="215">
        <v>0</v>
      </c>
      <c r="I23" s="215">
        <v>0</v>
      </c>
      <c r="J23" s="215">
        <v>0</v>
      </c>
      <c r="K23" s="215">
        <v>0</v>
      </c>
      <c r="L23" s="215">
        <v>0</v>
      </c>
      <c r="M23" s="215">
        <v>0</v>
      </c>
      <c r="N23" s="215">
        <v>0</v>
      </c>
      <c r="O23" s="215">
        <v>0</v>
      </c>
      <c r="P23" s="215">
        <v>0</v>
      </c>
      <c r="Q23" s="215">
        <v>0</v>
      </c>
      <c r="R23" s="215">
        <v>0</v>
      </c>
      <c r="S23" s="215">
        <v>0</v>
      </c>
      <c r="T23" s="215">
        <v>0</v>
      </c>
      <c r="U23" s="215">
        <v>0</v>
      </c>
      <c r="V23" s="215">
        <v>0</v>
      </c>
      <c r="W23" s="215">
        <v>0</v>
      </c>
      <c r="X23" s="215">
        <v>0</v>
      </c>
      <c r="Y23" s="215">
        <v>0</v>
      </c>
      <c r="Z23" s="215">
        <v>0</v>
      </c>
      <c r="AA23" s="215">
        <v>0</v>
      </c>
      <c r="AB23" s="215">
        <v>0</v>
      </c>
      <c r="AC23" s="215">
        <v>0</v>
      </c>
      <c r="AD23" s="215">
        <v>0</v>
      </c>
      <c r="AE23" s="215">
        <v>0</v>
      </c>
      <c r="AF23" s="215">
        <v>0</v>
      </c>
      <c r="AG23" s="215">
        <v>0</v>
      </c>
      <c r="AH23" s="215">
        <v>0</v>
      </c>
      <c r="AI23" s="215">
        <v>0</v>
      </c>
      <c r="AJ23" s="215">
        <v>0</v>
      </c>
      <c r="AK23" s="215">
        <v>0</v>
      </c>
      <c r="AL23" s="215">
        <v>0</v>
      </c>
      <c r="AM23" s="215">
        <v>0</v>
      </c>
      <c r="AN23" s="215">
        <v>0</v>
      </c>
      <c r="AO23" s="215">
        <v>0</v>
      </c>
      <c r="AP23" s="215">
        <v>0</v>
      </c>
      <c r="AQ23" s="215">
        <v>0</v>
      </c>
      <c r="AR23" s="215">
        <v>0</v>
      </c>
      <c r="AS23" s="215">
        <v>0</v>
      </c>
      <c r="AT23" s="215">
        <v>0</v>
      </c>
      <c r="AU23" s="215">
        <v>0</v>
      </c>
      <c r="AV23" s="215">
        <v>629</v>
      </c>
      <c r="AW23" s="215">
        <v>799</v>
      </c>
      <c r="AX23" s="215">
        <v>915</v>
      </c>
      <c r="AY23" s="215">
        <v>1048</v>
      </c>
      <c r="AZ23" s="215">
        <v>1160</v>
      </c>
      <c r="BA23" s="215">
        <v>1251</v>
      </c>
      <c r="BB23" s="215">
        <v>1288</v>
      </c>
      <c r="BC23" s="215">
        <v>1314</v>
      </c>
      <c r="BD23" s="215">
        <v>1351</v>
      </c>
      <c r="BE23" s="215">
        <v>1410</v>
      </c>
      <c r="BF23" s="215">
        <v>1491</v>
      </c>
      <c r="BG23" s="215">
        <v>1553</v>
      </c>
      <c r="BH23" s="215">
        <v>1596</v>
      </c>
      <c r="BI23" s="215">
        <v>1627</v>
      </c>
      <c r="BJ23" s="215">
        <v>1657</v>
      </c>
      <c r="BK23" s="215">
        <v>1692</v>
      </c>
      <c r="BL23" s="215">
        <v>1733</v>
      </c>
      <c r="BM23" s="215">
        <v>1780</v>
      </c>
      <c r="BN23" s="215">
        <v>1819</v>
      </c>
      <c r="BO23" s="215">
        <v>1847</v>
      </c>
      <c r="BP23" s="215">
        <v>1877</v>
      </c>
      <c r="BQ23" s="215">
        <v>1866</v>
      </c>
      <c r="BR23" s="215">
        <v>1761</v>
      </c>
      <c r="BS23" s="215">
        <v>1563</v>
      </c>
      <c r="BT23" s="215">
        <v>1236</v>
      </c>
      <c r="BU23" s="215">
        <v>837</v>
      </c>
      <c r="BV23" s="215">
        <v>570</v>
      </c>
      <c r="BW23" s="215">
        <v>376</v>
      </c>
      <c r="BX23" s="215">
        <v>204</v>
      </c>
      <c r="BY23" s="215">
        <v>186</v>
      </c>
      <c r="BZ23" s="215">
        <v>170</v>
      </c>
      <c r="CA23" s="215">
        <v>157</v>
      </c>
      <c r="CB23" s="215">
        <v>146</v>
      </c>
      <c r="CC23" s="215">
        <v>136</v>
      </c>
      <c r="CD23" s="215">
        <v>125</v>
      </c>
      <c r="CE23" s="215">
        <v>115</v>
      </c>
      <c r="CF23" s="215">
        <v>71</v>
      </c>
      <c r="CG23" s="216">
        <v>63</v>
      </c>
    </row>
    <row r="24" spans="2:85" x14ac:dyDescent="0.35">
      <c r="B24" s="218" t="s">
        <v>469</v>
      </c>
      <c r="D24" s="215">
        <v>0</v>
      </c>
      <c r="E24" s="215">
        <v>0</v>
      </c>
      <c r="F24" s="215">
        <v>0</v>
      </c>
      <c r="G24" s="215">
        <v>0</v>
      </c>
      <c r="H24" s="215">
        <v>0</v>
      </c>
      <c r="I24" s="215">
        <v>0</v>
      </c>
      <c r="J24" s="215">
        <v>0</v>
      </c>
      <c r="K24" s="215">
        <v>0</v>
      </c>
      <c r="L24" s="215">
        <v>0</v>
      </c>
      <c r="M24" s="215">
        <v>0</v>
      </c>
      <c r="N24" s="215">
        <v>0</v>
      </c>
      <c r="O24" s="215">
        <v>0</v>
      </c>
      <c r="P24" s="215">
        <v>0</v>
      </c>
      <c r="Q24" s="215">
        <v>0</v>
      </c>
      <c r="R24" s="215">
        <v>0</v>
      </c>
      <c r="S24" s="215">
        <v>0</v>
      </c>
      <c r="T24" s="215">
        <v>0</v>
      </c>
      <c r="U24" s="215">
        <v>0</v>
      </c>
      <c r="V24" s="215">
        <v>0</v>
      </c>
      <c r="W24" s="215">
        <v>0</v>
      </c>
      <c r="X24" s="215">
        <v>0</v>
      </c>
      <c r="Y24" s="215">
        <v>0</v>
      </c>
      <c r="Z24" s="215">
        <v>0</v>
      </c>
      <c r="AA24" s="215">
        <v>0</v>
      </c>
      <c r="AB24" s="215">
        <v>0</v>
      </c>
      <c r="AC24" s="215">
        <v>0</v>
      </c>
      <c r="AD24" s="215">
        <v>0</v>
      </c>
      <c r="AE24" s="215">
        <v>0</v>
      </c>
      <c r="AF24" s="215">
        <v>0</v>
      </c>
      <c r="AG24" s="215">
        <v>0</v>
      </c>
      <c r="AH24" s="215">
        <v>0</v>
      </c>
      <c r="AI24" s="215">
        <v>0</v>
      </c>
      <c r="AJ24" s="215">
        <v>0</v>
      </c>
      <c r="AK24" s="215">
        <v>0</v>
      </c>
      <c r="AL24" s="215">
        <v>0</v>
      </c>
      <c r="AM24" s="215">
        <v>0</v>
      </c>
      <c r="AN24" s="215">
        <v>0</v>
      </c>
      <c r="AO24" s="215">
        <v>0</v>
      </c>
      <c r="AP24" s="215">
        <v>0</v>
      </c>
      <c r="AQ24" s="215">
        <v>0</v>
      </c>
      <c r="AR24" s="215">
        <v>0</v>
      </c>
      <c r="AS24" s="215">
        <v>0</v>
      </c>
      <c r="AT24" s="215">
        <v>0</v>
      </c>
      <c r="AU24" s="215">
        <v>0</v>
      </c>
      <c r="AV24" s="215">
        <v>591</v>
      </c>
      <c r="AW24" s="215">
        <v>796</v>
      </c>
      <c r="AX24" s="215">
        <v>908</v>
      </c>
      <c r="AY24" s="215">
        <v>1039</v>
      </c>
      <c r="AZ24" s="215">
        <v>1151</v>
      </c>
      <c r="BA24" s="215">
        <v>1243</v>
      </c>
      <c r="BB24" s="215">
        <v>1278</v>
      </c>
      <c r="BC24" s="215">
        <v>1302</v>
      </c>
      <c r="BD24" s="215">
        <v>1339</v>
      </c>
      <c r="BE24" s="215">
        <v>1396</v>
      </c>
      <c r="BF24" s="215">
        <v>1477</v>
      </c>
      <c r="BG24" s="215">
        <v>1539</v>
      </c>
      <c r="BH24" s="215">
        <v>1582</v>
      </c>
      <c r="BI24" s="215">
        <v>1612</v>
      </c>
      <c r="BJ24" s="215">
        <v>1641</v>
      </c>
      <c r="BK24" s="215">
        <v>1676</v>
      </c>
      <c r="BL24" s="215">
        <v>1715</v>
      </c>
      <c r="BM24" s="215">
        <v>1761</v>
      </c>
      <c r="BN24" s="215">
        <v>1800</v>
      </c>
      <c r="BO24" s="215">
        <v>1828</v>
      </c>
      <c r="BP24" s="215">
        <v>1858</v>
      </c>
      <c r="BQ24" s="215">
        <v>1846</v>
      </c>
      <c r="BR24" s="215">
        <v>1742</v>
      </c>
      <c r="BS24" s="215">
        <v>1555</v>
      </c>
      <c r="BT24" s="215">
        <v>1227</v>
      </c>
      <c r="BU24" s="215">
        <v>829</v>
      </c>
      <c r="BV24" s="215">
        <v>563</v>
      </c>
      <c r="BW24" s="215">
        <v>369</v>
      </c>
      <c r="BX24" s="215">
        <v>198</v>
      </c>
      <c r="BY24" s="215">
        <v>180</v>
      </c>
      <c r="BZ24" s="215">
        <v>165</v>
      </c>
      <c r="CA24" s="215">
        <v>153</v>
      </c>
      <c r="CB24" s="215">
        <v>142</v>
      </c>
      <c r="CC24" s="215">
        <v>133</v>
      </c>
      <c r="CD24" s="215">
        <v>121</v>
      </c>
      <c r="CE24" s="215">
        <v>112</v>
      </c>
      <c r="CF24" s="215">
        <v>68</v>
      </c>
      <c r="CG24" s="216">
        <v>61</v>
      </c>
    </row>
    <row r="25" spans="2:85" x14ac:dyDescent="0.35">
      <c r="B25" s="218" t="s">
        <v>470</v>
      </c>
      <c r="D25" s="215">
        <v>0</v>
      </c>
      <c r="E25" s="215">
        <v>0</v>
      </c>
      <c r="F25" s="215">
        <v>0</v>
      </c>
      <c r="G25" s="215">
        <v>0</v>
      </c>
      <c r="H25" s="215">
        <v>0</v>
      </c>
      <c r="I25" s="215">
        <v>0</v>
      </c>
      <c r="J25" s="215">
        <v>0</v>
      </c>
      <c r="K25" s="215">
        <v>0</v>
      </c>
      <c r="L25" s="215">
        <v>0</v>
      </c>
      <c r="M25" s="215">
        <v>0</v>
      </c>
      <c r="N25" s="215">
        <v>0</v>
      </c>
      <c r="O25" s="215">
        <v>0</v>
      </c>
      <c r="P25" s="215">
        <v>0</v>
      </c>
      <c r="Q25" s="215">
        <v>0</v>
      </c>
      <c r="R25" s="215">
        <v>0</v>
      </c>
      <c r="S25" s="215">
        <v>0</v>
      </c>
      <c r="T25" s="215">
        <v>0</v>
      </c>
      <c r="U25" s="215">
        <v>0</v>
      </c>
      <c r="V25" s="215">
        <v>0</v>
      </c>
      <c r="W25" s="215">
        <v>0</v>
      </c>
      <c r="X25" s="215">
        <v>0</v>
      </c>
      <c r="Y25" s="215">
        <v>0</v>
      </c>
      <c r="Z25" s="215">
        <v>0</v>
      </c>
      <c r="AA25" s="215">
        <v>0</v>
      </c>
      <c r="AB25" s="215">
        <v>0</v>
      </c>
      <c r="AC25" s="215">
        <v>0</v>
      </c>
      <c r="AD25" s="215">
        <v>0</v>
      </c>
      <c r="AE25" s="215">
        <v>0</v>
      </c>
      <c r="AF25" s="215">
        <v>0</v>
      </c>
      <c r="AG25" s="215">
        <v>0</v>
      </c>
      <c r="AH25" s="215">
        <v>0</v>
      </c>
      <c r="AI25" s="215">
        <v>0</v>
      </c>
      <c r="AJ25" s="215">
        <v>0</v>
      </c>
      <c r="AK25" s="215">
        <v>0</v>
      </c>
      <c r="AL25" s="215">
        <v>0</v>
      </c>
      <c r="AM25" s="215">
        <v>0</v>
      </c>
      <c r="AN25" s="215">
        <v>0</v>
      </c>
      <c r="AO25" s="215">
        <v>0</v>
      </c>
      <c r="AP25" s="215">
        <v>0</v>
      </c>
      <c r="AQ25" s="215">
        <v>0</v>
      </c>
      <c r="AR25" s="215">
        <v>0</v>
      </c>
      <c r="AS25" s="215">
        <v>0</v>
      </c>
      <c r="AT25" s="215">
        <v>0</v>
      </c>
      <c r="AU25" s="215">
        <v>0</v>
      </c>
      <c r="AV25" s="215">
        <v>38</v>
      </c>
      <c r="AW25" s="215">
        <v>3</v>
      </c>
      <c r="AX25" s="215">
        <v>7</v>
      </c>
      <c r="AY25" s="215">
        <v>9</v>
      </c>
      <c r="AZ25" s="215">
        <v>9</v>
      </c>
      <c r="BA25" s="215">
        <v>8</v>
      </c>
      <c r="BB25" s="215">
        <v>10</v>
      </c>
      <c r="BC25" s="215">
        <v>12</v>
      </c>
      <c r="BD25" s="215">
        <v>12</v>
      </c>
      <c r="BE25" s="215">
        <v>14</v>
      </c>
      <c r="BF25" s="215">
        <v>14</v>
      </c>
      <c r="BG25" s="215">
        <v>14</v>
      </c>
      <c r="BH25" s="215">
        <v>14</v>
      </c>
      <c r="BI25" s="215">
        <v>15</v>
      </c>
      <c r="BJ25" s="215">
        <v>16</v>
      </c>
      <c r="BK25" s="215">
        <v>16</v>
      </c>
      <c r="BL25" s="215">
        <v>17</v>
      </c>
      <c r="BM25" s="215">
        <v>19</v>
      </c>
      <c r="BN25" s="215">
        <v>19</v>
      </c>
      <c r="BO25" s="215">
        <v>20</v>
      </c>
      <c r="BP25" s="215">
        <v>20</v>
      </c>
      <c r="BQ25" s="215">
        <v>20</v>
      </c>
      <c r="BR25" s="215">
        <v>19</v>
      </c>
      <c r="BS25" s="215">
        <v>8</v>
      </c>
      <c r="BT25" s="215">
        <v>9</v>
      </c>
      <c r="BU25" s="215">
        <v>8</v>
      </c>
      <c r="BV25" s="215">
        <v>7</v>
      </c>
      <c r="BW25" s="215">
        <v>8</v>
      </c>
      <c r="BX25" s="215">
        <v>7</v>
      </c>
      <c r="BY25" s="215">
        <v>6</v>
      </c>
      <c r="BZ25" s="215">
        <v>5</v>
      </c>
      <c r="CA25" s="215">
        <v>4</v>
      </c>
      <c r="CB25" s="215">
        <v>4</v>
      </c>
      <c r="CC25" s="215">
        <v>4</v>
      </c>
      <c r="CD25" s="215">
        <v>3</v>
      </c>
      <c r="CE25" s="215">
        <v>3</v>
      </c>
      <c r="CF25" s="215">
        <v>3</v>
      </c>
      <c r="CG25" s="216">
        <v>2</v>
      </c>
    </row>
    <row r="26" spans="2:85" ht="26.25" customHeight="1" x14ac:dyDescent="0.35">
      <c r="B26" s="249" t="s">
        <v>390</v>
      </c>
      <c r="D26" s="215">
        <v>0</v>
      </c>
      <c r="E26" s="215">
        <v>0</v>
      </c>
      <c r="F26" s="215">
        <v>0</v>
      </c>
      <c r="G26" s="215">
        <v>0</v>
      </c>
      <c r="H26" s="215">
        <v>0</v>
      </c>
      <c r="I26" s="215">
        <v>0</v>
      </c>
      <c r="J26" s="215">
        <v>0</v>
      </c>
      <c r="K26" s="215">
        <v>0</v>
      </c>
      <c r="L26" s="215">
        <v>0</v>
      </c>
      <c r="M26" s="215">
        <v>0</v>
      </c>
      <c r="N26" s="215">
        <v>0</v>
      </c>
      <c r="O26" s="215">
        <v>0</v>
      </c>
      <c r="P26" s="215">
        <v>0</v>
      </c>
      <c r="Q26" s="215">
        <v>0</v>
      </c>
      <c r="R26" s="215">
        <v>0</v>
      </c>
      <c r="S26" s="215">
        <v>0</v>
      </c>
      <c r="T26" s="215">
        <v>0</v>
      </c>
      <c r="U26" s="215">
        <v>0</v>
      </c>
      <c r="V26" s="215">
        <v>0</v>
      </c>
      <c r="W26" s="215">
        <v>0</v>
      </c>
      <c r="X26" s="215">
        <v>0</v>
      </c>
      <c r="Y26" s="215">
        <v>0</v>
      </c>
      <c r="Z26" s="215">
        <v>0</v>
      </c>
      <c r="AA26" s="215">
        <v>0</v>
      </c>
      <c r="AB26" s="215">
        <v>0</v>
      </c>
      <c r="AC26" s="215">
        <v>0</v>
      </c>
      <c r="AD26" s="215">
        <v>0</v>
      </c>
      <c r="AE26" s="215">
        <v>0</v>
      </c>
      <c r="AF26" s="215">
        <v>0</v>
      </c>
      <c r="AG26" s="215">
        <v>0</v>
      </c>
      <c r="AH26" s="215">
        <v>0</v>
      </c>
      <c r="AI26" s="215">
        <v>0</v>
      </c>
      <c r="AJ26" s="215">
        <v>0</v>
      </c>
      <c r="AK26" s="215">
        <v>0</v>
      </c>
      <c r="AL26" s="215">
        <v>0</v>
      </c>
      <c r="AM26" s="215">
        <v>0</v>
      </c>
      <c r="AN26" s="215">
        <v>0</v>
      </c>
      <c r="AO26" s="215">
        <v>0</v>
      </c>
      <c r="AP26" s="215">
        <v>0</v>
      </c>
      <c r="AQ26" s="215">
        <v>0</v>
      </c>
      <c r="AR26" s="215">
        <v>0</v>
      </c>
      <c r="AS26" s="215">
        <v>0</v>
      </c>
      <c r="AT26" s="215">
        <v>0</v>
      </c>
      <c r="AU26" s="215">
        <v>0</v>
      </c>
      <c r="AV26" s="215">
        <v>1</v>
      </c>
      <c r="AW26" s="215">
        <v>3</v>
      </c>
      <c r="AX26" s="215">
        <v>5</v>
      </c>
      <c r="AY26" s="215">
        <v>7</v>
      </c>
      <c r="AZ26" s="215">
        <v>11</v>
      </c>
      <c r="BA26" s="215">
        <v>14</v>
      </c>
      <c r="BB26" s="215">
        <v>16</v>
      </c>
      <c r="BC26" s="215">
        <v>13</v>
      </c>
      <c r="BD26" s="215">
        <v>0</v>
      </c>
      <c r="BE26" s="215">
        <v>0</v>
      </c>
      <c r="BF26" s="215">
        <v>0</v>
      </c>
      <c r="BG26" s="215">
        <v>0</v>
      </c>
      <c r="BH26" s="215">
        <v>0</v>
      </c>
      <c r="BI26" s="215">
        <v>0</v>
      </c>
      <c r="BJ26" s="215">
        <v>0</v>
      </c>
      <c r="BK26" s="215">
        <v>0</v>
      </c>
      <c r="BL26" s="215">
        <v>0</v>
      </c>
      <c r="BM26" s="215">
        <v>0</v>
      </c>
      <c r="BN26" s="215">
        <v>0</v>
      </c>
      <c r="BO26" s="215">
        <v>0</v>
      </c>
      <c r="BP26" s="215">
        <v>0</v>
      </c>
      <c r="BQ26" s="215">
        <v>0</v>
      </c>
      <c r="BR26" s="215">
        <v>0</v>
      </c>
      <c r="BS26" s="215">
        <v>0</v>
      </c>
      <c r="BT26" s="215">
        <v>0</v>
      </c>
      <c r="BU26" s="215">
        <v>0</v>
      </c>
      <c r="BV26" s="215">
        <v>0</v>
      </c>
      <c r="BW26" s="215">
        <v>0</v>
      </c>
      <c r="BX26" s="215">
        <v>0</v>
      </c>
      <c r="BY26" s="215">
        <v>0</v>
      </c>
      <c r="BZ26" s="215">
        <v>0</v>
      </c>
      <c r="CA26" s="215">
        <v>0</v>
      </c>
      <c r="CB26" s="215">
        <v>0</v>
      </c>
      <c r="CC26" s="215">
        <v>0</v>
      </c>
      <c r="CD26" s="215">
        <v>0</v>
      </c>
      <c r="CE26" s="215">
        <v>0</v>
      </c>
      <c r="CF26" s="215">
        <v>0</v>
      </c>
      <c r="CG26" s="216">
        <v>0</v>
      </c>
    </row>
    <row r="27" spans="2:85" x14ac:dyDescent="0.35">
      <c r="B27" s="207" t="s">
        <v>393</v>
      </c>
      <c r="D27" s="215">
        <v>0</v>
      </c>
      <c r="E27" s="215">
        <v>0</v>
      </c>
      <c r="F27" s="215">
        <v>0</v>
      </c>
      <c r="G27" s="215">
        <v>0</v>
      </c>
      <c r="H27" s="215">
        <v>0</v>
      </c>
      <c r="I27" s="215">
        <v>0</v>
      </c>
      <c r="J27" s="215">
        <v>0</v>
      </c>
      <c r="K27" s="215">
        <v>0</v>
      </c>
      <c r="L27" s="215">
        <v>0</v>
      </c>
      <c r="M27" s="215">
        <v>0</v>
      </c>
      <c r="N27" s="215">
        <v>0</v>
      </c>
      <c r="O27" s="215">
        <v>0</v>
      </c>
      <c r="P27" s="215">
        <v>0</v>
      </c>
      <c r="Q27" s="215">
        <v>0</v>
      </c>
      <c r="R27" s="215">
        <v>0</v>
      </c>
      <c r="S27" s="215">
        <v>0</v>
      </c>
      <c r="T27" s="215">
        <v>0</v>
      </c>
      <c r="U27" s="215">
        <v>0</v>
      </c>
      <c r="V27" s="215">
        <v>0</v>
      </c>
      <c r="W27" s="215">
        <v>0</v>
      </c>
      <c r="X27" s="215">
        <v>0</v>
      </c>
      <c r="Y27" s="215">
        <v>0</v>
      </c>
      <c r="Z27" s="215">
        <v>0</v>
      </c>
      <c r="AA27" s="215">
        <v>0</v>
      </c>
      <c r="AB27" s="215">
        <v>0</v>
      </c>
      <c r="AC27" s="215">
        <v>0</v>
      </c>
      <c r="AD27" s="215">
        <v>0</v>
      </c>
      <c r="AE27" s="215">
        <v>0</v>
      </c>
      <c r="AF27" s="215">
        <v>0</v>
      </c>
      <c r="AG27" s="215">
        <v>0</v>
      </c>
      <c r="AH27" s="215">
        <v>0</v>
      </c>
      <c r="AI27" s="215">
        <v>0</v>
      </c>
      <c r="AJ27" s="215">
        <v>0</v>
      </c>
      <c r="AK27" s="215">
        <v>0</v>
      </c>
      <c r="AL27" s="215">
        <v>0</v>
      </c>
      <c r="AM27" s="215">
        <v>0</v>
      </c>
      <c r="AN27" s="215">
        <v>0</v>
      </c>
      <c r="AO27" s="215">
        <v>0</v>
      </c>
      <c r="AP27" s="215">
        <v>0</v>
      </c>
      <c r="AQ27" s="215">
        <v>0</v>
      </c>
      <c r="AR27" s="215">
        <v>0</v>
      </c>
      <c r="AS27" s="215">
        <v>0</v>
      </c>
      <c r="AT27" s="215">
        <v>0</v>
      </c>
      <c r="AU27" s="215">
        <v>0</v>
      </c>
      <c r="AV27" s="215">
        <v>0</v>
      </c>
      <c r="AW27" s="215">
        <v>0</v>
      </c>
      <c r="AX27" s="215">
        <v>0</v>
      </c>
      <c r="AY27" s="215">
        <v>0</v>
      </c>
      <c r="AZ27" s="215">
        <v>0</v>
      </c>
      <c r="BA27" s="215">
        <v>0</v>
      </c>
      <c r="BB27" s="215">
        <v>0</v>
      </c>
      <c r="BC27" s="215">
        <v>0</v>
      </c>
      <c r="BD27" s="215">
        <v>0</v>
      </c>
      <c r="BE27" s="215">
        <v>0</v>
      </c>
      <c r="BF27" s="215">
        <v>0</v>
      </c>
      <c r="BG27" s="215">
        <v>0</v>
      </c>
      <c r="BH27" s="215">
        <v>0</v>
      </c>
      <c r="BI27" s="215">
        <v>0</v>
      </c>
      <c r="BJ27" s="215">
        <v>0</v>
      </c>
      <c r="BK27" s="215">
        <v>0</v>
      </c>
      <c r="BL27" s="215">
        <v>136</v>
      </c>
      <c r="BM27" s="215">
        <v>391</v>
      </c>
      <c r="BN27" s="215">
        <v>579</v>
      </c>
      <c r="BO27" s="215">
        <v>811</v>
      </c>
      <c r="BP27" s="215">
        <v>1365</v>
      </c>
      <c r="BQ27" s="215">
        <v>1912</v>
      </c>
      <c r="BR27" s="215">
        <v>2235</v>
      </c>
      <c r="BS27" s="215">
        <v>2356</v>
      </c>
      <c r="BT27" s="215">
        <v>2381</v>
      </c>
      <c r="BU27" s="215">
        <v>2326</v>
      </c>
      <c r="BV27" s="215">
        <v>2168</v>
      </c>
      <c r="BW27" s="215">
        <v>1961</v>
      </c>
      <c r="BX27" s="215">
        <v>1875</v>
      </c>
      <c r="BY27" s="215">
        <v>1769</v>
      </c>
      <c r="BZ27" s="215">
        <v>1663</v>
      </c>
      <c r="CA27" s="215">
        <v>1573</v>
      </c>
      <c r="CB27" s="215">
        <v>1445</v>
      </c>
      <c r="CC27" s="215">
        <v>1010</v>
      </c>
      <c r="CD27" s="215">
        <v>783</v>
      </c>
      <c r="CE27" s="215">
        <v>800</v>
      </c>
      <c r="CF27" s="215">
        <v>805</v>
      </c>
      <c r="CG27" s="216">
        <v>801</v>
      </c>
    </row>
    <row r="28" spans="2:85" x14ac:dyDescent="0.35">
      <c r="B28" s="218" t="s">
        <v>383</v>
      </c>
      <c r="D28" s="215">
        <v>0</v>
      </c>
      <c r="E28" s="215">
        <v>0</v>
      </c>
      <c r="F28" s="215">
        <v>0</v>
      </c>
      <c r="G28" s="215">
        <v>0</v>
      </c>
      <c r="H28" s="215">
        <v>0</v>
      </c>
      <c r="I28" s="215">
        <v>0</v>
      </c>
      <c r="J28" s="215">
        <v>0</v>
      </c>
      <c r="K28" s="215">
        <v>0</v>
      </c>
      <c r="L28" s="215">
        <v>0</v>
      </c>
      <c r="M28" s="215">
        <v>0</v>
      </c>
      <c r="N28" s="215">
        <v>0</v>
      </c>
      <c r="O28" s="215">
        <v>0</v>
      </c>
      <c r="P28" s="215">
        <v>0</v>
      </c>
      <c r="Q28" s="215">
        <v>0</v>
      </c>
      <c r="R28" s="215">
        <v>0</v>
      </c>
      <c r="S28" s="215">
        <v>0</v>
      </c>
      <c r="T28" s="215">
        <v>0</v>
      </c>
      <c r="U28" s="215">
        <v>0</v>
      </c>
      <c r="V28" s="215">
        <v>0</v>
      </c>
      <c r="W28" s="215">
        <v>0</v>
      </c>
      <c r="X28" s="215">
        <v>0</v>
      </c>
      <c r="Y28" s="215">
        <v>0</v>
      </c>
      <c r="Z28" s="215">
        <v>0</v>
      </c>
      <c r="AA28" s="215">
        <v>0</v>
      </c>
      <c r="AB28" s="215">
        <v>0</v>
      </c>
      <c r="AC28" s="215">
        <v>0</v>
      </c>
      <c r="AD28" s="215">
        <v>0</v>
      </c>
      <c r="AE28" s="215">
        <v>0</v>
      </c>
      <c r="AF28" s="215">
        <v>0</v>
      </c>
      <c r="AG28" s="215">
        <v>0</v>
      </c>
      <c r="AH28" s="215">
        <v>0</v>
      </c>
      <c r="AI28" s="215">
        <v>0</v>
      </c>
      <c r="AJ28" s="215">
        <v>0</v>
      </c>
      <c r="AK28" s="215">
        <v>0</v>
      </c>
      <c r="AL28" s="215">
        <v>0</v>
      </c>
      <c r="AM28" s="215">
        <v>0</v>
      </c>
      <c r="AN28" s="215">
        <v>0</v>
      </c>
      <c r="AO28" s="215">
        <v>0</v>
      </c>
      <c r="AP28" s="215">
        <v>0</v>
      </c>
      <c r="AQ28" s="215">
        <v>0</v>
      </c>
      <c r="AR28" s="215">
        <v>0</v>
      </c>
      <c r="AS28" s="215">
        <v>0</v>
      </c>
      <c r="AT28" s="215">
        <v>0</v>
      </c>
      <c r="AU28" s="215">
        <v>0</v>
      </c>
      <c r="AV28" s="215">
        <v>0</v>
      </c>
      <c r="AW28" s="215">
        <v>0</v>
      </c>
      <c r="AX28" s="215">
        <v>0</v>
      </c>
      <c r="AY28" s="215">
        <v>0</v>
      </c>
      <c r="AZ28" s="215">
        <v>0</v>
      </c>
      <c r="BA28" s="215">
        <v>0</v>
      </c>
      <c r="BB28" s="215">
        <v>0</v>
      </c>
      <c r="BC28" s="215">
        <v>0</v>
      </c>
      <c r="BD28" s="215">
        <v>0</v>
      </c>
      <c r="BE28" s="215">
        <v>0</v>
      </c>
      <c r="BF28" s="215">
        <v>0</v>
      </c>
      <c r="BG28" s="215">
        <v>0</v>
      </c>
      <c r="BH28" s="215">
        <v>0</v>
      </c>
      <c r="BI28" s="215">
        <v>0</v>
      </c>
      <c r="BJ28" s="215">
        <v>0</v>
      </c>
      <c r="BK28" s="215">
        <v>0</v>
      </c>
      <c r="BL28" s="215">
        <v>59</v>
      </c>
      <c r="BM28" s="215">
        <v>145</v>
      </c>
      <c r="BN28" s="215">
        <v>199</v>
      </c>
      <c r="BO28" s="215">
        <v>262</v>
      </c>
      <c r="BP28" s="215">
        <v>364</v>
      </c>
      <c r="BQ28" s="215">
        <v>492</v>
      </c>
      <c r="BR28" s="215">
        <v>507</v>
      </c>
      <c r="BS28" s="215">
        <v>489</v>
      </c>
      <c r="BT28" s="215">
        <v>483</v>
      </c>
      <c r="BU28" s="215">
        <v>460</v>
      </c>
      <c r="BV28" s="215">
        <v>404</v>
      </c>
      <c r="BW28" s="215">
        <v>360</v>
      </c>
      <c r="BX28" s="215">
        <v>384</v>
      </c>
      <c r="BY28" s="215">
        <v>401</v>
      </c>
      <c r="BZ28" s="215">
        <v>417</v>
      </c>
      <c r="CA28" s="215">
        <v>433</v>
      </c>
      <c r="CB28" s="215">
        <v>461</v>
      </c>
      <c r="CC28" s="215">
        <v>616</v>
      </c>
      <c r="CD28" s="215">
        <v>698</v>
      </c>
      <c r="CE28" s="215">
        <v>716</v>
      </c>
      <c r="CF28" s="215">
        <v>721</v>
      </c>
      <c r="CG28" s="216">
        <v>719</v>
      </c>
    </row>
    <row r="29" spans="2:85" x14ac:dyDescent="0.35">
      <c r="B29" s="218" t="s">
        <v>473</v>
      </c>
      <c r="D29" s="215">
        <v>0</v>
      </c>
      <c r="E29" s="215">
        <v>0</v>
      </c>
      <c r="F29" s="215">
        <v>0</v>
      </c>
      <c r="G29" s="215">
        <v>0</v>
      </c>
      <c r="H29" s="215">
        <v>0</v>
      </c>
      <c r="I29" s="215">
        <v>0</v>
      </c>
      <c r="J29" s="215">
        <v>0</v>
      </c>
      <c r="K29" s="215">
        <v>0</v>
      </c>
      <c r="L29" s="215">
        <v>0</v>
      </c>
      <c r="M29" s="215">
        <v>0</v>
      </c>
      <c r="N29" s="215">
        <v>0</v>
      </c>
      <c r="O29" s="215">
        <v>0</v>
      </c>
      <c r="P29" s="215">
        <v>0</v>
      </c>
      <c r="Q29" s="215">
        <v>0</v>
      </c>
      <c r="R29" s="215">
        <v>0</v>
      </c>
      <c r="S29" s="215">
        <v>0</v>
      </c>
      <c r="T29" s="215">
        <v>0</v>
      </c>
      <c r="U29" s="215">
        <v>0</v>
      </c>
      <c r="V29" s="215">
        <v>0</v>
      </c>
      <c r="W29" s="215">
        <v>0</v>
      </c>
      <c r="X29" s="215">
        <v>0</v>
      </c>
      <c r="Y29" s="215">
        <v>0</v>
      </c>
      <c r="Z29" s="215">
        <v>0</v>
      </c>
      <c r="AA29" s="215">
        <v>0</v>
      </c>
      <c r="AB29" s="215">
        <v>0</v>
      </c>
      <c r="AC29" s="215">
        <v>0</v>
      </c>
      <c r="AD29" s="215">
        <v>0</v>
      </c>
      <c r="AE29" s="215">
        <v>0</v>
      </c>
      <c r="AF29" s="215">
        <v>0</v>
      </c>
      <c r="AG29" s="215">
        <v>0</v>
      </c>
      <c r="AH29" s="215">
        <v>0</v>
      </c>
      <c r="AI29" s="215">
        <v>0</v>
      </c>
      <c r="AJ29" s="215">
        <v>0</v>
      </c>
      <c r="AK29" s="215">
        <v>0</v>
      </c>
      <c r="AL29" s="215">
        <v>0</v>
      </c>
      <c r="AM29" s="215">
        <v>0</v>
      </c>
      <c r="AN29" s="215">
        <v>0</v>
      </c>
      <c r="AO29" s="215">
        <v>0</v>
      </c>
      <c r="AP29" s="215">
        <v>0</v>
      </c>
      <c r="AQ29" s="215">
        <v>0</v>
      </c>
      <c r="AR29" s="215">
        <v>0</v>
      </c>
      <c r="AS29" s="215">
        <v>0</v>
      </c>
      <c r="AT29" s="215">
        <v>0</v>
      </c>
      <c r="AU29" s="215">
        <v>0</v>
      </c>
      <c r="AV29" s="215">
        <v>0</v>
      </c>
      <c r="AW29" s="215">
        <v>0</v>
      </c>
      <c r="AX29" s="215">
        <v>0</v>
      </c>
      <c r="AY29" s="215">
        <v>0</v>
      </c>
      <c r="AZ29" s="215">
        <v>0</v>
      </c>
      <c r="BA29" s="215">
        <v>0</v>
      </c>
      <c r="BB29" s="215">
        <v>0</v>
      </c>
      <c r="BC29" s="215">
        <v>0</v>
      </c>
      <c r="BD29" s="215">
        <v>0</v>
      </c>
      <c r="BE29" s="215">
        <v>0</v>
      </c>
      <c r="BF29" s="215">
        <v>0</v>
      </c>
      <c r="BG29" s="215">
        <v>0</v>
      </c>
      <c r="BH29" s="215">
        <v>0</v>
      </c>
      <c r="BI29" s="215">
        <v>0</v>
      </c>
      <c r="BJ29" s="215">
        <v>0</v>
      </c>
      <c r="BK29" s="215">
        <v>0</v>
      </c>
      <c r="BL29" s="215">
        <v>6</v>
      </c>
      <c r="BM29" s="215">
        <v>22</v>
      </c>
      <c r="BN29" s="215">
        <v>38</v>
      </c>
      <c r="BO29" s="215">
        <v>59</v>
      </c>
      <c r="BP29" s="215">
        <v>103</v>
      </c>
      <c r="BQ29" s="215">
        <v>180</v>
      </c>
      <c r="BR29" s="215">
        <v>248</v>
      </c>
      <c r="BS29" s="215">
        <v>325</v>
      </c>
      <c r="BT29" s="215">
        <v>379</v>
      </c>
      <c r="BU29" s="215">
        <v>398</v>
      </c>
      <c r="BV29" s="215">
        <v>414</v>
      </c>
      <c r="BW29" s="215">
        <v>437</v>
      </c>
      <c r="BX29" s="215">
        <v>422</v>
      </c>
      <c r="BY29" s="215">
        <v>391</v>
      </c>
      <c r="BZ29" s="215">
        <v>358</v>
      </c>
      <c r="CA29" s="215">
        <v>330</v>
      </c>
      <c r="CB29" s="215">
        <v>290</v>
      </c>
      <c r="CC29" s="215">
        <v>101</v>
      </c>
      <c r="CD29" s="215">
        <v>0</v>
      </c>
      <c r="CE29" s="215">
        <v>0</v>
      </c>
      <c r="CF29" s="215">
        <v>0</v>
      </c>
      <c r="CG29" s="216">
        <v>0</v>
      </c>
    </row>
    <row r="30" spans="2:85" x14ac:dyDescent="0.35">
      <c r="B30" s="218" t="s">
        <v>394</v>
      </c>
      <c r="D30" s="215">
        <v>0</v>
      </c>
      <c r="E30" s="215">
        <v>0</v>
      </c>
      <c r="F30" s="215">
        <v>0</v>
      </c>
      <c r="G30" s="215">
        <v>0</v>
      </c>
      <c r="H30" s="215">
        <v>0</v>
      </c>
      <c r="I30" s="215">
        <v>0</v>
      </c>
      <c r="J30" s="215">
        <v>0</v>
      </c>
      <c r="K30" s="215">
        <v>0</v>
      </c>
      <c r="L30" s="215">
        <v>0</v>
      </c>
      <c r="M30" s="215">
        <v>0</v>
      </c>
      <c r="N30" s="215">
        <v>0</v>
      </c>
      <c r="O30" s="215">
        <v>0</v>
      </c>
      <c r="P30" s="215">
        <v>0</v>
      </c>
      <c r="Q30" s="215">
        <v>0</v>
      </c>
      <c r="R30" s="215">
        <v>0</v>
      </c>
      <c r="S30" s="215">
        <v>0</v>
      </c>
      <c r="T30" s="215">
        <v>0</v>
      </c>
      <c r="U30" s="215">
        <v>0</v>
      </c>
      <c r="V30" s="215">
        <v>0</v>
      </c>
      <c r="W30" s="215">
        <v>0</v>
      </c>
      <c r="X30" s="215">
        <v>0</v>
      </c>
      <c r="Y30" s="215">
        <v>0</v>
      </c>
      <c r="Z30" s="215">
        <v>0</v>
      </c>
      <c r="AA30" s="215">
        <v>0</v>
      </c>
      <c r="AB30" s="215">
        <v>0</v>
      </c>
      <c r="AC30" s="215">
        <v>0</v>
      </c>
      <c r="AD30" s="215">
        <v>0</v>
      </c>
      <c r="AE30" s="215">
        <v>0</v>
      </c>
      <c r="AF30" s="215">
        <v>0</v>
      </c>
      <c r="AG30" s="215">
        <v>0</v>
      </c>
      <c r="AH30" s="215">
        <v>0</v>
      </c>
      <c r="AI30" s="215">
        <v>0</v>
      </c>
      <c r="AJ30" s="215">
        <v>0</v>
      </c>
      <c r="AK30" s="215">
        <v>0</v>
      </c>
      <c r="AL30" s="215">
        <v>0</v>
      </c>
      <c r="AM30" s="215">
        <v>0</v>
      </c>
      <c r="AN30" s="215">
        <v>0</v>
      </c>
      <c r="AO30" s="215">
        <v>0</v>
      </c>
      <c r="AP30" s="215">
        <v>0</v>
      </c>
      <c r="AQ30" s="215">
        <v>0</v>
      </c>
      <c r="AR30" s="215">
        <v>0</v>
      </c>
      <c r="AS30" s="215">
        <v>0</v>
      </c>
      <c r="AT30" s="215">
        <v>0</v>
      </c>
      <c r="AU30" s="215">
        <v>0</v>
      </c>
      <c r="AV30" s="215">
        <v>0</v>
      </c>
      <c r="AW30" s="215">
        <v>0</v>
      </c>
      <c r="AX30" s="215">
        <v>0</v>
      </c>
      <c r="AY30" s="215">
        <v>0</v>
      </c>
      <c r="AZ30" s="215">
        <v>0</v>
      </c>
      <c r="BA30" s="215">
        <v>0</v>
      </c>
      <c r="BB30" s="215">
        <v>0</v>
      </c>
      <c r="BC30" s="215">
        <v>0</v>
      </c>
      <c r="BD30" s="215">
        <v>0</v>
      </c>
      <c r="BE30" s="215">
        <v>0</v>
      </c>
      <c r="BF30" s="215">
        <v>0</v>
      </c>
      <c r="BG30" s="215">
        <v>0</v>
      </c>
      <c r="BH30" s="215">
        <v>0</v>
      </c>
      <c r="BI30" s="215">
        <v>0</v>
      </c>
      <c r="BJ30" s="215">
        <v>0</v>
      </c>
      <c r="BK30" s="215">
        <v>0</v>
      </c>
      <c r="BL30" s="215">
        <v>56</v>
      </c>
      <c r="BM30" s="215">
        <v>168</v>
      </c>
      <c r="BN30" s="215">
        <v>275</v>
      </c>
      <c r="BO30" s="215">
        <v>424</v>
      </c>
      <c r="BP30" s="215">
        <v>784</v>
      </c>
      <c r="BQ30" s="215">
        <v>1116</v>
      </c>
      <c r="BR30" s="215">
        <v>1340</v>
      </c>
      <c r="BS30" s="215">
        <v>1398</v>
      </c>
      <c r="BT30" s="215">
        <v>1381</v>
      </c>
      <c r="BU30" s="215">
        <v>1335</v>
      </c>
      <c r="BV30" s="215">
        <v>1227</v>
      </c>
      <c r="BW30" s="215">
        <v>1056</v>
      </c>
      <c r="BX30" s="215">
        <v>961</v>
      </c>
      <c r="BY30" s="215">
        <v>871</v>
      </c>
      <c r="BZ30" s="215">
        <v>788</v>
      </c>
      <c r="CA30" s="215">
        <v>716</v>
      </c>
      <c r="CB30" s="215">
        <v>604</v>
      </c>
      <c r="CC30" s="215">
        <v>208</v>
      </c>
      <c r="CD30" s="215">
        <v>1</v>
      </c>
      <c r="CE30" s="215">
        <v>0</v>
      </c>
      <c r="CF30" s="215">
        <v>0</v>
      </c>
      <c r="CG30" s="216">
        <v>0</v>
      </c>
    </row>
    <row r="31" spans="2:85" x14ac:dyDescent="0.35">
      <c r="B31" s="218" t="s">
        <v>475</v>
      </c>
      <c r="D31" s="215">
        <v>0</v>
      </c>
      <c r="E31" s="215">
        <v>0</v>
      </c>
      <c r="F31" s="215">
        <v>0</v>
      </c>
      <c r="G31" s="215">
        <v>0</v>
      </c>
      <c r="H31" s="215">
        <v>0</v>
      </c>
      <c r="I31" s="215">
        <v>0</v>
      </c>
      <c r="J31" s="215">
        <v>0</v>
      </c>
      <c r="K31" s="215">
        <v>0</v>
      </c>
      <c r="L31" s="215">
        <v>0</v>
      </c>
      <c r="M31" s="215">
        <v>0</v>
      </c>
      <c r="N31" s="215">
        <v>0</v>
      </c>
      <c r="O31" s="215">
        <v>0</v>
      </c>
      <c r="P31" s="215">
        <v>0</v>
      </c>
      <c r="Q31" s="215">
        <v>0</v>
      </c>
      <c r="R31" s="215">
        <v>0</v>
      </c>
      <c r="S31" s="215">
        <v>0</v>
      </c>
      <c r="T31" s="215">
        <v>0</v>
      </c>
      <c r="U31" s="215">
        <v>0</v>
      </c>
      <c r="V31" s="215">
        <v>0</v>
      </c>
      <c r="W31" s="215">
        <v>0</v>
      </c>
      <c r="X31" s="215">
        <v>0</v>
      </c>
      <c r="Y31" s="215">
        <v>0</v>
      </c>
      <c r="Z31" s="215">
        <v>0</v>
      </c>
      <c r="AA31" s="215">
        <v>0</v>
      </c>
      <c r="AB31" s="215">
        <v>0</v>
      </c>
      <c r="AC31" s="215">
        <v>0</v>
      </c>
      <c r="AD31" s="215">
        <v>0</v>
      </c>
      <c r="AE31" s="215">
        <v>0</v>
      </c>
      <c r="AF31" s="215">
        <v>0</v>
      </c>
      <c r="AG31" s="215">
        <v>0</v>
      </c>
      <c r="AH31" s="215">
        <v>0</v>
      </c>
      <c r="AI31" s="215">
        <v>0</v>
      </c>
      <c r="AJ31" s="215">
        <v>0</v>
      </c>
      <c r="AK31" s="215">
        <v>0</v>
      </c>
      <c r="AL31" s="215">
        <v>0</v>
      </c>
      <c r="AM31" s="215">
        <v>0</v>
      </c>
      <c r="AN31" s="215">
        <v>0</v>
      </c>
      <c r="AO31" s="215">
        <v>0</v>
      </c>
      <c r="AP31" s="215">
        <v>0</v>
      </c>
      <c r="AQ31" s="215">
        <v>0</v>
      </c>
      <c r="AR31" s="215">
        <v>0</v>
      </c>
      <c r="AS31" s="215">
        <v>0</v>
      </c>
      <c r="AT31" s="215">
        <v>0</v>
      </c>
      <c r="AU31" s="215">
        <v>0</v>
      </c>
      <c r="AV31" s="215">
        <v>0</v>
      </c>
      <c r="AW31" s="215">
        <v>0</v>
      </c>
      <c r="AX31" s="215">
        <v>0</v>
      </c>
      <c r="AY31" s="215">
        <v>0</v>
      </c>
      <c r="AZ31" s="215">
        <v>0</v>
      </c>
      <c r="BA31" s="215">
        <v>0</v>
      </c>
      <c r="BB31" s="215">
        <v>0</v>
      </c>
      <c r="BC31" s="215">
        <v>0</v>
      </c>
      <c r="BD31" s="215">
        <v>0</v>
      </c>
      <c r="BE31" s="215">
        <v>0</v>
      </c>
      <c r="BF31" s="215">
        <v>0</v>
      </c>
      <c r="BG31" s="215">
        <v>0</v>
      </c>
      <c r="BH31" s="215">
        <v>0</v>
      </c>
      <c r="BI31" s="215">
        <v>0</v>
      </c>
      <c r="BJ31" s="215">
        <v>0</v>
      </c>
      <c r="BK31" s="215">
        <v>0</v>
      </c>
      <c r="BL31" s="215">
        <v>16</v>
      </c>
      <c r="BM31" s="215">
        <v>56</v>
      </c>
      <c r="BN31" s="215">
        <v>67</v>
      </c>
      <c r="BO31" s="215">
        <v>65</v>
      </c>
      <c r="BP31" s="215">
        <v>114</v>
      </c>
      <c r="BQ31" s="215">
        <v>124</v>
      </c>
      <c r="BR31" s="215">
        <v>141</v>
      </c>
      <c r="BS31" s="215">
        <v>144</v>
      </c>
      <c r="BT31" s="215">
        <v>137</v>
      </c>
      <c r="BU31" s="215">
        <v>133</v>
      </c>
      <c r="BV31" s="215">
        <v>123</v>
      </c>
      <c r="BW31" s="215">
        <v>108</v>
      </c>
      <c r="BX31" s="215">
        <v>108</v>
      </c>
      <c r="BY31" s="215">
        <v>106</v>
      </c>
      <c r="BZ31" s="215">
        <v>99</v>
      </c>
      <c r="CA31" s="215">
        <v>94</v>
      </c>
      <c r="CB31" s="215">
        <v>89</v>
      </c>
      <c r="CC31" s="215">
        <v>85</v>
      </c>
      <c r="CD31" s="215">
        <v>84</v>
      </c>
      <c r="CE31" s="215">
        <v>85</v>
      </c>
      <c r="CF31" s="215">
        <v>84</v>
      </c>
      <c r="CG31" s="216">
        <v>82</v>
      </c>
    </row>
    <row r="32" spans="2:85" ht="26.25" customHeight="1" x14ac:dyDescent="0.35">
      <c r="B32" s="207" t="s">
        <v>395</v>
      </c>
      <c r="D32" s="215">
        <v>0</v>
      </c>
      <c r="E32" s="215">
        <v>0</v>
      </c>
      <c r="F32" s="215">
        <v>0</v>
      </c>
      <c r="G32" s="215">
        <v>0</v>
      </c>
      <c r="H32" s="215">
        <v>0</v>
      </c>
      <c r="I32" s="215">
        <v>0</v>
      </c>
      <c r="J32" s="215">
        <v>0</v>
      </c>
      <c r="K32" s="215">
        <v>0</v>
      </c>
      <c r="L32" s="215">
        <v>0</v>
      </c>
      <c r="M32" s="215">
        <v>0</v>
      </c>
      <c r="N32" s="215">
        <v>0</v>
      </c>
      <c r="O32" s="215">
        <v>0</v>
      </c>
      <c r="P32" s="215">
        <v>0</v>
      </c>
      <c r="Q32" s="215">
        <v>0</v>
      </c>
      <c r="R32" s="215">
        <v>0</v>
      </c>
      <c r="S32" s="215">
        <v>0</v>
      </c>
      <c r="T32" s="215">
        <v>0</v>
      </c>
      <c r="U32" s="215">
        <v>0</v>
      </c>
      <c r="V32" s="215">
        <v>0</v>
      </c>
      <c r="W32" s="215">
        <v>0</v>
      </c>
      <c r="X32" s="215">
        <v>0</v>
      </c>
      <c r="Y32" s="215">
        <v>0</v>
      </c>
      <c r="Z32" s="215">
        <v>0</v>
      </c>
      <c r="AA32" s="215">
        <v>0</v>
      </c>
      <c r="AB32" s="215">
        <v>0</v>
      </c>
      <c r="AC32" s="215">
        <v>0</v>
      </c>
      <c r="AD32" s="215">
        <v>0</v>
      </c>
      <c r="AE32" s="215">
        <v>0</v>
      </c>
      <c r="AF32" s="215">
        <v>0</v>
      </c>
      <c r="AG32" s="215">
        <v>0</v>
      </c>
      <c r="AH32" s="215">
        <v>0</v>
      </c>
      <c r="AI32" s="215">
        <v>0</v>
      </c>
      <c r="AJ32" s="215">
        <v>96</v>
      </c>
      <c r="AK32" s="215">
        <v>124</v>
      </c>
      <c r="AL32" s="215">
        <v>165</v>
      </c>
      <c r="AM32" s="215">
        <v>195</v>
      </c>
      <c r="AN32" s="215">
        <v>201</v>
      </c>
      <c r="AO32" s="215">
        <v>200</v>
      </c>
      <c r="AP32" s="215">
        <v>210</v>
      </c>
      <c r="AQ32" s="215">
        <v>217</v>
      </c>
      <c r="AR32" s="215">
        <v>277</v>
      </c>
      <c r="AS32" s="215">
        <v>308</v>
      </c>
      <c r="AT32" s="215">
        <v>327</v>
      </c>
      <c r="AU32" s="215">
        <v>365</v>
      </c>
      <c r="AV32" s="215">
        <v>431</v>
      </c>
      <c r="AW32" s="215">
        <v>512</v>
      </c>
      <c r="AX32" s="215">
        <v>575</v>
      </c>
      <c r="AY32" s="215">
        <v>638</v>
      </c>
      <c r="AZ32" s="215">
        <v>714</v>
      </c>
      <c r="BA32" s="215">
        <v>758</v>
      </c>
      <c r="BB32" s="215">
        <v>782</v>
      </c>
      <c r="BC32" s="215">
        <v>537</v>
      </c>
      <c r="BD32" s="215">
        <v>0</v>
      </c>
      <c r="BE32" s="215">
        <v>0</v>
      </c>
      <c r="BF32" s="215">
        <v>0</v>
      </c>
      <c r="BG32" s="215">
        <v>0</v>
      </c>
      <c r="BH32" s="215">
        <v>0</v>
      </c>
      <c r="BI32" s="215">
        <v>0</v>
      </c>
      <c r="BJ32" s="215">
        <v>0</v>
      </c>
      <c r="BK32" s="215">
        <v>0</v>
      </c>
      <c r="BL32" s="215">
        <v>0</v>
      </c>
      <c r="BM32" s="215">
        <v>0</v>
      </c>
      <c r="BN32" s="215">
        <v>0</v>
      </c>
      <c r="BO32" s="215">
        <v>0</v>
      </c>
      <c r="BP32" s="215">
        <v>0</v>
      </c>
      <c r="BQ32" s="215">
        <v>0</v>
      </c>
      <c r="BR32" s="215">
        <v>0</v>
      </c>
      <c r="BS32" s="215">
        <v>0</v>
      </c>
      <c r="BT32" s="215">
        <v>0</v>
      </c>
      <c r="BU32" s="215">
        <v>0</v>
      </c>
      <c r="BV32" s="215">
        <v>0</v>
      </c>
      <c r="BW32" s="215">
        <v>0</v>
      </c>
      <c r="BX32" s="215">
        <v>0</v>
      </c>
      <c r="BY32" s="215">
        <v>0</v>
      </c>
      <c r="BZ32" s="215">
        <v>0</v>
      </c>
      <c r="CA32" s="215">
        <v>0</v>
      </c>
      <c r="CB32" s="215">
        <v>0</v>
      </c>
      <c r="CC32" s="215">
        <v>0</v>
      </c>
      <c r="CD32" s="215">
        <v>0</v>
      </c>
      <c r="CE32" s="215">
        <v>0</v>
      </c>
      <c r="CF32" s="215">
        <v>0</v>
      </c>
      <c r="CG32" s="216">
        <v>0</v>
      </c>
    </row>
    <row r="33" spans="2:85" x14ac:dyDescent="0.35">
      <c r="B33" s="207" t="s">
        <v>496</v>
      </c>
      <c r="D33" s="215">
        <v>0</v>
      </c>
      <c r="E33" s="215">
        <v>0</v>
      </c>
      <c r="F33" s="215">
        <v>0</v>
      </c>
      <c r="G33" s="215">
        <v>0</v>
      </c>
      <c r="H33" s="215">
        <v>0</v>
      </c>
      <c r="I33" s="215">
        <v>0</v>
      </c>
      <c r="J33" s="215">
        <v>0</v>
      </c>
      <c r="K33" s="215">
        <v>0</v>
      </c>
      <c r="L33" s="215">
        <v>0</v>
      </c>
      <c r="M33" s="215">
        <v>0</v>
      </c>
      <c r="N33" s="215">
        <v>0</v>
      </c>
      <c r="O33" s="215">
        <v>0</v>
      </c>
      <c r="P33" s="215">
        <v>0</v>
      </c>
      <c r="Q33" s="215">
        <v>0</v>
      </c>
      <c r="R33" s="215">
        <v>0</v>
      </c>
      <c r="S33" s="215">
        <v>0</v>
      </c>
      <c r="T33" s="215">
        <v>0</v>
      </c>
      <c r="U33" s="215">
        <v>0</v>
      </c>
      <c r="V33" s="215">
        <v>0</v>
      </c>
      <c r="W33" s="215">
        <v>0</v>
      </c>
      <c r="X33" s="215">
        <v>0</v>
      </c>
      <c r="Y33" s="215">
        <v>0</v>
      </c>
      <c r="Z33" s="215">
        <v>0</v>
      </c>
      <c r="AA33" s="215">
        <v>0</v>
      </c>
      <c r="AB33" s="215">
        <v>0</v>
      </c>
      <c r="AC33" s="215">
        <v>0</v>
      </c>
      <c r="AD33" s="215">
        <v>0</v>
      </c>
      <c r="AE33" s="215">
        <v>0</v>
      </c>
      <c r="AF33" s="215">
        <v>0</v>
      </c>
      <c r="AG33" s="215">
        <v>0</v>
      </c>
      <c r="AH33" s="215">
        <v>0</v>
      </c>
      <c r="AI33" s="215">
        <v>0</v>
      </c>
      <c r="AJ33" s="215">
        <v>0</v>
      </c>
      <c r="AK33" s="215">
        <v>0</v>
      </c>
      <c r="AL33" s="215">
        <v>0</v>
      </c>
      <c r="AM33" s="215">
        <v>0</v>
      </c>
      <c r="AN33" s="215">
        <v>0</v>
      </c>
      <c r="AO33" s="215">
        <v>0</v>
      </c>
      <c r="AP33" s="215">
        <v>0</v>
      </c>
      <c r="AQ33" s="215">
        <v>0</v>
      </c>
      <c r="AR33" s="215">
        <v>1818</v>
      </c>
      <c r="AS33" s="215">
        <v>1771</v>
      </c>
      <c r="AT33" s="215">
        <v>1875</v>
      </c>
      <c r="AU33" s="215">
        <v>2138</v>
      </c>
      <c r="AV33" s="215">
        <v>2450</v>
      </c>
      <c r="AW33" s="215">
        <v>2646</v>
      </c>
      <c r="AX33" s="215">
        <v>2755</v>
      </c>
      <c r="AY33" s="215">
        <v>2840</v>
      </c>
      <c r="AZ33" s="215">
        <v>2854</v>
      </c>
      <c r="BA33" s="215">
        <v>2744</v>
      </c>
      <c r="BB33" s="215">
        <v>2625</v>
      </c>
      <c r="BC33" s="215">
        <v>2461</v>
      </c>
      <c r="BD33" s="215">
        <v>2282</v>
      </c>
      <c r="BE33" s="215">
        <v>2209</v>
      </c>
      <c r="BF33" s="215">
        <v>2194</v>
      </c>
      <c r="BG33" s="215">
        <v>2267</v>
      </c>
      <c r="BH33" s="215">
        <v>2387</v>
      </c>
      <c r="BI33" s="215">
        <v>2495</v>
      </c>
      <c r="BJ33" s="215">
        <v>2518</v>
      </c>
      <c r="BK33" s="215">
        <v>2527</v>
      </c>
      <c r="BL33" s="215">
        <v>2625</v>
      </c>
      <c r="BM33" s="215">
        <v>2981</v>
      </c>
      <c r="BN33" s="215">
        <v>3224</v>
      </c>
      <c r="BO33" s="215">
        <v>3356</v>
      </c>
      <c r="BP33" s="215">
        <v>3502</v>
      </c>
      <c r="BQ33" s="215">
        <v>3520</v>
      </c>
      <c r="BR33" s="215">
        <v>3457</v>
      </c>
      <c r="BS33" s="215">
        <v>3360</v>
      </c>
      <c r="BT33" s="215">
        <v>3230</v>
      </c>
      <c r="BU33" s="215">
        <v>3063</v>
      </c>
      <c r="BV33" s="215">
        <v>2736</v>
      </c>
      <c r="BW33" s="215">
        <v>2187</v>
      </c>
      <c r="BX33" s="215">
        <v>1843</v>
      </c>
      <c r="BY33" s="215">
        <v>1599</v>
      </c>
      <c r="BZ33" s="215">
        <v>1388</v>
      </c>
      <c r="CA33" s="215">
        <v>1243</v>
      </c>
      <c r="CB33" s="215">
        <v>970</v>
      </c>
      <c r="CC33" s="215">
        <v>468</v>
      </c>
      <c r="CD33" s="215">
        <v>298</v>
      </c>
      <c r="CE33" s="215">
        <v>306</v>
      </c>
      <c r="CF33" s="215">
        <v>315</v>
      </c>
      <c r="CG33" s="216">
        <v>325</v>
      </c>
    </row>
    <row r="34" spans="2:85" x14ac:dyDescent="0.35">
      <c r="B34" s="207" t="s">
        <v>497</v>
      </c>
      <c r="D34" s="215">
        <v>0</v>
      </c>
      <c r="E34" s="215">
        <v>0</v>
      </c>
      <c r="F34" s="215">
        <v>0</v>
      </c>
      <c r="G34" s="215">
        <v>0</v>
      </c>
      <c r="H34" s="215">
        <v>0</v>
      </c>
      <c r="I34" s="215">
        <v>0</v>
      </c>
      <c r="J34" s="215">
        <v>0</v>
      </c>
      <c r="K34" s="215">
        <v>0</v>
      </c>
      <c r="L34" s="215">
        <v>0</v>
      </c>
      <c r="M34" s="215">
        <v>0</v>
      </c>
      <c r="N34" s="215">
        <v>0</v>
      </c>
      <c r="O34" s="215">
        <v>0</v>
      </c>
      <c r="P34" s="215">
        <v>0</v>
      </c>
      <c r="Q34" s="215">
        <v>0</v>
      </c>
      <c r="R34" s="215">
        <v>0</v>
      </c>
      <c r="S34" s="215">
        <v>0</v>
      </c>
      <c r="T34" s="215">
        <v>0</v>
      </c>
      <c r="U34" s="215">
        <v>0</v>
      </c>
      <c r="V34" s="215">
        <v>0</v>
      </c>
      <c r="W34" s="215">
        <v>0</v>
      </c>
      <c r="X34" s="215">
        <v>0</v>
      </c>
      <c r="Y34" s="215">
        <v>0</v>
      </c>
      <c r="Z34" s="215">
        <v>0</v>
      </c>
      <c r="AA34" s="215">
        <v>0</v>
      </c>
      <c r="AB34" s="215">
        <v>0</v>
      </c>
      <c r="AC34" s="215">
        <v>0</v>
      </c>
      <c r="AD34" s="215">
        <v>0</v>
      </c>
      <c r="AE34" s="215">
        <v>0</v>
      </c>
      <c r="AF34" s="215">
        <v>0</v>
      </c>
      <c r="AG34" s="215">
        <v>0</v>
      </c>
      <c r="AH34" s="215">
        <v>1094</v>
      </c>
      <c r="AI34" s="215">
        <v>1067</v>
      </c>
      <c r="AJ34" s="215">
        <v>1037</v>
      </c>
      <c r="AK34" s="215">
        <v>1096</v>
      </c>
      <c r="AL34" s="215">
        <v>1129</v>
      </c>
      <c r="AM34" s="215">
        <v>1055</v>
      </c>
      <c r="AN34" s="215">
        <v>1022</v>
      </c>
      <c r="AO34" s="215">
        <v>1058</v>
      </c>
      <c r="AP34" s="215">
        <v>1071</v>
      </c>
      <c r="AQ34" s="215">
        <v>1130</v>
      </c>
      <c r="AR34" s="215">
        <v>1227</v>
      </c>
      <c r="AS34" s="215">
        <v>1324</v>
      </c>
      <c r="AT34" s="215">
        <v>1443</v>
      </c>
      <c r="AU34" s="215">
        <v>1617</v>
      </c>
      <c r="AV34" s="215">
        <v>1821</v>
      </c>
      <c r="AW34" s="215">
        <v>1975</v>
      </c>
      <c r="AX34" s="215">
        <v>2123</v>
      </c>
      <c r="AY34" s="215">
        <v>2218</v>
      </c>
      <c r="AZ34" s="215">
        <v>2240</v>
      </c>
      <c r="BA34" s="215">
        <v>2285</v>
      </c>
      <c r="BB34" s="215">
        <v>2288</v>
      </c>
      <c r="BC34" s="215">
        <v>2328</v>
      </c>
      <c r="BD34" s="215">
        <v>2384</v>
      </c>
      <c r="BE34" s="215">
        <v>2427</v>
      </c>
      <c r="BF34" s="215">
        <v>2483</v>
      </c>
      <c r="BG34" s="215">
        <v>2504</v>
      </c>
      <c r="BH34" s="215">
        <v>2510</v>
      </c>
      <c r="BI34" s="215">
        <v>2475</v>
      </c>
      <c r="BJ34" s="215">
        <v>2443</v>
      </c>
      <c r="BK34" s="215">
        <v>2415</v>
      </c>
      <c r="BL34" s="215">
        <v>2332</v>
      </c>
      <c r="BM34" s="215">
        <v>2031</v>
      </c>
      <c r="BN34" s="215">
        <v>1827</v>
      </c>
      <c r="BO34" s="215">
        <v>1577</v>
      </c>
      <c r="BP34" s="215">
        <v>965</v>
      </c>
      <c r="BQ34" s="215">
        <v>366</v>
      </c>
      <c r="BR34" s="215">
        <v>133</v>
      </c>
      <c r="BS34" s="215">
        <v>74</v>
      </c>
      <c r="BT34" s="215">
        <v>52</v>
      </c>
      <c r="BU34" s="215">
        <v>40</v>
      </c>
      <c r="BV34" s="215">
        <v>32</v>
      </c>
      <c r="BW34" s="215">
        <v>26</v>
      </c>
      <c r="BX34" s="215">
        <v>23</v>
      </c>
      <c r="BY34" s="215">
        <v>21</v>
      </c>
      <c r="BZ34" s="215">
        <v>19</v>
      </c>
      <c r="CA34" s="215">
        <v>17</v>
      </c>
      <c r="CB34" s="215">
        <v>15</v>
      </c>
      <c r="CC34" s="215">
        <v>12</v>
      </c>
      <c r="CD34" s="215">
        <v>10</v>
      </c>
      <c r="CE34" s="215">
        <v>7</v>
      </c>
      <c r="CF34" s="215">
        <v>5</v>
      </c>
      <c r="CG34" s="216">
        <v>2</v>
      </c>
    </row>
    <row r="35" spans="2:85" x14ac:dyDescent="0.35">
      <c r="B35" s="218" t="s">
        <v>469</v>
      </c>
      <c r="D35" s="215">
        <v>0</v>
      </c>
      <c r="E35" s="215">
        <v>0</v>
      </c>
      <c r="F35" s="215">
        <v>0</v>
      </c>
      <c r="G35" s="215">
        <v>0</v>
      </c>
      <c r="H35" s="215">
        <v>0</v>
      </c>
      <c r="I35" s="215">
        <v>0</v>
      </c>
      <c r="J35" s="215">
        <v>0</v>
      </c>
      <c r="K35" s="215">
        <v>0</v>
      </c>
      <c r="L35" s="215">
        <v>0</v>
      </c>
      <c r="M35" s="215">
        <v>0</v>
      </c>
      <c r="N35" s="215">
        <v>0</v>
      </c>
      <c r="O35" s="215">
        <v>0</v>
      </c>
      <c r="P35" s="215">
        <v>0</v>
      </c>
      <c r="Q35" s="215">
        <v>0</v>
      </c>
      <c r="R35" s="215">
        <v>0</v>
      </c>
      <c r="S35" s="215">
        <v>0</v>
      </c>
      <c r="T35" s="215">
        <v>0</v>
      </c>
      <c r="U35" s="215">
        <v>0</v>
      </c>
      <c r="V35" s="215">
        <v>0</v>
      </c>
      <c r="W35" s="215">
        <v>0</v>
      </c>
      <c r="X35" s="215">
        <v>0</v>
      </c>
      <c r="Y35" s="215">
        <v>0</v>
      </c>
      <c r="Z35" s="215">
        <v>0</v>
      </c>
      <c r="AA35" s="215">
        <v>0</v>
      </c>
      <c r="AB35" s="215">
        <v>0</v>
      </c>
      <c r="AC35" s="215">
        <v>0</v>
      </c>
      <c r="AD35" s="215">
        <v>0</v>
      </c>
      <c r="AE35" s="215">
        <v>0</v>
      </c>
      <c r="AF35" s="215">
        <v>0</v>
      </c>
      <c r="AG35" s="215">
        <v>0</v>
      </c>
      <c r="AH35" s="215">
        <v>0</v>
      </c>
      <c r="AI35" s="215">
        <v>0</v>
      </c>
      <c r="AJ35" s="215">
        <v>0</v>
      </c>
      <c r="AK35" s="215">
        <v>0</v>
      </c>
      <c r="AL35" s="215">
        <v>0</v>
      </c>
      <c r="AM35" s="215">
        <v>0</v>
      </c>
      <c r="AN35" s="215">
        <v>975</v>
      </c>
      <c r="AO35" s="215">
        <v>1001</v>
      </c>
      <c r="AP35" s="215">
        <v>997</v>
      </c>
      <c r="AQ35" s="215">
        <v>1029</v>
      </c>
      <c r="AR35" s="215">
        <v>1081</v>
      </c>
      <c r="AS35" s="215">
        <v>1126</v>
      </c>
      <c r="AT35" s="215">
        <v>1187</v>
      </c>
      <c r="AU35" s="215">
        <v>1302</v>
      </c>
      <c r="AV35" s="215">
        <v>1440</v>
      </c>
      <c r="AW35" s="215">
        <v>1533</v>
      </c>
      <c r="AX35" s="215">
        <v>1611</v>
      </c>
      <c r="AY35" s="215">
        <v>1634</v>
      </c>
      <c r="AZ35" s="215">
        <v>1622</v>
      </c>
      <c r="BA35" s="215">
        <v>1618</v>
      </c>
      <c r="BB35" s="215">
        <v>1581</v>
      </c>
      <c r="BC35" s="215">
        <v>1569</v>
      </c>
      <c r="BD35" s="215">
        <v>1573</v>
      </c>
      <c r="BE35" s="215">
        <v>1572</v>
      </c>
      <c r="BF35" s="215">
        <v>1586</v>
      </c>
      <c r="BG35" s="215">
        <v>1570</v>
      </c>
      <c r="BH35" s="215">
        <v>1543</v>
      </c>
      <c r="BI35" s="215">
        <v>1500</v>
      </c>
      <c r="BJ35" s="215">
        <v>1456</v>
      </c>
      <c r="BK35" s="215">
        <v>1413</v>
      </c>
      <c r="BL35" s="215">
        <v>1346</v>
      </c>
      <c r="BM35" s="215">
        <v>1177</v>
      </c>
      <c r="BN35" s="215">
        <v>1054</v>
      </c>
      <c r="BO35" s="215">
        <v>909</v>
      </c>
      <c r="BP35" s="215">
        <v>566</v>
      </c>
      <c r="BQ35" s="215">
        <v>192</v>
      </c>
      <c r="BR35" s="215">
        <v>38</v>
      </c>
      <c r="BS35" s="215">
        <v>10</v>
      </c>
      <c r="BT35" s="215">
        <v>3</v>
      </c>
      <c r="BU35" s="215">
        <v>2</v>
      </c>
      <c r="BV35" s="215">
        <v>0</v>
      </c>
      <c r="BW35" s="215">
        <v>0</v>
      </c>
      <c r="BX35" s="215">
        <v>0</v>
      </c>
      <c r="BY35" s="215">
        <v>0</v>
      </c>
      <c r="BZ35" s="215">
        <v>0</v>
      </c>
      <c r="CA35" s="215">
        <v>0</v>
      </c>
      <c r="CB35" s="215">
        <v>0</v>
      </c>
      <c r="CC35" s="215">
        <v>0</v>
      </c>
      <c r="CD35" s="215">
        <v>0</v>
      </c>
      <c r="CE35" s="215">
        <v>0</v>
      </c>
      <c r="CF35" s="215">
        <v>0</v>
      </c>
      <c r="CG35" s="216">
        <v>0</v>
      </c>
    </row>
    <row r="36" spans="2:85" x14ac:dyDescent="0.35">
      <c r="B36" s="218" t="s">
        <v>475</v>
      </c>
      <c r="D36" s="215">
        <v>0</v>
      </c>
      <c r="E36" s="215">
        <v>0</v>
      </c>
      <c r="F36" s="215">
        <v>0</v>
      </c>
      <c r="G36" s="215">
        <v>0</v>
      </c>
      <c r="H36" s="215">
        <v>0</v>
      </c>
      <c r="I36" s="215">
        <v>0</v>
      </c>
      <c r="J36" s="215">
        <v>0</v>
      </c>
      <c r="K36" s="215">
        <v>0</v>
      </c>
      <c r="L36" s="215">
        <v>0</v>
      </c>
      <c r="M36" s="215">
        <v>0</v>
      </c>
      <c r="N36" s="215">
        <v>0</v>
      </c>
      <c r="O36" s="215">
        <v>0</v>
      </c>
      <c r="P36" s="215">
        <v>0</v>
      </c>
      <c r="Q36" s="215">
        <v>0</v>
      </c>
      <c r="R36" s="215">
        <v>0</v>
      </c>
      <c r="S36" s="215">
        <v>0</v>
      </c>
      <c r="T36" s="215">
        <v>0</v>
      </c>
      <c r="U36" s="215">
        <v>0</v>
      </c>
      <c r="V36" s="215">
        <v>0</v>
      </c>
      <c r="W36" s="215">
        <v>0</v>
      </c>
      <c r="X36" s="215">
        <v>0</v>
      </c>
      <c r="Y36" s="215">
        <v>0</v>
      </c>
      <c r="Z36" s="215">
        <v>0</v>
      </c>
      <c r="AA36" s="215">
        <v>0</v>
      </c>
      <c r="AB36" s="215">
        <v>0</v>
      </c>
      <c r="AC36" s="215">
        <v>0</v>
      </c>
      <c r="AD36" s="215">
        <v>0</v>
      </c>
      <c r="AE36" s="215">
        <v>0</v>
      </c>
      <c r="AF36" s="215">
        <v>0</v>
      </c>
      <c r="AG36" s="215">
        <v>0</v>
      </c>
      <c r="AH36" s="215">
        <v>0</v>
      </c>
      <c r="AI36" s="215">
        <v>0</v>
      </c>
      <c r="AJ36" s="215">
        <v>0</v>
      </c>
      <c r="AK36" s="215">
        <v>0</v>
      </c>
      <c r="AL36" s="215">
        <v>0</v>
      </c>
      <c r="AM36" s="215">
        <v>0</v>
      </c>
      <c r="AN36" s="215">
        <v>47</v>
      </c>
      <c r="AO36" s="215">
        <v>56</v>
      </c>
      <c r="AP36" s="215">
        <v>74</v>
      </c>
      <c r="AQ36" s="215">
        <v>101</v>
      </c>
      <c r="AR36" s="215">
        <v>146</v>
      </c>
      <c r="AS36" s="215">
        <v>199</v>
      </c>
      <c r="AT36" s="215">
        <v>256</v>
      </c>
      <c r="AU36" s="215">
        <v>315</v>
      </c>
      <c r="AV36" s="215">
        <v>381</v>
      </c>
      <c r="AW36" s="215">
        <v>442</v>
      </c>
      <c r="AX36" s="215">
        <v>511</v>
      </c>
      <c r="AY36" s="215">
        <v>584</v>
      </c>
      <c r="AZ36" s="215">
        <v>618</v>
      </c>
      <c r="BA36" s="215">
        <v>667</v>
      </c>
      <c r="BB36" s="215">
        <v>707</v>
      </c>
      <c r="BC36" s="215">
        <v>759</v>
      </c>
      <c r="BD36" s="215">
        <v>811</v>
      </c>
      <c r="BE36" s="215">
        <v>856</v>
      </c>
      <c r="BF36" s="215">
        <v>898</v>
      </c>
      <c r="BG36" s="215">
        <v>934</v>
      </c>
      <c r="BH36" s="215">
        <v>967</v>
      </c>
      <c r="BI36" s="215">
        <v>975</v>
      </c>
      <c r="BJ36" s="215">
        <v>987</v>
      </c>
      <c r="BK36" s="215">
        <v>1002</v>
      </c>
      <c r="BL36" s="215">
        <v>986</v>
      </c>
      <c r="BM36" s="215">
        <v>854</v>
      </c>
      <c r="BN36" s="215">
        <v>773</v>
      </c>
      <c r="BO36" s="215">
        <v>668</v>
      </c>
      <c r="BP36" s="215">
        <v>399</v>
      </c>
      <c r="BQ36" s="215">
        <v>174</v>
      </c>
      <c r="BR36" s="215">
        <v>95</v>
      </c>
      <c r="BS36" s="215">
        <v>65</v>
      </c>
      <c r="BT36" s="215">
        <v>49</v>
      </c>
      <c r="BU36" s="215">
        <v>39</v>
      </c>
      <c r="BV36" s="215">
        <v>32</v>
      </c>
      <c r="BW36" s="215">
        <v>25</v>
      </c>
      <c r="BX36" s="215">
        <v>23</v>
      </c>
      <c r="BY36" s="215">
        <v>21</v>
      </c>
      <c r="BZ36" s="215">
        <v>19</v>
      </c>
      <c r="CA36" s="215">
        <v>17</v>
      </c>
      <c r="CB36" s="215">
        <v>15</v>
      </c>
      <c r="CC36" s="215">
        <v>12</v>
      </c>
      <c r="CD36" s="215">
        <v>10</v>
      </c>
      <c r="CE36" s="215">
        <v>7</v>
      </c>
      <c r="CF36" s="215">
        <v>5</v>
      </c>
      <c r="CG36" s="216">
        <v>2</v>
      </c>
    </row>
    <row r="37" spans="2:85" x14ac:dyDescent="0.35">
      <c r="B37" s="207" t="s">
        <v>484</v>
      </c>
      <c r="D37" s="215">
        <v>0</v>
      </c>
      <c r="E37" s="215">
        <v>0</v>
      </c>
      <c r="F37" s="215">
        <v>0</v>
      </c>
      <c r="G37" s="215">
        <v>0</v>
      </c>
      <c r="H37" s="215">
        <v>0</v>
      </c>
      <c r="I37" s="215">
        <v>0</v>
      </c>
      <c r="J37" s="215">
        <v>0</v>
      </c>
      <c r="K37" s="215">
        <v>0</v>
      </c>
      <c r="L37" s="215">
        <v>0</v>
      </c>
      <c r="M37" s="215">
        <v>0</v>
      </c>
      <c r="N37" s="215">
        <v>0</v>
      </c>
      <c r="O37" s="215">
        <v>0</v>
      </c>
      <c r="P37" s="215">
        <v>0</v>
      </c>
      <c r="Q37" s="215">
        <v>0</v>
      </c>
      <c r="R37" s="215">
        <v>0</v>
      </c>
      <c r="S37" s="215">
        <v>0</v>
      </c>
      <c r="T37" s="215">
        <v>0</v>
      </c>
      <c r="U37" s="215">
        <v>0</v>
      </c>
      <c r="V37" s="215">
        <v>0</v>
      </c>
      <c r="W37" s="215">
        <v>0</v>
      </c>
      <c r="X37" s="215">
        <v>0</v>
      </c>
      <c r="Y37" s="215">
        <v>0</v>
      </c>
      <c r="Z37" s="215">
        <v>0</v>
      </c>
      <c r="AA37" s="215">
        <v>0</v>
      </c>
      <c r="AB37" s="215">
        <v>0</v>
      </c>
      <c r="AC37" s="215">
        <v>0</v>
      </c>
      <c r="AD37" s="215">
        <v>0</v>
      </c>
      <c r="AE37" s="215">
        <v>0</v>
      </c>
      <c r="AF37" s="215">
        <v>0</v>
      </c>
      <c r="AG37" s="215">
        <v>0</v>
      </c>
      <c r="AH37" s="215">
        <v>0</v>
      </c>
      <c r="AI37" s="215">
        <v>1115</v>
      </c>
      <c r="AJ37" s="215">
        <v>1316</v>
      </c>
      <c r="AK37" s="215">
        <v>1846</v>
      </c>
      <c r="AL37" s="215">
        <v>2376</v>
      </c>
      <c r="AM37" s="215">
        <v>2685</v>
      </c>
      <c r="AN37" s="215">
        <v>2858</v>
      </c>
      <c r="AO37" s="215">
        <v>2992</v>
      </c>
      <c r="AP37" s="215">
        <v>2988</v>
      </c>
      <c r="AQ37" s="215">
        <v>2790</v>
      </c>
      <c r="AR37" s="215">
        <v>2370</v>
      </c>
      <c r="AS37" s="215">
        <v>2370</v>
      </c>
      <c r="AT37" s="215">
        <v>2449</v>
      </c>
      <c r="AU37" s="215">
        <v>3018</v>
      </c>
      <c r="AV37" s="215">
        <v>3536</v>
      </c>
      <c r="AW37" s="215">
        <v>3776</v>
      </c>
      <c r="AX37" s="215">
        <v>3882</v>
      </c>
      <c r="AY37" s="215">
        <v>3876</v>
      </c>
      <c r="AZ37" s="215">
        <v>3750</v>
      </c>
      <c r="BA37" s="215">
        <v>2238</v>
      </c>
      <c r="BB37" s="215">
        <v>2192</v>
      </c>
      <c r="BC37" s="215">
        <v>2202</v>
      </c>
      <c r="BD37" s="215">
        <v>2230</v>
      </c>
      <c r="BE37" s="215">
        <v>2235</v>
      </c>
      <c r="BF37" s="215">
        <v>2213</v>
      </c>
      <c r="BG37" s="215">
        <v>2218</v>
      </c>
      <c r="BH37" s="215">
        <v>2187</v>
      </c>
      <c r="BI37" s="215">
        <v>2142</v>
      </c>
      <c r="BJ37" s="215">
        <v>2135</v>
      </c>
      <c r="BK37" s="215">
        <v>2117</v>
      </c>
      <c r="BL37" s="215">
        <v>2087</v>
      </c>
      <c r="BM37" s="215">
        <v>1935</v>
      </c>
      <c r="BN37" s="215">
        <v>1803</v>
      </c>
      <c r="BO37" s="215">
        <v>1619</v>
      </c>
      <c r="BP37" s="215">
        <v>1254</v>
      </c>
      <c r="BQ37" s="215">
        <v>939</v>
      </c>
      <c r="BR37" s="215">
        <v>799</v>
      </c>
      <c r="BS37" s="215">
        <v>706</v>
      </c>
      <c r="BT37" s="215">
        <v>625</v>
      </c>
      <c r="BU37" s="215">
        <v>588</v>
      </c>
      <c r="BV37" s="215">
        <v>494</v>
      </c>
      <c r="BW37" s="215">
        <v>359</v>
      </c>
      <c r="BX37" s="215">
        <v>272</v>
      </c>
      <c r="BY37" s="215">
        <v>210</v>
      </c>
      <c r="BZ37" s="215">
        <v>166</v>
      </c>
      <c r="CA37" s="215">
        <v>135</v>
      </c>
      <c r="CB37" s="215">
        <v>43</v>
      </c>
      <c r="CC37" s="215">
        <v>0</v>
      </c>
      <c r="CD37" s="215">
        <v>0</v>
      </c>
      <c r="CE37" s="215">
        <v>0</v>
      </c>
      <c r="CF37" s="215">
        <v>0</v>
      </c>
      <c r="CG37" s="216">
        <v>0</v>
      </c>
    </row>
    <row r="38" spans="2:85" x14ac:dyDescent="0.35">
      <c r="B38" s="207" t="s">
        <v>476</v>
      </c>
      <c r="D38" s="215">
        <v>0</v>
      </c>
      <c r="E38" s="215">
        <v>0</v>
      </c>
      <c r="F38" s="215">
        <v>0</v>
      </c>
      <c r="G38" s="215">
        <v>0</v>
      </c>
      <c r="H38" s="215">
        <v>0</v>
      </c>
      <c r="I38" s="215">
        <v>0</v>
      </c>
      <c r="J38" s="215">
        <v>0</v>
      </c>
      <c r="K38" s="215">
        <v>0</v>
      </c>
      <c r="L38" s="215">
        <v>0</v>
      </c>
      <c r="M38" s="215">
        <v>0</v>
      </c>
      <c r="N38" s="215">
        <v>0</v>
      </c>
      <c r="O38" s="215">
        <v>0</v>
      </c>
      <c r="P38" s="215">
        <v>0</v>
      </c>
      <c r="Q38" s="215">
        <v>0</v>
      </c>
      <c r="R38" s="215">
        <v>0</v>
      </c>
      <c r="S38" s="215">
        <v>0</v>
      </c>
      <c r="T38" s="215">
        <v>0</v>
      </c>
      <c r="U38" s="215">
        <v>0</v>
      </c>
      <c r="V38" s="215">
        <v>0</v>
      </c>
      <c r="W38" s="215">
        <v>0</v>
      </c>
      <c r="X38" s="215">
        <v>0</v>
      </c>
      <c r="Y38" s="215">
        <v>0</v>
      </c>
      <c r="Z38" s="215">
        <v>0</v>
      </c>
      <c r="AA38" s="215">
        <v>0</v>
      </c>
      <c r="AB38" s="215">
        <v>0</v>
      </c>
      <c r="AC38" s="215">
        <v>0</v>
      </c>
      <c r="AD38" s="215">
        <v>0</v>
      </c>
      <c r="AE38" s="215">
        <v>0</v>
      </c>
      <c r="AF38" s="215">
        <v>0</v>
      </c>
      <c r="AG38" s="215">
        <v>0</v>
      </c>
      <c r="AH38" s="215">
        <v>0</v>
      </c>
      <c r="AI38" s="215">
        <v>0</v>
      </c>
      <c r="AJ38" s="215">
        <v>0</v>
      </c>
      <c r="AK38" s="215">
        <v>0</v>
      </c>
      <c r="AL38" s="215">
        <v>0</v>
      </c>
      <c r="AM38" s="215">
        <v>0</v>
      </c>
      <c r="AN38" s="215">
        <v>0</v>
      </c>
      <c r="AO38" s="215">
        <v>0</v>
      </c>
      <c r="AP38" s="215">
        <v>0</v>
      </c>
      <c r="AQ38" s="215">
        <v>0</v>
      </c>
      <c r="AR38" s="215">
        <v>0</v>
      </c>
      <c r="AS38" s="215">
        <v>0</v>
      </c>
      <c r="AT38" s="215">
        <v>0</v>
      </c>
      <c r="AU38" s="215">
        <v>0</v>
      </c>
      <c r="AV38" s="215">
        <v>0</v>
      </c>
      <c r="AW38" s="215">
        <v>0</v>
      </c>
      <c r="AX38" s="215">
        <v>0</v>
      </c>
      <c r="AY38" s="215">
        <v>0</v>
      </c>
      <c r="AZ38" s="215">
        <v>0</v>
      </c>
      <c r="BA38" s="215">
        <v>0</v>
      </c>
      <c r="BB38" s="215">
        <v>0</v>
      </c>
      <c r="BC38" s="215">
        <v>0</v>
      </c>
      <c r="BD38" s="215">
        <v>0</v>
      </c>
      <c r="BE38" s="215">
        <v>0</v>
      </c>
      <c r="BF38" s="215">
        <v>0</v>
      </c>
      <c r="BG38" s="215">
        <v>192</v>
      </c>
      <c r="BH38" s="215">
        <v>187</v>
      </c>
      <c r="BI38" s="215">
        <v>182</v>
      </c>
      <c r="BJ38" s="215">
        <v>176</v>
      </c>
      <c r="BK38" s="215">
        <v>170</v>
      </c>
      <c r="BL38" s="215">
        <v>164</v>
      </c>
      <c r="BM38" s="215">
        <v>157</v>
      </c>
      <c r="BN38" s="215">
        <v>152</v>
      </c>
      <c r="BO38" s="215">
        <v>146</v>
      </c>
      <c r="BP38" s="215">
        <v>137</v>
      </c>
      <c r="BQ38" s="215">
        <v>137</v>
      </c>
      <c r="BR38" s="215">
        <v>131</v>
      </c>
      <c r="BS38" s="215">
        <v>126</v>
      </c>
      <c r="BT38" s="215">
        <v>120</v>
      </c>
      <c r="BU38" s="215">
        <v>114</v>
      </c>
      <c r="BV38" s="215">
        <v>108</v>
      </c>
      <c r="BW38" s="215">
        <v>105</v>
      </c>
      <c r="BX38" s="215">
        <v>89</v>
      </c>
      <c r="BY38" s="215">
        <v>84</v>
      </c>
      <c r="BZ38" s="215">
        <v>79</v>
      </c>
      <c r="CA38" s="215">
        <v>73</v>
      </c>
      <c r="CB38" s="215">
        <v>67</v>
      </c>
      <c r="CC38" s="215">
        <v>62</v>
      </c>
      <c r="CD38" s="215">
        <v>59</v>
      </c>
      <c r="CE38" s="215">
        <v>57</v>
      </c>
      <c r="CF38" s="215">
        <v>54</v>
      </c>
      <c r="CG38" s="216">
        <v>49</v>
      </c>
    </row>
    <row r="39" spans="2:85" x14ac:dyDescent="0.35">
      <c r="B39" s="249" t="s">
        <v>409</v>
      </c>
      <c r="D39" s="215">
        <v>0</v>
      </c>
      <c r="E39" s="215">
        <v>0</v>
      </c>
      <c r="F39" s="215">
        <v>0</v>
      </c>
      <c r="G39" s="215">
        <v>0</v>
      </c>
      <c r="H39" s="215">
        <v>0</v>
      </c>
      <c r="I39" s="215">
        <v>0</v>
      </c>
      <c r="J39" s="215">
        <v>0</v>
      </c>
      <c r="K39" s="215">
        <v>0</v>
      </c>
      <c r="L39" s="215">
        <v>0</v>
      </c>
      <c r="M39" s="215">
        <v>0</v>
      </c>
      <c r="N39" s="215">
        <v>0</v>
      </c>
      <c r="O39" s="215">
        <v>0</v>
      </c>
      <c r="P39" s="215">
        <v>0</v>
      </c>
      <c r="Q39" s="215">
        <v>0</v>
      </c>
      <c r="R39" s="215">
        <v>0</v>
      </c>
      <c r="S39" s="215">
        <v>0</v>
      </c>
      <c r="T39" s="215">
        <v>0</v>
      </c>
      <c r="U39" s="215">
        <v>0</v>
      </c>
      <c r="V39" s="215">
        <v>0</v>
      </c>
      <c r="W39" s="215">
        <v>0</v>
      </c>
      <c r="X39" s="215">
        <v>0</v>
      </c>
      <c r="Y39" s="215">
        <v>0</v>
      </c>
      <c r="Z39" s="215">
        <v>0</v>
      </c>
      <c r="AA39" s="215">
        <v>0</v>
      </c>
      <c r="AB39" s="215">
        <v>0</v>
      </c>
      <c r="AC39" s="215">
        <v>0</v>
      </c>
      <c r="AD39" s="215">
        <v>0</v>
      </c>
      <c r="AE39" s="215">
        <v>0</v>
      </c>
      <c r="AF39" s="215">
        <v>0</v>
      </c>
      <c r="AG39" s="215">
        <v>0</v>
      </c>
      <c r="AH39" s="215">
        <v>0</v>
      </c>
      <c r="AI39" s="215">
        <v>0</v>
      </c>
      <c r="AJ39" s="215">
        <v>0</v>
      </c>
      <c r="AK39" s="215">
        <v>0</v>
      </c>
      <c r="AL39" s="215">
        <v>0</v>
      </c>
      <c r="AM39" s="215">
        <v>0</v>
      </c>
      <c r="AN39" s="215">
        <v>0</v>
      </c>
      <c r="AO39" s="215">
        <v>0</v>
      </c>
      <c r="AP39" s="215">
        <v>0</v>
      </c>
      <c r="AQ39" s="215">
        <v>0</v>
      </c>
      <c r="AR39" s="215">
        <v>0</v>
      </c>
      <c r="AS39" s="215">
        <v>0</v>
      </c>
      <c r="AT39" s="215">
        <v>0</v>
      </c>
      <c r="AU39" s="215">
        <v>0</v>
      </c>
      <c r="AV39" s="215">
        <v>0</v>
      </c>
      <c r="AW39" s="215">
        <v>0</v>
      </c>
      <c r="AX39" s="215">
        <v>0</v>
      </c>
      <c r="AY39" s="215">
        <v>0</v>
      </c>
      <c r="AZ39" s="215">
        <v>1931</v>
      </c>
      <c r="BA39" s="215">
        <v>1252</v>
      </c>
      <c r="BB39" s="215">
        <v>1110</v>
      </c>
      <c r="BC39" s="215">
        <v>1177</v>
      </c>
      <c r="BD39" s="215">
        <v>1022</v>
      </c>
      <c r="BE39" s="215">
        <v>932</v>
      </c>
      <c r="BF39" s="215">
        <v>920</v>
      </c>
      <c r="BG39" s="215">
        <v>898</v>
      </c>
      <c r="BH39" s="215">
        <v>819</v>
      </c>
      <c r="BI39" s="215">
        <v>870</v>
      </c>
      <c r="BJ39" s="215">
        <v>927</v>
      </c>
      <c r="BK39" s="215">
        <v>818</v>
      </c>
      <c r="BL39" s="215">
        <v>1025</v>
      </c>
      <c r="BM39" s="215">
        <v>1538</v>
      </c>
      <c r="BN39" s="215">
        <v>1415</v>
      </c>
      <c r="BO39" s="215">
        <v>1515</v>
      </c>
      <c r="BP39" s="215">
        <v>1507</v>
      </c>
      <c r="BQ39" s="215">
        <v>1273</v>
      </c>
      <c r="BR39" s="215">
        <v>885</v>
      </c>
      <c r="BS39" s="215">
        <v>652</v>
      </c>
      <c r="BT39" s="215">
        <v>564</v>
      </c>
      <c r="BU39" s="215">
        <v>443</v>
      </c>
      <c r="BV39" s="215">
        <v>333</v>
      </c>
      <c r="BW39" s="215">
        <v>171</v>
      </c>
      <c r="BX39" s="215">
        <v>277</v>
      </c>
      <c r="BY39" s="215">
        <v>127</v>
      </c>
      <c r="BZ39" s="215">
        <v>78</v>
      </c>
      <c r="CA39" s="215">
        <v>73</v>
      </c>
      <c r="CB39" s="215">
        <v>71</v>
      </c>
      <c r="CC39" s="215">
        <v>60</v>
      </c>
      <c r="CD39" s="215">
        <v>59</v>
      </c>
      <c r="CE39" s="215">
        <v>58</v>
      </c>
      <c r="CF39" s="215">
        <v>58</v>
      </c>
      <c r="CG39" s="216">
        <v>58</v>
      </c>
    </row>
    <row r="40" spans="2:85" x14ac:dyDescent="0.35">
      <c r="B40" s="218" t="s">
        <v>383</v>
      </c>
      <c r="D40" s="215">
        <v>0</v>
      </c>
      <c r="E40" s="215">
        <v>0</v>
      </c>
      <c r="F40" s="215">
        <v>0</v>
      </c>
      <c r="G40" s="215">
        <v>0</v>
      </c>
      <c r="H40" s="215">
        <v>0</v>
      </c>
      <c r="I40" s="215">
        <v>0</v>
      </c>
      <c r="J40" s="215">
        <v>0</v>
      </c>
      <c r="K40" s="215">
        <v>0</v>
      </c>
      <c r="L40" s="215">
        <v>0</v>
      </c>
      <c r="M40" s="215">
        <v>0</v>
      </c>
      <c r="N40" s="215">
        <v>0</v>
      </c>
      <c r="O40" s="215">
        <v>0</v>
      </c>
      <c r="P40" s="215">
        <v>0</v>
      </c>
      <c r="Q40" s="215">
        <v>0</v>
      </c>
      <c r="R40" s="215">
        <v>0</v>
      </c>
      <c r="S40" s="215">
        <v>0</v>
      </c>
      <c r="T40" s="215">
        <v>0</v>
      </c>
      <c r="U40" s="215">
        <v>0</v>
      </c>
      <c r="V40" s="215">
        <v>0</v>
      </c>
      <c r="W40" s="215">
        <v>0</v>
      </c>
      <c r="X40" s="215">
        <v>0</v>
      </c>
      <c r="Y40" s="215">
        <v>0</v>
      </c>
      <c r="Z40" s="215">
        <v>0</v>
      </c>
      <c r="AA40" s="215">
        <v>0</v>
      </c>
      <c r="AB40" s="215">
        <v>0</v>
      </c>
      <c r="AC40" s="215">
        <v>0</v>
      </c>
      <c r="AD40" s="215">
        <v>0</v>
      </c>
      <c r="AE40" s="215">
        <v>0</v>
      </c>
      <c r="AF40" s="215">
        <v>0</v>
      </c>
      <c r="AG40" s="215">
        <v>0</v>
      </c>
      <c r="AH40" s="215">
        <v>0</v>
      </c>
      <c r="AI40" s="215">
        <v>0</v>
      </c>
      <c r="AJ40" s="215">
        <v>0</v>
      </c>
      <c r="AK40" s="215">
        <v>0</v>
      </c>
      <c r="AL40" s="215">
        <v>0</v>
      </c>
      <c r="AM40" s="215">
        <v>0</v>
      </c>
      <c r="AN40" s="215">
        <v>0</v>
      </c>
      <c r="AO40" s="215">
        <v>0</v>
      </c>
      <c r="AP40" s="215">
        <v>0</v>
      </c>
      <c r="AQ40" s="215">
        <v>0</v>
      </c>
      <c r="AR40" s="215">
        <v>0</v>
      </c>
      <c r="AS40" s="215">
        <v>0</v>
      </c>
      <c r="AT40" s="215">
        <v>0</v>
      </c>
      <c r="AU40" s="215">
        <v>0</v>
      </c>
      <c r="AV40" s="215">
        <v>0</v>
      </c>
      <c r="AW40" s="215">
        <v>0</v>
      </c>
      <c r="AX40" s="215">
        <v>0</v>
      </c>
      <c r="AY40" s="215">
        <v>0</v>
      </c>
      <c r="AZ40" s="215">
        <v>308</v>
      </c>
      <c r="BA40" s="215">
        <v>170</v>
      </c>
      <c r="BB40" s="215">
        <v>162</v>
      </c>
      <c r="BC40" s="215">
        <v>178</v>
      </c>
      <c r="BD40" s="215">
        <v>168</v>
      </c>
      <c r="BE40" s="215">
        <v>178</v>
      </c>
      <c r="BF40" s="215">
        <v>190</v>
      </c>
      <c r="BG40" s="215">
        <v>185</v>
      </c>
      <c r="BH40" s="215">
        <v>158</v>
      </c>
      <c r="BI40" s="215">
        <v>165</v>
      </c>
      <c r="BJ40" s="215">
        <v>157</v>
      </c>
      <c r="BK40" s="215">
        <v>142</v>
      </c>
      <c r="BL40" s="215">
        <v>244</v>
      </c>
      <c r="BM40" s="215">
        <v>321</v>
      </c>
      <c r="BN40" s="215">
        <v>234</v>
      </c>
      <c r="BO40" s="215">
        <v>212</v>
      </c>
      <c r="BP40" s="215">
        <v>178</v>
      </c>
      <c r="BQ40" s="215">
        <v>145</v>
      </c>
      <c r="BR40" s="215">
        <v>111</v>
      </c>
      <c r="BS40" s="215">
        <v>86</v>
      </c>
      <c r="BT40" s="215">
        <v>92</v>
      </c>
      <c r="BU40" s="215">
        <v>68</v>
      </c>
      <c r="BV40" s="215">
        <v>38</v>
      </c>
      <c r="BW40" s="215">
        <v>24</v>
      </c>
      <c r="BX40" s="215">
        <v>156</v>
      </c>
      <c r="BY40" s="215">
        <v>48</v>
      </c>
      <c r="BZ40" s="215">
        <v>28</v>
      </c>
      <c r="CA40" s="215">
        <v>37</v>
      </c>
      <c r="CB40" s="215">
        <v>46</v>
      </c>
      <c r="CC40" s="215">
        <v>49</v>
      </c>
      <c r="CD40" s="215">
        <v>48</v>
      </c>
      <c r="CE40" s="215">
        <v>47</v>
      </c>
      <c r="CF40" s="215">
        <v>47</v>
      </c>
      <c r="CG40" s="216">
        <v>47</v>
      </c>
    </row>
    <row r="41" spans="2:85" x14ac:dyDescent="0.35">
      <c r="B41" s="218" t="s">
        <v>473</v>
      </c>
      <c r="D41" s="215">
        <v>0</v>
      </c>
      <c r="E41" s="215">
        <v>0</v>
      </c>
      <c r="F41" s="215">
        <v>0</v>
      </c>
      <c r="G41" s="215">
        <v>0</v>
      </c>
      <c r="H41" s="215">
        <v>0</v>
      </c>
      <c r="I41" s="215">
        <v>0</v>
      </c>
      <c r="J41" s="215">
        <v>0</v>
      </c>
      <c r="K41" s="215">
        <v>0</v>
      </c>
      <c r="L41" s="215">
        <v>0</v>
      </c>
      <c r="M41" s="215">
        <v>0</v>
      </c>
      <c r="N41" s="215">
        <v>0</v>
      </c>
      <c r="O41" s="215">
        <v>0</v>
      </c>
      <c r="P41" s="215">
        <v>0</v>
      </c>
      <c r="Q41" s="215">
        <v>0</v>
      </c>
      <c r="R41" s="215">
        <v>0</v>
      </c>
      <c r="S41" s="215">
        <v>0</v>
      </c>
      <c r="T41" s="215">
        <v>0</v>
      </c>
      <c r="U41" s="215">
        <v>0</v>
      </c>
      <c r="V41" s="215">
        <v>0</v>
      </c>
      <c r="W41" s="215">
        <v>0</v>
      </c>
      <c r="X41" s="215">
        <v>0</v>
      </c>
      <c r="Y41" s="215">
        <v>0</v>
      </c>
      <c r="Z41" s="215">
        <v>0</v>
      </c>
      <c r="AA41" s="215">
        <v>0</v>
      </c>
      <c r="AB41" s="215">
        <v>0</v>
      </c>
      <c r="AC41" s="215">
        <v>0</v>
      </c>
      <c r="AD41" s="215">
        <v>0</v>
      </c>
      <c r="AE41" s="215">
        <v>0</v>
      </c>
      <c r="AF41" s="215">
        <v>0</v>
      </c>
      <c r="AG41" s="215">
        <v>0</v>
      </c>
      <c r="AH41" s="215">
        <v>0</v>
      </c>
      <c r="AI41" s="215">
        <v>0</v>
      </c>
      <c r="AJ41" s="215">
        <v>0</v>
      </c>
      <c r="AK41" s="215">
        <v>0</v>
      </c>
      <c r="AL41" s="215">
        <v>0</v>
      </c>
      <c r="AM41" s="215">
        <v>0</v>
      </c>
      <c r="AN41" s="215">
        <v>0</v>
      </c>
      <c r="AO41" s="215">
        <v>0</v>
      </c>
      <c r="AP41" s="215">
        <v>0</v>
      </c>
      <c r="AQ41" s="215">
        <v>0</v>
      </c>
      <c r="AR41" s="215">
        <v>0</v>
      </c>
      <c r="AS41" s="215">
        <v>0</v>
      </c>
      <c r="AT41" s="215">
        <v>0</v>
      </c>
      <c r="AU41" s="215">
        <v>0</v>
      </c>
      <c r="AV41" s="215">
        <v>0</v>
      </c>
      <c r="AW41" s="215">
        <v>0</v>
      </c>
      <c r="AX41" s="215">
        <v>0</v>
      </c>
      <c r="AY41" s="215">
        <v>0</v>
      </c>
      <c r="AZ41" s="215">
        <v>48</v>
      </c>
      <c r="BA41" s="215">
        <v>25</v>
      </c>
      <c r="BB41" s="215">
        <v>23</v>
      </c>
      <c r="BC41" s="215">
        <v>24</v>
      </c>
      <c r="BD41" s="215">
        <v>21</v>
      </c>
      <c r="BE41" s="215">
        <v>20</v>
      </c>
      <c r="BF41" s="215">
        <v>19</v>
      </c>
      <c r="BG41" s="215">
        <v>18</v>
      </c>
      <c r="BH41" s="215">
        <v>14</v>
      </c>
      <c r="BI41" s="215">
        <v>15</v>
      </c>
      <c r="BJ41" s="215">
        <v>15</v>
      </c>
      <c r="BK41" s="215">
        <v>13</v>
      </c>
      <c r="BL41" s="215">
        <v>21</v>
      </c>
      <c r="BM41" s="215">
        <v>30</v>
      </c>
      <c r="BN41" s="215">
        <v>22</v>
      </c>
      <c r="BO41" s="215">
        <v>19</v>
      </c>
      <c r="BP41" s="215">
        <v>18</v>
      </c>
      <c r="BQ41" s="215">
        <v>15</v>
      </c>
      <c r="BR41" s="215">
        <v>11</v>
      </c>
      <c r="BS41" s="215">
        <v>9</v>
      </c>
      <c r="BT41" s="215">
        <v>8</v>
      </c>
      <c r="BU41" s="215">
        <v>6</v>
      </c>
      <c r="BV41" s="215">
        <v>3</v>
      </c>
      <c r="BW41" s="215">
        <v>0</v>
      </c>
      <c r="BX41" s="215">
        <v>0</v>
      </c>
      <c r="BY41" s="215">
        <v>0</v>
      </c>
      <c r="BZ41" s="215">
        <v>0</v>
      </c>
      <c r="CA41" s="215">
        <v>0</v>
      </c>
      <c r="CB41" s="215">
        <v>0</v>
      </c>
      <c r="CC41" s="215">
        <v>0</v>
      </c>
      <c r="CD41" s="215">
        <v>0</v>
      </c>
      <c r="CE41" s="215">
        <v>0</v>
      </c>
      <c r="CF41" s="215">
        <v>0</v>
      </c>
      <c r="CG41" s="216">
        <v>0</v>
      </c>
    </row>
    <row r="42" spans="2:85" x14ac:dyDescent="0.35">
      <c r="B42" s="218" t="s">
        <v>394</v>
      </c>
      <c r="D42" s="215">
        <v>0</v>
      </c>
      <c r="E42" s="215">
        <v>0</v>
      </c>
      <c r="F42" s="215">
        <v>0</v>
      </c>
      <c r="G42" s="215">
        <v>0</v>
      </c>
      <c r="H42" s="215">
        <v>0</v>
      </c>
      <c r="I42" s="215">
        <v>0</v>
      </c>
      <c r="J42" s="215">
        <v>0</v>
      </c>
      <c r="K42" s="215">
        <v>0</v>
      </c>
      <c r="L42" s="215">
        <v>0</v>
      </c>
      <c r="M42" s="215">
        <v>0</v>
      </c>
      <c r="N42" s="215">
        <v>0</v>
      </c>
      <c r="O42" s="215">
        <v>0</v>
      </c>
      <c r="P42" s="215">
        <v>0</v>
      </c>
      <c r="Q42" s="215">
        <v>0</v>
      </c>
      <c r="R42" s="215">
        <v>0</v>
      </c>
      <c r="S42" s="215">
        <v>0</v>
      </c>
      <c r="T42" s="215">
        <v>0</v>
      </c>
      <c r="U42" s="215">
        <v>0</v>
      </c>
      <c r="V42" s="215">
        <v>0</v>
      </c>
      <c r="W42" s="215">
        <v>0</v>
      </c>
      <c r="X42" s="215">
        <v>0</v>
      </c>
      <c r="Y42" s="215">
        <v>0</v>
      </c>
      <c r="Z42" s="215">
        <v>0</v>
      </c>
      <c r="AA42" s="215">
        <v>0</v>
      </c>
      <c r="AB42" s="215">
        <v>0</v>
      </c>
      <c r="AC42" s="215">
        <v>0</v>
      </c>
      <c r="AD42" s="215">
        <v>0</v>
      </c>
      <c r="AE42" s="215">
        <v>0</v>
      </c>
      <c r="AF42" s="215">
        <v>0</v>
      </c>
      <c r="AG42" s="215">
        <v>0</v>
      </c>
      <c r="AH42" s="215">
        <v>0</v>
      </c>
      <c r="AI42" s="215">
        <v>0</v>
      </c>
      <c r="AJ42" s="215">
        <v>0</v>
      </c>
      <c r="AK42" s="215">
        <v>0</v>
      </c>
      <c r="AL42" s="215">
        <v>0</v>
      </c>
      <c r="AM42" s="215">
        <v>0</v>
      </c>
      <c r="AN42" s="215">
        <v>0</v>
      </c>
      <c r="AO42" s="215">
        <v>0</v>
      </c>
      <c r="AP42" s="215">
        <v>0</v>
      </c>
      <c r="AQ42" s="215">
        <v>0</v>
      </c>
      <c r="AR42" s="215">
        <v>0</v>
      </c>
      <c r="AS42" s="215">
        <v>0</v>
      </c>
      <c r="AT42" s="215">
        <v>0</v>
      </c>
      <c r="AU42" s="215">
        <v>0</v>
      </c>
      <c r="AV42" s="215">
        <v>0</v>
      </c>
      <c r="AW42" s="215">
        <v>0</v>
      </c>
      <c r="AX42" s="215">
        <v>0</v>
      </c>
      <c r="AY42" s="215">
        <v>0</v>
      </c>
      <c r="AZ42" s="215">
        <v>1389</v>
      </c>
      <c r="BA42" s="215">
        <v>962</v>
      </c>
      <c r="BB42" s="215">
        <v>846</v>
      </c>
      <c r="BC42" s="215">
        <v>888</v>
      </c>
      <c r="BD42" s="215">
        <v>764</v>
      </c>
      <c r="BE42" s="215">
        <v>666</v>
      </c>
      <c r="BF42" s="215">
        <v>646</v>
      </c>
      <c r="BG42" s="215">
        <v>631</v>
      </c>
      <c r="BH42" s="215">
        <v>588</v>
      </c>
      <c r="BI42" s="215">
        <v>632</v>
      </c>
      <c r="BJ42" s="215">
        <v>691</v>
      </c>
      <c r="BK42" s="215">
        <v>609</v>
      </c>
      <c r="BL42" s="215">
        <v>695</v>
      </c>
      <c r="BM42" s="215">
        <v>1072</v>
      </c>
      <c r="BN42" s="215">
        <v>1069</v>
      </c>
      <c r="BO42" s="215">
        <v>1208</v>
      </c>
      <c r="BP42" s="215">
        <v>1242</v>
      </c>
      <c r="BQ42" s="215">
        <v>1045</v>
      </c>
      <c r="BR42" s="215">
        <v>710</v>
      </c>
      <c r="BS42" s="215">
        <v>522</v>
      </c>
      <c r="BT42" s="215">
        <v>424</v>
      </c>
      <c r="BU42" s="215">
        <v>333</v>
      </c>
      <c r="BV42" s="215">
        <v>274</v>
      </c>
      <c r="BW42" s="215">
        <v>138</v>
      </c>
      <c r="BX42" s="215">
        <v>97</v>
      </c>
      <c r="BY42" s="215">
        <v>66</v>
      </c>
      <c r="BZ42" s="215">
        <v>42</v>
      </c>
      <c r="CA42" s="215">
        <v>28</v>
      </c>
      <c r="CB42" s="215">
        <v>15</v>
      </c>
      <c r="CC42" s="215">
        <v>0</v>
      </c>
      <c r="CD42" s="215">
        <v>0</v>
      </c>
      <c r="CE42" s="215">
        <v>0</v>
      </c>
      <c r="CF42" s="215">
        <v>0</v>
      </c>
      <c r="CG42" s="216">
        <v>0</v>
      </c>
    </row>
    <row r="43" spans="2:85" x14ac:dyDescent="0.35">
      <c r="B43" s="218" t="s">
        <v>475</v>
      </c>
      <c r="D43" s="215">
        <v>0</v>
      </c>
      <c r="E43" s="215">
        <v>0</v>
      </c>
      <c r="F43" s="215">
        <v>0</v>
      </c>
      <c r="G43" s="215">
        <v>0</v>
      </c>
      <c r="H43" s="215">
        <v>0</v>
      </c>
      <c r="I43" s="215">
        <v>0</v>
      </c>
      <c r="J43" s="215">
        <v>0</v>
      </c>
      <c r="K43" s="215">
        <v>0</v>
      </c>
      <c r="L43" s="215">
        <v>0</v>
      </c>
      <c r="M43" s="215">
        <v>0</v>
      </c>
      <c r="N43" s="215">
        <v>0</v>
      </c>
      <c r="O43" s="215">
        <v>0</v>
      </c>
      <c r="P43" s="215">
        <v>0</v>
      </c>
      <c r="Q43" s="215">
        <v>0</v>
      </c>
      <c r="R43" s="215">
        <v>0</v>
      </c>
      <c r="S43" s="215">
        <v>0</v>
      </c>
      <c r="T43" s="215">
        <v>0</v>
      </c>
      <c r="U43" s="215">
        <v>0</v>
      </c>
      <c r="V43" s="215">
        <v>0</v>
      </c>
      <c r="W43" s="215">
        <v>0</v>
      </c>
      <c r="X43" s="215">
        <v>0</v>
      </c>
      <c r="Y43" s="215">
        <v>0</v>
      </c>
      <c r="Z43" s="215">
        <v>0</v>
      </c>
      <c r="AA43" s="215">
        <v>0</v>
      </c>
      <c r="AB43" s="215">
        <v>0</v>
      </c>
      <c r="AC43" s="215">
        <v>0</v>
      </c>
      <c r="AD43" s="215">
        <v>0</v>
      </c>
      <c r="AE43" s="215">
        <v>0</v>
      </c>
      <c r="AF43" s="215">
        <v>0</v>
      </c>
      <c r="AG43" s="215">
        <v>0</v>
      </c>
      <c r="AH43" s="215">
        <v>0</v>
      </c>
      <c r="AI43" s="215">
        <v>0</v>
      </c>
      <c r="AJ43" s="215">
        <v>0</v>
      </c>
      <c r="AK43" s="215">
        <v>0</v>
      </c>
      <c r="AL43" s="215">
        <v>0</v>
      </c>
      <c r="AM43" s="215">
        <v>0</v>
      </c>
      <c r="AN43" s="215">
        <v>0</v>
      </c>
      <c r="AO43" s="215">
        <v>0</v>
      </c>
      <c r="AP43" s="215">
        <v>0</v>
      </c>
      <c r="AQ43" s="215">
        <v>0</v>
      </c>
      <c r="AR43" s="215">
        <v>0</v>
      </c>
      <c r="AS43" s="215">
        <v>0</v>
      </c>
      <c r="AT43" s="215">
        <v>0</v>
      </c>
      <c r="AU43" s="215">
        <v>0</v>
      </c>
      <c r="AV43" s="215">
        <v>0</v>
      </c>
      <c r="AW43" s="215">
        <v>0</v>
      </c>
      <c r="AX43" s="215">
        <v>0</v>
      </c>
      <c r="AY43" s="215">
        <v>0</v>
      </c>
      <c r="AZ43" s="215">
        <v>187</v>
      </c>
      <c r="BA43" s="215">
        <v>96</v>
      </c>
      <c r="BB43" s="215">
        <v>79</v>
      </c>
      <c r="BC43" s="215">
        <v>87</v>
      </c>
      <c r="BD43" s="215">
        <v>69</v>
      </c>
      <c r="BE43" s="215">
        <v>67</v>
      </c>
      <c r="BF43" s="215">
        <v>65</v>
      </c>
      <c r="BG43" s="215">
        <v>64</v>
      </c>
      <c r="BH43" s="215">
        <v>59</v>
      </c>
      <c r="BI43" s="215">
        <v>58</v>
      </c>
      <c r="BJ43" s="215">
        <v>64</v>
      </c>
      <c r="BK43" s="215">
        <v>54</v>
      </c>
      <c r="BL43" s="215">
        <v>66</v>
      </c>
      <c r="BM43" s="215">
        <v>114</v>
      </c>
      <c r="BN43" s="215">
        <v>91</v>
      </c>
      <c r="BO43" s="215">
        <v>77</v>
      </c>
      <c r="BP43" s="215">
        <v>69</v>
      </c>
      <c r="BQ43" s="215">
        <v>68</v>
      </c>
      <c r="BR43" s="215">
        <v>53</v>
      </c>
      <c r="BS43" s="215">
        <v>35</v>
      </c>
      <c r="BT43" s="215">
        <v>41</v>
      </c>
      <c r="BU43" s="215">
        <v>36</v>
      </c>
      <c r="BV43" s="215">
        <v>19</v>
      </c>
      <c r="BW43" s="215">
        <v>8</v>
      </c>
      <c r="BX43" s="215">
        <v>24</v>
      </c>
      <c r="BY43" s="215">
        <v>13</v>
      </c>
      <c r="BZ43" s="215">
        <v>9</v>
      </c>
      <c r="CA43" s="215">
        <v>8</v>
      </c>
      <c r="CB43" s="215">
        <v>10</v>
      </c>
      <c r="CC43" s="215">
        <v>11</v>
      </c>
      <c r="CD43" s="215">
        <v>12</v>
      </c>
      <c r="CE43" s="215">
        <v>12</v>
      </c>
      <c r="CF43" s="215">
        <v>11</v>
      </c>
      <c r="CG43" s="216">
        <v>11</v>
      </c>
    </row>
    <row r="44" spans="2:85" ht="26.25" customHeight="1" x14ac:dyDescent="0.35">
      <c r="B44" s="207" t="s">
        <v>410</v>
      </c>
      <c r="D44" s="215">
        <v>0</v>
      </c>
      <c r="E44" s="215">
        <v>0</v>
      </c>
      <c r="F44" s="215">
        <v>0</v>
      </c>
      <c r="G44" s="215">
        <v>0</v>
      </c>
      <c r="H44" s="215">
        <v>0</v>
      </c>
      <c r="I44" s="215">
        <v>0</v>
      </c>
      <c r="J44" s="215">
        <v>0</v>
      </c>
      <c r="K44" s="215">
        <v>0</v>
      </c>
      <c r="L44" s="215">
        <v>0</v>
      </c>
      <c r="M44" s="215">
        <v>0</v>
      </c>
      <c r="N44" s="215">
        <v>0</v>
      </c>
      <c r="O44" s="215">
        <v>0</v>
      </c>
      <c r="P44" s="215">
        <v>0</v>
      </c>
      <c r="Q44" s="215">
        <v>0</v>
      </c>
      <c r="R44" s="215">
        <v>0</v>
      </c>
      <c r="S44" s="215">
        <v>0</v>
      </c>
      <c r="T44" s="215">
        <v>0</v>
      </c>
      <c r="U44" s="215">
        <v>0</v>
      </c>
      <c r="V44" s="215">
        <v>0</v>
      </c>
      <c r="W44" s="215">
        <v>0</v>
      </c>
      <c r="X44" s="215">
        <v>0</v>
      </c>
      <c r="Y44" s="215">
        <v>0</v>
      </c>
      <c r="Z44" s="215">
        <v>0</v>
      </c>
      <c r="AA44" s="215">
        <v>0</v>
      </c>
      <c r="AB44" s="215">
        <v>0</v>
      </c>
      <c r="AC44" s="215">
        <v>0</v>
      </c>
      <c r="AD44" s="215">
        <v>0</v>
      </c>
      <c r="AE44" s="215">
        <v>0</v>
      </c>
      <c r="AF44" s="215">
        <v>0</v>
      </c>
      <c r="AG44" s="215">
        <v>0</v>
      </c>
      <c r="AH44" s="215">
        <v>0</v>
      </c>
      <c r="AI44" s="215">
        <v>0</v>
      </c>
      <c r="AJ44" s="215">
        <v>0</v>
      </c>
      <c r="AK44" s="215">
        <v>0</v>
      </c>
      <c r="AL44" s="215">
        <v>0</v>
      </c>
      <c r="AM44" s="215">
        <v>0</v>
      </c>
      <c r="AN44" s="215">
        <v>0</v>
      </c>
      <c r="AO44" s="215">
        <v>0</v>
      </c>
      <c r="AP44" s="215">
        <v>0</v>
      </c>
      <c r="AQ44" s="215">
        <v>0</v>
      </c>
      <c r="AR44" s="215">
        <v>0</v>
      </c>
      <c r="AS44" s="215">
        <v>0</v>
      </c>
      <c r="AT44" s="215">
        <v>0</v>
      </c>
      <c r="AU44" s="215">
        <v>11</v>
      </c>
      <c r="AV44" s="215">
        <v>13</v>
      </c>
      <c r="AW44" s="215">
        <v>12</v>
      </c>
      <c r="AX44" s="215">
        <v>11</v>
      </c>
      <c r="AY44" s="215">
        <v>13</v>
      </c>
      <c r="AZ44" s="215">
        <v>12</v>
      </c>
      <c r="BA44" s="215">
        <v>11</v>
      </c>
      <c r="BB44" s="215">
        <v>13</v>
      </c>
      <c r="BC44" s="215">
        <v>13</v>
      </c>
      <c r="BD44" s="215">
        <v>15</v>
      </c>
      <c r="BE44" s="215">
        <v>17</v>
      </c>
      <c r="BF44" s="215">
        <v>17</v>
      </c>
      <c r="BG44" s="215">
        <v>25</v>
      </c>
      <c r="BH44" s="215">
        <v>29</v>
      </c>
      <c r="BI44" s="215">
        <v>31</v>
      </c>
      <c r="BJ44" s="215">
        <v>30</v>
      </c>
      <c r="BK44" s="215">
        <v>44</v>
      </c>
      <c r="BL44" s="215">
        <v>54</v>
      </c>
      <c r="BM44" s="215">
        <v>56</v>
      </c>
      <c r="BN44" s="215">
        <v>54</v>
      </c>
      <c r="BO44" s="215">
        <v>57</v>
      </c>
      <c r="BP44" s="215">
        <v>60</v>
      </c>
      <c r="BQ44" s="215">
        <v>58</v>
      </c>
      <c r="BR44" s="215">
        <v>59</v>
      </c>
      <c r="BS44" s="215">
        <v>62</v>
      </c>
      <c r="BT44" s="215">
        <v>61</v>
      </c>
      <c r="BU44" s="215">
        <v>59</v>
      </c>
      <c r="BV44" s="215">
        <v>58</v>
      </c>
      <c r="BW44" s="215">
        <v>55</v>
      </c>
      <c r="BX44" s="215">
        <v>49</v>
      </c>
      <c r="BY44" s="215">
        <v>45</v>
      </c>
      <c r="BZ44" s="215">
        <v>48</v>
      </c>
      <c r="CA44" s="215">
        <v>46</v>
      </c>
      <c r="CB44" s="215">
        <v>46</v>
      </c>
      <c r="CC44" s="215">
        <v>46</v>
      </c>
      <c r="CD44" s="215">
        <v>47</v>
      </c>
      <c r="CE44" s="215">
        <v>48</v>
      </c>
      <c r="CF44" s="215">
        <v>49</v>
      </c>
      <c r="CG44" s="216">
        <v>49</v>
      </c>
    </row>
    <row r="45" spans="2:85" x14ac:dyDescent="0.35">
      <c r="B45" s="207" t="s">
        <v>486</v>
      </c>
      <c r="D45" s="215">
        <v>0</v>
      </c>
      <c r="E45" s="215">
        <v>0</v>
      </c>
      <c r="F45" s="215">
        <v>0</v>
      </c>
      <c r="G45" s="215">
        <v>0</v>
      </c>
      <c r="H45" s="215">
        <v>0</v>
      </c>
      <c r="I45" s="215">
        <v>0</v>
      </c>
      <c r="J45" s="215">
        <v>0</v>
      </c>
      <c r="K45" s="215">
        <v>0</v>
      </c>
      <c r="L45" s="215">
        <v>0</v>
      </c>
      <c r="M45" s="215">
        <v>0</v>
      </c>
      <c r="N45" s="215">
        <v>0</v>
      </c>
      <c r="O45" s="215">
        <v>0</v>
      </c>
      <c r="P45" s="215">
        <v>0</v>
      </c>
      <c r="Q45" s="215">
        <v>0</v>
      </c>
      <c r="R45" s="215">
        <v>0</v>
      </c>
      <c r="S45" s="215">
        <v>0</v>
      </c>
      <c r="T45" s="215">
        <v>0</v>
      </c>
      <c r="U45" s="215">
        <v>0</v>
      </c>
      <c r="V45" s="215">
        <v>0</v>
      </c>
      <c r="W45" s="215">
        <v>0</v>
      </c>
      <c r="X45" s="215">
        <v>0</v>
      </c>
      <c r="Y45" s="215">
        <v>0</v>
      </c>
      <c r="Z45" s="215">
        <v>0</v>
      </c>
      <c r="AA45" s="215">
        <v>0</v>
      </c>
      <c r="AB45" s="215">
        <v>0</v>
      </c>
      <c r="AC45" s="215">
        <v>0</v>
      </c>
      <c r="AD45" s="215">
        <v>0</v>
      </c>
      <c r="AE45" s="215">
        <v>0</v>
      </c>
      <c r="AF45" s="215">
        <v>31</v>
      </c>
      <c r="AG45" s="215">
        <v>44</v>
      </c>
      <c r="AH45" s="215">
        <v>61</v>
      </c>
      <c r="AI45" s="215">
        <v>86</v>
      </c>
      <c r="AJ45" s="215">
        <v>114</v>
      </c>
      <c r="AK45" s="215">
        <v>131</v>
      </c>
      <c r="AL45" s="215">
        <v>154</v>
      </c>
      <c r="AM45" s="215">
        <v>185</v>
      </c>
      <c r="AN45" s="215">
        <v>216</v>
      </c>
      <c r="AO45" s="215">
        <v>246</v>
      </c>
      <c r="AP45" s="215">
        <v>275</v>
      </c>
      <c r="AQ45" s="215">
        <v>303</v>
      </c>
      <c r="AR45" s="215">
        <v>325</v>
      </c>
      <c r="AS45" s="215">
        <v>345</v>
      </c>
      <c r="AT45" s="215">
        <v>364</v>
      </c>
      <c r="AU45" s="215">
        <v>387</v>
      </c>
      <c r="AV45" s="215">
        <v>0</v>
      </c>
      <c r="AW45" s="215">
        <v>0</v>
      </c>
      <c r="AX45" s="215">
        <v>0</v>
      </c>
      <c r="AY45" s="215">
        <v>0</v>
      </c>
      <c r="AZ45" s="215">
        <v>0</v>
      </c>
      <c r="BA45" s="215">
        <v>0</v>
      </c>
      <c r="BB45" s="215">
        <v>0</v>
      </c>
      <c r="BC45" s="215">
        <v>0</v>
      </c>
      <c r="BD45" s="215">
        <v>0</v>
      </c>
      <c r="BE45" s="215">
        <v>0</v>
      </c>
      <c r="BF45" s="215">
        <v>0</v>
      </c>
      <c r="BG45" s="215">
        <v>0</v>
      </c>
      <c r="BH45" s="215">
        <v>0</v>
      </c>
      <c r="BI45" s="215">
        <v>0</v>
      </c>
      <c r="BJ45" s="215">
        <v>0</v>
      </c>
      <c r="BK45" s="215">
        <v>0</v>
      </c>
      <c r="BL45" s="215">
        <v>0</v>
      </c>
      <c r="BM45" s="215">
        <v>0</v>
      </c>
      <c r="BN45" s="215">
        <v>0</v>
      </c>
      <c r="BO45" s="215">
        <v>0</v>
      </c>
      <c r="BP45" s="215">
        <v>0</v>
      </c>
      <c r="BQ45" s="215">
        <v>0</v>
      </c>
      <c r="BR45" s="215">
        <v>0</v>
      </c>
      <c r="BS45" s="215">
        <v>0</v>
      </c>
      <c r="BT45" s="215">
        <v>0</v>
      </c>
      <c r="BU45" s="215">
        <v>0</v>
      </c>
      <c r="BV45" s="215">
        <v>0</v>
      </c>
      <c r="BW45" s="215">
        <v>0</v>
      </c>
      <c r="BX45" s="215">
        <v>0</v>
      </c>
      <c r="BY45" s="215">
        <v>0</v>
      </c>
      <c r="BZ45" s="215">
        <v>0</v>
      </c>
      <c r="CA45" s="215">
        <v>0</v>
      </c>
      <c r="CB45" s="215">
        <v>0</v>
      </c>
      <c r="CC45" s="215">
        <v>0</v>
      </c>
      <c r="CD45" s="215">
        <v>0</v>
      </c>
      <c r="CE45" s="215">
        <v>0</v>
      </c>
      <c r="CF45" s="215">
        <v>0</v>
      </c>
      <c r="CG45" s="216">
        <v>0</v>
      </c>
    </row>
    <row r="46" spans="2:85" x14ac:dyDescent="0.35">
      <c r="B46" s="10" t="s">
        <v>420</v>
      </c>
      <c r="D46" s="215">
        <v>0</v>
      </c>
      <c r="E46" s="215">
        <v>0</v>
      </c>
      <c r="F46" s="215">
        <v>0</v>
      </c>
      <c r="G46" s="215">
        <v>0</v>
      </c>
      <c r="H46" s="215">
        <v>0</v>
      </c>
      <c r="I46" s="215">
        <v>0</v>
      </c>
      <c r="J46" s="215">
        <v>0</v>
      </c>
      <c r="K46" s="215">
        <v>0</v>
      </c>
      <c r="L46" s="215">
        <v>0</v>
      </c>
      <c r="M46" s="215">
        <v>0</v>
      </c>
      <c r="N46" s="215">
        <v>0</v>
      </c>
      <c r="O46" s="215">
        <v>0</v>
      </c>
      <c r="P46" s="215">
        <v>0</v>
      </c>
      <c r="Q46" s="215">
        <v>0</v>
      </c>
      <c r="R46" s="215">
        <v>0</v>
      </c>
      <c r="S46" s="215">
        <v>0</v>
      </c>
      <c r="T46" s="215">
        <v>0</v>
      </c>
      <c r="U46" s="215">
        <v>0</v>
      </c>
      <c r="V46" s="215">
        <v>0</v>
      </c>
      <c r="W46" s="215">
        <v>0</v>
      </c>
      <c r="X46" s="215">
        <v>0</v>
      </c>
      <c r="Y46" s="215">
        <v>0</v>
      </c>
      <c r="Z46" s="215">
        <v>0</v>
      </c>
      <c r="AA46" s="215">
        <v>0</v>
      </c>
      <c r="AB46" s="215">
        <v>0</v>
      </c>
      <c r="AC46" s="215">
        <v>0</v>
      </c>
      <c r="AD46" s="215">
        <v>0</v>
      </c>
      <c r="AE46" s="215">
        <v>0</v>
      </c>
      <c r="AF46" s="215">
        <v>0</v>
      </c>
      <c r="AG46" s="215">
        <v>0</v>
      </c>
      <c r="AH46" s="215">
        <v>0</v>
      </c>
      <c r="AI46" s="215">
        <v>0</v>
      </c>
      <c r="AJ46" s="215">
        <v>0</v>
      </c>
      <c r="AK46" s="215">
        <v>0</v>
      </c>
      <c r="AL46" s="215">
        <v>0</v>
      </c>
      <c r="AM46" s="215">
        <v>0</v>
      </c>
      <c r="AN46" s="215">
        <v>0</v>
      </c>
      <c r="AO46" s="215">
        <v>0</v>
      </c>
      <c r="AP46" s="215">
        <v>0</v>
      </c>
      <c r="AQ46" s="215">
        <v>0</v>
      </c>
      <c r="AR46" s="215">
        <v>0</v>
      </c>
      <c r="AS46" s="215">
        <v>0</v>
      </c>
      <c r="AT46" s="215">
        <v>0</v>
      </c>
      <c r="AU46" s="215">
        <v>0</v>
      </c>
      <c r="AV46" s="215">
        <v>0</v>
      </c>
      <c r="AW46" s="215">
        <v>0</v>
      </c>
      <c r="AX46" s="215">
        <v>0</v>
      </c>
      <c r="AY46" s="215">
        <v>0</v>
      </c>
      <c r="AZ46" s="215">
        <v>0</v>
      </c>
      <c r="BA46" s="215">
        <v>0</v>
      </c>
      <c r="BB46" s="215">
        <v>0</v>
      </c>
      <c r="BC46" s="215">
        <v>0</v>
      </c>
      <c r="BD46" s="215">
        <v>0</v>
      </c>
      <c r="BE46" s="215">
        <v>0</v>
      </c>
      <c r="BF46" s="215">
        <v>0</v>
      </c>
      <c r="BG46" s="215">
        <v>0</v>
      </c>
      <c r="BH46" s="215">
        <v>0</v>
      </c>
      <c r="BI46" s="215">
        <v>0</v>
      </c>
      <c r="BJ46" s="215">
        <v>0</v>
      </c>
      <c r="BK46" s="215">
        <v>0</v>
      </c>
      <c r="BL46" s="215">
        <v>0</v>
      </c>
      <c r="BM46" s="215">
        <v>0</v>
      </c>
      <c r="BN46" s="215">
        <v>0</v>
      </c>
      <c r="BO46" s="215">
        <v>0</v>
      </c>
      <c r="BP46" s="215">
        <v>0</v>
      </c>
      <c r="BQ46" s="215">
        <v>12</v>
      </c>
      <c r="BR46" s="215">
        <v>184</v>
      </c>
      <c r="BS46" s="215">
        <v>570</v>
      </c>
      <c r="BT46" s="215">
        <v>969</v>
      </c>
      <c r="BU46" s="215">
        <v>1394</v>
      </c>
      <c r="BV46" s="215">
        <v>1717</v>
      </c>
      <c r="BW46" s="215">
        <v>1936</v>
      </c>
      <c r="BX46" s="215">
        <v>2036</v>
      </c>
      <c r="BY46" s="215">
        <v>2181</v>
      </c>
      <c r="BZ46" s="215">
        <v>2431</v>
      </c>
      <c r="CA46" s="215">
        <v>2697</v>
      </c>
      <c r="CB46" s="215">
        <v>2997</v>
      </c>
      <c r="CC46" s="215">
        <v>3251</v>
      </c>
      <c r="CD46" s="215">
        <v>3501</v>
      </c>
      <c r="CE46" s="215">
        <v>3622</v>
      </c>
      <c r="CF46" s="215">
        <v>3738</v>
      </c>
      <c r="CG46" s="216">
        <v>3845</v>
      </c>
    </row>
    <row r="47" spans="2:85" x14ac:dyDescent="0.35">
      <c r="B47" s="218" t="s">
        <v>469</v>
      </c>
      <c r="D47" s="215">
        <v>0</v>
      </c>
      <c r="E47" s="215">
        <v>0</v>
      </c>
      <c r="F47" s="215">
        <v>0</v>
      </c>
      <c r="G47" s="215">
        <v>0</v>
      </c>
      <c r="H47" s="215">
        <v>0</v>
      </c>
      <c r="I47" s="215">
        <v>0</v>
      </c>
      <c r="J47" s="215">
        <v>0</v>
      </c>
      <c r="K47" s="215">
        <v>0</v>
      </c>
      <c r="L47" s="215">
        <v>0</v>
      </c>
      <c r="M47" s="215">
        <v>0</v>
      </c>
      <c r="N47" s="215">
        <v>0</v>
      </c>
      <c r="O47" s="215">
        <v>0</v>
      </c>
      <c r="P47" s="215">
        <v>0</v>
      </c>
      <c r="Q47" s="215">
        <v>0</v>
      </c>
      <c r="R47" s="215">
        <v>0</v>
      </c>
      <c r="S47" s="215">
        <v>0</v>
      </c>
      <c r="T47" s="215">
        <v>0</v>
      </c>
      <c r="U47" s="215">
        <v>0</v>
      </c>
      <c r="V47" s="215">
        <v>0</v>
      </c>
      <c r="W47" s="215">
        <v>0</v>
      </c>
      <c r="X47" s="215">
        <v>0</v>
      </c>
      <c r="Y47" s="215">
        <v>0</v>
      </c>
      <c r="Z47" s="215">
        <v>0</v>
      </c>
      <c r="AA47" s="215">
        <v>0</v>
      </c>
      <c r="AB47" s="215">
        <v>0</v>
      </c>
      <c r="AC47" s="215">
        <v>0</v>
      </c>
      <c r="AD47" s="215">
        <v>0</v>
      </c>
      <c r="AE47" s="215">
        <v>0</v>
      </c>
      <c r="AF47" s="215">
        <v>0</v>
      </c>
      <c r="AG47" s="215">
        <v>0</v>
      </c>
      <c r="AH47" s="215">
        <v>0</v>
      </c>
      <c r="AI47" s="215">
        <v>0</v>
      </c>
      <c r="AJ47" s="215">
        <v>0</v>
      </c>
      <c r="AK47" s="215">
        <v>0</v>
      </c>
      <c r="AL47" s="215">
        <v>0</v>
      </c>
      <c r="AM47" s="215">
        <v>0</v>
      </c>
      <c r="AN47" s="215">
        <v>0</v>
      </c>
      <c r="AO47" s="215">
        <v>0</v>
      </c>
      <c r="AP47" s="215">
        <v>0</v>
      </c>
      <c r="AQ47" s="215">
        <v>0</v>
      </c>
      <c r="AR47" s="215">
        <v>0</v>
      </c>
      <c r="AS47" s="215">
        <v>0</v>
      </c>
      <c r="AT47" s="215">
        <v>0</v>
      </c>
      <c r="AU47" s="215">
        <v>0</v>
      </c>
      <c r="AV47" s="215">
        <v>0</v>
      </c>
      <c r="AW47" s="215">
        <v>0</v>
      </c>
      <c r="AX47" s="215">
        <v>0</v>
      </c>
      <c r="AY47" s="215">
        <v>0</v>
      </c>
      <c r="AZ47" s="215">
        <v>0</v>
      </c>
      <c r="BA47" s="215">
        <v>0</v>
      </c>
      <c r="BB47" s="215">
        <v>0</v>
      </c>
      <c r="BC47" s="215">
        <v>0</v>
      </c>
      <c r="BD47" s="215">
        <v>0</v>
      </c>
      <c r="BE47" s="215">
        <v>0</v>
      </c>
      <c r="BF47" s="215">
        <v>0</v>
      </c>
      <c r="BG47" s="215">
        <v>0</v>
      </c>
      <c r="BH47" s="215">
        <v>0</v>
      </c>
      <c r="BI47" s="215">
        <v>0</v>
      </c>
      <c r="BJ47" s="215">
        <v>0</v>
      </c>
      <c r="BK47" s="215">
        <v>0</v>
      </c>
      <c r="BL47" s="215">
        <v>0</v>
      </c>
      <c r="BM47" s="215">
        <v>0</v>
      </c>
      <c r="BN47" s="215">
        <v>0</v>
      </c>
      <c r="BO47" s="215">
        <v>0</v>
      </c>
      <c r="BP47" s="215">
        <v>0</v>
      </c>
      <c r="BQ47" s="215">
        <v>12</v>
      </c>
      <c r="BR47" s="215">
        <v>182</v>
      </c>
      <c r="BS47" s="215">
        <v>564</v>
      </c>
      <c r="BT47" s="215">
        <v>958</v>
      </c>
      <c r="BU47" s="215">
        <v>1379</v>
      </c>
      <c r="BV47" s="215">
        <v>1699</v>
      </c>
      <c r="BW47" s="215">
        <v>1916</v>
      </c>
      <c r="BX47" s="215">
        <v>2014</v>
      </c>
      <c r="BY47" s="215">
        <v>2158</v>
      </c>
      <c r="BZ47" s="215">
        <v>2404</v>
      </c>
      <c r="CA47" s="215">
        <v>2668</v>
      </c>
      <c r="CB47" s="215">
        <v>2964</v>
      </c>
      <c r="CC47" s="215">
        <v>3216</v>
      </c>
      <c r="CD47" s="215">
        <v>3462</v>
      </c>
      <c r="CE47" s="215">
        <v>3583</v>
      </c>
      <c r="CF47" s="215">
        <v>3697</v>
      </c>
      <c r="CG47" s="216">
        <v>3803</v>
      </c>
    </row>
    <row r="48" spans="2:85" x14ac:dyDescent="0.35">
      <c r="B48" s="218" t="s">
        <v>470</v>
      </c>
      <c r="D48" s="215">
        <v>0</v>
      </c>
      <c r="E48" s="215">
        <v>0</v>
      </c>
      <c r="F48" s="215">
        <v>0</v>
      </c>
      <c r="G48" s="215">
        <v>0</v>
      </c>
      <c r="H48" s="215">
        <v>0</v>
      </c>
      <c r="I48" s="215">
        <v>0</v>
      </c>
      <c r="J48" s="215">
        <v>0</v>
      </c>
      <c r="K48" s="215">
        <v>0</v>
      </c>
      <c r="L48" s="215">
        <v>0</v>
      </c>
      <c r="M48" s="215">
        <v>0</v>
      </c>
      <c r="N48" s="215">
        <v>0</v>
      </c>
      <c r="O48" s="215">
        <v>0</v>
      </c>
      <c r="P48" s="215">
        <v>0</v>
      </c>
      <c r="Q48" s="215">
        <v>0</v>
      </c>
      <c r="R48" s="215">
        <v>0</v>
      </c>
      <c r="S48" s="215">
        <v>0</v>
      </c>
      <c r="T48" s="215">
        <v>0</v>
      </c>
      <c r="U48" s="215">
        <v>0</v>
      </c>
      <c r="V48" s="215">
        <v>0</v>
      </c>
      <c r="W48" s="215">
        <v>0</v>
      </c>
      <c r="X48" s="215">
        <v>0</v>
      </c>
      <c r="Y48" s="215">
        <v>0</v>
      </c>
      <c r="Z48" s="215">
        <v>0</v>
      </c>
      <c r="AA48" s="215">
        <v>0</v>
      </c>
      <c r="AB48" s="215">
        <v>0</v>
      </c>
      <c r="AC48" s="215">
        <v>0</v>
      </c>
      <c r="AD48" s="215">
        <v>0</v>
      </c>
      <c r="AE48" s="215">
        <v>0</v>
      </c>
      <c r="AF48" s="215">
        <v>0</v>
      </c>
      <c r="AG48" s="215">
        <v>0</v>
      </c>
      <c r="AH48" s="215">
        <v>0</v>
      </c>
      <c r="AI48" s="215">
        <v>0</v>
      </c>
      <c r="AJ48" s="215">
        <v>0</v>
      </c>
      <c r="AK48" s="215">
        <v>0</v>
      </c>
      <c r="AL48" s="215">
        <v>0</v>
      </c>
      <c r="AM48" s="215">
        <v>0</v>
      </c>
      <c r="AN48" s="215">
        <v>0</v>
      </c>
      <c r="AO48" s="215">
        <v>0</v>
      </c>
      <c r="AP48" s="215">
        <v>0</v>
      </c>
      <c r="AQ48" s="215">
        <v>0</v>
      </c>
      <c r="AR48" s="215">
        <v>0</v>
      </c>
      <c r="AS48" s="215">
        <v>0</v>
      </c>
      <c r="AT48" s="215">
        <v>0</v>
      </c>
      <c r="AU48" s="215">
        <v>0</v>
      </c>
      <c r="AV48" s="215">
        <v>0</v>
      </c>
      <c r="AW48" s="215">
        <v>0</v>
      </c>
      <c r="AX48" s="215">
        <v>0</v>
      </c>
      <c r="AY48" s="215">
        <v>0</v>
      </c>
      <c r="AZ48" s="215">
        <v>0</v>
      </c>
      <c r="BA48" s="215">
        <v>0</v>
      </c>
      <c r="BB48" s="215">
        <v>0</v>
      </c>
      <c r="BC48" s="215">
        <v>0</v>
      </c>
      <c r="BD48" s="215">
        <v>0</v>
      </c>
      <c r="BE48" s="215">
        <v>0</v>
      </c>
      <c r="BF48" s="215">
        <v>0</v>
      </c>
      <c r="BG48" s="215">
        <v>0</v>
      </c>
      <c r="BH48" s="215">
        <v>0</v>
      </c>
      <c r="BI48" s="215">
        <v>0</v>
      </c>
      <c r="BJ48" s="215">
        <v>0</v>
      </c>
      <c r="BK48" s="215">
        <v>0</v>
      </c>
      <c r="BL48" s="215">
        <v>0</v>
      </c>
      <c r="BM48" s="215">
        <v>0</v>
      </c>
      <c r="BN48" s="215">
        <v>0</v>
      </c>
      <c r="BO48" s="215">
        <v>0</v>
      </c>
      <c r="BP48" s="215">
        <v>0</v>
      </c>
      <c r="BQ48" s="215">
        <v>0</v>
      </c>
      <c r="BR48" s="215">
        <v>2</v>
      </c>
      <c r="BS48" s="215">
        <v>6</v>
      </c>
      <c r="BT48" s="215">
        <v>11</v>
      </c>
      <c r="BU48" s="215">
        <v>15</v>
      </c>
      <c r="BV48" s="215">
        <v>19</v>
      </c>
      <c r="BW48" s="215">
        <v>20</v>
      </c>
      <c r="BX48" s="215">
        <v>22</v>
      </c>
      <c r="BY48" s="215">
        <v>24</v>
      </c>
      <c r="BZ48" s="215">
        <v>26</v>
      </c>
      <c r="CA48" s="215">
        <v>29</v>
      </c>
      <c r="CB48" s="215">
        <v>33</v>
      </c>
      <c r="CC48" s="215">
        <v>35</v>
      </c>
      <c r="CD48" s="215">
        <v>38</v>
      </c>
      <c r="CE48" s="215">
        <v>39</v>
      </c>
      <c r="CF48" s="215">
        <v>41</v>
      </c>
      <c r="CG48" s="216">
        <v>42</v>
      </c>
    </row>
    <row r="49" spans="1:85" ht="25.5" customHeight="1" x14ac:dyDescent="0.35">
      <c r="B49" s="207" t="s">
        <v>424</v>
      </c>
      <c r="D49" s="215">
        <v>0</v>
      </c>
      <c r="E49" s="215">
        <v>0</v>
      </c>
      <c r="F49" s="215">
        <v>0</v>
      </c>
      <c r="G49" s="215">
        <v>0</v>
      </c>
      <c r="H49" s="215">
        <v>0</v>
      </c>
      <c r="I49" s="215">
        <v>0</v>
      </c>
      <c r="J49" s="215">
        <v>0</v>
      </c>
      <c r="K49" s="215">
        <v>0</v>
      </c>
      <c r="L49" s="215">
        <v>0</v>
      </c>
      <c r="M49" s="215">
        <v>0</v>
      </c>
      <c r="N49" s="215">
        <v>0</v>
      </c>
      <c r="O49" s="215">
        <v>0</v>
      </c>
      <c r="P49" s="215">
        <v>0</v>
      </c>
      <c r="Q49" s="215">
        <v>0</v>
      </c>
      <c r="R49" s="215">
        <v>0</v>
      </c>
      <c r="S49" s="215">
        <v>0</v>
      </c>
      <c r="T49" s="215">
        <v>0</v>
      </c>
      <c r="U49" s="215">
        <v>0</v>
      </c>
      <c r="V49" s="215">
        <v>0</v>
      </c>
      <c r="W49" s="215">
        <v>0</v>
      </c>
      <c r="X49" s="215">
        <v>0</v>
      </c>
      <c r="Y49" s="215">
        <v>0</v>
      </c>
      <c r="Z49" s="215">
        <v>0</v>
      </c>
      <c r="AA49" s="215">
        <v>0</v>
      </c>
      <c r="AB49" s="215">
        <v>0</v>
      </c>
      <c r="AC49" s="215">
        <v>0</v>
      </c>
      <c r="AD49" s="215">
        <v>0</v>
      </c>
      <c r="AE49" s="215">
        <v>0</v>
      </c>
      <c r="AF49" s="215">
        <v>100</v>
      </c>
      <c r="AG49" s="215">
        <v>103</v>
      </c>
      <c r="AH49" s="215">
        <v>110</v>
      </c>
      <c r="AI49" s="215">
        <v>143</v>
      </c>
      <c r="AJ49" s="215">
        <v>164</v>
      </c>
      <c r="AK49" s="215">
        <v>169</v>
      </c>
      <c r="AL49" s="215">
        <v>177</v>
      </c>
      <c r="AM49" s="215">
        <v>188</v>
      </c>
      <c r="AN49" s="215">
        <v>212</v>
      </c>
      <c r="AO49" s="215">
        <v>227</v>
      </c>
      <c r="AP49" s="215">
        <v>228</v>
      </c>
      <c r="AQ49" s="215">
        <v>228</v>
      </c>
      <c r="AR49" s="215">
        <v>233</v>
      </c>
      <c r="AS49" s="215">
        <v>240</v>
      </c>
      <c r="AT49" s="215">
        <v>247</v>
      </c>
      <c r="AU49" s="215">
        <v>257</v>
      </c>
      <c r="AV49" s="215">
        <v>265</v>
      </c>
      <c r="AW49" s="215">
        <v>273</v>
      </c>
      <c r="AX49" s="215">
        <v>289</v>
      </c>
      <c r="AY49" s="215">
        <v>308</v>
      </c>
      <c r="AZ49" s="215">
        <v>328</v>
      </c>
      <c r="BA49" s="215">
        <v>339</v>
      </c>
      <c r="BB49" s="215">
        <v>338</v>
      </c>
      <c r="BC49" s="215">
        <v>337</v>
      </c>
      <c r="BD49" s="215">
        <v>336</v>
      </c>
      <c r="BE49" s="215">
        <v>326</v>
      </c>
      <c r="BF49" s="215">
        <v>289</v>
      </c>
      <c r="BG49" s="215">
        <v>274</v>
      </c>
      <c r="BH49" s="215">
        <v>260</v>
      </c>
      <c r="BI49" s="215">
        <v>246</v>
      </c>
      <c r="BJ49" s="215">
        <v>234</v>
      </c>
      <c r="BK49" s="215">
        <v>221</v>
      </c>
      <c r="BL49" s="215">
        <v>210</v>
      </c>
      <c r="BM49" s="215">
        <v>200</v>
      </c>
      <c r="BN49" s="215">
        <v>191</v>
      </c>
      <c r="BO49" s="215">
        <v>184</v>
      </c>
      <c r="BP49" s="215">
        <v>177</v>
      </c>
      <c r="BQ49" s="215">
        <v>167</v>
      </c>
      <c r="BR49" s="215">
        <v>134</v>
      </c>
      <c r="BS49" s="215">
        <v>75</v>
      </c>
      <c r="BT49" s="215">
        <v>25</v>
      </c>
      <c r="BU49" s="215">
        <v>3</v>
      </c>
      <c r="BV49" s="215">
        <v>0</v>
      </c>
      <c r="BW49" s="215">
        <v>0</v>
      </c>
      <c r="BX49" s="215">
        <v>0</v>
      </c>
      <c r="BY49" s="215">
        <v>0</v>
      </c>
      <c r="BZ49" s="215">
        <v>0</v>
      </c>
      <c r="CA49" s="215">
        <v>0</v>
      </c>
      <c r="CB49" s="215">
        <v>0</v>
      </c>
      <c r="CC49" s="215">
        <v>0</v>
      </c>
      <c r="CD49" s="215">
        <v>0</v>
      </c>
      <c r="CE49" s="215">
        <v>0</v>
      </c>
      <c r="CF49" s="215">
        <v>0</v>
      </c>
      <c r="CG49" s="216">
        <v>0</v>
      </c>
    </row>
    <row r="50" spans="1:85" x14ac:dyDescent="0.35">
      <c r="B50" s="207" t="s">
        <v>179</v>
      </c>
      <c r="D50" s="215">
        <v>0</v>
      </c>
      <c r="E50" s="215">
        <v>0</v>
      </c>
      <c r="F50" s="215">
        <v>0</v>
      </c>
      <c r="G50" s="215">
        <v>0</v>
      </c>
      <c r="H50" s="215">
        <v>0</v>
      </c>
      <c r="I50" s="215">
        <v>0</v>
      </c>
      <c r="J50" s="215">
        <v>0</v>
      </c>
      <c r="K50" s="215">
        <v>0</v>
      </c>
      <c r="L50" s="215">
        <v>0</v>
      </c>
      <c r="M50" s="215">
        <v>0</v>
      </c>
      <c r="N50" s="215">
        <v>0</v>
      </c>
      <c r="O50" s="215">
        <v>0</v>
      </c>
      <c r="P50" s="215">
        <v>0</v>
      </c>
      <c r="Q50" s="215">
        <v>0</v>
      </c>
      <c r="R50" s="215">
        <v>0</v>
      </c>
      <c r="S50" s="215">
        <v>0</v>
      </c>
      <c r="T50" s="215">
        <v>0</v>
      </c>
      <c r="U50" s="215">
        <v>0</v>
      </c>
      <c r="V50" s="215">
        <v>0</v>
      </c>
      <c r="W50" s="215">
        <v>0</v>
      </c>
      <c r="X50" s="215">
        <v>0</v>
      </c>
      <c r="Y50" s="215">
        <v>0</v>
      </c>
      <c r="Z50" s="215">
        <v>0</v>
      </c>
      <c r="AA50" s="215">
        <v>0</v>
      </c>
      <c r="AB50" s="215">
        <v>0</v>
      </c>
      <c r="AC50" s="215">
        <v>0</v>
      </c>
      <c r="AD50" s="215">
        <v>0</v>
      </c>
      <c r="AE50" s="215">
        <v>0</v>
      </c>
      <c r="AF50" s="215">
        <v>0</v>
      </c>
      <c r="AG50" s="215">
        <v>0</v>
      </c>
      <c r="AH50" s="215">
        <v>0</v>
      </c>
      <c r="AI50" s="215">
        <v>0</v>
      </c>
      <c r="AJ50" s="215">
        <v>0</v>
      </c>
      <c r="AK50" s="215">
        <v>0</v>
      </c>
      <c r="AL50" s="215">
        <v>0</v>
      </c>
      <c r="AM50" s="215">
        <v>0</v>
      </c>
      <c r="AN50" s="215">
        <v>0</v>
      </c>
      <c r="AO50" s="215">
        <v>0</v>
      </c>
      <c r="AP50" s="215">
        <v>0</v>
      </c>
      <c r="AQ50" s="215">
        <v>0</v>
      </c>
      <c r="AR50" s="215">
        <v>0</v>
      </c>
      <c r="AS50" s="215">
        <v>0</v>
      </c>
      <c r="AT50" s="215">
        <v>0</v>
      </c>
      <c r="AU50" s="215">
        <v>0</v>
      </c>
      <c r="AV50" s="215">
        <v>0</v>
      </c>
      <c r="AW50" s="215">
        <v>0</v>
      </c>
      <c r="AX50" s="215">
        <v>0</v>
      </c>
      <c r="AY50" s="215">
        <v>0</v>
      </c>
      <c r="AZ50" s="215">
        <v>0</v>
      </c>
      <c r="BA50" s="215">
        <v>0</v>
      </c>
      <c r="BB50" s="215">
        <v>0</v>
      </c>
      <c r="BC50" s="215">
        <v>0</v>
      </c>
      <c r="BD50" s="215">
        <v>80</v>
      </c>
      <c r="BE50" s="215">
        <v>82</v>
      </c>
      <c r="BF50" s="215">
        <v>86</v>
      </c>
      <c r="BG50" s="215">
        <v>104</v>
      </c>
      <c r="BH50" s="215">
        <v>137</v>
      </c>
      <c r="BI50" s="215">
        <v>154</v>
      </c>
      <c r="BJ50" s="215">
        <v>154</v>
      </c>
      <c r="BK50" s="215">
        <v>193</v>
      </c>
      <c r="BL50" s="215">
        <v>245</v>
      </c>
      <c r="BM50" s="215">
        <v>250</v>
      </c>
      <c r="BN50" s="215">
        <v>269</v>
      </c>
      <c r="BO50" s="215">
        <v>266</v>
      </c>
      <c r="BP50" s="215">
        <v>275</v>
      </c>
      <c r="BQ50" s="215">
        <v>271</v>
      </c>
      <c r="BR50" s="215">
        <v>264</v>
      </c>
      <c r="BS50" s="215">
        <v>264</v>
      </c>
      <c r="BT50" s="215">
        <v>270</v>
      </c>
      <c r="BU50" s="215">
        <v>271</v>
      </c>
      <c r="BV50" s="215">
        <v>270</v>
      </c>
      <c r="BW50" s="215">
        <v>263</v>
      </c>
      <c r="BX50" s="215">
        <v>251</v>
      </c>
      <c r="BY50" s="215">
        <v>256</v>
      </c>
      <c r="BZ50" s="215">
        <v>251</v>
      </c>
      <c r="CA50" s="215">
        <v>240</v>
      </c>
      <c r="CB50" s="215">
        <v>240</v>
      </c>
      <c r="CC50" s="215">
        <v>242</v>
      </c>
      <c r="CD50" s="215">
        <v>243</v>
      </c>
      <c r="CE50" s="215">
        <v>243</v>
      </c>
      <c r="CF50" s="215">
        <v>245</v>
      </c>
      <c r="CG50" s="216">
        <v>246</v>
      </c>
    </row>
    <row r="51" spans="1:85" s="251" customFormat="1" x14ac:dyDescent="0.35">
      <c r="A51" s="250"/>
      <c r="B51" s="207" t="s">
        <v>432</v>
      </c>
      <c r="D51" s="215">
        <v>0</v>
      </c>
      <c r="E51" s="215">
        <v>0</v>
      </c>
      <c r="F51" s="215">
        <v>0</v>
      </c>
      <c r="G51" s="215">
        <v>0</v>
      </c>
      <c r="H51" s="215">
        <v>0</v>
      </c>
      <c r="I51" s="215">
        <v>0</v>
      </c>
      <c r="J51" s="215">
        <v>0</v>
      </c>
      <c r="K51" s="215">
        <v>0</v>
      </c>
      <c r="L51" s="215">
        <v>0</v>
      </c>
      <c r="M51" s="215">
        <v>0</v>
      </c>
      <c r="N51" s="215">
        <v>0</v>
      </c>
      <c r="O51" s="215">
        <v>0</v>
      </c>
      <c r="P51" s="215">
        <v>0</v>
      </c>
      <c r="Q51" s="215">
        <v>0</v>
      </c>
      <c r="R51" s="215">
        <v>0</v>
      </c>
      <c r="S51" s="215">
        <v>0</v>
      </c>
      <c r="T51" s="215">
        <v>0</v>
      </c>
      <c r="U51" s="215">
        <v>0</v>
      </c>
      <c r="V51" s="215">
        <v>0</v>
      </c>
      <c r="W51" s="215">
        <v>0</v>
      </c>
      <c r="X51" s="215">
        <v>0</v>
      </c>
      <c r="Y51" s="215">
        <v>0</v>
      </c>
      <c r="Z51" s="215">
        <v>0</v>
      </c>
      <c r="AA51" s="215">
        <v>0</v>
      </c>
      <c r="AB51" s="215">
        <v>0</v>
      </c>
      <c r="AC51" s="215">
        <v>0</v>
      </c>
      <c r="AD51" s="215">
        <v>0</v>
      </c>
      <c r="AE51" s="215">
        <v>0</v>
      </c>
      <c r="AF51" s="215">
        <v>572</v>
      </c>
      <c r="AG51" s="215">
        <v>552</v>
      </c>
      <c r="AH51" s="215">
        <v>503</v>
      </c>
      <c r="AI51" s="215">
        <v>461</v>
      </c>
      <c r="AJ51" s="215">
        <v>823</v>
      </c>
      <c r="AK51" s="215">
        <v>901</v>
      </c>
      <c r="AL51" s="215">
        <v>978</v>
      </c>
      <c r="AM51" s="215">
        <v>925</v>
      </c>
      <c r="AN51" s="215">
        <v>913</v>
      </c>
      <c r="AO51" s="215">
        <v>886</v>
      </c>
      <c r="AP51" s="215">
        <v>924</v>
      </c>
      <c r="AQ51" s="215">
        <v>716</v>
      </c>
      <c r="AR51" s="215">
        <v>546</v>
      </c>
      <c r="AS51" s="215">
        <v>319</v>
      </c>
      <c r="AT51" s="215">
        <v>328</v>
      </c>
      <c r="AU51" s="215">
        <v>603</v>
      </c>
      <c r="AV51" s="215">
        <v>660</v>
      </c>
      <c r="AW51" s="215">
        <v>609</v>
      </c>
      <c r="AX51" s="215">
        <v>487</v>
      </c>
      <c r="AY51" s="215">
        <v>395</v>
      </c>
      <c r="AZ51" s="215">
        <v>0</v>
      </c>
      <c r="BA51" s="215">
        <v>0</v>
      </c>
      <c r="BB51" s="215">
        <v>0</v>
      </c>
      <c r="BC51" s="215">
        <v>0</v>
      </c>
      <c r="BD51" s="215">
        <v>0</v>
      </c>
      <c r="BE51" s="215">
        <v>0</v>
      </c>
      <c r="BF51" s="215">
        <v>0</v>
      </c>
      <c r="BG51" s="215">
        <v>0</v>
      </c>
      <c r="BH51" s="215">
        <v>0</v>
      </c>
      <c r="BI51" s="215">
        <v>0</v>
      </c>
      <c r="BJ51" s="215">
        <v>0</v>
      </c>
      <c r="BK51" s="215">
        <v>0</v>
      </c>
      <c r="BL51" s="215">
        <v>0</v>
      </c>
      <c r="BM51" s="215">
        <v>0</v>
      </c>
      <c r="BN51" s="215">
        <v>0</v>
      </c>
      <c r="BO51" s="215">
        <v>0</v>
      </c>
      <c r="BP51" s="215">
        <v>0</v>
      </c>
      <c r="BQ51" s="215">
        <v>0</v>
      </c>
      <c r="BR51" s="215">
        <v>0</v>
      </c>
      <c r="BS51" s="215">
        <v>0</v>
      </c>
      <c r="BT51" s="215">
        <v>0</v>
      </c>
      <c r="BU51" s="215">
        <v>0</v>
      </c>
      <c r="BV51" s="215">
        <v>0</v>
      </c>
      <c r="BW51" s="215">
        <v>0</v>
      </c>
      <c r="BX51" s="215">
        <v>0</v>
      </c>
      <c r="BY51" s="215">
        <v>0</v>
      </c>
      <c r="BZ51" s="215">
        <v>0</v>
      </c>
      <c r="CA51" s="215">
        <v>0</v>
      </c>
      <c r="CB51" s="215">
        <v>0</v>
      </c>
      <c r="CC51" s="215">
        <v>0</v>
      </c>
      <c r="CD51" s="215">
        <v>0</v>
      </c>
      <c r="CE51" s="215">
        <v>0</v>
      </c>
      <c r="CF51" s="215">
        <v>0</v>
      </c>
      <c r="CG51" s="216">
        <v>0</v>
      </c>
    </row>
    <row r="52" spans="1:85" s="251" customFormat="1" x14ac:dyDescent="0.35">
      <c r="A52" s="250"/>
      <c r="B52" s="207" t="s">
        <v>530</v>
      </c>
      <c r="D52" s="215"/>
      <c r="E52" s="215"/>
      <c r="F52" s="215"/>
      <c r="G52" s="215"/>
      <c r="H52" s="215"/>
      <c r="I52" s="215"/>
      <c r="J52" s="215"/>
      <c r="K52" s="215"/>
      <c r="L52" s="215"/>
      <c r="M52" s="215"/>
      <c r="N52" s="215"/>
      <c r="O52" s="215"/>
      <c r="P52" s="215"/>
      <c r="Q52" s="215"/>
      <c r="R52" s="215"/>
      <c r="S52" s="215"/>
      <c r="T52" s="215"/>
      <c r="U52" s="215"/>
      <c r="V52" s="215"/>
      <c r="W52" s="215"/>
      <c r="X52" s="215"/>
      <c r="Y52" s="215"/>
      <c r="Z52" s="215"/>
      <c r="AA52" s="215"/>
      <c r="AB52" s="215"/>
      <c r="AC52" s="215"/>
      <c r="AD52" s="215"/>
      <c r="AE52" s="215"/>
      <c r="AF52" s="215"/>
      <c r="AG52" s="215"/>
      <c r="AH52" s="215"/>
      <c r="AI52" s="215"/>
      <c r="AJ52" s="215"/>
      <c r="AK52" s="215"/>
      <c r="AL52" s="215"/>
      <c r="AM52" s="215"/>
      <c r="AN52" s="215"/>
      <c r="AO52" s="215"/>
      <c r="AP52" s="215"/>
      <c r="AQ52" s="215"/>
      <c r="AR52" s="215"/>
      <c r="AS52" s="215"/>
      <c r="AT52" s="215"/>
      <c r="AU52" s="215"/>
      <c r="AV52" s="215"/>
      <c r="AW52" s="215"/>
      <c r="AX52" s="215"/>
      <c r="AY52" s="215"/>
      <c r="AZ52" s="215"/>
      <c r="BA52" s="215"/>
      <c r="BB52" s="215"/>
      <c r="BC52" s="215"/>
      <c r="BD52" s="215"/>
      <c r="BE52" s="215"/>
      <c r="BF52" s="215"/>
      <c r="BG52" s="215"/>
      <c r="BH52" s="215"/>
      <c r="BI52" s="215"/>
      <c r="BJ52" s="215"/>
      <c r="BK52" s="215"/>
      <c r="BL52" s="215"/>
      <c r="BM52" s="215"/>
      <c r="BN52" s="215"/>
      <c r="BO52" s="215"/>
      <c r="BP52" s="215"/>
      <c r="BQ52" s="215">
        <v>2</v>
      </c>
      <c r="BR52" s="215">
        <v>13</v>
      </c>
      <c r="BS52" s="215">
        <v>130</v>
      </c>
      <c r="BT52" s="215">
        <v>373</v>
      </c>
      <c r="BU52" s="215">
        <v>627</v>
      </c>
      <c r="BV52" s="215">
        <v>1282</v>
      </c>
      <c r="BW52" s="215">
        <v>2130</v>
      </c>
      <c r="BX52" s="215">
        <v>4000</v>
      </c>
      <c r="BY52" s="215">
        <v>4094</v>
      </c>
      <c r="BZ52" s="215">
        <v>4268</v>
      </c>
      <c r="CA52" s="215">
        <v>4750</v>
      </c>
      <c r="CB52" s="215">
        <v>5466</v>
      </c>
      <c r="CC52" s="215">
        <v>6301</v>
      </c>
      <c r="CD52" s="215">
        <v>6709</v>
      </c>
      <c r="CE52" s="215">
        <v>6722</v>
      </c>
      <c r="CF52" s="215">
        <v>6763</v>
      </c>
      <c r="CG52" s="216">
        <v>6847</v>
      </c>
    </row>
    <row r="53" spans="1:85" ht="26.25" customHeight="1" x14ac:dyDescent="0.35">
      <c r="B53" s="226" t="s">
        <v>531</v>
      </c>
      <c r="D53" s="215"/>
      <c r="E53" s="215"/>
      <c r="F53" s="215"/>
      <c r="G53" s="215"/>
      <c r="H53" s="215"/>
      <c r="I53" s="215"/>
      <c r="J53" s="215"/>
      <c r="K53" s="215"/>
      <c r="L53" s="215"/>
      <c r="M53" s="215"/>
      <c r="N53" s="215"/>
      <c r="O53" s="215"/>
      <c r="P53" s="215"/>
      <c r="Q53" s="215"/>
      <c r="R53" s="215"/>
      <c r="S53" s="215"/>
      <c r="T53" s="215"/>
      <c r="U53" s="215"/>
      <c r="V53" s="215"/>
      <c r="W53" s="215"/>
      <c r="X53" s="215"/>
      <c r="Y53" s="215"/>
      <c r="Z53" s="215"/>
      <c r="AA53" s="215"/>
      <c r="AB53" s="215"/>
      <c r="AC53" s="215"/>
      <c r="AD53" s="215"/>
      <c r="AE53" s="215"/>
      <c r="AF53" s="215"/>
      <c r="AG53" s="215"/>
      <c r="AH53" s="215"/>
      <c r="AI53" s="215"/>
      <c r="AJ53" s="215"/>
      <c r="AK53" s="215"/>
      <c r="AL53" s="215"/>
      <c r="AM53" s="215"/>
      <c r="AN53" s="215"/>
      <c r="AO53" s="215"/>
      <c r="AP53" s="215"/>
      <c r="AQ53" s="215"/>
      <c r="AR53" s="215"/>
      <c r="AS53" s="215"/>
      <c r="AT53" s="215"/>
      <c r="AU53" s="215"/>
      <c r="AV53" s="215"/>
      <c r="AW53" s="215"/>
      <c r="AX53" s="215"/>
      <c r="AY53" s="215"/>
      <c r="AZ53" s="215"/>
      <c r="BA53" s="215"/>
      <c r="BB53" s="215"/>
      <c r="BC53" s="215"/>
      <c r="BD53" s="215"/>
      <c r="BE53" s="215"/>
      <c r="BF53" s="215"/>
      <c r="BG53" s="215"/>
      <c r="BH53" s="215"/>
      <c r="BI53" s="215"/>
      <c r="BJ53" s="215"/>
      <c r="BK53" s="215"/>
      <c r="BL53" s="215"/>
      <c r="BM53" s="215"/>
      <c r="BN53" s="215"/>
      <c r="BO53" s="215"/>
      <c r="BP53" s="215"/>
      <c r="BQ53" s="215"/>
      <c r="BR53" s="215"/>
      <c r="BS53" s="215"/>
      <c r="BT53" s="215"/>
      <c r="BU53" s="215"/>
      <c r="BV53" s="215"/>
      <c r="BW53" s="215"/>
      <c r="BX53" s="215"/>
      <c r="BY53" s="215"/>
      <c r="BZ53" s="215"/>
      <c r="CA53" s="215"/>
      <c r="CB53" s="215"/>
      <c r="CC53" s="215"/>
      <c r="CD53" s="215"/>
      <c r="CE53" s="215"/>
      <c r="CF53" s="215"/>
      <c r="CG53" s="216"/>
    </row>
    <row r="54" spans="1:85" x14ac:dyDescent="0.35">
      <c r="B54" s="207" t="s">
        <v>378</v>
      </c>
      <c r="D54" s="215">
        <v>0</v>
      </c>
      <c r="E54" s="215">
        <v>0</v>
      </c>
      <c r="F54" s="215">
        <v>0</v>
      </c>
      <c r="G54" s="215">
        <v>0</v>
      </c>
      <c r="H54" s="215">
        <v>0</v>
      </c>
      <c r="I54" s="215">
        <v>0</v>
      </c>
      <c r="J54" s="215">
        <v>0</v>
      </c>
      <c r="K54" s="215">
        <v>0</v>
      </c>
      <c r="L54" s="215">
        <v>0</v>
      </c>
      <c r="M54" s="215">
        <v>0</v>
      </c>
      <c r="N54" s="215">
        <v>0</v>
      </c>
      <c r="O54" s="215">
        <v>0</v>
      </c>
      <c r="P54" s="215">
        <v>0</v>
      </c>
      <c r="Q54" s="215">
        <v>0</v>
      </c>
      <c r="R54" s="215">
        <v>0</v>
      </c>
      <c r="S54" s="215">
        <v>0</v>
      </c>
      <c r="T54" s="215">
        <v>0</v>
      </c>
      <c r="U54" s="215">
        <v>0</v>
      </c>
      <c r="V54" s="215">
        <v>0</v>
      </c>
      <c r="W54" s="215">
        <v>0</v>
      </c>
      <c r="X54" s="215">
        <v>0</v>
      </c>
      <c r="Y54" s="215">
        <v>0</v>
      </c>
      <c r="Z54" s="215">
        <v>0</v>
      </c>
      <c r="AA54" s="215">
        <v>0</v>
      </c>
      <c r="AB54" s="215">
        <v>0</v>
      </c>
      <c r="AC54" s="215">
        <v>0</v>
      </c>
      <c r="AD54" s="215">
        <v>0</v>
      </c>
      <c r="AE54" s="215">
        <v>0</v>
      </c>
      <c r="AF54" s="215">
        <v>0</v>
      </c>
      <c r="AG54" s="215">
        <v>0</v>
      </c>
      <c r="AH54" s="215">
        <v>0</v>
      </c>
      <c r="AI54" s="215">
        <v>0</v>
      </c>
      <c r="AJ54" s="215">
        <v>0</v>
      </c>
      <c r="AK54" s="215">
        <v>0</v>
      </c>
      <c r="AL54" s="215">
        <v>0</v>
      </c>
      <c r="AM54" s="215">
        <v>0</v>
      </c>
      <c r="AN54" s="215">
        <v>0</v>
      </c>
      <c r="AO54" s="215">
        <v>0</v>
      </c>
      <c r="AP54" s="215">
        <v>0</v>
      </c>
      <c r="AQ54" s="215">
        <v>0</v>
      </c>
      <c r="AR54" s="215">
        <v>0</v>
      </c>
      <c r="AS54" s="215">
        <v>0</v>
      </c>
      <c r="AT54" s="215">
        <v>0</v>
      </c>
      <c r="AU54" s="215">
        <v>0</v>
      </c>
      <c r="AV54" s="215">
        <v>0</v>
      </c>
      <c r="AW54" s="215">
        <v>0</v>
      </c>
      <c r="AX54" s="215">
        <v>0</v>
      </c>
      <c r="AY54" s="215">
        <v>1268</v>
      </c>
      <c r="AZ54" s="215">
        <v>1298</v>
      </c>
      <c r="BA54" s="215">
        <v>1365</v>
      </c>
      <c r="BB54" s="215">
        <v>1404</v>
      </c>
      <c r="BC54" s="215">
        <v>1434</v>
      </c>
      <c r="BD54" s="215">
        <v>1464</v>
      </c>
      <c r="BE54" s="215">
        <v>1495</v>
      </c>
      <c r="BF54" s="215">
        <v>1510</v>
      </c>
      <c r="BG54" s="215">
        <v>1547</v>
      </c>
      <c r="BH54" s="215">
        <v>1589</v>
      </c>
      <c r="BI54" s="215">
        <v>1629</v>
      </c>
      <c r="BJ54" s="215">
        <v>1666</v>
      </c>
      <c r="BK54" s="215">
        <v>1700</v>
      </c>
      <c r="BL54" s="215">
        <v>1737</v>
      </c>
      <c r="BM54" s="215">
        <v>1776</v>
      </c>
      <c r="BN54" s="215">
        <v>1782</v>
      </c>
      <c r="BO54" s="215">
        <v>1756</v>
      </c>
      <c r="BP54" s="215">
        <v>1710</v>
      </c>
      <c r="BQ54" s="215">
        <v>1641</v>
      </c>
      <c r="BR54" s="215">
        <v>1617</v>
      </c>
      <c r="BS54" s="215">
        <v>1603</v>
      </c>
      <c r="BT54" s="215">
        <v>1594</v>
      </c>
      <c r="BU54" s="215">
        <v>1578</v>
      </c>
      <c r="BV54" s="215">
        <v>1570</v>
      </c>
      <c r="BW54" s="215">
        <v>1587</v>
      </c>
      <c r="BX54" s="215">
        <v>1382</v>
      </c>
      <c r="BY54" s="215">
        <v>1373</v>
      </c>
      <c r="BZ54" s="215">
        <v>1420</v>
      </c>
      <c r="CA54" s="215">
        <v>1519</v>
      </c>
      <c r="CB54" s="215">
        <v>1622</v>
      </c>
      <c r="CC54" s="215">
        <v>1719</v>
      </c>
      <c r="CD54" s="215">
        <v>1779</v>
      </c>
      <c r="CE54" s="215">
        <v>1813</v>
      </c>
      <c r="CF54" s="215">
        <v>1847</v>
      </c>
      <c r="CG54" s="216">
        <v>1884</v>
      </c>
    </row>
    <row r="55" spans="1:85" x14ac:dyDescent="0.35">
      <c r="B55" s="218" t="s">
        <v>469</v>
      </c>
      <c r="D55" s="215">
        <v>0</v>
      </c>
      <c r="E55" s="215">
        <v>0</v>
      </c>
      <c r="F55" s="215">
        <v>0</v>
      </c>
      <c r="G55" s="215">
        <v>0</v>
      </c>
      <c r="H55" s="215">
        <v>0</v>
      </c>
      <c r="I55" s="215">
        <v>0</v>
      </c>
      <c r="J55" s="215">
        <v>0</v>
      </c>
      <c r="K55" s="215">
        <v>0</v>
      </c>
      <c r="L55" s="215">
        <v>0</v>
      </c>
      <c r="M55" s="215">
        <v>0</v>
      </c>
      <c r="N55" s="215">
        <v>0</v>
      </c>
      <c r="O55" s="215">
        <v>0</v>
      </c>
      <c r="P55" s="215">
        <v>0</v>
      </c>
      <c r="Q55" s="215">
        <v>0</v>
      </c>
      <c r="R55" s="215">
        <v>0</v>
      </c>
      <c r="S55" s="215">
        <v>0</v>
      </c>
      <c r="T55" s="215">
        <v>0</v>
      </c>
      <c r="U55" s="215">
        <v>0</v>
      </c>
      <c r="V55" s="215">
        <v>0</v>
      </c>
      <c r="W55" s="215">
        <v>0</v>
      </c>
      <c r="X55" s="215">
        <v>0</v>
      </c>
      <c r="Y55" s="215">
        <v>0</v>
      </c>
      <c r="Z55" s="215">
        <v>0</v>
      </c>
      <c r="AA55" s="215">
        <v>0</v>
      </c>
      <c r="AB55" s="215">
        <v>0</v>
      </c>
      <c r="AC55" s="215">
        <v>72</v>
      </c>
      <c r="AD55" s="215">
        <v>84</v>
      </c>
      <c r="AE55" s="215">
        <v>99</v>
      </c>
      <c r="AF55" s="215">
        <v>112</v>
      </c>
      <c r="AG55" s="215">
        <v>129</v>
      </c>
      <c r="AH55" s="215">
        <v>143</v>
      </c>
      <c r="AI55" s="215">
        <v>151</v>
      </c>
      <c r="AJ55" s="215">
        <v>179</v>
      </c>
      <c r="AK55" s="215">
        <v>203</v>
      </c>
      <c r="AL55" s="215">
        <v>230</v>
      </c>
      <c r="AM55" s="215">
        <v>269</v>
      </c>
      <c r="AN55" s="215">
        <v>317</v>
      </c>
      <c r="AO55" s="215">
        <v>359</v>
      </c>
      <c r="AP55" s="215">
        <v>394</v>
      </c>
      <c r="AQ55" s="215">
        <v>443</v>
      </c>
      <c r="AR55" s="215">
        <v>490</v>
      </c>
      <c r="AS55" s="215">
        <v>538</v>
      </c>
      <c r="AT55" s="215">
        <v>596</v>
      </c>
      <c r="AU55" s="215">
        <v>686</v>
      </c>
      <c r="AV55" s="215">
        <v>890</v>
      </c>
      <c r="AW55" s="215">
        <v>962</v>
      </c>
      <c r="AX55" s="215">
        <v>1046</v>
      </c>
      <c r="AY55" s="215">
        <v>1115</v>
      </c>
      <c r="AZ55" s="215">
        <v>1152</v>
      </c>
      <c r="BA55" s="215">
        <v>1207</v>
      </c>
      <c r="BB55" s="215">
        <v>1238</v>
      </c>
      <c r="BC55" s="215">
        <v>1256</v>
      </c>
      <c r="BD55" s="215">
        <v>1276</v>
      </c>
      <c r="BE55" s="215">
        <v>1296</v>
      </c>
      <c r="BF55" s="215">
        <v>1304</v>
      </c>
      <c r="BG55" s="215">
        <v>1343</v>
      </c>
      <c r="BH55" s="215">
        <v>1400</v>
      </c>
      <c r="BI55" s="215">
        <v>1445</v>
      </c>
      <c r="BJ55" s="215">
        <v>1489</v>
      </c>
      <c r="BK55" s="215">
        <v>1528</v>
      </c>
      <c r="BL55" s="215">
        <v>1568</v>
      </c>
      <c r="BM55" s="215">
        <v>1607</v>
      </c>
      <c r="BN55" s="215">
        <v>1619</v>
      </c>
      <c r="BO55" s="215">
        <v>1597</v>
      </c>
      <c r="BP55" s="215">
        <v>1553</v>
      </c>
      <c r="BQ55" s="215">
        <v>1490</v>
      </c>
      <c r="BR55" s="215">
        <v>1462</v>
      </c>
      <c r="BS55" s="215">
        <v>1459</v>
      </c>
      <c r="BT55" s="215">
        <v>1445</v>
      </c>
      <c r="BU55" s="215">
        <v>1435</v>
      </c>
      <c r="BV55" s="215">
        <v>1430</v>
      </c>
      <c r="BW55" s="215">
        <v>1435</v>
      </c>
      <c r="BX55" s="215">
        <v>1290</v>
      </c>
      <c r="BY55" s="215">
        <v>1277</v>
      </c>
      <c r="BZ55" s="215">
        <v>1303</v>
      </c>
      <c r="CA55" s="215">
        <v>1410</v>
      </c>
      <c r="CB55" s="215">
        <v>1508</v>
      </c>
      <c r="CC55" s="215">
        <v>1595</v>
      </c>
      <c r="CD55" s="215">
        <v>1648</v>
      </c>
      <c r="CE55" s="215">
        <v>1676</v>
      </c>
      <c r="CF55" s="215">
        <v>1706</v>
      </c>
      <c r="CG55" s="216">
        <v>1739</v>
      </c>
    </row>
    <row r="56" spans="1:85" x14ac:dyDescent="0.35">
      <c r="B56" s="218" t="s">
        <v>470</v>
      </c>
      <c r="D56" s="215">
        <v>0</v>
      </c>
      <c r="E56" s="215">
        <v>0</v>
      </c>
      <c r="F56" s="215">
        <v>0</v>
      </c>
      <c r="G56" s="215">
        <v>0</v>
      </c>
      <c r="H56" s="215">
        <v>0</v>
      </c>
      <c r="I56" s="215">
        <v>0</v>
      </c>
      <c r="J56" s="215">
        <v>0</v>
      </c>
      <c r="K56" s="215">
        <v>0</v>
      </c>
      <c r="L56" s="215">
        <v>0</v>
      </c>
      <c r="M56" s="215">
        <v>0</v>
      </c>
      <c r="N56" s="215">
        <v>0</v>
      </c>
      <c r="O56" s="215">
        <v>0</v>
      </c>
      <c r="P56" s="215">
        <v>0</v>
      </c>
      <c r="Q56" s="215">
        <v>0</v>
      </c>
      <c r="R56" s="215">
        <v>0</v>
      </c>
      <c r="S56" s="215">
        <v>0</v>
      </c>
      <c r="T56" s="215">
        <v>0</v>
      </c>
      <c r="U56" s="215">
        <v>0</v>
      </c>
      <c r="V56" s="215">
        <v>0</v>
      </c>
      <c r="W56" s="215">
        <v>0</v>
      </c>
      <c r="X56" s="215">
        <v>0</v>
      </c>
      <c r="Y56" s="215">
        <v>0</v>
      </c>
      <c r="Z56" s="215">
        <v>0</v>
      </c>
      <c r="AA56" s="215">
        <v>0</v>
      </c>
      <c r="AB56" s="215">
        <v>0</v>
      </c>
      <c r="AC56" s="215">
        <v>0</v>
      </c>
      <c r="AD56" s="215">
        <v>0</v>
      </c>
      <c r="AE56" s="215">
        <v>0</v>
      </c>
      <c r="AF56" s="215">
        <v>0</v>
      </c>
      <c r="AG56" s="215">
        <v>0</v>
      </c>
      <c r="AH56" s="215">
        <v>0</v>
      </c>
      <c r="AI56" s="215">
        <v>0</v>
      </c>
      <c r="AJ56" s="215">
        <v>0</v>
      </c>
      <c r="AK56" s="215">
        <v>0</v>
      </c>
      <c r="AL56" s="215">
        <v>0</v>
      </c>
      <c r="AM56" s="215">
        <v>0</v>
      </c>
      <c r="AN56" s="215">
        <v>0</v>
      </c>
      <c r="AO56" s="215">
        <v>0</v>
      </c>
      <c r="AP56" s="215">
        <v>0</v>
      </c>
      <c r="AQ56" s="215">
        <v>0</v>
      </c>
      <c r="AR56" s="215">
        <v>0</v>
      </c>
      <c r="AS56" s="215">
        <v>0</v>
      </c>
      <c r="AT56" s="215">
        <v>0</v>
      </c>
      <c r="AU56" s="215">
        <v>0</v>
      </c>
      <c r="AV56" s="215">
        <v>0</v>
      </c>
      <c r="AW56" s="215">
        <v>0</v>
      </c>
      <c r="AX56" s="215">
        <v>0</v>
      </c>
      <c r="AY56" s="215">
        <v>153</v>
      </c>
      <c r="AZ56" s="215">
        <v>146</v>
      </c>
      <c r="BA56" s="215">
        <v>158</v>
      </c>
      <c r="BB56" s="215">
        <v>166</v>
      </c>
      <c r="BC56" s="215">
        <v>178</v>
      </c>
      <c r="BD56" s="215">
        <v>188</v>
      </c>
      <c r="BE56" s="215">
        <v>199</v>
      </c>
      <c r="BF56" s="215">
        <v>206</v>
      </c>
      <c r="BG56" s="215">
        <v>204</v>
      </c>
      <c r="BH56" s="215">
        <v>189</v>
      </c>
      <c r="BI56" s="215">
        <v>184</v>
      </c>
      <c r="BJ56" s="215">
        <v>177</v>
      </c>
      <c r="BK56" s="215">
        <v>172</v>
      </c>
      <c r="BL56" s="215">
        <v>169</v>
      </c>
      <c r="BM56" s="215">
        <v>169</v>
      </c>
      <c r="BN56" s="215">
        <v>163</v>
      </c>
      <c r="BO56" s="215">
        <v>160</v>
      </c>
      <c r="BP56" s="215">
        <v>158</v>
      </c>
      <c r="BQ56" s="215">
        <v>151</v>
      </c>
      <c r="BR56" s="215">
        <v>155</v>
      </c>
      <c r="BS56" s="215">
        <v>144</v>
      </c>
      <c r="BT56" s="215">
        <v>149</v>
      </c>
      <c r="BU56" s="215">
        <v>144</v>
      </c>
      <c r="BV56" s="215">
        <v>140</v>
      </c>
      <c r="BW56" s="215">
        <v>152</v>
      </c>
      <c r="BX56" s="215">
        <v>92</v>
      </c>
      <c r="BY56" s="215">
        <v>96</v>
      </c>
      <c r="BZ56" s="215">
        <v>117</v>
      </c>
      <c r="CA56" s="215">
        <v>109</v>
      </c>
      <c r="CB56" s="215">
        <v>114</v>
      </c>
      <c r="CC56" s="215">
        <v>124</v>
      </c>
      <c r="CD56" s="215">
        <v>131</v>
      </c>
      <c r="CE56" s="215">
        <v>136</v>
      </c>
      <c r="CF56" s="215">
        <v>141</v>
      </c>
      <c r="CG56" s="216">
        <v>145</v>
      </c>
    </row>
    <row r="57" spans="1:85" x14ac:dyDescent="0.35">
      <c r="B57" s="207" t="s">
        <v>379</v>
      </c>
      <c r="D57" s="215">
        <v>0</v>
      </c>
      <c r="E57" s="215">
        <v>0</v>
      </c>
      <c r="F57" s="215">
        <v>0</v>
      </c>
      <c r="G57" s="215">
        <v>0</v>
      </c>
      <c r="H57" s="215">
        <v>0</v>
      </c>
      <c r="I57" s="215">
        <v>0</v>
      </c>
      <c r="J57" s="215">
        <v>0</v>
      </c>
      <c r="K57" s="215">
        <v>0</v>
      </c>
      <c r="L57" s="215">
        <v>0</v>
      </c>
      <c r="M57" s="215">
        <v>0</v>
      </c>
      <c r="N57" s="215">
        <v>0</v>
      </c>
      <c r="O57" s="215">
        <v>0</v>
      </c>
      <c r="P57" s="215">
        <v>0</v>
      </c>
      <c r="Q57" s="215">
        <v>0</v>
      </c>
      <c r="R57" s="215">
        <v>0</v>
      </c>
      <c r="S57" s="215">
        <v>0</v>
      </c>
      <c r="T57" s="215">
        <v>0</v>
      </c>
      <c r="U57" s="215">
        <v>0</v>
      </c>
      <c r="V57" s="215">
        <v>0</v>
      </c>
      <c r="W57" s="215">
        <v>0</v>
      </c>
      <c r="X57" s="215">
        <v>0</v>
      </c>
      <c r="Y57" s="215">
        <v>0</v>
      </c>
      <c r="Z57" s="215">
        <v>0</v>
      </c>
      <c r="AA57" s="215">
        <v>0</v>
      </c>
      <c r="AB57" s="215">
        <v>0</v>
      </c>
      <c r="AC57" s="215">
        <v>0</v>
      </c>
      <c r="AD57" s="215">
        <v>0</v>
      </c>
      <c r="AE57" s="215">
        <v>0</v>
      </c>
      <c r="AF57" s="215">
        <v>0</v>
      </c>
      <c r="AG57" s="215">
        <v>0</v>
      </c>
      <c r="AH57" s="215">
        <v>63</v>
      </c>
      <c r="AI57" s="215">
        <v>55</v>
      </c>
      <c r="AJ57" s="215">
        <v>54</v>
      </c>
      <c r="AK57" s="215">
        <v>52</v>
      </c>
      <c r="AL57" s="215">
        <v>48</v>
      </c>
      <c r="AM57" s="215">
        <v>49</v>
      </c>
      <c r="AN57" s="215">
        <v>48</v>
      </c>
      <c r="AO57" s="215">
        <v>48</v>
      </c>
      <c r="AP57" s="215">
        <v>45</v>
      </c>
      <c r="AQ57" s="215">
        <v>45</v>
      </c>
      <c r="AR57" s="215">
        <v>48</v>
      </c>
      <c r="AS57" s="215">
        <v>53</v>
      </c>
      <c r="AT57" s="215">
        <v>45</v>
      </c>
      <c r="AU57" s="215">
        <v>50</v>
      </c>
      <c r="AV57" s="215">
        <v>54</v>
      </c>
      <c r="AW57" s="215">
        <v>55</v>
      </c>
      <c r="AX57" s="215">
        <v>51</v>
      </c>
      <c r="AY57" s="215">
        <v>51</v>
      </c>
      <c r="AZ57" s="215">
        <v>46</v>
      </c>
      <c r="BA57" s="215">
        <v>38</v>
      </c>
      <c r="BB57" s="215">
        <v>36</v>
      </c>
      <c r="BC57" s="215">
        <v>34</v>
      </c>
      <c r="BD57" s="215">
        <v>30</v>
      </c>
      <c r="BE57" s="215">
        <v>29</v>
      </c>
      <c r="BF57" s="215">
        <v>29</v>
      </c>
      <c r="BG57" s="215">
        <v>27</v>
      </c>
      <c r="BH57" s="215">
        <v>26</v>
      </c>
      <c r="BI57" s="215">
        <v>23</v>
      </c>
      <c r="BJ57" s="215">
        <v>21</v>
      </c>
      <c r="BK57" s="215">
        <v>19</v>
      </c>
      <c r="BL57" s="215">
        <v>14</v>
      </c>
      <c r="BM57" s="215">
        <v>11</v>
      </c>
      <c r="BN57" s="215">
        <v>8</v>
      </c>
      <c r="BO57" s="215">
        <v>6</v>
      </c>
      <c r="BP57" s="215">
        <v>5</v>
      </c>
      <c r="BQ57" s="215">
        <v>3</v>
      </c>
      <c r="BR57" s="215">
        <v>2</v>
      </c>
      <c r="BS57" s="215">
        <v>1</v>
      </c>
      <c r="BT57" s="215">
        <v>1</v>
      </c>
      <c r="BU57" s="215">
        <v>1</v>
      </c>
      <c r="BV57" s="215">
        <v>0</v>
      </c>
      <c r="BW57" s="215">
        <v>0</v>
      </c>
      <c r="BX57" s="215">
        <v>0</v>
      </c>
      <c r="BY57" s="215">
        <v>0</v>
      </c>
      <c r="BZ57" s="215">
        <v>0</v>
      </c>
      <c r="CA57" s="215">
        <v>0</v>
      </c>
      <c r="CB57" s="215">
        <v>0</v>
      </c>
      <c r="CC57" s="215">
        <v>0</v>
      </c>
      <c r="CD57" s="215">
        <v>0</v>
      </c>
      <c r="CE57" s="215">
        <v>0</v>
      </c>
      <c r="CF57" s="215">
        <v>0</v>
      </c>
      <c r="CG57" s="216">
        <v>0</v>
      </c>
    </row>
    <row r="58" spans="1:85" x14ac:dyDescent="0.35">
      <c r="B58" s="207" t="s">
        <v>381</v>
      </c>
      <c r="D58" s="215">
        <v>0</v>
      </c>
      <c r="E58" s="215">
        <v>0</v>
      </c>
      <c r="F58" s="215">
        <v>0</v>
      </c>
      <c r="G58" s="215">
        <v>0</v>
      </c>
      <c r="H58" s="215">
        <v>0</v>
      </c>
      <c r="I58" s="215">
        <v>0</v>
      </c>
      <c r="J58" s="215">
        <v>0</v>
      </c>
      <c r="K58" s="215">
        <v>0</v>
      </c>
      <c r="L58" s="215">
        <v>0</v>
      </c>
      <c r="M58" s="215">
        <v>0</v>
      </c>
      <c r="N58" s="215">
        <v>0</v>
      </c>
      <c r="O58" s="215">
        <v>0</v>
      </c>
      <c r="P58" s="215">
        <v>0</v>
      </c>
      <c r="Q58" s="215">
        <v>0</v>
      </c>
      <c r="R58" s="215">
        <v>0</v>
      </c>
      <c r="S58" s="215">
        <v>0</v>
      </c>
      <c r="T58" s="215">
        <v>0</v>
      </c>
      <c r="U58" s="215">
        <v>0</v>
      </c>
      <c r="V58" s="215">
        <v>0</v>
      </c>
      <c r="W58" s="215">
        <v>0</v>
      </c>
      <c r="X58" s="215">
        <v>0</v>
      </c>
      <c r="Y58" s="215">
        <v>0</v>
      </c>
      <c r="Z58" s="215">
        <v>0</v>
      </c>
      <c r="AA58" s="215">
        <v>0</v>
      </c>
      <c r="AB58" s="215">
        <v>0</v>
      </c>
      <c r="AC58" s="215">
        <v>0</v>
      </c>
      <c r="AD58" s="215">
        <v>0</v>
      </c>
      <c r="AE58" s="215">
        <v>0</v>
      </c>
      <c r="AF58" s="215">
        <v>0</v>
      </c>
      <c r="AG58" s="215">
        <v>0</v>
      </c>
      <c r="AH58" s="215">
        <v>0</v>
      </c>
      <c r="AI58" s="215">
        <v>0</v>
      </c>
      <c r="AJ58" s="215">
        <v>0</v>
      </c>
      <c r="AK58" s="215">
        <v>0</v>
      </c>
      <c r="AL58" s="215">
        <v>0</v>
      </c>
      <c r="AM58" s="215">
        <v>0</v>
      </c>
      <c r="AN58" s="215">
        <v>0</v>
      </c>
      <c r="AO58" s="215">
        <v>0</v>
      </c>
      <c r="AP58" s="215">
        <v>0</v>
      </c>
      <c r="AQ58" s="215">
        <v>0</v>
      </c>
      <c r="AR58" s="215">
        <v>0</v>
      </c>
      <c r="AS58" s="215">
        <v>0</v>
      </c>
      <c r="AT58" s="215">
        <v>0</v>
      </c>
      <c r="AU58" s="215">
        <v>0</v>
      </c>
      <c r="AV58" s="215">
        <v>0</v>
      </c>
      <c r="AW58" s="215">
        <v>0</v>
      </c>
      <c r="AX58" s="215">
        <v>0</v>
      </c>
      <c r="AY58" s="215">
        <v>0</v>
      </c>
      <c r="AZ58" s="215">
        <v>0</v>
      </c>
      <c r="BA58" s="215">
        <v>0</v>
      </c>
      <c r="BB58" s="215">
        <v>0</v>
      </c>
      <c r="BC58" s="215">
        <v>0</v>
      </c>
      <c r="BD58" s="215">
        <v>0</v>
      </c>
      <c r="BE58" s="215">
        <v>0</v>
      </c>
      <c r="BF58" s="215">
        <v>0</v>
      </c>
      <c r="BG58" s="215">
        <v>178</v>
      </c>
      <c r="BH58" s="215">
        <v>235</v>
      </c>
      <c r="BI58" s="215">
        <v>279</v>
      </c>
      <c r="BJ58" s="215">
        <v>319</v>
      </c>
      <c r="BK58" s="215">
        <v>356</v>
      </c>
      <c r="BL58" s="215">
        <v>388</v>
      </c>
      <c r="BM58" s="215">
        <v>411</v>
      </c>
      <c r="BN58" s="215">
        <v>420</v>
      </c>
      <c r="BO58" s="215">
        <v>417</v>
      </c>
      <c r="BP58" s="215">
        <v>405</v>
      </c>
      <c r="BQ58" s="215">
        <v>396</v>
      </c>
      <c r="BR58" s="215">
        <v>378</v>
      </c>
      <c r="BS58" s="215">
        <v>378</v>
      </c>
      <c r="BT58" s="215">
        <v>365</v>
      </c>
      <c r="BU58" s="215">
        <v>361</v>
      </c>
      <c r="BV58" s="215">
        <v>325</v>
      </c>
      <c r="BW58" s="215">
        <v>304</v>
      </c>
      <c r="BX58" s="215">
        <v>282</v>
      </c>
      <c r="BY58" s="215">
        <v>276</v>
      </c>
      <c r="BZ58" s="215">
        <v>279</v>
      </c>
      <c r="CA58" s="215">
        <v>285</v>
      </c>
      <c r="CB58" s="215">
        <v>293</v>
      </c>
      <c r="CC58" s="215">
        <v>299</v>
      </c>
      <c r="CD58" s="215">
        <v>292</v>
      </c>
      <c r="CE58" s="215">
        <v>267</v>
      </c>
      <c r="CF58" s="215">
        <v>252</v>
      </c>
      <c r="CG58" s="216">
        <v>246</v>
      </c>
    </row>
    <row r="59" spans="1:85" x14ac:dyDescent="0.35">
      <c r="B59" s="218" t="s">
        <v>469</v>
      </c>
      <c r="D59" s="215">
        <v>0</v>
      </c>
      <c r="E59" s="215">
        <v>0</v>
      </c>
      <c r="F59" s="215">
        <v>0</v>
      </c>
      <c r="G59" s="215">
        <v>0</v>
      </c>
      <c r="H59" s="215">
        <v>0</v>
      </c>
      <c r="I59" s="215">
        <v>0</v>
      </c>
      <c r="J59" s="215">
        <v>0</v>
      </c>
      <c r="K59" s="215">
        <v>0</v>
      </c>
      <c r="L59" s="215">
        <v>0</v>
      </c>
      <c r="M59" s="215">
        <v>0</v>
      </c>
      <c r="N59" s="215">
        <v>0</v>
      </c>
      <c r="O59" s="215">
        <v>0</v>
      </c>
      <c r="P59" s="215">
        <v>0</v>
      </c>
      <c r="Q59" s="215">
        <v>0</v>
      </c>
      <c r="R59" s="215">
        <v>0</v>
      </c>
      <c r="S59" s="215">
        <v>0</v>
      </c>
      <c r="T59" s="215">
        <v>0</v>
      </c>
      <c r="U59" s="215">
        <v>0</v>
      </c>
      <c r="V59" s="215">
        <v>0</v>
      </c>
      <c r="W59" s="215">
        <v>0</v>
      </c>
      <c r="X59" s="215">
        <v>0</v>
      </c>
      <c r="Y59" s="215">
        <v>0</v>
      </c>
      <c r="Z59" s="215">
        <v>0</v>
      </c>
      <c r="AA59" s="215">
        <v>0</v>
      </c>
      <c r="AB59" s="215">
        <v>0</v>
      </c>
      <c r="AC59" s="215">
        <v>0</v>
      </c>
      <c r="AD59" s="215">
        <v>0</v>
      </c>
      <c r="AE59" s="215">
        <v>0</v>
      </c>
      <c r="AF59" s="215">
        <v>0</v>
      </c>
      <c r="AG59" s="215">
        <v>0</v>
      </c>
      <c r="AH59" s="215">
        <v>0</v>
      </c>
      <c r="AI59" s="215">
        <v>0</v>
      </c>
      <c r="AJ59" s="215">
        <v>0</v>
      </c>
      <c r="AK59" s="215">
        <v>0</v>
      </c>
      <c r="AL59" s="215">
        <v>0</v>
      </c>
      <c r="AM59" s="215">
        <v>0</v>
      </c>
      <c r="AN59" s="215">
        <v>0</v>
      </c>
      <c r="AO59" s="215">
        <v>0</v>
      </c>
      <c r="AP59" s="215">
        <v>0</v>
      </c>
      <c r="AQ59" s="215">
        <v>0</v>
      </c>
      <c r="AR59" s="215">
        <v>0</v>
      </c>
      <c r="AS59" s="215">
        <v>0</v>
      </c>
      <c r="AT59" s="215">
        <v>0</v>
      </c>
      <c r="AU59" s="215">
        <v>0</v>
      </c>
      <c r="AV59" s="215">
        <v>0</v>
      </c>
      <c r="AW59" s="215">
        <v>0</v>
      </c>
      <c r="AX59" s="215">
        <v>0</v>
      </c>
      <c r="AY59" s="215">
        <v>0</v>
      </c>
      <c r="AZ59" s="215">
        <v>0</v>
      </c>
      <c r="BA59" s="215">
        <v>0</v>
      </c>
      <c r="BB59" s="215">
        <v>0</v>
      </c>
      <c r="BC59" s="215">
        <v>0</v>
      </c>
      <c r="BD59" s="215">
        <v>0</v>
      </c>
      <c r="BE59" s="215">
        <v>0</v>
      </c>
      <c r="BF59" s="215">
        <v>0</v>
      </c>
      <c r="BG59" s="215">
        <v>20</v>
      </c>
      <c r="BH59" s="215">
        <v>22</v>
      </c>
      <c r="BI59" s="215">
        <v>24</v>
      </c>
      <c r="BJ59" s="215">
        <v>26</v>
      </c>
      <c r="BK59" s="215">
        <v>28</v>
      </c>
      <c r="BL59" s="215">
        <v>30</v>
      </c>
      <c r="BM59" s="215">
        <v>31</v>
      </c>
      <c r="BN59" s="215">
        <v>30</v>
      </c>
      <c r="BO59" s="215">
        <v>26</v>
      </c>
      <c r="BP59" s="215">
        <v>22</v>
      </c>
      <c r="BQ59" s="215">
        <v>22</v>
      </c>
      <c r="BR59" s="215">
        <v>20</v>
      </c>
      <c r="BS59" s="215">
        <v>19</v>
      </c>
      <c r="BT59" s="215">
        <v>18</v>
      </c>
      <c r="BU59" s="215">
        <v>17</v>
      </c>
      <c r="BV59" s="215">
        <v>12</v>
      </c>
      <c r="BW59" s="215">
        <v>11</v>
      </c>
      <c r="BX59" s="215">
        <v>11</v>
      </c>
      <c r="BY59" s="215">
        <v>11</v>
      </c>
      <c r="BZ59" s="215">
        <v>10</v>
      </c>
      <c r="CA59" s="215">
        <v>10</v>
      </c>
      <c r="CB59" s="215">
        <v>10</v>
      </c>
      <c r="CC59" s="215">
        <v>11</v>
      </c>
      <c r="CD59" s="215">
        <v>11</v>
      </c>
      <c r="CE59" s="215">
        <v>11</v>
      </c>
      <c r="CF59" s="215">
        <v>11</v>
      </c>
      <c r="CG59" s="216">
        <v>11</v>
      </c>
    </row>
    <row r="60" spans="1:85" x14ac:dyDescent="0.35">
      <c r="B60" s="218" t="s">
        <v>470</v>
      </c>
      <c r="D60" s="215">
        <v>0</v>
      </c>
      <c r="E60" s="215">
        <v>0</v>
      </c>
      <c r="F60" s="215">
        <v>0</v>
      </c>
      <c r="G60" s="215">
        <v>0</v>
      </c>
      <c r="H60" s="215">
        <v>0</v>
      </c>
      <c r="I60" s="215">
        <v>0</v>
      </c>
      <c r="J60" s="215">
        <v>0</v>
      </c>
      <c r="K60" s="215">
        <v>0</v>
      </c>
      <c r="L60" s="215">
        <v>0</v>
      </c>
      <c r="M60" s="215">
        <v>0</v>
      </c>
      <c r="N60" s="215">
        <v>0</v>
      </c>
      <c r="O60" s="215">
        <v>0</v>
      </c>
      <c r="P60" s="215">
        <v>0</v>
      </c>
      <c r="Q60" s="215">
        <v>0</v>
      </c>
      <c r="R60" s="215">
        <v>0</v>
      </c>
      <c r="S60" s="215">
        <v>0</v>
      </c>
      <c r="T60" s="215">
        <v>0</v>
      </c>
      <c r="U60" s="215">
        <v>0</v>
      </c>
      <c r="V60" s="215">
        <v>0</v>
      </c>
      <c r="W60" s="215">
        <v>0</v>
      </c>
      <c r="X60" s="215">
        <v>0</v>
      </c>
      <c r="Y60" s="215">
        <v>0</v>
      </c>
      <c r="Z60" s="215">
        <v>0</v>
      </c>
      <c r="AA60" s="215">
        <v>0</v>
      </c>
      <c r="AB60" s="215">
        <v>0</v>
      </c>
      <c r="AC60" s="215">
        <v>0</v>
      </c>
      <c r="AD60" s="215">
        <v>0</v>
      </c>
      <c r="AE60" s="215">
        <v>0</v>
      </c>
      <c r="AF60" s="215">
        <v>0</v>
      </c>
      <c r="AG60" s="215">
        <v>0</v>
      </c>
      <c r="AH60" s="215">
        <v>0</v>
      </c>
      <c r="AI60" s="215">
        <v>0</v>
      </c>
      <c r="AJ60" s="215">
        <v>0</v>
      </c>
      <c r="AK60" s="215">
        <v>0</v>
      </c>
      <c r="AL60" s="215">
        <v>0</v>
      </c>
      <c r="AM60" s="215">
        <v>0</v>
      </c>
      <c r="AN60" s="215">
        <v>0</v>
      </c>
      <c r="AO60" s="215">
        <v>0</v>
      </c>
      <c r="AP60" s="215">
        <v>0</v>
      </c>
      <c r="AQ60" s="215">
        <v>0</v>
      </c>
      <c r="AR60" s="215">
        <v>0</v>
      </c>
      <c r="AS60" s="215">
        <v>0</v>
      </c>
      <c r="AT60" s="215">
        <v>0</v>
      </c>
      <c r="AU60" s="215">
        <v>0</v>
      </c>
      <c r="AV60" s="215">
        <v>0</v>
      </c>
      <c r="AW60" s="215">
        <v>0</v>
      </c>
      <c r="AX60" s="215">
        <v>0</v>
      </c>
      <c r="AY60" s="215">
        <v>0</v>
      </c>
      <c r="AZ60" s="215">
        <v>0</v>
      </c>
      <c r="BA60" s="215">
        <v>0</v>
      </c>
      <c r="BB60" s="215">
        <v>0</v>
      </c>
      <c r="BC60" s="215">
        <v>0</v>
      </c>
      <c r="BD60" s="215">
        <v>0</v>
      </c>
      <c r="BE60" s="215">
        <v>0</v>
      </c>
      <c r="BF60" s="215">
        <v>0</v>
      </c>
      <c r="BG60" s="215">
        <v>158</v>
      </c>
      <c r="BH60" s="215">
        <v>213</v>
      </c>
      <c r="BI60" s="215">
        <v>255</v>
      </c>
      <c r="BJ60" s="215">
        <v>292</v>
      </c>
      <c r="BK60" s="215">
        <v>327</v>
      </c>
      <c r="BL60" s="215">
        <v>357</v>
      </c>
      <c r="BM60" s="215">
        <v>381</v>
      </c>
      <c r="BN60" s="215">
        <v>390</v>
      </c>
      <c r="BO60" s="215">
        <v>391</v>
      </c>
      <c r="BP60" s="215">
        <v>383</v>
      </c>
      <c r="BQ60" s="215">
        <v>374</v>
      </c>
      <c r="BR60" s="215">
        <v>358</v>
      </c>
      <c r="BS60" s="215">
        <v>359</v>
      </c>
      <c r="BT60" s="215">
        <v>347</v>
      </c>
      <c r="BU60" s="215">
        <v>344</v>
      </c>
      <c r="BV60" s="215">
        <v>313</v>
      </c>
      <c r="BW60" s="215">
        <v>293</v>
      </c>
      <c r="BX60" s="215">
        <v>271</v>
      </c>
      <c r="BY60" s="215">
        <v>265</v>
      </c>
      <c r="BZ60" s="215">
        <v>269</v>
      </c>
      <c r="CA60" s="215">
        <v>275</v>
      </c>
      <c r="CB60" s="215">
        <v>283</v>
      </c>
      <c r="CC60" s="215">
        <v>288</v>
      </c>
      <c r="CD60" s="215">
        <v>280</v>
      </c>
      <c r="CE60" s="215">
        <v>256</v>
      </c>
      <c r="CF60" s="215">
        <v>241</v>
      </c>
      <c r="CG60" s="216">
        <v>235</v>
      </c>
    </row>
    <row r="61" spans="1:85" ht="26.25" customHeight="1" x14ac:dyDescent="0.35">
      <c r="B61" s="207" t="s">
        <v>508</v>
      </c>
      <c r="D61" s="215">
        <v>0</v>
      </c>
      <c r="E61" s="215">
        <v>0</v>
      </c>
      <c r="F61" s="215">
        <v>0</v>
      </c>
      <c r="G61" s="215">
        <v>0</v>
      </c>
      <c r="H61" s="215">
        <v>0</v>
      </c>
      <c r="I61" s="215">
        <v>0</v>
      </c>
      <c r="J61" s="215">
        <v>0</v>
      </c>
      <c r="K61" s="215">
        <v>0</v>
      </c>
      <c r="L61" s="215">
        <v>0</v>
      </c>
      <c r="M61" s="215">
        <v>0</v>
      </c>
      <c r="N61" s="215">
        <v>0</v>
      </c>
      <c r="O61" s="215">
        <v>0</v>
      </c>
      <c r="P61" s="215">
        <v>0</v>
      </c>
      <c r="Q61" s="215">
        <v>0</v>
      </c>
      <c r="R61" s="215">
        <v>0</v>
      </c>
      <c r="S61" s="215">
        <v>0</v>
      </c>
      <c r="T61" s="215">
        <v>0</v>
      </c>
      <c r="U61" s="215">
        <v>0</v>
      </c>
      <c r="V61" s="215">
        <v>0</v>
      </c>
      <c r="W61" s="215">
        <v>0</v>
      </c>
      <c r="X61" s="215">
        <v>0</v>
      </c>
      <c r="Y61" s="215">
        <v>0</v>
      </c>
      <c r="Z61" s="215">
        <v>0</v>
      </c>
      <c r="AA61" s="215">
        <v>0</v>
      </c>
      <c r="AB61" s="215">
        <v>0</v>
      </c>
      <c r="AC61" s="215">
        <v>7720</v>
      </c>
      <c r="AD61" s="215">
        <v>8850</v>
      </c>
      <c r="AE61" s="215">
        <v>10</v>
      </c>
      <c r="AF61" s="215">
        <v>0</v>
      </c>
      <c r="AG61" s="215">
        <v>0</v>
      </c>
      <c r="AH61" s="215">
        <v>9600</v>
      </c>
      <c r="AI61" s="215">
        <v>9600</v>
      </c>
      <c r="AJ61" s="215">
        <v>9800</v>
      </c>
      <c r="AK61" s="215">
        <v>10100</v>
      </c>
      <c r="AL61" s="215">
        <v>10200</v>
      </c>
      <c r="AM61" s="215">
        <v>10300</v>
      </c>
      <c r="AN61" s="215">
        <v>10500</v>
      </c>
      <c r="AO61" s="215">
        <v>10500</v>
      </c>
      <c r="AP61" s="215">
        <v>10700</v>
      </c>
      <c r="AQ61" s="215">
        <v>10700</v>
      </c>
      <c r="AR61" s="215">
        <v>10900</v>
      </c>
      <c r="AS61" s="215">
        <v>11200</v>
      </c>
      <c r="AT61" s="215">
        <v>11236</v>
      </c>
      <c r="AU61" s="215">
        <v>11432</v>
      </c>
      <c r="AV61" s="215">
        <v>11511</v>
      </c>
      <c r="AW61" s="215">
        <v>12209</v>
      </c>
      <c r="AX61" s="215">
        <v>12331</v>
      </c>
      <c r="AY61" s="215">
        <v>12418</v>
      </c>
      <c r="AZ61" s="215">
        <v>12861</v>
      </c>
      <c r="BA61" s="215">
        <v>12326</v>
      </c>
      <c r="BB61" s="215">
        <v>12442</v>
      </c>
      <c r="BC61" s="215">
        <v>11818</v>
      </c>
      <c r="BD61" s="215">
        <v>11896</v>
      </c>
      <c r="BE61" s="215">
        <v>12014</v>
      </c>
      <c r="BF61" s="215">
        <v>12002</v>
      </c>
      <c r="BG61" s="215">
        <v>12232</v>
      </c>
      <c r="BH61" s="215">
        <v>12302</v>
      </c>
      <c r="BI61" s="215">
        <v>12387</v>
      </c>
      <c r="BJ61" s="215">
        <v>12586</v>
      </c>
      <c r="BK61" s="215">
        <v>12728</v>
      </c>
      <c r="BL61" s="215">
        <v>11754</v>
      </c>
      <c r="BM61" s="215">
        <v>12123</v>
      </c>
      <c r="BN61" s="215">
        <v>12239</v>
      </c>
      <c r="BO61" s="215">
        <v>12335</v>
      </c>
      <c r="BP61" s="215">
        <v>12346</v>
      </c>
      <c r="BQ61" s="215">
        <v>12245</v>
      </c>
      <c r="BR61" s="215">
        <v>12459</v>
      </c>
      <c r="BS61" s="215">
        <v>12757</v>
      </c>
      <c r="BT61" s="215">
        <v>12642</v>
      </c>
      <c r="BU61" s="215">
        <v>12605</v>
      </c>
      <c r="BV61" s="215">
        <v>12570</v>
      </c>
      <c r="BW61" s="215">
        <v>12405</v>
      </c>
      <c r="BX61" s="215">
        <v>12275</v>
      </c>
      <c r="BY61" s="215">
        <v>12410</v>
      </c>
      <c r="BZ61" s="215">
        <v>12588</v>
      </c>
      <c r="CA61" s="215">
        <v>12798</v>
      </c>
      <c r="CB61" s="215">
        <v>12993</v>
      </c>
      <c r="CC61" s="215">
        <v>13217</v>
      </c>
      <c r="CD61" s="215">
        <v>13167</v>
      </c>
      <c r="CE61" s="215">
        <v>13049</v>
      </c>
      <c r="CF61" s="215">
        <v>13226</v>
      </c>
      <c r="CG61" s="216">
        <v>13464</v>
      </c>
    </row>
    <row r="62" spans="1:85" x14ac:dyDescent="0.35">
      <c r="B62" s="207" t="s">
        <v>26</v>
      </c>
      <c r="D62" s="215">
        <v>0</v>
      </c>
      <c r="E62" s="215">
        <v>0</v>
      </c>
      <c r="F62" s="215">
        <v>0</v>
      </c>
      <c r="G62" s="215">
        <v>0</v>
      </c>
      <c r="H62" s="215">
        <v>0</v>
      </c>
      <c r="I62" s="215">
        <v>0</v>
      </c>
      <c r="J62" s="215">
        <v>0</v>
      </c>
      <c r="K62" s="215">
        <v>0</v>
      </c>
      <c r="L62" s="215">
        <v>0</v>
      </c>
      <c r="M62" s="215">
        <v>0</v>
      </c>
      <c r="N62" s="215">
        <v>0</v>
      </c>
      <c r="O62" s="215">
        <v>0</v>
      </c>
      <c r="P62" s="215">
        <v>0</v>
      </c>
      <c r="Q62" s="215">
        <v>0</v>
      </c>
      <c r="R62" s="215">
        <v>0</v>
      </c>
      <c r="S62" s="215">
        <v>0</v>
      </c>
      <c r="T62" s="215">
        <v>0</v>
      </c>
      <c r="U62" s="215">
        <v>0</v>
      </c>
      <c r="V62" s="215">
        <v>0</v>
      </c>
      <c r="W62" s="215">
        <v>0</v>
      </c>
      <c r="X62" s="215">
        <v>0</v>
      </c>
      <c r="Y62" s="215">
        <v>0</v>
      </c>
      <c r="Z62" s="215">
        <v>0</v>
      </c>
      <c r="AA62" s="215">
        <v>0</v>
      </c>
      <c r="AB62" s="215">
        <v>0</v>
      </c>
      <c r="AC62" s="215">
        <v>0</v>
      </c>
      <c r="AD62" s="215">
        <v>0</v>
      </c>
      <c r="AE62" s="215">
        <v>0</v>
      </c>
      <c r="AF62" s="215">
        <v>0</v>
      </c>
      <c r="AG62" s="215">
        <v>0</v>
      </c>
      <c r="AH62" s="215">
        <v>0</v>
      </c>
      <c r="AI62" s="215">
        <v>0</v>
      </c>
      <c r="AJ62" s="215">
        <v>0</v>
      </c>
      <c r="AK62" s="215">
        <v>0</v>
      </c>
      <c r="AL62" s="215">
        <v>0</v>
      </c>
      <c r="AM62" s="215">
        <v>0</v>
      </c>
      <c r="AN62" s="215">
        <v>0</v>
      </c>
      <c r="AO62" s="215">
        <v>0</v>
      </c>
      <c r="AP62" s="215">
        <v>0</v>
      </c>
      <c r="AQ62" s="215">
        <v>0</v>
      </c>
      <c r="AR62" s="215">
        <v>3013</v>
      </c>
      <c r="AS62" s="215">
        <v>2979</v>
      </c>
      <c r="AT62" s="215">
        <v>3735</v>
      </c>
      <c r="AU62" s="215">
        <v>3159</v>
      </c>
      <c r="AV62" s="215">
        <v>2996</v>
      </c>
      <c r="AW62" s="215">
        <v>2838</v>
      </c>
      <c r="AX62" s="215">
        <v>2801</v>
      </c>
      <c r="AY62" s="215">
        <v>2769</v>
      </c>
      <c r="AZ62" s="215">
        <v>2692</v>
      </c>
      <c r="BA62" s="215">
        <v>2623</v>
      </c>
      <c r="BB62" s="215">
        <v>2567</v>
      </c>
      <c r="BC62" s="215">
        <v>2471</v>
      </c>
      <c r="BD62" s="215">
        <v>2387</v>
      </c>
      <c r="BE62" s="215">
        <v>2371</v>
      </c>
      <c r="BF62" s="215">
        <v>2357</v>
      </c>
      <c r="BG62" s="215">
        <v>2335</v>
      </c>
      <c r="BH62" s="215">
        <v>2442</v>
      </c>
      <c r="BI62" s="215">
        <v>2426</v>
      </c>
      <c r="BJ62" s="215">
        <v>2510</v>
      </c>
      <c r="BK62" s="215">
        <v>2535</v>
      </c>
      <c r="BL62" s="215">
        <v>2592</v>
      </c>
      <c r="BM62" s="215">
        <v>2631</v>
      </c>
      <c r="BN62" s="215">
        <v>2633</v>
      </c>
      <c r="BO62" s="215">
        <v>2620</v>
      </c>
      <c r="BP62" s="215">
        <v>2544</v>
      </c>
      <c r="BQ62" s="215">
        <v>0</v>
      </c>
      <c r="BR62" s="215">
        <v>0</v>
      </c>
      <c r="BS62" s="215">
        <v>0</v>
      </c>
      <c r="BT62" s="215">
        <v>0</v>
      </c>
      <c r="BU62" s="215">
        <v>0</v>
      </c>
      <c r="BV62" s="215">
        <v>0</v>
      </c>
      <c r="BW62" s="215">
        <v>0</v>
      </c>
      <c r="BX62" s="215">
        <v>0</v>
      </c>
      <c r="BY62" s="215">
        <v>0</v>
      </c>
      <c r="BZ62" s="215">
        <v>0</v>
      </c>
      <c r="CA62" s="215">
        <v>0</v>
      </c>
      <c r="CB62" s="215">
        <v>0</v>
      </c>
      <c r="CC62" s="215">
        <v>0</v>
      </c>
      <c r="CD62" s="215">
        <v>0</v>
      </c>
      <c r="CE62" s="215">
        <v>0</v>
      </c>
      <c r="CF62" s="215">
        <v>0</v>
      </c>
      <c r="CG62" s="216">
        <v>0</v>
      </c>
    </row>
    <row r="63" spans="1:85" x14ac:dyDescent="0.35">
      <c r="B63" s="207" t="s">
        <v>389</v>
      </c>
      <c r="D63" s="215">
        <v>0</v>
      </c>
      <c r="E63" s="215">
        <v>0</v>
      </c>
      <c r="F63" s="215">
        <v>0</v>
      </c>
      <c r="G63" s="215">
        <v>0</v>
      </c>
      <c r="H63" s="215">
        <v>0</v>
      </c>
      <c r="I63" s="215">
        <v>0</v>
      </c>
      <c r="J63" s="215">
        <v>0</v>
      </c>
      <c r="K63" s="215">
        <v>0</v>
      </c>
      <c r="L63" s="215">
        <v>0</v>
      </c>
      <c r="M63" s="215">
        <v>0</v>
      </c>
      <c r="N63" s="215">
        <v>0</v>
      </c>
      <c r="O63" s="215">
        <v>0</v>
      </c>
      <c r="P63" s="215">
        <v>0</v>
      </c>
      <c r="Q63" s="215">
        <v>0</v>
      </c>
      <c r="R63" s="215">
        <v>0</v>
      </c>
      <c r="S63" s="215">
        <v>0</v>
      </c>
      <c r="T63" s="215">
        <v>0</v>
      </c>
      <c r="U63" s="215">
        <v>0</v>
      </c>
      <c r="V63" s="215">
        <v>0</v>
      </c>
      <c r="W63" s="215">
        <v>0</v>
      </c>
      <c r="X63" s="215">
        <v>0</v>
      </c>
      <c r="Y63" s="215">
        <v>0</v>
      </c>
      <c r="Z63" s="215">
        <v>0</v>
      </c>
      <c r="AA63" s="215">
        <v>0</v>
      </c>
      <c r="AB63" s="215">
        <v>0</v>
      </c>
      <c r="AC63" s="215">
        <v>0</v>
      </c>
      <c r="AD63" s="215">
        <v>0</v>
      </c>
      <c r="AE63" s="215">
        <v>0</v>
      </c>
      <c r="AF63" s="215">
        <v>0</v>
      </c>
      <c r="AG63" s="215">
        <v>0</v>
      </c>
      <c r="AH63" s="215">
        <v>0</v>
      </c>
      <c r="AI63" s="215">
        <v>0</v>
      </c>
      <c r="AJ63" s="215">
        <v>0</v>
      </c>
      <c r="AK63" s="215">
        <v>0</v>
      </c>
      <c r="AL63" s="215">
        <v>0</v>
      </c>
      <c r="AM63" s="215">
        <v>0</v>
      </c>
      <c r="AN63" s="215">
        <v>0</v>
      </c>
      <c r="AO63" s="215">
        <v>0</v>
      </c>
      <c r="AP63" s="215">
        <v>0</v>
      </c>
      <c r="AQ63" s="215">
        <v>0</v>
      </c>
      <c r="AR63" s="215">
        <v>0</v>
      </c>
      <c r="AS63" s="215">
        <v>0</v>
      </c>
      <c r="AT63" s="215">
        <v>0</v>
      </c>
      <c r="AU63" s="215">
        <v>0</v>
      </c>
      <c r="AV63" s="215">
        <v>310</v>
      </c>
      <c r="AW63" s="215">
        <v>358</v>
      </c>
      <c r="AX63" s="215">
        <v>404</v>
      </c>
      <c r="AY63" s="215">
        <v>455</v>
      </c>
      <c r="AZ63" s="215">
        <v>505</v>
      </c>
      <c r="BA63" s="215">
        <v>556</v>
      </c>
      <c r="BB63" s="215">
        <v>597</v>
      </c>
      <c r="BC63" s="215">
        <v>635</v>
      </c>
      <c r="BD63" s="215">
        <v>677</v>
      </c>
      <c r="BE63" s="215">
        <v>719</v>
      </c>
      <c r="BF63" s="215">
        <v>741</v>
      </c>
      <c r="BG63" s="215">
        <v>784</v>
      </c>
      <c r="BH63" s="215">
        <v>826</v>
      </c>
      <c r="BI63" s="215">
        <v>864</v>
      </c>
      <c r="BJ63" s="215">
        <v>903</v>
      </c>
      <c r="BK63" s="215">
        <v>949</v>
      </c>
      <c r="BL63" s="215">
        <v>991</v>
      </c>
      <c r="BM63" s="215">
        <v>1031</v>
      </c>
      <c r="BN63" s="215">
        <v>1055</v>
      </c>
      <c r="BO63" s="215">
        <v>1066</v>
      </c>
      <c r="BP63" s="215">
        <v>1079</v>
      </c>
      <c r="BQ63" s="215">
        <v>1079</v>
      </c>
      <c r="BR63" s="215">
        <v>1072</v>
      </c>
      <c r="BS63" s="215">
        <v>1046</v>
      </c>
      <c r="BT63" s="215">
        <v>965</v>
      </c>
      <c r="BU63" s="215">
        <v>839</v>
      </c>
      <c r="BV63" s="215">
        <v>745</v>
      </c>
      <c r="BW63" s="215">
        <v>671</v>
      </c>
      <c r="BX63" s="215">
        <v>533</v>
      </c>
      <c r="BY63" s="215">
        <v>492</v>
      </c>
      <c r="BZ63" s="215">
        <v>452</v>
      </c>
      <c r="CA63" s="215">
        <v>411</v>
      </c>
      <c r="CB63" s="215">
        <v>374</v>
      </c>
      <c r="CC63" s="215">
        <v>342</v>
      </c>
      <c r="CD63" s="215">
        <v>311</v>
      </c>
      <c r="CE63" s="215">
        <v>281</v>
      </c>
      <c r="CF63" s="215">
        <v>233</v>
      </c>
      <c r="CG63" s="216">
        <v>206</v>
      </c>
    </row>
    <row r="64" spans="1:85" x14ac:dyDescent="0.35">
      <c r="B64" s="218" t="s">
        <v>469</v>
      </c>
      <c r="D64" s="215">
        <v>0</v>
      </c>
      <c r="E64" s="215">
        <v>0</v>
      </c>
      <c r="F64" s="215">
        <v>0</v>
      </c>
      <c r="G64" s="215">
        <v>0</v>
      </c>
      <c r="H64" s="215">
        <v>0</v>
      </c>
      <c r="I64" s="215">
        <v>0</v>
      </c>
      <c r="J64" s="215">
        <v>0</v>
      </c>
      <c r="K64" s="215">
        <v>0</v>
      </c>
      <c r="L64" s="215">
        <v>0</v>
      </c>
      <c r="M64" s="215">
        <v>0</v>
      </c>
      <c r="N64" s="215">
        <v>0</v>
      </c>
      <c r="O64" s="215">
        <v>0</v>
      </c>
      <c r="P64" s="215">
        <v>0</v>
      </c>
      <c r="Q64" s="215">
        <v>0</v>
      </c>
      <c r="R64" s="215">
        <v>0</v>
      </c>
      <c r="S64" s="215">
        <v>0</v>
      </c>
      <c r="T64" s="215">
        <v>0</v>
      </c>
      <c r="U64" s="215">
        <v>0</v>
      </c>
      <c r="V64" s="215">
        <v>0</v>
      </c>
      <c r="W64" s="215">
        <v>0</v>
      </c>
      <c r="X64" s="215">
        <v>0</v>
      </c>
      <c r="Y64" s="215">
        <v>0</v>
      </c>
      <c r="Z64" s="215">
        <v>0</v>
      </c>
      <c r="AA64" s="215">
        <v>0</v>
      </c>
      <c r="AB64" s="215">
        <v>0</v>
      </c>
      <c r="AC64" s="215">
        <v>0</v>
      </c>
      <c r="AD64" s="215">
        <v>0</v>
      </c>
      <c r="AE64" s="215">
        <v>0</v>
      </c>
      <c r="AF64" s="215">
        <v>0</v>
      </c>
      <c r="AG64" s="215">
        <v>0</v>
      </c>
      <c r="AH64" s="215">
        <v>0</v>
      </c>
      <c r="AI64" s="215">
        <v>0</v>
      </c>
      <c r="AJ64" s="215">
        <v>0</v>
      </c>
      <c r="AK64" s="215">
        <v>0</v>
      </c>
      <c r="AL64" s="215">
        <v>0</v>
      </c>
      <c r="AM64" s="215">
        <v>0</v>
      </c>
      <c r="AN64" s="215">
        <v>0</v>
      </c>
      <c r="AO64" s="215">
        <v>0</v>
      </c>
      <c r="AP64" s="215">
        <v>0</v>
      </c>
      <c r="AQ64" s="215">
        <v>0</v>
      </c>
      <c r="AR64" s="215">
        <v>0</v>
      </c>
      <c r="AS64" s="215">
        <v>0</v>
      </c>
      <c r="AT64" s="215">
        <v>0</v>
      </c>
      <c r="AU64" s="215">
        <v>0</v>
      </c>
      <c r="AV64" s="215">
        <v>292</v>
      </c>
      <c r="AW64" s="215">
        <v>357</v>
      </c>
      <c r="AX64" s="215">
        <v>402</v>
      </c>
      <c r="AY64" s="215">
        <v>452</v>
      </c>
      <c r="AZ64" s="215">
        <v>503</v>
      </c>
      <c r="BA64" s="215">
        <v>555</v>
      </c>
      <c r="BB64" s="215">
        <v>595</v>
      </c>
      <c r="BC64" s="215">
        <v>632</v>
      </c>
      <c r="BD64" s="215">
        <v>674</v>
      </c>
      <c r="BE64" s="215">
        <v>715</v>
      </c>
      <c r="BF64" s="215">
        <v>736</v>
      </c>
      <c r="BG64" s="215">
        <v>779</v>
      </c>
      <c r="BH64" s="215">
        <v>821</v>
      </c>
      <c r="BI64" s="215">
        <v>859</v>
      </c>
      <c r="BJ64" s="215">
        <v>897</v>
      </c>
      <c r="BK64" s="215">
        <v>942</v>
      </c>
      <c r="BL64" s="215">
        <v>984</v>
      </c>
      <c r="BM64" s="215">
        <v>1023</v>
      </c>
      <c r="BN64" s="215">
        <v>1046</v>
      </c>
      <c r="BO64" s="215">
        <v>1057</v>
      </c>
      <c r="BP64" s="215">
        <v>1070</v>
      </c>
      <c r="BQ64" s="215">
        <v>1069</v>
      </c>
      <c r="BR64" s="215">
        <v>1062</v>
      </c>
      <c r="BS64" s="215">
        <v>1028</v>
      </c>
      <c r="BT64" s="215">
        <v>951</v>
      </c>
      <c r="BU64" s="215">
        <v>827</v>
      </c>
      <c r="BV64" s="215">
        <v>735</v>
      </c>
      <c r="BW64" s="215">
        <v>665</v>
      </c>
      <c r="BX64" s="215">
        <v>528</v>
      </c>
      <c r="BY64" s="215">
        <v>486</v>
      </c>
      <c r="BZ64" s="215">
        <v>447</v>
      </c>
      <c r="CA64" s="215">
        <v>406</v>
      </c>
      <c r="CB64" s="215">
        <v>370</v>
      </c>
      <c r="CC64" s="215">
        <v>338</v>
      </c>
      <c r="CD64" s="215">
        <v>307</v>
      </c>
      <c r="CE64" s="215">
        <v>277</v>
      </c>
      <c r="CF64" s="215">
        <v>230</v>
      </c>
      <c r="CG64" s="216">
        <v>202</v>
      </c>
    </row>
    <row r="65" spans="2:85" x14ac:dyDescent="0.35">
      <c r="B65" s="218" t="s">
        <v>470</v>
      </c>
      <c r="D65" s="215">
        <v>0</v>
      </c>
      <c r="E65" s="215">
        <v>0</v>
      </c>
      <c r="F65" s="215">
        <v>0</v>
      </c>
      <c r="G65" s="215">
        <v>0</v>
      </c>
      <c r="H65" s="215">
        <v>0</v>
      </c>
      <c r="I65" s="215">
        <v>0</v>
      </c>
      <c r="J65" s="215">
        <v>0</v>
      </c>
      <c r="K65" s="215">
        <v>0</v>
      </c>
      <c r="L65" s="215">
        <v>0</v>
      </c>
      <c r="M65" s="215">
        <v>0</v>
      </c>
      <c r="N65" s="215">
        <v>0</v>
      </c>
      <c r="O65" s="215">
        <v>0</v>
      </c>
      <c r="P65" s="215">
        <v>0</v>
      </c>
      <c r="Q65" s="215">
        <v>0</v>
      </c>
      <c r="R65" s="215">
        <v>0</v>
      </c>
      <c r="S65" s="215">
        <v>0</v>
      </c>
      <c r="T65" s="215">
        <v>0</v>
      </c>
      <c r="U65" s="215">
        <v>0</v>
      </c>
      <c r="V65" s="215">
        <v>0</v>
      </c>
      <c r="W65" s="215">
        <v>0</v>
      </c>
      <c r="X65" s="215">
        <v>0</v>
      </c>
      <c r="Y65" s="215">
        <v>0</v>
      </c>
      <c r="Z65" s="215">
        <v>0</v>
      </c>
      <c r="AA65" s="215">
        <v>0</v>
      </c>
      <c r="AB65" s="215">
        <v>0</v>
      </c>
      <c r="AC65" s="215">
        <v>0</v>
      </c>
      <c r="AD65" s="215">
        <v>0</v>
      </c>
      <c r="AE65" s="215">
        <v>0</v>
      </c>
      <c r="AF65" s="215">
        <v>0</v>
      </c>
      <c r="AG65" s="215">
        <v>0</v>
      </c>
      <c r="AH65" s="215">
        <v>0</v>
      </c>
      <c r="AI65" s="215">
        <v>0</v>
      </c>
      <c r="AJ65" s="215">
        <v>0</v>
      </c>
      <c r="AK65" s="215">
        <v>0</v>
      </c>
      <c r="AL65" s="215">
        <v>0</v>
      </c>
      <c r="AM65" s="215">
        <v>0</v>
      </c>
      <c r="AN65" s="215">
        <v>0</v>
      </c>
      <c r="AO65" s="215">
        <v>0</v>
      </c>
      <c r="AP65" s="215">
        <v>0</v>
      </c>
      <c r="AQ65" s="215">
        <v>0</v>
      </c>
      <c r="AR65" s="215">
        <v>0</v>
      </c>
      <c r="AS65" s="215">
        <v>0</v>
      </c>
      <c r="AT65" s="215">
        <v>0</v>
      </c>
      <c r="AU65" s="215">
        <v>0</v>
      </c>
      <c r="AV65" s="215">
        <v>18</v>
      </c>
      <c r="AW65" s="215">
        <v>1</v>
      </c>
      <c r="AX65" s="215">
        <v>2</v>
      </c>
      <c r="AY65" s="215">
        <v>3</v>
      </c>
      <c r="AZ65" s="215">
        <v>2</v>
      </c>
      <c r="BA65" s="215">
        <v>1</v>
      </c>
      <c r="BB65" s="215">
        <v>2</v>
      </c>
      <c r="BC65" s="215">
        <v>3</v>
      </c>
      <c r="BD65" s="215">
        <v>3</v>
      </c>
      <c r="BE65" s="215">
        <v>4</v>
      </c>
      <c r="BF65" s="215">
        <v>5</v>
      </c>
      <c r="BG65" s="215">
        <v>5</v>
      </c>
      <c r="BH65" s="215">
        <v>5</v>
      </c>
      <c r="BI65" s="215">
        <v>5</v>
      </c>
      <c r="BJ65" s="215">
        <v>6</v>
      </c>
      <c r="BK65" s="215">
        <v>6</v>
      </c>
      <c r="BL65" s="215">
        <v>7</v>
      </c>
      <c r="BM65" s="215">
        <v>8</v>
      </c>
      <c r="BN65" s="215">
        <v>9</v>
      </c>
      <c r="BO65" s="215">
        <v>9</v>
      </c>
      <c r="BP65" s="215">
        <v>9</v>
      </c>
      <c r="BQ65" s="215">
        <v>10</v>
      </c>
      <c r="BR65" s="215">
        <v>10</v>
      </c>
      <c r="BS65" s="215">
        <v>18</v>
      </c>
      <c r="BT65" s="215">
        <v>15</v>
      </c>
      <c r="BU65" s="215">
        <v>12</v>
      </c>
      <c r="BV65" s="215">
        <v>10</v>
      </c>
      <c r="BW65" s="215">
        <v>7</v>
      </c>
      <c r="BX65" s="215">
        <v>6</v>
      </c>
      <c r="BY65" s="215">
        <v>5</v>
      </c>
      <c r="BZ65" s="215">
        <v>5</v>
      </c>
      <c r="CA65" s="215">
        <v>5</v>
      </c>
      <c r="CB65" s="215">
        <v>5</v>
      </c>
      <c r="CC65" s="215">
        <v>5</v>
      </c>
      <c r="CD65" s="215">
        <v>4</v>
      </c>
      <c r="CE65" s="215">
        <v>4</v>
      </c>
      <c r="CF65" s="215">
        <v>4</v>
      </c>
      <c r="CG65" s="216">
        <v>3</v>
      </c>
    </row>
    <row r="66" spans="2:85" ht="26.25" customHeight="1" x14ac:dyDescent="0.35">
      <c r="B66" s="207" t="s">
        <v>496</v>
      </c>
      <c r="D66" s="215">
        <v>0</v>
      </c>
      <c r="E66" s="215">
        <v>0</v>
      </c>
      <c r="F66" s="215">
        <v>0</v>
      </c>
      <c r="G66" s="215">
        <v>0</v>
      </c>
      <c r="H66" s="215">
        <v>0</v>
      </c>
      <c r="I66" s="215">
        <v>0</v>
      </c>
      <c r="J66" s="215">
        <v>0</v>
      </c>
      <c r="K66" s="215">
        <v>0</v>
      </c>
      <c r="L66" s="215">
        <v>0</v>
      </c>
      <c r="M66" s="215">
        <v>0</v>
      </c>
      <c r="N66" s="215">
        <v>0</v>
      </c>
      <c r="O66" s="215">
        <v>0</v>
      </c>
      <c r="P66" s="215">
        <v>0</v>
      </c>
      <c r="Q66" s="215">
        <v>0</v>
      </c>
      <c r="R66" s="215">
        <v>0</v>
      </c>
      <c r="S66" s="215">
        <v>0</v>
      </c>
      <c r="T66" s="215">
        <v>0</v>
      </c>
      <c r="U66" s="215">
        <v>0</v>
      </c>
      <c r="V66" s="215">
        <v>0</v>
      </c>
      <c r="W66" s="215">
        <v>0</v>
      </c>
      <c r="X66" s="215">
        <v>0</v>
      </c>
      <c r="Y66" s="215">
        <v>0</v>
      </c>
      <c r="Z66" s="215">
        <v>0</v>
      </c>
      <c r="AA66" s="215">
        <v>0</v>
      </c>
      <c r="AB66" s="215">
        <v>0</v>
      </c>
      <c r="AC66" s="215">
        <v>0</v>
      </c>
      <c r="AD66" s="215">
        <v>0</v>
      </c>
      <c r="AE66" s="215">
        <v>0</v>
      </c>
      <c r="AF66" s="215">
        <v>0</v>
      </c>
      <c r="AG66" s="215">
        <v>0</v>
      </c>
      <c r="AH66" s="215">
        <v>0</v>
      </c>
      <c r="AI66" s="215">
        <v>0</v>
      </c>
      <c r="AJ66" s="215">
        <v>0</v>
      </c>
      <c r="AK66" s="215">
        <v>0</v>
      </c>
      <c r="AL66" s="215">
        <v>0</v>
      </c>
      <c r="AM66" s="215">
        <v>0</v>
      </c>
      <c r="AN66" s="215">
        <v>0</v>
      </c>
      <c r="AO66" s="215">
        <v>0</v>
      </c>
      <c r="AP66" s="215">
        <v>0</v>
      </c>
      <c r="AQ66" s="215">
        <v>0</v>
      </c>
      <c r="AR66" s="215">
        <v>2178</v>
      </c>
      <c r="AS66" s="215">
        <v>2116</v>
      </c>
      <c r="AT66" s="215">
        <v>2076</v>
      </c>
      <c r="AU66" s="215">
        <v>1981</v>
      </c>
      <c r="AV66" s="215">
        <v>1929</v>
      </c>
      <c r="AW66" s="215">
        <v>1955</v>
      </c>
      <c r="AX66" s="215">
        <v>1937</v>
      </c>
      <c r="AY66" s="215">
        <v>1917</v>
      </c>
      <c r="AZ66" s="215">
        <v>1886</v>
      </c>
      <c r="BA66" s="215">
        <v>1844</v>
      </c>
      <c r="BB66" s="215">
        <v>1798</v>
      </c>
      <c r="BC66" s="215">
        <v>1726</v>
      </c>
      <c r="BD66" s="215">
        <v>1664</v>
      </c>
      <c r="BE66" s="215">
        <v>1637</v>
      </c>
      <c r="BF66" s="215">
        <v>1612</v>
      </c>
      <c r="BG66" s="215">
        <v>1546</v>
      </c>
      <c r="BH66" s="215">
        <v>1554</v>
      </c>
      <c r="BI66" s="215">
        <v>1491</v>
      </c>
      <c r="BJ66" s="215">
        <v>1503</v>
      </c>
      <c r="BK66" s="215">
        <v>1509</v>
      </c>
      <c r="BL66" s="215">
        <v>1541</v>
      </c>
      <c r="BM66" s="215">
        <v>1566</v>
      </c>
      <c r="BN66" s="215">
        <v>1574</v>
      </c>
      <c r="BO66" s="215">
        <v>1576</v>
      </c>
      <c r="BP66" s="215">
        <v>1551</v>
      </c>
      <c r="BQ66" s="215">
        <v>1505</v>
      </c>
      <c r="BR66" s="215">
        <v>1464</v>
      </c>
      <c r="BS66" s="215">
        <v>1417</v>
      </c>
      <c r="BT66" s="215">
        <v>1364</v>
      </c>
      <c r="BU66" s="215">
        <v>1308</v>
      </c>
      <c r="BV66" s="215">
        <v>1248</v>
      </c>
      <c r="BW66" s="215">
        <v>1207</v>
      </c>
      <c r="BX66" s="215">
        <v>1165</v>
      </c>
      <c r="BY66" s="215">
        <v>1134</v>
      </c>
      <c r="BZ66" s="215">
        <v>1121</v>
      </c>
      <c r="CA66" s="215">
        <v>1108</v>
      </c>
      <c r="CB66" s="215">
        <v>1107</v>
      </c>
      <c r="CC66" s="215">
        <v>1109</v>
      </c>
      <c r="CD66" s="215">
        <v>1092</v>
      </c>
      <c r="CE66" s="215">
        <v>1067</v>
      </c>
      <c r="CF66" s="215">
        <v>1056</v>
      </c>
      <c r="CG66" s="216">
        <v>1054</v>
      </c>
    </row>
    <row r="67" spans="2:85" x14ac:dyDescent="0.35">
      <c r="B67" s="207" t="s">
        <v>497</v>
      </c>
      <c r="D67" s="215">
        <v>0</v>
      </c>
      <c r="E67" s="215">
        <v>0</v>
      </c>
      <c r="F67" s="215">
        <v>0</v>
      </c>
      <c r="G67" s="215">
        <v>0</v>
      </c>
      <c r="H67" s="215">
        <v>0</v>
      </c>
      <c r="I67" s="215">
        <v>0</v>
      </c>
      <c r="J67" s="215">
        <v>0</v>
      </c>
      <c r="K67" s="215">
        <v>0</v>
      </c>
      <c r="L67" s="215">
        <v>0</v>
      </c>
      <c r="M67" s="215">
        <v>0</v>
      </c>
      <c r="N67" s="215">
        <v>0</v>
      </c>
      <c r="O67" s="215">
        <v>0</v>
      </c>
      <c r="P67" s="215">
        <v>0</v>
      </c>
      <c r="Q67" s="215">
        <v>0</v>
      </c>
      <c r="R67" s="215">
        <v>0</v>
      </c>
      <c r="S67" s="215">
        <v>0</v>
      </c>
      <c r="T67" s="215">
        <v>0</v>
      </c>
      <c r="U67" s="215">
        <v>0</v>
      </c>
      <c r="V67" s="215">
        <v>0</v>
      </c>
      <c r="W67" s="215">
        <v>0</v>
      </c>
      <c r="X67" s="215">
        <v>0</v>
      </c>
      <c r="Y67" s="215">
        <v>0</v>
      </c>
      <c r="Z67" s="215">
        <v>0</v>
      </c>
      <c r="AA67" s="215">
        <v>0</v>
      </c>
      <c r="AB67" s="215">
        <v>0</v>
      </c>
      <c r="AC67" s="215">
        <v>0</v>
      </c>
      <c r="AD67" s="215">
        <v>0</v>
      </c>
      <c r="AE67" s="215">
        <v>0</v>
      </c>
      <c r="AF67" s="215">
        <v>0</v>
      </c>
      <c r="AG67" s="215">
        <v>0</v>
      </c>
      <c r="AH67" s="215">
        <v>43</v>
      </c>
      <c r="AI67" s="215">
        <v>51</v>
      </c>
      <c r="AJ67" s="215">
        <v>54</v>
      </c>
      <c r="AK67" s="215">
        <v>58</v>
      </c>
      <c r="AL67" s="215">
        <v>62</v>
      </c>
      <c r="AM67" s="215">
        <v>67</v>
      </c>
      <c r="AN67" s="215">
        <v>81</v>
      </c>
      <c r="AO67" s="215">
        <v>96</v>
      </c>
      <c r="AP67" s="215">
        <v>118</v>
      </c>
      <c r="AQ67" s="215">
        <v>143</v>
      </c>
      <c r="AR67" s="215">
        <v>168</v>
      </c>
      <c r="AS67" s="215">
        <v>197</v>
      </c>
      <c r="AT67" s="215">
        <v>230</v>
      </c>
      <c r="AU67" s="215">
        <v>259</v>
      </c>
      <c r="AV67" s="215">
        <v>281</v>
      </c>
      <c r="AW67" s="215">
        <v>299</v>
      </c>
      <c r="AX67" s="215">
        <v>306</v>
      </c>
      <c r="AY67" s="215">
        <v>272</v>
      </c>
      <c r="AZ67" s="215">
        <v>215</v>
      </c>
      <c r="BA67" s="215">
        <v>152</v>
      </c>
      <c r="BB67" s="215">
        <v>83</v>
      </c>
      <c r="BC67" s="215">
        <v>26</v>
      </c>
      <c r="BD67" s="215">
        <v>7</v>
      </c>
      <c r="BE67" s="215">
        <v>2</v>
      </c>
      <c r="BF67" s="215">
        <v>0</v>
      </c>
      <c r="BG67" s="215">
        <v>0</v>
      </c>
      <c r="BH67" s="215">
        <v>0</v>
      </c>
      <c r="BI67" s="215">
        <v>0</v>
      </c>
      <c r="BJ67" s="215">
        <v>0</v>
      </c>
      <c r="BK67" s="215">
        <v>0</v>
      </c>
      <c r="BL67" s="215">
        <v>0</v>
      </c>
      <c r="BM67" s="215">
        <v>0</v>
      </c>
      <c r="BN67" s="215">
        <v>0</v>
      </c>
      <c r="BO67" s="215">
        <v>0</v>
      </c>
      <c r="BP67" s="215">
        <v>0</v>
      </c>
      <c r="BQ67" s="215">
        <v>0</v>
      </c>
      <c r="BR67" s="215">
        <v>0</v>
      </c>
      <c r="BS67" s="215">
        <v>0</v>
      </c>
      <c r="BT67" s="215">
        <v>0</v>
      </c>
      <c r="BU67" s="215">
        <v>0</v>
      </c>
      <c r="BV67" s="215">
        <v>0</v>
      </c>
      <c r="BW67" s="215">
        <v>0</v>
      </c>
      <c r="BX67" s="215">
        <v>0</v>
      </c>
      <c r="BY67" s="215">
        <v>0</v>
      </c>
      <c r="BZ67" s="215">
        <v>0</v>
      </c>
      <c r="CA67" s="215">
        <v>0</v>
      </c>
      <c r="CB67" s="215">
        <v>0</v>
      </c>
      <c r="CC67" s="215">
        <v>0</v>
      </c>
      <c r="CD67" s="215">
        <v>0</v>
      </c>
      <c r="CE67" s="215">
        <v>0</v>
      </c>
      <c r="CF67" s="215">
        <v>0</v>
      </c>
      <c r="CG67" s="216">
        <v>0</v>
      </c>
    </row>
    <row r="68" spans="2:85" x14ac:dyDescent="0.35">
      <c r="B68" s="218" t="s">
        <v>469</v>
      </c>
      <c r="D68" s="215">
        <v>0</v>
      </c>
      <c r="E68" s="215">
        <v>0</v>
      </c>
      <c r="F68" s="215">
        <v>0</v>
      </c>
      <c r="G68" s="215">
        <v>0</v>
      </c>
      <c r="H68" s="215">
        <v>0</v>
      </c>
      <c r="I68" s="215">
        <v>0</v>
      </c>
      <c r="J68" s="215">
        <v>0</v>
      </c>
      <c r="K68" s="215">
        <v>0</v>
      </c>
      <c r="L68" s="215">
        <v>0</v>
      </c>
      <c r="M68" s="215">
        <v>0</v>
      </c>
      <c r="N68" s="215">
        <v>0</v>
      </c>
      <c r="O68" s="215">
        <v>0</v>
      </c>
      <c r="P68" s="215">
        <v>0</v>
      </c>
      <c r="Q68" s="215">
        <v>0</v>
      </c>
      <c r="R68" s="215">
        <v>0</v>
      </c>
      <c r="S68" s="215">
        <v>0</v>
      </c>
      <c r="T68" s="215">
        <v>0</v>
      </c>
      <c r="U68" s="215">
        <v>0</v>
      </c>
      <c r="V68" s="215">
        <v>0</v>
      </c>
      <c r="W68" s="215">
        <v>0</v>
      </c>
      <c r="X68" s="215">
        <v>0</v>
      </c>
      <c r="Y68" s="215">
        <v>0</v>
      </c>
      <c r="Z68" s="215">
        <v>0</v>
      </c>
      <c r="AA68" s="215">
        <v>0</v>
      </c>
      <c r="AB68" s="215">
        <v>0</v>
      </c>
      <c r="AC68" s="215">
        <v>0</v>
      </c>
      <c r="AD68" s="215">
        <v>0</v>
      </c>
      <c r="AE68" s="215">
        <v>0</v>
      </c>
      <c r="AF68" s="215">
        <v>0</v>
      </c>
      <c r="AG68" s="215">
        <v>0</v>
      </c>
      <c r="AH68" s="215">
        <v>0</v>
      </c>
      <c r="AI68" s="215">
        <v>0</v>
      </c>
      <c r="AJ68" s="215">
        <v>0</v>
      </c>
      <c r="AK68" s="215">
        <v>0</v>
      </c>
      <c r="AL68" s="215">
        <v>0</v>
      </c>
      <c r="AM68" s="215">
        <v>0</v>
      </c>
      <c r="AN68" s="215">
        <v>79</v>
      </c>
      <c r="AO68" s="215">
        <v>96</v>
      </c>
      <c r="AP68" s="215">
        <v>118</v>
      </c>
      <c r="AQ68" s="215">
        <v>141</v>
      </c>
      <c r="AR68" s="215">
        <v>166</v>
      </c>
      <c r="AS68" s="215">
        <v>195</v>
      </c>
      <c r="AT68" s="215">
        <v>226</v>
      </c>
      <c r="AU68" s="215">
        <v>255</v>
      </c>
      <c r="AV68" s="215">
        <v>275</v>
      </c>
      <c r="AW68" s="215">
        <v>291</v>
      </c>
      <c r="AX68" s="215">
        <v>299</v>
      </c>
      <c r="AY68" s="215">
        <v>266</v>
      </c>
      <c r="AZ68" s="215">
        <v>210</v>
      </c>
      <c r="BA68" s="215">
        <v>148</v>
      </c>
      <c r="BB68" s="215">
        <v>78</v>
      </c>
      <c r="BC68" s="215">
        <v>26</v>
      </c>
      <c r="BD68" s="215">
        <v>7</v>
      </c>
      <c r="BE68" s="215">
        <v>2</v>
      </c>
      <c r="BF68" s="215">
        <v>0</v>
      </c>
      <c r="BG68" s="215">
        <v>0</v>
      </c>
      <c r="BH68" s="215">
        <v>0</v>
      </c>
      <c r="BI68" s="215">
        <v>0</v>
      </c>
      <c r="BJ68" s="215">
        <v>0</v>
      </c>
      <c r="BK68" s="215">
        <v>0</v>
      </c>
      <c r="BL68" s="215">
        <v>0</v>
      </c>
      <c r="BM68" s="215">
        <v>0</v>
      </c>
      <c r="BN68" s="215">
        <v>0</v>
      </c>
      <c r="BO68" s="215">
        <v>0</v>
      </c>
      <c r="BP68" s="215">
        <v>0</v>
      </c>
      <c r="BQ68" s="215">
        <v>0</v>
      </c>
      <c r="BR68" s="215">
        <v>0</v>
      </c>
      <c r="BS68" s="215">
        <v>0</v>
      </c>
      <c r="BT68" s="215">
        <v>0</v>
      </c>
      <c r="BU68" s="215">
        <v>0</v>
      </c>
      <c r="BV68" s="215">
        <v>0</v>
      </c>
      <c r="BW68" s="215">
        <v>0</v>
      </c>
      <c r="BX68" s="215">
        <v>0</v>
      </c>
      <c r="BY68" s="215">
        <v>0</v>
      </c>
      <c r="BZ68" s="215">
        <v>0</v>
      </c>
      <c r="CA68" s="215">
        <v>0</v>
      </c>
      <c r="CB68" s="215">
        <v>0</v>
      </c>
      <c r="CC68" s="215">
        <v>0</v>
      </c>
      <c r="CD68" s="215">
        <v>0</v>
      </c>
      <c r="CE68" s="215">
        <v>0</v>
      </c>
      <c r="CF68" s="215">
        <v>0</v>
      </c>
      <c r="CG68" s="216">
        <v>0</v>
      </c>
    </row>
    <row r="69" spans="2:85" x14ac:dyDescent="0.35">
      <c r="B69" s="218" t="s">
        <v>475</v>
      </c>
      <c r="D69" s="215">
        <v>0</v>
      </c>
      <c r="E69" s="215">
        <v>0</v>
      </c>
      <c r="F69" s="215">
        <v>0</v>
      </c>
      <c r="G69" s="215">
        <v>0</v>
      </c>
      <c r="H69" s="215">
        <v>0</v>
      </c>
      <c r="I69" s="215">
        <v>0</v>
      </c>
      <c r="J69" s="215">
        <v>0</v>
      </c>
      <c r="K69" s="215">
        <v>0</v>
      </c>
      <c r="L69" s="215">
        <v>0</v>
      </c>
      <c r="M69" s="215">
        <v>0</v>
      </c>
      <c r="N69" s="215">
        <v>0</v>
      </c>
      <c r="O69" s="215">
        <v>0</v>
      </c>
      <c r="P69" s="215">
        <v>0</v>
      </c>
      <c r="Q69" s="215">
        <v>0</v>
      </c>
      <c r="R69" s="215">
        <v>0</v>
      </c>
      <c r="S69" s="215">
        <v>0</v>
      </c>
      <c r="T69" s="215">
        <v>0</v>
      </c>
      <c r="U69" s="215">
        <v>0</v>
      </c>
      <c r="V69" s="215">
        <v>0</v>
      </c>
      <c r="W69" s="215">
        <v>0</v>
      </c>
      <c r="X69" s="215">
        <v>0</v>
      </c>
      <c r="Y69" s="215">
        <v>0</v>
      </c>
      <c r="Z69" s="215">
        <v>0</v>
      </c>
      <c r="AA69" s="215">
        <v>0</v>
      </c>
      <c r="AB69" s="215">
        <v>0</v>
      </c>
      <c r="AC69" s="215">
        <v>0</v>
      </c>
      <c r="AD69" s="215">
        <v>0</v>
      </c>
      <c r="AE69" s="215">
        <v>0</v>
      </c>
      <c r="AF69" s="215">
        <v>0</v>
      </c>
      <c r="AG69" s="215">
        <v>0</v>
      </c>
      <c r="AH69" s="215">
        <v>0</v>
      </c>
      <c r="AI69" s="215">
        <v>0</v>
      </c>
      <c r="AJ69" s="215">
        <v>0</v>
      </c>
      <c r="AK69" s="215">
        <v>0</v>
      </c>
      <c r="AL69" s="215">
        <v>0</v>
      </c>
      <c r="AM69" s="215">
        <v>0</v>
      </c>
      <c r="AN69" s="215">
        <v>2</v>
      </c>
      <c r="AO69" s="215">
        <v>0</v>
      </c>
      <c r="AP69" s="215">
        <v>0</v>
      </c>
      <c r="AQ69" s="215">
        <v>2</v>
      </c>
      <c r="AR69" s="215">
        <v>2</v>
      </c>
      <c r="AS69" s="215">
        <v>2</v>
      </c>
      <c r="AT69" s="215">
        <v>3</v>
      </c>
      <c r="AU69" s="215">
        <v>4</v>
      </c>
      <c r="AV69" s="215">
        <v>5</v>
      </c>
      <c r="AW69" s="215">
        <v>8</v>
      </c>
      <c r="AX69" s="215">
        <v>7</v>
      </c>
      <c r="AY69" s="215">
        <v>6</v>
      </c>
      <c r="AZ69" s="215">
        <v>5</v>
      </c>
      <c r="BA69" s="215">
        <v>4</v>
      </c>
      <c r="BB69" s="215">
        <v>5</v>
      </c>
      <c r="BC69" s="215">
        <v>0</v>
      </c>
      <c r="BD69" s="215">
        <v>0</v>
      </c>
      <c r="BE69" s="215">
        <v>0</v>
      </c>
      <c r="BF69" s="215">
        <v>0</v>
      </c>
      <c r="BG69" s="215">
        <v>0</v>
      </c>
      <c r="BH69" s="215">
        <v>0</v>
      </c>
      <c r="BI69" s="215">
        <v>0</v>
      </c>
      <c r="BJ69" s="215">
        <v>0</v>
      </c>
      <c r="BK69" s="215">
        <v>0</v>
      </c>
      <c r="BL69" s="215">
        <v>0</v>
      </c>
      <c r="BM69" s="215">
        <v>0</v>
      </c>
      <c r="BN69" s="215">
        <v>0</v>
      </c>
      <c r="BO69" s="215">
        <v>0</v>
      </c>
      <c r="BP69" s="215">
        <v>0</v>
      </c>
      <c r="BQ69" s="215">
        <v>0</v>
      </c>
      <c r="BR69" s="215">
        <v>0</v>
      </c>
      <c r="BS69" s="215">
        <v>0</v>
      </c>
      <c r="BT69" s="215">
        <v>0</v>
      </c>
      <c r="BU69" s="215">
        <v>0</v>
      </c>
      <c r="BV69" s="215">
        <v>0</v>
      </c>
      <c r="BW69" s="215">
        <v>0</v>
      </c>
      <c r="BX69" s="215">
        <v>0</v>
      </c>
      <c r="BY69" s="215">
        <v>0</v>
      </c>
      <c r="BZ69" s="215">
        <v>0</v>
      </c>
      <c r="CA69" s="215">
        <v>0</v>
      </c>
      <c r="CB69" s="215">
        <v>0</v>
      </c>
      <c r="CC69" s="215">
        <v>0</v>
      </c>
      <c r="CD69" s="215">
        <v>0</v>
      </c>
      <c r="CE69" s="215">
        <v>0</v>
      </c>
      <c r="CF69" s="215">
        <v>0</v>
      </c>
      <c r="CG69" s="216">
        <v>0</v>
      </c>
    </row>
    <row r="70" spans="2:85" x14ac:dyDescent="0.35">
      <c r="B70" s="207" t="s">
        <v>476</v>
      </c>
      <c r="D70" s="215">
        <v>0</v>
      </c>
      <c r="E70" s="215">
        <v>0</v>
      </c>
      <c r="F70" s="215">
        <v>0</v>
      </c>
      <c r="G70" s="215">
        <v>0</v>
      </c>
      <c r="H70" s="215">
        <v>0</v>
      </c>
      <c r="I70" s="215">
        <v>0</v>
      </c>
      <c r="J70" s="215">
        <v>0</v>
      </c>
      <c r="K70" s="215">
        <v>0</v>
      </c>
      <c r="L70" s="215">
        <v>0</v>
      </c>
      <c r="M70" s="215">
        <v>0</v>
      </c>
      <c r="N70" s="215">
        <v>0</v>
      </c>
      <c r="O70" s="215">
        <v>0</v>
      </c>
      <c r="P70" s="215">
        <v>0</v>
      </c>
      <c r="Q70" s="215">
        <v>0</v>
      </c>
      <c r="R70" s="215">
        <v>0</v>
      </c>
      <c r="S70" s="215">
        <v>0</v>
      </c>
      <c r="T70" s="215">
        <v>0</v>
      </c>
      <c r="U70" s="215">
        <v>0</v>
      </c>
      <c r="V70" s="215">
        <v>0</v>
      </c>
      <c r="W70" s="215">
        <v>0</v>
      </c>
      <c r="X70" s="215">
        <v>0</v>
      </c>
      <c r="Y70" s="215">
        <v>0</v>
      </c>
      <c r="Z70" s="215">
        <v>0</v>
      </c>
      <c r="AA70" s="215">
        <v>0</v>
      </c>
      <c r="AB70" s="215">
        <v>0</v>
      </c>
      <c r="AC70" s="215">
        <v>0</v>
      </c>
      <c r="AD70" s="215">
        <v>0</v>
      </c>
      <c r="AE70" s="215">
        <v>0</v>
      </c>
      <c r="AF70" s="215">
        <v>0</v>
      </c>
      <c r="AG70" s="215">
        <v>0</v>
      </c>
      <c r="AH70" s="215">
        <v>0</v>
      </c>
      <c r="AI70" s="215">
        <v>0</v>
      </c>
      <c r="AJ70" s="215">
        <v>0</v>
      </c>
      <c r="AK70" s="215">
        <v>0</v>
      </c>
      <c r="AL70" s="215">
        <v>0</v>
      </c>
      <c r="AM70" s="215">
        <v>0</v>
      </c>
      <c r="AN70" s="215">
        <v>0</v>
      </c>
      <c r="AO70" s="215">
        <v>0</v>
      </c>
      <c r="AP70" s="215">
        <v>0</v>
      </c>
      <c r="AQ70" s="215">
        <v>0</v>
      </c>
      <c r="AR70" s="215">
        <v>0</v>
      </c>
      <c r="AS70" s="215">
        <v>0</v>
      </c>
      <c r="AT70" s="215">
        <v>0</v>
      </c>
      <c r="AU70" s="215">
        <v>0</v>
      </c>
      <c r="AV70" s="215">
        <v>0</v>
      </c>
      <c r="AW70" s="215">
        <v>0</v>
      </c>
      <c r="AX70" s="215">
        <v>0</v>
      </c>
      <c r="AY70" s="215">
        <v>0</v>
      </c>
      <c r="AZ70" s="215">
        <v>0</v>
      </c>
      <c r="BA70" s="215">
        <v>0</v>
      </c>
      <c r="BB70" s="215">
        <v>0</v>
      </c>
      <c r="BC70" s="215">
        <v>0</v>
      </c>
      <c r="BD70" s="215">
        <v>0</v>
      </c>
      <c r="BE70" s="215">
        <v>0</v>
      </c>
      <c r="BF70" s="215">
        <v>0</v>
      </c>
      <c r="BG70" s="215">
        <v>150</v>
      </c>
      <c r="BH70" s="215">
        <v>153</v>
      </c>
      <c r="BI70" s="215">
        <v>156</v>
      </c>
      <c r="BJ70" s="215">
        <v>159</v>
      </c>
      <c r="BK70" s="215">
        <v>171</v>
      </c>
      <c r="BL70" s="215">
        <v>172</v>
      </c>
      <c r="BM70" s="215">
        <v>176</v>
      </c>
      <c r="BN70" s="215">
        <v>182</v>
      </c>
      <c r="BO70" s="215">
        <v>185</v>
      </c>
      <c r="BP70" s="215">
        <v>187</v>
      </c>
      <c r="BQ70" s="215">
        <v>189</v>
      </c>
      <c r="BR70" s="215">
        <v>188</v>
      </c>
      <c r="BS70" s="215">
        <v>187</v>
      </c>
      <c r="BT70" s="215">
        <v>185</v>
      </c>
      <c r="BU70" s="215">
        <v>182</v>
      </c>
      <c r="BV70" s="215">
        <v>179</v>
      </c>
      <c r="BW70" s="215">
        <v>175</v>
      </c>
      <c r="BX70" s="215">
        <v>150</v>
      </c>
      <c r="BY70" s="215">
        <v>147</v>
      </c>
      <c r="BZ70" s="215">
        <v>144</v>
      </c>
      <c r="CA70" s="215">
        <v>142</v>
      </c>
      <c r="CB70" s="215">
        <v>140</v>
      </c>
      <c r="CC70" s="215">
        <v>137</v>
      </c>
      <c r="CD70" s="215">
        <v>132</v>
      </c>
      <c r="CE70" s="215">
        <v>126</v>
      </c>
      <c r="CF70" s="215">
        <v>122</v>
      </c>
      <c r="CG70" s="216">
        <v>118</v>
      </c>
    </row>
    <row r="71" spans="2:85" ht="26.25" customHeight="1" x14ac:dyDescent="0.35">
      <c r="B71" s="207" t="s">
        <v>484</v>
      </c>
      <c r="D71" s="215">
        <v>0</v>
      </c>
      <c r="E71" s="215">
        <v>0</v>
      </c>
      <c r="F71" s="215">
        <v>0</v>
      </c>
      <c r="G71" s="215">
        <v>0</v>
      </c>
      <c r="H71" s="215">
        <v>0</v>
      </c>
      <c r="I71" s="215">
        <v>0</v>
      </c>
      <c r="J71" s="215">
        <v>0</v>
      </c>
      <c r="K71" s="215">
        <v>0</v>
      </c>
      <c r="L71" s="215">
        <v>0</v>
      </c>
      <c r="M71" s="215">
        <v>0</v>
      </c>
      <c r="N71" s="215">
        <v>0</v>
      </c>
      <c r="O71" s="215">
        <v>0</v>
      </c>
      <c r="P71" s="215">
        <v>0</v>
      </c>
      <c r="Q71" s="215">
        <v>0</v>
      </c>
      <c r="R71" s="215">
        <v>0</v>
      </c>
      <c r="S71" s="215">
        <v>0</v>
      </c>
      <c r="T71" s="215">
        <v>0</v>
      </c>
      <c r="U71" s="215">
        <v>0</v>
      </c>
      <c r="V71" s="215">
        <v>0</v>
      </c>
      <c r="W71" s="215">
        <v>0</v>
      </c>
      <c r="X71" s="215">
        <v>0</v>
      </c>
      <c r="Y71" s="215">
        <v>0</v>
      </c>
      <c r="Z71" s="215">
        <v>0</v>
      </c>
      <c r="AA71" s="215">
        <v>0</v>
      </c>
      <c r="AB71" s="215">
        <v>0</v>
      </c>
      <c r="AC71" s="215">
        <v>0</v>
      </c>
      <c r="AD71" s="215">
        <v>0</v>
      </c>
      <c r="AE71" s="215">
        <v>0</v>
      </c>
      <c r="AF71" s="215">
        <v>0</v>
      </c>
      <c r="AG71" s="215">
        <v>0</v>
      </c>
      <c r="AH71" s="215">
        <v>0</v>
      </c>
      <c r="AI71" s="215">
        <v>0</v>
      </c>
      <c r="AJ71" s="215">
        <v>0</v>
      </c>
      <c r="AK71" s="215">
        <v>0</v>
      </c>
      <c r="AL71" s="215">
        <v>0</v>
      </c>
      <c r="AM71" s="215">
        <v>0</v>
      </c>
      <c r="AN71" s="215">
        <v>0</v>
      </c>
      <c r="AO71" s="215">
        <v>0</v>
      </c>
      <c r="AP71" s="215">
        <v>0</v>
      </c>
      <c r="AQ71" s="215">
        <v>0</v>
      </c>
      <c r="AR71" s="215">
        <v>1719</v>
      </c>
      <c r="AS71" s="215">
        <v>1607</v>
      </c>
      <c r="AT71" s="215">
        <v>1675</v>
      </c>
      <c r="AU71" s="215">
        <v>1575</v>
      </c>
      <c r="AV71" s="215">
        <v>1643</v>
      </c>
      <c r="AW71" s="215">
        <v>1736</v>
      </c>
      <c r="AX71" s="215">
        <v>1765</v>
      </c>
      <c r="AY71" s="215">
        <v>1781</v>
      </c>
      <c r="AZ71" s="215">
        <v>1764</v>
      </c>
      <c r="BA71" s="215">
        <v>1705</v>
      </c>
      <c r="BB71" s="215">
        <v>1643</v>
      </c>
      <c r="BC71" s="215">
        <v>1620</v>
      </c>
      <c r="BD71" s="215">
        <v>1671</v>
      </c>
      <c r="BE71" s="215">
        <v>1750</v>
      </c>
      <c r="BF71" s="215">
        <v>1776</v>
      </c>
      <c r="BG71" s="252" t="s">
        <v>532</v>
      </c>
      <c r="BH71" s="252" t="s">
        <v>532</v>
      </c>
      <c r="BI71" s="252" t="s">
        <v>532</v>
      </c>
      <c r="BJ71" s="252" t="s">
        <v>532</v>
      </c>
      <c r="BK71" s="252" t="s">
        <v>532</v>
      </c>
      <c r="BL71" s="252" t="s">
        <v>532</v>
      </c>
      <c r="BM71" s="252" t="s">
        <v>532</v>
      </c>
      <c r="BN71" s="252" t="s">
        <v>532</v>
      </c>
      <c r="BO71" s="252" t="s">
        <v>532</v>
      </c>
      <c r="BP71" s="252" t="s">
        <v>532</v>
      </c>
      <c r="BQ71" s="252" t="s">
        <v>532</v>
      </c>
      <c r="BR71" s="252" t="s">
        <v>532</v>
      </c>
      <c r="BS71" s="252" t="s">
        <v>532</v>
      </c>
      <c r="BT71" s="252" t="s">
        <v>532</v>
      </c>
      <c r="BU71" s="252" t="s">
        <v>532</v>
      </c>
      <c r="BV71" s="252" t="s">
        <v>532</v>
      </c>
      <c r="BW71" s="252" t="s">
        <v>532</v>
      </c>
      <c r="BX71" s="252" t="s">
        <v>532</v>
      </c>
      <c r="BY71" s="252" t="s">
        <v>532</v>
      </c>
      <c r="BZ71" s="252" t="s">
        <v>532</v>
      </c>
      <c r="CA71" s="252" t="s">
        <v>532</v>
      </c>
      <c r="CB71" s="252" t="s">
        <v>532</v>
      </c>
      <c r="CC71" s="252" t="s">
        <v>532</v>
      </c>
      <c r="CD71" s="252" t="s">
        <v>532</v>
      </c>
      <c r="CE71" s="252" t="s">
        <v>532</v>
      </c>
      <c r="CF71" s="252" t="s">
        <v>532</v>
      </c>
      <c r="CG71" s="253" t="s">
        <v>532</v>
      </c>
    </row>
    <row r="72" spans="2:85" x14ac:dyDescent="0.35">
      <c r="B72" s="207" t="s">
        <v>413</v>
      </c>
      <c r="D72" s="215">
        <v>0</v>
      </c>
      <c r="E72" s="215">
        <v>0</v>
      </c>
      <c r="F72" s="215">
        <v>0</v>
      </c>
      <c r="G72" s="215">
        <v>0</v>
      </c>
      <c r="H72" s="215">
        <v>0</v>
      </c>
      <c r="I72" s="215">
        <v>0</v>
      </c>
      <c r="J72" s="215">
        <v>0</v>
      </c>
      <c r="K72" s="215">
        <v>0</v>
      </c>
      <c r="L72" s="215">
        <v>0</v>
      </c>
      <c r="M72" s="215">
        <v>0</v>
      </c>
      <c r="N72" s="215">
        <v>0</v>
      </c>
      <c r="O72" s="215">
        <v>0</v>
      </c>
      <c r="P72" s="215">
        <v>0</v>
      </c>
      <c r="Q72" s="215">
        <v>0</v>
      </c>
      <c r="R72" s="215">
        <v>0</v>
      </c>
      <c r="S72" s="215">
        <v>0</v>
      </c>
      <c r="T72" s="215">
        <v>0</v>
      </c>
      <c r="U72" s="215">
        <v>0</v>
      </c>
      <c r="V72" s="215">
        <v>0</v>
      </c>
      <c r="W72" s="215">
        <v>0</v>
      </c>
      <c r="X72" s="215">
        <v>0</v>
      </c>
      <c r="Y72" s="215">
        <v>0</v>
      </c>
      <c r="Z72" s="215">
        <v>0</v>
      </c>
      <c r="AA72" s="215">
        <v>0</v>
      </c>
      <c r="AB72" s="215">
        <v>0</v>
      </c>
      <c r="AC72" s="215">
        <v>0</v>
      </c>
      <c r="AD72" s="215">
        <v>0</v>
      </c>
      <c r="AE72" s="215">
        <v>0</v>
      </c>
      <c r="AF72" s="215">
        <v>0</v>
      </c>
      <c r="AG72" s="215">
        <v>0</v>
      </c>
      <c r="AH72" s="215">
        <v>0</v>
      </c>
      <c r="AI72" s="215">
        <v>3</v>
      </c>
      <c r="AJ72" s="215">
        <v>17</v>
      </c>
      <c r="AK72" s="215">
        <v>30</v>
      </c>
      <c r="AL72" s="215">
        <v>44</v>
      </c>
      <c r="AM72" s="215">
        <v>61</v>
      </c>
      <c r="AN72" s="215">
        <v>81</v>
      </c>
      <c r="AO72" s="215">
        <v>104</v>
      </c>
      <c r="AP72" s="215">
        <v>130</v>
      </c>
      <c r="AQ72" s="215">
        <v>155</v>
      </c>
      <c r="AR72" s="215">
        <v>178</v>
      </c>
      <c r="AS72" s="215">
        <v>202</v>
      </c>
      <c r="AT72" s="215">
        <v>225</v>
      </c>
      <c r="AU72" s="215">
        <v>248</v>
      </c>
      <c r="AV72" s="215">
        <v>0</v>
      </c>
      <c r="AW72" s="215">
        <v>0</v>
      </c>
      <c r="AX72" s="215">
        <v>0</v>
      </c>
      <c r="AY72" s="215">
        <v>0</v>
      </c>
      <c r="AZ72" s="215">
        <v>0</v>
      </c>
      <c r="BA72" s="215">
        <v>0</v>
      </c>
      <c r="BB72" s="215">
        <v>0</v>
      </c>
      <c r="BC72" s="215">
        <v>0</v>
      </c>
      <c r="BD72" s="215">
        <v>0</v>
      </c>
      <c r="BE72" s="215">
        <v>0</v>
      </c>
      <c r="BF72" s="215">
        <v>0</v>
      </c>
      <c r="BG72" s="215">
        <v>0</v>
      </c>
      <c r="BH72" s="215">
        <v>0</v>
      </c>
      <c r="BI72" s="215">
        <v>0</v>
      </c>
      <c r="BJ72" s="215">
        <v>0</v>
      </c>
      <c r="BK72" s="215">
        <v>0</v>
      </c>
      <c r="BL72" s="215">
        <v>0</v>
      </c>
      <c r="BM72" s="215">
        <v>0</v>
      </c>
      <c r="BN72" s="215">
        <v>0</v>
      </c>
      <c r="BO72" s="215">
        <v>0</v>
      </c>
      <c r="BP72" s="215">
        <v>0</v>
      </c>
      <c r="BQ72" s="215">
        <v>0</v>
      </c>
      <c r="BR72" s="215">
        <v>0</v>
      </c>
      <c r="BS72" s="215">
        <v>0</v>
      </c>
      <c r="BT72" s="215">
        <v>0</v>
      </c>
      <c r="BU72" s="215">
        <v>0</v>
      </c>
      <c r="BV72" s="215">
        <v>0</v>
      </c>
      <c r="BW72" s="215">
        <v>0</v>
      </c>
      <c r="BX72" s="215">
        <v>0</v>
      </c>
      <c r="BY72" s="215">
        <v>0</v>
      </c>
      <c r="BZ72" s="215">
        <v>0</v>
      </c>
      <c r="CA72" s="215">
        <v>0</v>
      </c>
      <c r="CB72" s="215">
        <v>0</v>
      </c>
      <c r="CC72" s="215">
        <v>0</v>
      </c>
      <c r="CD72" s="215">
        <v>0</v>
      </c>
      <c r="CE72" s="215">
        <v>0</v>
      </c>
      <c r="CF72" s="215">
        <v>0</v>
      </c>
      <c r="CG72" s="216">
        <v>0</v>
      </c>
    </row>
    <row r="73" spans="2:85" x14ac:dyDescent="0.35">
      <c r="B73" s="207" t="s">
        <v>511</v>
      </c>
      <c r="D73" s="215">
        <v>0</v>
      </c>
      <c r="E73" s="215">
        <v>0</v>
      </c>
      <c r="F73" s="215">
        <v>0</v>
      </c>
      <c r="G73" s="215">
        <v>0</v>
      </c>
      <c r="H73" s="215">
        <v>0</v>
      </c>
      <c r="I73" s="215">
        <v>0</v>
      </c>
      <c r="J73" s="215">
        <v>0</v>
      </c>
      <c r="K73" s="215">
        <v>0</v>
      </c>
      <c r="L73" s="215">
        <v>0</v>
      </c>
      <c r="M73" s="215">
        <v>0</v>
      </c>
      <c r="N73" s="215">
        <v>0</v>
      </c>
      <c r="O73" s="215">
        <v>0</v>
      </c>
      <c r="P73" s="215">
        <v>0</v>
      </c>
      <c r="Q73" s="215">
        <v>0</v>
      </c>
      <c r="R73" s="215">
        <v>0</v>
      </c>
      <c r="S73" s="215">
        <v>0</v>
      </c>
      <c r="T73" s="215">
        <v>0</v>
      </c>
      <c r="U73" s="215">
        <v>0</v>
      </c>
      <c r="V73" s="215">
        <v>0</v>
      </c>
      <c r="W73" s="215">
        <v>0</v>
      </c>
      <c r="X73" s="215">
        <v>0</v>
      </c>
      <c r="Y73" s="215">
        <v>0</v>
      </c>
      <c r="Z73" s="215">
        <v>0</v>
      </c>
      <c r="AA73" s="215">
        <v>0</v>
      </c>
      <c r="AB73" s="215">
        <v>0</v>
      </c>
      <c r="AC73" s="215">
        <v>0</v>
      </c>
      <c r="AD73" s="215">
        <v>0</v>
      </c>
      <c r="AE73" s="215">
        <v>0</v>
      </c>
      <c r="AF73" s="215">
        <v>0</v>
      </c>
      <c r="AG73" s="215">
        <v>0</v>
      </c>
      <c r="AH73" s="215">
        <v>0</v>
      </c>
      <c r="AI73" s="215">
        <v>0</v>
      </c>
      <c r="AJ73" s="215">
        <v>0</v>
      </c>
      <c r="AK73" s="215">
        <v>0</v>
      </c>
      <c r="AL73" s="215">
        <v>0</v>
      </c>
      <c r="AM73" s="215">
        <v>0</v>
      </c>
      <c r="AN73" s="215">
        <v>0</v>
      </c>
      <c r="AO73" s="215">
        <v>0</v>
      </c>
      <c r="AP73" s="215">
        <v>0</v>
      </c>
      <c r="AQ73" s="215">
        <v>0</v>
      </c>
      <c r="AR73" s="215">
        <v>0</v>
      </c>
      <c r="AS73" s="215">
        <v>0</v>
      </c>
      <c r="AT73" s="215">
        <v>0</v>
      </c>
      <c r="AU73" s="215">
        <v>0</v>
      </c>
      <c r="AV73" s="215">
        <v>0</v>
      </c>
      <c r="AW73" s="215">
        <v>0</v>
      </c>
      <c r="AX73" s="215">
        <v>0</v>
      </c>
      <c r="AY73" s="215">
        <v>0</v>
      </c>
      <c r="AZ73" s="215">
        <v>0</v>
      </c>
      <c r="BA73" s="215">
        <v>0</v>
      </c>
      <c r="BB73" s="215">
        <v>0</v>
      </c>
      <c r="BC73" s="215">
        <v>0</v>
      </c>
      <c r="BD73" s="215">
        <v>3156</v>
      </c>
      <c r="BE73" s="215">
        <v>3859</v>
      </c>
      <c r="BF73" s="215">
        <v>3790</v>
      </c>
      <c r="BG73" s="215">
        <v>3839</v>
      </c>
      <c r="BH73" s="215">
        <v>3892</v>
      </c>
      <c r="BI73" s="215">
        <v>3965</v>
      </c>
      <c r="BJ73" s="215">
        <v>3982</v>
      </c>
      <c r="BK73" s="215">
        <v>3993</v>
      </c>
      <c r="BL73" s="215">
        <v>4079</v>
      </c>
      <c r="BM73" s="215">
        <v>4206</v>
      </c>
      <c r="BN73" s="215">
        <v>4236</v>
      </c>
      <c r="BO73" s="215">
        <v>4277</v>
      </c>
      <c r="BP73" s="215">
        <v>4316</v>
      </c>
      <c r="BQ73" s="215">
        <v>4414</v>
      </c>
      <c r="BR73" s="215">
        <v>4493</v>
      </c>
      <c r="BS73" s="215">
        <v>4360</v>
      </c>
      <c r="BT73" s="215">
        <v>4516</v>
      </c>
      <c r="BU73" s="215">
        <v>4551</v>
      </c>
      <c r="BV73" s="215">
        <v>4665</v>
      </c>
      <c r="BW73" s="215">
        <v>4779</v>
      </c>
      <c r="BX73" s="215">
        <v>0</v>
      </c>
      <c r="BY73" s="215">
        <v>0</v>
      </c>
      <c r="BZ73" s="215">
        <v>0</v>
      </c>
      <c r="CA73" s="215">
        <v>0</v>
      </c>
      <c r="CB73" s="215">
        <v>0</v>
      </c>
      <c r="CC73" s="215">
        <v>0</v>
      </c>
      <c r="CD73" s="215">
        <v>0</v>
      </c>
      <c r="CE73" s="215">
        <v>0</v>
      </c>
      <c r="CF73" s="215">
        <v>0</v>
      </c>
      <c r="CG73" s="216">
        <v>0</v>
      </c>
    </row>
    <row r="74" spans="2:85" ht="15" customHeight="1" x14ac:dyDescent="0.35">
      <c r="B74" s="249" t="s">
        <v>34</v>
      </c>
      <c r="D74" s="215">
        <v>0</v>
      </c>
      <c r="E74" s="215">
        <v>0</v>
      </c>
      <c r="F74" s="215">
        <v>0</v>
      </c>
      <c r="G74" s="215">
        <v>0</v>
      </c>
      <c r="H74" s="215">
        <v>0</v>
      </c>
      <c r="I74" s="215">
        <v>0</v>
      </c>
      <c r="J74" s="215">
        <v>0</v>
      </c>
      <c r="K74" s="215">
        <v>0</v>
      </c>
      <c r="L74" s="215">
        <v>0</v>
      </c>
      <c r="M74" s="215">
        <v>0</v>
      </c>
      <c r="N74" s="215">
        <v>0</v>
      </c>
      <c r="O74" s="215">
        <v>0</v>
      </c>
      <c r="P74" s="215">
        <v>0</v>
      </c>
      <c r="Q74" s="215">
        <v>0</v>
      </c>
      <c r="R74" s="215">
        <v>0</v>
      </c>
      <c r="S74" s="215">
        <v>0</v>
      </c>
      <c r="T74" s="215">
        <v>0</v>
      </c>
      <c r="U74" s="215">
        <v>0</v>
      </c>
      <c r="V74" s="215">
        <v>0</v>
      </c>
      <c r="W74" s="215">
        <v>0</v>
      </c>
      <c r="X74" s="215">
        <v>0</v>
      </c>
      <c r="Y74" s="215">
        <v>0</v>
      </c>
      <c r="Z74" s="215">
        <v>0</v>
      </c>
      <c r="AA74" s="215">
        <v>0</v>
      </c>
      <c r="AB74" s="215">
        <v>0</v>
      </c>
      <c r="AC74" s="215">
        <v>0</v>
      </c>
      <c r="AD74" s="215">
        <v>0</v>
      </c>
      <c r="AE74" s="215">
        <v>0</v>
      </c>
      <c r="AF74" s="215">
        <v>0</v>
      </c>
      <c r="AG74" s="215">
        <v>0</v>
      </c>
      <c r="AH74" s="215">
        <v>0</v>
      </c>
      <c r="AI74" s="215">
        <v>0</v>
      </c>
      <c r="AJ74" s="215">
        <v>0</v>
      </c>
      <c r="AK74" s="215">
        <v>0</v>
      </c>
      <c r="AL74" s="215">
        <v>0</v>
      </c>
      <c r="AM74" s="215">
        <v>0</v>
      </c>
      <c r="AN74" s="215">
        <v>0</v>
      </c>
      <c r="AO74" s="215">
        <v>0</v>
      </c>
      <c r="AP74" s="215">
        <v>0</v>
      </c>
      <c r="AQ74" s="215">
        <v>0</v>
      </c>
      <c r="AR74" s="215">
        <v>0</v>
      </c>
      <c r="AS74" s="215">
        <v>0</v>
      </c>
      <c r="AT74" s="215">
        <v>0</v>
      </c>
      <c r="AU74" s="215">
        <v>0</v>
      </c>
      <c r="AV74" s="215">
        <v>0</v>
      </c>
      <c r="AW74" s="215">
        <v>0</v>
      </c>
      <c r="AX74" s="215">
        <v>0</v>
      </c>
      <c r="AY74" s="215">
        <v>0</v>
      </c>
      <c r="AZ74" s="215">
        <v>0</v>
      </c>
      <c r="BA74" s="215">
        <v>0</v>
      </c>
      <c r="BB74" s="215">
        <v>0</v>
      </c>
      <c r="BC74" s="215">
        <v>0</v>
      </c>
      <c r="BD74" s="215">
        <v>0</v>
      </c>
      <c r="BE74" s="215">
        <v>0</v>
      </c>
      <c r="BF74" s="215">
        <v>0</v>
      </c>
      <c r="BG74" s="215">
        <v>1979</v>
      </c>
      <c r="BH74" s="215">
        <v>2594</v>
      </c>
      <c r="BI74" s="215">
        <v>2700</v>
      </c>
      <c r="BJ74" s="215">
        <v>2729</v>
      </c>
      <c r="BK74" s="215">
        <v>2732</v>
      </c>
      <c r="BL74" s="215">
        <v>2724</v>
      </c>
      <c r="BM74" s="215">
        <v>2736</v>
      </c>
      <c r="BN74" s="215">
        <v>2718</v>
      </c>
      <c r="BO74" s="215">
        <v>2649</v>
      </c>
      <c r="BP74" s="215">
        <v>2505</v>
      </c>
      <c r="BQ74" s="215">
        <v>2380</v>
      </c>
      <c r="BR74" s="215">
        <v>2228</v>
      </c>
      <c r="BS74" s="215">
        <v>2098</v>
      </c>
      <c r="BT74" s="215">
        <v>1903</v>
      </c>
      <c r="BU74" s="215">
        <v>1792</v>
      </c>
      <c r="BV74" s="215">
        <v>1654</v>
      </c>
      <c r="BW74" s="215">
        <v>1563</v>
      </c>
      <c r="BX74" s="215">
        <v>1480</v>
      </c>
      <c r="BY74" s="215">
        <v>1410</v>
      </c>
      <c r="BZ74" s="215">
        <v>1374</v>
      </c>
      <c r="CA74" s="215">
        <v>1370</v>
      </c>
      <c r="CB74" s="215">
        <v>1346</v>
      </c>
      <c r="CC74" s="215">
        <v>1365</v>
      </c>
      <c r="CD74" s="215">
        <v>1304</v>
      </c>
      <c r="CE74" s="215">
        <v>1243</v>
      </c>
      <c r="CF74" s="215">
        <v>1212</v>
      </c>
      <c r="CG74" s="216">
        <v>1210</v>
      </c>
    </row>
    <row r="75" spans="2:85" x14ac:dyDescent="0.35">
      <c r="B75" s="10" t="s">
        <v>420</v>
      </c>
      <c r="D75" s="215">
        <v>0</v>
      </c>
      <c r="E75" s="215">
        <v>0</v>
      </c>
      <c r="F75" s="215">
        <v>0</v>
      </c>
      <c r="G75" s="215">
        <v>0</v>
      </c>
      <c r="H75" s="215">
        <v>0</v>
      </c>
      <c r="I75" s="215">
        <v>0</v>
      </c>
      <c r="J75" s="215">
        <v>0</v>
      </c>
      <c r="K75" s="215">
        <v>0</v>
      </c>
      <c r="L75" s="215">
        <v>0</v>
      </c>
      <c r="M75" s="215">
        <v>0</v>
      </c>
      <c r="N75" s="215">
        <v>0</v>
      </c>
      <c r="O75" s="215">
        <v>0</v>
      </c>
      <c r="P75" s="215">
        <v>0</v>
      </c>
      <c r="Q75" s="215">
        <v>0</v>
      </c>
      <c r="R75" s="215">
        <v>0</v>
      </c>
      <c r="S75" s="215">
        <v>0</v>
      </c>
      <c r="T75" s="215">
        <v>0</v>
      </c>
      <c r="U75" s="215">
        <v>0</v>
      </c>
      <c r="V75" s="215">
        <v>0</v>
      </c>
      <c r="W75" s="215">
        <v>0</v>
      </c>
      <c r="X75" s="215">
        <v>0</v>
      </c>
      <c r="Y75" s="215">
        <v>0</v>
      </c>
      <c r="Z75" s="215">
        <v>0</v>
      </c>
      <c r="AA75" s="215">
        <v>0</v>
      </c>
      <c r="AB75" s="215">
        <v>0</v>
      </c>
      <c r="AC75" s="215">
        <v>0</v>
      </c>
      <c r="AD75" s="215">
        <v>0</v>
      </c>
      <c r="AE75" s="215">
        <v>0</v>
      </c>
      <c r="AF75" s="215">
        <v>0</v>
      </c>
      <c r="AG75" s="215">
        <v>0</v>
      </c>
      <c r="AH75" s="215">
        <v>0</v>
      </c>
      <c r="AI75" s="215">
        <v>0</v>
      </c>
      <c r="AJ75" s="215">
        <v>0</v>
      </c>
      <c r="AK75" s="215">
        <v>0</v>
      </c>
      <c r="AL75" s="215">
        <v>0</v>
      </c>
      <c r="AM75" s="215">
        <v>0</v>
      </c>
      <c r="AN75" s="215">
        <v>0</v>
      </c>
      <c r="AO75" s="215">
        <v>0</v>
      </c>
      <c r="AP75" s="215">
        <v>0</v>
      </c>
      <c r="AQ75" s="215">
        <v>0</v>
      </c>
      <c r="AR75" s="215">
        <v>0</v>
      </c>
      <c r="AS75" s="215">
        <v>0</v>
      </c>
      <c r="AT75" s="215">
        <v>0</v>
      </c>
      <c r="AU75" s="215">
        <v>0</v>
      </c>
      <c r="AV75" s="215">
        <v>0</v>
      </c>
      <c r="AW75" s="215">
        <v>0</v>
      </c>
      <c r="AX75" s="215">
        <v>0</v>
      </c>
      <c r="AY75" s="215">
        <v>0</v>
      </c>
      <c r="AZ75" s="215">
        <v>0</v>
      </c>
      <c r="BA75" s="215">
        <v>0</v>
      </c>
      <c r="BB75" s="215">
        <v>0</v>
      </c>
      <c r="BC75" s="215">
        <v>0</v>
      </c>
      <c r="BD75" s="215">
        <v>0</v>
      </c>
      <c r="BE75" s="215">
        <v>0</v>
      </c>
      <c r="BF75" s="215">
        <v>0</v>
      </c>
      <c r="BG75" s="215">
        <v>0</v>
      </c>
      <c r="BH75" s="215">
        <v>0</v>
      </c>
      <c r="BI75" s="215">
        <v>0</v>
      </c>
      <c r="BJ75" s="215">
        <v>0</v>
      </c>
      <c r="BK75" s="215">
        <v>0</v>
      </c>
      <c r="BL75" s="215">
        <v>0</v>
      </c>
      <c r="BM75" s="215">
        <v>0</v>
      </c>
      <c r="BN75" s="215">
        <v>0</v>
      </c>
      <c r="BO75" s="215">
        <v>0</v>
      </c>
      <c r="BP75" s="215">
        <v>0</v>
      </c>
      <c r="BQ75" s="215">
        <v>1</v>
      </c>
      <c r="BR75" s="215">
        <v>17</v>
      </c>
      <c r="BS75" s="215">
        <v>25</v>
      </c>
      <c r="BT75" s="215">
        <v>88</v>
      </c>
      <c r="BU75" s="215">
        <v>164</v>
      </c>
      <c r="BV75" s="215">
        <v>202</v>
      </c>
      <c r="BW75" s="215">
        <v>277</v>
      </c>
      <c r="BX75" s="215">
        <v>321</v>
      </c>
      <c r="BY75" s="215">
        <v>373</v>
      </c>
      <c r="BZ75" s="215">
        <v>431</v>
      </c>
      <c r="CA75" s="215">
        <v>494</v>
      </c>
      <c r="CB75" s="215">
        <v>561</v>
      </c>
      <c r="CC75" s="215">
        <v>625</v>
      </c>
      <c r="CD75" s="215">
        <v>661</v>
      </c>
      <c r="CE75" s="215">
        <v>679</v>
      </c>
      <c r="CF75" s="215">
        <v>761</v>
      </c>
      <c r="CG75" s="216">
        <v>843</v>
      </c>
    </row>
    <row r="76" spans="2:85" x14ac:dyDescent="0.35">
      <c r="B76" s="218" t="s">
        <v>469</v>
      </c>
      <c r="D76" s="215">
        <v>0</v>
      </c>
      <c r="E76" s="215">
        <v>0</v>
      </c>
      <c r="F76" s="215">
        <v>0</v>
      </c>
      <c r="G76" s="215">
        <v>0</v>
      </c>
      <c r="H76" s="215">
        <v>0</v>
      </c>
      <c r="I76" s="215">
        <v>0</v>
      </c>
      <c r="J76" s="215">
        <v>0</v>
      </c>
      <c r="K76" s="215">
        <v>0</v>
      </c>
      <c r="L76" s="215">
        <v>0</v>
      </c>
      <c r="M76" s="215">
        <v>0</v>
      </c>
      <c r="N76" s="215">
        <v>0</v>
      </c>
      <c r="O76" s="215">
        <v>0</v>
      </c>
      <c r="P76" s="215">
        <v>0</v>
      </c>
      <c r="Q76" s="215">
        <v>0</v>
      </c>
      <c r="R76" s="215">
        <v>0</v>
      </c>
      <c r="S76" s="215">
        <v>0</v>
      </c>
      <c r="T76" s="215">
        <v>0</v>
      </c>
      <c r="U76" s="215">
        <v>0</v>
      </c>
      <c r="V76" s="215">
        <v>0</v>
      </c>
      <c r="W76" s="215">
        <v>0</v>
      </c>
      <c r="X76" s="215">
        <v>0</v>
      </c>
      <c r="Y76" s="215">
        <v>0</v>
      </c>
      <c r="Z76" s="215">
        <v>0</v>
      </c>
      <c r="AA76" s="215">
        <v>0</v>
      </c>
      <c r="AB76" s="215">
        <v>0</v>
      </c>
      <c r="AC76" s="215">
        <v>0</v>
      </c>
      <c r="AD76" s="215">
        <v>0</v>
      </c>
      <c r="AE76" s="215">
        <v>0</v>
      </c>
      <c r="AF76" s="215">
        <v>0</v>
      </c>
      <c r="AG76" s="215">
        <v>0</v>
      </c>
      <c r="AH76" s="215">
        <v>0</v>
      </c>
      <c r="AI76" s="215">
        <v>0</v>
      </c>
      <c r="AJ76" s="215">
        <v>0</v>
      </c>
      <c r="AK76" s="215">
        <v>0</v>
      </c>
      <c r="AL76" s="215">
        <v>0</v>
      </c>
      <c r="AM76" s="215">
        <v>0</v>
      </c>
      <c r="AN76" s="215">
        <v>0</v>
      </c>
      <c r="AO76" s="215">
        <v>0</v>
      </c>
      <c r="AP76" s="215">
        <v>0</v>
      </c>
      <c r="AQ76" s="215">
        <v>0</v>
      </c>
      <c r="AR76" s="215">
        <v>0</v>
      </c>
      <c r="AS76" s="215">
        <v>0</v>
      </c>
      <c r="AT76" s="215">
        <v>0</v>
      </c>
      <c r="AU76" s="215">
        <v>0</v>
      </c>
      <c r="AV76" s="215">
        <v>0</v>
      </c>
      <c r="AW76" s="215">
        <v>0</v>
      </c>
      <c r="AX76" s="215">
        <v>0</v>
      </c>
      <c r="AY76" s="215">
        <v>0</v>
      </c>
      <c r="AZ76" s="215">
        <v>0</v>
      </c>
      <c r="BA76" s="215">
        <v>0</v>
      </c>
      <c r="BB76" s="215">
        <v>0</v>
      </c>
      <c r="BC76" s="215">
        <v>0</v>
      </c>
      <c r="BD76" s="215">
        <v>0</v>
      </c>
      <c r="BE76" s="215">
        <v>0</v>
      </c>
      <c r="BF76" s="215">
        <v>0</v>
      </c>
      <c r="BG76" s="215">
        <v>0</v>
      </c>
      <c r="BH76" s="215">
        <v>0</v>
      </c>
      <c r="BI76" s="215">
        <v>0</v>
      </c>
      <c r="BJ76" s="215">
        <v>0</v>
      </c>
      <c r="BK76" s="215">
        <v>0</v>
      </c>
      <c r="BL76" s="215">
        <v>0</v>
      </c>
      <c r="BM76" s="215">
        <v>0</v>
      </c>
      <c r="BN76" s="215">
        <v>0</v>
      </c>
      <c r="BO76" s="215">
        <v>0</v>
      </c>
      <c r="BP76" s="215">
        <v>0</v>
      </c>
      <c r="BQ76" s="215">
        <v>1</v>
      </c>
      <c r="BR76" s="215">
        <v>16</v>
      </c>
      <c r="BS76" s="215">
        <v>24</v>
      </c>
      <c r="BT76" s="215">
        <v>87</v>
      </c>
      <c r="BU76" s="215">
        <v>162</v>
      </c>
      <c r="BV76" s="215">
        <v>200</v>
      </c>
      <c r="BW76" s="215">
        <v>274</v>
      </c>
      <c r="BX76" s="215">
        <v>318</v>
      </c>
      <c r="BY76" s="215">
        <v>369</v>
      </c>
      <c r="BZ76" s="215">
        <v>426</v>
      </c>
      <c r="CA76" s="215">
        <v>488</v>
      </c>
      <c r="CB76" s="215">
        <v>555</v>
      </c>
      <c r="CC76" s="215">
        <v>618</v>
      </c>
      <c r="CD76" s="215">
        <v>653</v>
      </c>
      <c r="CE76" s="215">
        <v>671</v>
      </c>
      <c r="CF76" s="215">
        <v>753</v>
      </c>
      <c r="CG76" s="216">
        <v>834</v>
      </c>
    </row>
    <row r="77" spans="2:85" x14ac:dyDescent="0.35">
      <c r="B77" s="218" t="s">
        <v>470</v>
      </c>
      <c r="D77" s="215">
        <v>0</v>
      </c>
      <c r="E77" s="215">
        <v>0</v>
      </c>
      <c r="F77" s="215">
        <v>0</v>
      </c>
      <c r="G77" s="215">
        <v>0</v>
      </c>
      <c r="H77" s="215">
        <v>0</v>
      </c>
      <c r="I77" s="215">
        <v>0</v>
      </c>
      <c r="J77" s="215">
        <v>0</v>
      </c>
      <c r="K77" s="215">
        <v>0</v>
      </c>
      <c r="L77" s="215">
        <v>0</v>
      </c>
      <c r="M77" s="215">
        <v>0</v>
      </c>
      <c r="N77" s="215">
        <v>0</v>
      </c>
      <c r="O77" s="215">
        <v>0</v>
      </c>
      <c r="P77" s="215">
        <v>0</v>
      </c>
      <c r="Q77" s="215">
        <v>0</v>
      </c>
      <c r="R77" s="215">
        <v>0</v>
      </c>
      <c r="S77" s="215">
        <v>0</v>
      </c>
      <c r="T77" s="215">
        <v>0</v>
      </c>
      <c r="U77" s="215">
        <v>0</v>
      </c>
      <c r="V77" s="215">
        <v>0</v>
      </c>
      <c r="W77" s="215">
        <v>0</v>
      </c>
      <c r="X77" s="215">
        <v>0</v>
      </c>
      <c r="Y77" s="215">
        <v>0</v>
      </c>
      <c r="Z77" s="215">
        <v>0</v>
      </c>
      <c r="AA77" s="215">
        <v>0</v>
      </c>
      <c r="AB77" s="215">
        <v>0</v>
      </c>
      <c r="AC77" s="215">
        <v>0</v>
      </c>
      <c r="AD77" s="215">
        <v>0</v>
      </c>
      <c r="AE77" s="215">
        <v>0</v>
      </c>
      <c r="AF77" s="215">
        <v>0</v>
      </c>
      <c r="AG77" s="215">
        <v>0</v>
      </c>
      <c r="AH77" s="215">
        <v>0</v>
      </c>
      <c r="AI77" s="215">
        <v>0</v>
      </c>
      <c r="AJ77" s="215">
        <v>0</v>
      </c>
      <c r="AK77" s="215">
        <v>0</v>
      </c>
      <c r="AL77" s="215">
        <v>0</v>
      </c>
      <c r="AM77" s="215">
        <v>0</v>
      </c>
      <c r="AN77" s="215">
        <v>0</v>
      </c>
      <c r="AO77" s="215">
        <v>0</v>
      </c>
      <c r="AP77" s="215">
        <v>0</v>
      </c>
      <c r="AQ77" s="215">
        <v>0</v>
      </c>
      <c r="AR77" s="215">
        <v>0</v>
      </c>
      <c r="AS77" s="215">
        <v>0</v>
      </c>
      <c r="AT77" s="215">
        <v>0</v>
      </c>
      <c r="AU77" s="215">
        <v>0</v>
      </c>
      <c r="AV77" s="215">
        <v>0</v>
      </c>
      <c r="AW77" s="215">
        <v>0</v>
      </c>
      <c r="AX77" s="215">
        <v>0</v>
      </c>
      <c r="AY77" s="215">
        <v>0</v>
      </c>
      <c r="AZ77" s="215">
        <v>0</v>
      </c>
      <c r="BA77" s="215">
        <v>0</v>
      </c>
      <c r="BB77" s="215">
        <v>0</v>
      </c>
      <c r="BC77" s="215">
        <v>0</v>
      </c>
      <c r="BD77" s="215">
        <v>0</v>
      </c>
      <c r="BE77" s="215">
        <v>0</v>
      </c>
      <c r="BF77" s="215">
        <v>0</v>
      </c>
      <c r="BG77" s="215">
        <v>0</v>
      </c>
      <c r="BH77" s="215">
        <v>0</v>
      </c>
      <c r="BI77" s="215">
        <v>0</v>
      </c>
      <c r="BJ77" s="215">
        <v>0</v>
      </c>
      <c r="BK77" s="215">
        <v>0</v>
      </c>
      <c r="BL77" s="215">
        <v>0</v>
      </c>
      <c r="BM77" s="215">
        <v>0</v>
      </c>
      <c r="BN77" s="215">
        <v>0</v>
      </c>
      <c r="BO77" s="215">
        <v>0</v>
      </c>
      <c r="BP77" s="215">
        <v>0</v>
      </c>
      <c r="BQ77" s="215">
        <v>0</v>
      </c>
      <c r="BR77" s="215">
        <v>0</v>
      </c>
      <c r="BS77" s="215">
        <v>0</v>
      </c>
      <c r="BT77" s="215">
        <v>1</v>
      </c>
      <c r="BU77" s="215">
        <v>2</v>
      </c>
      <c r="BV77" s="215">
        <v>2</v>
      </c>
      <c r="BW77" s="215">
        <v>3</v>
      </c>
      <c r="BX77" s="215">
        <v>4</v>
      </c>
      <c r="BY77" s="215">
        <v>4</v>
      </c>
      <c r="BZ77" s="215">
        <v>5</v>
      </c>
      <c r="CA77" s="215">
        <v>6</v>
      </c>
      <c r="CB77" s="215">
        <v>6</v>
      </c>
      <c r="CC77" s="215">
        <v>7</v>
      </c>
      <c r="CD77" s="215">
        <v>7</v>
      </c>
      <c r="CE77" s="215">
        <v>8</v>
      </c>
      <c r="CF77" s="215">
        <v>9</v>
      </c>
      <c r="CG77" s="216">
        <v>9</v>
      </c>
    </row>
    <row r="78" spans="2:85" ht="25.5" customHeight="1" x14ac:dyDescent="0.35">
      <c r="B78" s="249" t="s">
        <v>36</v>
      </c>
      <c r="D78" s="215">
        <v>0</v>
      </c>
      <c r="E78" s="215">
        <v>0</v>
      </c>
      <c r="F78" s="215">
        <v>0</v>
      </c>
      <c r="G78" s="215">
        <v>0</v>
      </c>
      <c r="H78" s="215">
        <v>0</v>
      </c>
      <c r="I78" s="215">
        <v>0</v>
      </c>
      <c r="J78" s="215">
        <v>0</v>
      </c>
      <c r="K78" s="215">
        <v>4621</v>
      </c>
      <c r="L78" s="215">
        <v>4729</v>
      </c>
      <c r="M78" s="215">
        <v>4832</v>
      </c>
      <c r="N78" s="215">
        <v>5412</v>
      </c>
      <c r="O78" s="215">
        <v>5541</v>
      </c>
      <c r="P78" s="215">
        <v>5661</v>
      </c>
      <c r="Q78" s="215">
        <v>5778</v>
      </c>
      <c r="R78" s="215">
        <v>5919</v>
      </c>
      <c r="S78" s="215">
        <v>5965</v>
      </c>
      <c r="T78" s="215">
        <v>6142</v>
      </c>
      <c r="U78" s="215">
        <v>6340</v>
      </c>
      <c r="V78" s="215">
        <v>6523</v>
      </c>
      <c r="W78" s="215">
        <v>6751</v>
      </c>
      <c r="X78" s="215">
        <v>6955</v>
      </c>
      <c r="Y78" s="215">
        <v>7151</v>
      </c>
      <c r="Z78" s="215">
        <v>7344</v>
      </c>
      <c r="AA78" s="215">
        <v>7495</v>
      </c>
      <c r="AB78" s="215">
        <v>7648</v>
      </c>
      <c r="AC78" s="215">
        <v>7803</v>
      </c>
      <c r="AD78" s="215">
        <v>7951</v>
      </c>
      <c r="AE78" s="215">
        <v>8128</v>
      </c>
      <c r="AF78" s="215">
        <v>8315</v>
      </c>
      <c r="AG78" s="215">
        <v>8436</v>
      </c>
      <c r="AH78" s="215">
        <v>8579</v>
      </c>
      <c r="AI78" s="215">
        <v>8727</v>
      </c>
      <c r="AJ78" s="215">
        <v>8895</v>
      </c>
      <c r="AK78" s="215">
        <v>9074</v>
      </c>
      <c r="AL78" s="215">
        <v>9164</v>
      </c>
      <c r="AM78" s="215">
        <v>9261</v>
      </c>
      <c r="AN78" s="215">
        <v>9298</v>
      </c>
      <c r="AO78" s="215">
        <v>9495</v>
      </c>
      <c r="AP78" s="215">
        <v>9627</v>
      </c>
      <c r="AQ78" s="215">
        <v>9700</v>
      </c>
      <c r="AR78" s="215">
        <v>9755</v>
      </c>
      <c r="AS78" s="215">
        <v>9755</v>
      </c>
      <c r="AT78" s="215">
        <v>9930</v>
      </c>
      <c r="AU78" s="215">
        <v>9990</v>
      </c>
      <c r="AV78" s="215">
        <v>10056</v>
      </c>
      <c r="AW78" s="215">
        <v>10061</v>
      </c>
      <c r="AX78" s="215">
        <v>10097</v>
      </c>
      <c r="AY78" s="215">
        <v>10384</v>
      </c>
      <c r="AZ78" s="215">
        <v>10536</v>
      </c>
      <c r="BA78" s="215">
        <v>10680</v>
      </c>
      <c r="BB78" s="215">
        <v>10782</v>
      </c>
      <c r="BC78" s="215">
        <v>10936</v>
      </c>
      <c r="BD78" s="215">
        <v>11004</v>
      </c>
      <c r="BE78" s="215">
        <v>11095</v>
      </c>
      <c r="BF78" s="215">
        <v>11195</v>
      </c>
      <c r="BG78" s="215">
        <v>11320</v>
      </c>
      <c r="BH78" s="215">
        <v>11477</v>
      </c>
      <c r="BI78" s="215">
        <v>11585</v>
      </c>
      <c r="BJ78" s="215">
        <v>11715</v>
      </c>
      <c r="BK78" s="215">
        <v>11938</v>
      </c>
      <c r="BL78" s="215">
        <v>12160</v>
      </c>
      <c r="BM78" s="215">
        <v>12410</v>
      </c>
      <c r="BN78" s="215">
        <v>12566</v>
      </c>
      <c r="BO78" s="215">
        <v>12667</v>
      </c>
      <c r="BP78" s="215">
        <v>12810</v>
      </c>
      <c r="BQ78" s="215">
        <v>12888</v>
      </c>
      <c r="BR78" s="215">
        <v>12958</v>
      </c>
      <c r="BS78" s="215">
        <v>12957</v>
      </c>
      <c r="BT78" s="215">
        <v>12930</v>
      </c>
      <c r="BU78" s="215">
        <v>12838</v>
      </c>
      <c r="BV78" s="215">
        <v>12724</v>
      </c>
      <c r="BW78" s="215">
        <v>12556</v>
      </c>
      <c r="BX78" s="215">
        <v>12379</v>
      </c>
      <c r="BY78" s="215">
        <v>12457</v>
      </c>
      <c r="BZ78" s="215">
        <v>12597</v>
      </c>
      <c r="CA78" s="215">
        <v>12776</v>
      </c>
      <c r="CB78" s="215">
        <v>12987</v>
      </c>
      <c r="CC78" s="215">
        <v>13196</v>
      </c>
      <c r="CD78" s="215">
        <v>13209</v>
      </c>
      <c r="CE78" s="215">
        <v>13075</v>
      </c>
      <c r="CF78" s="215">
        <v>13157</v>
      </c>
      <c r="CG78" s="216">
        <v>13423</v>
      </c>
    </row>
    <row r="79" spans="2:85" x14ac:dyDescent="0.35">
      <c r="B79" s="218" t="s">
        <v>383</v>
      </c>
      <c r="C79" s="218"/>
      <c r="D79" s="215">
        <v>0</v>
      </c>
      <c r="E79" s="215">
        <v>0</v>
      </c>
      <c r="F79" s="215">
        <v>0</v>
      </c>
      <c r="G79" s="215">
        <v>0</v>
      </c>
      <c r="H79" s="215">
        <v>0</v>
      </c>
      <c r="I79" s="215">
        <v>0</v>
      </c>
      <c r="J79" s="215">
        <v>0</v>
      </c>
      <c r="K79" s="215">
        <v>4621</v>
      </c>
      <c r="L79" s="215">
        <v>4729</v>
      </c>
      <c r="M79" s="215">
        <v>4832</v>
      </c>
      <c r="N79" s="215">
        <v>5412</v>
      </c>
      <c r="O79" s="215">
        <v>5541</v>
      </c>
      <c r="P79" s="215">
        <v>5661</v>
      </c>
      <c r="Q79" s="215">
        <v>5778</v>
      </c>
      <c r="R79" s="215">
        <v>5919</v>
      </c>
      <c r="S79" s="215">
        <v>5965</v>
      </c>
      <c r="T79" s="215">
        <v>6142</v>
      </c>
      <c r="U79" s="215">
        <v>6340</v>
      </c>
      <c r="V79" s="215">
        <v>6523</v>
      </c>
      <c r="W79" s="215">
        <v>6751</v>
      </c>
      <c r="X79" s="215">
        <v>6955</v>
      </c>
      <c r="Y79" s="215">
        <v>7151</v>
      </c>
      <c r="Z79" s="215">
        <v>7344</v>
      </c>
      <c r="AA79" s="215">
        <v>7365</v>
      </c>
      <c r="AB79" s="215">
        <v>7525</v>
      </c>
      <c r="AC79" s="215">
        <v>7693</v>
      </c>
      <c r="AD79" s="215">
        <v>7853</v>
      </c>
      <c r="AE79" s="215">
        <v>8035</v>
      </c>
      <c r="AF79" s="215">
        <v>8236</v>
      </c>
      <c r="AG79" s="215">
        <v>8364</v>
      </c>
      <c r="AH79" s="215">
        <v>8516</v>
      </c>
      <c r="AI79" s="215">
        <v>8672</v>
      </c>
      <c r="AJ79" s="215">
        <v>8844</v>
      </c>
      <c r="AK79" s="215">
        <v>9028</v>
      </c>
      <c r="AL79" s="215">
        <v>9121</v>
      </c>
      <c r="AM79" s="215">
        <v>9221</v>
      </c>
      <c r="AN79" s="215">
        <v>9259</v>
      </c>
      <c r="AO79" s="215">
        <v>9459</v>
      </c>
      <c r="AP79" s="215">
        <v>9589</v>
      </c>
      <c r="AQ79" s="215">
        <v>9663</v>
      </c>
      <c r="AR79" s="215">
        <v>9719</v>
      </c>
      <c r="AS79" s="215">
        <v>9720</v>
      </c>
      <c r="AT79" s="215">
        <v>9898</v>
      </c>
      <c r="AU79" s="215">
        <v>9959</v>
      </c>
      <c r="AV79" s="215">
        <v>10027</v>
      </c>
      <c r="AW79" s="215">
        <v>10033</v>
      </c>
      <c r="AX79" s="215">
        <v>10070</v>
      </c>
      <c r="AY79" s="215">
        <v>10356</v>
      </c>
      <c r="AZ79" s="215">
        <v>10509</v>
      </c>
      <c r="BA79" s="215">
        <v>10654</v>
      </c>
      <c r="BB79" s="215">
        <v>10758</v>
      </c>
      <c r="BC79" s="215">
        <v>10913</v>
      </c>
      <c r="BD79" s="215">
        <v>10981</v>
      </c>
      <c r="BE79" s="215">
        <v>11072</v>
      </c>
      <c r="BF79" s="215">
        <v>11171</v>
      </c>
      <c r="BG79" s="215">
        <v>11297</v>
      </c>
      <c r="BH79" s="215">
        <v>11454</v>
      </c>
      <c r="BI79" s="215">
        <v>11563</v>
      </c>
      <c r="BJ79" s="215">
        <v>11692</v>
      </c>
      <c r="BK79" s="215">
        <v>11914</v>
      </c>
      <c r="BL79" s="215">
        <v>12134</v>
      </c>
      <c r="BM79" s="215">
        <v>12382</v>
      </c>
      <c r="BN79" s="215">
        <v>12537</v>
      </c>
      <c r="BO79" s="215">
        <v>12634</v>
      </c>
      <c r="BP79" s="215">
        <v>12774</v>
      </c>
      <c r="BQ79" s="215">
        <v>12846</v>
      </c>
      <c r="BR79" s="215">
        <v>12912</v>
      </c>
      <c r="BS79" s="215">
        <v>12908</v>
      </c>
      <c r="BT79" s="215">
        <v>12880</v>
      </c>
      <c r="BU79" s="215">
        <v>12790</v>
      </c>
      <c r="BV79" s="215">
        <v>12668</v>
      </c>
      <c r="BW79" s="215">
        <v>12530</v>
      </c>
      <c r="BX79" s="215">
        <v>12382</v>
      </c>
      <c r="BY79" s="215">
        <v>12447</v>
      </c>
      <c r="BZ79" s="215">
        <v>12599</v>
      </c>
      <c r="CA79" s="215">
        <v>12777</v>
      </c>
      <c r="CB79" s="215">
        <v>12954</v>
      </c>
      <c r="CC79" s="215">
        <v>13167</v>
      </c>
      <c r="CD79" s="215">
        <v>13183</v>
      </c>
      <c r="CE79" s="215">
        <v>13052</v>
      </c>
      <c r="CF79" s="215">
        <v>13137</v>
      </c>
      <c r="CG79" s="216">
        <v>13406</v>
      </c>
    </row>
    <row r="80" spans="2:85" x14ac:dyDescent="0.35">
      <c r="B80" s="254" t="s">
        <v>491</v>
      </c>
      <c r="C80" s="218"/>
      <c r="D80" s="215">
        <v>0</v>
      </c>
      <c r="E80" s="215">
        <v>0</v>
      </c>
      <c r="F80" s="215">
        <v>0</v>
      </c>
      <c r="G80" s="215">
        <v>0</v>
      </c>
      <c r="H80" s="215">
        <v>0</v>
      </c>
      <c r="I80" s="215">
        <v>0</v>
      </c>
      <c r="J80" s="215">
        <v>0</v>
      </c>
      <c r="K80" s="215">
        <v>0</v>
      </c>
      <c r="L80" s="215">
        <v>0</v>
      </c>
      <c r="M80" s="215">
        <v>0</v>
      </c>
      <c r="N80" s="215">
        <v>0</v>
      </c>
      <c r="O80" s="215">
        <v>0</v>
      </c>
      <c r="P80" s="215">
        <v>0</v>
      </c>
      <c r="Q80" s="215">
        <v>0</v>
      </c>
      <c r="R80" s="215">
        <v>0</v>
      </c>
      <c r="S80" s="215">
        <v>0</v>
      </c>
      <c r="T80" s="215">
        <v>0</v>
      </c>
      <c r="U80" s="215">
        <v>0</v>
      </c>
      <c r="V80" s="215">
        <v>0</v>
      </c>
      <c r="W80" s="215">
        <v>0</v>
      </c>
      <c r="X80" s="215">
        <v>0</v>
      </c>
      <c r="Y80" s="215">
        <v>0</v>
      </c>
      <c r="Z80" s="215">
        <v>0</v>
      </c>
      <c r="AA80" s="215">
        <v>0</v>
      </c>
      <c r="AB80" s="215">
        <v>0</v>
      </c>
      <c r="AC80" s="215">
        <v>0</v>
      </c>
      <c r="AD80" s="215">
        <v>0</v>
      </c>
      <c r="AE80" s="215">
        <v>0</v>
      </c>
      <c r="AF80" s="215">
        <v>0</v>
      </c>
      <c r="AG80" s="215">
        <v>0</v>
      </c>
      <c r="AH80" s="215">
        <v>0</v>
      </c>
      <c r="AI80" s="215">
        <v>0</v>
      </c>
      <c r="AJ80" s="215">
        <v>0</v>
      </c>
      <c r="AK80" s="215">
        <v>0</v>
      </c>
      <c r="AL80" s="215">
        <v>0</v>
      </c>
      <c r="AM80" s="215">
        <v>0</v>
      </c>
      <c r="AN80" s="215">
        <v>0</v>
      </c>
      <c r="AO80" s="215">
        <v>0</v>
      </c>
      <c r="AP80" s="215">
        <v>0</v>
      </c>
      <c r="AQ80" s="215">
        <v>0</v>
      </c>
      <c r="AR80" s="215">
        <v>0</v>
      </c>
      <c r="AS80" s="215">
        <v>0</v>
      </c>
      <c r="AT80" s="215">
        <v>0</v>
      </c>
      <c r="AU80" s="215">
        <v>0</v>
      </c>
      <c r="AV80" s="215">
        <v>0</v>
      </c>
      <c r="AW80" s="215">
        <v>0</v>
      </c>
      <c r="AX80" s="215">
        <v>0</v>
      </c>
      <c r="AY80" s="215">
        <v>0</v>
      </c>
      <c r="AZ80" s="215">
        <v>0</v>
      </c>
      <c r="BA80" s="215">
        <v>0</v>
      </c>
      <c r="BB80" s="215">
        <v>0</v>
      </c>
      <c r="BC80" s="215">
        <v>0</v>
      </c>
      <c r="BD80" s="215">
        <v>10875</v>
      </c>
      <c r="BE80" s="215">
        <v>11018</v>
      </c>
      <c r="BF80" s="215">
        <v>11102</v>
      </c>
      <c r="BG80" s="215">
        <v>11231</v>
      </c>
      <c r="BH80" s="215">
        <v>11384</v>
      </c>
      <c r="BI80" s="215">
        <v>11492</v>
      </c>
      <c r="BJ80" s="215">
        <v>11617</v>
      </c>
      <c r="BK80" s="215">
        <v>11837</v>
      </c>
      <c r="BL80" s="215">
        <v>12053</v>
      </c>
      <c r="BM80" s="215">
        <v>12285</v>
      </c>
      <c r="BN80" s="215">
        <v>12460</v>
      </c>
      <c r="BO80" s="215">
        <v>12556</v>
      </c>
      <c r="BP80" s="215">
        <v>12737</v>
      </c>
      <c r="BQ80" s="215">
        <v>12814</v>
      </c>
      <c r="BR80" s="215">
        <v>12887</v>
      </c>
      <c r="BS80" s="215">
        <v>12890</v>
      </c>
      <c r="BT80" s="215">
        <v>12681</v>
      </c>
      <c r="BU80" s="215">
        <v>12144</v>
      </c>
      <c r="BV80" s="215">
        <v>11679</v>
      </c>
      <c r="BW80" s="215">
        <v>11224</v>
      </c>
      <c r="BX80" s="215">
        <v>10700</v>
      </c>
      <c r="BY80" s="215">
        <v>10160</v>
      </c>
      <c r="BZ80" s="215">
        <v>9632</v>
      </c>
      <c r="CA80" s="215">
        <v>9102</v>
      </c>
      <c r="CB80" s="215">
        <v>8597</v>
      </c>
      <c r="CC80" s="215">
        <v>8115</v>
      </c>
      <c r="CD80" s="215">
        <v>7647</v>
      </c>
      <c r="CE80" s="215">
        <v>7193</v>
      </c>
      <c r="CF80" s="215">
        <v>6747</v>
      </c>
      <c r="CG80" s="216">
        <v>6303</v>
      </c>
    </row>
    <row r="81" spans="1:85" x14ac:dyDescent="0.35">
      <c r="B81" s="254" t="s">
        <v>512</v>
      </c>
      <c r="C81" s="218"/>
      <c r="D81" s="215">
        <v>0</v>
      </c>
      <c r="E81" s="215">
        <v>0</v>
      </c>
      <c r="F81" s="215">
        <v>0</v>
      </c>
      <c r="G81" s="215">
        <v>0</v>
      </c>
      <c r="H81" s="215">
        <v>0</v>
      </c>
      <c r="I81" s="215">
        <v>0</v>
      </c>
      <c r="J81" s="215">
        <v>0</v>
      </c>
      <c r="K81" s="215">
        <v>0</v>
      </c>
      <c r="L81" s="215">
        <v>0</v>
      </c>
      <c r="M81" s="215">
        <v>0</v>
      </c>
      <c r="N81" s="215">
        <v>0</v>
      </c>
      <c r="O81" s="215">
        <v>0</v>
      </c>
      <c r="P81" s="215">
        <v>0</v>
      </c>
      <c r="Q81" s="215">
        <v>0</v>
      </c>
      <c r="R81" s="215">
        <v>0</v>
      </c>
      <c r="S81" s="215">
        <v>0</v>
      </c>
      <c r="T81" s="215">
        <v>0</v>
      </c>
      <c r="U81" s="215">
        <v>0</v>
      </c>
      <c r="V81" s="215">
        <v>0</v>
      </c>
      <c r="W81" s="215">
        <v>0</v>
      </c>
      <c r="X81" s="215">
        <v>0</v>
      </c>
      <c r="Y81" s="215">
        <v>0</v>
      </c>
      <c r="Z81" s="215">
        <v>0</v>
      </c>
      <c r="AA81" s="215">
        <v>0</v>
      </c>
      <c r="AB81" s="215">
        <v>0</v>
      </c>
      <c r="AC81" s="215">
        <v>0</v>
      </c>
      <c r="AD81" s="215">
        <v>0</v>
      </c>
      <c r="AE81" s="215">
        <v>0</v>
      </c>
      <c r="AF81" s="215">
        <v>0</v>
      </c>
      <c r="AG81" s="215">
        <v>0</v>
      </c>
      <c r="AH81" s="215">
        <v>0</v>
      </c>
      <c r="AI81" s="215">
        <v>80</v>
      </c>
      <c r="AJ81" s="215">
        <v>276</v>
      </c>
      <c r="AK81" s="215">
        <v>476</v>
      </c>
      <c r="AL81" s="215">
        <v>658</v>
      </c>
      <c r="AM81" s="215">
        <v>882</v>
      </c>
      <c r="AN81" s="215">
        <v>1009</v>
      </c>
      <c r="AO81" s="215">
        <v>1434</v>
      </c>
      <c r="AP81" s="215">
        <v>1786</v>
      </c>
      <c r="AQ81" s="215">
        <v>2077</v>
      </c>
      <c r="AR81" s="215">
        <v>2382</v>
      </c>
      <c r="AS81" s="215">
        <v>2515</v>
      </c>
      <c r="AT81" s="215">
        <v>3044</v>
      </c>
      <c r="AU81" s="215">
        <v>3349</v>
      </c>
      <c r="AV81" s="215">
        <v>3642</v>
      </c>
      <c r="AW81" s="215">
        <v>3925</v>
      </c>
      <c r="AX81" s="215">
        <v>4219</v>
      </c>
      <c r="AY81" s="215">
        <v>4552</v>
      </c>
      <c r="AZ81" s="215">
        <v>4927</v>
      </c>
      <c r="BA81" s="215">
        <v>5280</v>
      </c>
      <c r="BB81" s="215">
        <v>5615</v>
      </c>
      <c r="BC81" s="215">
        <v>5947</v>
      </c>
      <c r="BD81" s="215">
        <v>6276</v>
      </c>
      <c r="BE81" s="215">
        <v>6589</v>
      </c>
      <c r="BF81" s="215">
        <v>6851</v>
      </c>
      <c r="BG81" s="215">
        <v>7122</v>
      </c>
      <c r="BH81" s="215">
        <v>7425</v>
      </c>
      <c r="BI81" s="215">
        <v>7700</v>
      </c>
      <c r="BJ81" s="215">
        <v>7963</v>
      </c>
      <c r="BK81" s="215">
        <v>8324</v>
      </c>
      <c r="BL81" s="215">
        <v>8673</v>
      </c>
      <c r="BM81" s="215">
        <v>9052</v>
      </c>
      <c r="BN81" s="215">
        <v>9320</v>
      </c>
      <c r="BO81" s="215">
        <v>9549</v>
      </c>
      <c r="BP81" s="215">
        <v>9848</v>
      </c>
      <c r="BQ81" s="215">
        <v>10021</v>
      </c>
      <c r="BR81" s="215">
        <v>10207</v>
      </c>
      <c r="BS81" s="215">
        <v>10335</v>
      </c>
      <c r="BT81" s="215">
        <v>10250</v>
      </c>
      <c r="BU81" s="215">
        <v>9876</v>
      </c>
      <c r="BV81" s="215">
        <v>9562</v>
      </c>
      <c r="BW81" s="215">
        <v>9238</v>
      </c>
      <c r="BX81" s="215">
        <v>8858</v>
      </c>
      <c r="BY81" s="215">
        <v>8449</v>
      </c>
      <c r="BZ81" s="215">
        <v>8052</v>
      </c>
      <c r="CA81" s="215">
        <v>7672</v>
      </c>
      <c r="CB81" s="215">
        <v>7312</v>
      </c>
      <c r="CC81" s="215">
        <v>6936</v>
      </c>
      <c r="CD81" s="215">
        <v>6574</v>
      </c>
      <c r="CE81" s="215">
        <v>6215</v>
      </c>
      <c r="CF81" s="215">
        <v>5859</v>
      </c>
      <c r="CG81" s="216">
        <v>5502</v>
      </c>
    </row>
    <row r="82" spans="1:85" x14ac:dyDescent="0.35">
      <c r="B82" s="254" t="s">
        <v>513</v>
      </c>
      <c r="C82" s="218"/>
      <c r="D82" s="215">
        <v>0</v>
      </c>
      <c r="E82" s="215">
        <v>0</v>
      </c>
      <c r="F82" s="215">
        <v>0</v>
      </c>
      <c r="G82" s="215">
        <v>0</v>
      </c>
      <c r="H82" s="215">
        <v>0</v>
      </c>
      <c r="I82" s="215">
        <v>0</v>
      </c>
      <c r="J82" s="215">
        <v>0</v>
      </c>
      <c r="K82" s="215">
        <v>0</v>
      </c>
      <c r="L82" s="215">
        <v>0</v>
      </c>
      <c r="M82" s="215">
        <v>0</v>
      </c>
      <c r="N82" s="215">
        <v>0</v>
      </c>
      <c r="O82" s="215">
        <v>0</v>
      </c>
      <c r="P82" s="215">
        <v>0</v>
      </c>
      <c r="Q82" s="215">
        <v>0</v>
      </c>
      <c r="R82" s="215">
        <v>0</v>
      </c>
      <c r="S82" s="215">
        <v>0</v>
      </c>
      <c r="T82" s="215">
        <v>0</v>
      </c>
      <c r="U82" s="215">
        <v>0</v>
      </c>
      <c r="V82" s="215">
        <v>0</v>
      </c>
      <c r="W82" s="215">
        <v>0</v>
      </c>
      <c r="X82" s="215">
        <v>0</v>
      </c>
      <c r="Y82" s="215">
        <v>0</v>
      </c>
      <c r="Z82" s="215">
        <v>0</v>
      </c>
      <c r="AA82" s="215">
        <v>0</v>
      </c>
      <c r="AB82" s="215">
        <v>0</v>
      </c>
      <c r="AC82" s="215">
        <v>0</v>
      </c>
      <c r="AD82" s="215">
        <v>0</v>
      </c>
      <c r="AE82" s="215">
        <v>0</v>
      </c>
      <c r="AF82" s="215">
        <v>0</v>
      </c>
      <c r="AG82" s="215">
        <v>0</v>
      </c>
      <c r="AH82" s="215">
        <v>0</v>
      </c>
      <c r="AI82" s="215">
        <v>0</v>
      </c>
      <c r="AJ82" s="215">
        <v>0</v>
      </c>
      <c r="AK82" s="215">
        <v>0</v>
      </c>
      <c r="AL82" s="215">
        <v>0</v>
      </c>
      <c r="AM82" s="215">
        <v>0</v>
      </c>
      <c r="AN82" s="215">
        <v>0</v>
      </c>
      <c r="AO82" s="215">
        <v>0</v>
      </c>
      <c r="AP82" s="215">
        <v>0</v>
      </c>
      <c r="AQ82" s="215">
        <v>0</v>
      </c>
      <c r="AR82" s="215">
        <v>0</v>
      </c>
      <c r="AS82" s="215">
        <v>0</v>
      </c>
      <c r="AT82" s="215">
        <v>0</v>
      </c>
      <c r="AU82" s="215">
        <v>0</v>
      </c>
      <c r="AV82" s="215">
        <v>0</v>
      </c>
      <c r="AW82" s="215">
        <v>0</v>
      </c>
      <c r="AX82" s="215">
        <v>0</v>
      </c>
      <c r="AY82" s="215">
        <v>0</v>
      </c>
      <c r="AZ82" s="215">
        <v>0</v>
      </c>
      <c r="BA82" s="215">
        <v>0</v>
      </c>
      <c r="BB82" s="215">
        <v>0</v>
      </c>
      <c r="BC82" s="215">
        <v>0</v>
      </c>
      <c r="BD82" s="215">
        <v>8670</v>
      </c>
      <c r="BE82" s="215">
        <v>8834</v>
      </c>
      <c r="BF82" s="215">
        <v>8961</v>
      </c>
      <c r="BG82" s="215">
        <v>9117</v>
      </c>
      <c r="BH82" s="215">
        <v>9296</v>
      </c>
      <c r="BI82" s="215">
        <v>9439</v>
      </c>
      <c r="BJ82" s="215">
        <v>9594</v>
      </c>
      <c r="BK82" s="215">
        <v>9842</v>
      </c>
      <c r="BL82" s="215">
        <v>10087</v>
      </c>
      <c r="BM82" s="215">
        <v>10358</v>
      </c>
      <c r="BN82" s="215">
        <v>10563</v>
      </c>
      <c r="BO82" s="215">
        <v>10702</v>
      </c>
      <c r="BP82" s="215">
        <v>10874</v>
      </c>
      <c r="BQ82" s="215">
        <v>10984</v>
      </c>
      <c r="BR82" s="215">
        <v>11096</v>
      </c>
      <c r="BS82" s="215">
        <v>11145</v>
      </c>
      <c r="BT82" s="215">
        <v>10995</v>
      </c>
      <c r="BU82" s="215">
        <v>10570</v>
      </c>
      <c r="BV82" s="215">
        <v>10184</v>
      </c>
      <c r="BW82" s="215">
        <v>9813</v>
      </c>
      <c r="BX82" s="215">
        <v>9382</v>
      </c>
      <c r="BY82" s="215">
        <v>8935</v>
      </c>
      <c r="BZ82" s="215">
        <v>8496</v>
      </c>
      <c r="CA82" s="215">
        <v>8055</v>
      </c>
      <c r="CB82" s="215">
        <v>7644</v>
      </c>
      <c r="CC82" s="215">
        <v>7236</v>
      </c>
      <c r="CD82" s="215">
        <v>6833</v>
      </c>
      <c r="CE82" s="215">
        <v>6446</v>
      </c>
      <c r="CF82" s="215">
        <v>6065</v>
      </c>
      <c r="CG82" s="216">
        <v>5678</v>
      </c>
    </row>
    <row r="83" spans="1:85" x14ac:dyDescent="0.35">
      <c r="B83" s="254" t="s">
        <v>514</v>
      </c>
      <c r="C83" s="218"/>
      <c r="D83" s="215">
        <v>0</v>
      </c>
      <c r="E83" s="215">
        <v>0</v>
      </c>
      <c r="F83" s="215">
        <v>0</v>
      </c>
      <c r="G83" s="215">
        <v>0</v>
      </c>
      <c r="H83" s="215">
        <v>0</v>
      </c>
      <c r="I83" s="215">
        <v>0</v>
      </c>
      <c r="J83" s="215">
        <v>0</v>
      </c>
      <c r="K83" s="215">
        <v>0</v>
      </c>
      <c r="L83" s="215">
        <v>0</v>
      </c>
      <c r="M83" s="215">
        <v>0</v>
      </c>
      <c r="N83" s="215">
        <v>0</v>
      </c>
      <c r="O83" s="215">
        <v>0</v>
      </c>
      <c r="P83" s="215">
        <v>0</v>
      </c>
      <c r="Q83" s="215">
        <v>0</v>
      </c>
      <c r="R83" s="215">
        <v>0</v>
      </c>
      <c r="S83" s="215">
        <v>0</v>
      </c>
      <c r="T83" s="215">
        <v>0</v>
      </c>
      <c r="U83" s="215">
        <v>0</v>
      </c>
      <c r="V83" s="215">
        <v>0</v>
      </c>
      <c r="W83" s="215">
        <v>0</v>
      </c>
      <c r="X83" s="215">
        <v>0</v>
      </c>
      <c r="Y83" s="215">
        <v>0</v>
      </c>
      <c r="Z83" s="215">
        <v>0</v>
      </c>
      <c r="AA83" s="215">
        <v>0</v>
      </c>
      <c r="AB83" s="215">
        <v>0</v>
      </c>
      <c r="AC83" s="215">
        <v>0</v>
      </c>
      <c r="AD83" s="215">
        <v>0</v>
      </c>
      <c r="AE83" s="215">
        <v>0</v>
      </c>
      <c r="AF83" s="215">
        <v>0</v>
      </c>
      <c r="AG83" s="215">
        <v>0</v>
      </c>
      <c r="AH83" s="215">
        <v>0</v>
      </c>
      <c r="AI83" s="215">
        <v>0</v>
      </c>
      <c r="AJ83" s="215">
        <v>0</v>
      </c>
      <c r="AK83" s="215">
        <v>0</v>
      </c>
      <c r="AL83" s="215">
        <v>0</v>
      </c>
      <c r="AM83" s="215">
        <v>0</v>
      </c>
      <c r="AN83" s="215">
        <v>0</v>
      </c>
      <c r="AO83" s="215">
        <v>0</v>
      </c>
      <c r="AP83" s="215">
        <v>0</v>
      </c>
      <c r="AQ83" s="215">
        <v>0</v>
      </c>
      <c r="AR83" s="215">
        <v>0</v>
      </c>
      <c r="AS83" s="215">
        <v>0</v>
      </c>
      <c r="AT83" s="215">
        <v>0</v>
      </c>
      <c r="AU83" s="215">
        <v>0</v>
      </c>
      <c r="AV83" s="215">
        <v>0</v>
      </c>
      <c r="AW83" s="215">
        <v>0</v>
      </c>
      <c r="AX83" s="215">
        <v>0</v>
      </c>
      <c r="AY83" s="215">
        <v>0</v>
      </c>
      <c r="AZ83" s="215">
        <v>0</v>
      </c>
      <c r="BA83" s="215">
        <v>0</v>
      </c>
      <c r="BB83" s="215">
        <v>0</v>
      </c>
      <c r="BC83" s="215">
        <v>0</v>
      </c>
      <c r="BD83" s="215">
        <v>0</v>
      </c>
      <c r="BE83" s="215">
        <v>0</v>
      </c>
      <c r="BF83" s="215">
        <v>0</v>
      </c>
      <c r="BG83" s="215">
        <v>0</v>
      </c>
      <c r="BH83" s="215">
        <v>0</v>
      </c>
      <c r="BI83" s="215">
        <v>0</v>
      </c>
      <c r="BJ83" s="215">
        <v>8</v>
      </c>
      <c r="BK83" s="215">
        <v>24</v>
      </c>
      <c r="BL83" s="215">
        <v>46</v>
      </c>
      <c r="BM83" s="215">
        <v>58</v>
      </c>
      <c r="BN83" s="215">
        <v>66</v>
      </c>
      <c r="BO83" s="215">
        <v>59</v>
      </c>
      <c r="BP83" s="215">
        <v>56</v>
      </c>
      <c r="BQ83" s="215">
        <v>56</v>
      </c>
      <c r="BR83" s="215">
        <v>50</v>
      </c>
      <c r="BS83" s="215">
        <v>47</v>
      </c>
      <c r="BT83" s="215">
        <v>49</v>
      </c>
      <c r="BU83" s="215">
        <v>44</v>
      </c>
      <c r="BV83" s="215">
        <v>30</v>
      </c>
      <c r="BW83" s="215">
        <v>20</v>
      </c>
      <c r="BX83" s="215">
        <v>14</v>
      </c>
      <c r="BY83" s="215">
        <v>10</v>
      </c>
      <c r="BZ83" s="215">
        <v>6</v>
      </c>
      <c r="CA83" s="215">
        <v>4</v>
      </c>
      <c r="CB83" s="215">
        <v>2</v>
      </c>
      <c r="CC83" s="215">
        <v>1</v>
      </c>
      <c r="CD83" s="215">
        <v>1</v>
      </c>
      <c r="CE83" s="215">
        <v>0</v>
      </c>
      <c r="CF83" s="215">
        <v>0</v>
      </c>
      <c r="CG83" s="216">
        <v>0</v>
      </c>
    </row>
    <row r="84" spans="1:85" x14ac:dyDescent="0.35">
      <c r="B84" s="254" t="s">
        <v>515</v>
      </c>
      <c r="C84" s="218"/>
      <c r="D84" s="215"/>
      <c r="E84" s="215"/>
      <c r="F84" s="215"/>
      <c r="G84" s="215"/>
      <c r="H84" s="215"/>
      <c r="I84" s="215"/>
      <c r="J84" s="215"/>
      <c r="K84" s="215"/>
      <c r="L84" s="215"/>
      <c r="M84" s="215"/>
      <c r="N84" s="215"/>
      <c r="O84" s="215"/>
      <c r="P84" s="215"/>
      <c r="Q84" s="215"/>
      <c r="R84" s="215"/>
      <c r="S84" s="215"/>
      <c r="T84" s="215"/>
      <c r="U84" s="215"/>
      <c r="V84" s="215"/>
      <c r="W84" s="215"/>
      <c r="X84" s="215"/>
      <c r="Y84" s="215"/>
      <c r="Z84" s="215"/>
      <c r="AA84" s="215"/>
      <c r="AB84" s="215"/>
      <c r="AC84" s="215"/>
      <c r="AD84" s="215"/>
      <c r="AE84" s="215"/>
      <c r="AF84" s="215"/>
      <c r="AG84" s="215"/>
      <c r="AH84" s="215"/>
      <c r="AI84" s="215"/>
      <c r="AJ84" s="215"/>
      <c r="AK84" s="215"/>
      <c r="AL84" s="215"/>
      <c r="AM84" s="215"/>
      <c r="AN84" s="215"/>
      <c r="AO84" s="215"/>
      <c r="AP84" s="215"/>
      <c r="AQ84" s="215"/>
      <c r="AR84" s="215"/>
      <c r="AS84" s="215"/>
      <c r="AT84" s="215"/>
      <c r="AU84" s="215"/>
      <c r="AV84" s="215"/>
      <c r="AW84" s="215"/>
      <c r="AX84" s="215"/>
      <c r="AY84" s="215"/>
      <c r="AZ84" s="215"/>
      <c r="BA84" s="215"/>
      <c r="BB84" s="215"/>
      <c r="BC84" s="215"/>
      <c r="BD84" s="215"/>
      <c r="BE84" s="215"/>
      <c r="BF84" s="215"/>
      <c r="BG84" s="215"/>
      <c r="BH84" s="215"/>
      <c r="BI84" s="215"/>
      <c r="BJ84" s="215"/>
      <c r="BK84" s="215"/>
      <c r="BL84" s="215"/>
      <c r="BM84" s="215"/>
      <c r="BN84" s="215"/>
      <c r="BO84" s="215"/>
      <c r="BP84" s="215"/>
      <c r="BQ84" s="215"/>
      <c r="BR84" s="215"/>
      <c r="BS84" s="215"/>
      <c r="BT84" s="215">
        <v>197</v>
      </c>
      <c r="BU84" s="215">
        <v>593</v>
      </c>
      <c r="BV84" s="215">
        <v>987</v>
      </c>
      <c r="BW84" s="215">
        <v>1305</v>
      </c>
      <c r="BX84" s="215">
        <v>1682</v>
      </c>
      <c r="BY84" s="215">
        <v>2287</v>
      </c>
      <c r="BZ84" s="215">
        <v>2967</v>
      </c>
      <c r="CA84" s="215">
        <v>3675</v>
      </c>
      <c r="CB84" s="215">
        <v>4357</v>
      </c>
      <c r="CC84" s="215">
        <v>5052</v>
      </c>
      <c r="CD84" s="215">
        <v>5536</v>
      </c>
      <c r="CE84" s="215">
        <v>5859</v>
      </c>
      <c r="CF84" s="215">
        <v>6389</v>
      </c>
      <c r="CG84" s="216">
        <v>7103</v>
      </c>
    </row>
    <row r="85" spans="1:85" x14ac:dyDescent="0.35">
      <c r="B85" s="254" t="s">
        <v>516</v>
      </c>
      <c r="C85" s="218"/>
      <c r="D85" s="215"/>
      <c r="E85" s="215"/>
      <c r="F85" s="215"/>
      <c r="G85" s="215"/>
      <c r="H85" s="215"/>
      <c r="I85" s="215"/>
      <c r="J85" s="215"/>
      <c r="K85" s="215"/>
      <c r="L85" s="215"/>
      <c r="M85" s="215"/>
      <c r="N85" s="215"/>
      <c r="O85" s="215"/>
      <c r="P85" s="215"/>
      <c r="Q85" s="215"/>
      <c r="R85" s="215"/>
      <c r="S85" s="215"/>
      <c r="T85" s="215"/>
      <c r="U85" s="215"/>
      <c r="V85" s="215"/>
      <c r="W85" s="215"/>
      <c r="X85" s="215"/>
      <c r="Y85" s="215"/>
      <c r="Z85" s="215"/>
      <c r="AA85" s="215"/>
      <c r="AB85" s="215"/>
      <c r="AC85" s="215"/>
      <c r="AD85" s="215"/>
      <c r="AE85" s="215"/>
      <c r="AF85" s="215"/>
      <c r="AG85" s="215"/>
      <c r="AH85" s="215"/>
      <c r="AI85" s="215"/>
      <c r="AJ85" s="215"/>
      <c r="AK85" s="215"/>
      <c r="AL85" s="215"/>
      <c r="AM85" s="215"/>
      <c r="AN85" s="215"/>
      <c r="AO85" s="215"/>
      <c r="AP85" s="215"/>
      <c r="AQ85" s="215"/>
      <c r="AR85" s="215"/>
      <c r="AS85" s="215"/>
      <c r="AT85" s="215"/>
      <c r="AU85" s="215"/>
      <c r="AV85" s="215"/>
      <c r="AW85" s="215"/>
      <c r="AX85" s="215"/>
      <c r="AY85" s="215"/>
      <c r="AZ85" s="215"/>
      <c r="BA85" s="215"/>
      <c r="BB85" s="215"/>
      <c r="BC85" s="215"/>
      <c r="BD85" s="215"/>
      <c r="BE85" s="215"/>
      <c r="BF85" s="215"/>
      <c r="BG85" s="215"/>
      <c r="BH85" s="215"/>
      <c r="BI85" s="215"/>
      <c r="BJ85" s="215"/>
      <c r="BK85" s="215"/>
      <c r="BL85" s="215"/>
      <c r="BM85" s="215"/>
      <c r="BN85" s="215"/>
      <c r="BO85" s="215"/>
      <c r="BP85" s="215"/>
      <c r="BQ85" s="215"/>
      <c r="BR85" s="215"/>
      <c r="BS85" s="215"/>
      <c r="BT85" s="215">
        <v>60</v>
      </c>
      <c r="BU85" s="215">
        <v>175</v>
      </c>
      <c r="BV85" s="215">
        <v>287</v>
      </c>
      <c r="BW85" s="215">
        <v>366</v>
      </c>
      <c r="BX85" s="215">
        <v>450</v>
      </c>
      <c r="BY85" s="215">
        <v>576</v>
      </c>
      <c r="BZ85" s="215">
        <v>710</v>
      </c>
      <c r="CA85" s="215">
        <v>841</v>
      </c>
      <c r="CB85" s="215">
        <v>1033</v>
      </c>
      <c r="CC85" s="215">
        <v>1137</v>
      </c>
      <c r="CD85" s="215">
        <v>1208</v>
      </c>
      <c r="CE85" s="215">
        <v>1248</v>
      </c>
      <c r="CF85" s="215">
        <v>1309</v>
      </c>
      <c r="CG85" s="216">
        <v>1384</v>
      </c>
    </row>
    <row r="86" spans="1:85" x14ac:dyDescent="0.35">
      <c r="B86" s="218" t="s">
        <v>533</v>
      </c>
      <c r="C86" s="218"/>
      <c r="D86" s="215">
        <v>0</v>
      </c>
      <c r="E86" s="215">
        <v>0</v>
      </c>
      <c r="F86" s="215">
        <v>0</v>
      </c>
      <c r="G86" s="215">
        <v>0</v>
      </c>
      <c r="H86" s="215">
        <v>0</v>
      </c>
      <c r="I86" s="215">
        <v>0</v>
      </c>
      <c r="J86" s="215">
        <v>0</v>
      </c>
      <c r="K86" s="215">
        <v>0</v>
      </c>
      <c r="L86" s="215">
        <v>0</v>
      </c>
      <c r="M86" s="215">
        <v>0</v>
      </c>
      <c r="N86" s="215">
        <v>0</v>
      </c>
      <c r="O86" s="215">
        <v>0</v>
      </c>
      <c r="P86" s="215">
        <v>0</v>
      </c>
      <c r="Q86" s="215">
        <v>0</v>
      </c>
      <c r="R86" s="215">
        <v>0</v>
      </c>
      <c r="S86" s="215">
        <v>0</v>
      </c>
      <c r="T86" s="215">
        <v>0</v>
      </c>
      <c r="U86" s="215">
        <v>0</v>
      </c>
      <c r="V86" s="215">
        <v>0</v>
      </c>
      <c r="W86" s="215">
        <v>0</v>
      </c>
      <c r="X86" s="215">
        <v>0</v>
      </c>
      <c r="Y86" s="215">
        <v>0</v>
      </c>
      <c r="Z86" s="215">
        <v>0</v>
      </c>
      <c r="AA86" s="215">
        <v>130</v>
      </c>
      <c r="AB86" s="215">
        <v>123</v>
      </c>
      <c r="AC86" s="215">
        <v>110</v>
      </c>
      <c r="AD86" s="215">
        <v>98</v>
      </c>
      <c r="AE86" s="215">
        <v>93</v>
      </c>
      <c r="AF86" s="215">
        <v>79</v>
      </c>
      <c r="AG86" s="215">
        <v>72</v>
      </c>
      <c r="AH86" s="215">
        <v>63</v>
      </c>
      <c r="AI86" s="215">
        <v>55</v>
      </c>
      <c r="AJ86" s="215">
        <v>51</v>
      </c>
      <c r="AK86" s="215">
        <v>46</v>
      </c>
      <c r="AL86" s="215">
        <v>43</v>
      </c>
      <c r="AM86" s="215">
        <v>40</v>
      </c>
      <c r="AN86" s="215">
        <v>39</v>
      </c>
      <c r="AO86" s="215">
        <v>36</v>
      </c>
      <c r="AP86" s="215">
        <v>38</v>
      </c>
      <c r="AQ86" s="215">
        <v>37</v>
      </c>
      <c r="AR86" s="215">
        <v>36</v>
      </c>
      <c r="AS86" s="215">
        <v>35</v>
      </c>
      <c r="AT86" s="215">
        <v>32</v>
      </c>
      <c r="AU86" s="215">
        <v>31</v>
      </c>
      <c r="AV86" s="215">
        <v>29</v>
      </c>
      <c r="AW86" s="215">
        <v>28</v>
      </c>
      <c r="AX86" s="215">
        <v>27</v>
      </c>
      <c r="AY86" s="215">
        <v>28</v>
      </c>
      <c r="AZ86" s="215">
        <v>27</v>
      </c>
      <c r="BA86" s="215">
        <v>26</v>
      </c>
      <c r="BB86" s="215">
        <v>24</v>
      </c>
      <c r="BC86" s="215">
        <v>23</v>
      </c>
      <c r="BD86" s="215">
        <v>23</v>
      </c>
      <c r="BE86" s="215">
        <v>23</v>
      </c>
      <c r="BF86" s="215">
        <v>24</v>
      </c>
      <c r="BG86" s="215">
        <v>23</v>
      </c>
      <c r="BH86" s="215">
        <v>23</v>
      </c>
      <c r="BI86" s="215">
        <v>23</v>
      </c>
      <c r="BJ86" s="215">
        <v>23</v>
      </c>
      <c r="BK86" s="215">
        <v>25</v>
      </c>
      <c r="BL86" s="215">
        <v>26</v>
      </c>
      <c r="BM86" s="215">
        <v>28</v>
      </c>
      <c r="BN86" s="215">
        <v>29</v>
      </c>
      <c r="BO86" s="215">
        <v>33</v>
      </c>
      <c r="BP86" s="215">
        <v>35</v>
      </c>
      <c r="BQ86" s="215">
        <v>42</v>
      </c>
      <c r="BR86" s="215">
        <v>46</v>
      </c>
      <c r="BS86" s="215">
        <v>48</v>
      </c>
      <c r="BT86" s="215">
        <v>51</v>
      </c>
      <c r="BU86" s="215">
        <v>48</v>
      </c>
      <c r="BV86" s="215">
        <v>55</v>
      </c>
      <c r="BW86" s="215">
        <v>58</v>
      </c>
      <c r="BX86" s="215">
        <v>62</v>
      </c>
      <c r="BY86" s="215">
        <v>69</v>
      </c>
      <c r="BZ86" s="215">
        <v>79</v>
      </c>
      <c r="CA86" s="215">
        <v>87</v>
      </c>
      <c r="CB86" s="215">
        <v>74</v>
      </c>
      <c r="CC86" s="215">
        <v>74</v>
      </c>
      <c r="CD86" s="215">
        <v>76</v>
      </c>
      <c r="CE86" s="215">
        <v>78</v>
      </c>
      <c r="CF86" s="215">
        <v>77</v>
      </c>
      <c r="CG86" s="216">
        <v>78</v>
      </c>
    </row>
    <row r="87" spans="1:85" s="226" customFormat="1" ht="26.25" customHeight="1" x14ac:dyDescent="0.35">
      <c r="A87" s="255"/>
      <c r="B87" s="249" t="s">
        <v>424</v>
      </c>
      <c r="C87" s="207"/>
      <c r="D87" s="215">
        <v>0</v>
      </c>
      <c r="E87" s="215">
        <v>0</v>
      </c>
      <c r="F87" s="215">
        <v>0</v>
      </c>
      <c r="G87" s="215">
        <v>0</v>
      </c>
      <c r="H87" s="215">
        <v>0</v>
      </c>
      <c r="I87" s="215">
        <v>0</v>
      </c>
      <c r="J87" s="215">
        <v>0</v>
      </c>
      <c r="K87" s="215">
        <v>0</v>
      </c>
      <c r="L87" s="215">
        <v>0</v>
      </c>
      <c r="M87" s="215">
        <v>0</v>
      </c>
      <c r="N87" s="215">
        <v>0</v>
      </c>
      <c r="O87" s="215">
        <v>0</v>
      </c>
      <c r="P87" s="215">
        <v>0</v>
      </c>
      <c r="Q87" s="215">
        <v>0</v>
      </c>
      <c r="R87" s="215">
        <v>0</v>
      </c>
      <c r="S87" s="215">
        <v>0</v>
      </c>
      <c r="T87" s="215">
        <v>0</v>
      </c>
      <c r="U87" s="215">
        <v>0</v>
      </c>
      <c r="V87" s="215">
        <v>0</v>
      </c>
      <c r="W87" s="215">
        <v>0</v>
      </c>
      <c r="X87" s="215">
        <v>0</v>
      </c>
      <c r="Y87" s="215">
        <v>0</v>
      </c>
      <c r="Z87" s="215">
        <v>0</v>
      </c>
      <c r="AA87" s="215">
        <v>0</v>
      </c>
      <c r="AB87" s="215">
        <v>0</v>
      </c>
      <c r="AC87" s="215">
        <v>0</v>
      </c>
      <c r="AD87" s="215">
        <v>0</v>
      </c>
      <c r="AE87" s="215">
        <v>0</v>
      </c>
      <c r="AF87" s="215">
        <v>3</v>
      </c>
      <c r="AG87" s="215">
        <v>4</v>
      </c>
      <c r="AH87" s="215">
        <v>6</v>
      </c>
      <c r="AI87" s="215">
        <v>10</v>
      </c>
      <c r="AJ87" s="215">
        <v>14</v>
      </c>
      <c r="AK87" s="215">
        <v>17</v>
      </c>
      <c r="AL87" s="215">
        <v>19</v>
      </c>
      <c r="AM87" s="215">
        <v>21</v>
      </c>
      <c r="AN87" s="215">
        <v>24</v>
      </c>
      <c r="AO87" s="215">
        <v>27</v>
      </c>
      <c r="AP87" s="215">
        <v>29</v>
      </c>
      <c r="AQ87" s="215">
        <v>31</v>
      </c>
      <c r="AR87" s="215">
        <v>34</v>
      </c>
      <c r="AS87" s="215">
        <v>37</v>
      </c>
      <c r="AT87" s="215">
        <v>39</v>
      </c>
      <c r="AU87" s="215">
        <v>40</v>
      </c>
      <c r="AV87" s="215">
        <v>43</v>
      </c>
      <c r="AW87" s="215">
        <v>48</v>
      </c>
      <c r="AX87" s="215">
        <v>49</v>
      </c>
      <c r="AY87" s="215">
        <v>50</v>
      </c>
      <c r="AZ87" s="215">
        <v>36</v>
      </c>
      <c r="BA87" s="215">
        <v>37</v>
      </c>
      <c r="BB87" s="215">
        <v>39</v>
      </c>
      <c r="BC87" s="215">
        <v>40</v>
      </c>
      <c r="BD87" s="215">
        <v>41</v>
      </c>
      <c r="BE87" s="215">
        <v>41</v>
      </c>
      <c r="BF87" s="215">
        <v>41</v>
      </c>
      <c r="BG87" s="215">
        <v>41</v>
      </c>
      <c r="BH87" s="215">
        <v>42</v>
      </c>
      <c r="BI87" s="215">
        <v>42</v>
      </c>
      <c r="BJ87" s="215">
        <v>42</v>
      </c>
      <c r="BK87" s="215">
        <v>42</v>
      </c>
      <c r="BL87" s="215">
        <v>41</v>
      </c>
      <c r="BM87" s="215">
        <v>40</v>
      </c>
      <c r="BN87" s="215">
        <v>39</v>
      </c>
      <c r="BO87" s="215">
        <v>36</v>
      </c>
      <c r="BP87" s="215">
        <v>34</v>
      </c>
      <c r="BQ87" s="215">
        <v>31</v>
      </c>
      <c r="BR87" s="215">
        <v>29</v>
      </c>
      <c r="BS87" s="215">
        <v>38</v>
      </c>
      <c r="BT87" s="215">
        <v>34</v>
      </c>
      <c r="BU87" s="215">
        <v>30</v>
      </c>
      <c r="BV87" s="215">
        <v>27</v>
      </c>
      <c r="BW87" s="215">
        <v>18</v>
      </c>
      <c r="BX87" s="215">
        <v>15</v>
      </c>
      <c r="BY87" s="215">
        <v>13</v>
      </c>
      <c r="BZ87" s="215">
        <v>12</v>
      </c>
      <c r="CA87" s="215">
        <v>10</v>
      </c>
      <c r="CB87" s="215">
        <v>9</v>
      </c>
      <c r="CC87" s="215">
        <v>8</v>
      </c>
      <c r="CD87" s="215">
        <v>7</v>
      </c>
      <c r="CE87" s="215">
        <v>6</v>
      </c>
      <c r="CF87" s="215">
        <v>5</v>
      </c>
      <c r="CG87" s="216">
        <v>4</v>
      </c>
    </row>
    <row r="88" spans="1:85" s="226" customFormat="1" ht="15" customHeight="1" x14ac:dyDescent="0.35">
      <c r="A88" s="255"/>
      <c r="B88" s="249" t="s">
        <v>519</v>
      </c>
      <c r="C88" s="207"/>
      <c r="D88" s="215">
        <v>0</v>
      </c>
      <c r="E88" s="215">
        <v>0</v>
      </c>
      <c r="F88" s="215">
        <v>0</v>
      </c>
      <c r="G88" s="215">
        <v>0</v>
      </c>
      <c r="H88" s="215">
        <v>0</v>
      </c>
      <c r="I88" s="215">
        <v>0</v>
      </c>
      <c r="J88" s="215">
        <v>0</v>
      </c>
      <c r="K88" s="215">
        <v>0</v>
      </c>
      <c r="L88" s="215">
        <v>0</v>
      </c>
      <c r="M88" s="215">
        <v>0</v>
      </c>
      <c r="N88" s="215">
        <v>0</v>
      </c>
      <c r="O88" s="215">
        <v>0</v>
      </c>
      <c r="P88" s="215">
        <v>0</v>
      </c>
      <c r="Q88" s="215">
        <v>0</v>
      </c>
      <c r="R88" s="215">
        <v>0</v>
      </c>
      <c r="S88" s="215">
        <v>0</v>
      </c>
      <c r="T88" s="215">
        <v>0</v>
      </c>
      <c r="U88" s="215">
        <v>0</v>
      </c>
      <c r="V88" s="215">
        <v>0</v>
      </c>
      <c r="W88" s="215">
        <v>0</v>
      </c>
      <c r="X88" s="215">
        <v>0</v>
      </c>
      <c r="Y88" s="215">
        <v>0</v>
      </c>
      <c r="Z88" s="215">
        <v>0</v>
      </c>
      <c r="AA88" s="215">
        <v>0</v>
      </c>
      <c r="AB88" s="215">
        <v>0</v>
      </c>
      <c r="AC88" s="215">
        <v>0</v>
      </c>
      <c r="AD88" s="215">
        <v>0</v>
      </c>
      <c r="AE88" s="215">
        <v>0</v>
      </c>
      <c r="AF88" s="215">
        <v>0</v>
      </c>
      <c r="AG88" s="215">
        <v>0</v>
      </c>
      <c r="AH88" s="215">
        <v>0</v>
      </c>
      <c r="AI88" s="215">
        <v>0</v>
      </c>
      <c r="AJ88" s="215">
        <v>0</v>
      </c>
      <c r="AK88" s="215">
        <v>0</v>
      </c>
      <c r="AL88" s="215">
        <v>0</v>
      </c>
      <c r="AM88" s="215">
        <v>0</v>
      </c>
      <c r="AN88" s="215">
        <v>0</v>
      </c>
      <c r="AO88" s="215">
        <v>0</v>
      </c>
      <c r="AP88" s="215">
        <v>0</v>
      </c>
      <c r="AQ88" s="215">
        <v>0</v>
      </c>
      <c r="AR88" s="215">
        <v>0</v>
      </c>
      <c r="AS88" s="215">
        <v>0</v>
      </c>
      <c r="AT88" s="215">
        <v>0</v>
      </c>
      <c r="AU88" s="215">
        <v>0</v>
      </c>
      <c r="AV88" s="215">
        <v>0</v>
      </c>
      <c r="AW88" s="215">
        <v>0</v>
      </c>
      <c r="AX88" s="215">
        <v>0</v>
      </c>
      <c r="AY88" s="215">
        <v>0</v>
      </c>
      <c r="AZ88" s="215">
        <v>0</v>
      </c>
      <c r="BA88" s="215">
        <v>9759</v>
      </c>
      <c r="BB88" s="215">
        <v>9953</v>
      </c>
      <c r="BC88" s="215">
        <v>10084</v>
      </c>
      <c r="BD88" s="215">
        <v>11106</v>
      </c>
      <c r="BE88" s="215">
        <v>11202</v>
      </c>
      <c r="BF88" s="215">
        <v>11358</v>
      </c>
      <c r="BG88" s="215">
        <v>11486</v>
      </c>
      <c r="BH88" s="215">
        <v>11430</v>
      </c>
      <c r="BI88" s="215">
        <v>11555</v>
      </c>
      <c r="BJ88" s="215">
        <v>11750</v>
      </c>
      <c r="BK88" s="215">
        <v>12123</v>
      </c>
      <c r="BL88" s="215">
        <v>12421</v>
      </c>
      <c r="BM88" s="215">
        <v>12681</v>
      </c>
      <c r="BN88" s="215">
        <v>12783</v>
      </c>
      <c r="BO88" s="215">
        <v>12686</v>
      </c>
      <c r="BP88" s="215">
        <v>12683</v>
      </c>
      <c r="BQ88" s="215">
        <v>12585</v>
      </c>
      <c r="BR88" s="215">
        <v>12467</v>
      </c>
      <c r="BS88" s="215">
        <v>12215</v>
      </c>
      <c r="BT88" s="215">
        <v>12025</v>
      </c>
      <c r="BU88" s="215">
        <v>11808</v>
      </c>
      <c r="BV88" s="215">
        <v>11568</v>
      </c>
      <c r="BW88" s="215">
        <v>11391</v>
      </c>
      <c r="BX88" s="215">
        <v>11142</v>
      </c>
      <c r="BY88" s="215">
        <v>11256</v>
      </c>
      <c r="BZ88" s="215">
        <v>11412</v>
      </c>
      <c r="CA88" s="215">
        <v>11626</v>
      </c>
      <c r="CB88" s="215">
        <v>1295</v>
      </c>
      <c r="CC88" s="215">
        <v>1303</v>
      </c>
      <c r="CD88" s="215">
        <v>1245</v>
      </c>
      <c r="CE88" s="215">
        <v>1187</v>
      </c>
      <c r="CF88" s="215">
        <v>1159</v>
      </c>
      <c r="CG88" s="216">
        <v>1156</v>
      </c>
    </row>
    <row r="89" spans="1:85" ht="47" thickBot="1" x14ac:dyDescent="0.4">
      <c r="A89" s="256"/>
      <c r="B89" s="222" t="s">
        <v>479</v>
      </c>
      <c r="C89" s="257"/>
      <c r="D89" s="258"/>
      <c r="E89" s="258"/>
      <c r="F89" s="258"/>
      <c r="G89" s="258"/>
      <c r="H89" s="258"/>
      <c r="I89" s="258"/>
      <c r="J89" s="258"/>
      <c r="K89" s="258"/>
      <c r="L89" s="258"/>
      <c r="M89" s="258"/>
      <c r="N89" s="258"/>
      <c r="O89" s="258"/>
      <c r="P89" s="258"/>
      <c r="Q89" s="258"/>
      <c r="R89" s="258"/>
      <c r="S89" s="258"/>
      <c r="T89" s="258"/>
      <c r="U89" s="258"/>
      <c r="V89" s="258"/>
      <c r="W89" s="258"/>
      <c r="X89" s="258"/>
      <c r="Y89" s="258"/>
      <c r="Z89" s="258"/>
      <c r="AA89" s="258"/>
      <c r="AB89" s="258"/>
      <c r="AC89" s="258"/>
      <c r="AD89" s="258"/>
      <c r="AE89" s="258"/>
      <c r="AF89" s="258"/>
      <c r="AG89" s="258"/>
      <c r="AH89" s="258"/>
      <c r="AI89" s="258"/>
      <c r="AJ89" s="258"/>
      <c r="AK89" s="258"/>
      <c r="AL89" s="258"/>
      <c r="AM89" s="258"/>
      <c r="AN89" s="258"/>
      <c r="AO89" s="258"/>
      <c r="AP89" s="258"/>
      <c r="AQ89" s="258"/>
      <c r="AR89" s="258"/>
      <c r="AS89" s="258"/>
      <c r="AT89" s="258"/>
      <c r="AU89" s="258"/>
      <c r="AV89" s="258"/>
      <c r="AW89" s="258"/>
      <c r="AX89" s="258"/>
      <c r="AY89" s="258"/>
      <c r="AZ89" s="258"/>
      <c r="BA89" s="258"/>
      <c r="BB89" s="258"/>
      <c r="BC89" s="258"/>
      <c r="BD89" s="258"/>
      <c r="BE89" s="258"/>
      <c r="BF89" s="258"/>
      <c r="BG89" s="258"/>
      <c r="BH89" s="258"/>
      <c r="BI89" s="258"/>
      <c r="BJ89" s="258"/>
      <c r="BK89" s="258"/>
      <c r="BL89" s="258"/>
      <c r="BM89" s="258"/>
      <c r="BN89" s="258"/>
      <c r="BO89" s="258"/>
      <c r="BP89" s="258"/>
      <c r="BQ89" s="258"/>
      <c r="BR89" s="258"/>
      <c r="BS89" s="258"/>
      <c r="BT89" s="258"/>
      <c r="BU89" s="258"/>
      <c r="BV89" s="258"/>
      <c r="BW89" s="258"/>
      <c r="BX89" s="258"/>
      <c r="BY89" s="258"/>
      <c r="BZ89" s="258"/>
      <c r="CA89" s="258"/>
      <c r="CB89" s="258"/>
      <c r="CC89" s="258"/>
      <c r="CD89" s="258"/>
      <c r="CE89" s="258"/>
      <c r="CF89" s="258"/>
      <c r="CG89" s="259"/>
    </row>
    <row r="91" spans="1:85" x14ac:dyDescent="0.35">
      <c r="CB91" s="227"/>
    </row>
  </sheetData>
  <hyperlinks>
    <hyperlink ref="B1" location="Notes!A1" display="Information relating to this table can be found in the 'Notes' tab" xr:uid="{2A7A0778-079C-4AB9-8619-B8A7D94DE753}"/>
    <hyperlink ref="A1" location="Contents!A1" display="Contents page" xr:uid="{FFC7C2E4-FCED-49BD-8869-7718B5CB6C1C}"/>
  </hyperlinks>
  <pageMargins left="0.75" right="0.75" top="1" bottom="1" header="0.5" footer="0.5"/>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1260F-C978-41DC-B9FD-DB6E4855A48A}">
  <dimension ref="A1:CP111"/>
  <sheetViews>
    <sheetView zoomScale="85" zoomScaleNormal="85" workbookViewId="0">
      <pane xSplit="2" topLeftCell="C1" activePane="topRight" state="frozen"/>
      <selection activeCell="BG13" sqref="BG13"/>
      <selection pane="topRight" activeCell="BG13" sqref="BG13"/>
    </sheetView>
  </sheetViews>
  <sheetFormatPr defaultColWidth="9" defaultRowHeight="15.5" x14ac:dyDescent="0.35"/>
  <cols>
    <col min="1" max="1" width="23" style="164" bestFit="1" customWidth="1"/>
    <col min="2" max="2" width="90.453125" style="36" bestFit="1" customWidth="1"/>
    <col min="3" max="3" width="25.54296875" style="36" customWidth="1"/>
    <col min="4" max="75" width="12.54296875" style="51" customWidth="1"/>
    <col min="76" max="84" width="12.54296875" style="36" customWidth="1"/>
    <col min="85" max="85" width="13.453125" style="36" customWidth="1"/>
    <col min="86" max="16384" width="9" style="36"/>
  </cols>
  <sheetData>
    <row r="1" spans="1:85" s="29" customFormat="1" ht="25.5" customHeight="1" thickBot="1" x14ac:dyDescent="0.3">
      <c r="A1" s="26" t="s">
        <v>47</v>
      </c>
      <c r="B1" s="116" t="s">
        <v>224</v>
      </c>
      <c r="C1" s="117"/>
      <c r="D1" s="118"/>
      <c r="E1" s="118"/>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c r="AF1" s="118"/>
      <c r="AG1" s="118"/>
      <c r="AH1" s="118"/>
      <c r="AI1" s="118"/>
      <c r="AJ1" s="118"/>
      <c r="AK1" s="118"/>
      <c r="AL1" s="118"/>
      <c r="AM1" s="118"/>
      <c r="AN1" s="118"/>
      <c r="AO1" s="118"/>
      <c r="AP1" s="118"/>
      <c r="AQ1" s="118"/>
      <c r="AR1" s="118"/>
      <c r="AS1" s="118"/>
      <c r="AT1" s="118"/>
      <c r="AU1" s="118"/>
      <c r="AV1" s="118"/>
      <c r="AW1" s="118"/>
      <c r="AX1" s="118"/>
      <c r="AY1" s="118"/>
      <c r="AZ1" s="118"/>
      <c r="BA1" s="118"/>
      <c r="BB1" s="118"/>
      <c r="BC1" s="118"/>
      <c r="BD1" s="118"/>
      <c r="BE1" s="118"/>
      <c r="BF1" s="118"/>
      <c r="BG1" s="118"/>
      <c r="BH1" s="118"/>
      <c r="BI1" s="118"/>
      <c r="BJ1" s="118"/>
      <c r="BK1" s="118"/>
      <c r="BL1" s="118"/>
      <c r="BM1" s="118"/>
      <c r="BN1" s="118"/>
      <c r="BO1" s="118"/>
      <c r="BP1" s="118"/>
      <c r="BQ1" s="118"/>
      <c r="BR1" s="118"/>
      <c r="BS1" s="118"/>
      <c r="BT1" s="118"/>
      <c r="BU1" s="118"/>
      <c r="BV1" s="118"/>
      <c r="BW1" s="118"/>
      <c r="BX1" s="118"/>
    </row>
    <row r="2" spans="1:85" ht="33" customHeight="1" x14ac:dyDescent="0.35">
      <c r="A2" s="30" t="s">
        <v>225</v>
      </c>
      <c r="B2" s="31" t="s">
        <v>534</v>
      </c>
      <c r="C2" s="260"/>
      <c r="D2" s="34" t="s">
        <v>296</v>
      </c>
      <c r="E2" s="34" t="s">
        <v>297</v>
      </c>
      <c r="F2" s="34" t="s">
        <v>298</v>
      </c>
      <c r="G2" s="34" t="s">
        <v>299</v>
      </c>
      <c r="H2" s="34" t="s">
        <v>300</v>
      </c>
      <c r="I2" s="34" t="s">
        <v>301</v>
      </c>
      <c r="J2" s="34" t="s">
        <v>302</v>
      </c>
      <c r="K2" s="34" t="s">
        <v>303</v>
      </c>
      <c r="L2" s="34" t="s">
        <v>304</v>
      </c>
      <c r="M2" s="34" t="s">
        <v>305</v>
      </c>
      <c r="N2" s="34" t="s">
        <v>306</v>
      </c>
      <c r="O2" s="34" t="s">
        <v>307</v>
      </c>
      <c r="P2" s="34" t="s">
        <v>308</v>
      </c>
      <c r="Q2" s="34" t="s">
        <v>309</v>
      </c>
      <c r="R2" s="34" t="s">
        <v>310</v>
      </c>
      <c r="S2" s="34" t="s">
        <v>311</v>
      </c>
      <c r="T2" s="34" t="s">
        <v>312</v>
      </c>
      <c r="U2" s="34" t="s">
        <v>313</v>
      </c>
      <c r="V2" s="34" t="s">
        <v>314</v>
      </c>
      <c r="W2" s="34" t="s">
        <v>315</v>
      </c>
      <c r="X2" s="34" t="s">
        <v>316</v>
      </c>
      <c r="Y2" s="34" t="s">
        <v>317</v>
      </c>
      <c r="Z2" s="34" t="s">
        <v>318</v>
      </c>
      <c r="AA2" s="34" t="s">
        <v>319</v>
      </c>
      <c r="AB2" s="34" t="s">
        <v>320</v>
      </c>
      <c r="AC2" s="34" t="s">
        <v>321</v>
      </c>
      <c r="AD2" s="34" t="s">
        <v>322</v>
      </c>
      <c r="AE2" s="34" t="s">
        <v>323</v>
      </c>
      <c r="AF2" s="34" t="s">
        <v>324</v>
      </c>
      <c r="AG2" s="34" t="s">
        <v>325</v>
      </c>
      <c r="AH2" s="34" t="s">
        <v>326</v>
      </c>
      <c r="AI2" s="34" t="s">
        <v>327</v>
      </c>
      <c r="AJ2" s="34" t="s">
        <v>328</v>
      </c>
      <c r="AK2" s="34" t="s">
        <v>329</v>
      </c>
      <c r="AL2" s="34" t="s">
        <v>330</v>
      </c>
      <c r="AM2" s="34" t="s">
        <v>331</v>
      </c>
      <c r="AN2" s="34" t="s">
        <v>332</v>
      </c>
      <c r="AO2" s="34" t="s">
        <v>333</v>
      </c>
      <c r="AP2" s="34" t="s">
        <v>334</v>
      </c>
      <c r="AQ2" s="34" t="s">
        <v>335</v>
      </c>
      <c r="AR2" s="34" t="s">
        <v>336</v>
      </c>
      <c r="AS2" s="34" t="s">
        <v>337</v>
      </c>
      <c r="AT2" s="34" t="s">
        <v>338</v>
      </c>
      <c r="AU2" s="34" t="s">
        <v>339</v>
      </c>
      <c r="AV2" s="34" t="s">
        <v>340</v>
      </c>
      <c r="AW2" s="34" t="s">
        <v>341</v>
      </c>
      <c r="AX2" s="34" t="s">
        <v>342</v>
      </c>
      <c r="AY2" s="34" t="s">
        <v>227</v>
      </c>
      <c r="AZ2" s="34" t="s">
        <v>228</v>
      </c>
      <c r="BA2" s="34" t="s">
        <v>229</v>
      </c>
      <c r="BB2" s="34" t="s">
        <v>230</v>
      </c>
      <c r="BC2" s="34" t="s">
        <v>231</v>
      </c>
      <c r="BD2" s="34" t="s">
        <v>232</v>
      </c>
      <c r="BE2" s="34" t="s">
        <v>233</v>
      </c>
      <c r="BF2" s="34" t="s">
        <v>234</v>
      </c>
      <c r="BG2" s="34" t="s">
        <v>235</v>
      </c>
      <c r="BH2" s="34" t="s">
        <v>236</v>
      </c>
      <c r="BI2" s="34" t="s">
        <v>237</v>
      </c>
      <c r="BJ2" s="34" t="s">
        <v>238</v>
      </c>
      <c r="BK2" s="34" t="s">
        <v>239</v>
      </c>
      <c r="BL2" s="34" t="s">
        <v>240</v>
      </c>
      <c r="BM2" s="34" t="s">
        <v>241</v>
      </c>
      <c r="BN2" s="34" t="s">
        <v>242</v>
      </c>
      <c r="BO2" s="34" t="s">
        <v>243</v>
      </c>
      <c r="BP2" s="34" t="s">
        <v>244</v>
      </c>
      <c r="BQ2" s="34" t="s">
        <v>245</v>
      </c>
      <c r="BR2" s="34" t="s">
        <v>246</v>
      </c>
      <c r="BS2" s="34" t="s">
        <v>247</v>
      </c>
      <c r="BT2" s="34" t="s">
        <v>248</v>
      </c>
      <c r="BU2" s="34" t="s">
        <v>249</v>
      </c>
      <c r="BV2" s="34" t="s">
        <v>250</v>
      </c>
      <c r="BW2" s="34" t="s">
        <v>251</v>
      </c>
      <c r="BX2" s="34" t="s">
        <v>252</v>
      </c>
      <c r="BY2" s="34" t="s">
        <v>253</v>
      </c>
      <c r="BZ2" s="34" t="s">
        <v>254</v>
      </c>
      <c r="CA2" s="34" t="s">
        <v>255</v>
      </c>
      <c r="CB2" s="34" t="s">
        <v>256</v>
      </c>
      <c r="CC2" s="34" t="s">
        <v>257</v>
      </c>
      <c r="CD2" s="34" t="s">
        <v>258</v>
      </c>
      <c r="CE2" s="34" t="s">
        <v>259</v>
      </c>
      <c r="CF2" s="34" t="s">
        <v>260</v>
      </c>
      <c r="CG2" s="35" t="s">
        <v>261</v>
      </c>
    </row>
    <row r="3" spans="1:85" s="38" customFormat="1" x14ac:dyDescent="0.35">
      <c r="A3" s="119">
        <v>2025</v>
      </c>
      <c r="B3" s="37" t="s">
        <v>535</v>
      </c>
      <c r="C3" s="37"/>
      <c r="D3" s="40" t="s">
        <v>263</v>
      </c>
      <c r="E3" s="40" t="s">
        <v>263</v>
      </c>
      <c r="F3" s="40" t="s">
        <v>263</v>
      </c>
      <c r="G3" s="40" t="s">
        <v>263</v>
      </c>
      <c r="H3" s="40" t="s">
        <v>263</v>
      </c>
      <c r="I3" s="40" t="s">
        <v>263</v>
      </c>
      <c r="J3" s="40" t="s">
        <v>263</v>
      </c>
      <c r="K3" s="40" t="s">
        <v>263</v>
      </c>
      <c r="L3" s="40" t="s">
        <v>263</v>
      </c>
      <c r="M3" s="40" t="s">
        <v>263</v>
      </c>
      <c r="N3" s="40" t="s">
        <v>263</v>
      </c>
      <c r="O3" s="40" t="s">
        <v>263</v>
      </c>
      <c r="P3" s="40" t="s">
        <v>263</v>
      </c>
      <c r="Q3" s="40" t="s">
        <v>263</v>
      </c>
      <c r="R3" s="40" t="s">
        <v>263</v>
      </c>
      <c r="S3" s="40" t="s">
        <v>263</v>
      </c>
      <c r="T3" s="40" t="s">
        <v>263</v>
      </c>
      <c r="U3" s="40" t="s">
        <v>263</v>
      </c>
      <c r="V3" s="40" t="s">
        <v>263</v>
      </c>
      <c r="W3" s="40" t="s">
        <v>263</v>
      </c>
      <c r="X3" s="40" t="s">
        <v>263</v>
      </c>
      <c r="Y3" s="40" t="s">
        <v>263</v>
      </c>
      <c r="Z3" s="40" t="s">
        <v>263</v>
      </c>
      <c r="AA3" s="40" t="s">
        <v>263</v>
      </c>
      <c r="AB3" s="40" t="s">
        <v>263</v>
      </c>
      <c r="AC3" s="40" t="s">
        <v>263</v>
      </c>
      <c r="AD3" s="40" t="s">
        <v>263</v>
      </c>
      <c r="AE3" s="40" t="s">
        <v>263</v>
      </c>
      <c r="AF3" s="40" t="s">
        <v>263</v>
      </c>
      <c r="AG3" s="40" t="s">
        <v>263</v>
      </c>
      <c r="AH3" s="40" t="s">
        <v>263</v>
      </c>
      <c r="AI3" s="40" t="s">
        <v>263</v>
      </c>
      <c r="AJ3" s="40" t="s">
        <v>263</v>
      </c>
      <c r="AK3" s="40" t="s">
        <v>263</v>
      </c>
      <c r="AL3" s="40" t="s">
        <v>263</v>
      </c>
      <c r="AM3" s="40" t="s">
        <v>263</v>
      </c>
      <c r="AN3" s="40" t="s">
        <v>263</v>
      </c>
      <c r="AO3" s="40" t="s">
        <v>263</v>
      </c>
      <c r="AP3" s="40" t="s">
        <v>263</v>
      </c>
      <c r="AQ3" s="40" t="s">
        <v>263</v>
      </c>
      <c r="AR3" s="40" t="s">
        <v>263</v>
      </c>
      <c r="AS3" s="40" t="s">
        <v>263</v>
      </c>
      <c r="AT3" s="40" t="s">
        <v>263</v>
      </c>
      <c r="AU3" s="40" t="s">
        <v>263</v>
      </c>
      <c r="AV3" s="40" t="s">
        <v>263</v>
      </c>
      <c r="AW3" s="40" t="s">
        <v>263</v>
      </c>
      <c r="AX3" s="40" t="s">
        <v>263</v>
      </c>
      <c r="AY3" s="40" t="s">
        <v>263</v>
      </c>
      <c r="AZ3" s="40" t="s">
        <v>263</v>
      </c>
      <c r="BA3" s="40" t="s">
        <v>263</v>
      </c>
      <c r="BB3" s="40" t="s">
        <v>263</v>
      </c>
      <c r="BC3" s="40" t="s">
        <v>263</v>
      </c>
      <c r="BD3" s="40" t="s">
        <v>263</v>
      </c>
      <c r="BE3" s="40" t="s">
        <v>263</v>
      </c>
      <c r="BF3" s="40" t="s">
        <v>263</v>
      </c>
      <c r="BG3" s="40" t="s">
        <v>263</v>
      </c>
      <c r="BH3" s="40" t="s">
        <v>263</v>
      </c>
      <c r="BI3" s="40" t="s">
        <v>263</v>
      </c>
      <c r="BJ3" s="40" t="s">
        <v>263</v>
      </c>
      <c r="BK3" s="40" t="s">
        <v>263</v>
      </c>
      <c r="BL3" s="40" t="s">
        <v>263</v>
      </c>
      <c r="BM3" s="40" t="s">
        <v>263</v>
      </c>
      <c r="BN3" s="40" t="s">
        <v>263</v>
      </c>
      <c r="BO3" s="40" t="s">
        <v>263</v>
      </c>
      <c r="BP3" s="40" t="s">
        <v>263</v>
      </c>
      <c r="BQ3" s="40" t="s">
        <v>263</v>
      </c>
      <c r="BR3" s="40" t="s">
        <v>263</v>
      </c>
      <c r="BS3" s="40" t="s">
        <v>263</v>
      </c>
      <c r="BT3" s="40" t="s">
        <v>263</v>
      </c>
      <c r="BU3" s="40" t="s">
        <v>263</v>
      </c>
      <c r="BV3" s="40" t="s">
        <v>263</v>
      </c>
      <c r="BW3" s="40" t="s">
        <v>263</v>
      </c>
      <c r="BX3" s="40" t="s">
        <v>263</v>
      </c>
      <c r="BY3" s="40" t="s">
        <v>263</v>
      </c>
      <c r="BZ3" s="40" t="s">
        <v>263</v>
      </c>
      <c r="CA3" s="40" t="s">
        <v>263</v>
      </c>
      <c r="CB3" s="40" t="s">
        <v>264</v>
      </c>
      <c r="CC3" s="40" t="s">
        <v>264</v>
      </c>
      <c r="CD3" s="40" t="s">
        <v>264</v>
      </c>
      <c r="CE3" s="40" t="s">
        <v>264</v>
      </c>
      <c r="CF3" s="40" t="s">
        <v>264</v>
      </c>
      <c r="CG3" s="41" t="s">
        <v>264</v>
      </c>
    </row>
    <row r="4" spans="1:85" x14ac:dyDescent="0.35">
      <c r="A4" s="42"/>
      <c r="B4" s="43" t="s">
        <v>373</v>
      </c>
      <c r="C4" s="43"/>
      <c r="D4" s="46"/>
      <c r="E4" s="46"/>
      <c r="F4" s="46"/>
      <c r="G4" s="46"/>
      <c r="H4" s="46"/>
      <c r="I4" s="46"/>
      <c r="J4" s="46"/>
      <c r="K4" s="46"/>
      <c r="L4" s="46"/>
      <c r="M4" s="46"/>
      <c r="N4" s="46"/>
      <c r="O4" s="46"/>
      <c r="P4" s="46"/>
      <c r="Q4" s="46"/>
      <c r="R4" s="46"/>
      <c r="S4" s="46"/>
      <c r="T4" s="46"/>
      <c r="U4" s="46"/>
      <c r="V4" s="46"/>
      <c r="W4" s="46"/>
      <c r="X4" s="46"/>
      <c r="Y4" s="46"/>
      <c r="Z4" s="46"/>
      <c r="AA4" s="46"/>
      <c r="AB4" s="46"/>
      <c r="AC4" s="46"/>
      <c r="AD4" s="46"/>
      <c r="AE4" s="46"/>
      <c r="AF4" s="46"/>
      <c r="AG4" s="46"/>
      <c r="AH4" s="46"/>
      <c r="AI4" s="46"/>
      <c r="AJ4" s="46"/>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c r="BT4" s="46"/>
      <c r="BU4" s="46"/>
      <c r="BV4" s="46"/>
      <c r="BW4" s="46"/>
      <c r="BX4" s="46"/>
      <c r="BY4" s="46"/>
      <c r="BZ4" s="46"/>
      <c r="CA4" s="46"/>
      <c r="CB4" s="46"/>
      <c r="CC4" s="46"/>
      <c r="CD4" s="46"/>
      <c r="CE4" s="46"/>
      <c r="CF4" s="46"/>
      <c r="CG4" s="158"/>
    </row>
    <row r="5" spans="1:85" ht="27" customHeight="1" x14ac:dyDescent="0.35">
      <c r="A5" s="163"/>
      <c r="B5" s="63" t="s">
        <v>536</v>
      </c>
      <c r="D5" s="161"/>
      <c r="E5" s="161"/>
      <c r="F5" s="161"/>
      <c r="G5" s="161"/>
      <c r="H5" s="161"/>
      <c r="I5" s="161"/>
      <c r="J5" s="161"/>
      <c r="K5" s="161"/>
      <c r="L5" s="161"/>
      <c r="M5" s="161"/>
      <c r="N5" s="161"/>
      <c r="O5" s="161"/>
      <c r="P5" s="161"/>
      <c r="Q5" s="161"/>
      <c r="R5" s="161"/>
      <c r="S5" s="161"/>
      <c r="T5" s="161"/>
      <c r="U5" s="161"/>
      <c r="V5" s="161"/>
      <c r="W5" s="161"/>
      <c r="X5" s="161"/>
      <c r="Y5" s="161"/>
      <c r="Z5" s="161"/>
      <c r="AA5" s="161"/>
      <c r="AB5" s="161"/>
      <c r="AC5" s="161"/>
      <c r="AD5" s="161"/>
      <c r="AE5" s="161"/>
      <c r="AF5" s="161"/>
      <c r="AG5" s="161"/>
      <c r="AH5" s="161"/>
      <c r="AI5" s="161"/>
      <c r="AJ5" s="161"/>
      <c r="AK5" s="161"/>
      <c r="AL5" s="161"/>
      <c r="AM5" s="161"/>
      <c r="AN5" s="161"/>
      <c r="AO5" s="161"/>
      <c r="AP5" s="161"/>
      <c r="AQ5" s="161"/>
      <c r="AR5" s="161"/>
      <c r="AS5" s="161"/>
      <c r="AT5" s="161"/>
      <c r="AU5" s="161"/>
      <c r="AV5" s="161"/>
      <c r="AW5" s="161"/>
      <c r="AX5" s="161"/>
      <c r="AY5" s="161"/>
      <c r="AZ5" s="161"/>
      <c r="BA5" s="161"/>
      <c r="BB5" s="161"/>
      <c r="BC5" s="161"/>
      <c r="BD5" s="261"/>
      <c r="BE5" s="262"/>
      <c r="BF5" s="161"/>
      <c r="BG5" s="161"/>
      <c r="BH5" s="263" t="s">
        <v>537</v>
      </c>
      <c r="BI5" s="161"/>
      <c r="BJ5" s="161"/>
      <c r="BK5" s="161"/>
      <c r="BL5" s="161"/>
      <c r="BM5" s="161"/>
      <c r="BN5" s="161"/>
      <c r="BO5" s="161"/>
      <c r="BP5" s="161"/>
      <c r="BQ5" s="161"/>
      <c r="BR5" s="161"/>
      <c r="BS5" s="161"/>
      <c r="BT5" s="161"/>
      <c r="BU5" s="161"/>
      <c r="BV5" s="161"/>
      <c r="BW5" s="161"/>
      <c r="BX5" s="161"/>
      <c r="BY5" s="161"/>
      <c r="BZ5" s="161"/>
      <c r="CA5" s="161"/>
      <c r="CB5" s="161"/>
      <c r="CC5" s="161"/>
      <c r="CD5" s="161"/>
      <c r="CE5" s="161"/>
      <c r="CF5" s="161"/>
      <c r="CG5" s="162"/>
    </row>
    <row r="6" spans="1:85" x14ac:dyDescent="0.35">
      <c r="A6" s="163"/>
      <c r="B6" s="56" t="s">
        <v>538</v>
      </c>
      <c r="AH6" s="161">
        <v>561</v>
      </c>
      <c r="AI6" s="161">
        <v>624</v>
      </c>
      <c r="AJ6" s="161">
        <v>729</v>
      </c>
      <c r="AK6" s="161">
        <v>924.13</v>
      </c>
      <c r="AL6" s="161">
        <v>941</v>
      </c>
      <c r="AM6" s="161">
        <v>985</v>
      </c>
      <c r="AN6" s="161">
        <v>1189</v>
      </c>
      <c r="AO6" s="161">
        <v>1371</v>
      </c>
      <c r="AP6" s="161">
        <v>1458</v>
      </c>
      <c r="AQ6" s="161">
        <v>1574</v>
      </c>
      <c r="AR6" s="161">
        <v>1853.9770000000001</v>
      </c>
      <c r="AS6" s="161">
        <v>2050.058</v>
      </c>
      <c r="AT6" s="161">
        <v>2305.1849999999999</v>
      </c>
      <c r="AU6" s="161">
        <v>2758</v>
      </c>
      <c r="AV6" s="161">
        <v>3728</v>
      </c>
      <c r="AW6" s="161">
        <v>3939</v>
      </c>
      <c r="AX6" s="161">
        <v>3969</v>
      </c>
      <c r="AY6" s="161">
        <v>3888</v>
      </c>
      <c r="AZ6" s="161">
        <v>3815</v>
      </c>
      <c r="BA6" s="161">
        <v>3773</v>
      </c>
      <c r="BB6" s="161">
        <v>3619</v>
      </c>
      <c r="BC6" s="161">
        <v>3781</v>
      </c>
      <c r="BD6" s="161">
        <v>4095</v>
      </c>
      <c r="BE6" s="161">
        <v>4486</v>
      </c>
      <c r="BF6" s="161">
        <v>4484</v>
      </c>
      <c r="BG6" s="264">
        <v>4851.1851234350615</v>
      </c>
      <c r="BH6" s="161">
        <v>5970.616</v>
      </c>
      <c r="BI6" s="161">
        <v>6426.2752195999992</v>
      </c>
      <c r="BJ6" s="161">
        <v>6868.5436595999981</v>
      </c>
      <c r="BK6" s="161">
        <v>7367.1248207140325</v>
      </c>
      <c r="BL6" s="161">
        <v>7703.3184822999983</v>
      </c>
      <c r="BM6" s="161">
        <v>8128.8851483599992</v>
      </c>
      <c r="BN6" s="161">
        <v>8242.1568431600008</v>
      </c>
      <c r="BO6" s="161">
        <v>8052.1531093100002</v>
      </c>
      <c r="BP6" s="161">
        <v>7510.8751163199995</v>
      </c>
      <c r="BQ6" s="161">
        <v>7041.5234761999718</v>
      </c>
      <c r="BR6" s="161">
        <v>6576.0799377400017</v>
      </c>
      <c r="BS6" s="161">
        <v>6078.7060508699969</v>
      </c>
      <c r="BT6" s="161">
        <v>5665.5855551100012</v>
      </c>
      <c r="BU6" s="161">
        <v>5367.6480182400001</v>
      </c>
      <c r="BV6" s="161">
        <v>5139.8772267200002</v>
      </c>
      <c r="BW6" s="161">
        <v>5060.8868007399997</v>
      </c>
      <c r="BX6" s="161">
        <v>5070.9368241999991</v>
      </c>
      <c r="BY6" s="161">
        <v>4834.3991158399986</v>
      </c>
      <c r="BZ6" s="161">
        <v>4935.3102140100009</v>
      </c>
      <c r="CA6" s="161">
        <v>5467.1379150099983</v>
      </c>
      <c r="CB6" s="161">
        <v>5888.3507128609017</v>
      </c>
      <c r="CC6" s="161">
        <v>5945.6625462601423</v>
      </c>
      <c r="CD6" s="161">
        <v>5901.895389457306</v>
      </c>
      <c r="CE6" s="161">
        <v>5730.4806135637409</v>
      </c>
      <c r="CF6" s="161">
        <v>5684.2890951725749</v>
      </c>
      <c r="CG6" s="162">
        <v>5684.8232986097682</v>
      </c>
    </row>
    <row r="7" spans="1:85" x14ac:dyDescent="0.35">
      <c r="A7" s="163"/>
      <c r="B7" s="56" t="s">
        <v>539</v>
      </c>
      <c r="AH7" s="161">
        <v>130</v>
      </c>
      <c r="AI7" s="161">
        <v>146</v>
      </c>
      <c r="AJ7" s="161">
        <v>172</v>
      </c>
      <c r="AK7" s="161">
        <v>198</v>
      </c>
      <c r="AL7" s="161">
        <v>259</v>
      </c>
      <c r="AM7" s="161">
        <v>305</v>
      </c>
      <c r="AN7" s="161">
        <v>353</v>
      </c>
      <c r="AO7" s="161">
        <v>432</v>
      </c>
      <c r="AP7" s="161">
        <v>539</v>
      </c>
      <c r="AQ7" s="161">
        <v>587</v>
      </c>
      <c r="AR7" s="161">
        <v>772</v>
      </c>
      <c r="AS7" s="161">
        <v>902</v>
      </c>
      <c r="AT7" s="161">
        <v>1081.992</v>
      </c>
      <c r="AU7" s="161">
        <v>1399</v>
      </c>
      <c r="AV7" s="161">
        <v>1899</v>
      </c>
      <c r="AW7" s="161">
        <v>2358</v>
      </c>
      <c r="AX7" s="161">
        <v>2758</v>
      </c>
      <c r="AY7" s="161">
        <v>3222</v>
      </c>
      <c r="AZ7" s="161">
        <v>3507</v>
      </c>
      <c r="BA7" s="161">
        <v>3679</v>
      </c>
      <c r="BB7" s="161">
        <v>3848</v>
      </c>
      <c r="BC7" s="161">
        <v>4051</v>
      </c>
      <c r="BD7" s="161">
        <v>4400</v>
      </c>
      <c r="BE7" s="161">
        <v>4769</v>
      </c>
      <c r="BF7" s="161">
        <v>4773</v>
      </c>
      <c r="BG7" s="161">
        <v>5005</v>
      </c>
      <c r="BH7" s="239">
        <v>4716.6390675993789</v>
      </c>
      <c r="BI7" s="161">
        <v>4532.1900443650775</v>
      </c>
      <c r="BJ7" s="161">
        <v>4574.2510630700235</v>
      </c>
      <c r="BK7" s="161">
        <v>5056.8584049752199</v>
      </c>
      <c r="BL7" s="161">
        <v>5161.5598443521649</v>
      </c>
      <c r="BM7" s="161">
        <v>5671.3574190053178</v>
      </c>
      <c r="BN7" s="161">
        <v>5911.9173861293239</v>
      </c>
      <c r="BO7" s="161">
        <v>6197.8715380347094</v>
      </c>
      <c r="BP7" s="161">
        <v>6964.3078302746562</v>
      </c>
      <c r="BQ7" s="161">
        <v>7889.4777112593129</v>
      </c>
      <c r="BR7" s="161">
        <v>9186.3063078656032</v>
      </c>
      <c r="BS7" s="161">
        <v>10048.077982934486</v>
      </c>
      <c r="BT7" s="161">
        <v>10243.165080259876</v>
      </c>
      <c r="BU7" s="161">
        <v>10670.527998548816</v>
      </c>
      <c r="BV7" s="161">
        <v>10538.156249457021</v>
      </c>
      <c r="BW7" s="161">
        <v>9340.4381911359033</v>
      </c>
      <c r="BX7" s="161">
        <v>8817.8220353815923</v>
      </c>
      <c r="BY7" s="161">
        <v>8182.6123305861684</v>
      </c>
      <c r="BZ7" s="161">
        <v>7561.967695682948</v>
      </c>
      <c r="CA7" s="161">
        <v>7446.2913998596332</v>
      </c>
      <c r="CB7" s="161">
        <v>7137.114014693133</v>
      </c>
      <c r="CC7" s="161">
        <v>2901.4210434537686</v>
      </c>
      <c r="CD7" s="161">
        <v>37.163382483810878</v>
      </c>
      <c r="CE7" s="161">
        <v>-3.0503640778428864</v>
      </c>
      <c r="CF7" s="161">
        <v>-3.117442304750921</v>
      </c>
      <c r="CG7" s="162">
        <v>-3.1856361532018762</v>
      </c>
    </row>
    <row r="8" spans="1:85" x14ac:dyDescent="0.35">
      <c r="A8" s="163"/>
      <c r="B8" s="56" t="s">
        <v>540</v>
      </c>
      <c r="AH8" s="265">
        <v>334</v>
      </c>
      <c r="AI8" s="265">
        <v>355</v>
      </c>
      <c r="AJ8" s="265">
        <v>436</v>
      </c>
      <c r="AK8" s="265">
        <v>564.62</v>
      </c>
      <c r="AL8" s="265">
        <v>780</v>
      </c>
      <c r="AM8" s="265">
        <v>956</v>
      </c>
      <c r="AN8" s="265">
        <v>1086</v>
      </c>
      <c r="AO8" s="265">
        <v>1313</v>
      </c>
      <c r="AP8" s="265">
        <v>1483</v>
      </c>
      <c r="AQ8" s="265">
        <v>1596</v>
      </c>
      <c r="AR8" s="265">
        <v>1762</v>
      </c>
      <c r="AS8" s="265">
        <v>1930</v>
      </c>
      <c r="AT8" s="265">
        <v>2286.4560000000001</v>
      </c>
      <c r="AU8" s="265">
        <v>2860</v>
      </c>
      <c r="AV8" s="265">
        <v>3448</v>
      </c>
      <c r="AW8" s="265">
        <v>3735</v>
      </c>
      <c r="AX8" s="265">
        <v>4051</v>
      </c>
      <c r="AY8" s="265">
        <v>4265</v>
      </c>
      <c r="AZ8" s="265">
        <v>4313</v>
      </c>
      <c r="BA8" s="265">
        <v>4106</v>
      </c>
      <c r="BB8" s="265">
        <v>3941</v>
      </c>
      <c r="BC8" s="265">
        <v>3963</v>
      </c>
      <c r="BD8" s="265">
        <v>4334</v>
      </c>
      <c r="BE8" s="265">
        <v>4520</v>
      </c>
      <c r="BF8" s="265">
        <v>4626</v>
      </c>
      <c r="BG8" s="265">
        <v>4854</v>
      </c>
      <c r="BH8" s="239">
        <v>4596.7527005283919</v>
      </c>
      <c r="BI8" s="161">
        <v>3943.0085425279776</v>
      </c>
      <c r="BJ8" s="161">
        <v>3604.4662883198689</v>
      </c>
      <c r="BK8" s="161">
        <v>3385.7518830201843</v>
      </c>
      <c r="BL8" s="161">
        <v>3061.3235328641586</v>
      </c>
      <c r="BM8" s="161">
        <v>2842.3252079987501</v>
      </c>
      <c r="BN8" s="161">
        <v>2586.2728269605445</v>
      </c>
      <c r="BO8" s="161">
        <v>2304.3874099657314</v>
      </c>
      <c r="BP8" s="161">
        <v>2110.4942592273346</v>
      </c>
      <c r="BQ8" s="161">
        <v>1856.5307370233604</v>
      </c>
      <c r="BR8" s="161">
        <v>1698.8486351058339</v>
      </c>
      <c r="BS8" s="161">
        <v>1558.3063089079885</v>
      </c>
      <c r="BT8" s="161">
        <v>1397.3764508791817</v>
      </c>
      <c r="BU8" s="161">
        <v>1344.4390144054084</v>
      </c>
      <c r="BV8" s="161">
        <v>1123.5087164817194</v>
      </c>
      <c r="BW8" s="161">
        <v>718.09541577300547</v>
      </c>
      <c r="BX8" s="161">
        <v>560.54033774399829</v>
      </c>
      <c r="BY8" s="161">
        <v>356.35225359524532</v>
      </c>
      <c r="BZ8" s="161">
        <v>351.08530032532491</v>
      </c>
      <c r="CA8" s="161">
        <v>232.31253695497489</v>
      </c>
      <c r="CB8" s="161">
        <v>85.622251013975372</v>
      </c>
      <c r="CC8" s="161">
        <v>3.1133760360330703E-2</v>
      </c>
      <c r="CD8" s="161">
        <v>-6.9571706024110336E-2</v>
      </c>
      <c r="CE8" s="161">
        <v>-0.8764450424187914</v>
      </c>
      <c r="CF8" s="161">
        <v>-1.0686791970504328</v>
      </c>
      <c r="CG8" s="162">
        <v>-1.107257915091391</v>
      </c>
    </row>
    <row r="9" spans="1:85" x14ac:dyDescent="0.35">
      <c r="A9" s="163"/>
      <c r="B9" s="56" t="s">
        <v>541</v>
      </c>
      <c r="AH9" s="265">
        <v>515</v>
      </c>
      <c r="AI9" s="265">
        <v>523</v>
      </c>
      <c r="AJ9" s="265">
        <v>794</v>
      </c>
      <c r="AK9" s="265">
        <v>1512.04</v>
      </c>
      <c r="AL9" s="265">
        <v>2567</v>
      </c>
      <c r="AM9" s="265">
        <v>3257</v>
      </c>
      <c r="AN9" s="265">
        <v>3730</v>
      </c>
      <c r="AO9" s="265">
        <v>4214</v>
      </c>
      <c r="AP9" s="265">
        <v>4336</v>
      </c>
      <c r="AQ9" s="265">
        <v>3985</v>
      </c>
      <c r="AR9" s="265">
        <v>3045</v>
      </c>
      <c r="AS9" s="265">
        <v>2631</v>
      </c>
      <c r="AT9" s="265">
        <v>2940.4780000000001</v>
      </c>
      <c r="AU9" s="265">
        <v>4200</v>
      </c>
      <c r="AV9" s="265">
        <v>5379</v>
      </c>
      <c r="AW9" s="265">
        <v>5737</v>
      </c>
      <c r="AX9" s="265">
        <v>5183</v>
      </c>
      <c r="AY9" s="265">
        <v>4823</v>
      </c>
      <c r="AZ9" s="265">
        <v>4192.2150000000001</v>
      </c>
      <c r="BA9" s="265">
        <v>3418.4580000000001</v>
      </c>
      <c r="BB9" s="265">
        <v>3083.4490000000001</v>
      </c>
      <c r="BC9" s="265">
        <v>2796.067</v>
      </c>
      <c r="BD9" s="265">
        <v>2435.2660000000001</v>
      </c>
      <c r="BE9" s="265">
        <v>2135.8090000000002</v>
      </c>
      <c r="BF9" s="265">
        <v>2105.4681379400004</v>
      </c>
      <c r="BG9" s="265">
        <v>2051.9794873882602</v>
      </c>
      <c r="BH9" s="239">
        <v>1759.2470000000001</v>
      </c>
      <c r="BI9" s="161">
        <v>1824.9606072800002</v>
      </c>
      <c r="BJ9" s="161">
        <v>1961.87288926</v>
      </c>
      <c r="BK9" s="161">
        <v>1817.4577446102965</v>
      </c>
      <c r="BL9" s="161">
        <v>2129.1275195499998</v>
      </c>
      <c r="BM9" s="161">
        <v>3595.32545321</v>
      </c>
      <c r="BN9" s="161">
        <v>3672.3248568335066</v>
      </c>
      <c r="BO9" s="161">
        <v>4184.1081413699985</v>
      </c>
      <c r="BP9" s="161">
        <v>4507.4715771600004</v>
      </c>
      <c r="BQ9" s="161">
        <v>3811.3202527161902</v>
      </c>
      <c r="BR9" s="161">
        <v>2695.8303489699992</v>
      </c>
      <c r="BS9" s="161">
        <v>2003.6174202700001</v>
      </c>
      <c r="BT9" s="161">
        <v>1611.2098276999998</v>
      </c>
      <c r="BU9" s="161">
        <v>1442.7194395999989</v>
      </c>
      <c r="BV9" s="161">
        <v>1143.9083112699998</v>
      </c>
      <c r="BW9" s="161">
        <v>602.98041054999987</v>
      </c>
      <c r="BX9" s="161">
        <v>435.2048795899999</v>
      </c>
      <c r="BY9" s="161">
        <v>300.02276639000013</v>
      </c>
      <c r="BZ9" s="161">
        <v>225.14763906000002</v>
      </c>
      <c r="CA9" s="161">
        <v>144.71700034999998</v>
      </c>
      <c r="CB9" s="161">
        <v>85.403010923047972</v>
      </c>
      <c r="CC9" s="161">
        <v>0.24968879096302019</v>
      </c>
      <c r="CD9" s="161">
        <v>-0.13758686486378721</v>
      </c>
      <c r="CE9" s="161">
        <v>-0.14082971835592709</v>
      </c>
      <c r="CF9" s="161">
        <v>-0.14398300732304567</v>
      </c>
      <c r="CG9" s="162">
        <v>-0.1471993620695066</v>
      </c>
    </row>
    <row r="10" spans="1:85" x14ac:dyDescent="0.35">
      <c r="A10" s="163"/>
      <c r="B10" s="56" t="s">
        <v>542</v>
      </c>
      <c r="AH10" s="265">
        <v>21</v>
      </c>
      <c r="AI10" s="265">
        <v>27</v>
      </c>
      <c r="AJ10" s="265">
        <v>34</v>
      </c>
      <c r="AK10" s="265">
        <v>46.26</v>
      </c>
      <c r="AL10" s="265">
        <v>65</v>
      </c>
      <c r="AM10" s="265">
        <v>89</v>
      </c>
      <c r="AN10" s="265">
        <v>112</v>
      </c>
      <c r="AO10" s="265">
        <v>116</v>
      </c>
      <c r="AP10" s="265">
        <v>149</v>
      </c>
      <c r="AQ10" s="265">
        <v>214</v>
      </c>
      <c r="AR10" s="265">
        <v>149</v>
      </c>
      <c r="AS10" s="265">
        <v>162</v>
      </c>
      <c r="AT10" s="265">
        <v>281.07400000000001</v>
      </c>
      <c r="AU10" s="265">
        <v>429.02289951173043</v>
      </c>
      <c r="AV10" s="265">
        <v>335.98800000000119</v>
      </c>
      <c r="AW10" s="265">
        <v>340.62299999999959</v>
      </c>
      <c r="AX10" s="265">
        <v>426.04799999999886</v>
      </c>
      <c r="AY10" s="265">
        <v>494.53299999999945</v>
      </c>
      <c r="AZ10" s="265">
        <v>450.69499999999999</v>
      </c>
      <c r="BA10" s="265">
        <v>407.31700000000092</v>
      </c>
      <c r="BB10" s="265">
        <v>382.68999999999869</v>
      </c>
      <c r="BC10" s="265">
        <v>287.32200000000012</v>
      </c>
      <c r="BD10" s="265">
        <v>292.22699999999895</v>
      </c>
      <c r="BE10" s="265">
        <v>325.9071194121716</v>
      </c>
      <c r="BF10" s="265">
        <v>354.31471095259985</v>
      </c>
      <c r="BG10" s="265">
        <v>484.93625241992959</v>
      </c>
      <c r="BH10" s="239">
        <v>715.52123187222992</v>
      </c>
      <c r="BI10" s="161">
        <v>674.79741771194449</v>
      </c>
      <c r="BJ10" s="161">
        <v>660.05349752010784</v>
      </c>
      <c r="BK10" s="161">
        <v>585.37558126336353</v>
      </c>
      <c r="BL10" s="161">
        <v>524.65819704367539</v>
      </c>
      <c r="BM10" s="161">
        <v>546.51470718593077</v>
      </c>
      <c r="BN10" s="161">
        <v>635.11132170833844</v>
      </c>
      <c r="BO10" s="161">
        <v>650.5417949495594</v>
      </c>
      <c r="BP10" s="161">
        <v>709.01270263800814</v>
      </c>
      <c r="BQ10" s="161">
        <v>734.64551860732786</v>
      </c>
      <c r="BR10" s="161">
        <v>734.78448517856361</v>
      </c>
      <c r="BS10" s="161">
        <v>747.61129082752427</v>
      </c>
      <c r="BT10" s="161">
        <v>734.77098234094808</v>
      </c>
      <c r="BU10" s="161">
        <v>765.30026010577535</v>
      </c>
      <c r="BV10" s="161">
        <v>712.70078714126032</v>
      </c>
      <c r="BW10" s="161">
        <v>656.03542122109252</v>
      </c>
      <c r="BX10" s="161">
        <v>512.0967934044096</v>
      </c>
      <c r="BY10" s="161">
        <v>410.46453159858822</v>
      </c>
      <c r="BZ10" s="161">
        <v>513.53437511172615</v>
      </c>
      <c r="CA10" s="161">
        <v>414.33259582539188</v>
      </c>
      <c r="CB10" s="161">
        <v>186.14814768941309</v>
      </c>
      <c r="CC10" s="161">
        <v>1.4282093073385739E-2</v>
      </c>
      <c r="CD10" s="161">
        <v>-0.11473285916128315</v>
      </c>
      <c r="CE10" s="161">
        <v>-1.4453727148733653</v>
      </c>
      <c r="CF10" s="161">
        <v>-1.7623920241554591</v>
      </c>
      <c r="CG10" s="162">
        <v>-1.8260133851449716</v>
      </c>
    </row>
    <row r="11" spans="1:85" ht="26.25" customHeight="1" x14ac:dyDescent="0.35">
      <c r="A11" s="163"/>
      <c r="B11" s="58" t="s">
        <v>543</v>
      </c>
      <c r="AH11" s="161">
        <f>SUM(AH7:AH10)</f>
        <v>1000</v>
      </c>
      <c r="AI11" s="161">
        <f t="shared" ref="AI11:CG11" si="0">SUM(AI7:AI10)</f>
        <v>1051</v>
      </c>
      <c r="AJ11" s="161">
        <f t="shared" si="0"/>
        <v>1436</v>
      </c>
      <c r="AK11" s="161">
        <f t="shared" si="0"/>
        <v>2320.92</v>
      </c>
      <c r="AL11" s="161">
        <f t="shared" si="0"/>
        <v>3671</v>
      </c>
      <c r="AM11" s="161">
        <f t="shared" si="0"/>
        <v>4607</v>
      </c>
      <c r="AN11" s="161">
        <f t="shared" si="0"/>
        <v>5281</v>
      </c>
      <c r="AO11" s="161">
        <f t="shared" si="0"/>
        <v>6075</v>
      </c>
      <c r="AP11" s="161">
        <f t="shared" si="0"/>
        <v>6507</v>
      </c>
      <c r="AQ11" s="161">
        <f t="shared" si="0"/>
        <v>6382</v>
      </c>
      <c r="AR11" s="161">
        <f t="shared" si="0"/>
        <v>5728</v>
      </c>
      <c r="AS11" s="161">
        <f t="shared" si="0"/>
        <v>5625</v>
      </c>
      <c r="AT11" s="161">
        <f t="shared" si="0"/>
        <v>6590</v>
      </c>
      <c r="AU11" s="161">
        <f t="shared" si="0"/>
        <v>8888.0228995117304</v>
      </c>
      <c r="AV11" s="161">
        <f t="shared" si="0"/>
        <v>11061.988000000001</v>
      </c>
      <c r="AW11" s="161">
        <f t="shared" si="0"/>
        <v>12170.623</v>
      </c>
      <c r="AX11" s="161">
        <f t="shared" si="0"/>
        <v>12418.047999999999</v>
      </c>
      <c r="AY11" s="161">
        <f t="shared" si="0"/>
        <v>12804.532999999999</v>
      </c>
      <c r="AZ11" s="161">
        <f t="shared" si="0"/>
        <v>12462.91</v>
      </c>
      <c r="BA11" s="161">
        <f t="shared" si="0"/>
        <v>11610.775000000001</v>
      </c>
      <c r="BB11" s="161">
        <f t="shared" si="0"/>
        <v>11255.138999999999</v>
      </c>
      <c r="BC11" s="161">
        <f t="shared" si="0"/>
        <v>11097.388999999999</v>
      </c>
      <c r="BD11" s="161">
        <f t="shared" si="0"/>
        <v>11461.492999999999</v>
      </c>
      <c r="BE11" s="161">
        <f t="shared" si="0"/>
        <v>11750.716119412173</v>
      </c>
      <c r="BF11" s="161">
        <f t="shared" si="0"/>
        <v>11858.782848892601</v>
      </c>
      <c r="BG11" s="161">
        <f t="shared" si="0"/>
        <v>12395.91573980819</v>
      </c>
      <c r="BH11" s="239">
        <f t="shared" si="0"/>
        <v>11788.16</v>
      </c>
      <c r="BI11" s="161">
        <f t="shared" si="0"/>
        <v>10974.956611885</v>
      </c>
      <c r="BJ11" s="161">
        <f t="shared" si="0"/>
        <v>10800.64373817</v>
      </c>
      <c r="BK11" s="161">
        <f t="shared" si="0"/>
        <v>10845.443613869065</v>
      </c>
      <c r="BL11" s="161">
        <f t="shared" si="0"/>
        <v>10876.669093809998</v>
      </c>
      <c r="BM11" s="161">
        <f t="shared" si="0"/>
        <v>12655.522787399997</v>
      </c>
      <c r="BN11" s="161">
        <f t="shared" si="0"/>
        <v>12805.626391631713</v>
      </c>
      <c r="BO11" s="161">
        <f t="shared" si="0"/>
        <v>13336.908884319999</v>
      </c>
      <c r="BP11" s="161">
        <f t="shared" si="0"/>
        <v>14291.2863693</v>
      </c>
      <c r="BQ11" s="161">
        <f t="shared" si="0"/>
        <v>14291.974219606191</v>
      </c>
      <c r="BR11" s="161">
        <f t="shared" si="0"/>
        <v>14315.76977712</v>
      </c>
      <c r="BS11" s="161">
        <f t="shared" si="0"/>
        <v>14357.613002939999</v>
      </c>
      <c r="BT11" s="161">
        <f t="shared" si="0"/>
        <v>13986.522341180005</v>
      </c>
      <c r="BU11" s="161">
        <f t="shared" si="0"/>
        <v>14222.98671266</v>
      </c>
      <c r="BV11" s="161">
        <f t="shared" si="0"/>
        <v>13518.27406435</v>
      </c>
      <c r="BW11" s="161">
        <f t="shared" si="0"/>
        <v>11317.549438680002</v>
      </c>
      <c r="BX11" s="161">
        <f t="shared" si="0"/>
        <v>10325.664046119999</v>
      </c>
      <c r="BY11" s="161">
        <f t="shared" si="0"/>
        <v>9249.451882170004</v>
      </c>
      <c r="BZ11" s="161">
        <f t="shared" si="0"/>
        <v>8651.7350101800002</v>
      </c>
      <c r="CA11" s="161">
        <f t="shared" si="0"/>
        <v>8237.6535329899998</v>
      </c>
      <c r="CB11" s="161">
        <f t="shared" si="0"/>
        <v>7494.2874243195693</v>
      </c>
      <c r="CC11" s="161">
        <f t="shared" si="0"/>
        <v>2901.7161480981649</v>
      </c>
      <c r="CD11" s="161">
        <f t="shared" si="0"/>
        <v>36.841491053761693</v>
      </c>
      <c r="CE11" s="161">
        <f t="shared" si="0"/>
        <v>-5.5130115534909709</v>
      </c>
      <c r="CF11" s="161">
        <f t="shared" si="0"/>
        <v>-6.0924965332798591</v>
      </c>
      <c r="CG11" s="162">
        <f t="shared" si="0"/>
        <v>-6.2661068155077455</v>
      </c>
    </row>
    <row r="12" spans="1:85" x14ac:dyDescent="0.35">
      <c r="A12" s="163"/>
      <c r="B12" s="58" t="s">
        <v>544</v>
      </c>
      <c r="AH12" s="161">
        <f>AH11+AH6</f>
        <v>1561</v>
      </c>
      <c r="AI12" s="161">
        <f t="shared" ref="AI12:CG12" si="1">AI11+AI6</f>
        <v>1675</v>
      </c>
      <c r="AJ12" s="161">
        <f t="shared" si="1"/>
        <v>2165</v>
      </c>
      <c r="AK12" s="161">
        <f t="shared" si="1"/>
        <v>3245.05</v>
      </c>
      <c r="AL12" s="161">
        <f t="shared" si="1"/>
        <v>4612</v>
      </c>
      <c r="AM12" s="161">
        <f t="shared" si="1"/>
        <v>5592</v>
      </c>
      <c r="AN12" s="161">
        <f t="shared" si="1"/>
        <v>6470</v>
      </c>
      <c r="AO12" s="161">
        <f t="shared" si="1"/>
        <v>7446</v>
      </c>
      <c r="AP12" s="161">
        <f t="shared" si="1"/>
        <v>7965</v>
      </c>
      <c r="AQ12" s="161">
        <f t="shared" si="1"/>
        <v>7956</v>
      </c>
      <c r="AR12" s="161">
        <f t="shared" si="1"/>
        <v>7581.9769999999999</v>
      </c>
      <c r="AS12" s="161">
        <f t="shared" si="1"/>
        <v>7675.058</v>
      </c>
      <c r="AT12" s="161">
        <f t="shared" si="1"/>
        <v>8895.1849999999995</v>
      </c>
      <c r="AU12" s="161">
        <f t="shared" si="1"/>
        <v>11646.02289951173</v>
      </c>
      <c r="AV12" s="161">
        <f t="shared" si="1"/>
        <v>14789.988000000001</v>
      </c>
      <c r="AW12" s="161">
        <f t="shared" si="1"/>
        <v>16109.623</v>
      </c>
      <c r="AX12" s="161">
        <f t="shared" si="1"/>
        <v>16387.047999999999</v>
      </c>
      <c r="AY12" s="161">
        <f t="shared" si="1"/>
        <v>16692.532999999999</v>
      </c>
      <c r="AZ12" s="161">
        <f t="shared" si="1"/>
        <v>16277.91</v>
      </c>
      <c r="BA12" s="161">
        <f t="shared" si="1"/>
        <v>15383.775000000001</v>
      </c>
      <c r="BB12" s="161">
        <f t="shared" si="1"/>
        <v>14874.138999999999</v>
      </c>
      <c r="BC12" s="161">
        <f t="shared" si="1"/>
        <v>14878.388999999999</v>
      </c>
      <c r="BD12" s="161">
        <f t="shared" si="1"/>
        <v>15556.492999999999</v>
      </c>
      <c r="BE12" s="161">
        <f t="shared" si="1"/>
        <v>16236.716119412173</v>
      </c>
      <c r="BF12" s="161">
        <f t="shared" si="1"/>
        <v>16342.782848892601</v>
      </c>
      <c r="BG12" s="161">
        <f t="shared" si="1"/>
        <v>17247.100863243249</v>
      </c>
      <c r="BH12" s="239">
        <f t="shared" si="1"/>
        <v>17758.775999999998</v>
      </c>
      <c r="BI12" s="161">
        <f t="shared" si="1"/>
        <v>17401.231831484998</v>
      </c>
      <c r="BJ12" s="161">
        <f t="shared" si="1"/>
        <v>17669.187397769998</v>
      </c>
      <c r="BK12" s="161">
        <f t="shared" si="1"/>
        <v>18212.568434583096</v>
      </c>
      <c r="BL12" s="161">
        <f t="shared" si="1"/>
        <v>18579.987576109997</v>
      </c>
      <c r="BM12" s="161">
        <f t="shared" si="1"/>
        <v>20784.407935759999</v>
      </c>
      <c r="BN12" s="161">
        <f t="shared" si="1"/>
        <v>21047.783234791714</v>
      </c>
      <c r="BO12" s="161">
        <f t="shared" si="1"/>
        <v>21389.061993629999</v>
      </c>
      <c r="BP12" s="161">
        <f t="shared" si="1"/>
        <v>21802.161485619999</v>
      </c>
      <c r="BQ12" s="161">
        <f t="shared" si="1"/>
        <v>21333.497695806163</v>
      </c>
      <c r="BR12" s="161">
        <f t="shared" si="1"/>
        <v>20891.84971486</v>
      </c>
      <c r="BS12" s="161">
        <f t="shared" si="1"/>
        <v>20436.319053809995</v>
      </c>
      <c r="BT12" s="161">
        <f t="shared" si="1"/>
        <v>19652.107896290006</v>
      </c>
      <c r="BU12" s="161">
        <f t="shared" si="1"/>
        <v>19590.634730900001</v>
      </c>
      <c r="BV12" s="161">
        <f t="shared" si="1"/>
        <v>18658.15129107</v>
      </c>
      <c r="BW12" s="161">
        <f t="shared" si="1"/>
        <v>16378.436239420002</v>
      </c>
      <c r="BX12" s="161">
        <f t="shared" si="1"/>
        <v>15396.600870319999</v>
      </c>
      <c r="BY12" s="161">
        <f t="shared" si="1"/>
        <v>14083.850998010003</v>
      </c>
      <c r="BZ12" s="161">
        <f t="shared" si="1"/>
        <v>13587.045224190002</v>
      </c>
      <c r="CA12" s="161">
        <f t="shared" si="1"/>
        <v>13704.791447999998</v>
      </c>
      <c r="CB12" s="161">
        <f t="shared" si="1"/>
        <v>13382.638137180471</v>
      </c>
      <c r="CC12" s="161">
        <f t="shared" si="1"/>
        <v>8847.3786943583073</v>
      </c>
      <c r="CD12" s="161">
        <f t="shared" si="1"/>
        <v>5938.7368805110673</v>
      </c>
      <c r="CE12" s="161">
        <f t="shared" si="1"/>
        <v>5724.9676020102497</v>
      </c>
      <c r="CF12" s="161">
        <f t="shared" si="1"/>
        <v>5678.1965986392952</v>
      </c>
      <c r="CG12" s="162">
        <f t="shared" si="1"/>
        <v>5678.5571917942607</v>
      </c>
    </row>
    <row r="13" spans="1:85" ht="25.5" customHeight="1" x14ac:dyDescent="0.35">
      <c r="A13" s="163"/>
      <c r="B13" s="63" t="s">
        <v>545</v>
      </c>
      <c r="AH13" s="161"/>
      <c r="AI13" s="161"/>
      <c r="AJ13" s="161"/>
      <c r="AK13" s="161"/>
      <c r="AL13" s="161"/>
      <c r="AM13" s="161"/>
      <c r="AN13" s="161"/>
      <c r="AO13" s="161"/>
      <c r="AP13" s="161"/>
      <c r="AQ13" s="161"/>
      <c r="AR13" s="161"/>
      <c r="AS13" s="161"/>
      <c r="AT13" s="161"/>
      <c r="AU13" s="161"/>
      <c r="AV13" s="161"/>
      <c r="AW13" s="161"/>
      <c r="AX13" s="161"/>
      <c r="AY13" s="161"/>
      <c r="AZ13" s="161"/>
      <c r="BA13" s="161"/>
      <c r="BB13" s="161"/>
      <c r="BC13" s="161"/>
      <c r="BD13" s="161"/>
      <c r="BE13" s="161"/>
      <c r="BF13" s="161"/>
      <c r="BG13" s="161"/>
      <c r="BH13" s="239"/>
      <c r="BI13" s="161"/>
      <c r="BJ13" s="161"/>
      <c r="BK13" s="161"/>
      <c r="BL13" s="161"/>
      <c r="BM13" s="161"/>
      <c r="BN13" s="161"/>
      <c r="BO13" s="161"/>
      <c r="BP13" s="161"/>
      <c r="BQ13" s="161"/>
      <c r="BR13" s="161"/>
      <c r="BS13" s="161"/>
      <c r="BT13" s="161"/>
      <c r="BU13" s="161"/>
      <c r="BV13" s="161"/>
      <c r="BW13" s="161"/>
      <c r="BX13" s="161"/>
      <c r="BY13" s="161"/>
      <c r="BZ13" s="161"/>
      <c r="CA13" s="161"/>
      <c r="CB13" s="161"/>
      <c r="CC13" s="161"/>
      <c r="CD13" s="161"/>
      <c r="CE13" s="161"/>
      <c r="CF13" s="161"/>
      <c r="CG13" s="162"/>
    </row>
    <row r="14" spans="1:85" x14ac:dyDescent="0.35">
      <c r="A14" s="163"/>
      <c r="B14" s="56" t="s">
        <v>538</v>
      </c>
      <c r="AH14" s="161"/>
      <c r="AI14" s="161"/>
      <c r="AJ14" s="161"/>
      <c r="AK14" s="161"/>
      <c r="AL14" s="161"/>
      <c r="AM14" s="161"/>
      <c r="AN14" s="161"/>
      <c r="AO14" s="161"/>
      <c r="AP14" s="161"/>
      <c r="AQ14" s="161"/>
      <c r="AR14" s="161"/>
      <c r="AS14" s="161"/>
      <c r="AT14" s="161"/>
      <c r="AU14" s="161"/>
      <c r="AV14" s="161"/>
      <c r="AW14" s="161"/>
      <c r="AX14" s="161"/>
      <c r="AY14" s="161"/>
      <c r="AZ14" s="161"/>
      <c r="BA14" s="161">
        <v>116.79592988181108</v>
      </c>
      <c r="BB14" s="161">
        <v>132.17847016496529</v>
      </c>
      <c r="BC14" s="161">
        <v>109.70071383436645</v>
      </c>
      <c r="BD14" s="161">
        <v>125.45522470816346</v>
      </c>
      <c r="BE14" s="161">
        <v>120.38742008976749</v>
      </c>
      <c r="BF14" s="161">
        <v>100.48672426926316</v>
      </c>
      <c r="BG14" s="161">
        <v>100.88002149801866</v>
      </c>
      <c r="BH14" s="239">
        <v>113.2</v>
      </c>
      <c r="BI14" s="161">
        <v>134.19999999999999</v>
      </c>
      <c r="BJ14" s="161">
        <v>142.69999999999999</v>
      </c>
      <c r="BK14" s="161">
        <v>168.4</v>
      </c>
      <c r="BL14" s="161">
        <v>172.2</v>
      </c>
      <c r="BM14" s="161">
        <v>168.9</v>
      </c>
      <c r="BN14" s="161">
        <v>139.4</v>
      </c>
      <c r="BO14" s="161">
        <v>99.9</v>
      </c>
      <c r="BP14" s="161">
        <v>92.5</v>
      </c>
      <c r="BQ14" s="161">
        <v>84.5</v>
      </c>
      <c r="BR14" s="161">
        <v>74.400000000000006</v>
      </c>
      <c r="BS14" s="161">
        <v>57.6</v>
      </c>
      <c r="BT14" s="161">
        <v>43.9</v>
      </c>
      <c r="BU14" s="161">
        <v>36.6</v>
      </c>
      <c r="BV14" s="161"/>
      <c r="BW14" s="161"/>
      <c r="BX14" s="161"/>
      <c r="BY14" s="161"/>
      <c r="BZ14" s="161"/>
      <c r="CA14" s="161"/>
      <c r="CB14" s="161"/>
      <c r="CC14" s="161"/>
      <c r="CD14" s="161"/>
      <c r="CE14" s="161"/>
      <c r="CF14" s="161"/>
      <c r="CG14" s="162"/>
    </row>
    <row r="15" spans="1:85" x14ac:dyDescent="0.35">
      <c r="A15" s="163"/>
      <c r="B15" s="56" t="s">
        <v>393</v>
      </c>
      <c r="AH15" s="161"/>
      <c r="AI15" s="161"/>
      <c r="AJ15" s="161"/>
      <c r="AK15" s="161"/>
      <c r="AL15" s="161"/>
      <c r="AM15" s="161"/>
      <c r="AN15" s="161"/>
      <c r="AO15" s="161"/>
      <c r="AP15" s="161"/>
      <c r="AQ15" s="161"/>
      <c r="AR15" s="161"/>
      <c r="AS15" s="161"/>
      <c r="AT15" s="161"/>
      <c r="AU15" s="161"/>
      <c r="AV15" s="161"/>
      <c r="AW15" s="161"/>
      <c r="AX15" s="161"/>
      <c r="AY15" s="161"/>
      <c r="AZ15" s="161"/>
      <c r="BA15" s="161"/>
      <c r="BB15" s="161"/>
      <c r="BC15" s="161"/>
      <c r="BD15" s="161"/>
      <c r="BE15" s="161"/>
      <c r="BF15" s="161"/>
      <c r="BG15" s="161"/>
      <c r="BH15" s="161"/>
      <c r="BI15" s="161"/>
      <c r="BJ15" s="161"/>
      <c r="BK15" s="161"/>
      <c r="BL15" s="161">
        <f>SUM(BL16:BL18)</f>
        <v>0.53912335720161619</v>
      </c>
      <c r="BM15" s="161">
        <f t="shared" ref="BM15:BU15" si="2">SUM(BM16:BM18)</f>
        <v>25.818976858893286</v>
      </c>
      <c r="BN15" s="161">
        <f t="shared" si="2"/>
        <v>51.262814380029717</v>
      </c>
      <c r="BO15" s="161">
        <f t="shared" si="2"/>
        <v>58.557757927338557</v>
      </c>
      <c r="BP15" s="161">
        <f t="shared" si="2"/>
        <v>93.411892766059182</v>
      </c>
      <c r="BQ15" s="161">
        <f t="shared" si="2"/>
        <v>95.057905838789424</v>
      </c>
      <c r="BR15" s="161">
        <f t="shared" si="2"/>
        <v>105.8671852550389</v>
      </c>
      <c r="BS15" s="161">
        <f t="shared" si="2"/>
        <v>104.14912872340737</v>
      </c>
      <c r="BT15" s="161">
        <f t="shared" si="2"/>
        <v>100.12463899641139</v>
      </c>
      <c r="BU15" s="161">
        <f t="shared" si="2"/>
        <v>84.126829353822686</v>
      </c>
      <c r="BV15" s="161"/>
      <c r="BW15" s="161"/>
      <c r="BX15" s="161"/>
      <c r="BY15" s="161"/>
      <c r="BZ15" s="161"/>
      <c r="CA15" s="161"/>
      <c r="CB15" s="161"/>
      <c r="CC15" s="161"/>
      <c r="CD15" s="161"/>
      <c r="CE15" s="161"/>
      <c r="CF15" s="161"/>
      <c r="CG15" s="162"/>
    </row>
    <row r="16" spans="1:85" x14ac:dyDescent="0.35">
      <c r="A16" s="163"/>
      <c r="B16" s="200" t="s">
        <v>546</v>
      </c>
      <c r="AH16" s="161"/>
      <c r="AI16" s="161"/>
      <c r="AJ16" s="161"/>
      <c r="AK16" s="161"/>
      <c r="AL16" s="161"/>
      <c r="AM16" s="161"/>
      <c r="AN16" s="161"/>
      <c r="AO16" s="161"/>
      <c r="AP16" s="161"/>
      <c r="AQ16" s="161"/>
      <c r="AR16" s="161"/>
      <c r="AS16" s="161"/>
      <c r="AT16" s="161"/>
      <c r="AU16" s="161"/>
      <c r="AV16" s="161"/>
      <c r="AW16" s="161"/>
      <c r="AX16" s="161"/>
      <c r="AY16" s="161"/>
      <c r="AZ16" s="161"/>
      <c r="BA16" s="161"/>
      <c r="BB16" s="161"/>
      <c r="BC16" s="161"/>
      <c r="BD16" s="161"/>
      <c r="BE16" s="161"/>
      <c r="BF16" s="161"/>
      <c r="BG16" s="161"/>
      <c r="BH16" s="161"/>
      <c r="BI16" s="161"/>
      <c r="BJ16" s="161"/>
      <c r="BK16" s="161"/>
      <c r="BL16" s="161">
        <v>0.50070632121848613</v>
      </c>
      <c r="BM16" s="161">
        <v>18.127702347169819</v>
      </c>
      <c r="BN16" s="161">
        <v>23.491723461811898</v>
      </c>
      <c r="BO16" s="161">
        <v>20.478872923260425</v>
      </c>
      <c r="BP16" s="161">
        <v>24.791019055642863</v>
      </c>
      <c r="BQ16" s="161">
        <v>16.919910888119002</v>
      </c>
      <c r="BR16" s="161">
        <v>14.30736104551946</v>
      </c>
      <c r="BS16" s="161">
        <v>8.7309401826348978</v>
      </c>
      <c r="BT16" s="161">
        <v>6.1707266859640333</v>
      </c>
      <c r="BU16" s="161">
        <v>4.7167470619211738</v>
      </c>
      <c r="BV16" s="161"/>
      <c r="BW16" s="161"/>
      <c r="BX16" s="161"/>
      <c r="BY16" s="161"/>
      <c r="BZ16" s="161"/>
      <c r="CA16" s="161"/>
      <c r="CB16" s="161"/>
      <c r="CC16" s="161"/>
      <c r="CD16" s="161"/>
      <c r="CE16" s="161"/>
      <c r="CF16" s="161"/>
      <c r="CG16" s="162"/>
    </row>
    <row r="17" spans="1:94" x14ac:dyDescent="0.35">
      <c r="A17" s="163"/>
      <c r="B17" s="200" t="s">
        <v>547</v>
      </c>
      <c r="AH17" s="161"/>
      <c r="AI17" s="161"/>
      <c r="AJ17" s="161"/>
      <c r="AK17" s="161"/>
      <c r="AL17" s="161"/>
      <c r="AM17" s="161"/>
      <c r="AN17" s="161"/>
      <c r="AO17" s="161"/>
      <c r="AP17" s="161"/>
      <c r="AQ17" s="161"/>
      <c r="AR17" s="161"/>
      <c r="AS17" s="161"/>
      <c r="AT17" s="161"/>
      <c r="AU17" s="161"/>
      <c r="AV17" s="161"/>
      <c r="AW17" s="161"/>
      <c r="AX17" s="161"/>
      <c r="AY17" s="161"/>
      <c r="AZ17" s="161"/>
      <c r="BA17" s="161"/>
      <c r="BB17" s="161"/>
      <c r="BC17" s="161"/>
      <c r="BD17" s="161"/>
      <c r="BE17" s="161"/>
      <c r="BF17" s="161"/>
      <c r="BG17" s="161"/>
      <c r="BH17" s="161"/>
      <c r="BI17" s="161"/>
      <c r="BJ17" s="161"/>
      <c r="BK17" s="161"/>
      <c r="BL17" s="161">
        <v>2.446881132976772E-2</v>
      </c>
      <c r="BM17" s="161">
        <v>2.3071630488921482</v>
      </c>
      <c r="BN17" s="161">
        <v>19.220413431936684</v>
      </c>
      <c r="BO17" s="161">
        <v>26.951099101044971</v>
      </c>
      <c r="BP17" s="161">
        <v>38.909879141890073</v>
      </c>
      <c r="BQ17" s="161">
        <v>27.341953510291905</v>
      </c>
      <c r="BR17" s="161">
        <v>22.912320425735729</v>
      </c>
      <c r="BS17" s="161">
        <v>17.868553690015474</v>
      </c>
      <c r="BT17" s="161">
        <v>15.091333181256125</v>
      </c>
      <c r="BU17" s="161">
        <v>12.094105242820552</v>
      </c>
      <c r="BV17" s="161"/>
      <c r="BW17" s="161"/>
      <c r="BX17" s="161"/>
      <c r="BY17" s="161"/>
      <c r="BZ17" s="161"/>
      <c r="CA17" s="161"/>
      <c r="CB17" s="161"/>
      <c r="CC17" s="161"/>
      <c r="CD17" s="161"/>
      <c r="CE17" s="161"/>
      <c r="CF17" s="161"/>
      <c r="CG17" s="162"/>
    </row>
    <row r="18" spans="1:94" x14ac:dyDescent="0.35">
      <c r="A18" s="163"/>
      <c r="B18" s="200" t="s">
        <v>548</v>
      </c>
      <c r="C18" s="266"/>
      <c r="AH18" s="161"/>
      <c r="AI18" s="161"/>
      <c r="AJ18" s="161"/>
      <c r="AK18" s="161"/>
      <c r="AL18" s="161"/>
      <c r="AM18" s="161"/>
      <c r="AN18" s="161"/>
      <c r="AO18" s="161"/>
      <c r="AP18" s="161"/>
      <c r="AQ18" s="161"/>
      <c r="AR18" s="161"/>
      <c r="AS18" s="161"/>
      <c r="AT18" s="161"/>
      <c r="AU18" s="161"/>
      <c r="AV18" s="161"/>
      <c r="AW18" s="161"/>
      <c r="AX18" s="161"/>
      <c r="AY18" s="161"/>
      <c r="AZ18" s="161"/>
      <c r="BA18" s="161"/>
      <c r="BB18" s="161"/>
      <c r="BC18" s="161"/>
      <c r="BD18" s="161"/>
      <c r="BE18" s="161"/>
      <c r="BF18" s="161"/>
      <c r="BG18" s="161"/>
      <c r="BH18" s="161"/>
      <c r="BI18" s="161"/>
      <c r="BJ18" s="161"/>
      <c r="BK18" s="161"/>
      <c r="BL18" s="161">
        <v>1.3948224653362337E-2</v>
      </c>
      <c r="BM18" s="161">
        <v>5.3841114628313225</v>
      </c>
      <c r="BN18" s="161">
        <v>8.5506774862811366</v>
      </c>
      <c r="BO18" s="161">
        <v>11.127785903033159</v>
      </c>
      <c r="BP18" s="161">
        <v>29.710994568526246</v>
      </c>
      <c r="BQ18" s="161">
        <v>50.796041440378517</v>
      </c>
      <c r="BR18" s="161">
        <v>68.647503783783719</v>
      </c>
      <c r="BS18" s="161">
        <v>77.549634850757002</v>
      </c>
      <c r="BT18" s="161">
        <v>78.862579129191232</v>
      </c>
      <c r="BU18" s="161">
        <v>67.315977049080956</v>
      </c>
      <c r="BV18" s="161"/>
      <c r="BW18" s="161"/>
      <c r="BX18" s="161"/>
      <c r="BY18" s="161"/>
      <c r="BZ18" s="161"/>
      <c r="CA18" s="161"/>
      <c r="CB18" s="161"/>
      <c r="CC18" s="161"/>
      <c r="CD18" s="161"/>
      <c r="CE18" s="161"/>
      <c r="CF18" s="161"/>
      <c r="CG18" s="162"/>
    </row>
    <row r="19" spans="1:94" ht="25.5" customHeight="1" x14ac:dyDescent="0.35">
      <c r="A19" s="163"/>
      <c r="B19" s="56" t="s">
        <v>549</v>
      </c>
      <c r="AH19" s="161"/>
      <c r="AI19" s="161"/>
      <c r="AJ19" s="161"/>
      <c r="AK19" s="161"/>
      <c r="AL19" s="161"/>
      <c r="AM19" s="161"/>
      <c r="AN19" s="161"/>
      <c r="AO19" s="161"/>
      <c r="AP19" s="161"/>
      <c r="AQ19" s="161"/>
      <c r="AR19" s="161"/>
      <c r="AS19" s="161"/>
      <c r="AT19" s="161"/>
      <c r="AU19" s="161"/>
      <c r="AV19" s="161"/>
      <c r="AW19" s="161"/>
      <c r="AX19" s="161"/>
      <c r="AY19" s="161"/>
      <c r="AZ19" s="161"/>
      <c r="BA19" s="161">
        <v>163.47866651108149</v>
      </c>
      <c r="BB19" s="161">
        <v>187.05371385383526</v>
      </c>
      <c r="BC19" s="161">
        <v>149.96755398000798</v>
      </c>
      <c r="BD19" s="161">
        <v>169.40724939581844</v>
      </c>
      <c r="BE19" s="161">
        <v>154.21051973578159</v>
      </c>
      <c r="BF19" s="161">
        <v>119.15920173857145</v>
      </c>
      <c r="BG19" s="161">
        <v>112.32029204902062</v>
      </c>
      <c r="BH19" s="239">
        <v>116.79585017902568</v>
      </c>
      <c r="BI19" s="161">
        <v>124.13452808126607</v>
      </c>
      <c r="BJ19" s="161">
        <v>123.21674183774292</v>
      </c>
      <c r="BK19" s="161">
        <v>134.48699999999999</v>
      </c>
      <c r="BL19" s="161">
        <v>129.953</v>
      </c>
      <c r="BM19" s="161">
        <v>121.925</v>
      </c>
      <c r="BN19" s="161">
        <v>95.212260665519551</v>
      </c>
      <c r="BO19" s="161">
        <v>59.030710077407292</v>
      </c>
      <c r="BP19" s="161">
        <v>36.975583583650085</v>
      </c>
      <c r="BQ19" s="161">
        <v>15.905182093178912</v>
      </c>
      <c r="BR19" s="161">
        <v>6.5732235105918706</v>
      </c>
      <c r="BS19" s="161">
        <v>2.3760664057247718</v>
      </c>
      <c r="BT19" s="161">
        <v>0.31261325864503853</v>
      </c>
      <c r="BU19" s="161">
        <v>0</v>
      </c>
      <c r="BV19" s="161"/>
      <c r="BW19" s="161"/>
      <c r="BX19" s="161"/>
      <c r="BY19" s="161"/>
      <c r="BZ19" s="161"/>
      <c r="CA19" s="161"/>
      <c r="CB19" s="161"/>
      <c r="CC19" s="161"/>
      <c r="CD19" s="161"/>
      <c r="CE19" s="161"/>
      <c r="CF19" s="161"/>
      <c r="CG19" s="162"/>
      <c r="CI19" s="267"/>
      <c r="CJ19" s="267"/>
      <c r="CK19" s="267"/>
      <c r="CL19" s="267"/>
      <c r="CM19" s="267"/>
      <c r="CN19" s="267"/>
      <c r="CO19" s="267"/>
      <c r="CP19" s="67"/>
    </row>
    <row r="20" spans="1:94" x14ac:dyDescent="0.35">
      <c r="A20" s="163"/>
      <c r="B20" s="56" t="s">
        <v>540</v>
      </c>
      <c r="AH20" s="161"/>
      <c r="AI20" s="161"/>
      <c r="AJ20" s="161"/>
      <c r="AK20" s="161"/>
      <c r="AL20" s="161"/>
      <c r="AM20" s="161"/>
      <c r="AN20" s="161"/>
      <c r="AO20" s="161"/>
      <c r="AP20" s="161"/>
      <c r="AQ20" s="161"/>
      <c r="AR20" s="161"/>
      <c r="AS20" s="161"/>
      <c r="AT20" s="161"/>
      <c r="AU20" s="161"/>
      <c r="AV20" s="161"/>
      <c r="AW20" s="161"/>
      <c r="AX20" s="161"/>
      <c r="AY20" s="161"/>
      <c r="AZ20" s="161"/>
      <c r="BA20" s="161">
        <v>203.36061820070574</v>
      </c>
      <c r="BB20" s="161">
        <v>198.40568887790511</v>
      </c>
      <c r="BC20" s="161">
        <v>140.66165186094764</v>
      </c>
      <c r="BD20" s="161">
        <v>138.41469909637487</v>
      </c>
      <c r="BE20" s="161">
        <v>114.8001021440505</v>
      </c>
      <c r="BF20" s="161">
        <v>74.862649640004904</v>
      </c>
      <c r="BG20" s="161">
        <v>62.973652575140854</v>
      </c>
      <c r="BH20" s="239">
        <v>61.77587354492487</v>
      </c>
      <c r="BI20" s="161">
        <v>63.70905671573847</v>
      </c>
      <c r="BJ20" s="161">
        <v>63.463436144717264</v>
      </c>
      <c r="BK20" s="161">
        <v>62.935000000000002</v>
      </c>
      <c r="BL20" s="161">
        <v>60.78</v>
      </c>
      <c r="BM20" s="161">
        <v>67.691999999999993</v>
      </c>
      <c r="BN20" s="161">
        <v>64.433555716356807</v>
      </c>
      <c r="BO20" s="161">
        <v>45.933912116105837</v>
      </c>
      <c r="BP20" s="161">
        <v>33.680927381063057</v>
      </c>
      <c r="BQ20" s="161">
        <v>27.841767534470925</v>
      </c>
      <c r="BR20" s="161">
        <v>27.199686350520878</v>
      </c>
      <c r="BS20" s="161">
        <v>22.810147633481726</v>
      </c>
      <c r="BT20" s="161">
        <v>17.770315272571533</v>
      </c>
      <c r="BU20" s="161">
        <v>13.647851726598063</v>
      </c>
      <c r="BV20" s="161"/>
      <c r="BW20" s="161"/>
      <c r="BX20" s="161"/>
      <c r="BY20" s="161"/>
      <c r="BZ20" s="161"/>
      <c r="CA20" s="161"/>
      <c r="CB20" s="161"/>
      <c r="CC20" s="161"/>
      <c r="CD20" s="161"/>
      <c r="CE20" s="161"/>
      <c r="CF20" s="161"/>
      <c r="CG20" s="162"/>
      <c r="CI20" s="67"/>
      <c r="CJ20" s="67"/>
      <c r="CK20" s="67"/>
      <c r="CL20" s="67"/>
      <c r="CM20" s="67"/>
      <c r="CN20" s="67"/>
      <c r="CO20" s="67"/>
      <c r="CP20" s="67"/>
    </row>
    <row r="21" spans="1:94" x14ac:dyDescent="0.35">
      <c r="A21" s="163"/>
      <c r="B21" s="56" t="s">
        <v>541</v>
      </c>
      <c r="AH21" s="161"/>
      <c r="AI21" s="161"/>
      <c r="AJ21" s="161"/>
      <c r="AK21" s="161"/>
      <c r="AL21" s="161"/>
      <c r="AM21" s="161"/>
      <c r="AN21" s="161"/>
      <c r="AO21" s="161"/>
      <c r="AP21" s="161"/>
      <c r="AQ21" s="161"/>
      <c r="AR21" s="161"/>
      <c r="AS21" s="161"/>
      <c r="AT21" s="161"/>
      <c r="AU21" s="161"/>
      <c r="AV21" s="161"/>
      <c r="AW21" s="161"/>
      <c r="AX21" s="161"/>
      <c r="AY21" s="161"/>
      <c r="AZ21" s="161"/>
      <c r="BA21" s="161">
        <v>144.44922362530784</v>
      </c>
      <c r="BB21" s="161">
        <v>118.34974127073058</v>
      </c>
      <c r="BC21" s="161">
        <v>74.90693985231799</v>
      </c>
      <c r="BD21" s="161">
        <v>65.80689248048904</v>
      </c>
      <c r="BE21" s="161">
        <v>44.158188736817465</v>
      </c>
      <c r="BF21" s="161">
        <v>29.341435221051537</v>
      </c>
      <c r="BG21" s="161">
        <v>26.164782709926769</v>
      </c>
      <c r="BH21" s="239">
        <v>22.270286626406381</v>
      </c>
      <c r="BI21" s="161">
        <v>20.989385162316275</v>
      </c>
      <c r="BJ21" s="161">
        <v>22.828368151564696</v>
      </c>
      <c r="BK21" s="161">
        <v>22.635999999999999</v>
      </c>
      <c r="BL21" s="161">
        <v>24.882000000000001</v>
      </c>
      <c r="BM21" s="161">
        <v>124.113</v>
      </c>
      <c r="BN21" s="161">
        <v>121.19978491441283</v>
      </c>
      <c r="BO21" s="161">
        <v>75.406614660501049</v>
      </c>
      <c r="BP21" s="161">
        <v>64.692109571851034</v>
      </c>
      <c r="BQ21" s="161">
        <v>43.402130616711688</v>
      </c>
      <c r="BR21" s="161">
        <v>25.514656454953286</v>
      </c>
      <c r="BS21" s="161">
        <v>15.109857198874606</v>
      </c>
      <c r="BT21" s="161">
        <v>9.0519190391507962</v>
      </c>
      <c r="BU21" s="161">
        <v>5.3306866764695657</v>
      </c>
      <c r="BV21" s="161"/>
      <c r="BW21" s="161"/>
      <c r="BX21" s="161"/>
      <c r="BY21" s="161"/>
      <c r="BZ21" s="161"/>
      <c r="CA21" s="161"/>
      <c r="CB21" s="161"/>
      <c r="CC21" s="161"/>
      <c r="CD21" s="161"/>
      <c r="CE21" s="161"/>
      <c r="CF21" s="161"/>
      <c r="CG21" s="162"/>
    </row>
    <row r="22" spans="1:94" x14ac:dyDescent="0.35">
      <c r="A22" s="163"/>
      <c r="B22" s="56" t="s">
        <v>542</v>
      </c>
      <c r="AH22" s="161"/>
      <c r="AI22" s="161"/>
      <c r="AJ22" s="161"/>
      <c r="AK22" s="161"/>
      <c r="AL22" s="161"/>
      <c r="AM22" s="161"/>
      <c r="AN22" s="161"/>
      <c r="AO22" s="161"/>
      <c r="AP22" s="161"/>
      <c r="AQ22" s="161"/>
      <c r="AR22" s="161"/>
      <c r="AS22" s="161"/>
      <c r="AT22" s="161"/>
      <c r="AU22" s="161"/>
      <c r="AV22" s="161"/>
      <c r="AW22" s="161"/>
      <c r="AX22" s="161"/>
      <c r="AY22" s="161"/>
      <c r="AZ22" s="161"/>
      <c r="BA22" s="161">
        <v>38.789312587174926</v>
      </c>
      <c r="BB22" s="161">
        <v>34.561682109675409</v>
      </c>
      <c r="BC22" s="161">
        <v>22.422254102716579</v>
      </c>
      <c r="BD22" s="161">
        <v>21.978699599733631</v>
      </c>
      <c r="BE22" s="161">
        <v>19.528754619871819</v>
      </c>
      <c r="BF22" s="161">
        <v>13.079704247052007</v>
      </c>
      <c r="BG22" s="161">
        <v>10.37376788383064</v>
      </c>
      <c r="BH22" s="239">
        <v>17.945685060334739</v>
      </c>
      <c r="BI22" s="161">
        <v>19.538175067930293</v>
      </c>
      <c r="BJ22" s="161">
        <v>20.399963952869477</v>
      </c>
      <c r="BK22" s="161">
        <v>23.855</v>
      </c>
      <c r="BL22" s="161">
        <v>24.017000000000003</v>
      </c>
      <c r="BM22" s="161">
        <v>24.642999999999997</v>
      </c>
      <c r="BN22" s="161">
        <v>18.39283910997651</v>
      </c>
      <c r="BO22" s="161">
        <v>14.946486557439496</v>
      </c>
      <c r="BP22" s="161">
        <v>17.950244579809109</v>
      </c>
      <c r="BQ22" s="161">
        <v>20.2149122285795</v>
      </c>
      <c r="BR22" s="161">
        <v>16.67174622935487</v>
      </c>
      <c r="BS22" s="161">
        <v>16.54973947382279</v>
      </c>
      <c r="BT22" s="161">
        <v>13.655624784625029</v>
      </c>
      <c r="BU22" s="161">
        <v>11.198373868441289</v>
      </c>
      <c r="BV22" s="161"/>
      <c r="BW22" s="161"/>
      <c r="BX22" s="161"/>
      <c r="BY22" s="161"/>
      <c r="BZ22" s="161"/>
      <c r="CA22" s="161"/>
      <c r="CB22" s="161"/>
      <c r="CC22" s="161"/>
      <c r="CD22" s="161"/>
      <c r="CE22" s="161"/>
      <c r="CF22" s="161"/>
      <c r="CG22" s="162"/>
    </row>
    <row r="23" spans="1:94" ht="26.25" customHeight="1" x14ac:dyDescent="0.35">
      <c r="A23" s="163"/>
      <c r="B23" s="58" t="s">
        <v>543</v>
      </c>
      <c r="AH23" s="161"/>
      <c r="AI23" s="161"/>
      <c r="AJ23" s="161"/>
      <c r="AK23" s="161"/>
      <c r="AL23" s="161"/>
      <c r="AM23" s="161"/>
      <c r="AN23" s="161"/>
      <c r="AO23" s="161"/>
      <c r="AP23" s="161"/>
      <c r="AQ23" s="161"/>
      <c r="AR23" s="161"/>
      <c r="AS23" s="161"/>
      <c r="AT23" s="161"/>
      <c r="AU23" s="161"/>
      <c r="AV23" s="161"/>
      <c r="AW23" s="161"/>
      <c r="AX23" s="161"/>
      <c r="AY23" s="161"/>
      <c r="AZ23" s="161"/>
      <c r="BA23" s="161">
        <f>SUM(BA16:BA22)</f>
        <v>550.07782092426999</v>
      </c>
      <c r="BB23" s="161">
        <f t="shared" ref="BB23:BG23" si="3">SUM(BB16:BB22)</f>
        <v>538.37082611214635</v>
      </c>
      <c r="BC23" s="161">
        <f t="shared" si="3"/>
        <v>387.95839979599015</v>
      </c>
      <c r="BD23" s="161">
        <f t="shared" si="3"/>
        <v>395.60754057241604</v>
      </c>
      <c r="BE23" s="161">
        <f t="shared" si="3"/>
        <v>332.69756523652143</v>
      </c>
      <c r="BF23" s="161">
        <f t="shared" si="3"/>
        <v>236.44299084667989</v>
      </c>
      <c r="BG23" s="161">
        <f t="shared" si="3"/>
        <v>211.83249521791888</v>
      </c>
      <c r="BH23" s="239">
        <f>SUM(BH16:BH22)</f>
        <v>218.78769541069167</v>
      </c>
      <c r="BI23" s="161">
        <f t="shared" ref="BI23:BU23" si="4">SUM(BI16:BI22)</f>
        <v>228.37114502725112</v>
      </c>
      <c r="BJ23" s="161">
        <f t="shared" si="4"/>
        <v>229.90851008689435</v>
      </c>
      <c r="BK23" s="161">
        <f t="shared" si="4"/>
        <v>243.91299999999998</v>
      </c>
      <c r="BL23" s="161">
        <f t="shared" si="4"/>
        <v>240.17112335720162</v>
      </c>
      <c r="BM23" s="161">
        <f t="shared" si="4"/>
        <v>364.19197685889327</v>
      </c>
      <c r="BN23" s="161">
        <f t="shared" si="4"/>
        <v>350.50125478629542</v>
      </c>
      <c r="BO23" s="161">
        <f t="shared" si="4"/>
        <v>253.87548133879224</v>
      </c>
      <c r="BP23" s="161">
        <f t="shared" si="4"/>
        <v>246.71075788243246</v>
      </c>
      <c r="BQ23" s="161">
        <f t="shared" si="4"/>
        <v>202.42189831173042</v>
      </c>
      <c r="BR23" s="161">
        <f t="shared" si="4"/>
        <v>181.82649780045983</v>
      </c>
      <c r="BS23" s="161">
        <f t="shared" si="4"/>
        <v>160.99493943531127</v>
      </c>
      <c r="BT23" s="161">
        <f t="shared" si="4"/>
        <v>140.91511135140379</v>
      </c>
      <c r="BU23" s="161">
        <f t="shared" si="4"/>
        <v>114.30374162533161</v>
      </c>
      <c r="BV23" s="161"/>
      <c r="BW23" s="161"/>
      <c r="BX23" s="161"/>
      <c r="BY23" s="161"/>
      <c r="BZ23" s="161"/>
      <c r="CA23" s="161"/>
      <c r="CB23" s="161"/>
      <c r="CC23" s="161"/>
      <c r="CD23" s="161"/>
      <c r="CE23" s="161"/>
      <c r="CF23" s="161"/>
      <c r="CG23" s="162"/>
    </row>
    <row r="24" spans="1:94" x14ac:dyDescent="0.35">
      <c r="A24" s="163"/>
      <c r="B24" s="58" t="s">
        <v>544</v>
      </c>
      <c r="AH24" s="161"/>
      <c r="AI24" s="161"/>
      <c r="AJ24" s="161"/>
      <c r="AK24" s="161"/>
      <c r="AL24" s="161"/>
      <c r="AM24" s="161"/>
      <c r="AN24" s="161"/>
      <c r="AO24" s="161"/>
      <c r="AP24" s="161"/>
      <c r="AQ24" s="161"/>
      <c r="AR24" s="161"/>
      <c r="AS24" s="161"/>
      <c r="AT24" s="161"/>
      <c r="AU24" s="161"/>
      <c r="AV24" s="161"/>
      <c r="AW24" s="161"/>
      <c r="AX24" s="161"/>
      <c r="AY24" s="161"/>
      <c r="AZ24" s="161"/>
      <c r="BA24" s="161">
        <f>BA23+BA14</f>
        <v>666.87375080608103</v>
      </c>
      <c r="BB24" s="161">
        <f t="shared" ref="BB24:BG24" si="5">BB23+BB14</f>
        <v>670.54929627711158</v>
      </c>
      <c r="BC24" s="161">
        <f t="shared" si="5"/>
        <v>497.65911363035661</v>
      </c>
      <c r="BD24" s="161">
        <f t="shared" si="5"/>
        <v>521.06276528057947</v>
      </c>
      <c r="BE24" s="161">
        <f t="shared" si="5"/>
        <v>453.08498532628892</v>
      </c>
      <c r="BF24" s="161">
        <f t="shared" si="5"/>
        <v>336.92971511594305</v>
      </c>
      <c r="BG24" s="161">
        <f t="shared" si="5"/>
        <v>312.71251671593757</v>
      </c>
      <c r="BH24" s="239">
        <f>BH23+BH14</f>
        <v>331.98769541069169</v>
      </c>
      <c r="BI24" s="161">
        <f t="shared" ref="BI24:BU24" si="6">BI23+BI14</f>
        <v>362.57114502725108</v>
      </c>
      <c r="BJ24" s="161">
        <f t="shared" si="6"/>
        <v>372.60851008689434</v>
      </c>
      <c r="BK24" s="161">
        <f t="shared" si="6"/>
        <v>412.31299999999999</v>
      </c>
      <c r="BL24" s="161">
        <f t="shared" si="6"/>
        <v>412.37112335720161</v>
      </c>
      <c r="BM24" s="161">
        <f t="shared" si="6"/>
        <v>533.0919768588933</v>
      </c>
      <c r="BN24" s="161">
        <f t="shared" si="6"/>
        <v>489.90125478629545</v>
      </c>
      <c r="BO24" s="161">
        <f t="shared" si="6"/>
        <v>353.77548133879225</v>
      </c>
      <c r="BP24" s="161">
        <f t="shared" si="6"/>
        <v>339.21075788243246</v>
      </c>
      <c r="BQ24" s="161">
        <f t="shared" si="6"/>
        <v>286.92189831173039</v>
      </c>
      <c r="BR24" s="161">
        <f t="shared" si="6"/>
        <v>256.22649780045981</v>
      </c>
      <c r="BS24" s="161">
        <f t="shared" si="6"/>
        <v>218.59493943531126</v>
      </c>
      <c r="BT24" s="161">
        <f t="shared" si="6"/>
        <v>184.8151113514038</v>
      </c>
      <c r="BU24" s="161">
        <f t="shared" si="6"/>
        <v>150.90374162533161</v>
      </c>
      <c r="BV24" s="161"/>
      <c r="BW24" s="161"/>
      <c r="BX24" s="161"/>
      <c r="BY24" s="161"/>
      <c r="BZ24" s="161"/>
      <c r="CA24" s="161"/>
      <c r="CB24" s="161"/>
      <c r="CC24" s="161"/>
      <c r="CD24" s="161"/>
      <c r="CE24" s="161"/>
      <c r="CF24" s="161"/>
      <c r="CG24" s="162"/>
    </row>
    <row r="25" spans="1:94" ht="26.25" customHeight="1" x14ac:dyDescent="0.35">
      <c r="A25" s="163"/>
      <c r="B25" s="63" t="s">
        <v>550</v>
      </c>
      <c r="AH25" s="161"/>
      <c r="AI25" s="161"/>
      <c r="AJ25" s="161"/>
      <c r="AK25" s="161"/>
      <c r="AL25" s="161"/>
      <c r="AM25" s="161"/>
      <c r="AN25" s="161"/>
      <c r="AO25" s="161"/>
      <c r="AP25" s="161"/>
      <c r="AQ25" s="161"/>
      <c r="AR25" s="161"/>
      <c r="AS25" s="161"/>
      <c r="AT25" s="161"/>
      <c r="AU25" s="161"/>
      <c r="AV25" s="161"/>
      <c r="AW25" s="161"/>
      <c r="AX25" s="161"/>
      <c r="AY25" s="161"/>
      <c r="AZ25" s="161"/>
      <c r="BA25" s="161"/>
      <c r="BB25" s="161"/>
      <c r="BC25" s="161"/>
      <c r="BD25" s="161"/>
      <c r="BE25" s="161"/>
      <c r="BF25" s="161"/>
      <c r="BG25" s="161"/>
      <c r="BH25" s="239"/>
      <c r="BI25" s="161"/>
      <c r="BJ25" s="161"/>
      <c r="BK25" s="161"/>
      <c r="BL25" s="161"/>
      <c r="BM25" s="161"/>
      <c r="BN25" s="161"/>
      <c r="BO25" s="161"/>
      <c r="BP25" s="161"/>
      <c r="BQ25" s="161"/>
      <c r="BR25" s="161"/>
      <c r="BS25" s="161"/>
      <c r="BT25" s="161"/>
      <c r="BU25" s="161"/>
      <c r="BV25" s="161"/>
      <c r="BW25" s="161"/>
      <c r="BX25" s="161"/>
      <c r="BY25" s="161"/>
      <c r="BZ25" s="161"/>
      <c r="CA25" s="161"/>
      <c r="CB25" s="161"/>
      <c r="CC25" s="161"/>
      <c r="CD25" s="161"/>
      <c r="CE25" s="161"/>
      <c r="CF25" s="161"/>
      <c r="CG25" s="162"/>
    </row>
    <row r="26" spans="1:94" x14ac:dyDescent="0.35">
      <c r="A26" s="163"/>
      <c r="B26" s="56" t="s">
        <v>538</v>
      </c>
      <c r="AH26" s="161">
        <v>2.8029816586538465</v>
      </c>
      <c r="AI26" s="161">
        <v>3.1177550000000003</v>
      </c>
      <c r="AJ26" s="161">
        <v>4.417237692307693</v>
      </c>
      <c r="AK26" s="161">
        <v>3.0525300000000004</v>
      </c>
      <c r="AL26" s="161">
        <v>5.1579929999999994</v>
      </c>
      <c r="AM26" s="161">
        <v>4.8207797499999998</v>
      </c>
      <c r="AN26" s="161">
        <v>5.9772190000000007</v>
      </c>
      <c r="AO26" s="161">
        <v>6.0103905714285712</v>
      </c>
      <c r="AP26" s="161">
        <v>6.2181166666666661</v>
      </c>
      <c r="AQ26" s="161">
        <v>11.184782999999999</v>
      </c>
      <c r="AR26" s="161">
        <v>20.375420333333334</v>
      </c>
      <c r="AS26" s="161">
        <v>23.223578666666668</v>
      </c>
      <c r="AT26" s="161">
        <v>27.424068666666663</v>
      </c>
      <c r="AU26" s="161">
        <v>33.173434999999991</v>
      </c>
      <c r="AV26" s="161">
        <v>38.794090666666669</v>
      </c>
      <c r="AW26" s="161">
        <v>43.345056333333332</v>
      </c>
      <c r="AX26" s="161">
        <v>43.463999999999999</v>
      </c>
      <c r="AY26" s="161">
        <v>46.861000000000004</v>
      </c>
      <c r="AZ26" s="161">
        <v>50.704000000000001</v>
      </c>
      <c r="BA26" s="161">
        <v>51.632000000000005</v>
      </c>
      <c r="BB26" s="161">
        <v>53.134</v>
      </c>
      <c r="BC26" s="161">
        <v>55.036000000000001</v>
      </c>
      <c r="BD26" s="161">
        <v>63.141999999999996</v>
      </c>
      <c r="BE26" s="161">
        <v>69.936000000000007</v>
      </c>
      <c r="BF26" s="161">
        <v>78.903000000000006</v>
      </c>
      <c r="BG26" s="161">
        <v>44.26</v>
      </c>
      <c r="BH26" s="239">
        <v>0</v>
      </c>
      <c r="BI26" s="161">
        <v>0</v>
      </c>
      <c r="BJ26" s="161">
        <v>0</v>
      </c>
      <c r="BK26" s="161">
        <v>0</v>
      </c>
      <c r="BL26" s="161">
        <v>0</v>
      </c>
      <c r="BM26" s="161">
        <v>0</v>
      </c>
      <c r="BN26" s="161">
        <v>0</v>
      </c>
      <c r="BO26" s="161">
        <v>0</v>
      </c>
      <c r="BP26" s="161">
        <v>0</v>
      </c>
      <c r="BQ26" s="161">
        <v>0</v>
      </c>
      <c r="BR26" s="161">
        <v>0</v>
      </c>
      <c r="BS26" s="161">
        <v>0</v>
      </c>
      <c r="BT26" s="161">
        <v>0</v>
      </c>
      <c r="BU26" s="161">
        <v>0</v>
      </c>
      <c r="BV26" s="161">
        <v>0</v>
      </c>
      <c r="BW26" s="161">
        <v>0</v>
      </c>
      <c r="BX26" s="161">
        <v>0</v>
      </c>
      <c r="BY26" s="161">
        <v>0</v>
      </c>
      <c r="BZ26" s="161">
        <v>0</v>
      </c>
      <c r="CA26" s="161">
        <v>0</v>
      </c>
      <c r="CB26" s="161">
        <v>0</v>
      </c>
      <c r="CC26" s="161">
        <v>0</v>
      </c>
      <c r="CD26" s="161">
        <v>0</v>
      </c>
      <c r="CE26" s="161">
        <v>0</v>
      </c>
      <c r="CF26" s="161">
        <v>0</v>
      </c>
      <c r="CG26" s="162">
        <v>0</v>
      </c>
    </row>
    <row r="27" spans="1:94" x14ac:dyDescent="0.35">
      <c r="A27" s="163"/>
      <c r="B27" s="56" t="s">
        <v>539</v>
      </c>
      <c r="AH27" s="161">
        <v>7.5111414455503507</v>
      </c>
      <c r="AI27" s="161">
        <v>8.4174038688524586</v>
      </c>
      <c r="AJ27" s="161">
        <v>9.4816625866666655</v>
      </c>
      <c r="AK27" s="161">
        <v>12.034947442955179</v>
      </c>
      <c r="AL27" s="161">
        <v>13.745806388888887</v>
      </c>
      <c r="AM27" s="161">
        <v>19.090701198757763</v>
      </c>
      <c r="AN27" s="161">
        <v>21.007634551282052</v>
      </c>
      <c r="AO27" s="161">
        <v>26.119155875576038</v>
      </c>
      <c r="AP27" s="161">
        <v>32.606789188888889</v>
      </c>
      <c r="AQ27" s="161">
        <v>38.531891107954536</v>
      </c>
      <c r="AR27" s="161">
        <v>59.18475512688822</v>
      </c>
      <c r="AS27" s="161">
        <v>88.33756571666666</v>
      </c>
      <c r="AT27" s="161">
        <v>105.5033161810141</v>
      </c>
      <c r="AU27" s="161">
        <v>176.29218303667017</v>
      </c>
      <c r="AV27" s="161">
        <v>255.36242765825932</v>
      </c>
      <c r="AW27" s="161">
        <v>326.26827882189571</v>
      </c>
      <c r="AX27" s="161">
        <v>301.11099999999999</v>
      </c>
      <c r="AY27" s="161">
        <v>349.55500000000001</v>
      </c>
      <c r="AZ27" s="161">
        <v>383.83500000000004</v>
      </c>
      <c r="BA27" s="161">
        <v>410.74400000000003</v>
      </c>
      <c r="BB27" s="161">
        <v>430.81400000000002</v>
      </c>
      <c r="BC27" s="161">
        <v>504.67800000000005</v>
      </c>
      <c r="BD27" s="161">
        <v>645.44600000000003</v>
      </c>
      <c r="BE27" s="161">
        <v>762.50800000000004</v>
      </c>
      <c r="BF27" s="161">
        <v>868.03</v>
      </c>
      <c r="BG27" s="161">
        <v>922.62299999999993</v>
      </c>
      <c r="BH27" s="239">
        <v>762.85481436764269</v>
      </c>
      <c r="BI27" s="161">
        <v>581.84828131173447</v>
      </c>
      <c r="BJ27" s="161">
        <v>473.61722956436608</v>
      </c>
      <c r="BK27" s="161">
        <v>413.95084160102698</v>
      </c>
      <c r="BL27" s="161">
        <v>361.9907599972754</v>
      </c>
      <c r="BM27" s="161">
        <v>257.46548854574922</v>
      </c>
      <c r="BN27" s="161">
        <v>205.60454345030763</v>
      </c>
      <c r="BO27" s="161">
        <v>154.90300893745626</v>
      </c>
      <c r="BP27" s="161">
        <v>76.267852899601877</v>
      </c>
      <c r="BQ27" s="161">
        <v>20.56193343208226</v>
      </c>
      <c r="BR27" s="161">
        <v>6.1435737027836854</v>
      </c>
      <c r="BS27" s="161">
        <v>2.054652867902226</v>
      </c>
      <c r="BT27" s="161">
        <v>0.52378414252916405</v>
      </c>
      <c r="BU27" s="161">
        <v>0</v>
      </c>
      <c r="BV27" s="161">
        <v>0</v>
      </c>
      <c r="BW27" s="161">
        <v>0</v>
      </c>
      <c r="BX27" s="161">
        <v>0</v>
      </c>
      <c r="BY27" s="161">
        <v>0</v>
      </c>
      <c r="BZ27" s="161">
        <v>0</v>
      </c>
      <c r="CA27" s="161">
        <v>0</v>
      </c>
      <c r="CB27" s="161">
        <v>0</v>
      </c>
      <c r="CC27" s="161">
        <v>0</v>
      </c>
      <c r="CD27" s="161">
        <v>0</v>
      </c>
      <c r="CE27" s="161">
        <v>0</v>
      </c>
      <c r="CF27" s="161">
        <v>0</v>
      </c>
      <c r="CG27" s="162">
        <v>0</v>
      </c>
    </row>
    <row r="28" spans="1:94" x14ac:dyDescent="0.35">
      <c r="A28" s="163"/>
      <c r="B28" s="56" t="s">
        <v>540</v>
      </c>
      <c r="AH28" s="161">
        <v>182.15085531267607</v>
      </c>
      <c r="AI28" s="161">
        <v>193.603454</v>
      </c>
      <c r="AJ28" s="161">
        <v>246.08449246153847</v>
      </c>
      <c r="AK28" s="161">
        <v>298.00780700000001</v>
      </c>
      <c r="AL28" s="161">
        <v>372.96242025000004</v>
      </c>
      <c r="AM28" s="161">
        <v>418.66883899999999</v>
      </c>
      <c r="AN28" s="161">
        <v>472.97908750000005</v>
      </c>
      <c r="AO28" s="161">
        <v>559.46277857142854</v>
      </c>
      <c r="AP28" s="161">
        <v>619.10317680000003</v>
      </c>
      <c r="AQ28" s="161">
        <v>687.23668999999995</v>
      </c>
      <c r="AR28" s="161">
        <v>786.62654500000008</v>
      </c>
      <c r="AS28" s="161">
        <v>914.84584999999981</v>
      </c>
      <c r="AT28" s="161">
        <v>1031.7429646666667</v>
      </c>
      <c r="AU28" s="161">
        <v>1238.1339973333331</v>
      </c>
      <c r="AV28" s="161">
        <v>1496.1980143333333</v>
      </c>
      <c r="AW28" s="161">
        <v>1640.7096546666664</v>
      </c>
      <c r="AX28" s="161">
        <v>1565.194</v>
      </c>
      <c r="AY28" s="161">
        <v>1620.7080000000001</v>
      </c>
      <c r="AZ28" s="161">
        <v>1655.7110000000002</v>
      </c>
      <c r="BA28" s="161">
        <v>1620.1309999999999</v>
      </c>
      <c r="BB28" s="161">
        <v>1603.6470000000002</v>
      </c>
      <c r="BC28" s="161">
        <v>1767.1590000000001</v>
      </c>
      <c r="BD28" s="161">
        <v>2165.7539999999999</v>
      </c>
      <c r="BE28" s="161">
        <v>2410.0329999999999</v>
      </c>
      <c r="BF28" s="161">
        <v>2614.94</v>
      </c>
      <c r="BG28" s="161">
        <v>2692.2280000000001</v>
      </c>
      <c r="BH28" s="239">
        <v>2379.5925143374584</v>
      </c>
      <c r="BI28" s="161">
        <v>1837.3630975898855</v>
      </c>
      <c r="BJ28" s="161">
        <v>1488.0812530592266</v>
      </c>
      <c r="BK28" s="161">
        <v>1240.0749327219526</v>
      </c>
      <c r="BL28" s="161">
        <v>1019.2297363963041</v>
      </c>
      <c r="BM28" s="161">
        <v>573.42465157263109</v>
      </c>
      <c r="BN28" s="161">
        <v>385.58487222799226</v>
      </c>
      <c r="BO28" s="161">
        <v>257.83000969421636</v>
      </c>
      <c r="BP28" s="161">
        <v>181.74617268748545</v>
      </c>
      <c r="BQ28" s="161">
        <v>126.36562807856818</v>
      </c>
      <c r="BR28" s="161">
        <v>93.6580137692699</v>
      </c>
      <c r="BS28" s="161">
        <v>62.818026950391548</v>
      </c>
      <c r="BT28" s="161">
        <v>46.246929954277043</v>
      </c>
      <c r="BU28" s="161">
        <v>33.264070762993541</v>
      </c>
      <c r="BV28" s="161">
        <v>25.29741488734189</v>
      </c>
      <c r="BW28" s="161">
        <v>13.972960794939921</v>
      </c>
      <c r="BX28" s="161">
        <v>8.4216651556987863</v>
      </c>
      <c r="BY28" s="161">
        <v>5.1883944602961058</v>
      </c>
      <c r="BZ28" s="161">
        <v>3.1133546369352243</v>
      </c>
      <c r="CA28" s="161">
        <v>1.7907552020678494</v>
      </c>
      <c r="CB28" s="161">
        <v>1.0479183499307492</v>
      </c>
      <c r="CC28" s="161">
        <v>0</v>
      </c>
      <c r="CD28" s="161">
        <v>0</v>
      </c>
      <c r="CE28" s="161">
        <v>0</v>
      </c>
      <c r="CF28" s="161">
        <v>0</v>
      </c>
      <c r="CG28" s="162">
        <v>0</v>
      </c>
    </row>
    <row r="29" spans="1:94" x14ac:dyDescent="0.35">
      <c r="A29" s="163"/>
      <c r="B29" s="56" t="s">
        <v>541</v>
      </c>
      <c r="AH29" s="161">
        <v>93.471266166347988</v>
      </c>
      <c r="AI29" s="161">
        <v>94.923246999999989</v>
      </c>
      <c r="AJ29" s="161">
        <v>133.38773399999999</v>
      </c>
      <c r="AK29" s="161">
        <v>247.07490900000002</v>
      </c>
      <c r="AL29" s="161">
        <v>357.58954</v>
      </c>
      <c r="AM29" s="161">
        <v>431.42880574999998</v>
      </c>
      <c r="AN29" s="161">
        <v>509.44051474999986</v>
      </c>
      <c r="AO29" s="161">
        <v>568.12316771428561</v>
      </c>
      <c r="AP29" s="161">
        <v>574.2704686666666</v>
      </c>
      <c r="AQ29" s="161">
        <v>536.17211133333342</v>
      </c>
      <c r="AR29" s="161">
        <v>433.57405600000004</v>
      </c>
      <c r="AS29" s="161">
        <v>354.685723</v>
      </c>
      <c r="AT29" s="161">
        <v>376.53609799999998</v>
      </c>
      <c r="AU29" s="161">
        <v>563.69445233333329</v>
      </c>
      <c r="AV29" s="161">
        <v>715.69305299999996</v>
      </c>
      <c r="AW29" s="161">
        <v>769.72457333333318</v>
      </c>
      <c r="AX29" s="161">
        <v>820</v>
      </c>
      <c r="AY29" s="161">
        <v>660</v>
      </c>
      <c r="AZ29" s="161">
        <v>490</v>
      </c>
      <c r="BA29" s="161">
        <v>330</v>
      </c>
      <c r="BB29" s="161">
        <v>305</v>
      </c>
      <c r="BC29" s="161">
        <v>285</v>
      </c>
      <c r="BD29" s="161">
        <v>305</v>
      </c>
      <c r="BE29" s="161">
        <v>284</v>
      </c>
      <c r="BF29" s="161">
        <v>289.81299999999999</v>
      </c>
      <c r="BG29" s="161">
        <v>255.8872903330878</v>
      </c>
      <c r="BH29" s="239">
        <v>142.881</v>
      </c>
      <c r="BI29" s="161">
        <v>24.123565300067376</v>
      </c>
      <c r="BJ29" s="161">
        <v>12.22461096189574</v>
      </c>
      <c r="BK29" s="161">
        <v>0</v>
      </c>
      <c r="BL29" s="161">
        <v>0</v>
      </c>
      <c r="BM29" s="161">
        <v>0</v>
      </c>
      <c r="BN29" s="161">
        <v>0</v>
      </c>
      <c r="BO29" s="161">
        <v>0</v>
      </c>
      <c r="BP29" s="161">
        <v>0</v>
      </c>
      <c r="BQ29" s="161">
        <v>0</v>
      </c>
      <c r="BR29" s="161">
        <v>0</v>
      </c>
      <c r="BS29" s="161">
        <v>0</v>
      </c>
      <c r="BT29" s="161">
        <v>0</v>
      </c>
      <c r="BU29" s="161">
        <v>0</v>
      </c>
      <c r="BV29" s="161">
        <v>0</v>
      </c>
      <c r="BW29" s="161">
        <v>0</v>
      </c>
      <c r="BX29" s="161">
        <v>0</v>
      </c>
      <c r="BY29" s="161">
        <v>0</v>
      </c>
      <c r="BZ29" s="161">
        <v>0</v>
      </c>
      <c r="CA29" s="161">
        <v>0</v>
      </c>
      <c r="CB29" s="161">
        <v>0</v>
      </c>
      <c r="CC29" s="161">
        <v>0</v>
      </c>
      <c r="CD29" s="161">
        <v>0</v>
      </c>
      <c r="CE29" s="161">
        <v>0</v>
      </c>
      <c r="CF29" s="161">
        <v>0</v>
      </c>
      <c r="CG29" s="162">
        <v>0</v>
      </c>
    </row>
    <row r="30" spans="1:94" x14ac:dyDescent="0.35">
      <c r="A30" s="163"/>
      <c r="B30" s="56" t="s">
        <v>542</v>
      </c>
      <c r="AH30" s="161">
        <v>1.5700192131147541</v>
      </c>
      <c r="AI30" s="161">
        <v>2.0185961311475409</v>
      </c>
      <c r="AJ30" s="161">
        <v>2.5145194133333337</v>
      </c>
      <c r="AK30" s="161">
        <v>4.1943370570448213</v>
      </c>
      <c r="AL30" s="161">
        <v>6.0108461111111113</v>
      </c>
      <c r="AM30" s="161">
        <v>8.9534398012422383</v>
      </c>
      <c r="AN30" s="161">
        <v>11.366141948717949</v>
      </c>
      <c r="AO30" s="161">
        <v>12.40421998156682</v>
      </c>
      <c r="AP30" s="161">
        <v>13.377009744444447</v>
      </c>
      <c r="AQ30" s="161">
        <v>18.165157558712117</v>
      </c>
      <c r="AR30" s="161">
        <v>22.602176873111784</v>
      </c>
      <c r="AS30" s="161">
        <v>36.159565949999994</v>
      </c>
      <c r="AT30" s="161">
        <v>60.108176818985882</v>
      </c>
      <c r="AU30" s="161">
        <v>72.762087296663097</v>
      </c>
      <c r="AV30" s="161">
        <v>82.914424675073988</v>
      </c>
      <c r="AW30" s="161">
        <v>91.830058844770917</v>
      </c>
      <c r="AX30" s="161">
        <v>56.148000000000003</v>
      </c>
      <c r="AY30" s="161">
        <v>67.225999999999999</v>
      </c>
      <c r="AZ30" s="161">
        <v>72.277000000000001</v>
      </c>
      <c r="BA30" s="161">
        <v>71.974000000000004</v>
      </c>
      <c r="BB30" s="161">
        <v>72.932000000000002</v>
      </c>
      <c r="BC30" s="161">
        <v>57.133000000000003</v>
      </c>
      <c r="BD30" s="161">
        <v>70.122000000000014</v>
      </c>
      <c r="BE30" s="161">
        <v>82.59</v>
      </c>
      <c r="BF30" s="161">
        <v>93.134</v>
      </c>
      <c r="BG30" s="161">
        <v>93.677999999999997</v>
      </c>
      <c r="BH30" s="239">
        <v>135.55267129489889</v>
      </c>
      <c r="BI30" s="161">
        <v>106.78862109838009</v>
      </c>
      <c r="BJ30" s="161">
        <v>88.301517376407233</v>
      </c>
      <c r="BK30" s="161">
        <v>83.486206160473344</v>
      </c>
      <c r="BL30" s="161">
        <v>74.469583454151902</v>
      </c>
      <c r="BM30" s="161">
        <v>46.082289627416799</v>
      </c>
      <c r="BN30" s="161">
        <v>42.030298381239113</v>
      </c>
      <c r="BO30" s="161">
        <v>38.324695975425612</v>
      </c>
      <c r="BP30" s="161">
        <v>34.26120907045155</v>
      </c>
      <c r="BQ30" s="161">
        <v>25.247131731818119</v>
      </c>
      <c r="BR30" s="161">
        <v>19.689829310529547</v>
      </c>
      <c r="BS30" s="161">
        <v>15.35212329400081</v>
      </c>
      <c r="BT30" s="161">
        <v>12.403655026348911</v>
      </c>
      <c r="BU30" s="161">
        <v>9.3437312563042951</v>
      </c>
      <c r="BV30" s="161">
        <v>7.3839716360874892</v>
      </c>
      <c r="BW30" s="161">
        <v>3.6841308978695588</v>
      </c>
      <c r="BX30" s="161">
        <v>2.3560170094230699</v>
      </c>
      <c r="BY30" s="161">
        <v>1.3616494247968451</v>
      </c>
      <c r="BZ30" s="161">
        <v>0.80700895430719033</v>
      </c>
      <c r="CA30" s="161">
        <v>0.47145260770350222</v>
      </c>
      <c r="CB30" s="161">
        <v>0.27588574818306416</v>
      </c>
      <c r="CC30" s="161">
        <v>0</v>
      </c>
      <c r="CD30" s="161">
        <v>0</v>
      </c>
      <c r="CE30" s="161">
        <v>0</v>
      </c>
      <c r="CF30" s="161">
        <v>0</v>
      </c>
      <c r="CG30" s="162">
        <v>0</v>
      </c>
    </row>
    <row r="31" spans="1:94" ht="26.25" customHeight="1" x14ac:dyDescent="0.35">
      <c r="A31" s="163"/>
      <c r="B31" s="58" t="s">
        <v>543</v>
      </c>
      <c r="AH31" s="161">
        <f>SUM(AH27:AH30)</f>
        <v>284.70328213768914</v>
      </c>
      <c r="AI31" s="161">
        <f t="shared" ref="AI31:CG31" si="7">SUM(AI27:AI30)</f>
        <v>298.96270099999998</v>
      </c>
      <c r="AJ31" s="161">
        <f t="shared" si="7"/>
        <v>391.4684084615385</v>
      </c>
      <c r="AK31" s="161">
        <f t="shared" si="7"/>
        <v>561.31200049999995</v>
      </c>
      <c r="AL31" s="161">
        <f t="shared" si="7"/>
        <v>750.30861275000007</v>
      </c>
      <c r="AM31" s="161">
        <f t="shared" si="7"/>
        <v>878.14178574999994</v>
      </c>
      <c r="AN31" s="161">
        <f t="shared" si="7"/>
        <v>1014.7933787499999</v>
      </c>
      <c r="AO31" s="161">
        <f t="shared" si="7"/>
        <v>1166.1093221428569</v>
      </c>
      <c r="AP31" s="161">
        <f t="shared" si="7"/>
        <v>1239.3574444000001</v>
      </c>
      <c r="AQ31" s="161">
        <f t="shared" si="7"/>
        <v>1280.1058499999999</v>
      </c>
      <c r="AR31" s="161">
        <f t="shared" si="7"/>
        <v>1301.9875330000002</v>
      </c>
      <c r="AS31" s="161">
        <f t="shared" si="7"/>
        <v>1394.0287046666663</v>
      </c>
      <c r="AT31" s="161">
        <f t="shared" si="7"/>
        <v>1573.8905556666666</v>
      </c>
      <c r="AU31" s="161">
        <f t="shared" si="7"/>
        <v>2050.8827199999996</v>
      </c>
      <c r="AV31" s="161">
        <f t="shared" si="7"/>
        <v>2550.1679196666664</v>
      </c>
      <c r="AW31" s="161">
        <f t="shared" si="7"/>
        <v>2828.5325656666664</v>
      </c>
      <c r="AX31" s="161">
        <f t="shared" si="7"/>
        <v>2742.453</v>
      </c>
      <c r="AY31" s="161">
        <f t="shared" si="7"/>
        <v>2697.489</v>
      </c>
      <c r="AZ31" s="161">
        <f t="shared" si="7"/>
        <v>2601.8230000000003</v>
      </c>
      <c r="BA31" s="161">
        <f t="shared" si="7"/>
        <v>2432.8490000000002</v>
      </c>
      <c r="BB31" s="161">
        <f t="shared" si="7"/>
        <v>2412.393</v>
      </c>
      <c r="BC31" s="161">
        <f t="shared" si="7"/>
        <v>2613.9699999999998</v>
      </c>
      <c r="BD31" s="161">
        <f t="shared" si="7"/>
        <v>3186.3219999999997</v>
      </c>
      <c r="BE31" s="161">
        <f t="shared" si="7"/>
        <v>3539.1310000000003</v>
      </c>
      <c r="BF31" s="161">
        <f t="shared" si="7"/>
        <v>3865.9170000000004</v>
      </c>
      <c r="BG31" s="161">
        <f t="shared" si="7"/>
        <v>3964.416290333088</v>
      </c>
      <c r="BH31" s="239">
        <f t="shared" si="7"/>
        <v>3420.8809999999999</v>
      </c>
      <c r="BI31" s="161">
        <f t="shared" si="7"/>
        <v>2550.1235653000672</v>
      </c>
      <c r="BJ31" s="161">
        <f t="shared" si="7"/>
        <v>2062.2246109618955</v>
      </c>
      <c r="BK31" s="161">
        <f t="shared" si="7"/>
        <v>1737.5119804834528</v>
      </c>
      <c r="BL31" s="161">
        <f t="shared" si="7"/>
        <v>1455.6900798477316</v>
      </c>
      <c r="BM31" s="161">
        <f t="shared" si="7"/>
        <v>876.97242974579706</v>
      </c>
      <c r="BN31" s="161">
        <f t="shared" si="7"/>
        <v>633.219714059539</v>
      </c>
      <c r="BO31" s="161">
        <f t="shared" si="7"/>
        <v>451.05771460709821</v>
      </c>
      <c r="BP31" s="161">
        <f t="shared" si="7"/>
        <v>292.27523465753887</v>
      </c>
      <c r="BQ31" s="161">
        <f t="shared" si="7"/>
        <v>172.17469324246855</v>
      </c>
      <c r="BR31" s="161">
        <f t="shared" si="7"/>
        <v>119.49141678258313</v>
      </c>
      <c r="BS31" s="161">
        <f t="shared" si="7"/>
        <v>80.22480311229458</v>
      </c>
      <c r="BT31" s="161">
        <f t="shared" si="7"/>
        <v>59.174369123155117</v>
      </c>
      <c r="BU31" s="161">
        <f t="shared" si="7"/>
        <v>42.607802019297836</v>
      </c>
      <c r="BV31" s="161">
        <f t="shared" si="7"/>
        <v>32.681386523429381</v>
      </c>
      <c r="BW31" s="161">
        <f t="shared" si="7"/>
        <v>17.65709169280948</v>
      </c>
      <c r="BX31" s="161">
        <f t="shared" si="7"/>
        <v>10.777682165121856</v>
      </c>
      <c r="BY31" s="161">
        <f t="shared" si="7"/>
        <v>6.5500438850929505</v>
      </c>
      <c r="BZ31" s="161">
        <f t="shared" si="7"/>
        <v>3.9203635912424146</v>
      </c>
      <c r="CA31" s="161">
        <f t="shared" si="7"/>
        <v>2.2622078097713518</v>
      </c>
      <c r="CB31" s="161">
        <f t="shared" si="7"/>
        <v>1.3238040981138133</v>
      </c>
      <c r="CC31" s="161">
        <f t="shared" si="7"/>
        <v>0</v>
      </c>
      <c r="CD31" s="161">
        <f t="shared" si="7"/>
        <v>0</v>
      </c>
      <c r="CE31" s="161">
        <f t="shared" si="7"/>
        <v>0</v>
      </c>
      <c r="CF31" s="161">
        <f t="shared" si="7"/>
        <v>0</v>
      </c>
      <c r="CG31" s="162">
        <f t="shared" si="7"/>
        <v>0</v>
      </c>
    </row>
    <row r="32" spans="1:94" x14ac:dyDescent="0.35">
      <c r="A32" s="163"/>
      <c r="B32" s="58" t="s">
        <v>544</v>
      </c>
      <c r="AH32" s="161">
        <f>AH31+AH26</f>
        <v>287.50626379634298</v>
      </c>
      <c r="AI32" s="161">
        <f t="shared" ref="AI32:CG32" si="8">AI31+AI26</f>
        <v>302.08045599999997</v>
      </c>
      <c r="AJ32" s="161">
        <f t="shared" si="8"/>
        <v>395.88564615384621</v>
      </c>
      <c r="AK32" s="161">
        <f t="shared" si="8"/>
        <v>564.3645305</v>
      </c>
      <c r="AL32" s="161">
        <f t="shared" si="8"/>
        <v>755.4666057500001</v>
      </c>
      <c r="AM32" s="161">
        <f t="shared" si="8"/>
        <v>882.96256549999998</v>
      </c>
      <c r="AN32" s="161">
        <f t="shared" si="8"/>
        <v>1020.7705977499999</v>
      </c>
      <c r="AO32" s="161">
        <f t="shared" si="8"/>
        <v>1172.1197127142855</v>
      </c>
      <c r="AP32" s="161">
        <f t="shared" si="8"/>
        <v>1245.5755610666668</v>
      </c>
      <c r="AQ32" s="161">
        <f t="shared" si="8"/>
        <v>1291.2906329999998</v>
      </c>
      <c r="AR32" s="161">
        <f t="shared" si="8"/>
        <v>1322.3629533333335</v>
      </c>
      <c r="AS32" s="161">
        <f t="shared" si="8"/>
        <v>1417.252283333333</v>
      </c>
      <c r="AT32" s="161">
        <f t="shared" si="8"/>
        <v>1601.3146243333333</v>
      </c>
      <c r="AU32" s="161">
        <f t="shared" si="8"/>
        <v>2084.0561549999998</v>
      </c>
      <c r="AV32" s="161">
        <f t="shared" si="8"/>
        <v>2588.9620103333332</v>
      </c>
      <c r="AW32" s="161">
        <f t="shared" si="8"/>
        <v>2871.877622</v>
      </c>
      <c r="AX32" s="161">
        <f t="shared" si="8"/>
        <v>2785.9169999999999</v>
      </c>
      <c r="AY32" s="161">
        <f t="shared" si="8"/>
        <v>2744.35</v>
      </c>
      <c r="AZ32" s="161">
        <f t="shared" si="8"/>
        <v>2652.5270000000005</v>
      </c>
      <c r="BA32" s="161">
        <f t="shared" si="8"/>
        <v>2484.4810000000002</v>
      </c>
      <c r="BB32" s="161">
        <f t="shared" si="8"/>
        <v>2465.527</v>
      </c>
      <c r="BC32" s="161">
        <f t="shared" si="8"/>
        <v>2669.0059999999999</v>
      </c>
      <c r="BD32" s="161">
        <f t="shared" si="8"/>
        <v>3249.4639999999995</v>
      </c>
      <c r="BE32" s="161">
        <f t="shared" si="8"/>
        <v>3609.0670000000005</v>
      </c>
      <c r="BF32" s="161">
        <f t="shared" si="8"/>
        <v>3944.82</v>
      </c>
      <c r="BG32" s="161">
        <f t="shared" si="8"/>
        <v>4008.6762903330882</v>
      </c>
      <c r="BH32" s="239">
        <f t="shared" si="8"/>
        <v>3420.8809999999999</v>
      </c>
      <c r="BI32" s="161">
        <f t="shared" si="8"/>
        <v>2550.1235653000672</v>
      </c>
      <c r="BJ32" s="161">
        <f t="shared" si="8"/>
        <v>2062.2246109618955</v>
      </c>
      <c r="BK32" s="161">
        <f t="shared" si="8"/>
        <v>1737.5119804834528</v>
      </c>
      <c r="BL32" s="161">
        <f t="shared" si="8"/>
        <v>1455.6900798477316</v>
      </c>
      <c r="BM32" s="161">
        <f t="shared" si="8"/>
        <v>876.97242974579706</v>
      </c>
      <c r="BN32" s="161">
        <f t="shared" si="8"/>
        <v>633.219714059539</v>
      </c>
      <c r="BO32" s="161">
        <f t="shared" si="8"/>
        <v>451.05771460709821</v>
      </c>
      <c r="BP32" s="161">
        <f t="shared" si="8"/>
        <v>292.27523465753887</v>
      </c>
      <c r="BQ32" s="161">
        <f t="shared" si="8"/>
        <v>172.17469324246855</v>
      </c>
      <c r="BR32" s="161">
        <f t="shared" si="8"/>
        <v>119.49141678258313</v>
      </c>
      <c r="BS32" s="161">
        <f t="shared" si="8"/>
        <v>80.22480311229458</v>
      </c>
      <c r="BT32" s="161">
        <f t="shared" si="8"/>
        <v>59.174369123155117</v>
      </c>
      <c r="BU32" s="161">
        <f t="shared" si="8"/>
        <v>42.607802019297836</v>
      </c>
      <c r="BV32" s="161">
        <f t="shared" si="8"/>
        <v>32.681386523429381</v>
      </c>
      <c r="BW32" s="161">
        <f t="shared" si="8"/>
        <v>17.65709169280948</v>
      </c>
      <c r="BX32" s="161">
        <f t="shared" si="8"/>
        <v>10.777682165121856</v>
      </c>
      <c r="BY32" s="161">
        <f t="shared" si="8"/>
        <v>6.5500438850929505</v>
      </c>
      <c r="BZ32" s="161">
        <f t="shared" si="8"/>
        <v>3.9203635912424146</v>
      </c>
      <c r="CA32" s="161">
        <f t="shared" si="8"/>
        <v>2.2622078097713518</v>
      </c>
      <c r="CB32" s="161">
        <f t="shared" si="8"/>
        <v>1.3238040981138133</v>
      </c>
      <c r="CC32" s="161">
        <f t="shared" si="8"/>
        <v>0</v>
      </c>
      <c r="CD32" s="161">
        <f t="shared" si="8"/>
        <v>0</v>
      </c>
      <c r="CE32" s="161">
        <f t="shared" si="8"/>
        <v>0</v>
      </c>
      <c r="CF32" s="161">
        <f t="shared" si="8"/>
        <v>0</v>
      </c>
      <c r="CG32" s="162">
        <f t="shared" si="8"/>
        <v>0</v>
      </c>
    </row>
    <row r="33" spans="1:85" ht="26.25" customHeight="1" x14ac:dyDescent="0.35">
      <c r="A33" s="163"/>
      <c r="B33" s="63" t="s">
        <v>551</v>
      </c>
      <c r="AH33" s="161"/>
      <c r="AI33" s="161"/>
      <c r="AJ33" s="161"/>
      <c r="AK33" s="161"/>
      <c r="AL33" s="161"/>
      <c r="AM33" s="161"/>
      <c r="AN33" s="161"/>
      <c r="AO33" s="161"/>
      <c r="AP33" s="161"/>
      <c r="AQ33" s="161"/>
      <c r="AR33" s="161"/>
      <c r="AS33" s="161"/>
      <c r="AT33" s="161"/>
      <c r="AU33" s="161"/>
      <c r="AV33" s="161"/>
      <c r="AW33" s="161"/>
      <c r="AX33" s="161"/>
      <c r="AY33" s="161"/>
      <c r="AZ33" s="161"/>
      <c r="BA33" s="161"/>
      <c r="BB33" s="161"/>
      <c r="BC33" s="161"/>
      <c r="BD33" s="161"/>
      <c r="BE33" s="161"/>
      <c r="BF33" s="161"/>
      <c r="BG33" s="161"/>
      <c r="BH33" s="239"/>
      <c r="BI33" s="161"/>
      <c r="BJ33" s="161"/>
      <c r="BK33" s="161"/>
      <c r="BL33" s="161"/>
      <c r="BM33" s="161"/>
      <c r="BN33" s="161"/>
      <c r="BO33" s="161"/>
      <c r="BP33" s="161"/>
      <c r="BQ33" s="161"/>
      <c r="BR33" s="161"/>
      <c r="BS33" s="161"/>
      <c r="BT33" s="161"/>
      <c r="BU33" s="161"/>
      <c r="BV33" s="161"/>
      <c r="BW33" s="161"/>
      <c r="BX33" s="161"/>
      <c r="BY33" s="161"/>
      <c r="BZ33" s="161"/>
      <c r="CA33" s="161"/>
      <c r="CB33" s="161"/>
      <c r="CC33" s="161"/>
      <c r="CD33" s="161"/>
      <c r="CE33" s="161"/>
      <c r="CF33" s="161"/>
      <c r="CG33" s="162"/>
    </row>
    <row r="34" spans="1:85" x14ac:dyDescent="0.35">
      <c r="A34" s="163"/>
      <c r="B34" s="56" t="s">
        <v>538</v>
      </c>
      <c r="AH34" s="161">
        <v>0</v>
      </c>
      <c r="AI34" s="161">
        <v>7.9208541951414011</v>
      </c>
      <c r="AJ34" s="161">
        <v>14.257537551254522</v>
      </c>
      <c r="AK34" s="161">
        <v>18.217964648825223</v>
      </c>
      <c r="AL34" s="161">
        <v>30.891331361051463</v>
      </c>
      <c r="AM34" s="161">
        <v>82.376883629470569</v>
      </c>
      <c r="AN34" s="161">
        <v>158.41708390282801</v>
      </c>
      <c r="AO34" s="161">
        <v>275.64572599092071</v>
      </c>
      <c r="AP34" s="161">
        <v>396.04270975706999</v>
      </c>
      <c r="AQ34" s="161">
        <v>531.48931649398799</v>
      </c>
      <c r="AR34" s="161">
        <v>695.45099833341499</v>
      </c>
      <c r="AS34" s="161">
        <v>875.25438856312473</v>
      </c>
      <c r="AT34" s="161">
        <v>1012.7680845889809</v>
      </c>
      <c r="AU34" s="161">
        <v>1284.9325956024427</v>
      </c>
      <c r="AV34" s="161">
        <v>1549.3917064717893</v>
      </c>
      <c r="AW34" s="161">
        <v>1694.465297394725</v>
      </c>
      <c r="AX34" s="161">
        <v>1703.4202564991706</v>
      </c>
      <c r="AY34" s="161">
        <v>1500.1314740626374</v>
      </c>
      <c r="AZ34" s="161">
        <v>1421.519831098472</v>
      </c>
      <c r="BA34" s="161">
        <v>1299.9456455967315</v>
      </c>
      <c r="BB34" s="161">
        <v>1181.8139462800841</v>
      </c>
      <c r="BC34" s="161">
        <v>1112.7124440704331</v>
      </c>
      <c r="BD34" s="161">
        <v>1077.816952234662</v>
      </c>
      <c r="BE34" s="161">
        <v>1056.9938777475572</v>
      </c>
      <c r="BF34" s="161">
        <v>607.92077511202979</v>
      </c>
      <c r="BG34" s="161">
        <v>239.26332801532695</v>
      </c>
      <c r="BH34" s="239"/>
      <c r="BI34" s="161"/>
      <c r="BJ34" s="161"/>
      <c r="BK34" s="161"/>
      <c r="BL34" s="161"/>
      <c r="BM34" s="161"/>
      <c r="BN34" s="161"/>
      <c r="BO34" s="161"/>
      <c r="BP34" s="161"/>
      <c r="BQ34" s="161"/>
      <c r="BR34" s="161"/>
      <c r="BS34" s="161"/>
      <c r="BT34" s="161"/>
      <c r="BU34" s="161"/>
      <c r="BV34" s="161"/>
      <c r="BW34" s="161"/>
      <c r="BX34" s="161"/>
      <c r="BY34" s="161"/>
      <c r="BZ34" s="161"/>
      <c r="CA34" s="161"/>
      <c r="CB34" s="161"/>
      <c r="CC34" s="161"/>
      <c r="CD34" s="161"/>
      <c r="CE34" s="161"/>
      <c r="CF34" s="161"/>
      <c r="CG34" s="162"/>
    </row>
    <row r="35" spans="1:85" x14ac:dyDescent="0.35">
      <c r="A35" s="163"/>
      <c r="B35" s="56" t="s">
        <v>539</v>
      </c>
      <c r="AH35" s="161">
        <v>0</v>
      </c>
      <c r="AI35" s="161">
        <v>2.0791458048585989</v>
      </c>
      <c r="AJ35" s="161">
        <v>3.7424624487454778</v>
      </c>
      <c r="AK35" s="161">
        <v>4.7820353511747768</v>
      </c>
      <c r="AL35" s="161">
        <v>8.1086686389485365</v>
      </c>
      <c r="AM35" s="161">
        <v>21.623116370529431</v>
      </c>
      <c r="AN35" s="161">
        <v>41.582916097171989</v>
      </c>
      <c r="AO35" s="161">
        <v>72.35427400907929</v>
      </c>
      <c r="AP35" s="161">
        <v>103.95729024293001</v>
      </c>
      <c r="AQ35" s="161">
        <v>139.51068350601201</v>
      </c>
      <c r="AR35" s="161">
        <v>182.54900166658501</v>
      </c>
      <c r="AS35" s="161">
        <v>229.74561143687527</v>
      </c>
      <c r="AT35" s="161">
        <v>251.9138825897187</v>
      </c>
      <c r="AU35" s="161">
        <v>322.46952062524298</v>
      </c>
      <c r="AV35" s="161">
        <v>389.73388162224228</v>
      </c>
      <c r="AW35" s="161">
        <v>462.72661970850959</v>
      </c>
      <c r="AX35" s="161">
        <v>478.80049192921024</v>
      </c>
      <c r="AY35" s="161">
        <v>480.76420050781519</v>
      </c>
      <c r="AZ35" s="161">
        <v>487.18098724935635</v>
      </c>
      <c r="BA35" s="161">
        <v>493.93324999863</v>
      </c>
      <c r="BB35" s="161">
        <v>496.25659195105163</v>
      </c>
      <c r="BC35" s="161">
        <v>496.5127764741809</v>
      </c>
      <c r="BD35" s="161">
        <v>485.25471579187501</v>
      </c>
      <c r="BE35" s="161">
        <v>489.04849039406668</v>
      </c>
      <c r="BF35" s="161">
        <v>147.12428187369665</v>
      </c>
      <c r="BG35" s="161">
        <v>64.975747559198723</v>
      </c>
      <c r="BH35" s="239"/>
      <c r="BI35" s="161"/>
      <c r="BJ35" s="161"/>
      <c r="BK35" s="161"/>
      <c r="BL35" s="161"/>
      <c r="BM35" s="161"/>
      <c r="BN35" s="161"/>
      <c r="BO35" s="161"/>
      <c r="BP35" s="161"/>
      <c r="BQ35" s="161"/>
      <c r="BR35" s="161"/>
      <c r="BS35" s="161"/>
      <c r="BT35" s="161"/>
      <c r="BU35" s="161"/>
      <c r="BV35" s="161"/>
      <c r="BW35" s="161"/>
      <c r="BX35" s="161"/>
      <c r="BY35" s="161"/>
      <c r="BZ35" s="161"/>
      <c r="CA35" s="161"/>
      <c r="CB35" s="161"/>
      <c r="CC35" s="161"/>
      <c r="CD35" s="161"/>
      <c r="CE35" s="161"/>
      <c r="CF35" s="161"/>
      <c r="CG35" s="162"/>
    </row>
    <row r="36" spans="1:85" ht="39" customHeight="1" x14ac:dyDescent="0.35">
      <c r="A36" s="163"/>
      <c r="B36" s="49" t="s">
        <v>552</v>
      </c>
      <c r="C36" s="10"/>
      <c r="AH36" s="161"/>
      <c r="AI36" s="161"/>
      <c r="AJ36" s="161"/>
      <c r="AK36" s="161"/>
      <c r="AL36" s="161"/>
      <c r="AM36" s="161"/>
      <c r="AN36" s="161"/>
      <c r="AO36" s="161"/>
      <c r="AP36" s="161"/>
      <c r="AQ36" s="161"/>
      <c r="AR36" s="161"/>
      <c r="AS36" s="161"/>
      <c r="AT36" s="161"/>
      <c r="AU36" s="161"/>
      <c r="AV36" s="161"/>
      <c r="AW36" s="161"/>
      <c r="AX36" s="161"/>
      <c r="AY36" s="161"/>
      <c r="AZ36" s="161"/>
      <c r="BA36" s="161"/>
      <c r="BB36" s="161"/>
      <c r="BC36" s="161"/>
      <c r="BD36" s="161"/>
      <c r="BE36" s="161"/>
      <c r="BF36" s="161"/>
      <c r="BG36" s="161"/>
      <c r="BH36" s="239"/>
      <c r="BI36" s="161"/>
      <c r="BJ36" s="161"/>
      <c r="BK36" s="161"/>
      <c r="BL36" s="161"/>
      <c r="BM36" s="161"/>
      <c r="BN36" s="161"/>
      <c r="BO36" s="161"/>
      <c r="BP36" s="161"/>
      <c r="BQ36" s="161"/>
      <c r="BR36" s="161"/>
      <c r="BS36" s="161"/>
      <c r="BT36" s="161"/>
      <c r="BU36" s="161"/>
      <c r="BV36" s="161"/>
      <c r="BW36" s="161"/>
      <c r="BX36" s="161"/>
      <c r="BY36" s="161"/>
      <c r="BZ36" s="161"/>
      <c r="CA36" s="161"/>
      <c r="CB36" s="161"/>
      <c r="CC36" s="161"/>
      <c r="CD36" s="161"/>
      <c r="CE36" s="161"/>
      <c r="CF36" s="161"/>
      <c r="CG36" s="162"/>
    </row>
    <row r="37" spans="1:85" x14ac:dyDescent="0.35">
      <c r="A37" s="163"/>
      <c r="B37" s="56" t="s">
        <v>538</v>
      </c>
      <c r="AH37" s="161">
        <f>AH6-AH26-AH34</f>
        <v>558.19701834134617</v>
      </c>
      <c r="AI37" s="161">
        <f t="shared" ref="AI37:CE38" si="9">AI6-AI26-AI34</f>
        <v>612.96139080485864</v>
      </c>
      <c r="AJ37" s="161">
        <f t="shared" si="9"/>
        <v>710.32522475643782</v>
      </c>
      <c r="AK37" s="161">
        <f t="shared" si="9"/>
        <v>902.85950535117468</v>
      </c>
      <c r="AL37" s="161">
        <f t="shared" si="9"/>
        <v>904.9506756389485</v>
      </c>
      <c r="AM37" s="161">
        <f t="shared" si="9"/>
        <v>897.80233662052933</v>
      </c>
      <c r="AN37" s="161">
        <f t="shared" si="9"/>
        <v>1024.605697097172</v>
      </c>
      <c r="AO37" s="161">
        <f t="shared" si="9"/>
        <v>1089.3438834376507</v>
      </c>
      <c r="AP37" s="161">
        <f t="shared" si="9"/>
        <v>1055.7391735762633</v>
      </c>
      <c r="AQ37" s="161">
        <f t="shared" si="9"/>
        <v>1031.3259005060122</v>
      </c>
      <c r="AR37" s="161">
        <f t="shared" si="9"/>
        <v>1138.1505813332519</v>
      </c>
      <c r="AS37" s="161">
        <f t="shared" si="9"/>
        <v>1151.5800327702086</v>
      </c>
      <c r="AT37" s="161">
        <f t="shared" si="9"/>
        <v>1264.9928467443524</v>
      </c>
      <c r="AU37" s="161">
        <f t="shared" si="9"/>
        <v>1439.8939693975572</v>
      </c>
      <c r="AV37" s="161">
        <f t="shared" si="9"/>
        <v>2139.8142028615439</v>
      </c>
      <c r="AW37" s="161">
        <f t="shared" si="9"/>
        <v>2201.1896462719415</v>
      </c>
      <c r="AX37" s="161">
        <f t="shared" si="9"/>
        <v>2222.1157435008295</v>
      </c>
      <c r="AY37" s="161">
        <f t="shared" si="9"/>
        <v>2341.0075259373625</v>
      </c>
      <c r="AZ37" s="161">
        <f t="shared" si="9"/>
        <v>2342.7761689015279</v>
      </c>
      <c r="BA37" s="161">
        <f t="shared" si="9"/>
        <v>2421.4223544032684</v>
      </c>
      <c r="BB37" s="161">
        <f t="shared" si="9"/>
        <v>2384.0520537199159</v>
      </c>
      <c r="BC37" s="161">
        <f t="shared" si="9"/>
        <v>2613.2515559295671</v>
      </c>
      <c r="BD37" s="161">
        <f t="shared" si="9"/>
        <v>2954.0410477653381</v>
      </c>
      <c r="BE37" s="161">
        <f t="shared" si="9"/>
        <v>3359.0701222524431</v>
      </c>
      <c r="BF37" s="161">
        <f t="shared" si="9"/>
        <v>3797.17622488797</v>
      </c>
      <c r="BG37" s="161">
        <f t="shared" si="9"/>
        <v>4567.6617954197345</v>
      </c>
      <c r="BH37" s="239">
        <f t="shared" si="9"/>
        <v>5970.616</v>
      </c>
      <c r="BI37" s="161">
        <f t="shared" si="9"/>
        <v>6426.2752195999992</v>
      </c>
      <c r="BJ37" s="161">
        <f t="shared" si="9"/>
        <v>6868.5436595999981</v>
      </c>
      <c r="BK37" s="161">
        <f t="shared" si="9"/>
        <v>7367.1248207140325</v>
      </c>
      <c r="BL37" s="161">
        <f t="shared" si="9"/>
        <v>7703.3184822999983</v>
      </c>
      <c r="BM37" s="161">
        <f t="shared" si="9"/>
        <v>8128.8851483599992</v>
      </c>
      <c r="BN37" s="161">
        <f t="shared" si="9"/>
        <v>8242.1568431600008</v>
      </c>
      <c r="BO37" s="161">
        <f t="shared" si="9"/>
        <v>8052.1531093100002</v>
      </c>
      <c r="BP37" s="161">
        <f t="shared" si="9"/>
        <v>7510.8751163199995</v>
      </c>
      <c r="BQ37" s="161">
        <f t="shared" si="9"/>
        <v>7041.5234761999718</v>
      </c>
      <c r="BR37" s="161">
        <f t="shared" si="9"/>
        <v>6576.0799377400017</v>
      </c>
      <c r="BS37" s="161">
        <f t="shared" si="9"/>
        <v>6078.7060508699969</v>
      </c>
      <c r="BT37" s="161">
        <f t="shared" si="9"/>
        <v>5665.5855551100012</v>
      </c>
      <c r="BU37" s="161">
        <f t="shared" si="9"/>
        <v>5367.6480182400001</v>
      </c>
      <c r="BV37" s="161">
        <f t="shared" si="9"/>
        <v>5139.8772267200002</v>
      </c>
      <c r="BW37" s="161">
        <f t="shared" si="9"/>
        <v>5060.8868007399997</v>
      </c>
      <c r="BX37" s="161">
        <f t="shared" si="9"/>
        <v>5070.9368241999991</v>
      </c>
      <c r="BY37" s="161">
        <f t="shared" si="9"/>
        <v>4834.3991158399986</v>
      </c>
      <c r="BZ37" s="161">
        <f t="shared" si="9"/>
        <v>4935.3102140100009</v>
      </c>
      <c r="CA37" s="161">
        <f t="shared" si="9"/>
        <v>5467.1379150099983</v>
      </c>
      <c r="CB37" s="161">
        <f t="shared" si="9"/>
        <v>5888.3507128609017</v>
      </c>
      <c r="CC37" s="161">
        <f t="shared" si="9"/>
        <v>5945.6625462601423</v>
      </c>
      <c r="CD37" s="161">
        <f t="shared" si="9"/>
        <v>5901.895389457306</v>
      </c>
      <c r="CE37" s="161">
        <f t="shared" si="9"/>
        <v>5730.4806135637409</v>
      </c>
      <c r="CF37" s="161">
        <f>CF6-CF26-CF34</f>
        <v>5684.2890951725749</v>
      </c>
      <c r="CG37" s="162">
        <f>CG6-CG26-CG34</f>
        <v>5684.8232986097682</v>
      </c>
    </row>
    <row r="38" spans="1:85" x14ac:dyDescent="0.35">
      <c r="A38" s="163"/>
      <c r="B38" s="56" t="s">
        <v>539</v>
      </c>
      <c r="AH38" s="161">
        <f>AH7-AH27-AH35</f>
        <v>122.48885855444965</v>
      </c>
      <c r="AI38" s="161">
        <f t="shared" si="9"/>
        <v>135.50345032628894</v>
      </c>
      <c r="AJ38" s="161">
        <f t="shared" si="9"/>
        <v>158.77587496458787</v>
      </c>
      <c r="AK38" s="161">
        <f t="shared" si="9"/>
        <v>181.18301720587004</v>
      </c>
      <c r="AL38" s="161">
        <f t="shared" si="9"/>
        <v>237.14552497216258</v>
      </c>
      <c r="AM38" s="161">
        <f t="shared" si="9"/>
        <v>264.28618243071281</v>
      </c>
      <c r="AN38" s="161">
        <f t="shared" si="9"/>
        <v>290.40944935154596</v>
      </c>
      <c r="AO38" s="161">
        <f t="shared" si="9"/>
        <v>333.52657011534467</v>
      </c>
      <c r="AP38" s="161">
        <f t="shared" si="9"/>
        <v>402.43592056818107</v>
      </c>
      <c r="AQ38" s="161">
        <f t="shared" si="9"/>
        <v>408.95742538603349</v>
      </c>
      <c r="AR38" s="161">
        <f t="shared" si="9"/>
        <v>530.26624320652672</v>
      </c>
      <c r="AS38" s="161">
        <f t="shared" si="9"/>
        <v>583.9168228464581</v>
      </c>
      <c r="AT38" s="161">
        <f t="shared" si="9"/>
        <v>724.57480122926722</v>
      </c>
      <c r="AU38" s="161">
        <f t="shared" si="9"/>
        <v>900.23829633808691</v>
      </c>
      <c r="AV38" s="161">
        <f t="shared" si="9"/>
        <v>1253.9036907194984</v>
      </c>
      <c r="AW38" s="161">
        <f t="shared" si="9"/>
        <v>1569.0051014695946</v>
      </c>
      <c r="AX38" s="161">
        <f t="shared" si="9"/>
        <v>1978.0885080707899</v>
      </c>
      <c r="AY38" s="161">
        <f t="shared" si="9"/>
        <v>2391.6807994921851</v>
      </c>
      <c r="AZ38" s="161">
        <f t="shared" si="9"/>
        <v>2635.9840127506436</v>
      </c>
      <c r="BA38" s="161">
        <f t="shared" si="9"/>
        <v>2774.32275000137</v>
      </c>
      <c r="BB38" s="161">
        <f t="shared" si="9"/>
        <v>2920.9294080489485</v>
      </c>
      <c r="BC38" s="161">
        <f t="shared" si="9"/>
        <v>3049.8092235258191</v>
      </c>
      <c r="BD38" s="161">
        <f t="shared" si="9"/>
        <v>3269.2992842081248</v>
      </c>
      <c r="BE38" s="161">
        <f t="shared" si="9"/>
        <v>3517.4435096059333</v>
      </c>
      <c r="BF38" s="161">
        <f t="shared" si="9"/>
        <v>3757.8457181263038</v>
      </c>
      <c r="BG38" s="161">
        <f t="shared" si="9"/>
        <v>4017.4012524408013</v>
      </c>
      <c r="BH38" s="239">
        <f t="shared" si="9"/>
        <v>3953.7842532317363</v>
      </c>
      <c r="BI38" s="161">
        <f t="shared" si="9"/>
        <v>3950.3417630533431</v>
      </c>
      <c r="BJ38" s="161">
        <f t="shared" si="9"/>
        <v>4100.6338335056571</v>
      </c>
      <c r="BK38" s="161">
        <f t="shared" si="9"/>
        <v>4642.9075633741932</v>
      </c>
      <c r="BL38" s="161">
        <f t="shared" si="9"/>
        <v>4799.5690843548891</v>
      </c>
      <c r="BM38" s="161">
        <f t="shared" si="9"/>
        <v>5413.8919304595684</v>
      </c>
      <c r="BN38" s="161">
        <f t="shared" si="9"/>
        <v>5706.3128426790163</v>
      </c>
      <c r="BO38" s="161">
        <f>BO7-BO27-BO35</f>
        <v>6042.9685290972529</v>
      </c>
      <c r="BP38" s="161">
        <f t="shared" si="9"/>
        <v>6888.0399773750541</v>
      </c>
      <c r="BQ38" s="161">
        <f t="shared" si="9"/>
        <v>7868.9157778272302</v>
      </c>
      <c r="BR38" s="161">
        <f t="shared" si="9"/>
        <v>9180.1627341628191</v>
      </c>
      <c r="BS38" s="161">
        <f t="shared" si="9"/>
        <v>10046.023330066584</v>
      </c>
      <c r="BT38" s="161">
        <f t="shared" si="9"/>
        <v>10242.641296117346</v>
      </c>
      <c r="BU38" s="161">
        <f t="shared" si="9"/>
        <v>10670.527998548816</v>
      </c>
      <c r="BV38" s="161">
        <f t="shared" si="9"/>
        <v>10538.156249457021</v>
      </c>
      <c r="BW38" s="161">
        <f t="shared" si="9"/>
        <v>9340.4381911359033</v>
      </c>
      <c r="BX38" s="161">
        <f t="shared" si="9"/>
        <v>8817.8220353815923</v>
      </c>
      <c r="BY38" s="161">
        <f t="shared" si="9"/>
        <v>8182.6123305861684</v>
      </c>
      <c r="BZ38" s="161">
        <f t="shared" si="9"/>
        <v>7561.967695682948</v>
      </c>
      <c r="CA38" s="161">
        <f t="shared" si="9"/>
        <v>7446.2913998596332</v>
      </c>
      <c r="CB38" s="161">
        <f t="shared" si="9"/>
        <v>7137.114014693133</v>
      </c>
      <c r="CC38" s="161">
        <f t="shared" si="9"/>
        <v>2901.4210434537686</v>
      </c>
      <c r="CD38" s="161">
        <f t="shared" si="9"/>
        <v>37.163382483810878</v>
      </c>
      <c r="CE38" s="161">
        <f t="shared" si="9"/>
        <v>-3.0503640778428864</v>
      </c>
      <c r="CF38" s="161">
        <f>CF7-CF27-CF35</f>
        <v>-3.117442304750921</v>
      </c>
      <c r="CG38" s="162">
        <f>CG7-CG27-CG35</f>
        <v>-3.1856361532018762</v>
      </c>
    </row>
    <row r="39" spans="1:85" x14ac:dyDescent="0.35">
      <c r="A39" s="163"/>
      <c r="B39" s="56" t="s">
        <v>540</v>
      </c>
      <c r="AH39" s="161">
        <f>AH8-AH28</f>
        <v>151.84914468732393</v>
      </c>
      <c r="AI39" s="161">
        <f t="shared" ref="AI39:CG41" si="10">AI8-AI28</f>
        <v>161.396546</v>
      </c>
      <c r="AJ39" s="161">
        <f t="shared" si="10"/>
        <v>189.91550753846153</v>
      </c>
      <c r="AK39" s="161">
        <f t="shared" si="10"/>
        <v>266.61219299999999</v>
      </c>
      <c r="AL39" s="161">
        <f t="shared" si="10"/>
        <v>407.03757974999996</v>
      </c>
      <c r="AM39" s="161">
        <f t="shared" si="10"/>
        <v>537.33116100000007</v>
      </c>
      <c r="AN39" s="161">
        <f t="shared" si="10"/>
        <v>613.02091249999989</v>
      </c>
      <c r="AO39" s="161">
        <f t="shared" si="10"/>
        <v>753.53722142857146</v>
      </c>
      <c r="AP39" s="161">
        <f t="shared" si="10"/>
        <v>863.89682319999997</v>
      </c>
      <c r="AQ39" s="161">
        <f t="shared" si="10"/>
        <v>908.76331000000005</v>
      </c>
      <c r="AR39" s="161">
        <f t="shared" si="10"/>
        <v>975.37345499999992</v>
      </c>
      <c r="AS39" s="161">
        <f t="shared" si="10"/>
        <v>1015.1541500000002</v>
      </c>
      <c r="AT39" s="161">
        <f t="shared" si="10"/>
        <v>1254.7130353333334</v>
      </c>
      <c r="AU39" s="161">
        <f t="shared" si="10"/>
        <v>1621.8660026666669</v>
      </c>
      <c r="AV39" s="161">
        <f t="shared" si="10"/>
        <v>1951.8019856666667</v>
      </c>
      <c r="AW39" s="161">
        <f t="shared" si="10"/>
        <v>2094.2903453333338</v>
      </c>
      <c r="AX39" s="161">
        <f t="shared" si="10"/>
        <v>2485.806</v>
      </c>
      <c r="AY39" s="161">
        <f t="shared" si="10"/>
        <v>2644.2919999999999</v>
      </c>
      <c r="AZ39" s="161">
        <f t="shared" si="10"/>
        <v>2657.2889999999998</v>
      </c>
      <c r="BA39" s="161">
        <f t="shared" si="10"/>
        <v>2485.8690000000001</v>
      </c>
      <c r="BB39" s="161">
        <f t="shared" si="10"/>
        <v>2337.3530000000001</v>
      </c>
      <c r="BC39" s="161">
        <f t="shared" si="10"/>
        <v>2195.8409999999999</v>
      </c>
      <c r="BD39" s="161">
        <f t="shared" si="10"/>
        <v>2168.2460000000001</v>
      </c>
      <c r="BE39" s="161">
        <f t="shared" si="10"/>
        <v>2109.9670000000001</v>
      </c>
      <c r="BF39" s="161">
        <f t="shared" si="10"/>
        <v>2011.06</v>
      </c>
      <c r="BG39" s="161">
        <f t="shared" si="10"/>
        <v>2161.7719999999999</v>
      </c>
      <c r="BH39" s="239">
        <f t="shared" si="10"/>
        <v>2217.1601861909335</v>
      </c>
      <c r="BI39" s="161">
        <f t="shared" si="10"/>
        <v>2105.6454449380922</v>
      </c>
      <c r="BJ39" s="161">
        <f t="shared" si="10"/>
        <v>2116.3850352606423</v>
      </c>
      <c r="BK39" s="161">
        <f t="shared" si="10"/>
        <v>2145.6769502982315</v>
      </c>
      <c r="BL39" s="161">
        <f t="shared" si="10"/>
        <v>2042.0937964678544</v>
      </c>
      <c r="BM39" s="161">
        <f t="shared" si="10"/>
        <v>2268.9005564261188</v>
      </c>
      <c r="BN39" s="161">
        <f t="shared" si="10"/>
        <v>2200.6879547325525</v>
      </c>
      <c r="BO39" s="161">
        <f t="shared" si="10"/>
        <v>2046.557400271515</v>
      </c>
      <c r="BP39" s="161">
        <f t="shared" si="10"/>
        <v>1928.7480865398493</v>
      </c>
      <c r="BQ39" s="161">
        <f t="shared" si="10"/>
        <v>1730.1651089447923</v>
      </c>
      <c r="BR39" s="161">
        <f t="shared" si="10"/>
        <v>1605.1906213365639</v>
      </c>
      <c r="BS39" s="161">
        <f t="shared" si="10"/>
        <v>1495.4882819575969</v>
      </c>
      <c r="BT39" s="161">
        <f t="shared" si="10"/>
        <v>1351.1295209249047</v>
      </c>
      <c r="BU39" s="161">
        <f t="shared" si="10"/>
        <v>1311.174943642415</v>
      </c>
      <c r="BV39" s="161">
        <f t="shared" si="10"/>
        <v>1098.2113015943776</v>
      </c>
      <c r="BW39" s="161">
        <f t="shared" si="10"/>
        <v>704.12245497806555</v>
      </c>
      <c r="BX39" s="161">
        <f t="shared" si="10"/>
        <v>552.11867258829955</v>
      </c>
      <c r="BY39" s="161">
        <f t="shared" si="10"/>
        <v>351.16385913494923</v>
      </c>
      <c r="BZ39" s="161">
        <f t="shared" si="10"/>
        <v>347.97194568838967</v>
      </c>
      <c r="CA39" s="161">
        <f t="shared" si="10"/>
        <v>230.52178175290703</v>
      </c>
      <c r="CB39" s="161">
        <f t="shared" si="10"/>
        <v>84.574332664044618</v>
      </c>
      <c r="CC39" s="161">
        <f t="shared" si="10"/>
        <v>3.1133760360330703E-2</v>
      </c>
      <c r="CD39" s="161">
        <f t="shared" si="10"/>
        <v>-6.9571706024110336E-2</v>
      </c>
      <c r="CE39" s="161">
        <f t="shared" si="10"/>
        <v>-0.8764450424187914</v>
      </c>
      <c r="CF39" s="161">
        <f t="shared" si="10"/>
        <v>-1.0686791970504328</v>
      </c>
      <c r="CG39" s="162">
        <f t="shared" si="10"/>
        <v>-1.107257915091391</v>
      </c>
    </row>
    <row r="40" spans="1:85" x14ac:dyDescent="0.35">
      <c r="A40" s="163"/>
      <c r="B40" s="56" t="s">
        <v>541</v>
      </c>
      <c r="AH40" s="161">
        <f>AH9-AH29</f>
        <v>421.52873383365204</v>
      </c>
      <c r="AI40" s="161">
        <f t="shared" si="10"/>
        <v>428.076753</v>
      </c>
      <c r="AJ40" s="161">
        <f t="shared" si="10"/>
        <v>660.61226599999998</v>
      </c>
      <c r="AK40" s="161">
        <f t="shared" si="10"/>
        <v>1264.965091</v>
      </c>
      <c r="AL40" s="161">
        <f t="shared" si="10"/>
        <v>2209.4104600000001</v>
      </c>
      <c r="AM40" s="161">
        <f t="shared" si="10"/>
        <v>2825.5711942500002</v>
      </c>
      <c r="AN40" s="161">
        <f t="shared" si="10"/>
        <v>3220.5594852500003</v>
      </c>
      <c r="AO40" s="161">
        <f t="shared" si="10"/>
        <v>3645.8768322857145</v>
      </c>
      <c r="AP40" s="161">
        <f t="shared" si="10"/>
        <v>3761.7295313333334</v>
      </c>
      <c r="AQ40" s="161">
        <f t="shared" si="10"/>
        <v>3448.8278886666667</v>
      </c>
      <c r="AR40" s="161">
        <f t="shared" si="10"/>
        <v>2611.4259440000001</v>
      </c>
      <c r="AS40" s="161">
        <f t="shared" si="10"/>
        <v>2276.3142769999999</v>
      </c>
      <c r="AT40" s="161">
        <f t="shared" si="10"/>
        <v>2563.941902</v>
      </c>
      <c r="AU40" s="161">
        <f t="shared" si="10"/>
        <v>3636.3055476666668</v>
      </c>
      <c r="AV40" s="161">
        <f t="shared" si="10"/>
        <v>4663.306947</v>
      </c>
      <c r="AW40" s="161">
        <f t="shared" si="10"/>
        <v>4967.275426666667</v>
      </c>
      <c r="AX40" s="161">
        <f t="shared" si="10"/>
        <v>4363</v>
      </c>
      <c r="AY40" s="161">
        <f t="shared" si="10"/>
        <v>4163</v>
      </c>
      <c r="AZ40" s="161">
        <f t="shared" si="10"/>
        <v>3702.2150000000001</v>
      </c>
      <c r="BA40" s="161">
        <f t="shared" si="10"/>
        <v>3088.4580000000001</v>
      </c>
      <c r="BB40" s="161">
        <f t="shared" si="10"/>
        <v>2778.4490000000001</v>
      </c>
      <c r="BC40" s="161">
        <f t="shared" si="10"/>
        <v>2511.067</v>
      </c>
      <c r="BD40" s="161">
        <f t="shared" si="10"/>
        <v>2130.2660000000001</v>
      </c>
      <c r="BE40" s="161">
        <f t="shared" si="10"/>
        <v>1851.8090000000002</v>
      </c>
      <c r="BF40" s="161">
        <f t="shared" si="10"/>
        <v>1815.6551379400003</v>
      </c>
      <c r="BG40" s="161">
        <f t="shared" si="10"/>
        <v>1796.0921970551724</v>
      </c>
      <c r="BH40" s="239">
        <f t="shared" si="10"/>
        <v>1616.366</v>
      </c>
      <c r="BI40" s="161">
        <f t="shared" si="10"/>
        <v>1800.8370419799328</v>
      </c>
      <c r="BJ40" s="161">
        <f t="shared" si="10"/>
        <v>1949.6482782981043</v>
      </c>
      <c r="BK40" s="161">
        <f t="shared" si="10"/>
        <v>1817.4577446102965</v>
      </c>
      <c r="BL40" s="161">
        <f t="shared" si="10"/>
        <v>2129.1275195499998</v>
      </c>
      <c r="BM40" s="161">
        <f t="shared" si="10"/>
        <v>3595.32545321</v>
      </c>
      <c r="BN40" s="161">
        <f t="shared" si="10"/>
        <v>3672.3248568335066</v>
      </c>
      <c r="BO40" s="161">
        <f t="shared" si="10"/>
        <v>4184.1081413699985</v>
      </c>
      <c r="BP40" s="161">
        <f t="shared" si="10"/>
        <v>4507.4715771600004</v>
      </c>
      <c r="BQ40" s="161">
        <f t="shared" si="10"/>
        <v>3811.3202527161902</v>
      </c>
      <c r="BR40" s="161">
        <f t="shared" si="10"/>
        <v>2695.8303489699992</v>
      </c>
      <c r="BS40" s="161">
        <f t="shared" si="10"/>
        <v>2003.6174202700001</v>
      </c>
      <c r="BT40" s="161">
        <f t="shared" si="10"/>
        <v>1611.2098276999998</v>
      </c>
      <c r="BU40" s="161">
        <f t="shared" si="10"/>
        <v>1442.7194395999989</v>
      </c>
      <c r="BV40" s="161">
        <f t="shared" si="10"/>
        <v>1143.9083112699998</v>
      </c>
      <c r="BW40" s="161">
        <f t="shared" si="10"/>
        <v>602.98041054999987</v>
      </c>
      <c r="BX40" s="161">
        <f t="shared" si="10"/>
        <v>435.2048795899999</v>
      </c>
      <c r="BY40" s="161">
        <f t="shared" si="10"/>
        <v>300.02276639000013</v>
      </c>
      <c r="BZ40" s="161">
        <f t="shared" si="10"/>
        <v>225.14763906000002</v>
      </c>
      <c r="CA40" s="161">
        <f t="shared" si="10"/>
        <v>144.71700034999998</v>
      </c>
      <c r="CB40" s="161">
        <f t="shared" si="10"/>
        <v>85.403010923047972</v>
      </c>
      <c r="CC40" s="161">
        <f t="shared" si="10"/>
        <v>0.24968879096302019</v>
      </c>
      <c r="CD40" s="161">
        <f t="shared" si="10"/>
        <v>-0.13758686486378721</v>
      </c>
      <c r="CE40" s="161">
        <f t="shared" si="10"/>
        <v>-0.14082971835592709</v>
      </c>
      <c r="CF40" s="161">
        <f t="shared" si="10"/>
        <v>-0.14398300732304567</v>
      </c>
      <c r="CG40" s="162">
        <f t="shared" si="10"/>
        <v>-0.1471993620695066</v>
      </c>
    </row>
    <row r="41" spans="1:85" x14ac:dyDescent="0.35">
      <c r="A41" s="163"/>
      <c r="B41" s="56" t="s">
        <v>542</v>
      </c>
      <c r="AH41" s="161">
        <f>AH10-AH30</f>
        <v>19.429980786885245</v>
      </c>
      <c r="AI41" s="161">
        <f t="shared" si="10"/>
        <v>24.98140386885246</v>
      </c>
      <c r="AJ41" s="161">
        <f t="shared" si="10"/>
        <v>31.485480586666668</v>
      </c>
      <c r="AK41" s="161">
        <f t="shared" si="10"/>
        <v>42.065662942955178</v>
      </c>
      <c r="AL41" s="161">
        <f t="shared" si="10"/>
        <v>58.989153888888886</v>
      </c>
      <c r="AM41" s="161">
        <f t="shared" si="10"/>
        <v>80.04656019875776</v>
      </c>
      <c r="AN41" s="161">
        <f t="shared" si="10"/>
        <v>100.63385805128205</v>
      </c>
      <c r="AO41" s="161">
        <f t="shared" si="10"/>
        <v>103.59578001843317</v>
      </c>
      <c r="AP41" s="161">
        <f t="shared" si="10"/>
        <v>135.62299025555555</v>
      </c>
      <c r="AQ41" s="161">
        <f t="shared" si="10"/>
        <v>195.83484244128789</v>
      </c>
      <c r="AR41" s="161">
        <f t="shared" si="10"/>
        <v>126.39782312688821</v>
      </c>
      <c r="AS41" s="161">
        <f t="shared" si="10"/>
        <v>125.84043405</v>
      </c>
      <c r="AT41" s="161">
        <f t="shared" si="10"/>
        <v>220.96582318101412</v>
      </c>
      <c r="AU41" s="161">
        <f t="shared" si="10"/>
        <v>356.26081221506735</v>
      </c>
      <c r="AV41" s="161">
        <f t="shared" si="10"/>
        <v>253.07357532492722</v>
      </c>
      <c r="AW41" s="161">
        <f t="shared" si="10"/>
        <v>248.79294115522868</v>
      </c>
      <c r="AX41" s="161">
        <f t="shared" si="10"/>
        <v>369.89999999999884</v>
      </c>
      <c r="AY41" s="161">
        <f t="shared" si="10"/>
        <v>427.30699999999945</v>
      </c>
      <c r="AZ41" s="161">
        <f t="shared" si="10"/>
        <v>378.41800000000001</v>
      </c>
      <c r="BA41" s="161">
        <f t="shared" si="10"/>
        <v>335.34300000000093</v>
      </c>
      <c r="BB41" s="161">
        <f t="shared" si="10"/>
        <v>309.75799999999867</v>
      </c>
      <c r="BC41" s="161">
        <f t="shared" si="10"/>
        <v>230.18900000000011</v>
      </c>
      <c r="BD41" s="161">
        <f t="shared" si="10"/>
        <v>222.10499999999894</v>
      </c>
      <c r="BE41" s="161">
        <f t="shared" si="10"/>
        <v>243.31711941217159</v>
      </c>
      <c r="BF41" s="161">
        <f t="shared" si="10"/>
        <v>261.18071095259984</v>
      </c>
      <c r="BG41" s="161">
        <f t="shared" si="10"/>
        <v>391.25825241992959</v>
      </c>
      <c r="BH41" s="239">
        <f t="shared" si="10"/>
        <v>579.968560577331</v>
      </c>
      <c r="BI41" s="161">
        <f t="shared" si="10"/>
        <v>568.00879661356441</v>
      </c>
      <c r="BJ41" s="161">
        <f t="shared" si="10"/>
        <v>571.75198014370062</v>
      </c>
      <c r="BK41" s="161">
        <f t="shared" si="10"/>
        <v>501.8893751028902</v>
      </c>
      <c r="BL41" s="161">
        <f t="shared" si="10"/>
        <v>450.18861358952347</v>
      </c>
      <c r="BM41" s="161">
        <f t="shared" si="10"/>
        <v>500.43241755851398</v>
      </c>
      <c r="BN41" s="161">
        <f t="shared" si="10"/>
        <v>593.08102332709927</v>
      </c>
      <c r="BO41" s="161">
        <f t="shared" si="10"/>
        <v>612.21709897413382</v>
      </c>
      <c r="BP41" s="161">
        <f t="shared" si="10"/>
        <v>674.75149356755662</v>
      </c>
      <c r="BQ41" s="161">
        <f t="shared" si="10"/>
        <v>709.39838687550969</v>
      </c>
      <c r="BR41" s="161">
        <f t="shared" si="10"/>
        <v>715.09465586803412</v>
      </c>
      <c r="BS41" s="161">
        <f t="shared" si="10"/>
        <v>732.25916753352351</v>
      </c>
      <c r="BT41" s="161">
        <f t="shared" si="10"/>
        <v>722.36732731459915</v>
      </c>
      <c r="BU41" s="161">
        <f t="shared" si="10"/>
        <v>755.95652884947106</v>
      </c>
      <c r="BV41" s="161">
        <f t="shared" si="10"/>
        <v>705.31681550517283</v>
      </c>
      <c r="BW41" s="161">
        <f t="shared" si="10"/>
        <v>652.351290323223</v>
      </c>
      <c r="BX41" s="161">
        <f t="shared" si="10"/>
        <v>509.74077639498654</v>
      </c>
      <c r="BY41" s="161">
        <f t="shared" si="10"/>
        <v>409.10288217379139</v>
      </c>
      <c r="BZ41" s="161">
        <f t="shared" si="10"/>
        <v>512.72736615741894</v>
      </c>
      <c r="CA41" s="161">
        <f t="shared" si="10"/>
        <v>413.86114321768838</v>
      </c>
      <c r="CB41" s="161">
        <f t="shared" si="10"/>
        <v>185.87226194123002</v>
      </c>
      <c r="CC41" s="161">
        <f t="shared" si="10"/>
        <v>1.4282093073385739E-2</v>
      </c>
      <c r="CD41" s="161">
        <f t="shared" si="10"/>
        <v>-0.11473285916128315</v>
      </c>
      <c r="CE41" s="161">
        <f t="shared" si="10"/>
        <v>-1.4453727148733653</v>
      </c>
      <c r="CF41" s="161">
        <f t="shared" si="10"/>
        <v>-1.7623920241554591</v>
      </c>
      <c r="CG41" s="162">
        <f t="shared" si="10"/>
        <v>-1.8260133851449716</v>
      </c>
    </row>
    <row r="42" spans="1:85" ht="26.25" customHeight="1" x14ac:dyDescent="0.35">
      <c r="A42" s="163"/>
      <c r="B42" s="58" t="s">
        <v>543</v>
      </c>
      <c r="AH42" s="161">
        <f>SUM(AH38:AH41)</f>
        <v>715.29671786231086</v>
      </c>
      <c r="AI42" s="161">
        <f t="shared" ref="AI42:CG42" si="11">SUM(AI38:AI41)</f>
        <v>749.95815319514134</v>
      </c>
      <c r="AJ42" s="161">
        <f t="shared" si="11"/>
        <v>1040.789129089716</v>
      </c>
      <c r="AK42" s="161">
        <f t="shared" si="11"/>
        <v>1754.8259641488253</v>
      </c>
      <c r="AL42" s="161">
        <f t="shared" si="11"/>
        <v>2912.5827186110514</v>
      </c>
      <c r="AM42" s="161">
        <f t="shared" si="11"/>
        <v>3707.2350978794707</v>
      </c>
      <c r="AN42" s="161">
        <f t="shared" si="11"/>
        <v>4224.6237051528278</v>
      </c>
      <c r="AO42" s="161">
        <f t="shared" si="11"/>
        <v>4836.5364038480639</v>
      </c>
      <c r="AP42" s="161">
        <f t="shared" si="11"/>
        <v>5163.6852653570695</v>
      </c>
      <c r="AQ42" s="161">
        <f t="shared" si="11"/>
        <v>4962.3834664939886</v>
      </c>
      <c r="AR42" s="161">
        <f t="shared" si="11"/>
        <v>4243.4634653334151</v>
      </c>
      <c r="AS42" s="161">
        <f t="shared" si="11"/>
        <v>4001.2256838964586</v>
      </c>
      <c r="AT42" s="161">
        <f t="shared" si="11"/>
        <v>4764.1955617436151</v>
      </c>
      <c r="AU42" s="161">
        <f t="shared" si="11"/>
        <v>6514.6706588864881</v>
      </c>
      <c r="AV42" s="161">
        <f t="shared" si="11"/>
        <v>8122.086198711092</v>
      </c>
      <c r="AW42" s="161">
        <f t="shared" si="11"/>
        <v>8879.3638146248231</v>
      </c>
      <c r="AX42" s="161">
        <f t="shared" si="11"/>
        <v>9196.7945080707887</v>
      </c>
      <c r="AY42" s="161">
        <f t="shared" si="11"/>
        <v>9626.2797994921839</v>
      </c>
      <c r="AZ42" s="161">
        <f t="shared" si="11"/>
        <v>9373.9060127506436</v>
      </c>
      <c r="BA42" s="161">
        <f t="shared" si="11"/>
        <v>8683.992750001371</v>
      </c>
      <c r="BB42" s="161">
        <f t="shared" si="11"/>
        <v>8346.4894080489466</v>
      </c>
      <c r="BC42" s="161">
        <f t="shared" si="11"/>
        <v>7986.9062235258198</v>
      </c>
      <c r="BD42" s="161">
        <f t="shared" si="11"/>
        <v>7789.9162842081232</v>
      </c>
      <c r="BE42" s="161">
        <f t="shared" si="11"/>
        <v>7722.5366290181055</v>
      </c>
      <c r="BF42" s="161">
        <f t="shared" si="11"/>
        <v>7845.7415670189039</v>
      </c>
      <c r="BG42" s="161">
        <f t="shared" si="11"/>
        <v>8366.5237019159031</v>
      </c>
      <c r="BH42" s="239">
        <f t="shared" si="11"/>
        <v>8367.2790000000005</v>
      </c>
      <c r="BI42" s="161">
        <f t="shared" si="11"/>
        <v>8424.8330465849322</v>
      </c>
      <c r="BJ42" s="161">
        <f t="shared" si="11"/>
        <v>8738.4191272081043</v>
      </c>
      <c r="BK42" s="161">
        <f t="shared" si="11"/>
        <v>9107.9316333856113</v>
      </c>
      <c r="BL42" s="161">
        <f t="shared" si="11"/>
        <v>9420.9790139622673</v>
      </c>
      <c r="BM42" s="161">
        <f t="shared" si="11"/>
        <v>11778.5503576542</v>
      </c>
      <c r="BN42" s="161">
        <f t="shared" si="11"/>
        <v>12172.406677572175</v>
      </c>
      <c r="BO42" s="161">
        <f t="shared" si="11"/>
        <v>12885.8511697129</v>
      </c>
      <c r="BP42" s="161">
        <f t="shared" si="11"/>
        <v>13999.011134642462</v>
      </c>
      <c r="BQ42" s="161">
        <f t="shared" si="11"/>
        <v>14119.799526363722</v>
      </c>
      <c r="BR42" s="161">
        <f t="shared" si="11"/>
        <v>14196.278360337416</v>
      </c>
      <c r="BS42" s="161">
        <f t="shared" si="11"/>
        <v>14277.388199827705</v>
      </c>
      <c r="BT42" s="161">
        <f t="shared" si="11"/>
        <v>13927.347972056852</v>
      </c>
      <c r="BU42" s="161">
        <f t="shared" si="11"/>
        <v>14180.3789106407</v>
      </c>
      <c r="BV42" s="161">
        <f t="shared" si="11"/>
        <v>13485.592677826571</v>
      </c>
      <c r="BW42" s="161">
        <f t="shared" si="11"/>
        <v>11299.892346987192</v>
      </c>
      <c r="BX42" s="161">
        <f t="shared" si="11"/>
        <v>10314.886363954878</v>
      </c>
      <c r="BY42" s="161">
        <f t="shared" si="11"/>
        <v>9242.9018382849081</v>
      </c>
      <c r="BZ42" s="161">
        <f t="shared" si="11"/>
        <v>8647.8146465887567</v>
      </c>
      <c r="CA42" s="161">
        <f t="shared" si="11"/>
        <v>8235.3913251802278</v>
      </c>
      <c r="CB42" s="161">
        <f t="shared" si="11"/>
        <v>7492.963620221456</v>
      </c>
      <c r="CC42" s="161">
        <f t="shared" si="11"/>
        <v>2901.7161480981649</v>
      </c>
      <c r="CD42" s="161">
        <f t="shared" si="11"/>
        <v>36.841491053761693</v>
      </c>
      <c r="CE42" s="161">
        <f t="shared" si="11"/>
        <v>-5.5130115534909709</v>
      </c>
      <c r="CF42" s="161">
        <f t="shared" si="11"/>
        <v>-6.0924965332798591</v>
      </c>
      <c r="CG42" s="162">
        <f t="shared" si="11"/>
        <v>-6.2661068155077455</v>
      </c>
    </row>
    <row r="43" spans="1:85" x14ac:dyDescent="0.35">
      <c r="A43" s="163"/>
      <c r="B43" s="58" t="s">
        <v>544</v>
      </c>
      <c r="AH43" s="161">
        <f>AH42+AH37</f>
        <v>1273.4937362036571</v>
      </c>
      <c r="AI43" s="161">
        <f t="shared" ref="AI43:CE43" si="12">AI42+AI37</f>
        <v>1362.9195439999999</v>
      </c>
      <c r="AJ43" s="161">
        <f t="shared" si="12"/>
        <v>1751.1143538461538</v>
      </c>
      <c r="AK43" s="161">
        <f t="shared" si="12"/>
        <v>2657.6854695000002</v>
      </c>
      <c r="AL43" s="161">
        <f t="shared" si="12"/>
        <v>3817.5333942500001</v>
      </c>
      <c r="AM43" s="161">
        <f t="shared" si="12"/>
        <v>4605.0374345</v>
      </c>
      <c r="AN43" s="161">
        <f t="shared" si="12"/>
        <v>5249.22940225</v>
      </c>
      <c r="AO43" s="161">
        <f t="shared" si="12"/>
        <v>5925.8802872857141</v>
      </c>
      <c r="AP43" s="161">
        <f t="shared" si="12"/>
        <v>6219.4244389333326</v>
      </c>
      <c r="AQ43" s="161">
        <f t="shared" si="12"/>
        <v>5993.7093670000013</v>
      </c>
      <c r="AR43" s="161">
        <f t="shared" si="12"/>
        <v>5381.6140466666675</v>
      </c>
      <c r="AS43" s="161">
        <f t="shared" si="12"/>
        <v>5152.8057166666676</v>
      </c>
      <c r="AT43" s="161">
        <f t="shared" si="12"/>
        <v>6029.1884084879675</v>
      </c>
      <c r="AU43" s="161">
        <f t="shared" si="12"/>
        <v>7954.5646282840453</v>
      </c>
      <c r="AV43" s="161">
        <f t="shared" si="12"/>
        <v>10261.900401572635</v>
      </c>
      <c r="AW43" s="161">
        <f t="shared" si="12"/>
        <v>11080.553460896765</v>
      </c>
      <c r="AX43" s="161">
        <f t="shared" si="12"/>
        <v>11418.910251571619</v>
      </c>
      <c r="AY43" s="161">
        <f t="shared" si="12"/>
        <v>11967.287325429546</v>
      </c>
      <c r="AZ43" s="161">
        <f t="shared" si="12"/>
        <v>11716.682181652171</v>
      </c>
      <c r="BA43" s="161">
        <f t="shared" si="12"/>
        <v>11105.415104404639</v>
      </c>
      <c r="BB43" s="161">
        <f t="shared" si="12"/>
        <v>10730.541461768862</v>
      </c>
      <c r="BC43" s="161">
        <f t="shared" si="12"/>
        <v>10600.157779455387</v>
      </c>
      <c r="BD43" s="161">
        <f t="shared" si="12"/>
        <v>10743.957331973461</v>
      </c>
      <c r="BE43" s="161">
        <f t="shared" si="12"/>
        <v>11081.606751270549</v>
      </c>
      <c r="BF43" s="161">
        <f t="shared" si="12"/>
        <v>11642.917791906873</v>
      </c>
      <c r="BG43" s="161">
        <f t="shared" si="12"/>
        <v>12934.185497335639</v>
      </c>
      <c r="BH43" s="239">
        <f t="shared" si="12"/>
        <v>14337.895</v>
      </c>
      <c r="BI43" s="161">
        <f t="shared" si="12"/>
        <v>14851.108266184932</v>
      </c>
      <c r="BJ43" s="161">
        <f t="shared" si="12"/>
        <v>15606.962786808102</v>
      </c>
      <c r="BK43" s="161">
        <f t="shared" si="12"/>
        <v>16475.056454099642</v>
      </c>
      <c r="BL43" s="161">
        <f t="shared" si="12"/>
        <v>17124.297496262265</v>
      </c>
      <c r="BM43" s="161">
        <f t="shared" si="12"/>
        <v>19907.435506014197</v>
      </c>
      <c r="BN43" s="161">
        <f t="shared" si="12"/>
        <v>20414.563520732176</v>
      </c>
      <c r="BO43" s="161">
        <f t="shared" si="12"/>
        <v>20938.004279022898</v>
      </c>
      <c r="BP43" s="161">
        <f t="shared" si="12"/>
        <v>21509.88625096246</v>
      </c>
      <c r="BQ43" s="161">
        <f t="shared" si="12"/>
        <v>21161.323002563695</v>
      </c>
      <c r="BR43" s="161">
        <f t="shared" si="12"/>
        <v>20772.358298077415</v>
      </c>
      <c r="BS43" s="161">
        <f t="shared" si="12"/>
        <v>20356.094250697701</v>
      </c>
      <c r="BT43" s="161">
        <f t="shared" si="12"/>
        <v>19592.933527166853</v>
      </c>
      <c r="BU43" s="161">
        <f t="shared" si="12"/>
        <v>19548.026928880699</v>
      </c>
      <c r="BV43" s="161">
        <f t="shared" si="12"/>
        <v>18625.469904546571</v>
      </c>
      <c r="BW43" s="161">
        <f t="shared" si="12"/>
        <v>16360.779147727191</v>
      </c>
      <c r="BX43" s="161">
        <f t="shared" si="12"/>
        <v>15385.823188154878</v>
      </c>
      <c r="BY43" s="161">
        <f t="shared" si="12"/>
        <v>14077.300954124907</v>
      </c>
      <c r="BZ43" s="161">
        <f t="shared" si="12"/>
        <v>13583.124860598757</v>
      </c>
      <c r="CA43" s="161">
        <f t="shared" si="12"/>
        <v>13702.529240190226</v>
      </c>
      <c r="CB43" s="161">
        <f t="shared" si="12"/>
        <v>13381.314333082359</v>
      </c>
      <c r="CC43" s="161">
        <f t="shared" si="12"/>
        <v>8847.3786943583073</v>
      </c>
      <c r="CD43" s="161">
        <f t="shared" si="12"/>
        <v>5938.7368805110673</v>
      </c>
      <c r="CE43" s="161">
        <f t="shared" si="12"/>
        <v>5724.9676020102497</v>
      </c>
      <c r="CF43" s="161">
        <f>CF42+CF37</f>
        <v>5678.1965986392952</v>
      </c>
      <c r="CG43" s="162">
        <f>CG42+CG37</f>
        <v>5678.5571917942607</v>
      </c>
    </row>
    <row r="44" spans="1:85" ht="26.25" customHeight="1" x14ac:dyDescent="0.35">
      <c r="A44" s="163"/>
      <c r="B44" s="63" t="s">
        <v>553</v>
      </c>
      <c r="AH44" s="161"/>
      <c r="AI44" s="161"/>
      <c r="AJ44" s="161"/>
      <c r="AK44" s="161"/>
      <c r="AL44" s="161"/>
      <c r="AM44" s="161"/>
      <c r="AN44" s="161"/>
      <c r="AO44" s="161"/>
      <c r="AP44" s="161"/>
      <c r="AQ44" s="161"/>
      <c r="AR44" s="161"/>
      <c r="AS44" s="161"/>
      <c r="AT44" s="161"/>
      <c r="AU44" s="161"/>
      <c r="AV44" s="161"/>
      <c r="AW44" s="161"/>
      <c r="AX44" s="161"/>
      <c r="AY44" s="161"/>
      <c r="AZ44" s="161"/>
      <c r="BA44" s="161"/>
      <c r="BB44" s="161"/>
      <c r="BC44" s="161"/>
      <c r="BD44" s="161"/>
      <c r="BE44" s="161"/>
      <c r="BF44" s="161"/>
      <c r="BG44" s="161"/>
      <c r="BH44" s="161"/>
      <c r="BI44" s="161"/>
      <c r="BJ44" s="161"/>
      <c r="BK44" s="161"/>
      <c r="BL44" s="161"/>
      <c r="BM44" s="161"/>
      <c r="BN44" s="161"/>
      <c r="BO44" s="161"/>
      <c r="BP44" s="161"/>
      <c r="BQ44" s="161"/>
      <c r="BR44" s="161"/>
      <c r="BS44" s="161"/>
      <c r="BT44" s="161"/>
      <c r="BU44" s="161"/>
      <c r="BV44" s="161"/>
      <c r="BW44" s="161"/>
      <c r="BX44" s="161"/>
      <c r="BY44" s="161"/>
      <c r="BZ44" s="161"/>
      <c r="CA44" s="161"/>
      <c r="CB44" s="161"/>
      <c r="CC44" s="161"/>
      <c r="CD44" s="161"/>
      <c r="CE44" s="161"/>
      <c r="CF44" s="161"/>
      <c r="CG44" s="162"/>
    </row>
    <row r="45" spans="1:85" x14ac:dyDescent="0.35">
      <c r="A45" s="163"/>
      <c r="B45" s="56" t="s">
        <v>554</v>
      </c>
      <c r="AH45" s="161">
        <v>24</v>
      </c>
      <c r="AI45" s="161">
        <v>27</v>
      </c>
      <c r="AJ45" s="161">
        <v>42</v>
      </c>
      <c r="AK45" s="161">
        <v>66</v>
      </c>
      <c r="AL45" s="161">
        <v>94</v>
      </c>
      <c r="AM45" s="161">
        <v>123</v>
      </c>
      <c r="AN45" s="161">
        <v>126</v>
      </c>
      <c r="AO45" s="161">
        <v>130</v>
      </c>
      <c r="AP45" s="161">
        <v>161</v>
      </c>
      <c r="AQ45" s="161">
        <v>179.708</v>
      </c>
      <c r="AR45" s="161">
        <v>394.245</v>
      </c>
      <c r="AS45" s="161">
        <v>425.16500000000002</v>
      </c>
      <c r="AT45" s="161">
        <v>494.35300000000001</v>
      </c>
      <c r="AU45" s="161">
        <v>626.245</v>
      </c>
      <c r="AV45" s="161">
        <v>928.67899999999997</v>
      </c>
      <c r="AW45" s="161">
        <v>1207.7750000000001</v>
      </c>
      <c r="AX45" s="161">
        <v>1440.797</v>
      </c>
      <c r="AY45" s="161">
        <v>1739.5630000000001</v>
      </c>
      <c r="AZ45" s="161">
        <v>2083.6799999999998</v>
      </c>
      <c r="BA45" s="161">
        <v>2326.3319999999999</v>
      </c>
      <c r="BB45" s="161">
        <v>2428.9789999999998</v>
      </c>
      <c r="BC45" s="161">
        <v>1895.7190000000001</v>
      </c>
      <c r="BD45" s="161">
        <v>1.71</v>
      </c>
      <c r="BE45" s="161">
        <v>0</v>
      </c>
      <c r="BF45" s="161">
        <v>0</v>
      </c>
      <c r="BG45" s="161">
        <v>8.5208560000000017E-2</v>
      </c>
      <c r="BH45" s="161">
        <v>0</v>
      </c>
      <c r="BI45" s="161">
        <v>0</v>
      </c>
      <c r="BJ45" s="161">
        <v>0</v>
      </c>
      <c r="BK45" s="161">
        <v>0</v>
      </c>
      <c r="BL45" s="161">
        <v>0</v>
      </c>
      <c r="BM45" s="161">
        <v>0</v>
      </c>
      <c r="BN45" s="161">
        <v>0</v>
      </c>
      <c r="BO45" s="161">
        <v>0</v>
      </c>
      <c r="BP45" s="161">
        <v>0</v>
      </c>
      <c r="BQ45" s="161">
        <v>0</v>
      </c>
      <c r="BR45" s="161">
        <v>0</v>
      </c>
      <c r="BS45" s="161">
        <v>0</v>
      </c>
      <c r="BT45" s="161">
        <v>0</v>
      </c>
      <c r="BU45" s="161">
        <v>0</v>
      </c>
      <c r="BV45" s="161">
        <v>0</v>
      </c>
      <c r="BW45" s="161">
        <v>0</v>
      </c>
      <c r="BX45" s="161">
        <v>0</v>
      </c>
      <c r="BY45" s="161">
        <v>0</v>
      </c>
      <c r="BZ45" s="161">
        <v>0</v>
      </c>
      <c r="CA45" s="161">
        <v>0</v>
      </c>
      <c r="CB45" s="161">
        <v>0</v>
      </c>
      <c r="CC45" s="161">
        <v>0</v>
      </c>
      <c r="CD45" s="161">
        <v>0</v>
      </c>
      <c r="CE45" s="161">
        <v>0</v>
      </c>
      <c r="CF45" s="161">
        <v>0</v>
      </c>
      <c r="CG45" s="162">
        <v>0</v>
      </c>
    </row>
    <row r="46" spans="1:85" x14ac:dyDescent="0.35">
      <c r="A46" s="163"/>
      <c r="B46" s="200" t="s">
        <v>555</v>
      </c>
      <c r="AH46" s="161">
        <v>14.511966970103668</v>
      </c>
      <c r="AI46" s="161">
        <v>16.133326530612248</v>
      </c>
      <c r="AJ46" s="161">
        <v>24.717428571428567</v>
      </c>
      <c r="AK46" s="161">
        <v>38.256555984555987</v>
      </c>
      <c r="AL46" s="161">
        <v>53.688094574692514</v>
      </c>
      <c r="AM46" s="161">
        <v>69.433802484230412</v>
      </c>
      <c r="AN46" s="161">
        <v>70.79400989192159</v>
      </c>
      <c r="AO46" s="161">
        <v>72.922577563434828</v>
      </c>
      <c r="AP46" s="161">
        <v>90.311245126833001</v>
      </c>
      <c r="AQ46" s="161">
        <v>101.14080485724621</v>
      </c>
      <c r="AR46" s="161">
        <v>214.69849528659114</v>
      </c>
      <c r="AS46" s="161">
        <v>246.22674990624449</v>
      </c>
      <c r="AT46" s="161">
        <v>290.78532291356805</v>
      </c>
      <c r="AU46" s="161">
        <v>374.87953670196288</v>
      </c>
      <c r="AV46" s="161">
        <v>515.91282807874779</v>
      </c>
      <c r="AW46" s="161">
        <v>639.46872373484587</v>
      </c>
      <c r="AX46" s="161">
        <v>746.17943712198155</v>
      </c>
      <c r="AY46" s="161">
        <v>868.26822643117271</v>
      </c>
      <c r="AZ46" s="161">
        <v>1014.3606606667142</v>
      </c>
      <c r="BA46" s="161">
        <v>1119.2241017635679</v>
      </c>
      <c r="BB46" s="161">
        <v>1161.318333432162</v>
      </c>
      <c r="BC46" s="161">
        <v>952.99214417084886</v>
      </c>
      <c r="BD46" s="161">
        <v>0.85962981144998363</v>
      </c>
      <c r="BE46" s="161">
        <v>0</v>
      </c>
      <c r="BF46" s="161">
        <v>0</v>
      </c>
      <c r="BG46" s="161">
        <v>4.2834981501008555E-2</v>
      </c>
      <c r="BH46" s="161">
        <v>0</v>
      </c>
      <c r="BI46" s="161">
        <v>0</v>
      </c>
      <c r="BJ46" s="161">
        <v>0</v>
      </c>
      <c r="BK46" s="161">
        <v>0</v>
      </c>
      <c r="BL46" s="161">
        <v>0</v>
      </c>
      <c r="BM46" s="161">
        <v>0</v>
      </c>
      <c r="BN46" s="161">
        <v>0</v>
      </c>
      <c r="BO46" s="161">
        <v>0</v>
      </c>
      <c r="BP46" s="161">
        <v>0</v>
      </c>
      <c r="BQ46" s="161">
        <v>0</v>
      </c>
      <c r="BR46" s="161">
        <v>0</v>
      </c>
      <c r="BS46" s="161">
        <v>0</v>
      </c>
      <c r="BT46" s="161">
        <v>0</v>
      </c>
      <c r="BU46" s="161">
        <v>0</v>
      </c>
      <c r="BV46" s="161">
        <v>0</v>
      </c>
      <c r="BW46" s="161">
        <v>0</v>
      </c>
      <c r="BX46" s="161">
        <v>0</v>
      </c>
      <c r="BY46" s="161">
        <v>0</v>
      </c>
      <c r="BZ46" s="161">
        <v>0</v>
      </c>
      <c r="CA46" s="161">
        <v>0</v>
      </c>
      <c r="CB46" s="161">
        <v>0</v>
      </c>
      <c r="CC46" s="161">
        <v>0</v>
      </c>
      <c r="CD46" s="161">
        <v>0</v>
      </c>
      <c r="CE46" s="161">
        <v>0</v>
      </c>
      <c r="CF46" s="161">
        <v>0</v>
      </c>
      <c r="CG46" s="162">
        <v>0</v>
      </c>
    </row>
    <row r="47" spans="1:85" x14ac:dyDescent="0.35">
      <c r="A47" s="163"/>
      <c r="B47" s="200" t="s">
        <v>556</v>
      </c>
      <c r="AH47" s="161">
        <v>9.4880330298963322</v>
      </c>
      <c r="AI47" s="161">
        <v>10.866673469387752</v>
      </c>
      <c r="AJ47" s="161">
        <v>17.282571428571433</v>
      </c>
      <c r="AK47" s="161">
        <v>27.743444015444013</v>
      </c>
      <c r="AL47" s="161">
        <v>40.311905425307486</v>
      </c>
      <c r="AM47" s="161">
        <v>53.566197515769588</v>
      </c>
      <c r="AN47" s="161">
        <v>55.20599010807841</v>
      </c>
      <c r="AO47" s="161">
        <v>57.077422436565172</v>
      </c>
      <c r="AP47" s="161">
        <v>70.688754873166999</v>
      </c>
      <c r="AQ47" s="161">
        <v>78.567195142753789</v>
      </c>
      <c r="AR47" s="161">
        <v>179.54650471340884</v>
      </c>
      <c r="AS47" s="161">
        <v>178.93825009375556</v>
      </c>
      <c r="AT47" s="161">
        <v>203.56767708643196</v>
      </c>
      <c r="AU47" s="161">
        <v>251.36546329803713</v>
      </c>
      <c r="AV47" s="161">
        <v>412.76617192125207</v>
      </c>
      <c r="AW47" s="161">
        <v>568.30627626515411</v>
      </c>
      <c r="AX47" s="161">
        <v>694.61756287801848</v>
      </c>
      <c r="AY47" s="161">
        <v>871.2947735688274</v>
      </c>
      <c r="AZ47" s="161">
        <v>1069.3193393332856</v>
      </c>
      <c r="BA47" s="161">
        <v>1207.107898236432</v>
      </c>
      <c r="BB47" s="161">
        <v>1267.660666567838</v>
      </c>
      <c r="BC47" s="161">
        <v>942.7268558291513</v>
      </c>
      <c r="BD47" s="161">
        <v>0.85037018855001634</v>
      </c>
      <c r="BE47" s="161">
        <v>0</v>
      </c>
      <c r="BF47" s="161">
        <v>0</v>
      </c>
      <c r="BG47" s="161">
        <v>4.2373578498991461E-2</v>
      </c>
      <c r="BH47" s="161">
        <v>0</v>
      </c>
      <c r="BI47" s="161">
        <v>0</v>
      </c>
      <c r="BJ47" s="161">
        <v>0</v>
      </c>
      <c r="BK47" s="161">
        <v>0</v>
      </c>
      <c r="BL47" s="161">
        <v>0</v>
      </c>
      <c r="BM47" s="161">
        <v>0</v>
      </c>
      <c r="BN47" s="161">
        <v>0</v>
      </c>
      <c r="BO47" s="161">
        <v>0</v>
      </c>
      <c r="BP47" s="161">
        <v>0</v>
      </c>
      <c r="BQ47" s="161">
        <v>0</v>
      </c>
      <c r="BR47" s="161">
        <v>0</v>
      </c>
      <c r="BS47" s="161">
        <v>0</v>
      </c>
      <c r="BT47" s="161">
        <v>0</v>
      </c>
      <c r="BU47" s="161">
        <v>0</v>
      </c>
      <c r="BV47" s="161">
        <v>0</v>
      </c>
      <c r="BW47" s="161">
        <v>0</v>
      </c>
      <c r="BX47" s="161">
        <v>0</v>
      </c>
      <c r="BY47" s="161">
        <v>0</v>
      </c>
      <c r="BZ47" s="161">
        <v>0</v>
      </c>
      <c r="CA47" s="161">
        <v>0</v>
      </c>
      <c r="CB47" s="161">
        <v>0</v>
      </c>
      <c r="CC47" s="161">
        <v>0</v>
      </c>
      <c r="CD47" s="161">
        <v>0</v>
      </c>
      <c r="CE47" s="161">
        <v>0</v>
      </c>
      <c r="CF47" s="161">
        <v>0</v>
      </c>
      <c r="CG47" s="162">
        <v>0</v>
      </c>
    </row>
    <row r="48" spans="1:85" x14ac:dyDescent="0.35">
      <c r="A48" s="163"/>
      <c r="B48" s="200" t="s">
        <v>557</v>
      </c>
      <c r="AH48" s="161">
        <v>13.756276951258759</v>
      </c>
      <c r="AI48" s="161">
        <v>14.721428571428573</v>
      </c>
      <c r="AJ48" s="161">
        <v>22.033333333333331</v>
      </c>
      <c r="AK48" s="161">
        <v>32.202197802197801</v>
      </c>
      <c r="AL48" s="161">
        <v>41.401985111662533</v>
      </c>
      <c r="AM48" s="161">
        <v>50.329731447640235</v>
      </c>
      <c r="AN48" s="161">
        <v>51.097730029457637</v>
      </c>
      <c r="AO48" s="161">
        <v>53.433919597989942</v>
      </c>
      <c r="AP48" s="161">
        <v>66.668636363636352</v>
      </c>
      <c r="AQ48" s="161">
        <v>77.651036790439605</v>
      </c>
      <c r="AR48" s="161">
        <v>134.98114050144258</v>
      </c>
      <c r="AS48" s="161">
        <v>173.14325355946306</v>
      </c>
      <c r="AT48" s="161">
        <v>199.74592724262308</v>
      </c>
      <c r="AU48" s="161">
        <v>245.91611603384013</v>
      </c>
      <c r="AV48" s="161">
        <v>404.6508545365192</v>
      </c>
      <c r="AW48" s="161">
        <v>552.73875902745692</v>
      </c>
      <c r="AX48" s="161">
        <v>656.20748239800935</v>
      </c>
      <c r="AY48" s="161">
        <v>792.96442475354183</v>
      </c>
      <c r="AZ48" s="161">
        <v>949.43287308560286</v>
      </c>
      <c r="BA48" s="161">
        <v>1104.2454763063374</v>
      </c>
      <c r="BB48" s="161">
        <v>1220.2878674290116</v>
      </c>
      <c r="BC48" s="161">
        <v>970.71840220705849</v>
      </c>
      <c r="BD48" s="161">
        <v>0.8756194709100189</v>
      </c>
      <c r="BE48" s="161">
        <v>0</v>
      </c>
      <c r="BF48" s="161">
        <v>0</v>
      </c>
      <c r="BG48" s="161">
        <v>4.3631739312400351E-2</v>
      </c>
      <c r="BH48" s="161">
        <v>0</v>
      </c>
      <c r="BI48" s="161">
        <v>0</v>
      </c>
      <c r="BJ48" s="161">
        <v>0</v>
      </c>
      <c r="BK48" s="161">
        <v>0</v>
      </c>
      <c r="BL48" s="161">
        <v>0</v>
      </c>
      <c r="BM48" s="161">
        <v>0</v>
      </c>
      <c r="BN48" s="161">
        <v>0</v>
      </c>
      <c r="BO48" s="161">
        <v>0</v>
      </c>
      <c r="BP48" s="161">
        <v>0</v>
      </c>
      <c r="BQ48" s="161">
        <v>0</v>
      </c>
      <c r="BR48" s="161">
        <v>0</v>
      </c>
      <c r="BS48" s="161">
        <v>0</v>
      </c>
      <c r="BT48" s="161">
        <v>0</v>
      </c>
      <c r="BU48" s="161">
        <v>0</v>
      </c>
      <c r="BV48" s="161">
        <v>0</v>
      </c>
      <c r="BW48" s="161">
        <v>0</v>
      </c>
      <c r="BX48" s="161">
        <v>0</v>
      </c>
      <c r="BY48" s="161">
        <v>0</v>
      </c>
      <c r="BZ48" s="161">
        <v>0</v>
      </c>
      <c r="CA48" s="161">
        <v>0</v>
      </c>
      <c r="CB48" s="161">
        <v>0</v>
      </c>
      <c r="CC48" s="161">
        <v>0</v>
      </c>
      <c r="CD48" s="161">
        <v>0</v>
      </c>
      <c r="CE48" s="161">
        <v>0</v>
      </c>
      <c r="CF48" s="161">
        <v>0</v>
      </c>
      <c r="CG48" s="162">
        <v>0</v>
      </c>
    </row>
    <row r="49" spans="1:85" x14ac:dyDescent="0.35">
      <c r="A49" s="163"/>
      <c r="B49" s="200" t="s">
        <v>558</v>
      </c>
      <c r="AH49" s="161">
        <v>10.243723048741241</v>
      </c>
      <c r="AI49" s="161">
        <v>12.278571428571427</v>
      </c>
      <c r="AJ49" s="161">
        <v>19.966666666666669</v>
      </c>
      <c r="AK49" s="161">
        <v>33.797802197802199</v>
      </c>
      <c r="AL49" s="161">
        <v>52.598014888337467</v>
      </c>
      <c r="AM49" s="161">
        <v>72.670268552359772</v>
      </c>
      <c r="AN49" s="161">
        <v>74.902269970542363</v>
      </c>
      <c r="AO49" s="161">
        <v>76.566080402010058</v>
      </c>
      <c r="AP49" s="161">
        <v>94.331363636363648</v>
      </c>
      <c r="AQ49" s="161">
        <v>102.05696320956039</v>
      </c>
      <c r="AR49" s="161">
        <v>259.26385949855739</v>
      </c>
      <c r="AS49" s="161">
        <v>252.02174644053699</v>
      </c>
      <c r="AT49" s="161">
        <v>294.60707275737695</v>
      </c>
      <c r="AU49" s="161">
        <v>380.32888396615988</v>
      </c>
      <c r="AV49" s="161">
        <v>524.02814546348088</v>
      </c>
      <c r="AW49" s="161">
        <v>655.03624097254328</v>
      </c>
      <c r="AX49" s="161">
        <v>784.58951760199068</v>
      </c>
      <c r="AY49" s="161">
        <v>946.59857524645815</v>
      </c>
      <c r="AZ49" s="161">
        <v>1134.2471269143971</v>
      </c>
      <c r="BA49" s="161">
        <v>1222.0865236936625</v>
      </c>
      <c r="BB49" s="161">
        <v>1208.691132570988</v>
      </c>
      <c r="BC49" s="161">
        <v>925.00059779294145</v>
      </c>
      <c r="BD49" s="161">
        <v>0.83438052908998106</v>
      </c>
      <c r="BE49" s="161">
        <v>0</v>
      </c>
      <c r="BF49" s="161">
        <v>0</v>
      </c>
      <c r="BG49" s="161">
        <v>4.1576820687599665E-2</v>
      </c>
      <c r="BH49" s="161">
        <v>0</v>
      </c>
      <c r="BI49" s="161">
        <v>0</v>
      </c>
      <c r="BJ49" s="161">
        <v>0</v>
      </c>
      <c r="BK49" s="161">
        <v>0</v>
      </c>
      <c r="BL49" s="161">
        <v>0</v>
      </c>
      <c r="BM49" s="161">
        <v>0</v>
      </c>
      <c r="BN49" s="161">
        <v>0</v>
      </c>
      <c r="BO49" s="161">
        <v>0</v>
      </c>
      <c r="BP49" s="161">
        <v>0</v>
      </c>
      <c r="BQ49" s="161">
        <v>0</v>
      </c>
      <c r="BR49" s="161">
        <v>0</v>
      </c>
      <c r="BS49" s="161">
        <v>0</v>
      </c>
      <c r="BT49" s="161">
        <v>0</v>
      </c>
      <c r="BU49" s="161">
        <v>0</v>
      </c>
      <c r="BV49" s="161">
        <v>0</v>
      </c>
      <c r="BW49" s="161">
        <v>0</v>
      </c>
      <c r="BX49" s="161">
        <v>0</v>
      </c>
      <c r="BY49" s="161">
        <v>0</v>
      </c>
      <c r="BZ49" s="161">
        <v>0</v>
      </c>
      <c r="CA49" s="161">
        <v>0</v>
      </c>
      <c r="CB49" s="161">
        <v>0</v>
      </c>
      <c r="CC49" s="161">
        <v>0</v>
      </c>
      <c r="CD49" s="161">
        <v>0</v>
      </c>
      <c r="CE49" s="161">
        <v>0</v>
      </c>
      <c r="CF49" s="161">
        <v>0</v>
      </c>
      <c r="CG49" s="162">
        <v>0</v>
      </c>
    </row>
    <row r="50" spans="1:85" ht="26.25" customHeight="1" x14ac:dyDescent="0.35">
      <c r="A50" s="163"/>
      <c r="B50" s="56" t="s">
        <v>390</v>
      </c>
      <c r="AH50" s="161">
        <v>0</v>
      </c>
      <c r="AI50" s="161">
        <v>0</v>
      </c>
      <c r="AJ50" s="161">
        <v>0</v>
      </c>
      <c r="AK50" s="161">
        <v>0</v>
      </c>
      <c r="AL50" s="161">
        <v>0</v>
      </c>
      <c r="AM50" s="161">
        <v>0</v>
      </c>
      <c r="AN50" s="161">
        <v>0</v>
      </c>
      <c r="AO50" s="161">
        <v>0</v>
      </c>
      <c r="AP50" s="161">
        <v>0</v>
      </c>
      <c r="AQ50" s="161">
        <v>0</v>
      </c>
      <c r="AR50" s="161">
        <v>0</v>
      </c>
      <c r="AS50" s="161">
        <v>0</v>
      </c>
      <c r="AT50" s="161">
        <v>0</v>
      </c>
      <c r="AU50" s="161">
        <v>0</v>
      </c>
      <c r="AV50" s="161">
        <v>2.8769999999999998</v>
      </c>
      <c r="AW50" s="161">
        <v>7.2039999999999997</v>
      </c>
      <c r="AX50" s="161">
        <v>11.369</v>
      </c>
      <c r="AY50" s="161">
        <v>19.163</v>
      </c>
      <c r="AZ50" s="161">
        <v>34.027000000000001</v>
      </c>
      <c r="BA50" s="161">
        <v>42.026000000000003</v>
      </c>
      <c r="BB50" s="161">
        <v>48.832000000000001</v>
      </c>
      <c r="BC50" s="161">
        <v>39.287999999999997</v>
      </c>
      <c r="BD50" s="161">
        <v>-6.0999999999999999E-2</v>
      </c>
      <c r="BE50" s="161">
        <v>-8.6436562195121955E-2</v>
      </c>
      <c r="BF50" s="161">
        <v>-0.14737339999999999</v>
      </c>
      <c r="BG50" s="161">
        <v>8.5208560000000017E-2</v>
      </c>
      <c r="BH50" s="161">
        <v>-2.9000000000000001E-2</v>
      </c>
      <c r="BI50" s="161">
        <v>0</v>
      </c>
      <c r="BJ50" s="161">
        <v>0</v>
      </c>
      <c r="BK50" s="161">
        <v>0</v>
      </c>
      <c r="BL50" s="161">
        <v>0</v>
      </c>
      <c r="BM50" s="161">
        <v>0</v>
      </c>
      <c r="BN50" s="161">
        <v>0</v>
      </c>
      <c r="BO50" s="161">
        <v>0</v>
      </c>
      <c r="BP50" s="161">
        <v>0</v>
      </c>
      <c r="BQ50" s="161">
        <v>0</v>
      </c>
      <c r="BR50" s="161">
        <v>0</v>
      </c>
      <c r="BS50" s="161">
        <v>0</v>
      </c>
      <c r="BT50" s="161">
        <v>0</v>
      </c>
      <c r="BU50" s="161">
        <v>0</v>
      </c>
      <c r="BV50" s="161">
        <v>0</v>
      </c>
      <c r="BW50" s="161">
        <v>0</v>
      </c>
      <c r="BX50" s="161">
        <v>0</v>
      </c>
      <c r="BY50" s="161">
        <v>0</v>
      </c>
      <c r="BZ50" s="161">
        <v>0</v>
      </c>
      <c r="CA50" s="161">
        <v>0</v>
      </c>
      <c r="CB50" s="161">
        <v>0</v>
      </c>
      <c r="CC50" s="161">
        <v>0</v>
      </c>
      <c r="CD50" s="161">
        <v>0</v>
      </c>
      <c r="CE50" s="161">
        <v>0</v>
      </c>
      <c r="CF50" s="161">
        <v>0</v>
      </c>
      <c r="CG50" s="162">
        <v>0</v>
      </c>
    </row>
    <row r="51" spans="1:85" x14ac:dyDescent="0.35">
      <c r="A51" s="163"/>
      <c r="B51" s="200" t="s">
        <v>555</v>
      </c>
      <c r="AH51" s="161">
        <v>0</v>
      </c>
      <c r="AI51" s="161">
        <v>0</v>
      </c>
      <c r="AJ51" s="161">
        <v>0</v>
      </c>
      <c r="AK51" s="161">
        <v>0</v>
      </c>
      <c r="AL51" s="161">
        <v>0</v>
      </c>
      <c r="AM51" s="161">
        <v>0</v>
      </c>
      <c r="AN51" s="161">
        <v>0</v>
      </c>
      <c r="AO51" s="161">
        <v>0</v>
      </c>
      <c r="AP51" s="161">
        <v>0</v>
      </c>
      <c r="AQ51" s="161">
        <v>0</v>
      </c>
      <c r="AR51" s="161">
        <v>0</v>
      </c>
      <c r="AS51" s="161">
        <v>0</v>
      </c>
      <c r="AT51" s="161">
        <v>0</v>
      </c>
      <c r="AU51" s="161">
        <v>0</v>
      </c>
      <c r="AV51" s="161">
        <v>0.65355075911120464</v>
      </c>
      <c r="AW51" s="161">
        <v>1.6217743773994191</v>
      </c>
      <c r="AX51" s="161">
        <v>2.5752797853609004</v>
      </c>
      <c r="AY51" s="161">
        <v>4.0695107580942906</v>
      </c>
      <c r="AZ51" s="161">
        <v>7.3852964480226744</v>
      </c>
      <c r="BA51" s="161">
        <v>9.2967079417926204</v>
      </c>
      <c r="BB51" s="161">
        <v>10.80366474213008</v>
      </c>
      <c r="BC51" s="161">
        <v>9.355921533335783</v>
      </c>
      <c r="BD51" s="161">
        <v>0</v>
      </c>
      <c r="BE51" s="161">
        <v>0</v>
      </c>
      <c r="BF51" s="161">
        <v>0</v>
      </c>
      <c r="BG51" s="161">
        <v>0</v>
      </c>
      <c r="BH51" s="161">
        <v>0</v>
      </c>
      <c r="BI51" s="161">
        <v>0</v>
      </c>
      <c r="BJ51" s="161">
        <v>0</v>
      </c>
      <c r="BK51" s="161">
        <v>0</v>
      </c>
      <c r="BL51" s="161">
        <v>0</v>
      </c>
      <c r="BM51" s="161">
        <v>0</v>
      </c>
      <c r="BN51" s="161">
        <v>0</v>
      </c>
      <c r="BO51" s="161">
        <v>0</v>
      </c>
      <c r="BP51" s="161">
        <v>0</v>
      </c>
      <c r="BQ51" s="161">
        <v>0</v>
      </c>
      <c r="BR51" s="161">
        <v>0</v>
      </c>
      <c r="BS51" s="161">
        <v>0</v>
      </c>
      <c r="BT51" s="161">
        <v>0</v>
      </c>
      <c r="BU51" s="161">
        <v>0</v>
      </c>
      <c r="BV51" s="161">
        <v>0</v>
      </c>
      <c r="BW51" s="161">
        <v>0</v>
      </c>
      <c r="BX51" s="161">
        <v>0</v>
      </c>
      <c r="BY51" s="161">
        <v>0</v>
      </c>
      <c r="BZ51" s="161">
        <v>0</v>
      </c>
      <c r="CA51" s="161">
        <v>0</v>
      </c>
      <c r="CB51" s="161">
        <v>0</v>
      </c>
      <c r="CC51" s="161">
        <v>0</v>
      </c>
      <c r="CD51" s="161">
        <v>0</v>
      </c>
      <c r="CE51" s="161">
        <v>0</v>
      </c>
      <c r="CF51" s="161">
        <v>0</v>
      </c>
      <c r="CG51" s="162">
        <v>0</v>
      </c>
    </row>
    <row r="52" spans="1:85" x14ac:dyDescent="0.35">
      <c r="A52" s="163"/>
      <c r="B52" s="200" t="s">
        <v>556</v>
      </c>
      <c r="AH52" s="161">
        <v>0</v>
      </c>
      <c r="AI52" s="161">
        <v>0</v>
      </c>
      <c r="AJ52" s="161">
        <v>0</v>
      </c>
      <c r="AK52" s="161">
        <v>0</v>
      </c>
      <c r="AL52" s="161">
        <v>0</v>
      </c>
      <c r="AM52" s="161">
        <v>0</v>
      </c>
      <c r="AN52" s="161">
        <v>0</v>
      </c>
      <c r="AO52" s="161">
        <v>0</v>
      </c>
      <c r="AP52" s="161">
        <v>0</v>
      </c>
      <c r="AQ52" s="161">
        <v>0</v>
      </c>
      <c r="AR52" s="161">
        <v>0</v>
      </c>
      <c r="AS52" s="161">
        <v>0</v>
      </c>
      <c r="AT52" s="161">
        <v>0</v>
      </c>
      <c r="AU52" s="161">
        <v>0</v>
      </c>
      <c r="AV52" s="161">
        <v>2.2234492408887951</v>
      </c>
      <c r="AW52" s="161">
        <v>5.5822256226005811</v>
      </c>
      <c r="AX52" s="161">
        <v>8.7937202146390998</v>
      </c>
      <c r="AY52" s="161">
        <v>15.09348924190571</v>
      </c>
      <c r="AZ52" s="161">
        <v>26.641703551977329</v>
      </c>
      <c r="BA52" s="161">
        <v>32.729292058207385</v>
      </c>
      <c r="BB52" s="161">
        <v>38.028335257869927</v>
      </c>
      <c r="BC52" s="161">
        <v>29.932078466664212</v>
      </c>
      <c r="BD52" s="161">
        <v>-6.0999999999999999E-2</v>
      </c>
      <c r="BE52" s="161">
        <v>-8.6436562195121955E-2</v>
      </c>
      <c r="BF52" s="161">
        <v>-0.14737339999999999</v>
      </c>
      <c r="BG52" s="161">
        <v>8.5208560000000017E-2</v>
      </c>
      <c r="BH52" s="161">
        <v>-2.9000000000000001E-2</v>
      </c>
      <c r="BI52" s="161">
        <v>0</v>
      </c>
      <c r="BJ52" s="161">
        <v>0</v>
      </c>
      <c r="BK52" s="161">
        <v>0</v>
      </c>
      <c r="BL52" s="161">
        <v>0</v>
      </c>
      <c r="BM52" s="161">
        <v>0</v>
      </c>
      <c r="BN52" s="161">
        <v>0</v>
      </c>
      <c r="BO52" s="161">
        <v>0</v>
      </c>
      <c r="BP52" s="161">
        <v>0</v>
      </c>
      <c r="BQ52" s="161">
        <v>0</v>
      </c>
      <c r="BR52" s="161">
        <v>0</v>
      </c>
      <c r="BS52" s="161">
        <v>0</v>
      </c>
      <c r="BT52" s="161">
        <v>0</v>
      </c>
      <c r="BU52" s="161">
        <v>0</v>
      </c>
      <c r="BV52" s="161">
        <v>0</v>
      </c>
      <c r="BW52" s="161">
        <v>0</v>
      </c>
      <c r="BX52" s="161">
        <v>0</v>
      </c>
      <c r="BY52" s="161">
        <v>0</v>
      </c>
      <c r="BZ52" s="161">
        <v>0</v>
      </c>
      <c r="CA52" s="161">
        <v>0</v>
      </c>
      <c r="CB52" s="161">
        <v>0</v>
      </c>
      <c r="CC52" s="161">
        <v>0</v>
      </c>
      <c r="CD52" s="161">
        <v>0</v>
      </c>
      <c r="CE52" s="161">
        <v>0</v>
      </c>
      <c r="CF52" s="161">
        <v>0</v>
      </c>
      <c r="CG52" s="162">
        <v>0</v>
      </c>
    </row>
    <row r="53" spans="1:85" x14ac:dyDescent="0.35">
      <c r="A53" s="163"/>
      <c r="B53" s="56" t="s">
        <v>494</v>
      </c>
      <c r="AH53" s="161">
        <v>0</v>
      </c>
      <c r="AI53" s="161">
        <v>0</v>
      </c>
      <c r="AJ53" s="161">
        <v>0</v>
      </c>
      <c r="AK53" s="161">
        <v>0</v>
      </c>
      <c r="AL53" s="161">
        <v>0</v>
      </c>
      <c r="AM53" s="161">
        <v>0</v>
      </c>
      <c r="AN53" s="161">
        <v>0</v>
      </c>
      <c r="AO53" s="161">
        <v>0</v>
      </c>
      <c r="AP53" s="161">
        <v>0</v>
      </c>
      <c r="AQ53" s="161">
        <v>0</v>
      </c>
      <c r="AR53" s="161">
        <v>0</v>
      </c>
      <c r="AS53" s="161">
        <v>0</v>
      </c>
      <c r="AT53" s="161">
        <v>0</v>
      </c>
      <c r="AU53" s="161">
        <v>0</v>
      </c>
      <c r="AV53" s="161">
        <v>0</v>
      </c>
      <c r="AW53" s="161">
        <v>0</v>
      </c>
      <c r="AX53" s="161">
        <v>0</v>
      </c>
      <c r="AY53" s="161">
        <v>0</v>
      </c>
      <c r="AZ53" s="161">
        <v>3.1930000000000001</v>
      </c>
      <c r="BA53" s="161">
        <v>23.582999999999998</v>
      </c>
      <c r="BB53" s="161">
        <v>32.392000000000003</v>
      </c>
      <c r="BC53" s="161">
        <v>27.45</v>
      </c>
      <c r="BD53" s="161">
        <v>4.1689999999999996</v>
      </c>
      <c r="BE53" s="161">
        <v>6.0000000000000001E-3</v>
      </c>
      <c r="BF53" s="161">
        <v>4.2999999999999997E-2</v>
      </c>
      <c r="BG53" s="161">
        <v>0</v>
      </c>
      <c r="BH53" s="161">
        <v>0</v>
      </c>
      <c r="BI53" s="161">
        <v>0</v>
      </c>
      <c r="BJ53" s="161">
        <v>0</v>
      </c>
      <c r="BK53" s="161">
        <v>0</v>
      </c>
      <c r="BL53" s="161">
        <v>0</v>
      </c>
      <c r="BM53" s="161">
        <v>0</v>
      </c>
      <c r="BN53" s="161">
        <v>0</v>
      </c>
      <c r="BO53" s="161">
        <v>0</v>
      </c>
      <c r="BP53" s="161">
        <v>0</v>
      </c>
      <c r="BQ53" s="161">
        <v>0</v>
      </c>
      <c r="BR53" s="161">
        <v>0</v>
      </c>
      <c r="BS53" s="161">
        <v>0</v>
      </c>
      <c r="BT53" s="161">
        <v>0</v>
      </c>
      <c r="BU53" s="161">
        <v>0</v>
      </c>
      <c r="BV53" s="161">
        <v>0</v>
      </c>
      <c r="BW53" s="161">
        <v>0</v>
      </c>
      <c r="BX53" s="161">
        <v>0</v>
      </c>
      <c r="BY53" s="161">
        <v>0</v>
      </c>
      <c r="BZ53" s="161">
        <v>0</v>
      </c>
      <c r="CA53" s="161">
        <v>0</v>
      </c>
      <c r="CB53" s="161">
        <v>0</v>
      </c>
      <c r="CC53" s="161">
        <v>0</v>
      </c>
      <c r="CD53" s="161">
        <v>0</v>
      </c>
      <c r="CE53" s="161">
        <v>0</v>
      </c>
      <c r="CF53" s="161">
        <v>0</v>
      </c>
      <c r="CG53" s="162">
        <v>0</v>
      </c>
    </row>
    <row r="54" spans="1:85" x14ac:dyDescent="0.35">
      <c r="A54" s="163"/>
      <c r="B54" s="56" t="s">
        <v>559</v>
      </c>
      <c r="AH54" s="161">
        <v>0</v>
      </c>
      <c r="AI54" s="161">
        <v>0</v>
      </c>
      <c r="AJ54" s="161">
        <v>0</v>
      </c>
      <c r="AK54" s="161">
        <v>0</v>
      </c>
      <c r="AL54" s="161">
        <v>0</v>
      </c>
      <c r="AM54" s="161">
        <v>0</v>
      </c>
      <c r="AN54" s="161">
        <v>0</v>
      </c>
      <c r="AO54" s="161">
        <v>0</v>
      </c>
      <c r="AP54" s="161">
        <v>0</v>
      </c>
      <c r="AQ54" s="161">
        <v>0</v>
      </c>
      <c r="AR54" s="161">
        <v>0</v>
      </c>
      <c r="AS54" s="161">
        <v>0</v>
      </c>
      <c r="AT54" s="161">
        <v>0</v>
      </c>
      <c r="AU54" s="161">
        <v>0</v>
      </c>
      <c r="AV54" s="161">
        <v>0</v>
      </c>
      <c r="AW54" s="161">
        <v>0</v>
      </c>
      <c r="AX54" s="161">
        <v>0</v>
      </c>
      <c r="AY54" s="161">
        <v>0</v>
      </c>
      <c r="AZ54" s="161">
        <v>0</v>
      </c>
      <c r="BA54" s="161">
        <v>0</v>
      </c>
      <c r="BB54" s="161">
        <v>0</v>
      </c>
      <c r="BC54" s="161">
        <v>0</v>
      </c>
      <c r="BD54" s="161">
        <v>0</v>
      </c>
      <c r="BE54" s="161">
        <v>0</v>
      </c>
      <c r="BF54" s="161">
        <v>0</v>
      </c>
      <c r="BG54" s="161">
        <v>0</v>
      </c>
      <c r="BH54" s="161">
        <v>0</v>
      </c>
      <c r="BI54" s="161">
        <v>0</v>
      </c>
      <c r="BJ54" s="161">
        <v>0</v>
      </c>
      <c r="BK54" s="161">
        <v>0</v>
      </c>
      <c r="BL54" s="161">
        <v>90.849720650000009</v>
      </c>
      <c r="BM54" s="161">
        <v>106.96880001999999</v>
      </c>
      <c r="BN54" s="161">
        <v>109.92031101000002</v>
      </c>
      <c r="BO54" s="161">
        <v>115.96021940000001</v>
      </c>
      <c r="BP54" s="161">
        <v>110.02752643000001</v>
      </c>
      <c r="BQ54" s="161">
        <v>101.38309716000001</v>
      </c>
      <c r="BR54" s="161">
        <v>15.698963300000001</v>
      </c>
      <c r="BS54" s="161">
        <v>0</v>
      </c>
      <c r="BT54" s="161">
        <v>0</v>
      </c>
      <c r="BU54" s="161">
        <v>0</v>
      </c>
      <c r="BV54" s="161">
        <v>0</v>
      </c>
      <c r="BW54" s="161">
        <v>0</v>
      </c>
      <c r="BX54" s="161">
        <v>0</v>
      </c>
      <c r="BY54" s="161">
        <v>0</v>
      </c>
      <c r="BZ54" s="161">
        <v>0</v>
      </c>
      <c r="CA54" s="161">
        <v>0</v>
      </c>
      <c r="CB54" s="161">
        <v>0</v>
      </c>
      <c r="CC54" s="161">
        <v>0</v>
      </c>
      <c r="CD54" s="161">
        <v>0</v>
      </c>
      <c r="CE54" s="161">
        <v>0</v>
      </c>
      <c r="CF54" s="161">
        <v>0</v>
      </c>
      <c r="CG54" s="162">
        <v>0</v>
      </c>
    </row>
    <row r="55" spans="1:85" ht="26.25" customHeight="1" x14ac:dyDescent="0.35">
      <c r="A55" s="163"/>
      <c r="B55" s="63" t="s">
        <v>560</v>
      </c>
      <c r="AH55" s="161"/>
      <c r="AI55" s="161"/>
      <c r="AJ55" s="161"/>
      <c r="AK55" s="161"/>
      <c r="AL55" s="161"/>
      <c r="AM55" s="161"/>
      <c r="AN55" s="161"/>
      <c r="AO55" s="161"/>
      <c r="AP55" s="161"/>
      <c r="AQ55" s="161"/>
      <c r="AR55" s="161"/>
      <c r="AS55" s="161"/>
      <c r="AT55" s="161"/>
      <c r="AU55" s="161"/>
      <c r="AV55" s="161"/>
      <c r="AW55" s="161"/>
      <c r="AX55" s="161"/>
      <c r="AY55" s="161"/>
      <c r="AZ55" s="161"/>
      <c r="BA55" s="161"/>
      <c r="BB55" s="161"/>
      <c r="BC55" s="161"/>
      <c r="BD55" s="161"/>
      <c r="BE55" s="161"/>
      <c r="BF55" s="161"/>
      <c r="BG55" s="161"/>
      <c r="BH55" s="161"/>
      <c r="BI55" s="161"/>
      <c r="BJ55" s="161"/>
      <c r="BK55" s="161"/>
      <c r="BL55" s="263" t="s">
        <v>537</v>
      </c>
      <c r="BM55" s="161"/>
      <c r="BN55" s="161"/>
      <c r="BO55" s="161"/>
      <c r="BP55" s="161"/>
      <c r="BQ55" s="161"/>
      <c r="BR55" s="161"/>
      <c r="BS55" s="161"/>
      <c r="BT55" s="161"/>
      <c r="BU55" s="161"/>
      <c r="BV55" s="161"/>
      <c r="BW55" s="161"/>
      <c r="BX55" s="161"/>
      <c r="BY55" s="161"/>
      <c r="BZ55" s="161"/>
      <c r="CA55" s="161"/>
      <c r="CB55" s="161"/>
      <c r="CC55" s="161"/>
      <c r="CD55" s="161"/>
      <c r="CE55" s="161"/>
      <c r="CF55" s="161"/>
      <c r="CG55" s="162"/>
    </row>
    <row r="56" spans="1:85" x14ac:dyDescent="0.35">
      <c r="A56" s="163"/>
      <c r="B56" s="56" t="s">
        <v>561</v>
      </c>
      <c r="AH56" s="161">
        <f>'Council Tax Benefit'!AH19</f>
        <v>189.0604099893182</v>
      </c>
      <c r="AI56" s="161">
        <f>'Council Tax Benefit'!AI19</f>
        <v>217.24186395918002</v>
      </c>
      <c r="AJ56" s="161">
        <f>'Council Tax Benefit'!AJ19</f>
        <v>291.64676658977385</v>
      </c>
      <c r="AK56" s="161">
        <f>'Council Tax Benefit'!AK19</f>
        <v>435.79447132057123</v>
      </c>
      <c r="AL56" s="161">
        <f>'Council Tax Benefit'!AL19</f>
        <v>531.64070822038082</v>
      </c>
      <c r="AM56" s="161">
        <f>'Council Tax Benefit'!AM19</f>
        <v>599.91337522552976</v>
      </c>
      <c r="AN56" s="161">
        <f>'Council Tax Benefit'!AN19</f>
        <v>667.59777746960162</v>
      </c>
      <c r="AO56" s="161">
        <f>'Council Tax Benefit'!AO19</f>
        <v>730.54411349699535</v>
      </c>
      <c r="AP56" s="161">
        <f>'Council Tax Benefit'!AP19</f>
        <v>805.60849456809274</v>
      </c>
      <c r="AQ56" s="161">
        <f>'Council Tax Benefit'!AQ19</f>
        <v>838.18835992187337</v>
      </c>
      <c r="AR56" s="161">
        <f>'Council Tax Benefit'!AR19</f>
        <v>760.26900000000001</v>
      </c>
      <c r="AS56" s="161">
        <f>'Council Tax Benefit'!AS19</f>
        <v>936.29321192193368</v>
      </c>
      <c r="AT56" s="161">
        <f>'Council Tax Benefit'!AT19</f>
        <v>1162.117</v>
      </c>
      <c r="AU56" s="161">
        <f>'Council Tax Benefit'!AU19</f>
        <v>670.327</v>
      </c>
      <c r="AV56" s="161">
        <f>'Council Tax Benefit'!AV19</f>
        <v>724.20100000000002</v>
      </c>
      <c r="AW56" s="161">
        <f>'Council Tax Benefit'!AW19</f>
        <v>941.47799999999995</v>
      </c>
      <c r="AX56" s="161">
        <f>'Council Tax Benefit'!AX19</f>
        <v>973.24916299999973</v>
      </c>
      <c r="AY56" s="161">
        <f>'Council Tax Benefit'!AY19</f>
        <v>991.50290500000006</v>
      </c>
      <c r="AZ56" s="161">
        <f>'Council Tax Benefit'!AZ19</f>
        <v>1035.1050220000002</v>
      </c>
      <c r="BA56" s="161">
        <f>'Council Tax Benefit'!BA19</f>
        <v>1079.5440269999999</v>
      </c>
      <c r="BB56" s="161">
        <f>'Council Tax Benefit'!BB19</f>
        <v>1124.7226409999994</v>
      </c>
      <c r="BC56" s="161">
        <f>'Council Tax Benefit'!BC19</f>
        <v>1163.735510948489</v>
      </c>
      <c r="BD56" s="161">
        <f>'Council Tax Benefit'!BD19</f>
        <v>1229.3620240181656</v>
      </c>
      <c r="BE56" s="161">
        <f>'Council Tax Benefit'!BE19</f>
        <v>1349.4457237699216</v>
      </c>
      <c r="BF56" s="161">
        <f>'Council Tax Benefit'!BF19</f>
        <v>1430.8457317625675</v>
      </c>
      <c r="BG56" s="161">
        <f>'Council Tax Benefit'!BG19</f>
        <v>1612.517104499429</v>
      </c>
      <c r="BH56" s="161">
        <f>'Council Tax Benefit'!BH19</f>
        <v>1828.5273484448542</v>
      </c>
      <c r="BI56" s="161">
        <f>'Council Tax Benefit'!BI19</f>
        <v>1843.2959341159444</v>
      </c>
      <c r="BJ56" s="161">
        <f>'Council Tax Benefit'!BJ19</f>
        <v>2003.9939900362206</v>
      </c>
      <c r="BK56" s="161">
        <f>'Council Tax Benefit'!BK19</f>
        <v>2046.6136160962108</v>
      </c>
      <c r="BL56" s="239">
        <v>1951.6371495119893</v>
      </c>
      <c r="BM56" s="161">
        <v>2006.7896813621428</v>
      </c>
      <c r="BN56" s="161">
        <v>2033.5200871314812</v>
      </c>
      <c r="BO56" s="161">
        <v>1982.7831259442928</v>
      </c>
      <c r="BP56" s="161">
        <v>1921.059573258301</v>
      </c>
      <c r="BQ56" s="161">
        <v>0</v>
      </c>
      <c r="BR56" s="161">
        <v>0</v>
      </c>
      <c r="BS56" s="161">
        <v>0</v>
      </c>
      <c r="BT56" s="161">
        <v>0</v>
      </c>
      <c r="BU56" s="161">
        <v>0</v>
      </c>
      <c r="BV56" s="161">
        <v>0</v>
      </c>
      <c r="BW56" s="161">
        <v>0</v>
      </c>
      <c r="BX56" s="161">
        <v>0</v>
      </c>
      <c r="BY56" s="161">
        <v>0</v>
      </c>
      <c r="BZ56" s="161">
        <v>0</v>
      </c>
      <c r="CA56" s="161">
        <v>0</v>
      </c>
      <c r="CB56" s="161">
        <v>0</v>
      </c>
      <c r="CC56" s="161">
        <v>0</v>
      </c>
      <c r="CD56" s="161">
        <v>0</v>
      </c>
      <c r="CE56" s="161">
        <v>0</v>
      </c>
      <c r="CF56" s="161">
        <v>0</v>
      </c>
      <c r="CG56" s="162">
        <v>0</v>
      </c>
    </row>
    <row r="57" spans="1:85" x14ac:dyDescent="0.35">
      <c r="A57" s="163"/>
      <c r="B57" s="56" t="s">
        <v>562</v>
      </c>
      <c r="AH57" s="161">
        <f>'Council Tax Benefit'!AH20</f>
        <v>27.502827272667155</v>
      </c>
      <c r="AI57" s="161">
        <f>'Council Tax Benefit'!AI20</f>
        <v>31.585852043726426</v>
      </c>
      <c r="AJ57" s="161">
        <f>'Council Tax Benefit'!AJ20</f>
        <v>42.384582121077884</v>
      </c>
      <c r="AK57" s="161">
        <f>'Council Tax Benefit'!AK20</f>
        <v>63.213077234706887</v>
      </c>
      <c r="AL57" s="161">
        <f>'Council Tax Benefit'!AL20</f>
        <v>76.776376134597115</v>
      </c>
      <c r="AM57" s="161">
        <f>'Council Tax Benefit'!AM20</f>
        <v>86.294927523123278</v>
      </c>
      <c r="AN57" s="161">
        <f>'Council Tax Benefit'!AN20</f>
        <v>96.19980924653629</v>
      </c>
      <c r="AO57" s="161">
        <f>'Council Tax Benefit'!AO20</f>
        <v>104.64116166965778</v>
      </c>
      <c r="AP57" s="161">
        <f>'Council Tax Benefit'!AP20</f>
        <v>116.03413200590694</v>
      </c>
      <c r="AQ57" s="161">
        <f>'Council Tax Benefit'!AQ20</f>
        <v>120.6229520803748</v>
      </c>
      <c r="AR57" s="161">
        <f>'Council Tax Benefit'!AR20</f>
        <v>83.058999999999997</v>
      </c>
      <c r="AS57" s="161">
        <f>'Council Tax Benefit'!AS20</f>
        <v>114.8284154022263</v>
      </c>
      <c r="AT57" s="161">
        <f>'Council Tax Benefit'!AT20</f>
        <v>166.71700000000001</v>
      </c>
      <c r="AU57" s="161">
        <f>'Council Tax Benefit'!AU20</f>
        <v>112.279</v>
      </c>
      <c r="AV57" s="161">
        <f>'Council Tax Benefit'!AV20</f>
        <v>146.14699999999999</v>
      </c>
      <c r="AW57" s="161">
        <f>'Council Tax Benefit'!AW20</f>
        <v>188.857</v>
      </c>
      <c r="AX57" s="161">
        <f>'Council Tax Benefit'!AX20</f>
        <v>237.89668399999994</v>
      </c>
      <c r="AY57" s="161">
        <f>'Council Tax Benefit'!AY20</f>
        <v>279.43384600000002</v>
      </c>
      <c r="AZ57" s="161">
        <f>'Council Tax Benefit'!AZ20</f>
        <v>318.77796300000006</v>
      </c>
      <c r="BA57" s="161">
        <f>'Council Tax Benefit'!BA20</f>
        <v>366.771837</v>
      </c>
      <c r="BB57" s="161">
        <f>'Council Tax Benefit'!BB20</f>
        <v>408.74446599999976</v>
      </c>
      <c r="BC57" s="161">
        <f>'Council Tax Benefit'!BC20</f>
        <v>444.9005951357899</v>
      </c>
      <c r="BD57" s="161">
        <f>'Council Tax Benefit'!BD20</f>
        <v>486.32011499999982</v>
      </c>
      <c r="BE57" s="161">
        <f>'Council Tax Benefit'!BE20</f>
        <v>528.76477520781191</v>
      </c>
      <c r="BF57" s="161">
        <f>'Council Tax Benefit'!BF20</f>
        <v>593.43878223860281</v>
      </c>
      <c r="BG57" s="161">
        <f>'Council Tax Benefit'!BG20</f>
        <v>700.71103272999665</v>
      </c>
      <c r="BH57" s="161">
        <f>'Council Tax Benefit'!BH20</f>
        <v>750.02694315173312</v>
      </c>
      <c r="BI57" s="161">
        <f>'Council Tax Benefit'!BI20</f>
        <v>839.96132516636135</v>
      </c>
      <c r="BJ57" s="161">
        <f>'Council Tax Benefit'!BJ20</f>
        <v>805.30950638016247</v>
      </c>
      <c r="BK57" s="161">
        <f>'Council Tax Benefit'!BK20</f>
        <v>828.09404862651547</v>
      </c>
      <c r="BL57" s="239">
        <v>944.21315574012146</v>
      </c>
      <c r="BM57" s="161">
        <v>1026.3094368543275</v>
      </c>
      <c r="BN57" s="161">
        <v>1083.9569208671562</v>
      </c>
      <c r="BO57" s="161">
        <v>1097.3255047744601</v>
      </c>
      <c r="BP57" s="161">
        <v>1110.9613710199749</v>
      </c>
      <c r="BQ57" s="161">
        <v>0</v>
      </c>
      <c r="BR57" s="161">
        <v>0</v>
      </c>
      <c r="BS57" s="161">
        <v>0</v>
      </c>
      <c r="BT57" s="161">
        <v>0</v>
      </c>
      <c r="BU57" s="161">
        <v>0</v>
      </c>
      <c r="BV57" s="161">
        <v>0</v>
      </c>
      <c r="BW57" s="161">
        <v>0</v>
      </c>
      <c r="BX57" s="161">
        <v>0</v>
      </c>
      <c r="BY57" s="161">
        <v>0</v>
      </c>
      <c r="BZ57" s="161">
        <v>0</v>
      </c>
      <c r="CA57" s="161">
        <v>0</v>
      </c>
      <c r="CB57" s="161">
        <v>0</v>
      </c>
      <c r="CC57" s="161">
        <v>0</v>
      </c>
      <c r="CD57" s="161">
        <v>0</v>
      </c>
      <c r="CE57" s="161">
        <v>0</v>
      </c>
      <c r="CF57" s="161">
        <v>0</v>
      </c>
      <c r="CG57" s="162">
        <v>0</v>
      </c>
    </row>
    <row r="58" spans="1:85" x14ac:dyDescent="0.35">
      <c r="A58" s="163"/>
      <c r="B58" s="56" t="s">
        <v>563</v>
      </c>
      <c r="AH58" s="161">
        <f>'Council Tax Benefit'!AH21</f>
        <v>88.945632781705058</v>
      </c>
      <c r="AI58" s="161">
        <f>'Council Tax Benefit'!AI21</f>
        <v>102.63989716099778</v>
      </c>
      <c r="AJ58" s="161">
        <f>'Council Tax Benefit'!AJ21</f>
        <v>138.3856917255178</v>
      </c>
      <c r="AK58" s="161">
        <f>'Council Tax Benefit'!AK21</f>
        <v>205.51754927689734</v>
      </c>
      <c r="AL58" s="161">
        <f>'Council Tax Benefit'!AL21</f>
        <v>249.99250242525952</v>
      </c>
      <c r="AM58" s="161">
        <f>'Council Tax Benefit'!AM21</f>
        <v>281.05739095461479</v>
      </c>
      <c r="AN58" s="161">
        <f>'Council Tax Benefit'!AN21</f>
        <v>312.24655644943772</v>
      </c>
      <c r="AO58" s="161">
        <f>'Council Tax Benefit'!AO21</f>
        <v>341.18609501439198</v>
      </c>
      <c r="AP58" s="161">
        <f>'Council Tax Benefit'!AP21</f>
        <v>377.30402508543466</v>
      </c>
      <c r="AQ58" s="161">
        <f>'Council Tax Benefit'!AQ21</f>
        <v>392.27715570427546</v>
      </c>
      <c r="AR58" s="161">
        <f>'Council Tax Benefit'!AR21</f>
        <v>216.39</v>
      </c>
      <c r="AS58" s="161">
        <f>'Council Tax Benefit'!AS21</f>
        <v>243.14730758287362</v>
      </c>
      <c r="AT58" s="161">
        <f>'Council Tax Benefit'!AT21</f>
        <v>222.857</v>
      </c>
      <c r="AU58" s="161">
        <f>'Council Tax Benefit'!AU21</f>
        <v>185.916</v>
      </c>
      <c r="AV58" s="161">
        <f>'Council Tax Benefit'!AV21</f>
        <v>219.042</v>
      </c>
      <c r="AW58" s="161">
        <f>'Council Tax Benefit'!AW21</f>
        <v>306.87099999999998</v>
      </c>
      <c r="AX58" s="161">
        <f>'Council Tax Benefit'!AX21</f>
        <v>345.70058699999993</v>
      </c>
      <c r="AY58" s="161">
        <f>'Council Tax Benefit'!AY21</f>
        <v>383.72152899999998</v>
      </c>
      <c r="AZ58" s="161">
        <f>'Council Tax Benefit'!AZ21</f>
        <v>408.69452700000005</v>
      </c>
      <c r="BA58" s="161">
        <f>'Council Tax Benefit'!BA21</f>
        <v>423.69869799999998</v>
      </c>
      <c r="BB58" s="161">
        <f>'Council Tax Benefit'!BB21</f>
        <v>442.26725699999969</v>
      </c>
      <c r="BC58" s="161">
        <f>'Council Tax Benefit'!BC21</f>
        <v>458.38614234181148</v>
      </c>
      <c r="BD58" s="161">
        <f>'Council Tax Benefit'!BD21</f>
        <v>449.61359899999985</v>
      </c>
      <c r="BE58" s="161">
        <f>'Council Tax Benefit'!BE21</f>
        <v>447.65738801479245</v>
      </c>
      <c r="BF58" s="161">
        <f>'Council Tax Benefit'!BF21</f>
        <v>456.77495423193301</v>
      </c>
      <c r="BG58" s="161">
        <f>'Council Tax Benefit'!BG21</f>
        <v>524.55682653580504</v>
      </c>
      <c r="BH58" s="161">
        <f>'Council Tax Benefit'!BH21</f>
        <v>571.40950903414523</v>
      </c>
      <c r="BI58" s="161">
        <f>'Council Tax Benefit'!BI21</f>
        <v>632.58899092529441</v>
      </c>
      <c r="BJ58" s="161">
        <f>'Council Tax Benefit'!BJ21</f>
        <v>623.4840715467576</v>
      </c>
      <c r="BK58" s="161">
        <f>'Council Tax Benefit'!BK21</f>
        <v>618.93076704709995</v>
      </c>
      <c r="BL58" s="239">
        <v>548.72375959129954</v>
      </c>
      <c r="BM58" s="161">
        <v>539.7901437571029</v>
      </c>
      <c r="BN58" s="161">
        <v>504.78300198133326</v>
      </c>
      <c r="BO58" s="161">
        <v>443.73935361736528</v>
      </c>
      <c r="BP58" s="161">
        <v>399.82414747873798</v>
      </c>
      <c r="BQ58" s="161">
        <v>0</v>
      </c>
      <c r="BR58" s="161">
        <v>0</v>
      </c>
      <c r="BS58" s="161">
        <v>0</v>
      </c>
      <c r="BT58" s="161">
        <v>0</v>
      </c>
      <c r="BU58" s="161">
        <v>0</v>
      </c>
      <c r="BV58" s="161">
        <v>0</v>
      </c>
      <c r="BW58" s="161">
        <v>0</v>
      </c>
      <c r="BX58" s="161">
        <v>0</v>
      </c>
      <c r="BY58" s="161">
        <v>0</v>
      </c>
      <c r="BZ58" s="161">
        <v>0</v>
      </c>
      <c r="CA58" s="161">
        <v>0</v>
      </c>
      <c r="CB58" s="161">
        <v>0</v>
      </c>
      <c r="CC58" s="161">
        <v>0</v>
      </c>
      <c r="CD58" s="161">
        <v>0</v>
      </c>
      <c r="CE58" s="161">
        <v>0</v>
      </c>
      <c r="CF58" s="161">
        <v>0</v>
      </c>
      <c r="CG58" s="162">
        <v>0</v>
      </c>
    </row>
    <row r="59" spans="1:85" x14ac:dyDescent="0.35">
      <c r="A59" s="163"/>
      <c r="B59" s="56" t="s">
        <v>564</v>
      </c>
      <c r="AH59" s="161">
        <f>'Council Tax Benefit'!AH22</f>
        <v>73.242794596669199</v>
      </c>
      <c r="AI59" s="161">
        <f>'Council Tax Benefit'!AI22</f>
        <v>85.168081893459714</v>
      </c>
      <c r="AJ59" s="161">
        <f>'Council Tax Benefit'!AJ22</f>
        <v>115.30566723086193</v>
      </c>
      <c r="AK59" s="161">
        <f>'Council Tax Benefit'!AK22</f>
        <v>169.32691721496712</v>
      </c>
      <c r="AL59" s="161">
        <f>'Council Tax Benefit'!AL22</f>
        <v>204.21808645897408</v>
      </c>
      <c r="AM59" s="161">
        <f>'Council Tax Benefit'!AM22</f>
        <v>227.83044737490729</v>
      </c>
      <c r="AN59" s="161">
        <f>'Council Tax Benefit'!AN22</f>
        <v>252.51033820403745</v>
      </c>
      <c r="AO59" s="161">
        <f>'Council Tax Benefit'!AO22</f>
        <v>274.82477751762963</v>
      </c>
      <c r="AP59" s="161">
        <f>'Council Tax Benefit'!AP22</f>
        <v>305.30618267506998</v>
      </c>
      <c r="AQ59" s="161">
        <f>'Council Tax Benefit'!AQ22</f>
        <v>317.94417999582299</v>
      </c>
      <c r="AR59" s="161">
        <f>'Council Tax Benefit'!AR22</f>
        <v>223.36600000000001</v>
      </c>
      <c r="AS59" s="161">
        <f>'Council Tax Benefit'!AS22</f>
        <v>286.63975529133552</v>
      </c>
      <c r="AT59" s="161">
        <f>'Council Tax Benefit'!AT22</f>
        <v>372.90100000000001</v>
      </c>
      <c r="AU59" s="161">
        <f>'Council Tax Benefit'!AU22</f>
        <v>327.95400000000001</v>
      </c>
      <c r="AV59" s="161">
        <f>'Council Tax Benefit'!AV22</f>
        <v>480.35</v>
      </c>
      <c r="AW59" s="161">
        <f>'Council Tax Benefit'!AW22</f>
        <v>380.02</v>
      </c>
      <c r="AX59" s="161">
        <f>'Council Tax Benefit'!AX22</f>
        <v>382.28165999999993</v>
      </c>
      <c r="AY59" s="161">
        <f>'Council Tax Benefit'!AY22</f>
        <v>366.89570099999997</v>
      </c>
      <c r="AZ59" s="161">
        <f>'Council Tax Benefit'!AZ22</f>
        <v>361.93527000000006</v>
      </c>
      <c r="BA59" s="161">
        <f>'Council Tax Benefit'!BA22</f>
        <v>314.93220000000008</v>
      </c>
      <c r="BB59" s="161">
        <f>'Council Tax Benefit'!BB22</f>
        <v>270.82839699999982</v>
      </c>
      <c r="BC59" s="161">
        <f>'Council Tax Benefit'!BC22</f>
        <v>249.93090682948699</v>
      </c>
      <c r="BD59" s="161">
        <f>'Council Tax Benefit'!BD22</f>
        <v>226.13233899999992</v>
      </c>
      <c r="BE59" s="161">
        <f>'Council Tax Benefit'!BE22</f>
        <v>192.60883676756498</v>
      </c>
      <c r="BF59" s="161">
        <f>'Council Tax Benefit'!BF22</f>
        <v>192.05057165464862</v>
      </c>
      <c r="BG59" s="161">
        <f>'Council Tax Benefit'!BG22</f>
        <v>171.31617186991193</v>
      </c>
      <c r="BH59" s="161">
        <f>'Council Tax Benefit'!BH22</f>
        <v>217.85321717670377</v>
      </c>
      <c r="BI59" s="161">
        <f>'Council Tax Benefit'!BI22</f>
        <v>241.13550347906477</v>
      </c>
      <c r="BJ59" s="161">
        <f>'Council Tax Benefit'!BJ22</f>
        <v>243.50566881771863</v>
      </c>
      <c r="BK59" s="161">
        <f>'Council Tax Benefit'!BK22</f>
        <v>242.59360966221021</v>
      </c>
      <c r="BL59" s="239">
        <v>308.02755006718922</v>
      </c>
      <c r="BM59" s="161">
        <v>515.48243622450877</v>
      </c>
      <c r="BN59" s="161">
        <v>559.64886740375289</v>
      </c>
      <c r="BO59" s="161">
        <v>588.23789220306298</v>
      </c>
      <c r="BP59" s="161">
        <v>620.96731151552888</v>
      </c>
      <c r="BQ59" s="161">
        <v>0</v>
      </c>
      <c r="BR59" s="161">
        <v>0</v>
      </c>
      <c r="BS59" s="161">
        <v>0</v>
      </c>
      <c r="BT59" s="161">
        <v>0</v>
      </c>
      <c r="BU59" s="161">
        <v>0</v>
      </c>
      <c r="BV59" s="161">
        <v>0</v>
      </c>
      <c r="BW59" s="161">
        <v>0</v>
      </c>
      <c r="BX59" s="161">
        <v>0</v>
      </c>
      <c r="BY59" s="161">
        <v>0</v>
      </c>
      <c r="BZ59" s="161">
        <v>0</v>
      </c>
      <c r="CA59" s="161">
        <v>0</v>
      </c>
      <c r="CB59" s="161">
        <v>0</v>
      </c>
      <c r="CC59" s="161">
        <v>0</v>
      </c>
      <c r="CD59" s="161">
        <v>0</v>
      </c>
      <c r="CE59" s="161">
        <v>0</v>
      </c>
      <c r="CF59" s="161">
        <v>0</v>
      </c>
      <c r="CG59" s="162">
        <v>0</v>
      </c>
    </row>
    <row r="60" spans="1:85" x14ac:dyDescent="0.35">
      <c r="A60" s="163"/>
      <c r="B60" s="56" t="s">
        <v>565</v>
      </c>
      <c r="AH60" s="161">
        <f>'Council Tax Benefit'!AH23</f>
        <v>7.2483353596404072</v>
      </c>
      <c r="AI60" s="161">
        <f>'Council Tax Benefit'!AI23</f>
        <v>8.3643049426361529</v>
      </c>
      <c r="AJ60" s="161">
        <f>'Council Tax Benefit'!AJ23</f>
        <v>11.277292332768525</v>
      </c>
      <c r="AK60" s="161">
        <f>'Council Tax Benefit'!AK23</f>
        <v>16.747984952857394</v>
      </c>
      <c r="AL60" s="161">
        <f>'Council Tax Benefit'!AL23</f>
        <v>20.372326760788525</v>
      </c>
      <c r="AM60" s="161">
        <f>'Council Tax Benefit'!AM23</f>
        <v>22.903858921824849</v>
      </c>
      <c r="AN60" s="161">
        <f>'Council Tax Benefit'!AN23</f>
        <v>25.445518630386744</v>
      </c>
      <c r="AO60" s="161">
        <f>'Council Tax Benefit'!AO23</f>
        <v>27.803852301325378</v>
      </c>
      <c r="AP60" s="161">
        <f>'Council Tax Benefit'!AP23</f>
        <v>30.747165665495459</v>
      </c>
      <c r="AQ60" s="161">
        <f>'Council Tax Benefit'!AQ23</f>
        <v>31.967352297653349</v>
      </c>
      <c r="AR60" s="161">
        <f>'Council Tax Benefit'!AR23</f>
        <v>82.050000000000196</v>
      </c>
      <c r="AS60" s="161">
        <f>'Council Tax Benefit'!AS23</f>
        <v>118.75330980163085</v>
      </c>
      <c r="AT60" s="161">
        <f>'Council Tax Benefit'!AT23</f>
        <v>198.21799999999985</v>
      </c>
      <c r="AU60" s="161">
        <f>'Council Tax Benefit'!AU23</f>
        <v>107.69100000000003</v>
      </c>
      <c r="AV60" s="161">
        <f>'Council Tax Benefit'!AV23</f>
        <v>122.83600000000021</v>
      </c>
      <c r="AW60" s="161">
        <f>'Council Tax Benefit'!AW23</f>
        <v>122.67399999999998</v>
      </c>
      <c r="AX60" s="161">
        <f>'Council Tax Benefit'!AX23</f>
        <v>138.08320000000001</v>
      </c>
      <c r="AY60" s="161">
        <f>'Council Tax Benefit'!AY23</f>
        <v>167.11695100000003</v>
      </c>
      <c r="AZ60" s="161">
        <f>'Council Tax Benefit'!AZ23</f>
        <v>186.09901000000005</v>
      </c>
      <c r="BA60" s="161">
        <f>'Council Tax Benefit'!BA23</f>
        <v>209.73186299999998</v>
      </c>
      <c r="BB60" s="161">
        <f>'Council Tax Benefit'!BB23</f>
        <v>205.84185399999987</v>
      </c>
      <c r="BC60" s="161">
        <f>'Council Tax Benefit'!BC23</f>
        <v>193.93417053751386</v>
      </c>
      <c r="BD60" s="161">
        <f>'Council Tax Benefit'!BD23</f>
        <v>183.09040199999998</v>
      </c>
      <c r="BE60" s="161">
        <f>'Council Tax Benefit'!BE23</f>
        <v>167.34613042003627</v>
      </c>
      <c r="BF60" s="161">
        <f>'Council Tax Benefit'!BF23</f>
        <v>160.82925848722746</v>
      </c>
      <c r="BG60" s="161">
        <f>'Council Tax Benefit'!BG23</f>
        <v>217.02985962485695</v>
      </c>
      <c r="BH60" s="161">
        <f>'Council Tax Benefit'!BH23</f>
        <v>189.16794511091098</v>
      </c>
      <c r="BI60" s="161">
        <f>'Council Tax Benefit'!BI23</f>
        <v>217.10782131333502</v>
      </c>
      <c r="BJ60" s="161">
        <f>'Council Tax Benefit'!BJ23</f>
        <v>264.73346821914066</v>
      </c>
      <c r="BK60" s="161">
        <f>'Council Tax Benefit'!BK23</f>
        <v>290.45553756796437</v>
      </c>
      <c r="BL60" s="239">
        <v>481.84204708940024</v>
      </c>
      <c r="BM60" s="161">
        <v>609.30652680191724</v>
      </c>
      <c r="BN60" s="161">
        <v>742.86444761627672</v>
      </c>
      <c r="BO60" s="161">
        <v>806.2930184608191</v>
      </c>
      <c r="BP60" s="161">
        <v>859.13568672745646</v>
      </c>
      <c r="BQ60" s="161">
        <v>0</v>
      </c>
      <c r="BR60" s="161">
        <v>0</v>
      </c>
      <c r="BS60" s="161">
        <v>0</v>
      </c>
      <c r="BT60" s="161">
        <v>0</v>
      </c>
      <c r="BU60" s="161">
        <v>0</v>
      </c>
      <c r="BV60" s="161">
        <v>0</v>
      </c>
      <c r="BW60" s="161">
        <v>0</v>
      </c>
      <c r="BX60" s="161">
        <v>0</v>
      </c>
      <c r="BY60" s="161">
        <v>0</v>
      </c>
      <c r="BZ60" s="161">
        <v>0</v>
      </c>
      <c r="CA60" s="161">
        <v>0</v>
      </c>
      <c r="CB60" s="161">
        <v>0</v>
      </c>
      <c r="CC60" s="161">
        <v>0</v>
      </c>
      <c r="CD60" s="161">
        <v>0</v>
      </c>
      <c r="CE60" s="161">
        <v>0</v>
      </c>
      <c r="CF60" s="161">
        <v>0</v>
      </c>
      <c r="CG60" s="162">
        <v>0</v>
      </c>
    </row>
    <row r="61" spans="1:85" ht="26.25" customHeight="1" x14ac:dyDescent="0.35">
      <c r="A61" s="163"/>
      <c r="B61" s="58" t="s">
        <v>566</v>
      </c>
      <c r="AH61" s="161">
        <v>189.0604099893182</v>
      </c>
      <c r="AI61" s="161">
        <v>217.24186395918002</v>
      </c>
      <c r="AJ61" s="161">
        <v>291.64676658977385</v>
      </c>
      <c r="AK61" s="161">
        <v>435.79447132057123</v>
      </c>
      <c r="AL61" s="161">
        <v>531.64070822038082</v>
      </c>
      <c r="AM61" s="161">
        <v>599.91337522552976</v>
      </c>
      <c r="AN61" s="161">
        <v>667.59777746960162</v>
      </c>
      <c r="AO61" s="161">
        <v>730.54411349699535</v>
      </c>
      <c r="AP61" s="161">
        <v>805.60849456809274</v>
      </c>
      <c r="AQ61" s="161">
        <v>838.18835992187337</v>
      </c>
      <c r="AR61" s="161">
        <v>760.26900000000001</v>
      </c>
      <c r="AS61" s="161">
        <v>936.29321192193368</v>
      </c>
      <c r="AT61" s="161">
        <v>1162.117</v>
      </c>
      <c r="AU61" s="161">
        <v>670.327</v>
      </c>
      <c r="AV61" s="161">
        <v>724.20100000000002</v>
      </c>
      <c r="AW61" s="161">
        <v>941.47799999999995</v>
      </c>
      <c r="AX61" s="161">
        <v>973.24916299999973</v>
      </c>
      <c r="AY61" s="161">
        <v>991.50290500000006</v>
      </c>
      <c r="AZ61" s="161">
        <v>1035.1050220000002</v>
      </c>
      <c r="BA61" s="161">
        <v>1079.5440269999999</v>
      </c>
      <c r="BB61" s="161">
        <v>1124.7226409999994</v>
      </c>
      <c r="BC61" s="161">
        <v>1163.735510948489</v>
      </c>
      <c r="BD61" s="161">
        <v>1229.3620240181656</v>
      </c>
      <c r="BE61" s="161">
        <v>1349.4457237699216</v>
      </c>
      <c r="BF61" s="161">
        <v>1430.8457317625675</v>
      </c>
      <c r="BG61" s="161">
        <v>1612.517104499429</v>
      </c>
      <c r="BH61" s="161">
        <v>1828.5273484448542</v>
      </c>
      <c r="BI61" s="161">
        <v>1843.2959341159444</v>
      </c>
      <c r="BJ61" s="161">
        <v>2003.9939900362206</v>
      </c>
      <c r="BK61" s="161">
        <v>2046.6136160962108</v>
      </c>
      <c r="BL61" s="161">
        <v>2162.8252108384918</v>
      </c>
      <c r="BM61" s="161">
        <v>2239.7459853678515</v>
      </c>
      <c r="BN61" s="161">
        <v>2273.0145576027198</v>
      </c>
      <c r="BO61" s="161">
        <v>2227.1295013956719</v>
      </c>
      <c r="BP61" s="161">
        <v>2136.5856605519407</v>
      </c>
      <c r="BQ61" s="161">
        <v>0</v>
      </c>
      <c r="BR61" s="161">
        <v>0</v>
      </c>
      <c r="BS61" s="161">
        <v>0</v>
      </c>
      <c r="BT61" s="161">
        <v>0</v>
      </c>
      <c r="BU61" s="161">
        <v>0</v>
      </c>
      <c r="BV61" s="161">
        <v>0</v>
      </c>
      <c r="BW61" s="161">
        <v>0</v>
      </c>
      <c r="BX61" s="161">
        <v>0</v>
      </c>
      <c r="BY61" s="161">
        <v>0</v>
      </c>
      <c r="BZ61" s="161">
        <v>0</v>
      </c>
      <c r="CA61" s="161">
        <v>0</v>
      </c>
      <c r="CB61" s="161">
        <v>0</v>
      </c>
      <c r="CC61" s="161">
        <v>0</v>
      </c>
      <c r="CD61" s="161">
        <v>0</v>
      </c>
      <c r="CE61" s="161">
        <v>0</v>
      </c>
      <c r="CF61" s="161">
        <v>0</v>
      </c>
      <c r="CG61" s="162">
        <v>0</v>
      </c>
    </row>
    <row r="62" spans="1:85" x14ac:dyDescent="0.35">
      <c r="A62" s="163"/>
      <c r="B62" s="58" t="s">
        <v>543</v>
      </c>
      <c r="AH62" s="161">
        <v>196.93959001068183</v>
      </c>
      <c r="AI62" s="161">
        <v>227.75813604082006</v>
      </c>
      <c r="AJ62" s="161">
        <v>307.35323341022615</v>
      </c>
      <c r="AK62" s="161">
        <v>454.80552867942873</v>
      </c>
      <c r="AL62" s="161">
        <v>551.35929177961918</v>
      </c>
      <c r="AM62" s="161">
        <v>618.08662477447024</v>
      </c>
      <c r="AN62" s="161">
        <v>686.40222253039815</v>
      </c>
      <c r="AO62" s="161">
        <v>748.45588650300476</v>
      </c>
      <c r="AP62" s="161">
        <v>829.39150543190704</v>
      </c>
      <c r="AQ62" s="161">
        <v>862.81164007812663</v>
      </c>
      <c r="AR62" s="161">
        <v>604.86500000000012</v>
      </c>
      <c r="AS62" s="161">
        <v>763.36878807806625</v>
      </c>
      <c r="AT62" s="161">
        <v>960.69299999999987</v>
      </c>
      <c r="AU62" s="161">
        <v>733.84</v>
      </c>
      <c r="AV62" s="161">
        <v>968.37500000000023</v>
      </c>
      <c r="AW62" s="161">
        <v>998.42199999999991</v>
      </c>
      <c r="AX62" s="161">
        <v>1103.9621309999998</v>
      </c>
      <c r="AY62" s="161">
        <v>1197.1680269999999</v>
      </c>
      <c r="AZ62" s="161">
        <v>1275.5067700000002</v>
      </c>
      <c r="BA62" s="161">
        <v>1315.1345980000001</v>
      </c>
      <c r="BB62" s="161">
        <v>1327.6819739999989</v>
      </c>
      <c r="BC62" s="161">
        <v>1347.1518148446023</v>
      </c>
      <c r="BD62" s="161">
        <v>1345.1564549999996</v>
      </c>
      <c r="BE62" s="161">
        <v>1336.3771304102056</v>
      </c>
      <c r="BF62" s="161">
        <v>1403.0935666124119</v>
      </c>
      <c r="BG62" s="161">
        <v>1613.6138907605705</v>
      </c>
      <c r="BH62" s="161">
        <v>1728.4576144734931</v>
      </c>
      <c r="BI62" s="161">
        <v>1930.7936408840555</v>
      </c>
      <c r="BJ62" s="161">
        <v>1937.0327149637794</v>
      </c>
      <c r="BK62" s="161">
        <v>1980.0739629037898</v>
      </c>
      <c r="BL62" s="161">
        <v>2071.6184511615079</v>
      </c>
      <c r="BM62" s="161">
        <v>2457.9322396321481</v>
      </c>
      <c r="BN62" s="161">
        <v>2651.7587673972803</v>
      </c>
      <c r="BO62" s="161">
        <v>2691.2493936043297</v>
      </c>
      <c r="BP62" s="161">
        <v>2775.3624294480583</v>
      </c>
      <c r="BQ62" s="161">
        <v>0</v>
      </c>
      <c r="BR62" s="161">
        <v>0</v>
      </c>
      <c r="BS62" s="161">
        <v>0</v>
      </c>
      <c r="BT62" s="161">
        <v>0</v>
      </c>
      <c r="BU62" s="161">
        <v>0</v>
      </c>
      <c r="BV62" s="161">
        <v>0</v>
      </c>
      <c r="BW62" s="161">
        <v>0</v>
      </c>
      <c r="BX62" s="161">
        <v>0</v>
      </c>
      <c r="BY62" s="161">
        <v>0</v>
      </c>
      <c r="BZ62" s="161">
        <v>0</v>
      </c>
      <c r="CA62" s="161">
        <v>0</v>
      </c>
      <c r="CB62" s="161">
        <v>0</v>
      </c>
      <c r="CC62" s="161">
        <v>0</v>
      </c>
      <c r="CD62" s="161">
        <v>0</v>
      </c>
      <c r="CE62" s="161">
        <v>0</v>
      </c>
      <c r="CF62" s="161">
        <v>0</v>
      </c>
      <c r="CG62" s="162">
        <v>0</v>
      </c>
    </row>
    <row r="63" spans="1:85" s="101" customFormat="1" x14ac:dyDescent="0.35">
      <c r="A63" s="174"/>
      <c r="B63" s="63" t="s">
        <v>276</v>
      </c>
      <c r="D63" s="125"/>
      <c r="E63" s="125"/>
      <c r="F63" s="125"/>
      <c r="G63" s="125"/>
      <c r="H63" s="125"/>
      <c r="I63" s="125"/>
      <c r="J63" s="125"/>
      <c r="K63" s="125"/>
      <c r="L63" s="125"/>
      <c r="M63" s="125"/>
      <c r="N63" s="125"/>
      <c r="O63" s="125"/>
      <c r="P63" s="125"/>
      <c r="Q63" s="125"/>
      <c r="R63" s="125"/>
      <c r="S63" s="125"/>
      <c r="T63" s="125"/>
      <c r="U63" s="125"/>
      <c r="V63" s="125"/>
      <c r="W63" s="125"/>
      <c r="X63" s="125"/>
      <c r="Y63" s="125"/>
      <c r="Z63" s="125"/>
      <c r="AA63" s="125"/>
      <c r="AB63" s="125"/>
      <c r="AC63" s="125"/>
      <c r="AD63" s="125"/>
      <c r="AE63" s="125"/>
      <c r="AF63" s="125"/>
      <c r="AG63" s="125"/>
      <c r="AH63" s="40">
        <f>AH62+AH56</f>
        <v>386</v>
      </c>
      <c r="AI63" s="40">
        <f t="shared" ref="AI63:BK63" si="13">AI62+AI56</f>
        <v>445.00000000000011</v>
      </c>
      <c r="AJ63" s="40">
        <f t="shared" si="13"/>
        <v>599</v>
      </c>
      <c r="AK63" s="40">
        <f t="shared" si="13"/>
        <v>890.59999999999991</v>
      </c>
      <c r="AL63" s="40">
        <f t="shared" si="13"/>
        <v>1083</v>
      </c>
      <c r="AM63" s="40">
        <f t="shared" si="13"/>
        <v>1218</v>
      </c>
      <c r="AN63" s="40">
        <f t="shared" si="13"/>
        <v>1353.9999999999998</v>
      </c>
      <c r="AO63" s="40">
        <f t="shared" si="13"/>
        <v>1479</v>
      </c>
      <c r="AP63" s="40">
        <f t="shared" si="13"/>
        <v>1634.9999999999998</v>
      </c>
      <c r="AQ63" s="40">
        <f t="shared" si="13"/>
        <v>1701</v>
      </c>
      <c r="AR63" s="40">
        <f t="shared" si="13"/>
        <v>1365.134</v>
      </c>
      <c r="AS63" s="40">
        <f t="shared" si="13"/>
        <v>1699.6619999999998</v>
      </c>
      <c r="AT63" s="40">
        <f t="shared" si="13"/>
        <v>2122.81</v>
      </c>
      <c r="AU63" s="40">
        <f t="shared" si="13"/>
        <v>1404.1669999999999</v>
      </c>
      <c r="AV63" s="40">
        <f t="shared" si="13"/>
        <v>1692.5760000000002</v>
      </c>
      <c r="AW63" s="40">
        <f t="shared" si="13"/>
        <v>1939.8999999999999</v>
      </c>
      <c r="AX63" s="40">
        <f t="shared" si="13"/>
        <v>2077.2112939999997</v>
      </c>
      <c r="AY63" s="40">
        <f t="shared" si="13"/>
        <v>2188.670932</v>
      </c>
      <c r="AZ63" s="40">
        <f t="shared" si="13"/>
        <v>2310.6117920000006</v>
      </c>
      <c r="BA63" s="40">
        <f t="shared" si="13"/>
        <v>2394.678625</v>
      </c>
      <c r="BB63" s="40">
        <f t="shared" si="13"/>
        <v>2452.4046149999986</v>
      </c>
      <c r="BC63" s="40">
        <f t="shared" si="13"/>
        <v>2510.8873257930913</v>
      </c>
      <c r="BD63" s="40">
        <f t="shared" si="13"/>
        <v>2574.5184790181652</v>
      </c>
      <c r="BE63" s="40">
        <f t="shared" si="13"/>
        <v>2685.8228541801273</v>
      </c>
      <c r="BF63" s="40">
        <f t="shared" si="13"/>
        <v>2833.9392983749794</v>
      </c>
      <c r="BG63" s="40">
        <f t="shared" si="13"/>
        <v>3226.1309952599995</v>
      </c>
      <c r="BH63" s="40">
        <f t="shared" si="13"/>
        <v>3556.9849629183473</v>
      </c>
      <c r="BI63" s="40">
        <f t="shared" si="13"/>
        <v>3774.089575</v>
      </c>
      <c r="BJ63" s="40">
        <f t="shared" si="13"/>
        <v>3941.0267050000002</v>
      </c>
      <c r="BK63" s="40">
        <f t="shared" si="13"/>
        <v>4026.6875790000004</v>
      </c>
      <c r="BL63" s="40">
        <f t="shared" ref="BL63:CG63" si="14">BL62+BL61</f>
        <v>4234.4436619999997</v>
      </c>
      <c r="BM63" s="40">
        <f t="shared" si="14"/>
        <v>4697.6782249999997</v>
      </c>
      <c r="BN63" s="40">
        <f t="shared" si="14"/>
        <v>4924.7733250000001</v>
      </c>
      <c r="BO63" s="40">
        <f t="shared" si="14"/>
        <v>4918.3788950000016</v>
      </c>
      <c r="BP63" s="40">
        <f t="shared" si="14"/>
        <v>4911.948089999999</v>
      </c>
      <c r="BQ63" s="40">
        <f t="shared" si="14"/>
        <v>0</v>
      </c>
      <c r="BR63" s="40">
        <f t="shared" si="14"/>
        <v>0</v>
      </c>
      <c r="BS63" s="40">
        <f t="shared" si="14"/>
        <v>0</v>
      </c>
      <c r="BT63" s="40">
        <f t="shared" si="14"/>
        <v>0</v>
      </c>
      <c r="BU63" s="40">
        <f t="shared" si="14"/>
        <v>0</v>
      </c>
      <c r="BV63" s="40">
        <f t="shared" si="14"/>
        <v>0</v>
      </c>
      <c r="BW63" s="40">
        <f t="shared" si="14"/>
        <v>0</v>
      </c>
      <c r="BX63" s="40">
        <f t="shared" si="14"/>
        <v>0</v>
      </c>
      <c r="BY63" s="40">
        <f t="shared" si="14"/>
        <v>0</v>
      </c>
      <c r="BZ63" s="40">
        <f t="shared" si="14"/>
        <v>0</v>
      </c>
      <c r="CA63" s="40">
        <f t="shared" si="14"/>
        <v>0</v>
      </c>
      <c r="CB63" s="40">
        <f t="shared" si="14"/>
        <v>0</v>
      </c>
      <c r="CC63" s="40">
        <f t="shared" si="14"/>
        <v>0</v>
      </c>
      <c r="CD63" s="40">
        <f t="shared" si="14"/>
        <v>0</v>
      </c>
      <c r="CE63" s="40">
        <f t="shared" si="14"/>
        <v>0</v>
      </c>
      <c r="CF63" s="40">
        <f t="shared" si="14"/>
        <v>0</v>
      </c>
      <c r="CG63" s="41">
        <f t="shared" si="14"/>
        <v>0</v>
      </c>
    </row>
    <row r="64" spans="1:85" ht="26.25" customHeight="1" x14ac:dyDescent="0.35">
      <c r="A64" s="163"/>
      <c r="B64" s="63" t="s">
        <v>28</v>
      </c>
      <c r="AH64" s="161"/>
      <c r="AI64" s="161"/>
      <c r="AJ64" s="161"/>
      <c r="AK64" s="161"/>
      <c r="AL64" s="161"/>
      <c r="AM64" s="161"/>
      <c r="AN64" s="161"/>
      <c r="AO64" s="161"/>
      <c r="AP64" s="161"/>
      <c r="AQ64" s="161"/>
      <c r="AR64" s="161"/>
      <c r="AS64" s="161"/>
      <c r="AT64" s="161"/>
      <c r="AU64" s="161"/>
      <c r="AV64" s="161"/>
      <c r="AW64" s="161"/>
      <c r="AX64" s="161"/>
      <c r="AY64" s="161"/>
      <c r="AZ64" s="161"/>
      <c r="BA64" s="161"/>
      <c r="BB64" s="161"/>
      <c r="BC64" s="161"/>
      <c r="BD64" s="161"/>
      <c r="BE64" s="161"/>
      <c r="BF64" s="161"/>
      <c r="BG64" s="161"/>
      <c r="BH64" s="161"/>
      <c r="BI64" s="161"/>
      <c r="BJ64" s="161"/>
      <c r="BK64" s="161"/>
      <c r="BL64" s="263" t="s">
        <v>537</v>
      </c>
      <c r="BM64" s="161"/>
      <c r="BN64" s="161"/>
      <c r="BO64" s="161"/>
      <c r="BP64" s="161"/>
      <c r="BQ64" s="161"/>
      <c r="BR64" s="161"/>
      <c r="BS64" s="161"/>
      <c r="BT64" s="161"/>
      <c r="BU64" s="161"/>
      <c r="BV64" s="161"/>
      <c r="BW64" s="161"/>
      <c r="BX64" s="161"/>
      <c r="BY64" s="161"/>
      <c r="BZ64" s="161"/>
      <c r="CA64" s="161"/>
      <c r="CB64" s="161"/>
      <c r="CC64" s="161"/>
      <c r="CD64" s="161"/>
      <c r="CE64" s="161"/>
      <c r="CF64" s="161"/>
      <c r="CG64" s="162"/>
    </row>
    <row r="65" spans="1:85" x14ac:dyDescent="0.35">
      <c r="A65" s="163"/>
      <c r="B65" s="56" t="s">
        <v>561</v>
      </c>
      <c r="AH65" s="161">
        <v>320.9395900106818</v>
      </c>
      <c r="AI65" s="161">
        <v>352.75813604081998</v>
      </c>
      <c r="AJ65" s="161">
        <v>455.35323341022615</v>
      </c>
      <c r="AK65" s="161">
        <v>736.40552867942881</v>
      </c>
      <c r="AL65" s="161">
        <v>946.35929177961918</v>
      </c>
      <c r="AM65" s="161">
        <v>1119.0866247744702</v>
      </c>
      <c r="AN65" s="161">
        <v>1260.4022225303984</v>
      </c>
      <c r="AO65" s="161">
        <v>1413.4558865030046</v>
      </c>
      <c r="AP65" s="161">
        <v>1518.3915054319073</v>
      </c>
      <c r="AQ65" s="161">
        <v>1572.8116400781266</v>
      </c>
      <c r="AR65" s="161">
        <v>1819.8820000000001</v>
      </c>
      <c r="AS65" s="161">
        <v>2044.9829999999999</v>
      </c>
      <c r="AT65" s="161">
        <v>2323.52</v>
      </c>
      <c r="AU65" s="161">
        <v>2573.1280000000002</v>
      </c>
      <c r="AV65" s="161">
        <v>2807.8249999999998</v>
      </c>
      <c r="AW65" s="161">
        <v>3189.0050000000001</v>
      </c>
      <c r="AX65" s="161">
        <v>3402.2148963971672</v>
      </c>
      <c r="AY65" s="161">
        <v>3614.8473488867526</v>
      </c>
      <c r="AZ65" s="161">
        <v>3751.9206727282358</v>
      </c>
      <c r="BA65" s="161">
        <v>3788.0146137757624</v>
      </c>
      <c r="BB65" s="161">
        <v>3851.7417929521921</v>
      </c>
      <c r="BC65" s="161">
        <v>3997.2728888889624</v>
      </c>
      <c r="BD65" s="161">
        <v>4207.3417317175063</v>
      </c>
      <c r="BE65" s="161">
        <v>4458.6120397296809</v>
      </c>
      <c r="BF65" s="161">
        <v>4782.8062827579006</v>
      </c>
      <c r="BG65" s="161">
        <v>4439.9426964228405</v>
      </c>
      <c r="BH65" s="161">
        <v>4548.4601171225586</v>
      </c>
      <c r="BI65" s="161">
        <v>4563.9384927414358</v>
      </c>
      <c r="BJ65" s="161">
        <v>4861.4789099542368</v>
      </c>
      <c r="BK65" s="161">
        <v>4923.6027084858815</v>
      </c>
      <c r="BL65" s="239">
        <v>4882.1578166048466</v>
      </c>
      <c r="BM65" s="161">
        <v>5125.0099036320935</v>
      </c>
      <c r="BN65" s="161">
        <v>5232.2329732898997</v>
      </c>
      <c r="BO65" s="161">
        <v>5468.3170610229809</v>
      </c>
      <c r="BP65" s="161">
        <v>5700.6891313261458</v>
      </c>
      <c r="BQ65" s="161">
        <v>5896.2725098941992</v>
      </c>
      <c r="BR65" s="161">
        <v>6004.6254088499054</v>
      </c>
      <c r="BS65" s="161">
        <v>6044.6823176369771</v>
      </c>
      <c r="BT65" s="161">
        <v>5964.4625042826092</v>
      </c>
      <c r="BU65" s="161">
        <v>5863.0338190235789</v>
      </c>
      <c r="BV65" s="161">
        <v>5738.4007169214565</v>
      </c>
      <c r="BW65" s="161">
        <v>5685.4758872807133</v>
      </c>
      <c r="BX65" s="161">
        <v>5710.9445205312704</v>
      </c>
      <c r="BY65" s="161">
        <v>5675.0841900501018</v>
      </c>
      <c r="BZ65" s="161">
        <v>5858.4705624168128</v>
      </c>
      <c r="CA65" s="161">
        <v>6212.5166466510645</v>
      </c>
      <c r="CB65" s="161">
        <v>6805.4591837245698</v>
      </c>
      <c r="CC65" s="161">
        <v>6906.031594989543</v>
      </c>
      <c r="CD65" s="161">
        <v>7069.5476411307636</v>
      </c>
      <c r="CE65" s="161">
        <v>7066.5536792199628</v>
      </c>
      <c r="CF65" s="161">
        <v>7163.3708754191484</v>
      </c>
      <c r="CG65" s="162">
        <v>7391.7343756143509</v>
      </c>
    </row>
    <row r="66" spans="1:85" x14ac:dyDescent="0.35">
      <c r="A66" s="163"/>
      <c r="B66" s="56" t="s">
        <v>562</v>
      </c>
      <c r="AH66" s="161">
        <v>51.497172727332845</v>
      </c>
      <c r="AI66" s="161">
        <v>56.414147956273574</v>
      </c>
      <c r="AJ66" s="161">
        <v>72.615417878922116</v>
      </c>
      <c r="AK66" s="161">
        <v>117.78692276529311</v>
      </c>
      <c r="AL66" s="161">
        <v>151.22362386540289</v>
      </c>
      <c r="AM66" s="161">
        <v>178.70507247687672</v>
      </c>
      <c r="AN66" s="161">
        <v>201.80019075346371</v>
      </c>
      <c r="AO66" s="161">
        <v>225.35883833034222</v>
      </c>
      <c r="AP66" s="161">
        <v>242.96586799409306</v>
      </c>
      <c r="AQ66" s="161">
        <v>251.3770479196252</v>
      </c>
      <c r="AR66" s="161">
        <v>219.61099999999999</v>
      </c>
      <c r="AS66" s="161">
        <v>302.30599999999998</v>
      </c>
      <c r="AT66" s="161">
        <v>415.50300000000004</v>
      </c>
      <c r="AU66" s="161">
        <v>549.82100000000003</v>
      </c>
      <c r="AV66" s="161">
        <v>722.96500000000003</v>
      </c>
      <c r="AW66" s="161">
        <v>963.53300000000002</v>
      </c>
      <c r="AX66" s="161">
        <v>1237.7020586775143</v>
      </c>
      <c r="AY66" s="161">
        <v>1440.7675679371928</v>
      </c>
      <c r="AZ66" s="161">
        <v>1632.1173192887268</v>
      </c>
      <c r="BA66" s="161">
        <v>1783.2014949487759</v>
      </c>
      <c r="BB66" s="161">
        <v>1966.2753495570933</v>
      </c>
      <c r="BC66" s="161">
        <v>2143.4684371455282</v>
      </c>
      <c r="BD66" s="161">
        <v>2303.1767229957381</v>
      </c>
      <c r="BE66" s="161">
        <v>2531.7035246192022</v>
      </c>
      <c r="BF66" s="161">
        <v>2999.4614887041653</v>
      </c>
      <c r="BG66" s="161">
        <v>2966.6712049912694</v>
      </c>
      <c r="BH66" s="161">
        <v>3201.5130041258617</v>
      </c>
      <c r="BI66" s="161">
        <v>3472.5465205192463</v>
      </c>
      <c r="BJ66" s="161">
        <v>3760.9241738617989</v>
      </c>
      <c r="BK66" s="161">
        <v>3996.4280011900032</v>
      </c>
      <c r="BL66" s="239">
        <v>4476.9210732179572</v>
      </c>
      <c r="BM66" s="161">
        <v>5069.1288261388017</v>
      </c>
      <c r="BN66" s="161">
        <v>5380.0316400709962</v>
      </c>
      <c r="BO66" s="161">
        <v>5751.430097558853</v>
      </c>
      <c r="BP66" s="161">
        <v>6054.4950272257229</v>
      </c>
      <c r="BQ66" s="161">
        <v>6194.2714010260988</v>
      </c>
      <c r="BR66" s="161">
        <v>6678.1472903271933</v>
      </c>
      <c r="BS66" s="161">
        <v>6946.5151764190032</v>
      </c>
      <c r="BT66" s="161">
        <v>6870.0617211736808</v>
      </c>
      <c r="BU66" s="161">
        <v>6679.3883075615377</v>
      </c>
      <c r="BV66" s="161">
        <v>6268.7171839573311</v>
      </c>
      <c r="BW66" s="161">
        <v>5669.1485899978188</v>
      </c>
      <c r="BX66" s="161">
        <v>5431.8755831968911</v>
      </c>
      <c r="BY66" s="161">
        <v>5035.5088229492994</v>
      </c>
      <c r="BZ66" s="161">
        <v>4750.5160676256646</v>
      </c>
      <c r="CA66" s="161">
        <v>4610.8241185250527</v>
      </c>
      <c r="CB66" s="161">
        <v>4334.7451133956483</v>
      </c>
      <c r="CC66" s="161">
        <v>2098.8311088818609</v>
      </c>
      <c r="CD66" s="161">
        <v>1020.8921241592564</v>
      </c>
      <c r="CE66" s="161">
        <v>1069.1998798351246</v>
      </c>
      <c r="CF66" s="161">
        <v>1125.8061746982587</v>
      </c>
      <c r="CG66" s="162">
        <v>1197.9876049189711</v>
      </c>
    </row>
    <row r="67" spans="1:85" x14ac:dyDescent="0.35">
      <c r="A67" s="163"/>
      <c r="B67" s="56" t="s">
        <v>563</v>
      </c>
      <c r="AH67" s="161">
        <v>168.08730332909167</v>
      </c>
      <c r="AI67" s="161">
        <v>184.99751749637238</v>
      </c>
      <c r="AJ67" s="161">
        <v>239.23474572028033</v>
      </c>
      <c r="AK67" s="161">
        <v>386.48978982576017</v>
      </c>
      <c r="AL67" s="161">
        <v>497.02647197775968</v>
      </c>
      <c r="AM67" s="161">
        <v>587.578235170884</v>
      </c>
      <c r="AN67" s="161">
        <v>661.2712513369687</v>
      </c>
      <c r="AO67" s="161">
        <v>741.87435234499264</v>
      </c>
      <c r="AP67" s="161">
        <v>797.59674087542669</v>
      </c>
      <c r="AQ67" s="161">
        <v>825.30668435995631</v>
      </c>
      <c r="AR67" s="161">
        <v>605.18799999999999</v>
      </c>
      <c r="AS67" s="161">
        <v>725.47699999999998</v>
      </c>
      <c r="AT67" s="161">
        <v>943.97500000000002</v>
      </c>
      <c r="AU67" s="161">
        <v>1292.8490000000002</v>
      </c>
      <c r="AV67" s="161">
        <v>1634.97</v>
      </c>
      <c r="AW67" s="161">
        <v>1949.7149999999999</v>
      </c>
      <c r="AX67" s="161">
        <v>2178.8338293619486</v>
      </c>
      <c r="AY67" s="161">
        <v>2410.3410278276319</v>
      </c>
      <c r="AZ67" s="161">
        <v>2602.0677779938896</v>
      </c>
      <c r="BA67" s="161">
        <v>2613.3758641330728</v>
      </c>
      <c r="BB67" s="161">
        <v>2654.0090183747411</v>
      </c>
      <c r="BC67" s="161">
        <v>2717.25314288246</v>
      </c>
      <c r="BD67" s="161">
        <v>2631.7231073019957</v>
      </c>
      <c r="BE67" s="161">
        <v>2676.4827117072482</v>
      </c>
      <c r="BF67" s="161">
        <v>2863.2198953002007</v>
      </c>
      <c r="BG67" s="161">
        <v>3002.8396047330152</v>
      </c>
      <c r="BH67" s="161">
        <v>3231.1334929200289</v>
      </c>
      <c r="BI67" s="161">
        <v>3522.8486328112713</v>
      </c>
      <c r="BJ67" s="161">
        <v>3676.4928151004046</v>
      </c>
      <c r="BK67" s="161">
        <v>3930.1189148811586</v>
      </c>
      <c r="BL67" s="239">
        <v>3278.6721206416673</v>
      </c>
      <c r="BM67" s="161">
        <v>3414.699558166159</v>
      </c>
      <c r="BN67" s="161">
        <v>3246.9003947534702</v>
      </c>
      <c r="BO67" s="161">
        <v>3003.0285087410157</v>
      </c>
      <c r="BP67" s="161">
        <v>2754.4785976389271</v>
      </c>
      <c r="BQ67" s="161">
        <v>2504.5623245995998</v>
      </c>
      <c r="BR67" s="161">
        <v>2378.8444446022886</v>
      </c>
      <c r="BS67" s="161">
        <v>2256.0112500659761</v>
      </c>
      <c r="BT67" s="161">
        <v>2088.7413831652643</v>
      </c>
      <c r="BU67" s="161">
        <v>1868.0857479177519</v>
      </c>
      <c r="BV67" s="161">
        <v>1624.7547253145538</v>
      </c>
      <c r="BW67" s="161">
        <v>1152.5859545698952</v>
      </c>
      <c r="BX67" s="161">
        <v>841.90554549473063</v>
      </c>
      <c r="BY67" s="161">
        <v>614.08719892553017</v>
      </c>
      <c r="BZ67" s="161">
        <v>456.3633813403161</v>
      </c>
      <c r="CA67" s="161">
        <v>359.47321853998557</v>
      </c>
      <c r="CB67" s="161">
        <v>99.615868999444629</v>
      </c>
      <c r="CC67" s="161">
        <v>4.4821065148267802</v>
      </c>
      <c r="CD67" s="161">
        <v>4.7819842422302772</v>
      </c>
      <c r="CE67" s="161">
        <v>5.0246212374436245</v>
      </c>
      <c r="CF67" s="161">
        <v>5.2906380942601068</v>
      </c>
      <c r="CG67" s="162">
        <v>5.6298490819118943</v>
      </c>
    </row>
    <row r="68" spans="1:85" x14ac:dyDescent="0.35">
      <c r="A68" s="163"/>
      <c r="B68" s="56" t="s">
        <v>564</v>
      </c>
      <c r="AH68" s="161">
        <v>167.7572054033308</v>
      </c>
      <c r="AI68" s="161">
        <v>184.83191810654029</v>
      </c>
      <c r="AJ68" s="161">
        <v>238.69433276913807</v>
      </c>
      <c r="AK68" s="161">
        <v>385.67308278503288</v>
      </c>
      <c r="AL68" s="161">
        <v>495.78191354102592</v>
      </c>
      <c r="AM68" s="161">
        <v>586.16955262509271</v>
      </c>
      <c r="AN68" s="161">
        <v>659.48966179596255</v>
      </c>
      <c r="AO68" s="161">
        <v>740.17522248237037</v>
      </c>
      <c r="AP68" s="161">
        <v>795.69381732493002</v>
      </c>
      <c r="AQ68" s="161">
        <v>824.05582000417701</v>
      </c>
      <c r="AR68" s="161">
        <v>827.64699999999993</v>
      </c>
      <c r="AS68" s="161">
        <v>856.07600000000002</v>
      </c>
      <c r="AT68" s="161">
        <v>998.779</v>
      </c>
      <c r="AU68" s="161">
        <v>1447.0230000000001</v>
      </c>
      <c r="AV68" s="161">
        <v>2057.3580000000002</v>
      </c>
      <c r="AW68" s="161">
        <v>2331.1950000000002</v>
      </c>
      <c r="AX68" s="161">
        <v>2407.7275243945537</v>
      </c>
      <c r="AY68" s="161">
        <v>2329.3000610574099</v>
      </c>
      <c r="AZ68" s="161">
        <v>2177.215384967817</v>
      </c>
      <c r="BA68" s="161">
        <v>1713.8246039972835</v>
      </c>
      <c r="BB68" s="161">
        <v>1410.9078789879757</v>
      </c>
      <c r="BC68" s="161">
        <v>1214.0820612666143</v>
      </c>
      <c r="BD68" s="161">
        <v>1085.7342355085079</v>
      </c>
      <c r="BE68" s="161">
        <v>1001.1096309288404</v>
      </c>
      <c r="BF68" s="161">
        <v>1053.6159987005542</v>
      </c>
      <c r="BG68" s="161">
        <v>956.77120862113122</v>
      </c>
      <c r="BH68" s="161">
        <v>1087.8137888204469</v>
      </c>
      <c r="BI68" s="161">
        <v>1160.1935787766724</v>
      </c>
      <c r="BJ68" s="161">
        <v>1245.1512127626136</v>
      </c>
      <c r="BK68" s="161">
        <v>1315.7849954177275</v>
      </c>
      <c r="BL68" s="239">
        <v>1646.9585583274306</v>
      </c>
      <c r="BM68" s="161">
        <v>2732.7185734874533</v>
      </c>
      <c r="BN68" s="161">
        <v>3068.8441160952298</v>
      </c>
      <c r="BO68" s="161">
        <v>3399.1006602323869</v>
      </c>
      <c r="BP68" s="161">
        <v>3644.1718667287919</v>
      </c>
      <c r="BQ68" s="161">
        <v>3241.9422918321306</v>
      </c>
      <c r="BR68" s="161">
        <v>2411.6856133845986</v>
      </c>
      <c r="BS68" s="161">
        <v>1916.7666369866961</v>
      </c>
      <c r="BT68" s="161">
        <v>1636.6315206723273</v>
      </c>
      <c r="BU68" s="161">
        <v>1451.7127921035253</v>
      </c>
      <c r="BV68" s="161">
        <v>1105.4230032394248</v>
      </c>
      <c r="BW68" s="161">
        <v>528.45708434416804</v>
      </c>
      <c r="BX68" s="161">
        <v>375.94581664973992</v>
      </c>
      <c r="BY68" s="161">
        <v>260.27179289283532</v>
      </c>
      <c r="BZ68" s="161">
        <v>165.68615937184339</v>
      </c>
      <c r="CA68" s="161">
        <v>114.90978010563175</v>
      </c>
      <c r="CB68" s="161">
        <v>69.500248834297722</v>
      </c>
      <c r="CC68" s="161">
        <v>10.936263965652874</v>
      </c>
      <c r="CD68" s="161">
        <v>11.623624618754494</v>
      </c>
      <c r="CE68" s="161">
        <v>12.213405180153233</v>
      </c>
      <c r="CF68" s="161">
        <v>12.860015442602286</v>
      </c>
      <c r="CG68" s="162">
        <v>13.684539528692211</v>
      </c>
    </row>
    <row r="69" spans="1:85" x14ac:dyDescent="0.35">
      <c r="A69" s="163"/>
      <c r="B69" s="56" t="s">
        <v>565</v>
      </c>
      <c r="AH69" s="161">
        <v>12.718728529562867</v>
      </c>
      <c r="AI69" s="161">
        <v>13.998280399993689</v>
      </c>
      <c r="AJ69" s="161">
        <v>18.102270221433344</v>
      </c>
      <c r="AK69" s="161">
        <v>29.244675944485095</v>
      </c>
      <c r="AL69" s="161">
        <v>37.608698836192275</v>
      </c>
      <c r="AM69" s="161">
        <v>44.460514952676363</v>
      </c>
      <c r="AN69" s="161">
        <v>50.036673583206834</v>
      </c>
      <c r="AO69" s="161">
        <v>56.135700339289997</v>
      </c>
      <c r="AP69" s="161">
        <v>60.352068373643192</v>
      </c>
      <c r="AQ69" s="161">
        <v>62.448807638114886</v>
      </c>
      <c r="AR69" s="161">
        <v>251.12099999999964</v>
      </c>
      <c r="AS69" s="161">
        <v>303.69499999999999</v>
      </c>
      <c r="AT69" s="161">
        <v>413.56399999999968</v>
      </c>
      <c r="AU69" s="161">
        <v>495.83100000000047</v>
      </c>
      <c r="AV69" s="161">
        <v>588.97799999999972</v>
      </c>
      <c r="AW69" s="161">
        <v>783.39700000000119</v>
      </c>
      <c r="AX69" s="161">
        <v>876.75761116881586</v>
      </c>
      <c r="AY69" s="161">
        <v>1079.4106882910114</v>
      </c>
      <c r="AZ69" s="161">
        <v>1216.4408100213277</v>
      </c>
      <c r="BA69" s="161">
        <v>1277.9795461451065</v>
      </c>
      <c r="BB69" s="161">
        <v>1181.8701801279974</v>
      </c>
      <c r="BC69" s="161">
        <v>992.02728649103301</v>
      </c>
      <c r="BD69" s="161">
        <v>934.39317727625121</v>
      </c>
      <c r="BE69" s="161">
        <v>920.78722401502739</v>
      </c>
      <c r="BF69" s="161">
        <v>937.11675053717931</v>
      </c>
      <c r="BG69" s="161">
        <v>981.1484059417445</v>
      </c>
      <c r="BH69" s="161">
        <v>1088.6496584511015</v>
      </c>
      <c r="BI69" s="161">
        <v>1208.6779101513739</v>
      </c>
      <c r="BJ69" s="161">
        <v>1296.5004743209502</v>
      </c>
      <c r="BK69" s="161">
        <v>1565.8659750252277</v>
      </c>
      <c r="BL69" s="239">
        <v>2818.731593208101</v>
      </c>
      <c r="BM69" s="161">
        <v>3647.6743165754906</v>
      </c>
      <c r="BN69" s="161">
        <v>4498.9811767903993</v>
      </c>
      <c r="BO69" s="161">
        <v>5198.4137954447706</v>
      </c>
      <c r="BP69" s="161">
        <v>5745.7969890804134</v>
      </c>
      <c r="BQ69" s="161">
        <v>6332.7591456479722</v>
      </c>
      <c r="BR69" s="161">
        <v>6843.2627978360115</v>
      </c>
      <c r="BS69" s="161">
        <v>7079.7382658913511</v>
      </c>
      <c r="BT69" s="161">
        <v>6880.7027897061271</v>
      </c>
      <c r="BU69" s="161">
        <v>6438.9995473936051</v>
      </c>
      <c r="BV69" s="161">
        <v>5992.526321567233</v>
      </c>
      <c r="BW69" s="161">
        <v>5343.3369481576328</v>
      </c>
      <c r="BX69" s="161">
        <v>4973.6242371273702</v>
      </c>
      <c r="BY69" s="161">
        <v>4540.8054823777138</v>
      </c>
      <c r="BZ69" s="161">
        <v>4348.1164743167747</v>
      </c>
      <c r="CA69" s="161">
        <v>4474.8707836405192</v>
      </c>
      <c r="CB69" s="161">
        <v>4042.2881435741656</v>
      </c>
      <c r="CC69" s="161">
        <v>3179.7056755551453</v>
      </c>
      <c r="CD69" s="161">
        <v>3389.7148179983901</v>
      </c>
      <c r="CE69" s="161">
        <v>3554.5714154139482</v>
      </c>
      <c r="CF69" s="161">
        <v>3731.8856250805229</v>
      </c>
      <c r="CG69" s="162">
        <v>3959.1658379537535</v>
      </c>
    </row>
    <row r="70" spans="1:85" ht="26.25" customHeight="1" x14ac:dyDescent="0.35">
      <c r="A70" s="163"/>
      <c r="B70" s="58" t="s">
        <v>566</v>
      </c>
      <c r="AH70" s="161">
        <v>320.9395900106818</v>
      </c>
      <c r="AI70" s="161">
        <v>352.75813604081998</v>
      </c>
      <c r="AJ70" s="161">
        <v>455.35323341022615</v>
      </c>
      <c r="AK70" s="161">
        <v>736.40552867942881</v>
      </c>
      <c r="AL70" s="161">
        <v>946.35929177961918</v>
      </c>
      <c r="AM70" s="161">
        <v>1119.0866247744702</v>
      </c>
      <c r="AN70" s="161">
        <v>1260.4022225303984</v>
      </c>
      <c r="AO70" s="161">
        <v>1413.4558865030046</v>
      </c>
      <c r="AP70" s="161">
        <v>1518.3915054319073</v>
      </c>
      <c r="AQ70" s="161">
        <v>1572.8116400781266</v>
      </c>
      <c r="AR70" s="161">
        <v>1819.8820000000001</v>
      </c>
      <c r="AS70" s="161">
        <v>2044.9829999999999</v>
      </c>
      <c r="AT70" s="161">
        <v>2323.52</v>
      </c>
      <c r="AU70" s="161">
        <v>2573.1280000000002</v>
      </c>
      <c r="AV70" s="161">
        <v>2807.8249999999998</v>
      </c>
      <c r="AW70" s="161">
        <v>3189.0050000000001</v>
      </c>
      <c r="AX70" s="161">
        <v>3402.2148963971672</v>
      </c>
      <c r="AY70" s="161">
        <v>3614.8473488867526</v>
      </c>
      <c r="AZ70" s="161">
        <v>3751.9206727282358</v>
      </c>
      <c r="BA70" s="161">
        <v>3788.0146137757624</v>
      </c>
      <c r="BB70" s="161">
        <v>3851.7417929521921</v>
      </c>
      <c r="BC70" s="161">
        <v>3997.2728888889624</v>
      </c>
      <c r="BD70" s="161">
        <v>4207.3417317175063</v>
      </c>
      <c r="BE70" s="161">
        <v>4458.6120397296809</v>
      </c>
      <c r="BF70" s="161">
        <v>4782.8062827579006</v>
      </c>
      <c r="BG70" s="161">
        <v>4439.9426964228405</v>
      </c>
      <c r="BH70" s="161">
        <v>4548.4601171225586</v>
      </c>
      <c r="BI70" s="161">
        <v>4563.9384927414358</v>
      </c>
      <c r="BJ70" s="161">
        <v>4861.4789099542368</v>
      </c>
      <c r="BK70" s="161">
        <v>4923.6027084858815</v>
      </c>
      <c r="BL70" s="161">
        <v>5503.9442212258709</v>
      </c>
      <c r="BM70" s="161">
        <v>5762.4397376097304</v>
      </c>
      <c r="BN70" s="161">
        <v>5948.9797621593234</v>
      </c>
      <c r="BO70" s="161">
        <v>6241.622946717006</v>
      </c>
      <c r="BP70" s="161">
        <v>6427.139962759471</v>
      </c>
      <c r="BQ70" s="161">
        <v>6544.0581409153201</v>
      </c>
      <c r="BR70" s="161">
        <v>6578.0549409279665</v>
      </c>
      <c r="BS70" s="161">
        <v>6527.4880116677159</v>
      </c>
      <c r="BT70" s="161">
        <v>6329.2889150000001</v>
      </c>
      <c r="BU70" s="161">
        <v>6088.1434402404884</v>
      </c>
      <c r="BV70" s="161">
        <v>5834.4756976856261</v>
      </c>
      <c r="BW70" s="161">
        <v>5764.5872541995759</v>
      </c>
      <c r="BX70" s="161">
        <v>5769.2912694223442</v>
      </c>
      <c r="BY70" s="161">
        <v>5690.3957853275979</v>
      </c>
      <c r="BZ70" s="161">
        <v>5890.0821823973192</v>
      </c>
      <c r="CA70" s="161">
        <v>6248.0965153669295</v>
      </c>
      <c r="CB70" s="161">
        <v>6784.1317779687342</v>
      </c>
      <c r="CC70" s="161">
        <v>6886.4881658858267</v>
      </c>
      <c r="CD70" s="161">
        <v>7052.961463596931</v>
      </c>
      <c r="CE70" s="161">
        <v>7050.5177577941504</v>
      </c>
      <c r="CF70" s="161">
        <v>7148.4240590994823</v>
      </c>
      <c r="CG70" s="162">
        <v>7377.1330478830196</v>
      </c>
    </row>
    <row r="71" spans="1:85" x14ac:dyDescent="0.35">
      <c r="A71" s="163"/>
      <c r="B71" s="58" t="s">
        <v>543</v>
      </c>
      <c r="AH71" s="161">
        <v>400.0604099893182</v>
      </c>
      <c r="AI71" s="161">
        <v>440.24186395918002</v>
      </c>
      <c r="AJ71" s="161">
        <v>568.64676658977385</v>
      </c>
      <c r="AK71" s="161">
        <v>919.1944713205711</v>
      </c>
      <c r="AL71" s="161">
        <v>1181.6407082203809</v>
      </c>
      <c r="AM71" s="161">
        <v>1396.9133752255298</v>
      </c>
      <c r="AN71" s="161">
        <v>1572.5977774696016</v>
      </c>
      <c r="AO71" s="161">
        <v>1763.5441134969954</v>
      </c>
      <c r="AP71" s="161">
        <v>1896.6084945680927</v>
      </c>
      <c r="AQ71" s="161">
        <v>1963.1883599218734</v>
      </c>
      <c r="AR71" s="161">
        <v>1903.5669999999996</v>
      </c>
      <c r="AS71" s="161">
        <v>2187.5540000000001</v>
      </c>
      <c r="AT71" s="161">
        <v>2771.8210000000004</v>
      </c>
      <c r="AU71" s="161">
        <v>3785.5239999999999</v>
      </c>
      <c r="AV71" s="161">
        <v>5004.2709999999997</v>
      </c>
      <c r="AW71" s="161">
        <v>6027.84</v>
      </c>
      <c r="AX71" s="161">
        <v>6701.0210236028324</v>
      </c>
      <c r="AY71" s="161">
        <v>7259.8193451132483</v>
      </c>
      <c r="AZ71" s="161">
        <v>7627.8412922717598</v>
      </c>
      <c r="BA71" s="161">
        <v>7388.3815092242367</v>
      </c>
      <c r="BB71" s="161">
        <v>7213.0624270478093</v>
      </c>
      <c r="BC71" s="161">
        <v>7066.830927785636</v>
      </c>
      <c r="BD71" s="161">
        <v>6955.0272430824934</v>
      </c>
      <c r="BE71" s="161">
        <v>7130.0830912703186</v>
      </c>
      <c r="BF71" s="161">
        <v>7853.4141332420995</v>
      </c>
      <c r="BG71" s="161">
        <v>7907.4304242871603</v>
      </c>
      <c r="BH71" s="161">
        <v>8609.1099443174407</v>
      </c>
      <c r="BI71" s="161">
        <v>9364.2666422585626</v>
      </c>
      <c r="BJ71" s="161">
        <v>9979.0686760457666</v>
      </c>
      <c r="BK71" s="161">
        <v>10808.197886514117</v>
      </c>
      <c r="BL71" s="161">
        <v>11599.496940774132</v>
      </c>
      <c r="BM71" s="161">
        <v>14226.791440390265</v>
      </c>
      <c r="BN71" s="161">
        <v>15478.01053884067</v>
      </c>
      <c r="BO71" s="161">
        <v>16578.667176283001</v>
      </c>
      <c r="BP71" s="161">
        <v>17472.491649240532</v>
      </c>
      <c r="BQ71" s="161">
        <v>17625.749532084679</v>
      </c>
      <c r="BR71" s="161">
        <v>17738.510614072031</v>
      </c>
      <c r="BS71" s="161">
        <v>17716.225635332288</v>
      </c>
      <c r="BT71" s="161">
        <v>17111.31100400001</v>
      </c>
      <c r="BU71" s="161">
        <v>16213.076773759509</v>
      </c>
      <c r="BV71" s="161">
        <v>14895.346253314372</v>
      </c>
      <c r="BW71" s="161">
        <v>12614.417210150652</v>
      </c>
      <c r="BX71" s="161">
        <v>11565.004433577658</v>
      </c>
      <c r="BY71" s="161">
        <v>10435.361701867883</v>
      </c>
      <c r="BZ71" s="161">
        <v>9689.0704626740935</v>
      </c>
      <c r="CA71" s="161">
        <v>9524.4980320953309</v>
      </c>
      <c r="CB71" s="161">
        <v>8567.4767805593856</v>
      </c>
      <c r="CC71" s="161">
        <v>5313.4985840212039</v>
      </c>
      <c r="CD71" s="161">
        <v>4443.5987285524625</v>
      </c>
      <c r="CE71" s="161">
        <v>4657.0452430924825</v>
      </c>
      <c r="CF71" s="161">
        <v>4890.7892696353092</v>
      </c>
      <c r="CG71" s="162">
        <v>5191.0691592146622</v>
      </c>
    </row>
    <row r="72" spans="1:85" s="101" customFormat="1" x14ac:dyDescent="0.35">
      <c r="A72" s="174"/>
      <c r="B72" s="63" t="s">
        <v>276</v>
      </c>
      <c r="D72" s="125"/>
      <c r="E72" s="125"/>
      <c r="F72" s="125"/>
      <c r="G72" s="125"/>
      <c r="H72" s="125"/>
      <c r="I72" s="125"/>
      <c r="J72" s="125"/>
      <c r="K72" s="125"/>
      <c r="L72" s="125"/>
      <c r="M72" s="125"/>
      <c r="N72" s="125"/>
      <c r="O72" s="125"/>
      <c r="P72" s="125"/>
      <c r="Q72" s="125"/>
      <c r="R72" s="125"/>
      <c r="S72" s="125"/>
      <c r="T72" s="125"/>
      <c r="U72" s="125"/>
      <c r="V72" s="125"/>
      <c r="W72" s="125"/>
      <c r="X72" s="125"/>
      <c r="Y72" s="125"/>
      <c r="Z72" s="125"/>
      <c r="AA72" s="125"/>
      <c r="AB72" s="125"/>
      <c r="AC72" s="125"/>
      <c r="AD72" s="125"/>
      <c r="AE72" s="125"/>
      <c r="AF72" s="125"/>
      <c r="AG72" s="125"/>
      <c r="AH72" s="40">
        <f>SUM(AH70:AH71)</f>
        <v>721</v>
      </c>
      <c r="AI72" s="40">
        <f t="shared" ref="AI72:BL72" si="15">SUM(AI70:AI71)</f>
        <v>793</v>
      </c>
      <c r="AJ72" s="40">
        <f t="shared" si="15"/>
        <v>1024</v>
      </c>
      <c r="AK72" s="40">
        <f t="shared" si="15"/>
        <v>1655.6</v>
      </c>
      <c r="AL72" s="40">
        <f t="shared" si="15"/>
        <v>2128</v>
      </c>
      <c r="AM72" s="40">
        <f t="shared" si="15"/>
        <v>2516</v>
      </c>
      <c r="AN72" s="40">
        <f t="shared" si="15"/>
        <v>2833</v>
      </c>
      <c r="AO72" s="40">
        <f t="shared" si="15"/>
        <v>3177</v>
      </c>
      <c r="AP72" s="40">
        <f t="shared" si="15"/>
        <v>3415</v>
      </c>
      <c r="AQ72" s="40">
        <f t="shared" si="15"/>
        <v>3536</v>
      </c>
      <c r="AR72" s="40">
        <f t="shared" si="15"/>
        <v>3723.4489999999996</v>
      </c>
      <c r="AS72" s="40">
        <f t="shared" si="15"/>
        <v>4232.5370000000003</v>
      </c>
      <c r="AT72" s="40">
        <f t="shared" si="15"/>
        <v>5095.3410000000003</v>
      </c>
      <c r="AU72" s="40">
        <f t="shared" si="15"/>
        <v>6358.652</v>
      </c>
      <c r="AV72" s="40">
        <f t="shared" si="15"/>
        <v>7812.0959999999995</v>
      </c>
      <c r="AW72" s="40">
        <f t="shared" si="15"/>
        <v>9216.8450000000012</v>
      </c>
      <c r="AX72" s="40">
        <f t="shared" si="15"/>
        <v>10103.235919999999</v>
      </c>
      <c r="AY72" s="40">
        <f t="shared" si="15"/>
        <v>10874.666694000001</v>
      </c>
      <c r="AZ72" s="40">
        <f t="shared" si="15"/>
        <v>11379.761964999996</v>
      </c>
      <c r="BA72" s="40">
        <f t="shared" si="15"/>
        <v>11176.396122999999</v>
      </c>
      <c r="BB72" s="40">
        <f t="shared" si="15"/>
        <v>11064.804220000002</v>
      </c>
      <c r="BC72" s="40">
        <f t="shared" si="15"/>
        <v>11064.103816674598</v>
      </c>
      <c r="BD72" s="40">
        <f t="shared" si="15"/>
        <v>11162.3689748</v>
      </c>
      <c r="BE72" s="40">
        <f t="shared" si="15"/>
        <v>11588.695131</v>
      </c>
      <c r="BF72" s="40">
        <f t="shared" si="15"/>
        <v>12636.220416</v>
      </c>
      <c r="BG72" s="40">
        <f t="shared" si="15"/>
        <v>12347.373120710001</v>
      </c>
      <c r="BH72" s="40">
        <f t="shared" si="15"/>
        <v>13157.570061439999</v>
      </c>
      <c r="BI72" s="40">
        <f t="shared" si="15"/>
        <v>13928.205134999998</v>
      </c>
      <c r="BJ72" s="40">
        <f t="shared" si="15"/>
        <v>14840.547586000004</v>
      </c>
      <c r="BK72" s="40">
        <f t="shared" si="15"/>
        <v>15731.800594999999</v>
      </c>
      <c r="BL72" s="40">
        <f t="shared" si="15"/>
        <v>17103.441162000003</v>
      </c>
      <c r="BM72" s="40">
        <f t="shared" ref="BM72:CG72" si="16">BM71+BM70</f>
        <v>19989.231177999995</v>
      </c>
      <c r="BN72" s="40">
        <f t="shared" si="16"/>
        <v>21426.990300999994</v>
      </c>
      <c r="BO72" s="40">
        <f t="shared" si="16"/>
        <v>22820.290123000006</v>
      </c>
      <c r="BP72" s="40">
        <f t="shared" si="16"/>
        <v>23899.631612000005</v>
      </c>
      <c r="BQ72" s="40">
        <f t="shared" si="16"/>
        <v>24169.807672999999</v>
      </c>
      <c r="BR72" s="40">
        <f t="shared" si="16"/>
        <v>24316.565554999997</v>
      </c>
      <c r="BS72" s="40">
        <f t="shared" si="16"/>
        <v>24243.713647000004</v>
      </c>
      <c r="BT72" s="40">
        <f t="shared" si="16"/>
        <v>23440.599919000011</v>
      </c>
      <c r="BU72" s="40">
        <f t="shared" si="16"/>
        <v>22301.220213999997</v>
      </c>
      <c r="BV72" s="40">
        <f t="shared" si="16"/>
        <v>20729.821950999998</v>
      </c>
      <c r="BW72" s="40">
        <f t="shared" si="16"/>
        <v>18379.004464350226</v>
      </c>
      <c r="BX72" s="40">
        <f t="shared" si="16"/>
        <v>17334.295703000003</v>
      </c>
      <c r="BY72" s="40">
        <f t="shared" si="16"/>
        <v>16125.757487195482</v>
      </c>
      <c r="BZ72" s="40">
        <f t="shared" si="16"/>
        <v>15579.152645071412</v>
      </c>
      <c r="CA72" s="40">
        <f t="shared" si="16"/>
        <v>15772.59454746226</v>
      </c>
      <c r="CB72" s="40">
        <f t="shared" si="16"/>
        <v>15351.60855852812</v>
      </c>
      <c r="CC72" s="40">
        <f t="shared" si="16"/>
        <v>12199.986749907031</v>
      </c>
      <c r="CD72" s="40">
        <f t="shared" si="16"/>
        <v>11496.560192149394</v>
      </c>
      <c r="CE72" s="40">
        <f t="shared" si="16"/>
        <v>11707.563000886632</v>
      </c>
      <c r="CF72" s="40">
        <f t="shared" si="16"/>
        <v>12039.213328734792</v>
      </c>
      <c r="CG72" s="41">
        <f t="shared" si="16"/>
        <v>12568.202207097682</v>
      </c>
    </row>
    <row r="73" spans="1:85" ht="26.25" customHeight="1" x14ac:dyDescent="0.35">
      <c r="A73" s="163"/>
      <c r="B73" s="63" t="s">
        <v>505</v>
      </c>
      <c r="AH73" s="161"/>
      <c r="AI73" s="161"/>
      <c r="AJ73" s="161"/>
      <c r="AK73" s="161"/>
      <c r="AL73" s="161"/>
      <c r="AM73" s="161"/>
      <c r="AN73" s="161"/>
      <c r="AO73" s="161"/>
      <c r="AP73" s="161"/>
      <c r="AQ73" s="161"/>
      <c r="AR73" s="161"/>
      <c r="AS73" s="161"/>
      <c r="AT73" s="161"/>
      <c r="AU73" s="161"/>
      <c r="AV73" s="161"/>
      <c r="AW73" s="161"/>
      <c r="AX73" s="161"/>
      <c r="AY73" s="161"/>
      <c r="AZ73" s="161"/>
      <c r="BA73" s="161"/>
      <c r="BB73" s="161"/>
      <c r="BC73" s="161"/>
      <c r="BD73" s="161"/>
      <c r="BE73" s="161"/>
      <c r="BF73" s="161"/>
      <c r="BG73" s="161"/>
      <c r="BH73" s="161"/>
      <c r="BI73" s="161"/>
      <c r="BJ73" s="161"/>
      <c r="BK73" s="161"/>
      <c r="BL73" s="161"/>
      <c r="BM73" s="161"/>
      <c r="BN73" s="161"/>
      <c r="BO73" s="161"/>
      <c r="BP73" s="161"/>
      <c r="BQ73" s="161"/>
      <c r="BR73" s="161"/>
      <c r="BS73" s="161"/>
      <c r="BT73" s="161"/>
      <c r="BU73" s="161"/>
      <c r="BV73" s="161"/>
      <c r="BW73" s="161"/>
      <c r="BX73" s="161"/>
      <c r="BY73" s="161"/>
      <c r="BZ73" s="161"/>
      <c r="CA73" s="161"/>
      <c r="CB73" s="161"/>
      <c r="CC73" s="161"/>
      <c r="CD73" s="161"/>
      <c r="CE73" s="161"/>
      <c r="CF73" s="161"/>
      <c r="CG73" s="162"/>
    </row>
    <row r="74" spans="1:85" x14ac:dyDescent="0.35">
      <c r="A74" s="163"/>
      <c r="B74" s="56" t="s">
        <v>385</v>
      </c>
      <c r="AH74" s="161">
        <f t="shared" ref="AH74:CG74" si="17">SUM(AH75:AH76)</f>
        <v>0</v>
      </c>
      <c r="AI74" s="161">
        <f t="shared" si="17"/>
        <v>0</v>
      </c>
      <c r="AJ74" s="161">
        <f t="shared" si="17"/>
        <v>0</v>
      </c>
      <c r="AK74" s="161">
        <f t="shared" si="17"/>
        <v>0</v>
      </c>
      <c r="AL74" s="161">
        <f t="shared" si="17"/>
        <v>0</v>
      </c>
      <c r="AM74" s="161">
        <f t="shared" si="17"/>
        <v>0</v>
      </c>
      <c r="AN74" s="161">
        <f t="shared" si="17"/>
        <v>0</v>
      </c>
      <c r="AO74" s="161">
        <f t="shared" si="17"/>
        <v>0</v>
      </c>
      <c r="AP74" s="161">
        <f t="shared" si="17"/>
        <v>0</v>
      </c>
      <c r="AQ74" s="161">
        <f t="shared" si="17"/>
        <v>0</v>
      </c>
      <c r="AR74" s="161">
        <f t="shared" si="17"/>
        <v>0</v>
      </c>
      <c r="AS74" s="161">
        <f t="shared" si="17"/>
        <v>0</v>
      </c>
      <c r="AT74" s="161">
        <f t="shared" si="17"/>
        <v>0</v>
      </c>
      <c r="AU74" s="161">
        <f t="shared" si="17"/>
        <v>0</v>
      </c>
      <c r="AV74" s="161">
        <f t="shared" si="17"/>
        <v>0</v>
      </c>
      <c r="AW74" s="161">
        <f t="shared" si="17"/>
        <v>0</v>
      </c>
      <c r="AX74" s="161">
        <f t="shared" si="17"/>
        <v>0</v>
      </c>
      <c r="AY74" s="161">
        <f t="shared" si="17"/>
        <v>0</v>
      </c>
      <c r="AZ74" s="161">
        <f t="shared" si="17"/>
        <v>0</v>
      </c>
      <c r="BA74" s="161">
        <f t="shared" si="17"/>
        <v>0</v>
      </c>
      <c r="BB74" s="161">
        <f t="shared" si="17"/>
        <v>0</v>
      </c>
      <c r="BC74" s="161">
        <f t="shared" si="17"/>
        <v>0</v>
      </c>
      <c r="BD74" s="161">
        <f t="shared" si="17"/>
        <v>0</v>
      </c>
      <c r="BE74" s="161">
        <f t="shared" si="17"/>
        <v>0</v>
      </c>
      <c r="BF74" s="161">
        <f t="shared" si="17"/>
        <v>0</v>
      </c>
      <c r="BG74" s="161">
        <f t="shared" si="17"/>
        <v>0</v>
      </c>
      <c r="BH74" s="161">
        <f t="shared" si="17"/>
        <v>0</v>
      </c>
      <c r="BI74" s="161">
        <f t="shared" si="17"/>
        <v>0</v>
      </c>
      <c r="BJ74" s="161">
        <f t="shared" si="17"/>
        <v>3.4359999999999999</v>
      </c>
      <c r="BK74" s="161">
        <f t="shared" si="17"/>
        <v>3.99</v>
      </c>
      <c r="BL74" s="161">
        <f t="shared" si="17"/>
        <v>211.09399999999999</v>
      </c>
      <c r="BM74" s="161">
        <f t="shared" si="17"/>
        <v>298.26100000000002</v>
      </c>
      <c r="BN74" s="161">
        <f t="shared" si="17"/>
        <v>435.41003044000001</v>
      </c>
      <c r="BO74" s="161">
        <f t="shared" si="17"/>
        <v>128.72999999999999</v>
      </c>
      <c r="BP74" s="161">
        <f t="shared" si="17"/>
        <v>141.73699999999999</v>
      </c>
      <c r="BQ74" s="161">
        <f t="shared" si="17"/>
        <v>8.4069999999999965</v>
      </c>
      <c r="BR74" s="161">
        <f t="shared" si="17"/>
        <v>11.036000000000001</v>
      </c>
      <c r="BS74" s="161">
        <f t="shared" si="17"/>
        <v>3.7847469900000021</v>
      </c>
      <c r="BT74" s="161">
        <f t="shared" si="17"/>
        <v>3.1778794199999973</v>
      </c>
      <c r="BU74" s="161">
        <f t="shared" si="17"/>
        <v>114.2644971</v>
      </c>
      <c r="BV74" s="161">
        <f t="shared" si="17"/>
        <v>26.955252089999995</v>
      </c>
      <c r="BW74" s="161">
        <f t="shared" si="17"/>
        <v>0.22715072999999997</v>
      </c>
      <c r="BX74" s="161">
        <f t="shared" si="17"/>
        <v>98.749115619999998</v>
      </c>
      <c r="BY74" s="161">
        <f t="shared" si="17"/>
        <v>0.41659831000000003</v>
      </c>
      <c r="BZ74" s="161">
        <f t="shared" si="17"/>
        <v>139.73607610000002</v>
      </c>
      <c r="CA74" s="161">
        <f t="shared" si="17"/>
        <v>29.95516714</v>
      </c>
      <c r="CB74" s="161">
        <f t="shared" si="17"/>
        <v>24.283139492536154</v>
      </c>
      <c r="CC74" s="161">
        <f t="shared" si="17"/>
        <v>36.088188824468887</v>
      </c>
      <c r="CD74" s="161">
        <f t="shared" si="17"/>
        <v>36.088188824468887</v>
      </c>
      <c r="CE74" s="161">
        <f t="shared" si="17"/>
        <v>36.088188824468887</v>
      </c>
      <c r="CF74" s="161">
        <f t="shared" si="17"/>
        <v>36.088188824468887</v>
      </c>
      <c r="CG74" s="162">
        <f t="shared" si="17"/>
        <v>36.088188824468887</v>
      </c>
    </row>
    <row r="75" spans="1:85" x14ac:dyDescent="0.35">
      <c r="A75" s="163"/>
      <c r="B75" s="200" t="s">
        <v>567</v>
      </c>
      <c r="AH75" s="161">
        <v>0</v>
      </c>
      <c r="AI75" s="161">
        <v>0</v>
      </c>
      <c r="AJ75" s="161">
        <v>0</v>
      </c>
      <c r="AK75" s="161">
        <v>0</v>
      </c>
      <c r="AL75" s="161">
        <v>0</v>
      </c>
      <c r="AM75" s="161">
        <v>0</v>
      </c>
      <c r="AN75" s="161">
        <v>0</v>
      </c>
      <c r="AO75" s="161">
        <v>0</v>
      </c>
      <c r="AP75" s="161">
        <v>0</v>
      </c>
      <c r="AQ75" s="161">
        <v>0</v>
      </c>
      <c r="AR75" s="161">
        <v>0</v>
      </c>
      <c r="AS75" s="161">
        <v>0</v>
      </c>
      <c r="AT75" s="161">
        <v>0</v>
      </c>
      <c r="AU75" s="161">
        <v>0</v>
      </c>
      <c r="AV75" s="161">
        <v>0</v>
      </c>
      <c r="AW75" s="161">
        <v>0</v>
      </c>
      <c r="AX75" s="161">
        <v>0</v>
      </c>
      <c r="AY75" s="161">
        <v>0</v>
      </c>
      <c r="AZ75" s="161">
        <v>0</v>
      </c>
      <c r="BA75" s="161">
        <v>0</v>
      </c>
      <c r="BB75" s="161">
        <v>0</v>
      </c>
      <c r="BC75" s="161">
        <v>0</v>
      </c>
      <c r="BD75" s="161">
        <v>0</v>
      </c>
      <c r="BE75" s="161">
        <v>0</v>
      </c>
      <c r="BF75" s="161">
        <v>0</v>
      </c>
      <c r="BG75" s="161">
        <v>0</v>
      </c>
      <c r="BH75" s="161">
        <v>0</v>
      </c>
      <c r="BI75" s="161">
        <v>0</v>
      </c>
      <c r="BJ75" s="161">
        <v>2.3854757613040265</v>
      </c>
      <c r="BK75" s="161">
        <v>2.7799798323037712</v>
      </c>
      <c r="BL75" s="161">
        <v>145.43650100833483</v>
      </c>
      <c r="BM75" s="161">
        <v>193.92315446943357</v>
      </c>
      <c r="BN75" s="161">
        <v>266.81067065860327</v>
      </c>
      <c r="BO75" s="161">
        <v>77.89376230618096</v>
      </c>
      <c r="BP75" s="161">
        <v>83.761185046642368</v>
      </c>
      <c r="BQ75" s="161">
        <v>4.8547000187328013</v>
      </c>
      <c r="BR75" s="161">
        <v>6.144183842691306</v>
      </c>
      <c r="BS75" s="161">
        <v>1.8738021637673685</v>
      </c>
      <c r="BT75" s="161">
        <v>1.5587465546696961</v>
      </c>
      <c r="BU75" s="161">
        <v>54.094519769972067</v>
      </c>
      <c r="BV75" s="161">
        <v>20.090436254533998</v>
      </c>
      <c r="BW75" s="161">
        <v>9.7350312857142157E-2</v>
      </c>
      <c r="BX75" s="161">
        <v>34.689154872365421</v>
      </c>
      <c r="BY75" s="161">
        <v>0.15308124959298289</v>
      </c>
      <c r="BZ75" s="161">
        <v>45.364040657723173</v>
      </c>
      <c r="CA75" s="161">
        <v>9.1608095916241457</v>
      </c>
      <c r="CB75" s="161">
        <v>8.6339705119772603</v>
      </c>
      <c r="CC75" s="161">
        <v>12.831304545151687</v>
      </c>
      <c r="CD75" s="161">
        <v>12.831304545151687</v>
      </c>
      <c r="CE75" s="161">
        <v>12.831304545151687</v>
      </c>
      <c r="CF75" s="161">
        <v>12.831304545151687</v>
      </c>
      <c r="CG75" s="162">
        <v>12.831304545151689</v>
      </c>
    </row>
    <row r="76" spans="1:85" x14ac:dyDescent="0.35">
      <c r="A76" s="163"/>
      <c r="B76" s="200" t="s">
        <v>568</v>
      </c>
      <c r="AH76" s="161">
        <v>0</v>
      </c>
      <c r="AI76" s="161">
        <v>0</v>
      </c>
      <c r="AJ76" s="161">
        <v>0</v>
      </c>
      <c r="AK76" s="161">
        <v>0</v>
      </c>
      <c r="AL76" s="161">
        <v>0</v>
      </c>
      <c r="AM76" s="161">
        <v>0</v>
      </c>
      <c r="AN76" s="161">
        <v>0</v>
      </c>
      <c r="AO76" s="161">
        <v>0</v>
      </c>
      <c r="AP76" s="161">
        <v>0</v>
      </c>
      <c r="AQ76" s="161">
        <v>0</v>
      </c>
      <c r="AR76" s="161">
        <v>0</v>
      </c>
      <c r="AS76" s="161">
        <v>0</v>
      </c>
      <c r="AT76" s="161">
        <v>0</v>
      </c>
      <c r="AU76" s="161">
        <v>0</v>
      </c>
      <c r="AV76" s="161">
        <v>0</v>
      </c>
      <c r="AW76" s="161">
        <v>0</v>
      </c>
      <c r="AX76" s="161">
        <v>0</v>
      </c>
      <c r="AY76" s="161">
        <v>0</v>
      </c>
      <c r="AZ76" s="161">
        <v>0</v>
      </c>
      <c r="BA76" s="161">
        <v>0</v>
      </c>
      <c r="BB76" s="161">
        <v>0</v>
      </c>
      <c r="BC76" s="161">
        <v>0</v>
      </c>
      <c r="BD76" s="161">
        <v>0</v>
      </c>
      <c r="BE76" s="161">
        <v>0</v>
      </c>
      <c r="BF76" s="161">
        <v>0</v>
      </c>
      <c r="BG76" s="161">
        <v>0</v>
      </c>
      <c r="BH76" s="161">
        <v>0</v>
      </c>
      <c r="BI76" s="161">
        <v>0</v>
      </c>
      <c r="BJ76" s="161">
        <v>1.0505242386959734</v>
      </c>
      <c r="BK76" s="161">
        <v>1.210020167696229</v>
      </c>
      <c r="BL76" s="161">
        <v>65.657498991665165</v>
      </c>
      <c r="BM76" s="161">
        <v>104.33784553056645</v>
      </c>
      <c r="BN76" s="161">
        <v>168.59935978139674</v>
      </c>
      <c r="BO76" s="161">
        <v>50.836237693819029</v>
      </c>
      <c r="BP76" s="161">
        <v>57.975814953357627</v>
      </c>
      <c r="BQ76" s="161">
        <v>3.5522999812671952</v>
      </c>
      <c r="BR76" s="161">
        <v>4.8918161573086953</v>
      </c>
      <c r="BS76" s="161">
        <v>1.9109448262326334</v>
      </c>
      <c r="BT76" s="161">
        <v>1.6191328653303012</v>
      </c>
      <c r="BU76" s="161">
        <v>60.169977330027926</v>
      </c>
      <c r="BV76" s="161">
        <v>6.8648158354659987</v>
      </c>
      <c r="BW76" s="161">
        <v>0.12980041714285781</v>
      </c>
      <c r="BX76" s="161">
        <v>64.059960747634577</v>
      </c>
      <c r="BY76" s="161">
        <v>0.26351706040701717</v>
      </c>
      <c r="BZ76" s="161">
        <v>94.372035442276854</v>
      </c>
      <c r="CA76" s="161">
        <v>20.794357548375853</v>
      </c>
      <c r="CB76" s="161">
        <v>15.649168980558894</v>
      </c>
      <c r="CC76" s="161">
        <v>23.256884279317198</v>
      </c>
      <c r="CD76" s="161">
        <v>23.256884279317198</v>
      </c>
      <c r="CE76" s="161">
        <v>23.256884279317198</v>
      </c>
      <c r="CF76" s="161">
        <v>23.256884279317198</v>
      </c>
      <c r="CG76" s="162">
        <v>23.256884279317202</v>
      </c>
    </row>
    <row r="77" spans="1:85" x14ac:dyDescent="0.35">
      <c r="A77" s="163"/>
      <c r="B77" s="56" t="s">
        <v>391</v>
      </c>
      <c r="AH77" s="161">
        <v>0</v>
      </c>
      <c r="AI77" s="161">
        <v>0</v>
      </c>
      <c r="AJ77" s="161">
        <v>0</v>
      </c>
      <c r="AK77" s="161">
        <v>0</v>
      </c>
      <c r="AL77" s="161">
        <v>0</v>
      </c>
      <c r="AM77" s="161">
        <v>0</v>
      </c>
      <c r="AN77" s="161">
        <v>0</v>
      </c>
      <c r="AO77" s="161">
        <v>0</v>
      </c>
      <c r="AP77" s="161">
        <v>0</v>
      </c>
      <c r="AQ77" s="161">
        <v>0</v>
      </c>
      <c r="AR77" s="161">
        <v>0</v>
      </c>
      <c r="AS77" s="161">
        <v>0</v>
      </c>
      <c r="AT77" s="161">
        <v>0</v>
      </c>
      <c r="AU77" s="161">
        <v>0</v>
      </c>
      <c r="AV77" s="161">
        <v>0</v>
      </c>
      <c r="AW77" s="161">
        <v>0</v>
      </c>
      <c r="AX77" s="161">
        <v>0</v>
      </c>
      <c r="AY77" s="161">
        <v>0</v>
      </c>
      <c r="AZ77" s="161">
        <v>0</v>
      </c>
      <c r="BA77" s="161">
        <v>0</v>
      </c>
      <c r="BB77" s="161">
        <v>0</v>
      </c>
      <c r="BC77" s="161">
        <v>0</v>
      </c>
      <c r="BD77" s="161">
        <v>0</v>
      </c>
      <c r="BE77" s="161">
        <v>6.8540000000000001</v>
      </c>
      <c r="BF77" s="161">
        <v>13.107519600000002</v>
      </c>
      <c r="BG77" s="161">
        <v>14.986460219999998</v>
      </c>
      <c r="BH77" s="161">
        <v>16.622024122071426</v>
      </c>
      <c r="BI77" s="161">
        <v>17.693564299999998</v>
      </c>
      <c r="BJ77" s="161">
        <v>19.498030839999998</v>
      </c>
      <c r="BK77" s="161">
        <v>20.507303</v>
      </c>
      <c r="BL77" s="161">
        <v>21.180479929999997</v>
      </c>
      <c r="BM77" s="161">
        <v>21.798681950000002</v>
      </c>
      <c r="BN77" s="161">
        <v>21.362664119999998</v>
      </c>
      <c r="BO77" s="161">
        <v>22.339751259999996</v>
      </c>
      <c r="BP77" s="161">
        <v>56.572572000000001</v>
      </c>
      <c r="BQ77" s="161">
        <v>176.393889</v>
      </c>
      <c r="BR77" s="161">
        <v>199.015096</v>
      </c>
      <c r="BS77" s="161">
        <v>161.313669</v>
      </c>
      <c r="BT77" s="161">
        <v>183.056162</v>
      </c>
      <c r="BU77" s="161">
        <v>163.743438</v>
      </c>
      <c r="BV77" s="161">
        <v>151.43220199999999</v>
      </c>
      <c r="BW77" s="161">
        <v>132.03679</v>
      </c>
      <c r="BX77" s="161">
        <v>171.42592473000013</v>
      </c>
      <c r="BY77" s="161">
        <v>141.53542577000002</v>
      </c>
      <c r="BZ77" s="161">
        <v>111.21140532000005</v>
      </c>
      <c r="CA77" s="161">
        <v>112.275954</v>
      </c>
      <c r="CB77" s="161">
        <v>0</v>
      </c>
      <c r="CC77" s="161">
        <v>0</v>
      </c>
      <c r="CD77" s="161">
        <v>0</v>
      </c>
      <c r="CE77" s="161">
        <v>0</v>
      </c>
      <c r="CF77" s="161">
        <v>0</v>
      </c>
      <c r="CG77" s="162">
        <v>0</v>
      </c>
    </row>
    <row r="78" spans="1:85" x14ac:dyDescent="0.35">
      <c r="A78" s="163"/>
      <c r="B78" s="56" t="s">
        <v>397</v>
      </c>
      <c r="AH78" s="161">
        <f t="shared" ref="AH78:CG78" si="18">SUM(AH79:AH80)</f>
        <v>0</v>
      </c>
      <c r="AI78" s="161">
        <f t="shared" si="18"/>
        <v>0</v>
      </c>
      <c r="AJ78" s="161">
        <f t="shared" si="18"/>
        <v>0</v>
      </c>
      <c r="AK78" s="161">
        <f t="shared" si="18"/>
        <v>0</v>
      </c>
      <c r="AL78" s="161">
        <f t="shared" si="18"/>
        <v>0</v>
      </c>
      <c r="AM78" s="161">
        <f t="shared" si="18"/>
        <v>0</v>
      </c>
      <c r="AN78" s="161">
        <f t="shared" si="18"/>
        <v>0</v>
      </c>
      <c r="AO78" s="161">
        <f t="shared" si="18"/>
        <v>0</v>
      </c>
      <c r="AP78" s="161">
        <f t="shared" si="18"/>
        <v>0</v>
      </c>
      <c r="AQ78" s="161">
        <f t="shared" si="18"/>
        <v>0</v>
      </c>
      <c r="AR78" s="161">
        <f t="shared" si="18"/>
        <v>0</v>
      </c>
      <c r="AS78" s="161">
        <f t="shared" si="18"/>
        <v>0</v>
      </c>
      <c r="AT78" s="161">
        <f t="shared" si="18"/>
        <v>0</v>
      </c>
      <c r="AU78" s="161">
        <f t="shared" si="18"/>
        <v>0</v>
      </c>
      <c r="AV78" s="161">
        <f t="shared" si="18"/>
        <v>0</v>
      </c>
      <c r="AW78" s="161">
        <f t="shared" si="18"/>
        <v>0</v>
      </c>
      <c r="AX78" s="161">
        <f t="shared" si="18"/>
        <v>0</v>
      </c>
      <c r="AY78" s="161">
        <f t="shared" si="18"/>
        <v>0</v>
      </c>
      <c r="AZ78" s="161">
        <f t="shared" si="18"/>
        <v>0</v>
      </c>
      <c r="BA78" s="161">
        <f t="shared" si="18"/>
        <v>0</v>
      </c>
      <c r="BB78" s="161">
        <f t="shared" si="18"/>
        <v>0</v>
      </c>
      <c r="BC78" s="161">
        <f t="shared" si="18"/>
        <v>0</v>
      </c>
      <c r="BD78" s="161">
        <f t="shared" si="18"/>
        <v>0</v>
      </c>
      <c r="BE78" s="161">
        <f t="shared" si="18"/>
        <v>0</v>
      </c>
      <c r="BF78" s="161">
        <f t="shared" si="18"/>
        <v>0</v>
      </c>
      <c r="BG78" s="161">
        <f t="shared" si="18"/>
        <v>0</v>
      </c>
      <c r="BH78" s="161">
        <f t="shared" si="18"/>
        <v>0</v>
      </c>
      <c r="BI78" s="161">
        <f t="shared" si="18"/>
        <v>0</v>
      </c>
      <c r="BJ78" s="161">
        <f t="shared" si="18"/>
        <v>46.637999999999998</v>
      </c>
      <c r="BK78" s="161">
        <f t="shared" si="18"/>
        <v>46.658999999999999</v>
      </c>
      <c r="BL78" s="161">
        <f t="shared" si="18"/>
        <v>50.039000000000001</v>
      </c>
      <c r="BM78" s="161">
        <f t="shared" si="18"/>
        <v>47.561</v>
      </c>
      <c r="BN78" s="161">
        <f t="shared" si="18"/>
        <v>44.601999999999997</v>
      </c>
      <c r="BO78" s="161">
        <f t="shared" si="18"/>
        <v>46.558457389804701</v>
      </c>
      <c r="BP78" s="161">
        <f t="shared" si="18"/>
        <v>43.945999999999998</v>
      </c>
      <c r="BQ78" s="161">
        <f t="shared" si="18"/>
        <v>44.098999999999997</v>
      </c>
      <c r="BR78" s="161">
        <f t="shared" si="18"/>
        <v>44.164999999999999</v>
      </c>
      <c r="BS78" s="161">
        <f t="shared" si="18"/>
        <v>39.841999999999999</v>
      </c>
      <c r="BT78" s="161">
        <f t="shared" si="18"/>
        <v>38.499000000000002</v>
      </c>
      <c r="BU78" s="161">
        <f t="shared" si="18"/>
        <v>36.994</v>
      </c>
      <c r="BV78" s="161">
        <f t="shared" si="18"/>
        <v>44.322000000000003</v>
      </c>
      <c r="BW78" s="161">
        <f t="shared" si="18"/>
        <v>33.988000000000049</v>
      </c>
      <c r="BX78" s="161">
        <f t="shared" si="18"/>
        <v>62.020754029999999</v>
      </c>
      <c r="BY78" s="161">
        <f t="shared" si="18"/>
        <v>48.520351089999998</v>
      </c>
      <c r="BZ78" s="161">
        <f t="shared" si="18"/>
        <v>45.593648690000002</v>
      </c>
      <c r="CA78" s="161">
        <f t="shared" si="18"/>
        <v>51.232449919999901</v>
      </c>
      <c r="CB78" s="161">
        <f t="shared" si="18"/>
        <v>50.598700693145169</v>
      </c>
      <c r="CC78" s="161">
        <f t="shared" si="18"/>
        <v>51.744332174315346</v>
      </c>
      <c r="CD78" s="161">
        <f t="shared" si="18"/>
        <v>53.007846341252275</v>
      </c>
      <c r="CE78" s="161">
        <f t="shared" si="18"/>
        <v>54.448473863549204</v>
      </c>
      <c r="CF78" s="161">
        <f t="shared" si="18"/>
        <v>56.06283739363603</v>
      </c>
      <c r="CG78" s="162">
        <f t="shared" si="18"/>
        <v>57.771073282595054</v>
      </c>
    </row>
    <row r="79" spans="1:85" x14ac:dyDescent="0.35">
      <c r="A79" s="163"/>
      <c r="B79" s="200" t="s">
        <v>567</v>
      </c>
      <c r="AH79" s="161">
        <v>0</v>
      </c>
      <c r="AI79" s="161">
        <v>0</v>
      </c>
      <c r="AJ79" s="161">
        <v>0</v>
      </c>
      <c r="AK79" s="161">
        <v>0</v>
      </c>
      <c r="AL79" s="161">
        <v>0</v>
      </c>
      <c r="AM79" s="161">
        <v>0</v>
      </c>
      <c r="AN79" s="161">
        <v>0</v>
      </c>
      <c r="AO79" s="161">
        <v>0</v>
      </c>
      <c r="AP79" s="161">
        <v>0</v>
      </c>
      <c r="AQ79" s="161">
        <v>0</v>
      </c>
      <c r="AR79" s="161">
        <v>0</v>
      </c>
      <c r="AS79" s="161">
        <v>0</v>
      </c>
      <c r="AT79" s="161">
        <v>0</v>
      </c>
      <c r="AU79" s="161">
        <v>0</v>
      </c>
      <c r="AV79" s="161">
        <v>0</v>
      </c>
      <c r="AW79" s="161">
        <v>0</v>
      </c>
      <c r="AX79" s="161">
        <v>0</v>
      </c>
      <c r="AY79" s="161">
        <v>0</v>
      </c>
      <c r="AZ79" s="161">
        <v>0</v>
      </c>
      <c r="BA79" s="161">
        <v>0</v>
      </c>
      <c r="BB79" s="161">
        <v>0</v>
      </c>
      <c r="BC79" s="161">
        <v>0</v>
      </c>
      <c r="BD79" s="161">
        <v>0</v>
      </c>
      <c r="BE79" s="161">
        <v>0</v>
      </c>
      <c r="BF79" s="161">
        <v>0</v>
      </c>
      <c r="BG79" s="161">
        <v>0</v>
      </c>
      <c r="BH79" s="161">
        <v>0</v>
      </c>
      <c r="BI79" s="161">
        <v>0</v>
      </c>
      <c r="BJ79" s="161">
        <v>22.992533999999999</v>
      </c>
      <c r="BK79" s="161">
        <v>22.396319999999999</v>
      </c>
      <c r="BL79" s="161">
        <v>23.618407999999999</v>
      </c>
      <c r="BM79" s="161">
        <v>22.115864999999999</v>
      </c>
      <c r="BN79" s="161">
        <v>20.338511999999998</v>
      </c>
      <c r="BO79" s="161">
        <v>21.323773484530555</v>
      </c>
      <c r="BP79" s="161">
        <v>18.545211999999999</v>
      </c>
      <c r="BQ79" s="161">
        <v>17.904194</v>
      </c>
      <c r="BR79" s="161">
        <v>16.738534999999999</v>
      </c>
      <c r="BS79" s="161">
        <v>14.297962929999997</v>
      </c>
      <c r="BT79" s="161">
        <v>13.080097299999998</v>
      </c>
      <c r="BU79" s="161">
        <v>11.470037099999999</v>
      </c>
      <c r="BV79" s="161">
        <v>12.475959119999999</v>
      </c>
      <c r="BW79" s="161">
        <v>9.6425249466657501</v>
      </c>
      <c r="BX79" s="161">
        <v>14.784030843881901</v>
      </c>
      <c r="BY79" s="161">
        <v>11.565908513843</v>
      </c>
      <c r="BZ79" s="161">
        <v>10.4795926551815</v>
      </c>
      <c r="CA79" s="161">
        <v>12.0035621723866</v>
      </c>
      <c r="CB79" s="161">
        <v>9.8463071871111065</v>
      </c>
      <c r="CC79" s="161">
        <v>11.598989329340727</v>
      </c>
      <c r="CD79" s="161">
        <v>11.88221817246119</v>
      </c>
      <c r="CE79" s="161">
        <v>12.20514867627724</v>
      </c>
      <c r="CF79" s="161">
        <v>12.567023775874109</v>
      </c>
      <c r="CG79" s="162">
        <v>12.949941266842668</v>
      </c>
    </row>
    <row r="80" spans="1:85" x14ac:dyDescent="0.35">
      <c r="A80" s="163"/>
      <c r="B80" s="200" t="s">
        <v>568</v>
      </c>
      <c r="AH80" s="161">
        <v>0</v>
      </c>
      <c r="AI80" s="161">
        <v>0</v>
      </c>
      <c r="AJ80" s="161">
        <v>0</v>
      </c>
      <c r="AK80" s="161">
        <v>0</v>
      </c>
      <c r="AL80" s="161">
        <v>0</v>
      </c>
      <c r="AM80" s="161">
        <v>0</v>
      </c>
      <c r="AN80" s="161">
        <v>0</v>
      </c>
      <c r="AO80" s="161">
        <v>0</v>
      </c>
      <c r="AP80" s="161">
        <v>0</v>
      </c>
      <c r="AQ80" s="161">
        <v>0</v>
      </c>
      <c r="AR80" s="161">
        <v>0</v>
      </c>
      <c r="AS80" s="161">
        <v>0</v>
      </c>
      <c r="AT80" s="161">
        <v>0</v>
      </c>
      <c r="AU80" s="161">
        <v>0</v>
      </c>
      <c r="AV80" s="161">
        <v>0</v>
      </c>
      <c r="AW80" s="161">
        <v>0</v>
      </c>
      <c r="AX80" s="161">
        <v>0</v>
      </c>
      <c r="AY80" s="161">
        <v>0</v>
      </c>
      <c r="AZ80" s="161">
        <v>0</v>
      </c>
      <c r="BA80" s="161">
        <v>0</v>
      </c>
      <c r="BB80" s="161">
        <v>0</v>
      </c>
      <c r="BC80" s="161">
        <v>0</v>
      </c>
      <c r="BD80" s="161">
        <v>0</v>
      </c>
      <c r="BE80" s="161">
        <v>0</v>
      </c>
      <c r="BF80" s="161">
        <v>0</v>
      </c>
      <c r="BG80" s="161">
        <v>0</v>
      </c>
      <c r="BH80" s="161">
        <v>0</v>
      </c>
      <c r="BI80" s="161">
        <v>0</v>
      </c>
      <c r="BJ80" s="161">
        <v>23.645465999999999</v>
      </c>
      <c r="BK80" s="161">
        <v>24.26268</v>
      </c>
      <c r="BL80" s="161">
        <v>26.420592000000003</v>
      </c>
      <c r="BM80" s="161">
        <v>25.445135000000001</v>
      </c>
      <c r="BN80" s="161">
        <v>24.263487999999999</v>
      </c>
      <c r="BO80" s="161">
        <v>25.234683905274146</v>
      </c>
      <c r="BP80" s="161">
        <v>25.400787999999999</v>
      </c>
      <c r="BQ80" s="161">
        <v>26.194805999999996</v>
      </c>
      <c r="BR80" s="161">
        <v>27.426465</v>
      </c>
      <c r="BS80" s="161">
        <v>25.544037070000002</v>
      </c>
      <c r="BT80" s="161">
        <v>25.418902700000004</v>
      </c>
      <c r="BU80" s="161">
        <v>25.523962900000001</v>
      </c>
      <c r="BV80" s="161">
        <v>31.846040880000004</v>
      </c>
      <c r="BW80" s="161">
        <v>24.345475053334301</v>
      </c>
      <c r="BX80" s="161">
        <v>47.236723186118098</v>
      </c>
      <c r="BY80" s="161">
        <v>36.954442576157</v>
      </c>
      <c r="BZ80" s="161">
        <v>35.114056034818503</v>
      </c>
      <c r="CA80" s="161">
        <v>39.2288877476133</v>
      </c>
      <c r="CB80" s="161">
        <v>40.752393506034061</v>
      </c>
      <c r="CC80" s="161">
        <v>40.145342844974621</v>
      </c>
      <c r="CD80" s="161">
        <v>41.125628168791089</v>
      </c>
      <c r="CE80" s="161">
        <v>42.243325187271964</v>
      </c>
      <c r="CF80" s="161">
        <v>43.495813617761918</v>
      </c>
      <c r="CG80" s="162">
        <v>44.821132015752383</v>
      </c>
    </row>
    <row r="81" spans="1:85" x14ac:dyDescent="0.35">
      <c r="A81" s="163"/>
      <c r="B81" s="56" t="s">
        <v>404</v>
      </c>
      <c r="AH81" s="161">
        <v>0</v>
      </c>
      <c r="AI81" s="161">
        <v>0</v>
      </c>
      <c r="AJ81" s="161">
        <v>0</v>
      </c>
      <c r="AK81" s="161">
        <v>0</v>
      </c>
      <c r="AL81" s="161">
        <v>0</v>
      </c>
      <c r="AM81" s="161">
        <v>0</v>
      </c>
      <c r="AN81" s="161">
        <v>0</v>
      </c>
      <c r="AO81" s="161">
        <v>0</v>
      </c>
      <c r="AP81" s="161">
        <v>0</v>
      </c>
      <c r="AQ81" s="161">
        <v>0</v>
      </c>
      <c r="AR81" s="161">
        <v>1.2749999999999999</v>
      </c>
      <c r="AS81" s="161">
        <v>10.731</v>
      </c>
      <c r="AT81" s="161">
        <v>24.417000000000002</v>
      </c>
      <c r="AU81" s="161">
        <v>45.9</v>
      </c>
      <c r="AV81" s="161">
        <v>86.460999999999999</v>
      </c>
      <c r="AW81" s="161">
        <v>112.84399999999999</v>
      </c>
      <c r="AX81" s="161">
        <v>101.313</v>
      </c>
      <c r="AY81" s="161">
        <v>104.523</v>
      </c>
      <c r="AZ81" s="161">
        <v>109.417</v>
      </c>
      <c r="BA81" s="161">
        <v>107.491</v>
      </c>
      <c r="BB81" s="161">
        <v>112.054</v>
      </c>
      <c r="BC81" s="161">
        <v>125.285</v>
      </c>
      <c r="BD81" s="161">
        <v>132.35599999999999</v>
      </c>
      <c r="BE81" s="161">
        <v>148.73699999999999</v>
      </c>
      <c r="BF81" s="161">
        <v>168.34100000000001</v>
      </c>
      <c r="BG81" s="161">
        <v>189.08099999999999</v>
      </c>
      <c r="BH81" s="161">
        <v>209.41499999999999</v>
      </c>
      <c r="BI81" s="161">
        <v>231.1134238570055</v>
      </c>
      <c r="BJ81" s="161">
        <v>259.31581324546704</v>
      </c>
      <c r="BK81" s="161">
        <v>296.238</v>
      </c>
      <c r="BL81" s="161">
        <v>324.96100000000001</v>
      </c>
      <c r="BM81" s="161">
        <v>341.1</v>
      </c>
      <c r="BN81" s="161">
        <v>349.83600000000001</v>
      </c>
      <c r="BO81" s="161">
        <v>325.97800000000001</v>
      </c>
      <c r="BP81" s="161">
        <v>304.01600000000002</v>
      </c>
      <c r="BQ81" s="161">
        <v>285.58</v>
      </c>
      <c r="BR81" s="161">
        <v>271.61900000000003</v>
      </c>
      <c r="BS81" s="161">
        <v>0</v>
      </c>
      <c r="BT81" s="161">
        <v>0</v>
      </c>
      <c r="BU81" s="161">
        <v>0</v>
      </c>
      <c r="BV81" s="161">
        <v>0</v>
      </c>
      <c r="BW81" s="161">
        <v>0</v>
      </c>
      <c r="BX81" s="161">
        <v>0</v>
      </c>
      <c r="BY81" s="161">
        <v>0</v>
      </c>
      <c r="BZ81" s="161">
        <v>0</v>
      </c>
      <c r="CA81" s="161">
        <v>0</v>
      </c>
      <c r="CB81" s="161">
        <v>0</v>
      </c>
      <c r="CC81" s="161">
        <v>0</v>
      </c>
      <c r="CD81" s="161">
        <v>0</v>
      </c>
      <c r="CE81" s="161">
        <v>0</v>
      </c>
      <c r="CF81" s="161">
        <v>0</v>
      </c>
      <c r="CG81" s="162">
        <v>0</v>
      </c>
    </row>
    <row r="82" spans="1:85" x14ac:dyDescent="0.35">
      <c r="A82" s="163"/>
      <c r="B82" s="56" t="s">
        <v>35</v>
      </c>
      <c r="AH82" s="161">
        <v>0</v>
      </c>
      <c r="AI82" s="161">
        <v>0</v>
      </c>
      <c r="AJ82" s="161">
        <v>0</v>
      </c>
      <c r="AK82" s="161">
        <v>0</v>
      </c>
      <c r="AL82" s="161">
        <v>0</v>
      </c>
      <c r="AM82" s="161">
        <v>0</v>
      </c>
      <c r="AN82" s="161">
        <v>0</v>
      </c>
      <c r="AO82" s="161">
        <v>0</v>
      </c>
      <c r="AP82" s="161">
        <v>0</v>
      </c>
      <c r="AQ82" s="161">
        <v>0</v>
      </c>
      <c r="AR82" s="161">
        <v>118</v>
      </c>
      <c r="AS82" s="161">
        <v>93</v>
      </c>
      <c r="AT82" s="161">
        <v>98.4</v>
      </c>
      <c r="AU82" s="161">
        <v>126.66799999999999</v>
      </c>
      <c r="AV82" s="161">
        <v>127.428</v>
      </c>
      <c r="AW82" s="161">
        <v>139.703</v>
      </c>
      <c r="AX82" s="161">
        <v>134.45699999999999</v>
      </c>
      <c r="AY82" s="161">
        <v>137.58500000000001</v>
      </c>
      <c r="AZ82" s="161">
        <v>134.505</v>
      </c>
      <c r="BA82" s="161">
        <v>128.536</v>
      </c>
      <c r="BB82" s="161">
        <v>142.53099999999998</v>
      </c>
      <c r="BC82" s="161">
        <v>129.44200000000001</v>
      </c>
      <c r="BD82" s="161">
        <v>126.22099999999999</v>
      </c>
      <c r="BE82" s="161">
        <v>136</v>
      </c>
      <c r="BF82" s="161">
        <v>135.53100000000001</v>
      </c>
      <c r="BG82" s="161">
        <v>154.86799999999999</v>
      </c>
      <c r="BH82" s="161">
        <v>160.81200000000001</v>
      </c>
      <c r="BI82" s="161">
        <v>190.72200000000001</v>
      </c>
      <c r="BJ82" s="161">
        <v>272.476</v>
      </c>
      <c r="BK82" s="161">
        <v>234.56</v>
      </c>
      <c r="BL82" s="161">
        <v>217.55500000000001</v>
      </c>
      <c r="BM82" s="161">
        <v>270.00200000000001</v>
      </c>
      <c r="BN82" s="161">
        <v>273.28648482000006</v>
      </c>
      <c r="BO82" s="161">
        <v>126.68199999999999</v>
      </c>
      <c r="BP82" s="161">
        <v>96.879000000000005</v>
      </c>
      <c r="BQ82" s="161">
        <v>8.7829999999999995</v>
      </c>
      <c r="BR82" s="161">
        <v>0</v>
      </c>
      <c r="BS82" s="161">
        <v>0</v>
      </c>
      <c r="BT82" s="161">
        <v>0</v>
      </c>
      <c r="BU82" s="161">
        <v>0</v>
      </c>
      <c r="BV82" s="161">
        <v>0</v>
      </c>
      <c r="BW82" s="161">
        <v>0</v>
      </c>
      <c r="BX82" s="161">
        <v>0</v>
      </c>
      <c r="BY82" s="161">
        <v>0</v>
      </c>
      <c r="BZ82" s="161">
        <v>0</v>
      </c>
      <c r="CA82" s="161">
        <v>0</v>
      </c>
      <c r="CB82" s="161">
        <v>0</v>
      </c>
      <c r="CC82" s="161">
        <v>0</v>
      </c>
      <c r="CD82" s="161">
        <v>0</v>
      </c>
      <c r="CE82" s="161">
        <v>0</v>
      </c>
      <c r="CF82" s="161">
        <v>0</v>
      </c>
      <c r="CG82" s="162">
        <v>0</v>
      </c>
    </row>
    <row r="83" spans="1:85" x14ac:dyDescent="0.35">
      <c r="A83" s="163"/>
      <c r="B83" s="200" t="s">
        <v>567</v>
      </c>
      <c r="AH83" s="161">
        <v>0</v>
      </c>
      <c r="AI83" s="161">
        <v>0</v>
      </c>
      <c r="AJ83" s="161">
        <v>0</v>
      </c>
      <c r="AK83" s="161">
        <v>0</v>
      </c>
      <c r="AL83" s="161">
        <v>0</v>
      </c>
      <c r="AM83" s="161">
        <v>0</v>
      </c>
      <c r="AN83" s="161">
        <v>0</v>
      </c>
      <c r="AO83" s="161">
        <v>0</v>
      </c>
      <c r="AP83" s="161">
        <v>0</v>
      </c>
      <c r="AQ83" s="161">
        <v>0</v>
      </c>
      <c r="AR83" s="161">
        <v>0</v>
      </c>
      <c r="AS83" s="161">
        <v>0</v>
      </c>
      <c r="AT83" s="161">
        <v>0</v>
      </c>
      <c r="AU83" s="161">
        <v>0</v>
      </c>
      <c r="AV83" s="161">
        <v>0</v>
      </c>
      <c r="AW83" s="161">
        <v>0</v>
      </c>
      <c r="AX83" s="161">
        <v>0</v>
      </c>
      <c r="AY83" s="161">
        <v>0</v>
      </c>
      <c r="AZ83" s="161">
        <v>0</v>
      </c>
      <c r="BA83" s="161">
        <v>0</v>
      </c>
      <c r="BB83" s="161">
        <v>0</v>
      </c>
      <c r="BC83" s="161">
        <v>0</v>
      </c>
      <c r="BD83" s="161">
        <v>0</v>
      </c>
      <c r="BE83" s="161">
        <v>0</v>
      </c>
      <c r="BF83" s="161">
        <v>0</v>
      </c>
      <c r="BG83" s="161">
        <v>0</v>
      </c>
      <c r="BH83" s="161">
        <v>0</v>
      </c>
      <c r="BI83" s="161">
        <v>0</v>
      </c>
      <c r="BJ83" s="161">
        <v>19.951376999999997</v>
      </c>
      <c r="BK83" s="161">
        <v>17.527673000000004</v>
      </c>
      <c r="BL83" s="161">
        <v>14.842842999999998</v>
      </c>
      <c r="BM83" s="161">
        <v>15.344812999999997</v>
      </c>
      <c r="BN83" s="161">
        <v>15.454585269990007</v>
      </c>
      <c r="BO83" s="161">
        <v>9.8689252387300055</v>
      </c>
      <c r="BP83" s="161">
        <v>8.0439209999999992</v>
      </c>
      <c r="BQ83" s="161">
        <v>0.56211199999999995</v>
      </c>
      <c r="BR83" s="161">
        <v>0</v>
      </c>
      <c r="BS83" s="161">
        <v>0</v>
      </c>
      <c r="BT83" s="161">
        <v>0</v>
      </c>
      <c r="BU83" s="161">
        <v>0</v>
      </c>
      <c r="BV83" s="161">
        <v>0</v>
      </c>
      <c r="BW83" s="161">
        <v>0</v>
      </c>
      <c r="BX83" s="161">
        <v>0</v>
      </c>
      <c r="BY83" s="161">
        <v>0</v>
      </c>
      <c r="BZ83" s="161">
        <v>0</v>
      </c>
      <c r="CA83" s="161">
        <v>0</v>
      </c>
      <c r="CB83" s="161">
        <v>0</v>
      </c>
      <c r="CC83" s="161">
        <v>0</v>
      </c>
      <c r="CD83" s="161">
        <v>0</v>
      </c>
      <c r="CE83" s="161">
        <v>0</v>
      </c>
      <c r="CF83" s="161">
        <v>0</v>
      </c>
      <c r="CG83" s="162">
        <v>0</v>
      </c>
    </row>
    <row r="84" spans="1:85" x14ac:dyDescent="0.35">
      <c r="A84" s="163"/>
      <c r="B84" s="200" t="s">
        <v>568</v>
      </c>
      <c r="AH84" s="161">
        <v>0</v>
      </c>
      <c r="AI84" s="161">
        <v>0</v>
      </c>
      <c r="AJ84" s="161">
        <v>0</v>
      </c>
      <c r="AK84" s="161">
        <v>0</v>
      </c>
      <c r="AL84" s="161">
        <v>0</v>
      </c>
      <c r="AM84" s="161">
        <v>0</v>
      </c>
      <c r="AN84" s="161">
        <v>0</v>
      </c>
      <c r="AO84" s="161">
        <v>0</v>
      </c>
      <c r="AP84" s="161">
        <v>0</v>
      </c>
      <c r="AQ84" s="161">
        <v>0</v>
      </c>
      <c r="AR84" s="161">
        <v>0</v>
      </c>
      <c r="AS84" s="161">
        <v>0</v>
      </c>
      <c r="AT84" s="161">
        <v>0</v>
      </c>
      <c r="AU84" s="161">
        <v>0</v>
      </c>
      <c r="AV84" s="161">
        <v>0</v>
      </c>
      <c r="AW84" s="161">
        <v>0</v>
      </c>
      <c r="AX84" s="161">
        <v>0</v>
      </c>
      <c r="AY84" s="161">
        <v>0</v>
      </c>
      <c r="AZ84" s="161">
        <v>0</v>
      </c>
      <c r="BA84" s="161">
        <v>0</v>
      </c>
      <c r="BB84" s="161">
        <v>0</v>
      </c>
      <c r="BC84" s="161">
        <v>0</v>
      </c>
      <c r="BD84" s="161">
        <v>0</v>
      </c>
      <c r="BE84" s="161">
        <v>0</v>
      </c>
      <c r="BF84" s="161">
        <v>0</v>
      </c>
      <c r="BG84" s="161">
        <v>0</v>
      </c>
      <c r="BH84" s="161">
        <v>0</v>
      </c>
      <c r="BI84" s="161">
        <v>0</v>
      </c>
      <c r="BJ84" s="161">
        <v>252.52462299999999</v>
      </c>
      <c r="BK84" s="161">
        <v>217.03232700000001</v>
      </c>
      <c r="BL84" s="161">
        <v>202.71215699999999</v>
      </c>
      <c r="BM84" s="161">
        <v>254.65718699999999</v>
      </c>
      <c r="BN84" s="161">
        <v>257.83189955001012</v>
      </c>
      <c r="BO84" s="161">
        <v>116.81307476126997</v>
      </c>
      <c r="BP84" s="161">
        <v>88.835079000000007</v>
      </c>
      <c r="BQ84" s="161">
        <v>8.2208879999999986</v>
      </c>
      <c r="BR84" s="161">
        <v>0</v>
      </c>
      <c r="BS84" s="161">
        <v>0</v>
      </c>
      <c r="BT84" s="161">
        <v>0</v>
      </c>
      <c r="BU84" s="161">
        <v>0</v>
      </c>
      <c r="BV84" s="161">
        <v>0</v>
      </c>
      <c r="BW84" s="161">
        <v>0</v>
      </c>
      <c r="BX84" s="161">
        <v>0</v>
      </c>
      <c r="BY84" s="161">
        <v>0</v>
      </c>
      <c r="BZ84" s="161">
        <v>0</v>
      </c>
      <c r="CA84" s="161">
        <v>0</v>
      </c>
      <c r="CB84" s="161">
        <v>0</v>
      </c>
      <c r="CC84" s="161">
        <v>0</v>
      </c>
      <c r="CD84" s="161">
        <v>0</v>
      </c>
      <c r="CE84" s="161">
        <v>0</v>
      </c>
      <c r="CF84" s="161">
        <v>0</v>
      </c>
      <c r="CG84" s="162">
        <v>0</v>
      </c>
    </row>
    <row r="85" spans="1:85" x14ac:dyDescent="0.35">
      <c r="A85" s="163"/>
      <c r="B85" s="56" t="s">
        <v>430</v>
      </c>
      <c r="AH85" s="161"/>
      <c r="AI85" s="161"/>
      <c r="AJ85" s="161"/>
      <c r="AK85" s="161"/>
      <c r="AL85" s="161"/>
      <c r="AM85" s="161"/>
      <c r="AN85" s="161"/>
      <c r="AO85" s="161"/>
      <c r="AP85" s="161"/>
      <c r="AQ85" s="161"/>
      <c r="AR85" s="161"/>
      <c r="AS85" s="161"/>
      <c r="AT85" s="161"/>
      <c r="AU85" s="161"/>
      <c r="AV85" s="161"/>
      <c r="AW85" s="161"/>
      <c r="AX85" s="161"/>
      <c r="AY85" s="161"/>
      <c r="AZ85" s="161"/>
      <c r="BA85" s="161"/>
      <c r="BB85" s="161"/>
      <c r="BC85" s="161"/>
      <c r="BD85" s="161"/>
      <c r="BE85" s="161"/>
      <c r="BF85" s="161"/>
      <c r="BG85" s="161"/>
      <c r="BH85" s="161"/>
      <c r="BI85" s="161"/>
      <c r="BJ85" s="161"/>
      <c r="BK85" s="161"/>
      <c r="BL85" s="161"/>
      <c r="BM85" s="161"/>
      <c r="BN85" s="161"/>
      <c r="BO85" s="161"/>
      <c r="BP85" s="161"/>
      <c r="BQ85" s="161"/>
      <c r="BR85" s="161"/>
      <c r="BS85" s="161">
        <v>0</v>
      </c>
      <c r="BT85" s="161">
        <v>0</v>
      </c>
      <c r="BU85" s="161">
        <v>0</v>
      </c>
      <c r="BV85" s="161">
        <v>6.3246354783961998</v>
      </c>
      <c r="BW85" s="161">
        <v>7.2606378499366624</v>
      </c>
      <c r="BX85" s="161">
        <v>0.44307884388463659</v>
      </c>
      <c r="BY85" s="161">
        <v>3.9796580174514227</v>
      </c>
      <c r="BZ85" s="161">
        <v>3.70924618172883</v>
      </c>
      <c r="CA85" s="161">
        <v>6.6893957648767621</v>
      </c>
      <c r="CB85" s="161">
        <v>6.7942751805147976</v>
      </c>
      <c r="CC85" s="161">
        <v>0.47231153684155885</v>
      </c>
      <c r="CD85" s="161">
        <v>0.66419147026963621</v>
      </c>
      <c r="CE85" s="161">
        <v>0.87571539201195214</v>
      </c>
      <c r="CF85" s="161">
        <v>1.0888913853259532</v>
      </c>
      <c r="CG85" s="162">
        <v>1.3013071158555194</v>
      </c>
    </row>
    <row r="86" spans="1:85" x14ac:dyDescent="0.35">
      <c r="A86" s="163"/>
      <c r="B86" s="56" t="s">
        <v>431</v>
      </c>
      <c r="AH86" s="161">
        <f t="shared" ref="AH86:BY86" si="19">SUM(AH87:AH88)</f>
        <v>0</v>
      </c>
      <c r="AI86" s="161">
        <f t="shared" si="19"/>
        <v>0</v>
      </c>
      <c r="AJ86" s="161">
        <f t="shared" si="19"/>
        <v>0</v>
      </c>
      <c r="AK86" s="161">
        <f t="shared" si="19"/>
        <v>0</v>
      </c>
      <c r="AL86" s="161">
        <f t="shared" si="19"/>
        <v>0</v>
      </c>
      <c r="AM86" s="161">
        <f t="shared" si="19"/>
        <v>0</v>
      </c>
      <c r="AN86" s="161">
        <f t="shared" si="19"/>
        <v>0</v>
      </c>
      <c r="AO86" s="161">
        <f t="shared" si="19"/>
        <v>0</v>
      </c>
      <c r="AP86" s="161">
        <f t="shared" si="19"/>
        <v>0</v>
      </c>
      <c r="AQ86" s="161">
        <f t="shared" si="19"/>
        <v>0</v>
      </c>
      <c r="AR86" s="161">
        <f t="shared" si="19"/>
        <v>0</v>
      </c>
      <c r="AS86" s="161">
        <f t="shared" si="19"/>
        <v>0</v>
      </c>
      <c r="AT86" s="161">
        <f t="shared" si="19"/>
        <v>0</v>
      </c>
      <c r="AU86" s="161">
        <f t="shared" si="19"/>
        <v>0</v>
      </c>
      <c r="AV86" s="161">
        <f t="shared" si="19"/>
        <v>0</v>
      </c>
      <c r="AW86" s="161">
        <f t="shared" si="19"/>
        <v>0</v>
      </c>
      <c r="AX86" s="161">
        <f t="shared" si="19"/>
        <v>0</v>
      </c>
      <c r="AY86" s="161">
        <f t="shared" si="19"/>
        <v>0</v>
      </c>
      <c r="AZ86" s="161">
        <f t="shared" si="19"/>
        <v>0</v>
      </c>
      <c r="BA86" s="161">
        <f t="shared" si="19"/>
        <v>0</v>
      </c>
      <c r="BB86" s="161">
        <f t="shared" si="19"/>
        <v>0</v>
      </c>
      <c r="BC86" s="161">
        <f t="shared" si="19"/>
        <v>0</v>
      </c>
      <c r="BD86" s="161">
        <f t="shared" si="19"/>
        <v>0</v>
      </c>
      <c r="BE86" s="161">
        <f t="shared" si="19"/>
        <v>0</v>
      </c>
      <c r="BF86" s="161">
        <f t="shared" si="19"/>
        <v>0</v>
      </c>
      <c r="BG86" s="161">
        <f t="shared" si="19"/>
        <v>0</v>
      </c>
      <c r="BH86" s="161">
        <f t="shared" si="19"/>
        <v>0</v>
      </c>
      <c r="BI86" s="161">
        <f t="shared" si="19"/>
        <v>0</v>
      </c>
      <c r="BJ86" s="161">
        <f t="shared" si="19"/>
        <v>120.111</v>
      </c>
      <c r="BK86" s="161">
        <f t="shared" si="19"/>
        <v>123.071</v>
      </c>
      <c r="BL86" s="161">
        <f t="shared" si="19"/>
        <v>133.291</v>
      </c>
      <c r="BM86" s="161">
        <f t="shared" si="19"/>
        <v>138.81399999999999</v>
      </c>
      <c r="BN86" s="161">
        <f t="shared" si="19"/>
        <v>130.89869660000002</v>
      </c>
      <c r="BO86" s="161">
        <f t="shared" si="19"/>
        <v>46.04</v>
      </c>
      <c r="BP86" s="161">
        <f t="shared" si="19"/>
        <v>39.037999999999997</v>
      </c>
      <c r="BQ86" s="161">
        <f t="shared" si="19"/>
        <v>37.116999999999997</v>
      </c>
      <c r="BR86" s="161">
        <f t="shared" si="19"/>
        <v>33.851999999999997</v>
      </c>
      <c r="BS86" s="161">
        <f t="shared" si="19"/>
        <v>30.114000000000001</v>
      </c>
      <c r="BT86" s="161">
        <f t="shared" si="19"/>
        <v>27.888000000000002</v>
      </c>
      <c r="BU86" s="161">
        <f t="shared" si="19"/>
        <v>25.614000000000001</v>
      </c>
      <c r="BV86" s="161">
        <f t="shared" si="19"/>
        <v>24.831</v>
      </c>
      <c r="BW86" s="161">
        <f t="shared" si="19"/>
        <v>25.918999999999997</v>
      </c>
      <c r="BX86" s="161">
        <f t="shared" si="19"/>
        <v>27.905347540000008</v>
      </c>
      <c r="BY86" s="161">
        <f t="shared" si="19"/>
        <v>25.654237790000018</v>
      </c>
      <c r="BZ86" s="161">
        <f t="shared" ref="BZ86:CG86" si="20">SUM(BZ87:BZ88)</f>
        <v>25.353212500000023</v>
      </c>
      <c r="CA86" s="161">
        <f t="shared" si="20"/>
        <v>23.674200000000027</v>
      </c>
      <c r="CB86" s="161">
        <f t="shared" si="20"/>
        <v>25.488694998009347</v>
      </c>
      <c r="CC86" s="161">
        <f t="shared" si="20"/>
        <v>25.448707647298722</v>
      </c>
      <c r="CD86" s="161">
        <f t="shared" si="20"/>
        <v>25.356526280923738</v>
      </c>
      <c r="CE86" s="161">
        <f t="shared" si="20"/>
        <v>25.292125600305596</v>
      </c>
      <c r="CF86" s="161">
        <f t="shared" si="20"/>
        <v>25.2785719930121</v>
      </c>
      <c r="CG86" s="162">
        <f t="shared" si="20"/>
        <v>25.287074566531629</v>
      </c>
    </row>
    <row r="87" spans="1:85" x14ac:dyDescent="0.35">
      <c r="A87" s="163"/>
      <c r="B87" s="200" t="s">
        <v>567</v>
      </c>
      <c r="AH87" s="161">
        <v>0</v>
      </c>
      <c r="AI87" s="161">
        <v>0</v>
      </c>
      <c r="AJ87" s="161">
        <v>0</v>
      </c>
      <c r="AK87" s="161">
        <v>0</v>
      </c>
      <c r="AL87" s="161">
        <v>0</v>
      </c>
      <c r="AM87" s="161">
        <v>0</v>
      </c>
      <c r="AN87" s="161">
        <v>0</v>
      </c>
      <c r="AO87" s="161">
        <v>0</v>
      </c>
      <c r="AP87" s="161">
        <v>0</v>
      </c>
      <c r="AQ87" s="161">
        <v>0</v>
      </c>
      <c r="AR87" s="161">
        <v>0</v>
      </c>
      <c r="AS87" s="161">
        <v>0</v>
      </c>
      <c r="AT87" s="161">
        <v>0</v>
      </c>
      <c r="AU87" s="161">
        <v>0</v>
      </c>
      <c r="AV87" s="161">
        <v>0</v>
      </c>
      <c r="AW87" s="161">
        <v>0</v>
      </c>
      <c r="AX87" s="161">
        <v>0</v>
      </c>
      <c r="AY87" s="161">
        <v>0</v>
      </c>
      <c r="AZ87" s="161">
        <v>0</v>
      </c>
      <c r="BA87" s="161">
        <v>0</v>
      </c>
      <c r="BB87" s="161">
        <v>0</v>
      </c>
      <c r="BC87" s="161">
        <v>0</v>
      </c>
      <c r="BD87" s="161">
        <v>0</v>
      </c>
      <c r="BE87" s="161">
        <v>0</v>
      </c>
      <c r="BF87" s="161">
        <v>0</v>
      </c>
      <c r="BG87" s="161">
        <v>0</v>
      </c>
      <c r="BH87" s="161">
        <v>0</v>
      </c>
      <c r="BI87" s="161">
        <v>0</v>
      </c>
      <c r="BJ87" s="161">
        <v>0.24022200000000002</v>
      </c>
      <c r="BK87" s="161">
        <v>0</v>
      </c>
      <c r="BL87" s="161">
        <v>0</v>
      </c>
      <c r="BM87" s="161">
        <v>0</v>
      </c>
      <c r="BN87" s="161">
        <v>0</v>
      </c>
      <c r="BO87" s="161">
        <v>0</v>
      </c>
      <c r="BP87" s="161">
        <v>0</v>
      </c>
      <c r="BQ87" s="161">
        <v>0</v>
      </c>
      <c r="BR87" s="161">
        <v>0</v>
      </c>
      <c r="BS87" s="161">
        <v>4.9999999999990052E-3</v>
      </c>
      <c r="BT87" s="161">
        <v>7.5000000000002842E-3</v>
      </c>
      <c r="BU87" s="161">
        <v>3.4999999999989484E-3</v>
      </c>
      <c r="BV87" s="161">
        <v>4.0000000000013358E-3</v>
      </c>
      <c r="BW87" s="161">
        <v>4.2251202216974102E-3</v>
      </c>
      <c r="BX87" s="161">
        <v>2.2144025663095599E-3</v>
      </c>
      <c r="BY87" s="161">
        <v>2.03576787271587E-3</v>
      </c>
      <c r="BZ87" s="161">
        <v>2.23455072272044E-3</v>
      </c>
      <c r="CA87" s="161">
        <v>2.4797528019273101E-3</v>
      </c>
      <c r="CB87" s="161">
        <v>4.4321902336425236E-3</v>
      </c>
      <c r="CC87" s="161">
        <v>2.7687342800881603E-3</v>
      </c>
      <c r="CD87" s="161">
        <v>2.7587052557225605E-3</v>
      </c>
      <c r="CE87" s="161">
        <v>2.7516986770561823E-3</v>
      </c>
      <c r="CF87" s="161">
        <v>2.7502240899120161E-3</v>
      </c>
      <c r="CG87" s="162">
        <v>2.7511491414745062E-3</v>
      </c>
    </row>
    <row r="88" spans="1:85" x14ac:dyDescent="0.35">
      <c r="A88" s="163"/>
      <c r="B88" s="200" t="s">
        <v>568</v>
      </c>
      <c r="AH88" s="161">
        <v>0</v>
      </c>
      <c r="AI88" s="161">
        <v>0</v>
      </c>
      <c r="AJ88" s="161">
        <v>0</v>
      </c>
      <c r="AK88" s="161">
        <v>0</v>
      </c>
      <c r="AL88" s="161">
        <v>0</v>
      </c>
      <c r="AM88" s="161">
        <v>0</v>
      </c>
      <c r="AN88" s="161">
        <v>0</v>
      </c>
      <c r="AO88" s="161">
        <v>0</v>
      </c>
      <c r="AP88" s="161">
        <v>0</v>
      </c>
      <c r="AQ88" s="161">
        <v>0</v>
      </c>
      <c r="AR88" s="161">
        <v>0</v>
      </c>
      <c r="AS88" s="161">
        <v>0</v>
      </c>
      <c r="AT88" s="161">
        <v>0</v>
      </c>
      <c r="AU88" s="161">
        <v>0</v>
      </c>
      <c r="AV88" s="161">
        <v>0</v>
      </c>
      <c r="AW88" s="161">
        <v>0</v>
      </c>
      <c r="AX88" s="161">
        <v>0</v>
      </c>
      <c r="AY88" s="161">
        <v>0</v>
      </c>
      <c r="AZ88" s="161">
        <v>0</v>
      </c>
      <c r="BA88" s="161">
        <v>0</v>
      </c>
      <c r="BB88" s="161">
        <v>0</v>
      </c>
      <c r="BC88" s="161">
        <v>0</v>
      </c>
      <c r="BD88" s="161">
        <v>0</v>
      </c>
      <c r="BE88" s="161">
        <v>0</v>
      </c>
      <c r="BF88" s="161">
        <v>0</v>
      </c>
      <c r="BG88" s="161">
        <v>0</v>
      </c>
      <c r="BH88" s="161">
        <v>0</v>
      </c>
      <c r="BI88" s="161">
        <v>0</v>
      </c>
      <c r="BJ88" s="161">
        <v>119.870778</v>
      </c>
      <c r="BK88" s="161">
        <v>123.071</v>
      </c>
      <c r="BL88" s="161">
        <v>133.291</v>
      </c>
      <c r="BM88" s="161">
        <v>138.81399999999999</v>
      </c>
      <c r="BN88" s="161">
        <v>130.89869660000002</v>
      </c>
      <c r="BO88" s="161">
        <v>46.04</v>
      </c>
      <c r="BP88" s="161">
        <v>39.037999999999997</v>
      </c>
      <c r="BQ88" s="161">
        <v>37.116999999999997</v>
      </c>
      <c r="BR88" s="161">
        <v>33.851999999999997</v>
      </c>
      <c r="BS88" s="161">
        <v>30.109000000000002</v>
      </c>
      <c r="BT88" s="161">
        <v>27.880500000000001</v>
      </c>
      <c r="BU88" s="161">
        <v>25.610500000000002</v>
      </c>
      <c r="BV88" s="161">
        <v>24.826999999999998</v>
      </c>
      <c r="BW88" s="161">
        <v>25.9147748797783</v>
      </c>
      <c r="BX88" s="161">
        <v>27.903133137433699</v>
      </c>
      <c r="BY88" s="161">
        <v>25.652202022127302</v>
      </c>
      <c r="BZ88" s="161">
        <v>25.350977949277301</v>
      </c>
      <c r="CA88" s="161">
        <v>23.671720247198099</v>
      </c>
      <c r="CB88" s="161">
        <v>25.484262807775703</v>
      </c>
      <c r="CC88" s="161">
        <v>25.445938913018633</v>
      </c>
      <c r="CD88" s="161">
        <v>25.353767575668016</v>
      </c>
      <c r="CE88" s="161">
        <v>25.28937390162854</v>
      </c>
      <c r="CF88" s="161">
        <v>25.275821768922189</v>
      </c>
      <c r="CG88" s="162">
        <v>25.284323417390155</v>
      </c>
    </row>
    <row r="89" spans="1:85" x14ac:dyDescent="0.35">
      <c r="A89" s="163"/>
      <c r="B89" s="56" t="s">
        <v>433</v>
      </c>
      <c r="AH89" s="161">
        <v>0</v>
      </c>
      <c r="AI89" s="161">
        <v>0</v>
      </c>
      <c r="AJ89" s="161">
        <v>0</v>
      </c>
      <c r="AK89" s="161">
        <v>0</v>
      </c>
      <c r="AL89" s="161">
        <v>0</v>
      </c>
      <c r="AM89" s="161">
        <v>0</v>
      </c>
      <c r="AN89" s="161">
        <v>0</v>
      </c>
      <c r="AO89" s="161">
        <v>0</v>
      </c>
      <c r="AP89" s="161">
        <v>0</v>
      </c>
      <c r="AQ89" s="161">
        <v>0</v>
      </c>
      <c r="AR89" s="161">
        <v>0</v>
      </c>
      <c r="AS89" s="161">
        <v>0</v>
      </c>
      <c r="AT89" s="161">
        <v>0</v>
      </c>
      <c r="AU89" s="161">
        <v>0</v>
      </c>
      <c r="AV89" s="161">
        <v>0</v>
      </c>
      <c r="AW89" s="161">
        <v>0</v>
      </c>
      <c r="AX89" s="161">
        <v>0</v>
      </c>
      <c r="AY89" s="161">
        <v>0</v>
      </c>
      <c r="AZ89" s="161">
        <v>0</v>
      </c>
      <c r="BA89" s="161">
        <v>0</v>
      </c>
      <c r="BB89" s="161">
        <v>0</v>
      </c>
      <c r="BC89" s="161">
        <v>0</v>
      </c>
      <c r="BD89" s="161">
        <v>0</v>
      </c>
      <c r="BE89" s="161">
        <v>0</v>
      </c>
      <c r="BF89" s="161">
        <v>0</v>
      </c>
      <c r="BG89" s="161">
        <v>0</v>
      </c>
      <c r="BH89" s="161">
        <v>0</v>
      </c>
      <c r="BI89" s="161">
        <v>0</v>
      </c>
      <c r="BJ89" s="161">
        <v>0</v>
      </c>
      <c r="BK89" s="161">
        <v>0</v>
      </c>
      <c r="BL89" s="161">
        <v>0</v>
      </c>
      <c r="BM89" s="161">
        <v>0</v>
      </c>
      <c r="BN89" s="161">
        <v>0</v>
      </c>
      <c r="BO89" s="161">
        <v>0</v>
      </c>
      <c r="BP89" s="161">
        <v>0</v>
      </c>
      <c r="BQ89" s="161">
        <v>5.8574696600000031</v>
      </c>
      <c r="BR89" s="161">
        <v>56.150329630000009</v>
      </c>
      <c r="BS89" s="161">
        <v>490.88279648000002</v>
      </c>
      <c r="BT89" s="161">
        <v>1585.7627723199994</v>
      </c>
      <c r="BU89" s="161">
        <v>3322.5426384599987</v>
      </c>
      <c r="BV89" s="161">
        <v>8134.8647156900006</v>
      </c>
      <c r="BW89" s="161">
        <v>18376.926201870003</v>
      </c>
      <c r="BX89" s="161">
        <v>38232.03873058001</v>
      </c>
      <c r="BY89" s="161">
        <v>40592.114999999991</v>
      </c>
      <c r="BZ89" s="161">
        <v>41937.592814379997</v>
      </c>
      <c r="CA89" s="161">
        <v>52118.544098990002</v>
      </c>
      <c r="CB89" s="161">
        <v>65285.885046716379</v>
      </c>
      <c r="CC89" s="161">
        <v>75821.684773644709</v>
      </c>
      <c r="CD89" s="161">
        <v>83103.580169182838</v>
      </c>
      <c r="CE89" s="161">
        <v>83951.346469002339</v>
      </c>
      <c r="CF89" s="161">
        <v>85939.238971396568</v>
      </c>
      <c r="CG89" s="162">
        <v>88919.042185970131</v>
      </c>
    </row>
    <row r="90" spans="1:85" x14ac:dyDescent="0.35">
      <c r="A90" s="163"/>
      <c r="B90" s="56" t="s">
        <v>438</v>
      </c>
      <c r="AH90" s="161">
        <v>0</v>
      </c>
      <c r="AI90" s="161">
        <v>0</v>
      </c>
      <c r="AJ90" s="161">
        <v>0</v>
      </c>
      <c r="AK90" s="161">
        <v>0</v>
      </c>
      <c r="AL90" s="161">
        <v>0</v>
      </c>
      <c r="AM90" s="161">
        <v>0</v>
      </c>
      <c r="AN90" s="161">
        <v>0</v>
      </c>
      <c r="AO90" s="161">
        <v>0</v>
      </c>
      <c r="AP90" s="161">
        <v>0</v>
      </c>
      <c r="AQ90" s="161">
        <v>0</v>
      </c>
      <c r="AR90" s="161">
        <v>33.869999999999997</v>
      </c>
      <c r="AS90" s="161">
        <v>25.613</v>
      </c>
      <c r="AT90" s="161">
        <v>10.731</v>
      </c>
      <c r="AU90" s="161">
        <v>4.2610000000000001</v>
      </c>
      <c r="AV90" s="161">
        <v>2.2210000000000001</v>
      </c>
      <c r="AW90" s="161">
        <v>1.3009999999999999</v>
      </c>
      <c r="AX90" s="161">
        <v>0.84199999999999997</v>
      </c>
      <c r="AY90" s="161">
        <v>1.5860000000000001</v>
      </c>
      <c r="AZ90" s="161">
        <v>0</v>
      </c>
      <c r="BA90" s="161">
        <v>0.22500000000000001</v>
      </c>
      <c r="BB90" s="161">
        <v>0.53600000000000003</v>
      </c>
      <c r="BC90" s="161">
        <v>0.21700000000000003</v>
      </c>
      <c r="BD90" s="161">
        <v>4.3999999999999997E-2</v>
      </c>
      <c r="BE90" s="161">
        <v>0.34199999999999997</v>
      </c>
      <c r="BF90" s="161">
        <v>0.34199999999999997</v>
      </c>
      <c r="BG90" s="161">
        <v>0.127</v>
      </c>
      <c r="BH90" s="161">
        <v>8.6999999999999994E-2</v>
      </c>
      <c r="BI90" s="161">
        <v>0</v>
      </c>
      <c r="BJ90" s="161">
        <v>0</v>
      </c>
      <c r="BK90" s="161">
        <v>0</v>
      </c>
      <c r="BL90" s="161">
        <v>0</v>
      </c>
      <c r="BM90" s="161">
        <v>0</v>
      </c>
      <c r="BN90" s="161">
        <v>0</v>
      </c>
      <c r="BO90" s="161">
        <v>0</v>
      </c>
      <c r="BP90" s="161">
        <v>0</v>
      </c>
      <c r="BQ90" s="161">
        <v>0</v>
      </c>
      <c r="BR90" s="161">
        <v>0</v>
      </c>
      <c r="BS90" s="161">
        <v>0</v>
      </c>
      <c r="BT90" s="161">
        <v>0</v>
      </c>
      <c r="BU90" s="161">
        <v>0</v>
      </c>
      <c r="BV90" s="161">
        <v>0</v>
      </c>
      <c r="BW90" s="161">
        <v>0</v>
      </c>
      <c r="BX90" s="161">
        <v>0</v>
      </c>
      <c r="BY90" s="161">
        <v>0</v>
      </c>
      <c r="BZ90" s="161">
        <v>0</v>
      </c>
      <c r="CA90" s="161">
        <v>0</v>
      </c>
      <c r="CB90" s="161">
        <v>0</v>
      </c>
      <c r="CC90" s="161">
        <v>0</v>
      </c>
      <c r="CD90" s="161">
        <v>0</v>
      </c>
      <c r="CE90" s="161">
        <v>0</v>
      </c>
      <c r="CF90" s="161">
        <v>0</v>
      </c>
      <c r="CG90" s="162">
        <v>0</v>
      </c>
    </row>
    <row r="91" spans="1:85" ht="26.25" customHeight="1" x14ac:dyDescent="0.35">
      <c r="A91" s="163"/>
      <c r="B91" s="101" t="s">
        <v>569</v>
      </c>
      <c r="AH91" s="161"/>
      <c r="AI91" s="161"/>
      <c r="AJ91" s="161"/>
      <c r="AK91" s="161"/>
      <c r="AL91" s="161"/>
      <c r="AM91" s="161"/>
      <c r="AN91" s="161"/>
      <c r="AO91" s="161"/>
      <c r="AP91" s="161"/>
      <c r="AQ91" s="161"/>
      <c r="AR91" s="161"/>
      <c r="AS91" s="161"/>
      <c r="AT91" s="161"/>
      <c r="AU91" s="161"/>
      <c r="AV91" s="161"/>
      <c r="AW91" s="161"/>
      <c r="AX91" s="161"/>
      <c r="AY91" s="161"/>
      <c r="AZ91" s="161"/>
      <c r="BA91" s="161"/>
      <c r="BB91" s="161"/>
      <c r="BC91" s="161"/>
      <c r="BD91" s="161"/>
      <c r="BE91" s="161"/>
      <c r="BF91" s="161"/>
      <c r="BG91" s="161"/>
      <c r="BH91" s="263" t="s">
        <v>537</v>
      </c>
      <c r="BI91" s="161"/>
      <c r="BJ91" s="161"/>
      <c r="BK91" s="161"/>
      <c r="BL91" s="263" t="s">
        <v>537</v>
      </c>
      <c r="BM91" s="161"/>
      <c r="BN91" s="161"/>
      <c r="BO91" s="161"/>
      <c r="BP91" s="161"/>
      <c r="BQ91" s="161"/>
      <c r="BR91" s="161"/>
      <c r="BS91" s="161"/>
      <c r="BT91" s="161"/>
      <c r="BU91" s="161"/>
      <c r="BV91" s="161"/>
      <c r="BW91" s="161"/>
      <c r="BX91" s="161"/>
      <c r="BY91" s="161"/>
      <c r="BZ91" s="161"/>
      <c r="CA91" s="161"/>
      <c r="CB91" s="161"/>
      <c r="CC91" s="161"/>
      <c r="CD91" s="161"/>
      <c r="CE91" s="161"/>
      <c r="CF91" s="161"/>
      <c r="CG91" s="162"/>
    </row>
    <row r="92" spans="1:85" x14ac:dyDescent="0.35">
      <c r="A92" s="163"/>
      <c r="B92" s="56" t="s">
        <v>570</v>
      </c>
      <c r="AH92" s="161">
        <f t="shared" ref="AH92:BK92" si="21">AH6+AH56+AH65+AH83</f>
        <v>1071</v>
      </c>
      <c r="AI92" s="161">
        <f t="shared" si="21"/>
        <v>1194</v>
      </c>
      <c r="AJ92" s="161">
        <f t="shared" si="21"/>
        <v>1476</v>
      </c>
      <c r="AK92" s="161">
        <f t="shared" si="21"/>
        <v>2096.33</v>
      </c>
      <c r="AL92" s="161">
        <f t="shared" si="21"/>
        <v>2419</v>
      </c>
      <c r="AM92" s="161">
        <f t="shared" si="21"/>
        <v>2704</v>
      </c>
      <c r="AN92" s="161">
        <f t="shared" si="21"/>
        <v>3117</v>
      </c>
      <c r="AO92" s="161">
        <f t="shared" si="21"/>
        <v>3515</v>
      </c>
      <c r="AP92" s="161">
        <f t="shared" si="21"/>
        <v>3782</v>
      </c>
      <c r="AQ92" s="161">
        <f t="shared" si="21"/>
        <v>3985</v>
      </c>
      <c r="AR92" s="161">
        <f t="shared" si="21"/>
        <v>4434.1280000000006</v>
      </c>
      <c r="AS92" s="161">
        <f t="shared" si="21"/>
        <v>5031.3342119219333</v>
      </c>
      <c r="AT92" s="161">
        <f t="shared" si="21"/>
        <v>5790.8220000000001</v>
      </c>
      <c r="AU92" s="161">
        <f t="shared" si="21"/>
        <v>6001.4549999999999</v>
      </c>
      <c r="AV92" s="161">
        <f t="shared" si="21"/>
        <v>7260.0259999999998</v>
      </c>
      <c r="AW92" s="161">
        <f t="shared" si="21"/>
        <v>8069.4830000000002</v>
      </c>
      <c r="AX92" s="161">
        <f t="shared" si="21"/>
        <v>8344.4640593971671</v>
      </c>
      <c r="AY92" s="161">
        <f t="shared" si="21"/>
        <v>8494.3502538867524</v>
      </c>
      <c r="AZ92" s="161">
        <f t="shared" si="21"/>
        <v>8602.025694728236</v>
      </c>
      <c r="BA92" s="161">
        <f t="shared" si="21"/>
        <v>8640.5586407757619</v>
      </c>
      <c r="BB92" s="161">
        <f t="shared" si="21"/>
        <v>8595.464433952191</v>
      </c>
      <c r="BC92" s="161">
        <f t="shared" si="21"/>
        <v>8942.0083998374503</v>
      </c>
      <c r="BD92" s="161">
        <f t="shared" si="21"/>
        <v>9531.7037557356707</v>
      </c>
      <c r="BE92" s="161">
        <f t="shared" si="21"/>
        <v>10294.057763499603</v>
      </c>
      <c r="BF92" s="161">
        <f t="shared" si="21"/>
        <v>10697.652014520467</v>
      </c>
      <c r="BG92" s="161">
        <f t="shared" si="21"/>
        <v>10903.644924357332</v>
      </c>
      <c r="BH92" s="239">
        <f t="shared" si="21"/>
        <v>12347.603465567412</v>
      </c>
      <c r="BI92" s="161">
        <f t="shared" si="21"/>
        <v>12833.50964645738</v>
      </c>
      <c r="BJ92" s="161">
        <f t="shared" si="21"/>
        <v>13753.967936590454</v>
      </c>
      <c r="BK92" s="161">
        <f t="shared" si="21"/>
        <v>14354.868818296125</v>
      </c>
      <c r="BL92" s="161">
        <f t="shared" ref="BL92:CG92" si="22">BL6+BL56+BL65+BL75+BL79+BL83+BL87</f>
        <v>14721.011200425168</v>
      </c>
      <c r="BM92" s="161">
        <f t="shared" si="22"/>
        <v>15492.068565823669</v>
      </c>
      <c r="BN92" s="161">
        <f t="shared" si="22"/>
        <v>15810.513671509976</v>
      </c>
      <c r="BO92" s="161">
        <f t="shared" si="22"/>
        <v>15612.339757306714</v>
      </c>
      <c r="BP92" s="161">
        <f t="shared" si="22"/>
        <v>15242.974138951089</v>
      </c>
      <c r="BQ92" s="161">
        <f t="shared" si="22"/>
        <v>12961.116992112904</v>
      </c>
      <c r="BR92" s="161">
        <f t="shared" si="22"/>
        <v>12603.588065432599</v>
      </c>
      <c r="BS92" s="161">
        <f t="shared" si="22"/>
        <v>12139.565133600741</v>
      </c>
      <c r="BT92" s="161">
        <f t="shared" si="22"/>
        <v>11644.694403247282</v>
      </c>
      <c r="BU92" s="161">
        <f t="shared" si="22"/>
        <v>11296.249894133553</v>
      </c>
      <c r="BV92" s="161">
        <f t="shared" si="22"/>
        <v>10910.848339015991</v>
      </c>
      <c r="BW92" s="161">
        <f t="shared" si="22"/>
        <v>10756.106788400457</v>
      </c>
      <c r="BX92" s="161">
        <f t="shared" si="22"/>
        <v>10831.356744850083</v>
      </c>
      <c r="BY92" s="161">
        <f t="shared" si="22"/>
        <v>10521.20433142141</v>
      </c>
      <c r="BZ92" s="161">
        <f t="shared" si="22"/>
        <v>10849.626644290442</v>
      </c>
      <c r="CA92" s="161">
        <f t="shared" si="22"/>
        <v>11700.821413177877</v>
      </c>
      <c r="CB92" s="161">
        <f t="shared" si="22"/>
        <v>12712.294606474794</v>
      </c>
      <c r="CC92" s="161">
        <f t="shared" si="22"/>
        <v>12876.127203858459</v>
      </c>
      <c r="CD92" s="161">
        <f t="shared" si="22"/>
        <v>12996.159312010939</v>
      </c>
      <c r="CE92" s="161">
        <f t="shared" si="22"/>
        <v>12822.073497703812</v>
      </c>
      <c r="CF92" s="161">
        <f t="shared" si="22"/>
        <v>12873.061049136841</v>
      </c>
      <c r="CG92" s="162">
        <f t="shared" si="22"/>
        <v>13102.341671185255</v>
      </c>
    </row>
    <row r="93" spans="1:85" x14ac:dyDescent="0.35">
      <c r="A93" s="163"/>
      <c r="B93" s="56" t="s">
        <v>562</v>
      </c>
      <c r="AH93" s="161">
        <f t="shared" ref="AH93:CG93" si="23">AH7+AH57+AH66+AH50+AH81</f>
        <v>209</v>
      </c>
      <c r="AI93" s="161">
        <f t="shared" si="23"/>
        <v>234</v>
      </c>
      <c r="AJ93" s="161">
        <f t="shared" si="23"/>
        <v>287</v>
      </c>
      <c r="AK93" s="161">
        <f t="shared" si="23"/>
        <v>379</v>
      </c>
      <c r="AL93" s="161">
        <f t="shared" si="23"/>
        <v>487</v>
      </c>
      <c r="AM93" s="161">
        <f t="shared" si="23"/>
        <v>570</v>
      </c>
      <c r="AN93" s="161">
        <f t="shared" si="23"/>
        <v>651</v>
      </c>
      <c r="AO93" s="161">
        <f t="shared" si="23"/>
        <v>762</v>
      </c>
      <c r="AP93" s="161">
        <f t="shared" si="23"/>
        <v>898</v>
      </c>
      <c r="AQ93" s="161">
        <f t="shared" si="23"/>
        <v>959</v>
      </c>
      <c r="AR93" s="161">
        <f t="shared" si="23"/>
        <v>1075.9450000000002</v>
      </c>
      <c r="AS93" s="161">
        <f t="shared" si="23"/>
        <v>1329.8654154022263</v>
      </c>
      <c r="AT93" s="161">
        <f t="shared" si="23"/>
        <v>1688.6289999999999</v>
      </c>
      <c r="AU93" s="161">
        <f t="shared" si="23"/>
        <v>2107</v>
      </c>
      <c r="AV93" s="161">
        <f t="shared" si="23"/>
        <v>2857.45</v>
      </c>
      <c r="AW93" s="161">
        <f t="shared" si="23"/>
        <v>3630.4380000000001</v>
      </c>
      <c r="AX93" s="161">
        <f t="shared" si="23"/>
        <v>4346.2807426775134</v>
      </c>
      <c r="AY93" s="161">
        <f t="shared" si="23"/>
        <v>5065.8874139371928</v>
      </c>
      <c r="AZ93" s="161">
        <f t="shared" si="23"/>
        <v>5601.3392822887272</v>
      </c>
      <c r="BA93" s="161">
        <f t="shared" si="23"/>
        <v>5978.4903319487757</v>
      </c>
      <c r="BB93" s="161">
        <f t="shared" si="23"/>
        <v>6383.9058155570938</v>
      </c>
      <c r="BC93" s="161">
        <f t="shared" si="23"/>
        <v>6803.9420322813176</v>
      </c>
      <c r="BD93" s="161">
        <f t="shared" si="23"/>
        <v>7321.7918379957373</v>
      </c>
      <c r="BE93" s="161">
        <f t="shared" si="23"/>
        <v>7978.1188632648191</v>
      </c>
      <c r="BF93" s="161">
        <f t="shared" si="23"/>
        <v>8534.0938975427689</v>
      </c>
      <c r="BG93" s="161">
        <f t="shared" si="23"/>
        <v>8861.5484462812674</v>
      </c>
      <c r="BH93" s="239">
        <f t="shared" si="23"/>
        <v>8877.5650148769746</v>
      </c>
      <c r="BI93" s="161">
        <f t="shared" si="23"/>
        <v>9075.8113139076904</v>
      </c>
      <c r="BJ93" s="161">
        <f t="shared" si="23"/>
        <v>9399.8005565574513</v>
      </c>
      <c r="BK93" s="161">
        <f t="shared" si="23"/>
        <v>10177.618454791738</v>
      </c>
      <c r="BL93" s="161">
        <f t="shared" si="23"/>
        <v>10907.655073310243</v>
      </c>
      <c r="BM93" s="161">
        <f t="shared" si="23"/>
        <v>12107.895681998447</v>
      </c>
      <c r="BN93" s="161">
        <f t="shared" si="23"/>
        <v>12725.741947067476</v>
      </c>
      <c r="BO93" s="161">
        <f t="shared" si="23"/>
        <v>13372.605140368021</v>
      </c>
      <c r="BP93" s="161">
        <f t="shared" si="23"/>
        <v>14433.780228520354</v>
      </c>
      <c r="BQ93" s="161">
        <f t="shared" si="23"/>
        <v>14369.329112285412</v>
      </c>
      <c r="BR93" s="161">
        <f t="shared" si="23"/>
        <v>16136.072598192797</v>
      </c>
      <c r="BS93" s="161">
        <f t="shared" si="23"/>
        <v>16994.593159353492</v>
      </c>
      <c r="BT93" s="161">
        <f t="shared" si="23"/>
        <v>17113.226801433557</v>
      </c>
      <c r="BU93" s="161">
        <f t="shared" si="23"/>
        <v>17349.916306110354</v>
      </c>
      <c r="BV93" s="161">
        <f t="shared" si="23"/>
        <v>16806.873433414352</v>
      </c>
      <c r="BW93" s="161">
        <f t="shared" si="23"/>
        <v>15009.586781133723</v>
      </c>
      <c r="BX93" s="161">
        <f t="shared" si="23"/>
        <v>14249.697618578484</v>
      </c>
      <c r="BY93" s="161">
        <f t="shared" si="23"/>
        <v>13218.121153535467</v>
      </c>
      <c r="BZ93" s="161">
        <f t="shared" si="23"/>
        <v>12312.483763308614</v>
      </c>
      <c r="CA93" s="161">
        <f t="shared" si="23"/>
        <v>12057.115518384686</v>
      </c>
      <c r="CB93" s="161">
        <f t="shared" si="23"/>
        <v>11471.859128088781</v>
      </c>
      <c r="CC93" s="161">
        <f t="shared" si="23"/>
        <v>5000.2521523356299</v>
      </c>
      <c r="CD93" s="161">
        <f t="shared" si="23"/>
        <v>1058.0555066430672</v>
      </c>
      <c r="CE93" s="161">
        <f t="shared" si="23"/>
        <v>1066.1495157572817</v>
      </c>
      <c r="CF93" s="161">
        <f t="shared" si="23"/>
        <v>1122.6887323935077</v>
      </c>
      <c r="CG93" s="162">
        <f t="shared" si="23"/>
        <v>1194.8019687657693</v>
      </c>
    </row>
    <row r="94" spans="1:85" x14ac:dyDescent="0.35">
      <c r="A94" s="163"/>
      <c r="B94" s="56" t="s">
        <v>563</v>
      </c>
      <c r="AH94" s="161">
        <f t="shared" ref="AH94:CA94" si="24">AH8+AH58+AH67+AH48+AH54</f>
        <v>604.78921306205552</v>
      </c>
      <c r="AI94" s="161">
        <f t="shared" si="24"/>
        <v>657.35884322879861</v>
      </c>
      <c r="AJ94" s="161">
        <f t="shared" si="24"/>
        <v>835.65377077913138</v>
      </c>
      <c r="AK94" s="161">
        <f t="shared" si="24"/>
        <v>1188.8295369048553</v>
      </c>
      <c r="AL94" s="161">
        <f t="shared" si="24"/>
        <v>1568.4209595146817</v>
      </c>
      <c r="AM94" s="161">
        <f t="shared" si="24"/>
        <v>1874.9653575731388</v>
      </c>
      <c r="AN94" s="161">
        <f t="shared" si="24"/>
        <v>2110.6155378158642</v>
      </c>
      <c r="AO94" s="161">
        <f t="shared" si="24"/>
        <v>2449.4943669573745</v>
      </c>
      <c r="AP94" s="161">
        <f t="shared" si="24"/>
        <v>2724.5694023244978</v>
      </c>
      <c r="AQ94" s="161">
        <f t="shared" si="24"/>
        <v>2891.2348768546713</v>
      </c>
      <c r="AR94" s="161">
        <f t="shared" si="24"/>
        <v>2718.5591405014425</v>
      </c>
      <c r="AS94" s="161">
        <f t="shared" si="24"/>
        <v>3071.7675611423365</v>
      </c>
      <c r="AT94" s="161">
        <f t="shared" si="24"/>
        <v>3653.0339272426231</v>
      </c>
      <c r="AU94" s="161">
        <f t="shared" si="24"/>
        <v>4584.6811160338402</v>
      </c>
      <c r="AV94" s="161">
        <f t="shared" si="24"/>
        <v>5706.6628545365193</v>
      </c>
      <c r="AW94" s="161">
        <f t="shared" si="24"/>
        <v>6544.3247590274568</v>
      </c>
      <c r="AX94" s="161">
        <f t="shared" si="24"/>
        <v>7231.7418987599576</v>
      </c>
      <c r="AY94" s="161">
        <f t="shared" si="24"/>
        <v>7852.0269815811735</v>
      </c>
      <c r="AZ94" s="161">
        <f t="shared" si="24"/>
        <v>8273.1951780794916</v>
      </c>
      <c r="BA94" s="161">
        <f t="shared" si="24"/>
        <v>8247.3200384394113</v>
      </c>
      <c r="BB94" s="161">
        <f t="shared" si="24"/>
        <v>8257.5641428037525</v>
      </c>
      <c r="BC94" s="161">
        <f t="shared" si="24"/>
        <v>8109.3576874313303</v>
      </c>
      <c r="BD94" s="161">
        <f t="shared" si="24"/>
        <v>7416.2123257729063</v>
      </c>
      <c r="BE94" s="161">
        <f t="shared" si="24"/>
        <v>7644.1400997220408</v>
      </c>
      <c r="BF94" s="161">
        <f t="shared" si="24"/>
        <v>7945.9948495321341</v>
      </c>
      <c r="BG94" s="161">
        <f t="shared" si="24"/>
        <v>8381.4400630081327</v>
      </c>
      <c r="BH94" s="239">
        <f t="shared" si="24"/>
        <v>8399.2957024825664</v>
      </c>
      <c r="BI94" s="161">
        <f t="shared" si="24"/>
        <v>8098.4461662645435</v>
      </c>
      <c r="BJ94" s="161">
        <f t="shared" si="24"/>
        <v>7904.4431749670312</v>
      </c>
      <c r="BK94" s="161">
        <f t="shared" si="24"/>
        <v>7934.8015649484423</v>
      </c>
      <c r="BL94" s="161">
        <f t="shared" si="24"/>
        <v>6979.5691337471253</v>
      </c>
      <c r="BM94" s="161">
        <f t="shared" si="24"/>
        <v>6903.7837099420121</v>
      </c>
      <c r="BN94" s="161">
        <f t="shared" si="24"/>
        <v>6447.8765347053477</v>
      </c>
      <c r="BO94" s="161">
        <f t="shared" si="24"/>
        <v>5867.1154917241129</v>
      </c>
      <c r="BP94" s="161">
        <f t="shared" si="24"/>
        <v>5374.8245307749994</v>
      </c>
      <c r="BQ94" s="161">
        <f t="shared" si="24"/>
        <v>4462.4761587829598</v>
      </c>
      <c r="BR94" s="161">
        <f t="shared" si="24"/>
        <v>4093.3920430081221</v>
      </c>
      <c r="BS94" s="161">
        <f t="shared" si="24"/>
        <v>3814.3175589739649</v>
      </c>
      <c r="BT94" s="161">
        <f t="shared" si="24"/>
        <v>3486.1178340444458</v>
      </c>
      <c r="BU94" s="161">
        <f t="shared" si="24"/>
        <v>3212.5247623231603</v>
      </c>
      <c r="BV94" s="161">
        <f t="shared" si="24"/>
        <v>2748.2634417962731</v>
      </c>
      <c r="BW94" s="161">
        <f t="shared" si="24"/>
        <v>1870.6813703429007</v>
      </c>
      <c r="BX94" s="161">
        <f t="shared" si="24"/>
        <v>1402.445883238729</v>
      </c>
      <c r="BY94" s="161">
        <f t="shared" si="24"/>
        <v>970.43945252077549</v>
      </c>
      <c r="BZ94" s="161">
        <f t="shared" si="24"/>
        <v>807.44868166564106</v>
      </c>
      <c r="CA94" s="161">
        <f t="shared" si="24"/>
        <v>591.78575549496043</v>
      </c>
      <c r="CB94" s="161">
        <f>CB8+CB58+CB67+CB48+CB54</f>
        <v>185.23812001342</v>
      </c>
      <c r="CC94" s="161">
        <f>CC8+CC58+CC67+CC48+CC54</f>
        <v>4.513240275187111</v>
      </c>
      <c r="CD94" s="161">
        <f>IFERROR(CD8+CD58+CD67+CD48+CD54,"-")</f>
        <v>4.7124125362061671</v>
      </c>
      <c r="CE94" s="161">
        <f t="shared" ref="CE94:CG94" si="25">CE8+CE58+CE67+CE48+CE54</f>
        <v>4.148176195024833</v>
      </c>
      <c r="CF94" s="161">
        <f t="shared" si="25"/>
        <v>4.2219588972096744</v>
      </c>
      <c r="CG94" s="162">
        <f t="shared" si="25"/>
        <v>4.5225911668205034</v>
      </c>
    </row>
    <row r="95" spans="1:85" x14ac:dyDescent="0.35">
      <c r="A95" s="163"/>
      <c r="B95" s="56" t="s">
        <v>564</v>
      </c>
      <c r="AH95" s="161">
        <f t="shared" ref="AH95:CA95" si="26">AH9+AH59+AH68</f>
        <v>756</v>
      </c>
      <c r="AI95" s="161">
        <f t="shared" si="26"/>
        <v>793</v>
      </c>
      <c r="AJ95" s="161">
        <f t="shared" si="26"/>
        <v>1148</v>
      </c>
      <c r="AK95" s="161">
        <f t="shared" si="26"/>
        <v>2067.04</v>
      </c>
      <c r="AL95" s="161">
        <f t="shared" si="26"/>
        <v>3267</v>
      </c>
      <c r="AM95" s="161">
        <f t="shared" si="26"/>
        <v>4071</v>
      </c>
      <c r="AN95" s="161">
        <f t="shared" si="26"/>
        <v>4642</v>
      </c>
      <c r="AO95" s="161">
        <f t="shared" si="26"/>
        <v>5229</v>
      </c>
      <c r="AP95" s="161">
        <f t="shared" si="26"/>
        <v>5437</v>
      </c>
      <c r="AQ95" s="161">
        <f t="shared" si="26"/>
        <v>5127</v>
      </c>
      <c r="AR95" s="161">
        <f t="shared" si="26"/>
        <v>4096.0129999999999</v>
      </c>
      <c r="AS95" s="161">
        <f t="shared" si="26"/>
        <v>3773.7157552913354</v>
      </c>
      <c r="AT95" s="161">
        <f t="shared" si="26"/>
        <v>4312.1579999999994</v>
      </c>
      <c r="AU95" s="161">
        <f t="shared" si="26"/>
        <v>5974.9769999999999</v>
      </c>
      <c r="AV95" s="161">
        <f t="shared" si="26"/>
        <v>7916.7080000000005</v>
      </c>
      <c r="AW95" s="161">
        <f t="shared" si="26"/>
        <v>8448.2150000000001</v>
      </c>
      <c r="AX95" s="161">
        <f t="shared" si="26"/>
        <v>7973.0091843945538</v>
      </c>
      <c r="AY95" s="161">
        <f t="shared" si="26"/>
        <v>7519.1957620574103</v>
      </c>
      <c r="AZ95" s="161">
        <f t="shared" si="26"/>
        <v>6731.3656549678171</v>
      </c>
      <c r="BA95" s="161">
        <f t="shared" si="26"/>
        <v>5447.2148039972835</v>
      </c>
      <c r="BB95" s="161">
        <f t="shared" si="26"/>
        <v>4765.1852759879757</v>
      </c>
      <c r="BC95" s="161">
        <f t="shared" si="26"/>
        <v>4260.0799680961009</v>
      </c>
      <c r="BD95" s="161">
        <f t="shared" si="26"/>
        <v>3747.1325745085078</v>
      </c>
      <c r="BE95" s="161">
        <f t="shared" si="26"/>
        <v>3329.5274676964054</v>
      </c>
      <c r="BF95" s="161">
        <f t="shared" si="26"/>
        <v>3351.1347082952034</v>
      </c>
      <c r="BG95" s="161">
        <f t="shared" si="26"/>
        <v>3180.0668678793036</v>
      </c>
      <c r="BH95" s="239">
        <f t="shared" si="26"/>
        <v>3064.9140059971505</v>
      </c>
      <c r="BI95" s="161">
        <f t="shared" si="26"/>
        <v>3226.2896895357376</v>
      </c>
      <c r="BJ95" s="161">
        <f t="shared" si="26"/>
        <v>3450.5297708403323</v>
      </c>
      <c r="BK95" s="161">
        <f t="shared" si="26"/>
        <v>3375.8363496902339</v>
      </c>
      <c r="BL95" s="161">
        <f t="shared" si="26"/>
        <v>4084.1136279446196</v>
      </c>
      <c r="BM95" s="161">
        <f t="shared" si="26"/>
        <v>6843.5264629219619</v>
      </c>
      <c r="BN95" s="161">
        <f t="shared" si="26"/>
        <v>7300.8178403324891</v>
      </c>
      <c r="BO95" s="161">
        <f t="shared" si="26"/>
        <v>8171.4466938054484</v>
      </c>
      <c r="BP95" s="161">
        <f t="shared" si="26"/>
        <v>8772.610755404321</v>
      </c>
      <c r="BQ95" s="161">
        <f t="shared" si="26"/>
        <v>7053.2625445483209</v>
      </c>
      <c r="BR95" s="161">
        <f t="shared" si="26"/>
        <v>5107.5159623545978</v>
      </c>
      <c r="BS95" s="161">
        <f t="shared" si="26"/>
        <v>3920.384057256696</v>
      </c>
      <c r="BT95" s="161">
        <f t="shared" si="26"/>
        <v>3247.841348372327</v>
      </c>
      <c r="BU95" s="161">
        <f t="shared" si="26"/>
        <v>2894.4322317035239</v>
      </c>
      <c r="BV95" s="161">
        <f t="shared" si="26"/>
        <v>2249.3313145094244</v>
      </c>
      <c r="BW95" s="161">
        <f t="shared" si="26"/>
        <v>1131.4374948941679</v>
      </c>
      <c r="BX95" s="161">
        <f t="shared" si="26"/>
        <v>811.15069623973977</v>
      </c>
      <c r="BY95" s="161">
        <f t="shared" si="26"/>
        <v>560.29455928283551</v>
      </c>
      <c r="BZ95" s="161">
        <f t="shared" si="26"/>
        <v>390.83379843184343</v>
      </c>
      <c r="CA95" s="161">
        <f t="shared" si="26"/>
        <v>259.62678045563172</v>
      </c>
      <c r="CB95" s="161"/>
      <c r="CC95" s="161"/>
      <c r="CD95" s="161"/>
      <c r="CE95" s="161"/>
      <c r="CF95" s="161"/>
      <c r="CG95" s="162"/>
    </row>
    <row r="96" spans="1:85" x14ac:dyDescent="0.35">
      <c r="A96" s="163"/>
      <c r="B96" s="56" t="s">
        <v>565</v>
      </c>
      <c r="AH96" s="161">
        <f t="shared" ref="AH96:BK96" si="27">AH10+AH60+AH69+AH49+AH53+AH84+AH77+AH90</f>
        <v>51.210786937944519</v>
      </c>
      <c r="AI96" s="161">
        <f t="shared" si="27"/>
        <v>61.641156771201267</v>
      </c>
      <c r="AJ96" s="161">
        <f t="shared" si="27"/>
        <v>83.346229220868537</v>
      </c>
      <c r="AK96" s="161">
        <f t="shared" si="27"/>
        <v>126.05046309514468</v>
      </c>
      <c r="AL96" s="161">
        <f t="shared" si="27"/>
        <v>175.57904048531827</v>
      </c>
      <c r="AM96" s="161">
        <f t="shared" si="27"/>
        <v>229.03464242686098</v>
      </c>
      <c r="AN96" s="161">
        <f t="shared" si="27"/>
        <v>262.38446218413594</v>
      </c>
      <c r="AO96" s="161">
        <f t="shared" si="27"/>
        <v>276.50563304262545</v>
      </c>
      <c r="AP96" s="161">
        <f t="shared" si="27"/>
        <v>334.43059767550233</v>
      </c>
      <c r="AQ96" s="161">
        <f t="shared" si="27"/>
        <v>410.4731231453286</v>
      </c>
      <c r="AR96" s="161">
        <f t="shared" si="27"/>
        <v>775.30485949855722</v>
      </c>
      <c r="AS96" s="161">
        <f t="shared" si="27"/>
        <v>862.08305624216769</v>
      </c>
      <c r="AT96" s="161">
        <f t="shared" si="27"/>
        <v>1198.1940727573765</v>
      </c>
      <c r="AU96" s="161">
        <f t="shared" si="27"/>
        <v>1417.1347834778908</v>
      </c>
      <c r="AV96" s="161">
        <f t="shared" si="27"/>
        <v>1574.051145463482</v>
      </c>
      <c r="AW96" s="161">
        <f t="shared" si="27"/>
        <v>1903.0312409725441</v>
      </c>
      <c r="AX96" s="161">
        <f t="shared" si="27"/>
        <v>2226.3203287708056</v>
      </c>
      <c r="AY96" s="161">
        <f t="shared" si="27"/>
        <v>2689.2452145374687</v>
      </c>
      <c r="AZ96" s="161">
        <f t="shared" si="27"/>
        <v>2990.6749469357251</v>
      </c>
      <c r="BA96" s="161">
        <f t="shared" si="27"/>
        <v>3140.9229328387701</v>
      </c>
      <c r="BB96" s="161">
        <f t="shared" si="27"/>
        <v>3012.021166698984</v>
      </c>
      <c r="BC96" s="161">
        <f t="shared" si="27"/>
        <v>2425.9510548214885</v>
      </c>
      <c r="BD96" s="161">
        <f t="shared" si="27"/>
        <v>1414.7579598053403</v>
      </c>
      <c r="BE96" s="161">
        <f t="shared" si="27"/>
        <v>1421.2424738472355</v>
      </c>
      <c r="BF96" s="161">
        <f t="shared" si="27"/>
        <v>1465.7532395770065</v>
      </c>
      <c r="BG96" s="161">
        <f t="shared" si="27"/>
        <v>1698.2695550272188</v>
      </c>
      <c r="BH96" s="239">
        <f t="shared" si="27"/>
        <v>2010.0478595563138</v>
      </c>
      <c r="BI96" s="161">
        <f t="shared" si="27"/>
        <v>2118.2767134766536</v>
      </c>
      <c r="BJ96" s="161">
        <f t="shared" si="27"/>
        <v>2493.3100939001984</v>
      </c>
      <c r="BK96" s="161">
        <f t="shared" si="27"/>
        <v>2679.2367238565553</v>
      </c>
      <c r="BL96" s="161">
        <f t="shared" ref="BL96:CG96" si="28">BL10+BL60+BL69+BL49+BL53+BL80+BL84+BL76+BL77+BL88+BL85+BL90</f>
        <v>4274.4935652628419</v>
      </c>
      <c r="BM96" s="161">
        <f t="shared" si="28"/>
        <v>5348.5484000439055</v>
      </c>
      <c r="BN96" s="161">
        <f t="shared" si="28"/>
        <v>6479.9130541664217</v>
      </c>
      <c r="BO96" s="161">
        <f t="shared" si="28"/>
        <v>6916.5123564755131</v>
      </c>
      <c r="BP96" s="161">
        <f t="shared" si="28"/>
        <v>7581.7676323992355</v>
      </c>
      <c r="BQ96" s="161">
        <f t="shared" si="28"/>
        <v>7318.8835472365681</v>
      </c>
      <c r="BR96" s="161">
        <f t="shared" si="28"/>
        <v>7843.2326601718833</v>
      </c>
      <c r="BS96" s="161">
        <f t="shared" si="28"/>
        <v>8046.2272076151085</v>
      </c>
      <c r="BT96" s="161">
        <f t="shared" si="28"/>
        <v>7853.4484696124055</v>
      </c>
      <c r="BU96" s="161">
        <f t="shared" si="28"/>
        <v>7479.3476857294081</v>
      </c>
      <c r="BV96" s="161">
        <f t="shared" si="28"/>
        <v>6926.5218029023563</v>
      </c>
      <c r="BW96" s="161">
        <f t="shared" si="28"/>
        <v>6189.0598475789184</v>
      </c>
      <c r="BX96" s="161">
        <f t="shared" si="28"/>
        <v>5796.7898511768499</v>
      </c>
      <c r="BY96" s="161">
        <f t="shared" si="28"/>
        <v>5159.6552594224449</v>
      </c>
      <c r="BZ96" s="161">
        <f t="shared" si="28"/>
        <v>5131.4085703566025</v>
      </c>
      <c r="CA96" s="161">
        <f t="shared" si="28"/>
        <v>5091.8636947739751</v>
      </c>
      <c r="CB96" s="161">
        <f t="shared" si="28"/>
        <v>4317.1163917384629</v>
      </c>
      <c r="CC96" s="161">
        <f t="shared" si="28"/>
        <v>3269.0404352223704</v>
      </c>
      <c r="CD96" s="161">
        <f t="shared" si="28"/>
        <v>3480.0005566332743</v>
      </c>
      <c r="CE96" s="161">
        <f t="shared" si="28"/>
        <v>3644.7913414593045</v>
      </c>
      <c r="CF96" s="161">
        <f t="shared" si="28"/>
        <v>3823.2406441076946</v>
      </c>
      <c r="CG96" s="162">
        <f t="shared" si="28"/>
        <v>4052.0034713969239</v>
      </c>
    </row>
    <row r="97" spans="1:85" ht="24.75" customHeight="1" x14ac:dyDescent="0.35">
      <c r="A97" s="163"/>
      <c r="B97" s="56" t="s">
        <v>571</v>
      </c>
      <c r="AH97" s="161"/>
      <c r="AI97" s="161"/>
      <c r="AJ97" s="161"/>
      <c r="AK97" s="161"/>
      <c r="AL97" s="161"/>
      <c r="AM97" s="161"/>
      <c r="AN97" s="161"/>
      <c r="AO97" s="161"/>
      <c r="AP97" s="161"/>
      <c r="AQ97" s="161"/>
      <c r="AR97" s="161"/>
      <c r="AS97" s="161"/>
      <c r="AT97" s="161"/>
      <c r="AU97" s="161"/>
      <c r="AV97" s="161"/>
      <c r="AW97" s="161"/>
      <c r="AX97" s="161"/>
      <c r="AY97" s="161"/>
      <c r="AZ97" s="161"/>
      <c r="BA97" s="161"/>
      <c r="BB97" s="161"/>
      <c r="BC97" s="161"/>
      <c r="BD97" s="161"/>
      <c r="BE97" s="161"/>
      <c r="BF97" s="161"/>
      <c r="BG97" s="161"/>
      <c r="BH97" s="161"/>
      <c r="BI97" s="161"/>
      <c r="BJ97" s="161"/>
      <c r="BK97" s="161"/>
      <c r="BL97" s="161">
        <f t="shared" ref="BL97:CG97" si="29">BL89</f>
        <v>0</v>
      </c>
      <c r="BM97" s="161">
        <f t="shared" si="29"/>
        <v>0</v>
      </c>
      <c r="BN97" s="161">
        <f t="shared" si="29"/>
        <v>0</v>
      </c>
      <c r="BO97" s="161">
        <f t="shared" si="29"/>
        <v>0</v>
      </c>
      <c r="BP97" s="161">
        <f t="shared" si="29"/>
        <v>0</v>
      </c>
      <c r="BQ97" s="161">
        <f t="shared" si="29"/>
        <v>5.8574696600000031</v>
      </c>
      <c r="BR97" s="161">
        <f t="shared" si="29"/>
        <v>56.150329630000009</v>
      </c>
      <c r="BS97" s="161">
        <f t="shared" si="29"/>
        <v>490.88279648000002</v>
      </c>
      <c r="BT97" s="161">
        <f t="shared" si="29"/>
        <v>1585.7627723199994</v>
      </c>
      <c r="BU97" s="161">
        <f t="shared" si="29"/>
        <v>3322.5426384599987</v>
      </c>
      <c r="BV97" s="161">
        <f t="shared" si="29"/>
        <v>8134.8647156900006</v>
      </c>
      <c r="BW97" s="161">
        <f t="shared" si="29"/>
        <v>18376.926201870003</v>
      </c>
      <c r="BX97" s="161">
        <f t="shared" si="29"/>
        <v>38232.03873058001</v>
      </c>
      <c r="BY97" s="161">
        <f t="shared" si="29"/>
        <v>40592.114999999991</v>
      </c>
      <c r="BZ97" s="161">
        <f t="shared" si="29"/>
        <v>41937.592814379997</v>
      </c>
      <c r="CA97" s="161">
        <f t="shared" si="29"/>
        <v>52118.544098990002</v>
      </c>
      <c r="CB97" s="161">
        <f t="shared" si="29"/>
        <v>65285.885046716379</v>
      </c>
      <c r="CC97" s="161">
        <f t="shared" si="29"/>
        <v>75821.684773644709</v>
      </c>
      <c r="CD97" s="161">
        <f t="shared" si="29"/>
        <v>83103.580169182838</v>
      </c>
      <c r="CE97" s="161">
        <f t="shared" si="29"/>
        <v>83951.346469002339</v>
      </c>
      <c r="CF97" s="161">
        <f t="shared" si="29"/>
        <v>85939.238971396568</v>
      </c>
      <c r="CG97" s="162">
        <f t="shared" si="29"/>
        <v>88919.042185970131</v>
      </c>
    </row>
    <row r="98" spans="1:85" ht="26.25" customHeight="1" x14ac:dyDescent="0.35">
      <c r="A98" s="163"/>
      <c r="B98" s="58" t="s">
        <v>566</v>
      </c>
      <c r="AH98" s="161">
        <f t="shared" ref="AH98:CG98" si="30">AH6+AH61+AH70+AH75+AH79+AH83+AH85+AH87</f>
        <v>1071</v>
      </c>
      <c r="AI98" s="161">
        <f t="shared" si="30"/>
        <v>1194</v>
      </c>
      <c r="AJ98" s="161">
        <f t="shared" si="30"/>
        <v>1476</v>
      </c>
      <c r="AK98" s="161">
        <f t="shared" si="30"/>
        <v>2096.33</v>
      </c>
      <c r="AL98" s="161">
        <f t="shared" si="30"/>
        <v>2419</v>
      </c>
      <c r="AM98" s="161">
        <f t="shared" si="30"/>
        <v>2704</v>
      </c>
      <c r="AN98" s="161">
        <f t="shared" si="30"/>
        <v>3117</v>
      </c>
      <c r="AO98" s="161">
        <f t="shared" si="30"/>
        <v>3515</v>
      </c>
      <c r="AP98" s="161">
        <f t="shared" si="30"/>
        <v>3782</v>
      </c>
      <c r="AQ98" s="161">
        <f t="shared" si="30"/>
        <v>3985</v>
      </c>
      <c r="AR98" s="161">
        <f t="shared" si="30"/>
        <v>4434.1280000000006</v>
      </c>
      <c r="AS98" s="161">
        <f t="shared" si="30"/>
        <v>5031.3342119219333</v>
      </c>
      <c r="AT98" s="161">
        <f t="shared" si="30"/>
        <v>5790.8220000000001</v>
      </c>
      <c r="AU98" s="161">
        <f t="shared" si="30"/>
        <v>6001.4549999999999</v>
      </c>
      <c r="AV98" s="161">
        <f t="shared" si="30"/>
        <v>7260.0259999999998</v>
      </c>
      <c r="AW98" s="161">
        <f t="shared" si="30"/>
        <v>8069.4830000000002</v>
      </c>
      <c r="AX98" s="161">
        <f t="shared" si="30"/>
        <v>8344.4640593971671</v>
      </c>
      <c r="AY98" s="161">
        <f t="shared" si="30"/>
        <v>8494.3502538867524</v>
      </c>
      <c r="AZ98" s="161">
        <f t="shared" si="30"/>
        <v>8602.025694728236</v>
      </c>
      <c r="BA98" s="161">
        <f t="shared" si="30"/>
        <v>8640.5586407757619</v>
      </c>
      <c r="BB98" s="161">
        <f t="shared" si="30"/>
        <v>8595.464433952191</v>
      </c>
      <c r="BC98" s="161">
        <f t="shared" si="30"/>
        <v>8942.0083998374503</v>
      </c>
      <c r="BD98" s="161">
        <f t="shared" si="30"/>
        <v>9531.7037557356707</v>
      </c>
      <c r="BE98" s="161">
        <f t="shared" si="30"/>
        <v>10294.057763499603</v>
      </c>
      <c r="BF98" s="161">
        <f t="shared" si="30"/>
        <v>10697.652014520467</v>
      </c>
      <c r="BG98" s="161">
        <f t="shared" si="30"/>
        <v>10903.644924357332</v>
      </c>
      <c r="BH98" s="161">
        <f t="shared" si="30"/>
        <v>12347.603465567412</v>
      </c>
      <c r="BI98" s="161">
        <f t="shared" si="30"/>
        <v>12833.50964645738</v>
      </c>
      <c r="BJ98" s="161">
        <f t="shared" si="30"/>
        <v>13779.58616835176</v>
      </c>
      <c r="BK98" s="161">
        <f t="shared" si="30"/>
        <v>14380.045118128428</v>
      </c>
      <c r="BL98" s="161">
        <f t="shared" si="30"/>
        <v>15553.985666372697</v>
      </c>
      <c r="BM98" s="161">
        <f t="shared" si="30"/>
        <v>16362.454703807016</v>
      </c>
      <c r="BN98" s="161">
        <f t="shared" si="30"/>
        <v>16766.754930850635</v>
      </c>
      <c r="BO98" s="161">
        <f t="shared" si="30"/>
        <v>16629.992018452118</v>
      </c>
      <c r="BP98" s="161">
        <f t="shared" si="30"/>
        <v>16184.951057678054</v>
      </c>
      <c r="BQ98" s="161">
        <f t="shared" si="30"/>
        <v>13608.902623134025</v>
      </c>
      <c r="BR98" s="161">
        <f t="shared" si="30"/>
        <v>13177.017597510659</v>
      </c>
      <c r="BS98" s="161">
        <f t="shared" si="30"/>
        <v>12622.370827631481</v>
      </c>
      <c r="BT98" s="161">
        <f t="shared" si="30"/>
        <v>12009.520813964671</v>
      </c>
      <c r="BU98" s="161">
        <f t="shared" si="30"/>
        <v>11521.359515350463</v>
      </c>
      <c r="BV98" s="161">
        <f t="shared" si="30"/>
        <v>11013.247955258557</v>
      </c>
      <c r="BW98" s="161">
        <f t="shared" si="30"/>
        <v>10842.478793169257</v>
      </c>
      <c r="BX98" s="161">
        <f t="shared" si="30"/>
        <v>10890.146572585041</v>
      </c>
      <c r="BY98" s="161">
        <f t="shared" si="30"/>
        <v>10540.495584716356</v>
      </c>
      <c r="BZ98" s="161">
        <f t="shared" si="30"/>
        <v>10884.947510452675</v>
      </c>
      <c r="CA98" s="161">
        <f t="shared" si="30"/>
        <v>11743.090677658618</v>
      </c>
      <c r="CB98" s="161">
        <f t="shared" si="30"/>
        <v>12697.761475899473</v>
      </c>
      <c r="CC98" s="161">
        <f t="shared" si="30"/>
        <v>12857.056086291585</v>
      </c>
      <c r="CD98" s="161">
        <f t="shared" si="30"/>
        <v>12980.237325947375</v>
      </c>
      <c r="CE98" s="161">
        <f t="shared" si="30"/>
        <v>12806.913291670011</v>
      </c>
      <c r="CF98" s="161">
        <f t="shared" si="30"/>
        <v>12859.2031242025</v>
      </c>
      <c r="CG98" s="162">
        <f t="shared" si="30"/>
        <v>13089.041650569779</v>
      </c>
    </row>
    <row r="99" spans="1:85" x14ac:dyDescent="0.35">
      <c r="A99" s="163"/>
      <c r="B99" s="58" t="s">
        <v>543</v>
      </c>
      <c r="AH99" s="161">
        <f t="shared" ref="AH99:CC99" si="31">AH11+AH62+AH71+AH76+AH45+AH50+AH53+AH54+AH77+AH80+AH81+AH84+SUM(AH88:AH90)</f>
        <v>1621</v>
      </c>
      <c r="AI99" s="161">
        <f t="shared" si="31"/>
        <v>1746</v>
      </c>
      <c r="AJ99" s="161">
        <f t="shared" si="31"/>
        <v>2354</v>
      </c>
      <c r="AK99" s="161">
        <f t="shared" si="31"/>
        <v>3760.92</v>
      </c>
      <c r="AL99" s="161">
        <f t="shared" si="31"/>
        <v>5498</v>
      </c>
      <c r="AM99" s="161">
        <f t="shared" si="31"/>
        <v>6745</v>
      </c>
      <c r="AN99" s="161">
        <f t="shared" si="31"/>
        <v>7666</v>
      </c>
      <c r="AO99" s="161">
        <f t="shared" si="31"/>
        <v>8717</v>
      </c>
      <c r="AP99" s="161">
        <f t="shared" si="31"/>
        <v>9394</v>
      </c>
      <c r="AQ99" s="161">
        <f t="shared" si="31"/>
        <v>9387.7080000000005</v>
      </c>
      <c r="AR99" s="161">
        <f t="shared" si="31"/>
        <v>8665.8220000000001</v>
      </c>
      <c r="AS99" s="161">
        <f t="shared" si="31"/>
        <v>9037.4317880780673</v>
      </c>
      <c r="AT99" s="161">
        <f t="shared" si="31"/>
        <v>10852.014999999999</v>
      </c>
      <c r="AU99" s="161">
        <f t="shared" si="31"/>
        <v>14083.792899511731</v>
      </c>
      <c r="AV99" s="161">
        <f t="shared" si="31"/>
        <v>18054.872000000003</v>
      </c>
      <c r="AW99" s="161">
        <f t="shared" si="31"/>
        <v>20526.009000000005</v>
      </c>
      <c r="AX99" s="161">
        <f t="shared" si="31"/>
        <v>21777.352154602828</v>
      </c>
      <c r="AY99" s="161">
        <f t="shared" si="31"/>
        <v>23126.355372113252</v>
      </c>
      <c r="AZ99" s="161">
        <f t="shared" si="31"/>
        <v>23596.575062271757</v>
      </c>
      <c r="BA99" s="161">
        <f t="shared" si="31"/>
        <v>22813.948107224238</v>
      </c>
      <c r="BB99" s="161">
        <f t="shared" si="31"/>
        <v>22418.676401047807</v>
      </c>
      <c r="BC99" s="161">
        <f t="shared" si="31"/>
        <v>21599.330742630242</v>
      </c>
      <c r="BD99" s="161">
        <f t="shared" si="31"/>
        <v>19899.894698082491</v>
      </c>
      <c r="BE99" s="161">
        <f t="shared" si="31"/>
        <v>20373.0289045305</v>
      </c>
      <c r="BF99" s="161">
        <f t="shared" si="31"/>
        <v>21296.976694947112</v>
      </c>
      <c r="BG99" s="161">
        <f t="shared" si="31"/>
        <v>22121.324932195923</v>
      </c>
      <c r="BH99" s="161">
        <f t="shared" si="31"/>
        <v>22351.822582913006</v>
      </c>
      <c r="BI99" s="161">
        <f t="shared" si="31"/>
        <v>22518.823883184625</v>
      </c>
      <c r="BJ99" s="161">
        <f t="shared" si="31"/>
        <v>23392.650364503712</v>
      </c>
      <c r="BK99" s="161">
        <f t="shared" si="31"/>
        <v>24316.036793454667</v>
      </c>
      <c r="BL99" s="161">
        <f t="shared" si="31"/>
        <v>25412.856934317304</v>
      </c>
      <c r="BM99" s="161">
        <f t="shared" si="31"/>
        <v>30333.368116922975</v>
      </c>
      <c r="BN99" s="161">
        <f t="shared" si="31"/>
        <v>31998.108116931067</v>
      </c>
      <c r="BO99" s="161">
        <f t="shared" si="31"/>
        <v>33310.0274212277</v>
      </c>
      <c r="BP99" s="161">
        <f t="shared" si="31"/>
        <v>35221.006228371945</v>
      </c>
      <c r="BQ99" s="161">
        <f t="shared" si="31"/>
        <v>32562.023201492138</v>
      </c>
      <c r="BR99" s="161">
        <f t="shared" si="31"/>
        <v>32662.934061279338</v>
      </c>
      <c r="BS99" s="161">
        <f t="shared" si="31"/>
        <v>32783.599085648522</v>
      </c>
      <c r="BT99" s="161">
        <f t="shared" si="31"/>
        <v>32921.570815065345</v>
      </c>
      <c r="BU99" s="161">
        <f t="shared" si="31"/>
        <v>34033.654003109536</v>
      </c>
      <c r="BV99" s="161">
        <f t="shared" si="31"/>
        <v>36763.455092069838</v>
      </c>
      <c r="BW99" s="161">
        <f t="shared" si="31"/>
        <v>42491.319691050914</v>
      </c>
      <c r="BX99" s="161">
        <f t="shared" si="31"/>
        <v>60433.332952078854</v>
      </c>
      <c r="BY99" s="161">
        <f t="shared" si="31"/>
        <v>60481.334171466566</v>
      </c>
      <c r="BZ99" s="161">
        <f t="shared" si="31"/>
        <v>60544.446761980464</v>
      </c>
      <c r="CA99" s="161">
        <f t="shared" si="31"/>
        <v>70076.666583618528</v>
      </c>
      <c r="CB99" s="161">
        <f t="shared" si="31"/>
        <v>81429.535076889704</v>
      </c>
      <c r="CC99" s="161">
        <f t="shared" si="31"/>
        <v>84125.747671801393</v>
      </c>
      <c r="CD99" s="161">
        <f t="shared" ref="CD99:CE99" si="32">CD11+CD62+CD71+CD76+CD45+CD50+CD53+CD54+CD77+CD80+CD81+CD84+SUM(CD88:CD90)</f>
        <v>87673.756668812843</v>
      </c>
      <c r="CE99" s="161">
        <f t="shared" si="32"/>
        <v>88693.668283909545</v>
      </c>
      <c r="CF99" s="161">
        <f t="shared" ref="CF99:CG99" si="33">CF11+CF62+CF71+CF76+CF45+CF50+CF53+CF54+CF77+CF80+CF81+CF84+SUM(CF88:CF90)</f>
        <v>90915.964264164606</v>
      </c>
      <c r="CG99" s="162">
        <f t="shared" si="33"/>
        <v>94197.207578081754</v>
      </c>
    </row>
    <row r="100" spans="1:85" s="101" customFormat="1" x14ac:dyDescent="0.35">
      <c r="A100" s="174"/>
      <c r="B100" s="101" t="s">
        <v>276</v>
      </c>
      <c r="D100" s="125"/>
      <c r="E100" s="125"/>
      <c r="F100" s="125"/>
      <c r="G100" s="125"/>
      <c r="H100" s="125"/>
      <c r="I100" s="125"/>
      <c r="J100" s="125"/>
      <c r="K100" s="125"/>
      <c r="L100" s="125"/>
      <c r="M100" s="125"/>
      <c r="N100" s="125"/>
      <c r="O100" s="125"/>
      <c r="P100" s="125"/>
      <c r="Q100" s="125"/>
      <c r="R100" s="125"/>
      <c r="S100" s="125"/>
      <c r="T100" s="125"/>
      <c r="U100" s="125"/>
      <c r="V100" s="125"/>
      <c r="W100" s="125"/>
      <c r="X100" s="125"/>
      <c r="Y100" s="125"/>
      <c r="Z100" s="125"/>
      <c r="AA100" s="125"/>
      <c r="AB100" s="125"/>
      <c r="AC100" s="125"/>
      <c r="AD100" s="125"/>
      <c r="AE100" s="125"/>
      <c r="AF100" s="125"/>
      <c r="AG100" s="125"/>
      <c r="AH100" s="40">
        <f>AH99+AH98</f>
        <v>2692</v>
      </c>
      <c r="AI100" s="40">
        <f t="shared" ref="AI100:CG100" si="34">AI99+AI98</f>
        <v>2940</v>
      </c>
      <c r="AJ100" s="40">
        <f t="shared" si="34"/>
        <v>3830</v>
      </c>
      <c r="AK100" s="40">
        <f t="shared" si="34"/>
        <v>5857.25</v>
      </c>
      <c r="AL100" s="40">
        <f t="shared" si="34"/>
        <v>7917</v>
      </c>
      <c r="AM100" s="40">
        <f t="shared" si="34"/>
        <v>9449</v>
      </c>
      <c r="AN100" s="40">
        <f t="shared" si="34"/>
        <v>10783</v>
      </c>
      <c r="AO100" s="40">
        <f t="shared" si="34"/>
        <v>12232</v>
      </c>
      <c r="AP100" s="40">
        <f t="shared" si="34"/>
        <v>13176</v>
      </c>
      <c r="AQ100" s="40">
        <f t="shared" si="34"/>
        <v>13372.708000000001</v>
      </c>
      <c r="AR100" s="40">
        <f t="shared" si="34"/>
        <v>13099.95</v>
      </c>
      <c r="AS100" s="40">
        <f t="shared" si="34"/>
        <v>14068.766</v>
      </c>
      <c r="AT100" s="40">
        <f t="shared" si="34"/>
        <v>16642.837</v>
      </c>
      <c r="AU100" s="40">
        <f t="shared" si="34"/>
        <v>20085.247899511731</v>
      </c>
      <c r="AV100" s="40">
        <f t="shared" si="34"/>
        <v>25314.898000000001</v>
      </c>
      <c r="AW100" s="40">
        <f t="shared" si="34"/>
        <v>28595.492000000006</v>
      </c>
      <c r="AX100" s="40">
        <f t="shared" si="34"/>
        <v>30121.816213999995</v>
      </c>
      <c r="AY100" s="40">
        <f t="shared" si="34"/>
        <v>31620.705626000003</v>
      </c>
      <c r="AZ100" s="40">
        <f t="shared" si="34"/>
        <v>32198.600756999993</v>
      </c>
      <c r="BA100" s="40">
        <f t="shared" si="34"/>
        <v>31454.506748</v>
      </c>
      <c r="BB100" s="40">
        <f t="shared" si="34"/>
        <v>31014.140834999998</v>
      </c>
      <c r="BC100" s="40">
        <f t="shared" si="34"/>
        <v>30541.339142467692</v>
      </c>
      <c r="BD100" s="40">
        <f t="shared" si="34"/>
        <v>29431.598453818162</v>
      </c>
      <c r="BE100" s="40">
        <f t="shared" si="34"/>
        <v>30667.086668030104</v>
      </c>
      <c r="BF100" s="40">
        <f t="shared" si="34"/>
        <v>31994.628709467579</v>
      </c>
      <c r="BG100" s="40">
        <f t="shared" si="34"/>
        <v>33024.969856553253</v>
      </c>
      <c r="BH100" s="40">
        <f t="shared" si="34"/>
        <v>34699.426048480418</v>
      </c>
      <c r="BI100" s="40">
        <f t="shared" si="34"/>
        <v>35352.333529642005</v>
      </c>
      <c r="BJ100" s="40">
        <f t="shared" si="34"/>
        <v>37172.236532855473</v>
      </c>
      <c r="BK100" s="40">
        <f t="shared" si="34"/>
        <v>38696.081911583096</v>
      </c>
      <c r="BL100" s="40">
        <f t="shared" si="34"/>
        <v>40966.842600689997</v>
      </c>
      <c r="BM100" s="40">
        <f t="shared" si="34"/>
        <v>46695.822820729991</v>
      </c>
      <c r="BN100" s="40">
        <f t="shared" si="34"/>
        <v>48764.863047781706</v>
      </c>
      <c r="BO100" s="40">
        <f t="shared" si="34"/>
        <v>49940.019439679818</v>
      </c>
      <c r="BP100" s="40">
        <f t="shared" si="34"/>
        <v>51405.957286049997</v>
      </c>
      <c r="BQ100" s="40">
        <f t="shared" si="34"/>
        <v>46170.92582462616</v>
      </c>
      <c r="BR100" s="40">
        <f t="shared" si="34"/>
        <v>45839.95165879</v>
      </c>
      <c r="BS100" s="40">
        <f t="shared" si="34"/>
        <v>45405.969913280001</v>
      </c>
      <c r="BT100" s="40">
        <f t="shared" si="34"/>
        <v>44931.091629030016</v>
      </c>
      <c r="BU100" s="40">
        <f t="shared" si="34"/>
        <v>45555.01351846</v>
      </c>
      <c r="BV100" s="40">
        <f t="shared" si="34"/>
        <v>47776.703047328396</v>
      </c>
      <c r="BW100" s="40">
        <f t="shared" si="34"/>
        <v>53333.798484220169</v>
      </c>
      <c r="BX100" s="40">
        <f t="shared" si="34"/>
        <v>71323.479524663897</v>
      </c>
      <c r="BY100" s="40">
        <f t="shared" si="34"/>
        <v>71021.829756182924</v>
      </c>
      <c r="BZ100" s="40">
        <f t="shared" si="34"/>
        <v>71429.394272433143</v>
      </c>
      <c r="CA100" s="40">
        <f t="shared" si="34"/>
        <v>81819.757261277147</v>
      </c>
      <c r="CB100" s="40">
        <f t="shared" si="34"/>
        <v>94127.296552789179</v>
      </c>
      <c r="CC100" s="40">
        <f t="shared" si="34"/>
        <v>96982.803758092981</v>
      </c>
      <c r="CD100" s="40">
        <f t="shared" si="34"/>
        <v>100653.99399476021</v>
      </c>
      <c r="CE100" s="40">
        <f t="shared" si="34"/>
        <v>101500.58157557956</v>
      </c>
      <c r="CF100" s="40">
        <f t="shared" si="34"/>
        <v>103775.1673883671</v>
      </c>
      <c r="CG100" s="41">
        <f t="shared" si="34"/>
        <v>107286.24922865153</v>
      </c>
    </row>
    <row r="101" spans="1:85" ht="26.25" customHeight="1" x14ac:dyDescent="0.35">
      <c r="A101" s="163"/>
      <c r="B101" s="101" t="s">
        <v>572</v>
      </c>
      <c r="AH101" s="161"/>
      <c r="AI101" s="161"/>
      <c r="AJ101" s="161"/>
      <c r="AK101" s="161"/>
      <c r="AL101" s="161"/>
      <c r="AM101" s="161"/>
      <c r="AN101" s="161"/>
      <c r="AO101" s="161"/>
      <c r="AP101" s="161"/>
      <c r="AQ101" s="161"/>
      <c r="AR101" s="161"/>
      <c r="AS101" s="161"/>
      <c r="AT101" s="161"/>
      <c r="AU101" s="161"/>
      <c r="AV101" s="161"/>
      <c r="AW101" s="161"/>
      <c r="AX101" s="161"/>
      <c r="AY101" s="161"/>
      <c r="AZ101" s="161"/>
      <c r="BA101" s="161"/>
      <c r="BB101" s="161"/>
      <c r="BC101" s="161"/>
      <c r="BD101" s="161"/>
      <c r="BE101" s="161"/>
      <c r="BF101" s="161"/>
      <c r="BG101" s="161"/>
      <c r="BH101" s="263" t="s">
        <v>537</v>
      </c>
      <c r="BI101" s="161"/>
      <c r="BJ101" s="161"/>
      <c r="BK101" s="161"/>
      <c r="BL101" s="263" t="s">
        <v>537</v>
      </c>
      <c r="BM101" s="161"/>
      <c r="BN101" s="161"/>
      <c r="BO101" s="161"/>
      <c r="BP101" s="161"/>
      <c r="BQ101" s="161"/>
      <c r="BR101" s="161"/>
      <c r="BS101" s="161"/>
      <c r="BT101" s="161"/>
      <c r="BU101" s="161"/>
      <c r="BV101" s="161"/>
      <c r="BW101" s="161"/>
      <c r="BX101" s="161"/>
      <c r="BY101" s="161"/>
      <c r="BZ101" s="161"/>
      <c r="CA101" s="161"/>
      <c r="CB101" s="161"/>
      <c r="CC101" s="161"/>
      <c r="CD101" s="161"/>
      <c r="CE101" s="161"/>
      <c r="CF101" s="161"/>
      <c r="CG101" s="162"/>
    </row>
    <row r="102" spans="1:85" x14ac:dyDescent="0.35">
      <c r="A102" s="163"/>
      <c r="B102" s="56" t="s">
        <v>570</v>
      </c>
      <c r="AH102" s="161">
        <f t="shared" ref="AH102:BK102" si="35">AH37+AH65+AH83</f>
        <v>879.13660835202791</v>
      </c>
      <c r="AI102" s="161">
        <f t="shared" si="35"/>
        <v>965.71952684567862</v>
      </c>
      <c r="AJ102" s="161">
        <f t="shared" si="35"/>
        <v>1165.6784581666639</v>
      </c>
      <c r="AK102" s="161">
        <f t="shared" si="35"/>
        <v>1639.2650340306036</v>
      </c>
      <c r="AL102" s="161">
        <f t="shared" si="35"/>
        <v>1851.3099674185678</v>
      </c>
      <c r="AM102" s="161">
        <f t="shared" si="35"/>
        <v>2016.8889613949996</v>
      </c>
      <c r="AN102" s="161">
        <f t="shared" si="35"/>
        <v>2285.0079196275701</v>
      </c>
      <c r="AO102" s="161">
        <f t="shared" si="35"/>
        <v>2502.7997699406551</v>
      </c>
      <c r="AP102" s="161">
        <f t="shared" si="35"/>
        <v>2574.1306790081708</v>
      </c>
      <c r="AQ102" s="161">
        <f t="shared" si="35"/>
        <v>2604.1375405841391</v>
      </c>
      <c r="AR102" s="161">
        <f t="shared" si="35"/>
        <v>2958.032581333252</v>
      </c>
      <c r="AS102" s="161">
        <f t="shared" si="35"/>
        <v>3196.5630327702083</v>
      </c>
      <c r="AT102" s="161">
        <f t="shared" si="35"/>
        <v>3588.5128467443524</v>
      </c>
      <c r="AU102" s="161">
        <f t="shared" si="35"/>
        <v>4013.0219693975573</v>
      </c>
      <c r="AV102" s="161">
        <f t="shared" si="35"/>
        <v>4947.6392028615437</v>
      </c>
      <c r="AW102" s="161">
        <f t="shared" si="35"/>
        <v>5390.1946462719416</v>
      </c>
      <c r="AX102" s="161">
        <f t="shared" si="35"/>
        <v>5624.3306398979967</v>
      </c>
      <c r="AY102" s="161">
        <f t="shared" si="35"/>
        <v>5955.8548748241155</v>
      </c>
      <c r="AZ102" s="161">
        <f t="shared" si="35"/>
        <v>6094.6968416297641</v>
      </c>
      <c r="BA102" s="161">
        <f t="shared" si="35"/>
        <v>6209.4369681790304</v>
      </c>
      <c r="BB102" s="161">
        <f t="shared" si="35"/>
        <v>6235.793846672108</v>
      </c>
      <c r="BC102" s="161">
        <f t="shared" si="35"/>
        <v>6610.5244448185294</v>
      </c>
      <c r="BD102" s="161">
        <f t="shared" si="35"/>
        <v>7161.3827794828449</v>
      </c>
      <c r="BE102" s="161">
        <f t="shared" si="35"/>
        <v>7817.6821619821239</v>
      </c>
      <c r="BF102" s="161">
        <f t="shared" si="35"/>
        <v>8579.982507645871</v>
      </c>
      <c r="BG102" s="161">
        <f t="shared" si="35"/>
        <v>9007.604491842576</v>
      </c>
      <c r="BH102" s="239">
        <f t="shared" si="35"/>
        <v>10519.076117122559</v>
      </c>
      <c r="BI102" s="161">
        <f t="shared" si="35"/>
        <v>10990.213712341436</v>
      </c>
      <c r="BJ102" s="161">
        <f t="shared" si="35"/>
        <v>11749.973946554235</v>
      </c>
      <c r="BK102" s="161">
        <f t="shared" si="35"/>
        <v>12308.255202199914</v>
      </c>
      <c r="BL102" s="161">
        <f t="shared" ref="BL102:CG102" si="36">BL37+BL65+BL75+BL79+BL83+BL87</f>
        <v>12769.37405091318</v>
      </c>
      <c r="BM102" s="161">
        <f t="shared" si="36"/>
        <v>13485.278884461526</v>
      </c>
      <c r="BN102" s="161">
        <f t="shared" si="36"/>
        <v>13776.993584378495</v>
      </c>
      <c r="BO102" s="161">
        <f t="shared" si="36"/>
        <v>13629.556631362422</v>
      </c>
      <c r="BP102" s="161">
        <f t="shared" si="36"/>
        <v>13321.914565692789</v>
      </c>
      <c r="BQ102" s="161">
        <f t="shared" si="36"/>
        <v>12961.116992112904</v>
      </c>
      <c r="BR102" s="161">
        <f t="shared" si="36"/>
        <v>12603.588065432599</v>
      </c>
      <c r="BS102" s="161">
        <f t="shared" si="36"/>
        <v>12139.565133600741</v>
      </c>
      <c r="BT102" s="161">
        <f t="shared" si="36"/>
        <v>11644.694403247282</v>
      </c>
      <c r="BU102" s="161">
        <f t="shared" si="36"/>
        <v>11296.249894133553</v>
      </c>
      <c r="BV102" s="161">
        <f t="shared" si="36"/>
        <v>10910.848339015991</v>
      </c>
      <c r="BW102" s="161">
        <f t="shared" si="36"/>
        <v>10756.106788400457</v>
      </c>
      <c r="BX102" s="161">
        <f t="shared" si="36"/>
        <v>10831.356744850083</v>
      </c>
      <c r="BY102" s="161">
        <f t="shared" si="36"/>
        <v>10521.20433142141</v>
      </c>
      <c r="BZ102" s="161">
        <f t="shared" si="36"/>
        <v>10849.626644290442</v>
      </c>
      <c r="CA102" s="161">
        <f t="shared" si="36"/>
        <v>11700.821413177877</v>
      </c>
      <c r="CB102" s="161">
        <f t="shared" si="36"/>
        <v>12712.294606474794</v>
      </c>
      <c r="CC102" s="161">
        <f t="shared" si="36"/>
        <v>12876.127203858459</v>
      </c>
      <c r="CD102" s="161">
        <f t="shared" si="36"/>
        <v>12996.159312010939</v>
      </c>
      <c r="CE102" s="161">
        <f t="shared" si="36"/>
        <v>12822.073497703812</v>
      </c>
      <c r="CF102" s="161">
        <f t="shared" si="36"/>
        <v>12873.061049136841</v>
      </c>
      <c r="CG102" s="162">
        <f t="shared" si="36"/>
        <v>13102.341671185255</v>
      </c>
    </row>
    <row r="103" spans="1:85" x14ac:dyDescent="0.35">
      <c r="A103" s="163"/>
      <c r="B103" s="56" t="s">
        <v>562</v>
      </c>
      <c r="AH103" s="161">
        <f t="shared" ref="AH103:CG103" si="37">AH38+AH66</f>
        <v>173.98603128178249</v>
      </c>
      <c r="AI103" s="161">
        <f t="shared" si="37"/>
        <v>191.91759828256252</v>
      </c>
      <c r="AJ103" s="161">
        <f t="shared" si="37"/>
        <v>231.39129284350997</v>
      </c>
      <c r="AK103" s="161">
        <f t="shared" si="37"/>
        <v>298.96993997116317</v>
      </c>
      <c r="AL103" s="161">
        <f t="shared" si="37"/>
        <v>388.36914883756549</v>
      </c>
      <c r="AM103" s="161">
        <f t="shared" si="37"/>
        <v>442.99125490758956</v>
      </c>
      <c r="AN103" s="161">
        <f t="shared" si="37"/>
        <v>492.20964010500967</v>
      </c>
      <c r="AO103" s="161">
        <f t="shared" si="37"/>
        <v>558.88540844568683</v>
      </c>
      <c r="AP103" s="161">
        <f t="shared" si="37"/>
        <v>645.40178856227408</v>
      </c>
      <c r="AQ103" s="161">
        <f t="shared" si="37"/>
        <v>660.33447330565866</v>
      </c>
      <c r="AR103" s="161">
        <f t="shared" si="37"/>
        <v>749.87724320652671</v>
      </c>
      <c r="AS103" s="161">
        <f t="shared" si="37"/>
        <v>886.22282284645803</v>
      </c>
      <c r="AT103" s="161">
        <f t="shared" si="37"/>
        <v>1140.0778012292672</v>
      </c>
      <c r="AU103" s="161">
        <f t="shared" si="37"/>
        <v>1450.0592963380868</v>
      </c>
      <c r="AV103" s="161">
        <f t="shared" si="37"/>
        <v>1976.8686907194983</v>
      </c>
      <c r="AW103" s="161">
        <f t="shared" si="37"/>
        <v>2532.5381014695945</v>
      </c>
      <c r="AX103" s="161">
        <f t="shared" si="37"/>
        <v>3215.7905667483042</v>
      </c>
      <c r="AY103" s="161">
        <f t="shared" si="37"/>
        <v>3832.4483674293779</v>
      </c>
      <c r="AZ103" s="161">
        <f t="shared" si="37"/>
        <v>4268.1013320393704</v>
      </c>
      <c r="BA103" s="161">
        <f t="shared" si="37"/>
        <v>4557.5242449501457</v>
      </c>
      <c r="BB103" s="161">
        <f t="shared" si="37"/>
        <v>4887.2047576060413</v>
      </c>
      <c r="BC103" s="161">
        <f t="shared" si="37"/>
        <v>5193.2776606713469</v>
      </c>
      <c r="BD103" s="161">
        <f t="shared" si="37"/>
        <v>5572.4760072038625</v>
      </c>
      <c r="BE103" s="161">
        <f t="shared" si="37"/>
        <v>6049.1470342251359</v>
      </c>
      <c r="BF103" s="161">
        <f t="shared" si="37"/>
        <v>6757.3072068304691</v>
      </c>
      <c r="BG103" s="161">
        <f t="shared" si="37"/>
        <v>6984.0724574320702</v>
      </c>
      <c r="BH103" s="239">
        <f t="shared" si="37"/>
        <v>7155.297257357598</v>
      </c>
      <c r="BI103" s="161">
        <f t="shared" si="37"/>
        <v>7422.888283572589</v>
      </c>
      <c r="BJ103" s="161">
        <f t="shared" si="37"/>
        <v>7861.5580073674555</v>
      </c>
      <c r="BK103" s="161">
        <f t="shared" si="37"/>
        <v>8639.3355645641968</v>
      </c>
      <c r="BL103" s="161">
        <f t="shared" si="37"/>
        <v>9276.4901575728472</v>
      </c>
      <c r="BM103" s="161">
        <f t="shared" si="37"/>
        <v>10483.020756598369</v>
      </c>
      <c r="BN103" s="161">
        <f t="shared" si="37"/>
        <v>11086.344482750013</v>
      </c>
      <c r="BO103" s="161">
        <f t="shared" si="37"/>
        <v>11794.398626656106</v>
      </c>
      <c r="BP103" s="161">
        <f t="shared" si="37"/>
        <v>12942.535004600777</v>
      </c>
      <c r="BQ103" s="161">
        <f t="shared" si="37"/>
        <v>14063.187178853328</v>
      </c>
      <c r="BR103" s="161">
        <f t="shared" si="37"/>
        <v>15858.310024490012</v>
      </c>
      <c r="BS103" s="161">
        <f t="shared" si="37"/>
        <v>16992.538506485587</v>
      </c>
      <c r="BT103" s="161">
        <f t="shared" si="37"/>
        <v>17112.703017291027</v>
      </c>
      <c r="BU103" s="161">
        <f t="shared" si="37"/>
        <v>17349.916306110354</v>
      </c>
      <c r="BV103" s="161">
        <f t="shared" si="37"/>
        <v>16806.873433414352</v>
      </c>
      <c r="BW103" s="161">
        <f t="shared" si="37"/>
        <v>15009.586781133723</v>
      </c>
      <c r="BX103" s="161">
        <f t="shared" si="37"/>
        <v>14249.697618578484</v>
      </c>
      <c r="BY103" s="161">
        <f t="shared" si="37"/>
        <v>13218.121153535467</v>
      </c>
      <c r="BZ103" s="161">
        <f t="shared" si="37"/>
        <v>12312.483763308614</v>
      </c>
      <c r="CA103" s="161">
        <f t="shared" si="37"/>
        <v>12057.115518384686</v>
      </c>
      <c r="CB103" s="161">
        <f t="shared" si="37"/>
        <v>11471.859128088781</v>
      </c>
      <c r="CC103" s="161">
        <f t="shared" si="37"/>
        <v>5000.2521523356299</v>
      </c>
      <c r="CD103" s="161">
        <f t="shared" si="37"/>
        <v>1058.0555066430672</v>
      </c>
      <c r="CE103" s="161">
        <f t="shared" si="37"/>
        <v>1066.1495157572817</v>
      </c>
      <c r="CF103" s="161">
        <f t="shared" si="37"/>
        <v>1122.6887323935077</v>
      </c>
      <c r="CG103" s="162">
        <f t="shared" si="37"/>
        <v>1194.8019687657693</v>
      </c>
    </row>
    <row r="104" spans="1:85" x14ac:dyDescent="0.35">
      <c r="A104" s="163"/>
      <c r="B104" s="56" t="s">
        <v>563</v>
      </c>
      <c r="AH104" s="161">
        <f t="shared" ref="AH104:CA104" si="38">AH39+AH67+AH54</f>
        <v>319.93644801641562</v>
      </c>
      <c r="AI104" s="161">
        <f t="shared" si="38"/>
        <v>346.39406349637238</v>
      </c>
      <c r="AJ104" s="161">
        <f t="shared" si="38"/>
        <v>429.15025325874183</v>
      </c>
      <c r="AK104" s="161">
        <f t="shared" si="38"/>
        <v>653.10198282576016</v>
      </c>
      <c r="AL104" s="161">
        <f t="shared" si="38"/>
        <v>904.06405172775965</v>
      </c>
      <c r="AM104" s="161">
        <f t="shared" si="38"/>
        <v>1124.9093961708841</v>
      </c>
      <c r="AN104" s="161">
        <f t="shared" si="38"/>
        <v>1274.2921638369685</v>
      </c>
      <c r="AO104" s="161">
        <f t="shared" si="38"/>
        <v>1495.4115737735642</v>
      </c>
      <c r="AP104" s="161">
        <f t="shared" si="38"/>
        <v>1661.4935640754265</v>
      </c>
      <c r="AQ104" s="161">
        <f t="shared" si="38"/>
        <v>1734.0699943599564</v>
      </c>
      <c r="AR104" s="161">
        <f t="shared" si="38"/>
        <v>1580.561455</v>
      </c>
      <c r="AS104" s="161">
        <f t="shared" si="38"/>
        <v>1740.6311500000002</v>
      </c>
      <c r="AT104" s="161">
        <f t="shared" si="38"/>
        <v>2198.6880353333336</v>
      </c>
      <c r="AU104" s="161">
        <f t="shared" si="38"/>
        <v>2914.7150026666668</v>
      </c>
      <c r="AV104" s="161">
        <f t="shared" si="38"/>
        <v>3586.7719856666668</v>
      </c>
      <c r="AW104" s="161">
        <f t="shared" si="38"/>
        <v>4044.0053453333339</v>
      </c>
      <c r="AX104" s="161">
        <f t="shared" si="38"/>
        <v>4664.6398293619486</v>
      </c>
      <c r="AY104" s="161">
        <f t="shared" si="38"/>
        <v>5054.6330278276318</v>
      </c>
      <c r="AZ104" s="161">
        <f t="shared" si="38"/>
        <v>5259.3567779938894</v>
      </c>
      <c r="BA104" s="161">
        <f t="shared" si="38"/>
        <v>5099.244864133073</v>
      </c>
      <c r="BB104" s="161">
        <f t="shared" si="38"/>
        <v>4991.3620183747407</v>
      </c>
      <c r="BC104" s="161">
        <f t="shared" si="38"/>
        <v>4913.0941428824599</v>
      </c>
      <c r="BD104" s="161">
        <f t="shared" si="38"/>
        <v>4799.9691073019958</v>
      </c>
      <c r="BE104" s="161">
        <f t="shared" si="38"/>
        <v>4786.4497117072478</v>
      </c>
      <c r="BF104" s="161">
        <f t="shared" si="38"/>
        <v>4874.2798953002002</v>
      </c>
      <c r="BG104" s="161">
        <f t="shared" si="38"/>
        <v>5164.6116047330152</v>
      </c>
      <c r="BH104" s="239">
        <f t="shared" si="38"/>
        <v>5448.2936791109623</v>
      </c>
      <c r="BI104" s="161">
        <f t="shared" si="38"/>
        <v>5628.494077749363</v>
      </c>
      <c r="BJ104" s="161">
        <f t="shared" si="38"/>
        <v>5792.8778503610465</v>
      </c>
      <c r="BK104" s="161">
        <f t="shared" si="38"/>
        <v>6075.7958651793906</v>
      </c>
      <c r="BL104" s="161">
        <f t="shared" si="38"/>
        <v>5411.6156377595216</v>
      </c>
      <c r="BM104" s="161">
        <f t="shared" si="38"/>
        <v>5790.5689146122786</v>
      </c>
      <c r="BN104" s="161">
        <f t="shared" si="38"/>
        <v>5557.5086604960225</v>
      </c>
      <c r="BO104" s="161">
        <f t="shared" si="38"/>
        <v>5165.5461284125304</v>
      </c>
      <c r="BP104" s="161">
        <f t="shared" si="38"/>
        <v>4793.2542106087767</v>
      </c>
      <c r="BQ104" s="161">
        <f t="shared" si="38"/>
        <v>4336.1105307043927</v>
      </c>
      <c r="BR104" s="161">
        <f t="shared" si="38"/>
        <v>3999.7340292388521</v>
      </c>
      <c r="BS104" s="161">
        <f t="shared" si="38"/>
        <v>3751.499532023573</v>
      </c>
      <c r="BT104" s="161">
        <f t="shared" si="38"/>
        <v>3439.870904090169</v>
      </c>
      <c r="BU104" s="161">
        <f t="shared" si="38"/>
        <v>3179.2606915601668</v>
      </c>
      <c r="BV104" s="161">
        <f t="shared" si="38"/>
        <v>2722.9660269089313</v>
      </c>
      <c r="BW104" s="161">
        <f t="shared" si="38"/>
        <v>1856.7084095479609</v>
      </c>
      <c r="BX104" s="161">
        <f t="shared" si="38"/>
        <v>1394.0242180830301</v>
      </c>
      <c r="BY104" s="161">
        <f t="shared" si="38"/>
        <v>965.25105806047941</v>
      </c>
      <c r="BZ104" s="161">
        <f t="shared" si="38"/>
        <v>804.33532702870571</v>
      </c>
      <c r="CA104" s="161">
        <f t="shared" si="38"/>
        <v>589.99500029289266</v>
      </c>
      <c r="CB104" s="161">
        <f>CB39+CB67+CB54</f>
        <v>184.19020166348923</v>
      </c>
      <c r="CC104" s="161">
        <f>CC39+CC67+CC54</f>
        <v>4.513240275187111</v>
      </c>
      <c r="CD104" s="161">
        <f>IFERROR(CD39+CD67+CD54,"-")</f>
        <v>4.7124125362061671</v>
      </c>
      <c r="CE104" s="161">
        <f t="shared" ref="CE104:CG104" si="39">CE39+CE67+CE54</f>
        <v>4.148176195024833</v>
      </c>
      <c r="CF104" s="161">
        <f t="shared" si="39"/>
        <v>4.2219588972096744</v>
      </c>
      <c r="CG104" s="162">
        <f t="shared" si="39"/>
        <v>4.5225911668205034</v>
      </c>
    </row>
    <row r="105" spans="1:85" x14ac:dyDescent="0.35">
      <c r="A105" s="163"/>
      <c r="B105" s="56" t="s">
        <v>564</v>
      </c>
      <c r="AH105" s="161">
        <f t="shared" ref="AH105:CA105" si="40">AH40+AH68</f>
        <v>589.28593923698281</v>
      </c>
      <c r="AI105" s="161">
        <f t="shared" si="40"/>
        <v>612.90867110654028</v>
      </c>
      <c r="AJ105" s="161">
        <f t="shared" si="40"/>
        <v>899.30659876913808</v>
      </c>
      <c r="AK105" s="161">
        <f t="shared" si="40"/>
        <v>1650.6381737850329</v>
      </c>
      <c r="AL105" s="161">
        <f t="shared" si="40"/>
        <v>2705.192373541026</v>
      </c>
      <c r="AM105" s="161">
        <f t="shared" si="40"/>
        <v>3411.740746875093</v>
      </c>
      <c r="AN105" s="161">
        <f t="shared" si="40"/>
        <v>3880.0491470459629</v>
      </c>
      <c r="AO105" s="161">
        <f t="shared" si="40"/>
        <v>4386.0520547680844</v>
      </c>
      <c r="AP105" s="161">
        <f t="shared" si="40"/>
        <v>4557.4233486582634</v>
      </c>
      <c r="AQ105" s="161">
        <f t="shared" si="40"/>
        <v>4272.8837086708436</v>
      </c>
      <c r="AR105" s="161">
        <f t="shared" si="40"/>
        <v>3439.072944</v>
      </c>
      <c r="AS105" s="161">
        <f t="shared" si="40"/>
        <v>3132.390277</v>
      </c>
      <c r="AT105" s="161">
        <f t="shared" si="40"/>
        <v>3562.720902</v>
      </c>
      <c r="AU105" s="161">
        <f t="shared" si="40"/>
        <v>5083.328547666667</v>
      </c>
      <c r="AV105" s="161">
        <f t="shared" si="40"/>
        <v>6720.6649470000002</v>
      </c>
      <c r="AW105" s="161">
        <f t="shared" si="40"/>
        <v>7298.4704266666668</v>
      </c>
      <c r="AX105" s="161">
        <f t="shared" si="40"/>
        <v>6770.7275243945533</v>
      </c>
      <c r="AY105" s="161">
        <f t="shared" si="40"/>
        <v>6492.3000610574099</v>
      </c>
      <c r="AZ105" s="161">
        <f t="shared" si="40"/>
        <v>5879.4303849678172</v>
      </c>
      <c r="BA105" s="161">
        <f t="shared" si="40"/>
        <v>4802.2826039972833</v>
      </c>
      <c r="BB105" s="161">
        <f t="shared" si="40"/>
        <v>4189.3568789879755</v>
      </c>
      <c r="BC105" s="161">
        <f t="shared" si="40"/>
        <v>3725.1490612666144</v>
      </c>
      <c r="BD105" s="161">
        <f t="shared" si="40"/>
        <v>3216.000235508508</v>
      </c>
      <c r="BE105" s="161">
        <f t="shared" si="40"/>
        <v>2852.9186309288407</v>
      </c>
      <c r="BF105" s="161">
        <f t="shared" si="40"/>
        <v>2869.2711366405547</v>
      </c>
      <c r="BG105" s="161">
        <f t="shared" si="40"/>
        <v>2752.8634056763035</v>
      </c>
      <c r="BH105" s="239">
        <f t="shared" si="40"/>
        <v>2704.1797888204469</v>
      </c>
      <c r="BI105" s="161">
        <f t="shared" si="40"/>
        <v>2961.0306207566055</v>
      </c>
      <c r="BJ105" s="161">
        <f t="shared" si="40"/>
        <v>3194.7994910607176</v>
      </c>
      <c r="BK105" s="161">
        <f t="shared" si="40"/>
        <v>3133.2427400280239</v>
      </c>
      <c r="BL105" s="161">
        <f t="shared" si="40"/>
        <v>3776.0860778774304</v>
      </c>
      <c r="BM105" s="161">
        <f t="shared" si="40"/>
        <v>6328.0440266974529</v>
      </c>
      <c r="BN105" s="161">
        <f t="shared" si="40"/>
        <v>6741.1689729287364</v>
      </c>
      <c r="BO105" s="161">
        <f t="shared" si="40"/>
        <v>7583.2088016023854</v>
      </c>
      <c r="BP105" s="161">
        <f t="shared" si="40"/>
        <v>8151.6434438887918</v>
      </c>
      <c r="BQ105" s="161">
        <f t="shared" si="40"/>
        <v>7053.2625445483209</v>
      </c>
      <c r="BR105" s="161">
        <f t="shared" si="40"/>
        <v>5107.5159623545978</v>
      </c>
      <c r="BS105" s="161">
        <f t="shared" si="40"/>
        <v>3920.384057256696</v>
      </c>
      <c r="BT105" s="161">
        <f t="shared" si="40"/>
        <v>3247.841348372327</v>
      </c>
      <c r="BU105" s="161">
        <f t="shared" si="40"/>
        <v>2894.4322317035239</v>
      </c>
      <c r="BV105" s="161">
        <f t="shared" si="40"/>
        <v>2249.3313145094244</v>
      </c>
      <c r="BW105" s="161">
        <f t="shared" si="40"/>
        <v>1131.4374948941679</v>
      </c>
      <c r="BX105" s="161">
        <f t="shared" si="40"/>
        <v>811.15069623973977</v>
      </c>
      <c r="BY105" s="161">
        <f t="shared" si="40"/>
        <v>560.29455928283551</v>
      </c>
      <c r="BZ105" s="161">
        <f t="shared" si="40"/>
        <v>390.83379843184343</v>
      </c>
      <c r="CA105" s="161">
        <f t="shared" si="40"/>
        <v>259.62678045563172</v>
      </c>
      <c r="CB105" s="161"/>
      <c r="CC105" s="161"/>
      <c r="CD105" s="161"/>
      <c r="CE105" s="161"/>
      <c r="CF105" s="161"/>
      <c r="CG105" s="162"/>
    </row>
    <row r="106" spans="1:85" x14ac:dyDescent="0.35">
      <c r="A106" s="163"/>
      <c r="B106" s="56" t="s">
        <v>565</v>
      </c>
      <c r="AH106" s="161">
        <f t="shared" ref="AH106:BK106" si="41">AH41+AH69+AH84+AH77+AH90</f>
        <v>32.148709316448112</v>
      </c>
      <c r="AI106" s="161">
        <f t="shared" si="41"/>
        <v>38.97968426884615</v>
      </c>
      <c r="AJ106" s="161">
        <f t="shared" si="41"/>
        <v>49.587750808100012</v>
      </c>
      <c r="AK106" s="161">
        <f t="shared" si="41"/>
        <v>71.310338887440281</v>
      </c>
      <c r="AL106" s="161">
        <f t="shared" si="41"/>
        <v>96.597852725081168</v>
      </c>
      <c r="AM106" s="161">
        <f t="shared" si="41"/>
        <v>124.50707515143412</v>
      </c>
      <c r="AN106" s="161">
        <f t="shared" si="41"/>
        <v>150.6705316344889</v>
      </c>
      <c r="AO106" s="161">
        <f t="shared" si="41"/>
        <v>159.73148035772317</v>
      </c>
      <c r="AP106" s="161">
        <f t="shared" si="41"/>
        <v>195.97505862919874</v>
      </c>
      <c r="AQ106" s="161">
        <f t="shared" si="41"/>
        <v>258.28365007940278</v>
      </c>
      <c r="AR106" s="161">
        <f t="shared" si="41"/>
        <v>411.38882312688787</v>
      </c>
      <c r="AS106" s="161">
        <f t="shared" si="41"/>
        <v>455.14843404999999</v>
      </c>
      <c r="AT106" s="161">
        <f t="shared" si="41"/>
        <v>645.26082318101385</v>
      </c>
      <c r="AU106" s="161">
        <f t="shared" si="41"/>
        <v>856.35281221506784</v>
      </c>
      <c r="AV106" s="161">
        <f t="shared" si="41"/>
        <v>844.27257532492695</v>
      </c>
      <c r="AW106" s="161">
        <f t="shared" si="41"/>
        <v>1033.4909411552298</v>
      </c>
      <c r="AX106" s="161">
        <f t="shared" si="41"/>
        <v>1247.4996111688147</v>
      </c>
      <c r="AY106" s="161">
        <f t="shared" si="41"/>
        <v>1508.3036882910108</v>
      </c>
      <c r="AZ106" s="161">
        <f t="shared" si="41"/>
        <v>1594.8588100213278</v>
      </c>
      <c r="BA106" s="161">
        <f t="shared" si="41"/>
        <v>1613.5475461451074</v>
      </c>
      <c r="BB106" s="161">
        <f t="shared" si="41"/>
        <v>1492.1641801279961</v>
      </c>
      <c r="BC106" s="161">
        <f t="shared" si="41"/>
        <v>1222.4332864910332</v>
      </c>
      <c r="BD106" s="161">
        <f t="shared" si="41"/>
        <v>1156.5421772762502</v>
      </c>
      <c r="BE106" s="161">
        <f t="shared" si="41"/>
        <v>1171.3003434271991</v>
      </c>
      <c r="BF106" s="161">
        <f t="shared" si="41"/>
        <v>1211.7469810897792</v>
      </c>
      <c r="BG106" s="161">
        <f t="shared" si="41"/>
        <v>1387.5201185816741</v>
      </c>
      <c r="BH106" s="239">
        <f t="shared" si="41"/>
        <v>1685.327243150504</v>
      </c>
      <c r="BI106" s="161">
        <f t="shared" si="41"/>
        <v>1794.3802710649381</v>
      </c>
      <c r="BJ106" s="161">
        <f t="shared" si="41"/>
        <v>2140.2751083046505</v>
      </c>
      <c r="BK106" s="161">
        <f t="shared" si="41"/>
        <v>2305.2949801281179</v>
      </c>
      <c r="BL106" s="161">
        <f t="shared" ref="BL106:BY106" si="42">BL41+BL69+BL80+BL84+BL85+BL76+BL77+BL88+BL90</f>
        <v>3718.1819347192895</v>
      </c>
      <c r="BM106" s="161">
        <f t="shared" si="42"/>
        <v>4693.1595836145716</v>
      </c>
      <c r="BN106" s="161">
        <f t="shared" si="42"/>
        <v>5695.0183081689056</v>
      </c>
      <c r="BO106" s="161">
        <f t="shared" si="42"/>
        <v>6071.8946420392685</v>
      </c>
      <c r="BP106" s="161">
        <f t="shared" si="42"/>
        <v>6688.3707366013268</v>
      </c>
      <c r="BQ106" s="161">
        <f t="shared" si="42"/>
        <v>7293.6364155047495</v>
      </c>
      <c r="BR106" s="161">
        <f t="shared" si="42"/>
        <v>7823.5428308613537</v>
      </c>
      <c r="BS106" s="161">
        <f t="shared" si="42"/>
        <v>8030.8750843211074</v>
      </c>
      <c r="BT106" s="161">
        <f t="shared" si="42"/>
        <v>7841.0448145860573</v>
      </c>
      <c r="BU106" s="161">
        <f t="shared" si="42"/>
        <v>7470.0039544731044</v>
      </c>
      <c r="BV106" s="161">
        <f t="shared" si="42"/>
        <v>6919.1378312662682</v>
      </c>
      <c r="BW106" s="161">
        <f t="shared" si="42"/>
        <v>6185.3757166810492</v>
      </c>
      <c r="BX106" s="161">
        <f t="shared" si="42"/>
        <v>5794.4338341674284</v>
      </c>
      <c r="BY106" s="161">
        <f t="shared" si="42"/>
        <v>5158.2936099976487</v>
      </c>
      <c r="BZ106" s="161">
        <f t="shared" ref="BZ106:CG106" si="43">BZ41+BZ69+BZ84+BZ77+BZ90</f>
        <v>4972.055245794194</v>
      </c>
      <c r="CA106" s="161">
        <f t="shared" si="43"/>
        <v>5001.0078808582075</v>
      </c>
      <c r="CB106" s="161">
        <f t="shared" si="43"/>
        <v>4228.1604055153957</v>
      </c>
      <c r="CC106" s="161">
        <f t="shared" si="43"/>
        <v>3179.7199576482185</v>
      </c>
      <c r="CD106" s="161">
        <f t="shared" si="43"/>
        <v>3389.6000851392287</v>
      </c>
      <c r="CE106" s="161">
        <f t="shared" si="43"/>
        <v>3553.1260426990748</v>
      </c>
      <c r="CF106" s="161">
        <f t="shared" si="43"/>
        <v>3730.1232330563676</v>
      </c>
      <c r="CG106" s="162">
        <f t="shared" si="43"/>
        <v>3957.3398245686085</v>
      </c>
    </row>
    <row r="107" spans="1:85" ht="26.25" customHeight="1" x14ac:dyDescent="0.35">
      <c r="A107" s="163"/>
      <c r="B107" s="56" t="s">
        <v>571</v>
      </c>
      <c r="AH107" s="161"/>
      <c r="AI107" s="161"/>
      <c r="AJ107" s="161"/>
      <c r="AK107" s="161"/>
      <c r="AL107" s="161"/>
      <c r="AM107" s="161"/>
      <c r="AN107" s="161"/>
      <c r="AO107" s="161"/>
      <c r="AP107" s="161"/>
      <c r="AQ107" s="161"/>
      <c r="AR107" s="161"/>
      <c r="AS107" s="161"/>
      <c r="AT107" s="161"/>
      <c r="AU107" s="161"/>
      <c r="AV107" s="161"/>
      <c r="AW107" s="161"/>
      <c r="AX107" s="161"/>
      <c r="AY107" s="161"/>
      <c r="AZ107" s="161"/>
      <c r="BA107" s="161"/>
      <c r="BB107" s="161"/>
      <c r="BC107" s="161"/>
      <c r="BD107" s="161"/>
      <c r="BE107" s="161"/>
      <c r="BF107" s="161"/>
      <c r="BG107" s="161"/>
      <c r="BH107" s="161"/>
      <c r="BI107" s="161"/>
      <c r="BJ107" s="161"/>
      <c r="BK107" s="161"/>
      <c r="BL107" s="161">
        <f t="shared" ref="BL107:CG107" si="44">BL89</f>
        <v>0</v>
      </c>
      <c r="BM107" s="161">
        <f t="shared" si="44"/>
        <v>0</v>
      </c>
      <c r="BN107" s="161">
        <f t="shared" si="44"/>
        <v>0</v>
      </c>
      <c r="BO107" s="161">
        <f t="shared" si="44"/>
        <v>0</v>
      </c>
      <c r="BP107" s="161">
        <f t="shared" si="44"/>
        <v>0</v>
      </c>
      <c r="BQ107" s="161">
        <f t="shared" si="44"/>
        <v>5.8574696600000031</v>
      </c>
      <c r="BR107" s="161">
        <f t="shared" si="44"/>
        <v>56.150329630000009</v>
      </c>
      <c r="BS107" s="161">
        <f t="shared" si="44"/>
        <v>490.88279648000002</v>
      </c>
      <c r="BT107" s="161">
        <f t="shared" si="44"/>
        <v>1585.7627723199994</v>
      </c>
      <c r="BU107" s="161">
        <f t="shared" si="44"/>
        <v>3322.5426384599987</v>
      </c>
      <c r="BV107" s="161">
        <f t="shared" si="44"/>
        <v>8134.8647156900006</v>
      </c>
      <c r="BW107" s="161">
        <f t="shared" si="44"/>
        <v>18376.926201870003</v>
      </c>
      <c r="BX107" s="161">
        <f t="shared" si="44"/>
        <v>38232.03873058001</v>
      </c>
      <c r="BY107" s="161">
        <f t="shared" si="44"/>
        <v>40592.114999999991</v>
      </c>
      <c r="BZ107" s="161">
        <f t="shared" si="44"/>
        <v>41937.592814379997</v>
      </c>
      <c r="CA107" s="161">
        <f t="shared" si="44"/>
        <v>52118.544098990002</v>
      </c>
      <c r="CB107" s="161">
        <f t="shared" si="44"/>
        <v>65285.885046716379</v>
      </c>
      <c r="CC107" s="161">
        <f t="shared" si="44"/>
        <v>75821.684773644709</v>
      </c>
      <c r="CD107" s="161">
        <f t="shared" si="44"/>
        <v>83103.580169182838</v>
      </c>
      <c r="CE107" s="161">
        <f t="shared" si="44"/>
        <v>83951.346469002339</v>
      </c>
      <c r="CF107" s="161">
        <f t="shared" si="44"/>
        <v>85939.238971396568</v>
      </c>
      <c r="CG107" s="162">
        <f t="shared" si="44"/>
        <v>88919.042185970131</v>
      </c>
    </row>
    <row r="108" spans="1:85" ht="26.25" customHeight="1" x14ac:dyDescent="0.35">
      <c r="A108" s="163"/>
      <c r="B108" s="58" t="s">
        <v>566</v>
      </c>
      <c r="AH108" s="161">
        <f t="shared" ref="AH108:BX108" si="45">AH37+AH70+AH75+AH79+AH83+AH85+AH87</f>
        <v>879.13660835202791</v>
      </c>
      <c r="AI108" s="161">
        <f t="shared" si="45"/>
        <v>965.71952684567862</v>
      </c>
      <c r="AJ108" s="161">
        <f t="shared" si="45"/>
        <v>1165.6784581666639</v>
      </c>
      <c r="AK108" s="161">
        <f t="shared" si="45"/>
        <v>1639.2650340306036</v>
      </c>
      <c r="AL108" s="161">
        <f t="shared" si="45"/>
        <v>1851.3099674185678</v>
      </c>
      <c r="AM108" s="161">
        <f t="shared" si="45"/>
        <v>2016.8889613949996</v>
      </c>
      <c r="AN108" s="161">
        <f t="shared" si="45"/>
        <v>2285.0079196275701</v>
      </c>
      <c r="AO108" s="161">
        <f t="shared" si="45"/>
        <v>2502.7997699406551</v>
      </c>
      <c r="AP108" s="161">
        <f t="shared" si="45"/>
        <v>2574.1306790081708</v>
      </c>
      <c r="AQ108" s="161">
        <f t="shared" si="45"/>
        <v>2604.1375405841391</v>
      </c>
      <c r="AR108" s="161">
        <f t="shared" si="45"/>
        <v>2958.032581333252</v>
      </c>
      <c r="AS108" s="161">
        <f t="shared" si="45"/>
        <v>3196.5630327702083</v>
      </c>
      <c r="AT108" s="161">
        <f t="shared" si="45"/>
        <v>3588.5128467443524</v>
      </c>
      <c r="AU108" s="161">
        <f t="shared" si="45"/>
        <v>4013.0219693975573</v>
      </c>
      <c r="AV108" s="161">
        <f t="shared" si="45"/>
        <v>4947.6392028615437</v>
      </c>
      <c r="AW108" s="161">
        <f t="shared" si="45"/>
        <v>5390.1946462719416</v>
      </c>
      <c r="AX108" s="161">
        <f t="shared" si="45"/>
        <v>5624.3306398979967</v>
      </c>
      <c r="AY108" s="161">
        <f t="shared" si="45"/>
        <v>5955.8548748241155</v>
      </c>
      <c r="AZ108" s="161">
        <f t="shared" si="45"/>
        <v>6094.6968416297641</v>
      </c>
      <c r="BA108" s="161">
        <f t="shared" si="45"/>
        <v>6209.4369681790304</v>
      </c>
      <c r="BB108" s="161">
        <f t="shared" si="45"/>
        <v>6235.793846672108</v>
      </c>
      <c r="BC108" s="161">
        <f t="shared" si="45"/>
        <v>6610.5244448185294</v>
      </c>
      <c r="BD108" s="161">
        <f t="shared" si="45"/>
        <v>7161.3827794828449</v>
      </c>
      <c r="BE108" s="161">
        <f t="shared" si="45"/>
        <v>7817.6821619821239</v>
      </c>
      <c r="BF108" s="161">
        <f t="shared" si="45"/>
        <v>8579.982507645871</v>
      </c>
      <c r="BG108" s="161">
        <f t="shared" si="45"/>
        <v>9007.604491842576</v>
      </c>
      <c r="BH108" s="161">
        <f t="shared" si="45"/>
        <v>10519.076117122559</v>
      </c>
      <c r="BI108" s="161">
        <f t="shared" si="45"/>
        <v>10990.213712341436</v>
      </c>
      <c r="BJ108" s="161">
        <f t="shared" si="45"/>
        <v>11775.592178315541</v>
      </c>
      <c r="BK108" s="161">
        <f t="shared" si="45"/>
        <v>12333.431502032217</v>
      </c>
      <c r="BL108" s="161">
        <f t="shared" si="45"/>
        <v>13391.160455534206</v>
      </c>
      <c r="BM108" s="161">
        <f t="shared" si="45"/>
        <v>14122.708718439164</v>
      </c>
      <c r="BN108" s="161">
        <f t="shared" si="45"/>
        <v>14493.740373247918</v>
      </c>
      <c r="BO108" s="161">
        <f t="shared" si="45"/>
        <v>14402.862517056448</v>
      </c>
      <c r="BP108" s="161">
        <f t="shared" si="45"/>
        <v>14048.365397126114</v>
      </c>
      <c r="BQ108" s="161">
        <f t="shared" si="45"/>
        <v>13608.902623134025</v>
      </c>
      <c r="BR108" s="161">
        <f t="shared" si="45"/>
        <v>13177.017597510659</v>
      </c>
      <c r="BS108" s="161">
        <f t="shared" si="45"/>
        <v>12622.370827631481</v>
      </c>
      <c r="BT108" s="161">
        <f t="shared" si="45"/>
        <v>12009.520813964671</v>
      </c>
      <c r="BU108" s="161">
        <f t="shared" si="45"/>
        <v>11521.359515350463</v>
      </c>
      <c r="BV108" s="161">
        <f t="shared" si="45"/>
        <v>11013.247955258557</v>
      </c>
      <c r="BW108" s="161">
        <f t="shared" si="45"/>
        <v>10842.478793169257</v>
      </c>
      <c r="BX108" s="161">
        <f t="shared" si="45"/>
        <v>10890.146572585041</v>
      </c>
      <c r="BY108" s="161">
        <f>BY37+BY70+BY75+BY79+BY83+BY85+BY87</f>
        <v>10540.495584716356</v>
      </c>
      <c r="BZ108" s="161">
        <f t="shared" ref="BZ108:CB108" si="46">BZ37+BZ70+BZ75+BZ79+BZ83+BZ87</f>
        <v>10881.238264270947</v>
      </c>
      <c r="CA108" s="161">
        <f t="shared" si="46"/>
        <v>11736.401281893741</v>
      </c>
      <c r="CB108" s="161">
        <f t="shared" si="46"/>
        <v>12690.967200718958</v>
      </c>
      <c r="CC108" s="161">
        <f>CC37+CC70+CC75+CC79+CC83+CC87</f>
        <v>12856.583774754743</v>
      </c>
      <c r="CD108" s="161">
        <f>CD37+CD70+CD75+CD79+CD83+CD87</f>
        <v>12979.573134477105</v>
      </c>
      <c r="CE108" s="161">
        <f>CE37+CE70+CE75+CE79+CE83+CE87</f>
        <v>12806.037576277999</v>
      </c>
      <c r="CF108" s="161">
        <f>CF37+CF70+CF75+CF79+CF83+CF87</f>
        <v>12858.114232817174</v>
      </c>
      <c r="CG108" s="162">
        <f>CG37+CG70+CG75+CG79+CG83+CG87</f>
        <v>13087.740343453925</v>
      </c>
    </row>
    <row r="109" spans="1:85" x14ac:dyDescent="0.35">
      <c r="A109" s="163"/>
      <c r="B109" s="58" t="s">
        <v>543</v>
      </c>
      <c r="AH109" s="161">
        <f t="shared" ref="AH109:CG109" si="47">AH42+AH71+AH84+AH76+AH77+AH80+AH90+AH54+AH88+AH89</f>
        <v>1115.357127851629</v>
      </c>
      <c r="AI109" s="161">
        <f t="shared" si="47"/>
        <v>1190.2000171543214</v>
      </c>
      <c r="AJ109" s="161">
        <f t="shared" si="47"/>
        <v>1609.4358956794899</v>
      </c>
      <c r="AK109" s="161">
        <f t="shared" si="47"/>
        <v>2674.0204354693965</v>
      </c>
      <c r="AL109" s="161">
        <f t="shared" si="47"/>
        <v>4094.2234268314323</v>
      </c>
      <c r="AM109" s="161">
        <f t="shared" si="47"/>
        <v>5104.1484731050004</v>
      </c>
      <c r="AN109" s="161">
        <f t="shared" si="47"/>
        <v>5797.2214826224299</v>
      </c>
      <c r="AO109" s="161">
        <f t="shared" si="47"/>
        <v>6600.080517345059</v>
      </c>
      <c r="AP109" s="161">
        <f t="shared" si="47"/>
        <v>7060.2937599251618</v>
      </c>
      <c r="AQ109" s="161">
        <f t="shared" si="47"/>
        <v>6925.5718264158622</v>
      </c>
      <c r="AR109" s="161">
        <f t="shared" si="47"/>
        <v>6180.900465333415</v>
      </c>
      <c r="AS109" s="161">
        <f t="shared" si="47"/>
        <v>6214.3926838964589</v>
      </c>
      <c r="AT109" s="161">
        <f t="shared" si="47"/>
        <v>7546.7475617436157</v>
      </c>
      <c r="AU109" s="161">
        <f t="shared" si="47"/>
        <v>10304.455658886489</v>
      </c>
      <c r="AV109" s="161">
        <f t="shared" si="47"/>
        <v>13128.578198711091</v>
      </c>
      <c r="AW109" s="161">
        <f t="shared" si="47"/>
        <v>14908.504814624823</v>
      </c>
      <c r="AX109" s="161">
        <f t="shared" si="47"/>
        <v>15898.657531673622</v>
      </c>
      <c r="AY109" s="161">
        <f t="shared" si="47"/>
        <v>16887.685144605432</v>
      </c>
      <c r="AZ109" s="161">
        <f t="shared" si="47"/>
        <v>17001.747305022403</v>
      </c>
      <c r="BA109" s="161">
        <f t="shared" si="47"/>
        <v>16072.599259225608</v>
      </c>
      <c r="BB109" s="161">
        <f t="shared" si="47"/>
        <v>15560.087835096756</v>
      </c>
      <c r="BC109" s="161">
        <f t="shared" si="47"/>
        <v>15053.954151311456</v>
      </c>
      <c r="BD109" s="161">
        <f t="shared" si="47"/>
        <v>14744.987527290616</v>
      </c>
      <c r="BE109" s="161">
        <f t="shared" si="47"/>
        <v>14859.815720288425</v>
      </c>
      <c r="BF109" s="161">
        <f t="shared" si="47"/>
        <v>15712.605219861003</v>
      </c>
      <c r="BG109" s="161">
        <f t="shared" si="47"/>
        <v>16289.067586423063</v>
      </c>
      <c r="BH109" s="161">
        <f t="shared" si="47"/>
        <v>16993.097968439513</v>
      </c>
      <c r="BI109" s="161">
        <f t="shared" si="47"/>
        <v>17806.793253143496</v>
      </c>
      <c r="BJ109" s="161">
        <f t="shared" si="47"/>
        <v>19134.07722533257</v>
      </c>
      <c r="BK109" s="161">
        <f t="shared" si="47"/>
        <v>20302.212850067423</v>
      </c>
      <c r="BL109" s="161">
        <f t="shared" si="47"/>
        <v>21560.587403308069</v>
      </c>
      <c r="BM109" s="161">
        <f t="shared" si="47"/>
        <v>26657.363447545031</v>
      </c>
      <c r="BN109" s="161">
        <f t="shared" si="47"/>
        <v>28363.293635474252</v>
      </c>
      <c r="BO109" s="161">
        <f t="shared" si="47"/>
        <v>29841.742313016264</v>
      </c>
      <c r="BP109" s="161">
        <f t="shared" si="47"/>
        <v>31849.352564266352</v>
      </c>
      <c r="BQ109" s="161">
        <f t="shared" si="47"/>
        <v>32104.268508249665</v>
      </c>
      <c r="BR109" s="161">
        <f t="shared" si="47"/>
        <v>32271.823644496755</v>
      </c>
      <c r="BS109" s="161">
        <f t="shared" si="47"/>
        <v>32703.374282536228</v>
      </c>
      <c r="BT109" s="161">
        <f t="shared" si="47"/>
        <v>32862.396445942191</v>
      </c>
      <c r="BU109" s="161">
        <f t="shared" si="47"/>
        <v>33991.046201090234</v>
      </c>
      <c r="BV109" s="161">
        <f t="shared" si="47"/>
        <v>36730.773705546409</v>
      </c>
      <c r="BW109" s="161">
        <f t="shared" si="47"/>
        <v>42473.662599358096</v>
      </c>
      <c r="BX109" s="161">
        <f t="shared" si="47"/>
        <v>60422.555269913733</v>
      </c>
      <c r="BY109" s="161">
        <f t="shared" si="47"/>
        <v>60474.784127581472</v>
      </c>
      <c r="BZ109" s="161">
        <f t="shared" si="47"/>
        <v>60540.526398389222</v>
      </c>
      <c r="CA109" s="161">
        <f t="shared" si="47"/>
        <v>70074.40437580875</v>
      </c>
      <c r="CB109" s="161">
        <f t="shared" si="47"/>
        <v>81428.211272791581</v>
      </c>
      <c r="CC109" s="161">
        <f t="shared" si="47"/>
        <v>84125.747671801393</v>
      </c>
      <c r="CD109" s="161">
        <f t="shared" si="47"/>
        <v>87673.756668812843</v>
      </c>
      <c r="CE109" s="161">
        <f t="shared" si="47"/>
        <v>88693.668283909545</v>
      </c>
      <c r="CF109" s="161">
        <f t="shared" si="47"/>
        <v>90915.964264164591</v>
      </c>
      <c r="CG109" s="162">
        <f t="shared" si="47"/>
        <v>94197.207578081739</v>
      </c>
    </row>
    <row r="110" spans="1:85" s="101" customFormat="1" x14ac:dyDescent="0.35">
      <c r="A110" s="174"/>
      <c r="B110" s="63" t="s">
        <v>276</v>
      </c>
      <c r="D110" s="125"/>
      <c r="E110" s="125"/>
      <c r="F110" s="125"/>
      <c r="G110" s="125"/>
      <c r="H110" s="125"/>
      <c r="I110" s="125"/>
      <c r="J110" s="125"/>
      <c r="K110" s="125"/>
      <c r="L110" s="125"/>
      <c r="M110" s="125"/>
      <c r="N110" s="125"/>
      <c r="O110" s="125"/>
      <c r="P110" s="125"/>
      <c r="Q110" s="125"/>
      <c r="R110" s="125"/>
      <c r="S110" s="125"/>
      <c r="T110" s="125"/>
      <c r="U110" s="125"/>
      <c r="V110" s="125"/>
      <c r="W110" s="125"/>
      <c r="X110" s="125"/>
      <c r="Y110" s="125"/>
      <c r="Z110" s="125"/>
      <c r="AA110" s="125"/>
      <c r="AB110" s="125"/>
      <c r="AC110" s="125"/>
      <c r="AD110" s="125"/>
      <c r="AE110" s="125"/>
      <c r="AF110" s="125"/>
      <c r="AG110" s="125"/>
      <c r="AH110" s="40">
        <f>AH109+AH108</f>
        <v>1994.4937362036569</v>
      </c>
      <c r="AI110" s="40">
        <f t="shared" ref="AI110:CG110" si="48">AI109+AI108</f>
        <v>2155.9195439999999</v>
      </c>
      <c r="AJ110" s="40">
        <f t="shared" si="48"/>
        <v>2775.1143538461538</v>
      </c>
      <c r="AK110" s="40">
        <f t="shared" si="48"/>
        <v>4313.2854695000005</v>
      </c>
      <c r="AL110" s="40">
        <f t="shared" si="48"/>
        <v>5945.5333942500001</v>
      </c>
      <c r="AM110" s="40">
        <f t="shared" si="48"/>
        <v>7121.0374345</v>
      </c>
      <c r="AN110" s="40">
        <f t="shared" si="48"/>
        <v>8082.22940225</v>
      </c>
      <c r="AO110" s="40">
        <f t="shared" si="48"/>
        <v>9102.8802872857141</v>
      </c>
      <c r="AP110" s="40">
        <f t="shared" si="48"/>
        <v>9634.4244389333326</v>
      </c>
      <c r="AQ110" s="40">
        <f t="shared" si="48"/>
        <v>9529.7093670000013</v>
      </c>
      <c r="AR110" s="40">
        <f t="shared" si="48"/>
        <v>9138.933046666667</v>
      </c>
      <c r="AS110" s="40">
        <f t="shared" si="48"/>
        <v>9410.9557166666673</v>
      </c>
      <c r="AT110" s="40">
        <f t="shared" si="48"/>
        <v>11135.260408487968</v>
      </c>
      <c r="AU110" s="40">
        <f t="shared" si="48"/>
        <v>14317.477628284047</v>
      </c>
      <c r="AV110" s="40">
        <f t="shared" si="48"/>
        <v>18076.217401572634</v>
      </c>
      <c r="AW110" s="40">
        <f t="shared" si="48"/>
        <v>20298.699460896765</v>
      </c>
      <c r="AX110" s="40">
        <f t="shared" si="48"/>
        <v>21522.988171571618</v>
      </c>
      <c r="AY110" s="40">
        <f t="shared" si="48"/>
        <v>22843.540019429547</v>
      </c>
      <c r="AZ110" s="40">
        <f t="shared" si="48"/>
        <v>23096.444146652168</v>
      </c>
      <c r="BA110" s="40">
        <f t="shared" si="48"/>
        <v>22282.036227404638</v>
      </c>
      <c r="BB110" s="40">
        <f t="shared" si="48"/>
        <v>21795.881681768864</v>
      </c>
      <c r="BC110" s="40">
        <f t="shared" si="48"/>
        <v>21664.478596129986</v>
      </c>
      <c r="BD110" s="40">
        <f t="shared" si="48"/>
        <v>21906.37030677346</v>
      </c>
      <c r="BE110" s="40">
        <f t="shared" si="48"/>
        <v>22677.497882270549</v>
      </c>
      <c r="BF110" s="40">
        <f t="shared" si="48"/>
        <v>24292.587727506874</v>
      </c>
      <c r="BG110" s="40">
        <f t="shared" si="48"/>
        <v>25296.672078265641</v>
      </c>
      <c r="BH110" s="40">
        <f t="shared" si="48"/>
        <v>27512.174085562074</v>
      </c>
      <c r="BI110" s="40">
        <f t="shared" si="48"/>
        <v>28797.006965484932</v>
      </c>
      <c r="BJ110" s="40">
        <f t="shared" si="48"/>
        <v>30909.669403648113</v>
      </c>
      <c r="BK110" s="40">
        <f t="shared" si="48"/>
        <v>32635.64435209964</v>
      </c>
      <c r="BL110" s="40">
        <f t="shared" si="48"/>
        <v>34951.747858842275</v>
      </c>
      <c r="BM110" s="40">
        <f t="shared" si="48"/>
        <v>40780.072165984195</v>
      </c>
      <c r="BN110" s="40">
        <f t="shared" si="48"/>
        <v>42857.03400872217</v>
      </c>
      <c r="BO110" s="40">
        <f t="shared" si="48"/>
        <v>44244.604830072713</v>
      </c>
      <c r="BP110" s="40">
        <f t="shared" si="48"/>
        <v>45897.717961392467</v>
      </c>
      <c r="BQ110" s="40">
        <f t="shared" si="48"/>
        <v>45713.171131383686</v>
      </c>
      <c r="BR110" s="40">
        <f t="shared" si="48"/>
        <v>45448.841242007416</v>
      </c>
      <c r="BS110" s="40">
        <f t="shared" si="48"/>
        <v>45325.745110167707</v>
      </c>
      <c r="BT110" s="40">
        <f t="shared" si="48"/>
        <v>44871.917259906862</v>
      </c>
      <c r="BU110" s="40">
        <f t="shared" si="48"/>
        <v>45512.405716440699</v>
      </c>
      <c r="BV110" s="40">
        <f t="shared" si="48"/>
        <v>47744.021660804967</v>
      </c>
      <c r="BW110" s="40">
        <f t="shared" si="48"/>
        <v>53316.141392527352</v>
      </c>
      <c r="BX110" s="40">
        <f t="shared" si="48"/>
        <v>71312.701842498776</v>
      </c>
      <c r="BY110" s="40">
        <f t="shared" si="48"/>
        <v>71015.279712297823</v>
      </c>
      <c r="BZ110" s="40">
        <f t="shared" si="48"/>
        <v>71421.764662660164</v>
      </c>
      <c r="CA110" s="40">
        <f t="shared" si="48"/>
        <v>81810.805657702498</v>
      </c>
      <c r="CB110" s="40">
        <f t="shared" si="48"/>
        <v>94119.178473510547</v>
      </c>
      <c r="CC110" s="40">
        <f t="shared" si="48"/>
        <v>96982.331446556142</v>
      </c>
      <c r="CD110" s="40">
        <f t="shared" si="48"/>
        <v>100653.32980328995</v>
      </c>
      <c r="CE110" s="40">
        <f t="shared" si="48"/>
        <v>101499.70586018755</v>
      </c>
      <c r="CF110" s="40">
        <f t="shared" si="48"/>
        <v>103774.07849698176</v>
      </c>
      <c r="CG110" s="41">
        <f t="shared" si="48"/>
        <v>107284.94792153567</v>
      </c>
    </row>
    <row r="111" spans="1:85" s="101" customFormat="1" ht="16" thickBot="1" x14ac:dyDescent="0.4">
      <c r="A111" s="268"/>
      <c r="B111" s="269"/>
      <c r="C111" s="269"/>
      <c r="D111" s="129"/>
      <c r="E111" s="129"/>
      <c r="F111" s="129"/>
      <c r="G111" s="129"/>
      <c r="H111" s="129"/>
      <c r="I111" s="129"/>
      <c r="J111" s="129"/>
      <c r="K111" s="129"/>
      <c r="L111" s="129"/>
      <c r="M111" s="129"/>
      <c r="N111" s="129"/>
      <c r="O111" s="129"/>
      <c r="P111" s="129"/>
      <c r="Q111" s="129"/>
      <c r="R111" s="129"/>
      <c r="S111" s="129"/>
      <c r="T111" s="129"/>
      <c r="U111" s="129"/>
      <c r="V111" s="129"/>
      <c r="W111" s="129"/>
      <c r="X111" s="129"/>
      <c r="Y111" s="129"/>
      <c r="Z111" s="129"/>
      <c r="AA111" s="129"/>
      <c r="AB111" s="129"/>
      <c r="AC111" s="129"/>
      <c r="AD111" s="129"/>
      <c r="AE111" s="129"/>
      <c r="AF111" s="129"/>
      <c r="AG111" s="129"/>
      <c r="AH111" s="270"/>
      <c r="AI111" s="270"/>
      <c r="AJ111" s="270"/>
      <c r="AK111" s="270"/>
      <c r="AL111" s="270"/>
      <c r="AM111" s="270"/>
      <c r="AN111" s="270"/>
      <c r="AO111" s="270"/>
      <c r="AP111" s="270"/>
      <c r="AQ111" s="270"/>
      <c r="AR111" s="270"/>
      <c r="AS111" s="270"/>
      <c r="AT111" s="270"/>
      <c r="AU111" s="270"/>
      <c r="AV111" s="270"/>
      <c r="AW111" s="270"/>
      <c r="AX111" s="270"/>
      <c r="AY111" s="270"/>
      <c r="AZ111" s="270"/>
      <c r="BA111" s="270"/>
      <c r="BB111" s="270"/>
      <c r="BC111" s="270"/>
      <c r="BD111" s="270"/>
      <c r="BE111" s="270"/>
      <c r="BF111" s="270"/>
      <c r="BG111" s="270"/>
      <c r="BH111" s="270"/>
      <c r="BI111" s="270"/>
      <c r="BJ111" s="270"/>
      <c r="BK111" s="270"/>
      <c r="BL111" s="270"/>
      <c r="BM111" s="270"/>
      <c r="BN111" s="270"/>
      <c r="BO111" s="270"/>
      <c r="BP111" s="270"/>
      <c r="BQ111" s="270"/>
      <c r="BR111" s="270"/>
      <c r="BS111" s="270"/>
      <c r="BT111" s="270"/>
      <c r="BU111" s="270"/>
      <c r="BV111" s="270"/>
      <c r="BW111" s="270"/>
      <c r="BX111" s="270"/>
      <c r="BY111" s="270"/>
      <c r="BZ111" s="270"/>
      <c r="CA111" s="270"/>
      <c r="CB111" s="270"/>
      <c r="CC111" s="270"/>
      <c r="CD111" s="270"/>
      <c r="CE111" s="270"/>
      <c r="CF111" s="270"/>
      <c r="CG111" s="271"/>
    </row>
  </sheetData>
  <hyperlinks>
    <hyperlink ref="B1" location="Notes!A1" display="Information relating to this table can be found in the 'Notes' tab" xr:uid="{9857DEFE-24F3-47C9-B8A2-2773A7FF2656}"/>
    <hyperlink ref="A1" location="Contents!A1" display="Contents page" xr:uid="{1F2083BD-443D-485F-873B-85A471D076BB}"/>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ADC49-E6FD-4989-B880-894B71EA3B12}">
  <dimension ref="A1:CG111"/>
  <sheetViews>
    <sheetView zoomScale="85" zoomScaleNormal="85" workbookViewId="0">
      <pane xSplit="2" topLeftCell="BR1" activePane="topRight" state="frozen"/>
      <selection activeCell="BG13" sqref="BG13"/>
      <selection pane="topRight" activeCell="BG13" sqref="BG13"/>
    </sheetView>
  </sheetViews>
  <sheetFormatPr defaultColWidth="9" defaultRowHeight="15.5" x14ac:dyDescent="0.35"/>
  <cols>
    <col min="1" max="1" width="23" style="164" bestFit="1" customWidth="1"/>
    <col min="2" max="2" width="75.54296875" style="36" customWidth="1"/>
    <col min="3" max="3" width="25.54296875" style="36" customWidth="1"/>
    <col min="4" max="75" width="12.54296875" style="51" customWidth="1"/>
    <col min="76" max="84" width="12.54296875" style="36" customWidth="1"/>
    <col min="85" max="85" width="10.54296875" style="36" bestFit="1" customWidth="1"/>
    <col min="86" max="16384" width="9" style="36"/>
  </cols>
  <sheetData>
    <row r="1" spans="1:85" s="29" customFormat="1" ht="25.5" customHeight="1" thickBot="1" x14ac:dyDescent="0.3">
      <c r="A1" s="26" t="s">
        <v>47</v>
      </c>
      <c r="B1" s="116" t="s">
        <v>224</v>
      </c>
      <c r="C1" s="117"/>
      <c r="D1" s="118"/>
      <c r="E1" s="118"/>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c r="AF1" s="118"/>
      <c r="AG1" s="118"/>
      <c r="AH1" s="118"/>
      <c r="AI1" s="118"/>
      <c r="AJ1" s="118"/>
      <c r="AK1" s="118"/>
      <c r="AL1" s="118"/>
      <c r="AM1" s="118"/>
      <c r="AN1" s="118"/>
      <c r="AO1" s="118"/>
      <c r="AP1" s="118"/>
      <c r="AQ1" s="118"/>
      <c r="AR1" s="118"/>
      <c r="AS1" s="118"/>
      <c r="AT1" s="118"/>
      <c r="AU1" s="118"/>
      <c r="AV1" s="118"/>
      <c r="AW1" s="118"/>
      <c r="AX1" s="118"/>
      <c r="AY1" s="118"/>
      <c r="AZ1" s="118"/>
      <c r="BA1" s="118"/>
      <c r="BB1" s="118"/>
      <c r="BC1" s="118"/>
      <c r="BD1" s="118"/>
      <c r="BE1" s="118"/>
      <c r="BF1" s="118"/>
      <c r="BG1" s="118"/>
      <c r="BH1" s="118"/>
      <c r="BI1" s="118"/>
      <c r="BJ1" s="118"/>
      <c r="BK1" s="118"/>
      <c r="BL1" s="118"/>
      <c r="BM1" s="118"/>
      <c r="BN1" s="118"/>
      <c r="BO1" s="118"/>
      <c r="BP1" s="118"/>
      <c r="BQ1" s="118"/>
      <c r="BR1" s="118"/>
      <c r="BS1" s="118"/>
      <c r="BT1" s="118"/>
      <c r="BU1" s="118"/>
      <c r="BV1" s="118"/>
      <c r="BW1" s="118"/>
      <c r="BX1" s="118"/>
    </row>
    <row r="2" spans="1:85" ht="33" customHeight="1" x14ac:dyDescent="0.35">
      <c r="A2" s="30" t="s">
        <v>225</v>
      </c>
      <c r="B2" s="31" t="s">
        <v>573</v>
      </c>
      <c r="C2" s="141"/>
      <c r="D2" s="34" t="s">
        <v>296</v>
      </c>
      <c r="E2" s="34" t="s">
        <v>297</v>
      </c>
      <c r="F2" s="34" t="s">
        <v>298</v>
      </c>
      <c r="G2" s="34" t="s">
        <v>299</v>
      </c>
      <c r="H2" s="34" t="s">
        <v>300</v>
      </c>
      <c r="I2" s="34" t="s">
        <v>301</v>
      </c>
      <c r="J2" s="34" t="s">
        <v>302</v>
      </c>
      <c r="K2" s="34" t="s">
        <v>303</v>
      </c>
      <c r="L2" s="34" t="s">
        <v>304</v>
      </c>
      <c r="M2" s="34" t="s">
        <v>305</v>
      </c>
      <c r="N2" s="34" t="s">
        <v>306</v>
      </c>
      <c r="O2" s="34" t="s">
        <v>307</v>
      </c>
      <c r="P2" s="34" t="s">
        <v>308</v>
      </c>
      <c r="Q2" s="34" t="s">
        <v>309</v>
      </c>
      <c r="R2" s="34" t="s">
        <v>310</v>
      </c>
      <c r="S2" s="34" t="s">
        <v>311</v>
      </c>
      <c r="T2" s="34" t="s">
        <v>312</v>
      </c>
      <c r="U2" s="34" t="s">
        <v>313</v>
      </c>
      <c r="V2" s="34" t="s">
        <v>314</v>
      </c>
      <c r="W2" s="34" t="s">
        <v>315</v>
      </c>
      <c r="X2" s="34" t="s">
        <v>316</v>
      </c>
      <c r="Y2" s="34" t="s">
        <v>317</v>
      </c>
      <c r="Z2" s="34" t="s">
        <v>318</v>
      </c>
      <c r="AA2" s="34" t="s">
        <v>319</v>
      </c>
      <c r="AB2" s="34" t="s">
        <v>320</v>
      </c>
      <c r="AC2" s="34" t="s">
        <v>321</v>
      </c>
      <c r="AD2" s="34" t="s">
        <v>322</v>
      </c>
      <c r="AE2" s="34" t="s">
        <v>323</v>
      </c>
      <c r="AF2" s="34" t="s">
        <v>324</v>
      </c>
      <c r="AG2" s="34" t="s">
        <v>325</v>
      </c>
      <c r="AH2" s="34" t="s">
        <v>326</v>
      </c>
      <c r="AI2" s="34" t="s">
        <v>327</v>
      </c>
      <c r="AJ2" s="34" t="s">
        <v>328</v>
      </c>
      <c r="AK2" s="34" t="s">
        <v>329</v>
      </c>
      <c r="AL2" s="34" t="s">
        <v>330</v>
      </c>
      <c r="AM2" s="34" t="s">
        <v>331</v>
      </c>
      <c r="AN2" s="34" t="s">
        <v>332</v>
      </c>
      <c r="AO2" s="34" t="s">
        <v>333</v>
      </c>
      <c r="AP2" s="34" t="s">
        <v>334</v>
      </c>
      <c r="AQ2" s="34" t="s">
        <v>335</v>
      </c>
      <c r="AR2" s="34" t="s">
        <v>336</v>
      </c>
      <c r="AS2" s="34" t="s">
        <v>337</v>
      </c>
      <c r="AT2" s="34" t="s">
        <v>338</v>
      </c>
      <c r="AU2" s="34" t="s">
        <v>339</v>
      </c>
      <c r="AV2" s="34" t="s">
        <v>340</v>
      </c>
      <c r="AW2" s="34" t="s">
        <v>341</v>
      </c>
      <c r="AX2" s="34" t="s">
        <v>342</v>
      </c>
      <c r="AY2" s="34" t="s">
        <v>227</v>
      </c>
      <c r="AZ2" s="34" t="s">
        <v>228</v>
      </c>
      <c r="BA2" s="34" t="s">
        <v>229</v>
      </c>
      <c r="BB2" s="34" t="s">
        <v>230</v>
      </c>
      <c r="BC2" s="34" t="s">
        <v>231</v>
      </c>
      <c r="BD2" s="34" t="s">
        <v>232</v>
      </c>
      <c r="BE2" s="34" t="s">
        <v>233</v>
      </c>
      <c r="BF2" s="34" t="s">
        <v>234</v>
      </c>
      <c r="BG2" s="34" t="s">
        <v>235</v>
      </c>
      <c r="BH2" s="34" t="s">
        <v>236</v>
      </c>
      <c r="BI2" s="34" t="s">
        <v>237</v>
      </c>
      <c r="BJ2" s="34" t="s">
        <v>238</v>
      </c>
      <c r="BK2" s="34" t="s">
        <v>239</v>
      </c>
      <c r="BL2" s="34" t="s">
        <v>240</v>
      </c>
      <c r="BM2" s="34" t="s">
        <v>241</v>
      </c>
      <c r="BN2" s="34" t="s">
        <v>242</v>
      </c>
      <c r="BO2" s="34" t="s">
        <v>243</v>
      </c>
      <c r="BP2" s="34" t="s">
        <v>244</v>
      </c>
      <c r="BQ2" s="34" t="s">
        <v>245</v>
      </c>
      <c r="BR2" s="34" t="s">
        <v>246</v>
      </c>
      <c r="BS2" s="34" t="s">
        <v>247</v>
      </c>
      <c r="BT2" s="34" t="s">
        <v>248</v>
      </c>
      <c r="BU2" s="34" t="s">
        <v>249</v>
      </c>
      <c r="BV2" s="34" t="s">
        <v>250</v>
      </c>
      <c r="BW2" s="34" t="s">
        <v>251</v>
      </c>
      <c r="BX2" s="34" t="s">
        <v>252</v>
      </c>
      <c r="BY2" s="34" t="s">
        <v>253</v>
      </c>
      <c r="BZ2" s="34" t="s">
        <v>254</v>
      </c>
      <c r="CA2" s="34" t="s">
        <v>255</v>
      </c>
      <c r="CB2" s="34" t="s">
        <v>256</v>
      </c>
      <c r="CC2" s="34" t="s">
        <v>257</v>
      </c>
      <c r="CD2" s="34" t="s">
        <v>258</v>
      </c>
      <c r="CE2" s="34" t="s">
        <v>259</v>
      </c>
      <c r="CF2" s="34" t="s">
        <v>260</v>
      </c>
      <c r="CG2" s="35" t="s">
        <v>261</v>
      </c>
    </row>
    <row r="3" spans="1:85" s="38" customFormat="1" x14ac:dyDescent="0.35">
      <c r="A3" s="119">
        <v>2025</v>
      </c>
      <c r="B3" s="37" t="s">
        <v>574</v>
      </c>
      <c r="C3" s="142"/>
      <c r="D3" s="40" t="s">
        <v>263</v>
      </c>
      <c r="E3" s="40" t="s">
        <v>263</v>
      </c>
      <c r="F3" s="40" t="s">
        <v>263</v>
      </c>
      <c r="G3" s="40" t="s">
        <v>263</v>
      </c>
      <c r="H3" s="40" t="s">
        <v>263</v>
      </c>
      <c r="I3" s="40" t="s">
        <v>263</v>
      </c>
      <c r="J3" s="40" t="s">
        <v>263</v>
      </c>
      <c r="K3" s="40" t="s">
        <v>263</v>
      </c>
      <c r="L3" s="40" t="s">
        <v>263</v>
      </c>
      <c r="M3" s="40" t="s">
        <v>263</v>
      </c>
      <c r="N3" s="40" t="s">
        <v>263</v>
      </c>
      <c r="O3" s="40" t="s">
        <v>263</v>
      </c>
      <c r="P3" s="40" t="s">
        <v>263</v>
      </c>
      <c r="Q3" s="40" t="s">
        <v>263</v>
      </c>
      <c r="R3" s="40" t="s">
        <v>263</v>
      </c>
      <c r="S3" s="40" t="s">
        <v>263</v>
      </c>
      <c r="T3" s="40" t="s">
        <v>263</v>
      </c>
      <c r="U3" s="40" t="s">
        <v>263</v>
      </c>
      <c r="V3" s="40" t="s">
        <v>263</v>
      </c>
      <c r="W3" s="40" t="s">
        <v>263</v>
      </c>
      <c r="X3" s="40" t="s">
        <v>263</v>
      </c>
      <c r="Y3" s="40" t="s">
        <v>263</v>
      </c>
      <c r="Z3" s="40" t="s">
        <v>263</v>
      </c>
      <c r="AA3" s="40" t="s">
        <v>263</v>
      </c>
      <c r="AB3" s="40" t="s">
        <v>263</v>
      </c>
      <c r="AC3" s="40" t="s">
        <v>263</v>
      </c>
      <c r="AD3" s="40" t="s">
        <v>263</v>
      </c>
      <c r="AE3" s="40" t="s">
        <v>263</v>
      </c>
      <c r="AF3" s="40" t="s">
        <v>263</v>
      </c>
      <c r="AG3" s="40" t="s">
        <v>263</v>
      </c>
      <c r="AH3" s="40" t="s">
        <v>263</v>
      </c>
      <c r="AI3" s="40" t="s">
        <v>263</v>
      </c>
      <c r="AJ3" s="40" t="s">
        <v>263</v>
      </c>
      <c r="AK3" s="40" t="s">
        <v>263</v>
      </c>
      <c r="AL3" s="40" t="s">
        <v>263</v>
      </c>
      <c r="AM3" s="40" t="s">
        <v>263</v>
      </c>
      <c r="AN3" s="40" t="s">
        <v>263</v>
      </c>
      <c r="AO3" s="40" t="s">
        <v>263</v>
      </c>
      <c r="AP3" s="40" t="s">
        <v>263</v>
      </c>
      <c r="AQ3" s="40" t="s">
        <v>263</v>
      </c>
      <c r="AR3" s="40" t="s">
        <v>263</v>
      </c>
      <c r="AS3" s="40" t="s">
        <v>263</v>
      </c>
      <c r="AT3" s="40" t="s">
        <v>263</v>
      </c>
      <c r="AU3" s="40" t="s">
        <v>263</v>
      </c>
      <c r="AV3" s="40" t="s">
        <v>263</v>
      </c>
      <c r="AW3" s="40" t="s">
        <v>263</v>
      </c>
      <c r="AX3" s="40" t="s">
        <v>263</v>
      </c>
      <c r="AY3" s="40" t="s">
        <v>263</v>
      </c>
      <c r="AZ3" s="40" t="s">
        <v>263</v>
      </c>
      <c r="BA3" s="40" t="s">
        <v>263</v>
      </c>
      <c r="BB3" s="40" t="s">
        <v>263</v>
      </c>
      <c r="BC3" s="40" t="s">
        <v>263</v>
      </c>
      <c r="BD3" s="40" t="s">
        <v>263</v>
      </c>
      <c r="BE3" s="40" t="s">
        <v>263</v>
      </c>
      <c r="BF3" s="40" t="s">
        <v>263</v>
      </c>
      <c r="BG3" s="40" t="s">
        <v>263</v>
      </c>
      <c r="BH3" s="40" t="s">
        <v>263</v>
      </c>
      <c r="BI3" s="40" t="s">
        <v>263</v>
      </c>
      <c r="BJ3" s="40" t="s">
        <v>263</v>
      </c>
      <c r="BK3" s="40" t="s">
        <v>263</v>
      </c>
      <c r="BL3" s="40" t="s">
        <v>263</v>
      </c>
      <c r="BM3" s="40" t="s">
        <v>263</v>
      </c>
      <c r="BN3" s="40" t="s">
        <v>263</v>
      </c>
      <c r="BO3" s="40" t="s">
        <v>263</v>
      </c>
      <c r="BP3" s="40" t="s">
        <v>263</v>
      </c>
      <c r="BQ3" s="40" t="s">
        <v>263</v>
      </c>
      <c r="BR3" s="40" t="s">
        <v>263</v>
      </c>
      <c r="BS3" s="40" t="s">
        <v>263</v>
      </c>
      <c r="BT3" s="40" t="s">
        <v>263</v>
      </c>
      <c r="BU3" s="40" t="s">
        <v>263</v>
      </c>
      <c r="BV3" s="40" t="s">
        <v>263</v>
      </c>
      <c r="BW3" s="40" t="s">
        <v>263</v>
      </c>
      <c r="BX3" s="40" t="s">
        <v>263</v>
      </c>
      <c r="BY3" s="40" t="s">
        <v>263</v>
      </c>
      <c r="BZ3" s="40" t="s">
        <v>263</v>
      </c>
      <c r="CA3" s="40" t="s">
        <v>263</v>
      </c>
      <c r="CB3" s="40" t="s">
        <v>264</v>
      </c>
      <c r="CC3" s="40" t="s">
        <v>264</v>
      </c>
      <c r="CD3" s="40" t="s">
        <v>264</v>
      </c>
      <c r="CE3" s="40" t="s">
        <v>264</v>
      </c>
      <c r="CF3" s="40" t="s">
        <v>264</v>
      </c>
      <c r="CG3" s="41" t="s">
        <v>264</v>
      </c>
    </row>
    <row r="4" spans="1:85" x14ac:dyDescent="0.35">
      <c r="A4" s="43"/>
      <c r="B4" s="43" t="s">
        <v>460</v>
      </c>
      <c r="C4" s="143"/>
      <c r="D4" s="46"/>
      <c r="E4" s="46"/>
      <c r="F4" s="46"/>
      <c r="G4" s="46"/>
      <c r="H4" s="46"/>
      <c r="I4" s="46"/>
      <c r="J4" s="46"/>
      <c r="K4" s="46"/>
      <c r="L4" s="46"/>
      <c r="M4" s="46"/>
      <c r="N4" s="46"/>
      <c r="O4" s="46"/>
      <c r="P4" s="46"/>
      <c r="Q4" s="46"/>
      <c r="R4" s="46"/>
      <c r="S4" s="46"/>
      <c r="T4" s="46"/>
      <c r="U4" s="46"/>
      <c r="V4" s="46"/>
      <c r="W4" s="46"/>
      <c r="X4" s="46"/>
      <c r="Y4" s="46"/>
      <c r="Z4" s="46"/>
      <c r="AA4" s="46"/>
      <c r="AB4" s="46"/>
      <c r="AC4" s="46"/>
      <c r="AD4" s="46"/>
      <c r="AE4" s="46"/>
      <c r="AF4" s="46"/>
      <c r="AG4" s="46"/>
      <c r="AH4" s="46"/>
      <c r="AI4" s="46"/>
      <c r="AJ4" s="46"/>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c r="BT4" s="46"/>
      <c r="BU4" s="46"/>
      <c r="BV4" s="46"/>
      <c r="BW4" s="46"/>
      <c r="BX4" s="46"/>
      <c r="BY4" s="46"/>
      <c r="BZ4" s="46"/>
      <c r="CA4" s="46"/>
      <c r="CB4" s="46"/>
      <c r="CC4" s="46"/>
      <c r="CD4" s="46"/>
      <c r="CE4" s="46"/>
      <c r="CF4" s="46"/>
      <c r="CG4" s="158"/>
    </row>
    <row r="5" spans="1:85" ht="27" customHeight="1" x14ac:dyDescent="0.35">
      <c r="B5" s="63" t="s">
        <v>536</v>
      </c>
      <c r="D5" s="161"/>
      <c r="E5" s="161"/>
      <c r="F5" s="161"/>
      <c r="G5" s="161"/>
      <c r="H5" s="161"/>
      <c r="I5" s="161"/>
      <c r="J5" s="161"/>
      <c r="K5" s="161"/>
      <c r="L5" s="161"/>
      <c r="M5" s="161"/>
      <c r="N5" s="161"/>
      <c r="O5" s="161"/>
      <c r="P5" s="161"/>
      <c r="Q5" s="161"/>
      <c r="R5" s="161"/>
      <c r="S5" s="161"/>
      <c r="T5" s="161"/>
      <c r="U5" s="161"/>
      <c r="V5" s="161"/>
      <c r="W5" s="161"/>
      <c r="X5" s="161"/>
      <c r="Y5" s="161"/>
      <c r="Z5" s="161"/>
      <c r="AA5" s="161"/>
      <c r="AB5" s="161"/>
      <c r="AC5" s="161"/>
      <c r="AD5" s="161"/>
      <c r="AE5" s="161"/>
      <c r="AF5" s="161"/>
      <c r="AG5" s="161"/>
      <c r="AH5" s="161"/>
      <c r="AI5" s="161"/>
      <c r="AJ5" s="161"/>
      <c r="AK5" s="161"/>
      <c r="AL5" s="161"/>
      <c r="AM5" s="161"/>
      <c r="AN5" s="161"/>
      <c r="AO5" s="161"/>
      <c r="AP5" s="161"/>
      <c r="AQ5" s="161"/>
      <c r="AR5" s="161"/>
      <c r="AS5" s="161"/>
      <c r="AT5" s="161"/>
      <c r="AU5" s="161"/>
      <c r="AV5" s="161"/>
      <c r="AW5" s="161"/>
      <c r="AX5" s="161"/>
      <c r="AY5" s="161"/>
      <c r="AZ5" s="161"/>
      <c r="BA5" s="161"/>
      <c r="BB5" s="161"/>
      <c r="BC5" s="161"/>
      <c r="BD5" s="161"/>
      <c r="BE5" s="161"/>
      <c r="BF5" s="161"/>
      <c r="BG5" s="161"/>
      <c r="BH5" s="263" t="s">
        <v>537</v>
      </c>
      <c r="BI5" s="161"/>
      <c r="BJ5" s="161"/>
      <c r="BK5" s="161"/>
      <c r="BL5" s="161"/>
      <c r="BM5" s="161"/>
      <c r="BN5" s="161"/>
      <c r="BO5" s="161"/>
      <c r="BP5" s="161"/>
      <c r="BQ5" s="161"/>
      <c r="BR5" s="161"/>
      <c r="BS5" s="161"/>
      <c r="BT5" s="161"/>
      <c r="BU5" s="161"/>
      <c r="BV5" s="161"/>
      <c r="BW5" s="161"/>
      <c r="BX5" s="161"/>
      <c r="BY5" s="161"/>
      <c r="BZ5" s="161"/>
      <c r="CA5" s="161"/>
      <c r="CB5" s="161"/>
      <c r="CC5" s="161"/>
      <c r="CD5" s="161"/>
      <c r="CE5" s="161"/>
      <c r="CF5" s="161"/>
      <c r="CG5" s="162"/>
    </row>
    <row r="6" spans="1:85" x14ac:dyDescent="0.35">
      <c r="B6" s="56" t="s">
        <v>538</v>
      </c>
      <c r="AH6" s="161">
        <v>3524.5888739062602</v>
      </c>
      <c r="AI6" s="161">
        <v>3354.3680039905507</v>
      </c>
      <c r="AJ6" s="161">
        <v>3290.6851045276635</v>
      </c>
      <c r="AK6" s="161">
        <v>3773.8797774276013</v>
      </c>
      <c r="AL6" s="161">
        <v>3578.9083046101432</v>
      </c>
      <c r="AM6" s="161">
        <v>3576.0320531685929</v>
      </c>
      <c r="AN6" s="161">
        <v>4078.378886514065</v>
      </c>
      <c r="AO6" s="161">
        <v>4459.9066309099626</v>
      </c>
      <c r="AP6" s="161">
        <v>4558.2420867456412</v>
      </c>
      <c r="AQ6" s="161">
        <v>4650.0573637863417</v>
      </c>
      <c r="AR6" s="161">
        <v>5127.9674234346039</v>
      </c>
      <c r="AS6" s="161">
        <v>5246.8214773332356</v>
      </c>
      <c r="AT6" s="161">
        <v>5442.7419509375559</v>
      </c>
      <c r="AU6" s="161">
        <v>6141.4667262711091</v>
      </c>
      <c r="AV6" s="161">
        <v>8078.5952617838302</v>
      </c>
      <c r="AW6" s="161">
        <v>8299.2018359469275</v>
      </c>
      <c r="AX6" s="161">
        <v>8226.2696498596015</v>
      </c>
      <c r="AY6" s="161">
        <v>7810.9451358565739</v>
      </c>
      <c r="AZ6" s="161">
        <v>7412.7845495076645</v>
      </c>
      <c r="BA6" s="161">
        <v>7331.871199543235</v>
      </c>
      <c r="BB6" s="161">
        <v>6936.8377920210805</v>
      </c>
      <c r="BC6" s="161">
        <v>7152.9428369004354</v>
      </c>
      <c r="BD6" s="161">
        <v>7671.4290709571405</v>
      </c>
      <c r="BE6" s="161">
        <v>8259.9759201933575</v>
      </c>
      <c r="BF6" s="161">
        <v>8075.2666764450969</v>
      </c>
      <c r="BG6" s="161">
        <v>8543.278858970998</v>
      </c>
      <c r="BH6" s="239">
        <v>10209.018503709873</v>
      </c>
      <c r="BI6" s="161">
        <v>10696.040620215761</v>
      </c>
      <c r="BJ6" s="161">
        <v>11132.6734350061</v>
      </c>
      <c r="BK6" s="161">
        <v>11658.128736599147</v>
      </c>
      <c r="BL6" s="161">
        <v>11764.669549416829</v>
      </c>
      <c r="BM6" s="161">
        <v>12249.712154983288</v>
      </c>
      <c r="BN6" s="161">
        <v>12189.660693063923</v>
      </c>
      <c r="BO6" s="161">
        <v>11701.77155480386</v>
      </c>
      <c r="BP6" s="161">
        <v>10717.321922300574</v>
      </c>
      <c r="BQ6" s="161">
        <v>9859.1060032714486</v>
      </c>
      <c r="BR6" s="161">
        <v>9096.2773916015012</v>
      </c>
      <c r="BS6" s="161">
        <v>8348.3562008126137</v>
      </c>
      <c r="BT6" s="161">
        <v>7609.1383362295364</v>
      </c>
      <c r="BU6" s="161">
        <v>7097.3354717037364</v>
      </c>
      <c r="BV6" s="161">
        <v>6655.9857168472054</v>
      </c>
      <c r="BW6" s="161">
        <v>6402.0050772946597</v>
      </c>
      <c r="BX6" s="161">
        <v>6088.0564063528818</v>
      </c>
      <c r="BY6" s="161">
        <v>5838.183953605032</v>
      </c>
      <c r="BZ6" s="161">
        <v>5567.3158374252771</v>
      </c>
      <c r="CA6" s="161">
        <v>5825.0646900211268</v>
      </c>
      <c r="CB6" s="161">
        <v>6044.1227408724344</v>
      </c>
      <c r="CC6" s="161">
        <v>5945.6625462601423</v>
      </c>
      <c r="CD6" s="161">
        <v>5805.7325768311812</v>
      </c>
      <c r="CE6" s="161">
        <v>5524.5808275754107</v>
      </c>
      <c r="CF6" s="161">
        <v>5375.3783224374729</v>
      </c>
      <c r="CG6" s="162">
        <v>5276.6245838014738</v>
      </c>
    </row>
    <row r="7" spans="1:85" x14ac:dyDescent="0.35">
      <c r="B7" s="56" t="s">
        <v>539</v>
      </c>
      <c r="AH7" s="161">
        <v>816.74964992480182</v>
      </c>
      <c r="AI7" s="161">
        <v>784.83610349778917</v>
      </c>
      <c r="AJ7" s="161">
        <v>776.40306992970932</v>
      </c>
      <c r="AK7" s="161">
        <v>808.5747632158517</v>
      </c>
      <c r="AL7" s="161">
        <v>985.05552698621364</v>
      </c>
      <c r="AM7" s="161">
        <v>1107.2992651943357</v>
      </c>
      <c r="AN7" s="161">
        <v>1210.8223271147729</v>
      </c>
      <c r="AO7" s="161">
        <v>1405.3097480328986</v>
      </c>
      <c r="AP7" s="161">
        <v>1685.1114435911525</v>
      </c>
      <c r="AQ7" s="161">
        <v>1734.1700587945252</v>
      </c>
      <c r="AR7" s="161">
        <v>2135.2966357681426</v>
      </c>
      <c r="AS7" s="161">
        <v>2308.536135345721</v>
      </c>
      <c r="AT7" s="161">
        <v>2554.6770645214283</v>
      </c>
      <c r="AU7" s="161">
        <v>3115.2690174232348</v>
      </c>
      <c r="AV7" s="161">
        <v>4115.1428117294781</v>
      </c>
      <c r="AW7" s="161">
        <v>4968.1436733086712</v>
      </c>
      <c r="AX7" s="161">
        <v>5716.3143598671659</v>
      </c>
      <c r="AY7" s="161">
        <v>6472.9591635107718</v>
      </c>
      <c r="AZ7" s="161">
        <v>6814.3212097308988</v>
      </c>
      <c r="BA7" s="161">
        <v>7149.2059748527854</v>
      </c>
      <c r="BB7" s="161">
        <v>7375.781106299286</v>
      </c>
      <c r="BC7" s="161">
        <v>7663.7321957904423</v>
      </c>
      <c r="BD7" s="161">
        <v>8242.8053509673791</v>
      </c>
      <c r="BE7" s="161">
        <v>8781.0577716010084</v>
      </c>
      <c r="BF7" s="161">
        <v>8595.7287793649521</v>
      </c>
      <c r="BG7" s="161">
        <v>8814.1576957328471</v>
      </c>
      <c r="BH7" s="239">
        <v>8064.872287288772</v>
      </c>
      <c r="BI7" s="161">
        <v>7543.4815902708469</v>
      </c>
      <c r="BJ7" s="161">
        <v>7414.0379414657009</v>
      </c>
      <c r="BK7" s="161">
        <v>8002.2407279154359</v>
      </c>
      <c r="BL7" s="161">
        <v>7882.842448727637</v>
      </c>
      <c r="BM7" s="161">
        <v>8546.3743973378878</v>
      </c>
      <c r="BN7" s="161">
        <v>8743.3748657848591</v>
      </c>
      <c r="BO7" s="161">
        <v>9007.0414558122902</v>
      </c>
      <c r="BP7" s="161">
        <v>9937.4211163321579</v>
      </c>
      <c r="BQ7" s="161">
        <v>11046.359119394636</v>
      </c>
      <c r="BR7" s="161">
        <v>12706.839206897106</v>
      </c>
      <c r="BS7" s="161">
        <v>13799.801048625148</v>
      </c>
      <c r="BT7" s="161">
        <v>13757.03523287803</v>
      </c>
      <c r="BU7" s="161">
        <v>14109.03185316169</v>
      </c>
      <c r="BV7" s="161">
        <v>13646.593952410585</v>
      </c>
      <c r="BW7" s="161">
        <v>11815.623442726568</v>
      </c>
      <c r="BX7" s="161">
        <v>10586.485257791335</v>
      </c>
      <c r="BY7" s="161">
        <v>9881.5995250525175</v>
      </c>
      <c r="BZ7" s="161">
        <v>8530.3376462058986</v>
      </c>
      <c r="CA7" s="161">
        <v>7933.7909120317145</v>
      </c>
      <c r="CB7" s="161">
        <v>7325.9211660385945</v>
      </c>
      <c r="CC7" s="161">
        <v>2901.4210434537686</v>
      </c>
      <c r="CD7" s="161">
        <v>36.557859147574256</v>
      </c>
      <c r="CE7" s="161">
        <v>-2.9407625708893974</v>
      </c>
      <c r="CF7" s="161">
        <v>-2.9480259546684544</v>
      </c>
      <c r="CG7" s="162">
        <v>-2.9568915616326263</v>
      </c>
    </row>
    <row r="8" spans="1:85" x14ac:dyDescent="0.35">
      <c r="B8" s="56" t="s">
        <v>540</v>
      </c>
      <c r="AH8" s="161">
        <v>2098.41833134526</v>
      </c>
      <c r="AI8" s="161">
        <v>1908.3343612446242</v>
      </c>
      <c r="AJ8" s="161">
        <v>1968.0915028450772</v>
      </c>
      <c r="AK8" s="161">
        <v>2305.7448626612836</v>
      </c>
      <c r="AL8" s="161">
        <v>2966.5764905376318</v>
      </c>
      <c r="AM8" s="161">
        <v>3470.7478607402786</v>
      </c>
      <c r="AN8" s="161">
        <v>3725.0794539564968</v>
      </c>
      <c r="AO8" s="161">
        <v>4271.2307851092501</v>
      </c>
      <c r="AP8" s="161">
        <v>4636.4012446116494</v>
      </c>
      <c r="AQ8" s="161">
        <v>4715.0518123271931</v>
      </c>
      <c r="AR8" s="161">
        <v>4873.5656375951648</v>
      </c>
      <c r="AS8" s="161">
        <v>4939.5507108838601</v>
      </c>
      <c r="AT8" s="161">
        <v>5398.5211556438562</v>
      </c>
      <c r="AU8" s="161">
        <v>6368.5985631382782</v>
      </c>
      <c r="AV8" s="161">
        <v>7471.8338150833279</v>
      </c>
      <c r="AW8" s="161">
        <v>7869.3878794774746</v>
      </c>
      <c r="AX8" s="161">
        <v>8396.225334235638</v>
      </c>
      <c r="AY8" s="161">
        <v>8568.3335916739416</v>
      </c>
      <c r="AZ8" s="161">
        <v>8380.4298196662003</v>
      </c>
      <c r="BA8" s="161">
        <v>7978.972474244506</v>
      </c>
      <c r="BB8" s="161">
        <v>7554.0419282550638</v>
      </c>
      <c r="BC8" s="161">
        <v>7497.2527010411068</v>
      </c>
      <c r="BD8" s="161">
        <v>8119.1632707028684</v>
      </c>
      <c r="BE8" s="161">
        <v>8322.5793935073507</v>
      </c>
      <c r="BF8" s="161">
        <v>8330.9954605787279</v>
      </c>
      <c r="BG8" s="161">
        <v>8548.2360549624846</v>
      </c>
      <c r="BH8" s="239">
        <v>7859.8813550683344</v>
      </c>
      <c r="BI8" s="161">
        <v>6562.8343162311885</v>
      </c>
      <c r="BJ8" s="161">
        <v>5842.1913121668258</v>
      </c>
      <c r="BK8" s="161">
        <v>5357.793207392222</v>
      </c>
      <c r="BL8" s="161">
        <v>4675.3175051444705</v>
      </c>
      <c r="BM8" s="161">
        <v>4283.2030485585283</v>
      </c>
      <c r="BN8" s="161">
        <v>3824.9439825332706</v>
      </c>
      <c r="BO8" s="161">
        <v>3348.8452938143196</v>
      </c>
      <c r="BP8" s="161">
        <v>3011.4794935358836</v>
      </c>
      <c r="BQ8" s="161">
        <v>2599.3996038656637</v>
      </c>
      <c r="BR8" s="161">
        <v>2349.9103687260008</v>
      </c>
      <c r="BS8" s="161">
        <v>2140.1423309283896</v>
      </c>
      <c r="BT8" s="161">
        <v>1876.7399449010188</v>
      </c>
      <c r="BU8" s="161">
        <v>1777.6751892182797</v>
      </c>
      <c r="BV8" s="161">
        <v>1454.9098431340867</v>
      </c>
      <c r="BW8" s="161">
        <v>908.3883277311387</v>
      </c>
      <c r="BX8" s="161">
        <v>672.97253200545151</v>
      </c>
      <c r="BY8" s="161">
        <v>430.34303931467286</v>
      </c>
      <c r="BZ8" s="161">
        <v>396.04455809886207</v>
      </c>
      <c r="CA8" s="161">
        <v>247.52175216768381</v>
      </c>
      <c r="CB8" s="161">
        <v>87.887325282433707</v>
      </c>
      <c r="CC8" s="161">
        <v>3.1133760360330703E-2</v>
      </c>
      <c r="CD8" s="161">
        <v>-6.8438136130203497E-2</v>
      </c>
      <c r="CE8" s="161">
        <v>-0.84495381876166509</v>
      </c>
      <c r="CF8" s="161">
        <v>-1.0106021867085169</v>
      </c>
      <c r="CG8" s="162">
        <v>-1.0277512648121905</v>
      </c>
    </row>
    <row r="9" spans="1:85" x14ac:dyDescent="0.35">
      <c r="B9" s="56" t="s">
        <v>541</v>
      </c>
      <c r="AH9" s="161">
        <v>3235.5851516251764</v>
      </c>
      <c r="AI9" s="161">
        <v>2811.4334392420801</v>
      </c>
      <c r="AJ9" s="161">
        <v>3584.0932414197046</v>
      </c>
      <c r="AK9" s="161">
        <v>6174.7342675398804</v>
      </c>
      <c r="AL9" s="161">
        <v>9763.079296423206</v>
      </c>
      <c r="AM9" s="161">
        <v>11824.503956517874</v>
      </c>
      <c r="AN9" s="161">
        <v>12794.241586793492</v>
      </c>
      <c r="AO9" s="161">
        <v>13708.276106969062</v>
      </c>
      <c r="AP9" s="161">
        <v>13555.92434028059</v>
      </c>
      <c r="AQ9" s="161">
        <v>11772.858065240516</v>
      </c>
      <c r="AR9" s="161">
        <v>8422.2516268315994</v>
      </c>
      <c r="AS9" s="161">
        <v>6733.6569535416766</v>
      </c>
      <c r="AT9" s="161">
        <v>6942.7238882818365</v>
      </c>
      <c r="AU9" s="161">
        <v>9352.487400412856</v>
      </c>
      <c r="AV9" s="161">
        <v>11656.320792150007</v>
      </c>
      <c r="AW9" s="161">
        <v>12087.464060123768</v>
      </c>
      <c r="AX9" s="161">
        <v>10742.442830743843</v>
      </c>
      <c r="AY9" s="161">
        <v>9689.3488658015067</v>
      </c>
      <c r="AZ9" s="161">
        <v>8145.7369803969259</v>
      </c>
      <c r="BA9" s="161">
        <v>6642.9084964347121</v>
      </c>
      <c r="BB9" s="161">
        <v>5910.3027225668993</v>
      </c>
      <c r="BC9" s="161">
        <v>5289.6343346055774</v>
      </c>
      <c r="BD9" s="161">
        <v>4562.1417308702103</v>
      </c>
      <c r="BE9" s="161">
        <v>3932.6194628025537</v>
      </c>
      <c r="BF9" s="161">
        <v>3791.7521616020945</v>
      </c>
      <c r="BG9" s="161">
        <v>3613.680477572263</v>
      </c>
      <c r="BH9" s="239">
        <v>3008.0958439792616</v>
      </c>
      <c r="BI9" s="161">
        <v>3037.5065055143264</v>
      </c>
      <c r="BJ9" s="161">
        <v>3179.8429593727601</v>
      </c>
      <c r="BK9" s="161">
        <v>2876.0414511264357</v>
      </c>
      <c r="BL9" s="161">
        <v>3251.6482024765619</v>
      </c>
      <c r="BM9" s="161">
        <v>5417.9264562733724</v>
      </c>
      <c r="BN9" s="161">
        <v>5431.1504635651363</v>
      </c>
      <c r="BO9" s="161">
        <v>6080.5447892311959</v>
      </c>
      <c r="BP9" s="161">
        <v>6431.7437315763063</v>
      </c>
      <c r="BQ9" s="161">
        <v>5336.375077204546</v>
      </c>
      <c r="BR9" s="161">
        <v>3728.9724101736601</v>
      </c>
      <c r="BS9" s="161">
        <v>2751.7224512235193</v>
      </c>
      <c r="BT9" s="161">
        <v>2163.9278673683043</v>
      </c>
      <c r="BU9" s="161">
        <v>1907.6258017654125</v>
      </c>
      <c r="BV9" s="161">
        <v>1481.3267020493945</v>
      </c>
      <c r="BW9" s="161">
        <v>762.76822656572153</v>
      </c>
      <c r="BX9" s="161">
        <v>522.49750827489981</v>
      </c>
      <c r="BY9" s="161">
        <v>362.3176445476293</v>
      </c>
      <c r="BZ9" s="161">
        <v>253.9795802783367</v>
      </c>
      <c r="CA9" s="161">
        <v>154.19144383940758</v>
      </c>
      <c r="CB9" s="161">
        <v>87.662285354633369</v>
      </c>
      <c r="CC9" s="161">
        <v>0.24968879096302019</v>
      </c>
      <c r="CD9" s="161">
        <v>-0.13534508675139525</v>
      </c>
      <c r="CE9" s="161">
        <v>-0.13576961767228665</v>
      </c>
      <c r="CF9" s="161">
        <v>-0.13615829937660096</v>
      </c>
      <c r="CG9" s="162">
        <v>-0.13662971244960237</v>
      </c>
    </row>
    <row r="10" spans="1:85" x14ac:dyDescent="0.35">
      <c r="B10" s="56" t="s">
        <v>542</v>
      </c>
      <c r="AH10" s="161">
        <v>131.93648191092953</v>
      </c>
      <c r="AI10" s="161">
        <v>145.14092324959114</v>
      </c>
      <c r="AJ10" s="161">
        <v>153.4750254512216</v>
      </c>
      <c r="AK10" s="161">
        <v>188.91246740588534</v>
      </c>
      <c r="AL10" s="161">
        <v>247.21470754480265</v>
      </c>
      <c r="AM10" s="161">
        <v>323.11355607310128</v>
      </c>
      <c r="AN10" s="161">
        <v>384.17025676162768</v>
      </c>
      <c r="AO10" s="161">
        <v>377.35169160142647</v>
      </c>
      <c r="AP10" s="161">
        <v>465.82858088141325</v>
      </c>
      <c r="AQ10" s="161">
        <v>632.21872671555093</v>
      </c>
      <c r="AR10" s="161">
        <v>412.12331441639026</v>
      </c>
      <c r="AS10" s="161">
        <v>414.61513739025145</v>
      </c>
      <c r="AT10" s="161">
        <v>663.64012047528627</v>
      </c>
      <c r="AU10" s="161">
        <v>955.34077670763088</v>
      </c>
      <c r="AV10" s="161">
        <v>728.08773197860387</v>
      </c>
      <c r="AW10" s="161">
        <v>717.66921222791234</v>
      </c>
      <c r="AX10" s="161">
        <v>883.03999289074682</v>
      </c>
      <c r="AY10" s="161">
        <v>993.51083612925788</v>
      </c>
      <c r="AZ10" s="161">
        <v>875.72868480743296</v>
      </c>
      <c r="BA10" s="161">
        <v>791.51756728978489</v>
      </c>
      <c r="BB10" s="161">
        <v>733.53369843286487</v>
      </c>
      <c r="BC10" s="161">
        <v>543.55933398146192</v>
      </c>
      <c r="BD10" s="161">
        <v>547.447790749349</v>
      </c>
      <c r="BE10" s="161">
        <v>600.08581332236258</v>
      </c>
      <c r="BF10" s="161">
        <v>638.08781853920743</v>
      </c>
      <c r="BG10" s="161">
        <v>854.00691332806571</v>
      </c>
      <c r="BH10" s="239">
        <v>1223.4532410024156</v>
      </c>
      <c r="BI10" s="161">
        <v>1123.1483781226725</v>
      </c>
      <c r="BJ10" s="161">
        <v>1069.827957962329</v>
      </c>
      <c r="BK10" s="161">
        <v>926.32934173204603</v>
      </c>
      <c r="BL10" s="161">
        <v>801.26900228701766</v>
      </c>
      <c r="BM10" s="161">
        <v>823.56285386111927</v>
      </c>
      <c r="BN10" s="161">
        <v>939.29194278470516</v>
      </c>
      <c r="BO10" s="161">
        <v>945.39825162417003</v>
      </c>
      <c r="BP10" s="161">
        <v>1011.6953435507182</v>
      </c>
      <c r="BQ10" s="161">
        <v>1028.6052538571812</v>
      </c>
      <c r="BR10" s="161">
        <v>1016.3811212012632</v>
      </c>
      <c r="BS10" s="161">
        <v>1026.752289606801</v>
      </c>
      <c r="BT10" s="161">
        <v>986.83075133104956</v>
      </c>
      <c r="BU10" s="161">
        <v>1011.9129764275754</v>
      </c>
      <c r="BV10" s="161">
        <v>922.92598642967698</v>
      </c>
      <c r="BW10" s="161">
        <v>829.88263972402274</v>
      </c>
      <c r="BX10" s="161">
        <v>614.81226681429507</v>
      </c>
      <c r="BY10" s="161">
        <v>495.69085722590444</v>
      </c>
      <c r="BZ10" s="161">
        <v>579.29652557722943</v>
      </c>
      <c r="CA10" s="161">
        <v>441.45843975162853</v>
      </c>
      <c r="CB10" s="161">
        <v>191.07256131390014</v>
      </c>
      <c r="CC10" s="161">
        <v>1.4282093073385739E-2</v>
      </c>
      <c r="CD10" s="161">
        <v>-0.11286345387543301</v>
      </c>
      <c r="CE10" s="161">
        <v>-1.3934395607917704</v>
      </c>
      <c r="CF10" s="161">
        <v>-1.6666154243153142</v>
      </c>
      <c r="CG10" s="162">
        <v>-1.6948965011388839</v>
      </c>
    </row>
    <row r="11" spans="1:85" ht="26.25" customHeight="1" x14ac:dyDescent="0.35">
      <c r="B11" s="58" t="s">
        <v>543</v>
      </c>
      <c r="AH11" s="161">
        <v>6282.6896148061678</v>
      </c>
      <c r="AI11" s="161">
        <v>5649.7448272340844</v>
      </c>
      <c r="AJ11" s="161">
        <v>6482.0628396457132</v>
      </c>
      <c r="AK11" s="161">
        <v>9477.9663608229021</v>
      </c>
      <c r="AL11" s="161">
        <v>13961.926021491854</v>
      </c>
      <c r="AM11" s="161">
        <v>16725.664638525592</v>
      </c>
      <c r="AN11" s="161">
        <v>18114.313624626389</v>
      </c>
      <c r="AO11" s="161">
        <v>19762.168331712637</v>
      </c>
      <c r="AP11" s="161">
        <v>20343.265609364804</v>
      </c>
      <c r="AQ11" s="161">
        <v>18854.298663077785</v>
      </c>
      <c r="AR11" s="161">
        <v>15843.237214611298</v>
      </c>
      <c r="AS11" s="161">
        <v>14396.358937161509</v>
      </c>
      <c r="AT11" s="161">
        <v>15559.562228922407</v>
      </c>
      <c r="AU11" s="161">
        <v>19791.695757681999</v>
      </c>
      <c r="AV11" s="161">
        <v>23971.385150941416</v>
      </c>
      <c r="AW11" s="161">
        <v>25642.664825137825</v>
      </c>
      <c r="AX11" s="161">
        <v>25738.022517737394</v>
      </c>
      <c r="AY11" s="161">
        <v>25724.152457115477</v>
      </c>
      <c r="AZ11" s="161">
        <v>24216.216694601459</v>
      </c>
      <c r="BA11" s="161">
        <v>22562.604512821788</v>
      </c>
      <c r="BB11" s="161">
        <v>21573.659455554116</v>
      </c>
      <c r="BC11" s="161">
        <v>20994.178565418588</v>
      </c>
      <c r="BD11" s="161">
        <v>21471.558143289807</v>
      </c>
      <c r="BE11" s="161">
        <v>21636.342441233275</v>
      </c>
      <c r="BF11" s="161">
        <v>21356.564220084983</v>
      </c>
      <c r="BG11" s="161">
        <v>21830.08114159566</v>
      </c>
      <c r="BH11" s="239">
        <v>20156.302727338782</v>
      </c>
      <c r="BI11" s="161">
        <v>18266.970790139036</v>
      </c>
      <c r="BJ11" s="161">
        <v>17505.900170967616</v>
      </c>
      <c r="BK11" s="161">
        <v>17162.404728166141</v>
      </c>
      <c r="BL11" s="161">
        <v>16611.077158635686</v>
      </c>
      <c r="BM11" s="161">
        <v>19071.066756030905</v>
      </c>
      <c r="BN11" s="161">
        <v>18938.76125466797</v>
      </c>
      <c r="BO11" s="161">
        <v>19381.829790481977</v>
      </c>
      <c r="BP11" s="161">
        <v>20392.339684995066</v>
      </c>
      <c r="BQ11" s="161">
        <v>20010.739054322024</v>
      </c>
      <c r="BR11" s="161">
        <v>19802.103106998031</v>
      </c>
      <c r="BS11" s="161">
        <v>19718.418120383856</v>
      </c>
      <c r="BT11" s="161">
        <v>18784.533796478401</v>
      </c>
      <c r="BU11" s="161">
        <v>18806.24582057296</v>
      </c>
      <c r="BV11" s="161">
        <v>17505.756484023743</v>
      </c>
      <c r="BW11" s="161">
        <v>14316.662636747451</v>
      </c>
      <c r="BX11" s="161">
        <v>12396.76756488598</v>
      </c>
      <c r="BY11" s="161">
        <v>11169.951066140728</v>
      </c>
      <c r="BZ11" s="161">
        <v>9759.6583101603283</v>
      </c>
      <c r="CA11" s="161">
        <v>8776.9625477904337</v>
      </c>
      <c r="CB11" s="161">
        <v>7692.5433379895612</v>
      </c>
      <c r="CC11" s="161">
        <v>2901.7161480981649</v>
      </c>
      <c r="CD11" s="161">
        <v>36.241212470817224</v>
      </c>
      <c r="CE11" s="161">
        <v>-5.31492556811512</v>
      </c>
      <c r="CF11" s="161">
        <v>-5.7614018650688861</v>
      </c>
      <c r="CG11" s="162">
        <v>-5.8161690400333033</v>
      </c>
    </row>
    <row r="12" spans="1:85" x14ac:dyDescent="0.35">
      <c r="B12" s="58" t="s">
        <v>544</v>
      </c>
      <c r="AH12" s="161">
        <v>9807.2784887124271</v>
      </c>
      <c r="AI12" s="161">
        <v>9004.1128312246346</v>
      </c>
      <c r="AJ12" s="161">
        <v>9772.7479441733758</v>
      </c>
      <c r="AK12" s="161">
        <v>13251.846138250503</v>
      </c>
      <c r="AL12" s="161">
        <v>17540.834326101998</v>
      </c>
      <c r="AM12" s="161">
        <v>20301.696691694182</v>
      </c>
      <c r="AN12" s="161">
        <v>22192.692511140456</v>
      </c>
      <c r="AO12" s="161">
        <v>24222.074962622599</v>
      </c>
      <c r="AP12" s="161">
        <v>24901.507696110446</v>
      </c>
      <c r="AQ12" s="161">
        <v>23504.356026864127</v>
      </c>
      <c r="AR12" s="161">
        <v>20971.2046380459</v>
      </c>
      <c r="AS12" s="161">
        <v>19643.180414494745</v>
      </c>
      <c r="AT12" s="161">
        <v>21002.304179859962</v>
      </c>
      <c r="AU12" s="161">
        <v>25933.16248395311</v>
      </c>
      <c r="AV12" s="161">
        <v>32049.980412725246</v>
      </c>
      <c r="AW12" s="161">
        <v>33941.86666108475</v>
      </c>
      <c r="AX12" s="161">
        <v>33964.292167596992</v>
      </c>
      <c r="AY12" s="161">
        <v>33535.097592972052</v>
      </c>
      <c r="AZ12" s="161">
        <v>31629.001244109124</v>
      </c>
      <c r="BA12" s="161">
        <v>29894.475712365023</v>
      </c>
      <c r="BB12" s="161">
        <v>28510.497247575197</v>
      </c>
      <c r="BC12" s="161">
        <v>28147.121402319022</v>
      </c>
      <c r="BD12" s="161">
        <v>29142.987214246947</v>
      </c>
      <c r="BE12" s="161">
        <v>29896.318361426635</v>
      </c>
      <c r="BF12" s="161">
        <v>29431.830896530078</v>
      </c>
      <c r="BG12" s="161">
        <v>30373.360000566656</v>
      </c>
      <c r="BH12" s="239">
        <v>30365.321231048652</v>
      </c>
      <c r="BI12" s="161">
        <v>28963.011410354793</v>
      </c>
      <c r="BJ12" s="161">
        <v>28638.573605973714</v>
      </c>
      <c r="BK12" s="161">
        <v>28820.533464765285</v>
      </c>
      <c r="BL12" s="161">
        <v>28375.746708052517</v>
      </c>
      <c r="BM12" s="161">
        <v>31320.778911014197</v>
      </c>
      <c r="BN12" s="161">
        <v>31128.421947731895</v>
      </c>
      <c r="BO12" s="161">
        <v>31083.601345285835</v>
      </c>
      <c r="BP12" s="161">
        <v>31109.661607295642</v>
      </c>
      <c r="BQ12" s="161">
        <v>29869.845057593477</v>
      </c>
      <c r="BR12" s="161">
        <v>28898.38049859953</v>
      </c>
      <c r="BS12" s="161">
        <v>28066.77432119647</v>
      </c>
      <c r="BT12" s="161">
        <v>26393.672132707939</v>
      </c>
      <c r="BU12" s="161">
        <v>25903.581292276696</v>
      </c>
      <c r="BV12" s="161">
        <v>24161.742200870947</v>
      </c>
      <c r="BW12" s="161">
        <v>20718.667714042112</v>
      </c>
      <c r="BX12" s="161">
        <v>18484.823971238864</v>
      </c>
      <c r="BY12" s="161">
        <v>17008.135019745758</v>
      </c>
      <c r="BZ12" s="161">
        <v>15326.974147585608</v>
      </c>
      <c r="CA12" s="161">
        <v>14602.027237811561</v>
      </c>
      <c r="CB12" s="161">
        <v>13736.666078861996</v>
      </c>
      <c r="CC12" s="161">
        <v>8847.3786943583073</v>
      </c>
      <c r="CD12" s="161">
        <v>5841.9737893019983</v>
      </c>
      <c r="CE12" s="161">
        <v>5519.2659020072952</v>
      </c>
      <c r="CF12" s="161">
        <v>5369.6169205724036</v>
      </c>
      <c r="CG12" s="162">
        <v>5270.80841476144</v>
      </c>
    </row>
    <row r="13" spans="1:85" ht="25.5" customHeight="1" x14ac:dyDescent="0.35">
      <c r="B13" s="63" t="s">
        <v>545</v>
      </c>
      <c r="AH13" s="161"/>
      <c r="AI13" s="161"/>
      <c r="AJ13" s="161"/>
      <c r="AK13" s="161"/>
      <c r="AL13" s="161"/>
      <c r="AM13" s="161"/>
      <c r="AN13" s="161"/>
      <c r="AO13" s="161"/>
      <c r="AP13" s="161"/>
      <c r="AQ13" s="161"/>
      <c r="AR13" s="161"/>
      <c r="AS13" s="161"/>
      <c r="AT13" s="161"/>
      <c r="AU13" s="161"/>
      <c r="AV13" s="161"/>
      <c r="AW13" s="161"/>
      <c r="AX13" s="161"/>
      <c r="AY13" s="161"/>
      <c r="AZ13" s="161"/>
      <c r="BA13" s="161"/>
      <c r="BB13" s="161"/>
      <c r="BC13" s="161"/>
      <c r="BD13" s="161"/>
      <c r="BE13" s="161"/>
      <c r="BF13" s="161"/>
      <c r="BG13" s="161"/>
      <c r="BH13" s="239"/>
      <c r="BI13" s="161"/>
      <c r="BJ13" s="161"/>
      <c r="BK13" s="161"/>
      <c r="BL13" s="161"/>
      <c r="BM13" s="161"/>
      <c r="BN13" s="161"/>
      <c r="BO13" s="161"/>
      <c r="BP13" s="161"/>
      <c r="BQ13" s="161"/>
      <c r="BR13" s="161"/>
      <c r="BS13" s="161"/>
      <c r="BT13" s="161"/>
      <c r="BU13" s="161"/>
      <c r="BV13" s="161"/>
      <c r="BW13" s="161"/>
      <c r="BX13" s="161"/>
      <c r="BY13" s="161"/>
      <c r="BZ13" s="161"/>
      <c r="CA13" s="161"/>
      <c r="CB13" s="161"/>
      <c r="CC13" s="161"/>
      <c r="CD13" s="161"/>
      <c r="CE13" s="161"/>
      <c r="CF13" s="161"/>
      <c r="CG13" s="162"/>
    </row>
    <row r="14" spans="1:85" x14ac:dyDescent="0.35">
      <c r="B14" s="56" t="s">
        <v>538</v>
      </c>
      <c r="AH14" s="161"/>
      <c r="AI14" s="161"/>
      <c r="AJ14" s="161"/>
      <c r="AK14" s="161"/>
      <c r="AL14" s="161"/>
      <c r="AM14" s="161"/>
      <c r="AN14" s="161"/>
      <c r="AO14" s="161"/>
      <c r="AP14" s="161"/>
      <c r="AQ14" s="161"/>
      <c r="AR14" s="161"/>
      <c r="AS14" s="161"/>
      <c r="AT14" s="161"/>
      <c r="AU14" s="161"/>
      <c r="AV14" s="161"/>
      <c r="AW14" s="161"/>
      <c r="AX14" s="161"/>
      <c r="AY14" s="161"/>
      <c r="AZ14" s="161"/>
      <c r="BA14" s="161">
        <v>226.96334866798878</v>
      </c>
      <c r="BB14" s="161">
        <v>253.35744877918265</v>
      </c>
      <c r="BC14" s="161">
        <v>207.53317514530443</v>
      </c>
      <c r="BD14" s="161">
        <v>235.02340852983289</v>
      </c>
      <c r="BE14" s="161">
        <v>221.66678355677251</v>
      </c>
      <c r="BF14" s="161">
        <v>180.96723816162077</v>
      </c>
      <c r="BG14" s="161">
        <v>177.65682673975149</v>
      </c>
      <c r="BH14" s="239">
        <v>193.55806747912737</v>
      </c>
      <c r="BI14" s="161">
        <v>223.36557370823303</v>
      </c>
      <c r="BJ14" s="161">
        <v>231.29102440150859</v>
      </c>
      <c r="BK14" s="161">
        <v>266.48508434705974</v>
      </c>
      <c r="BL14" s="161">
        <v>262.98745158524292</v>
      </c>
      <c r="BM14" s="161">
        <v>254.52154203385356</v>
      </c>
      <c r="BN14" s="161">
        <v>206.16432481787518</v>
      </c>
      <c r="BO14" s="161">
        <v>145.17942747180069</v>
      </c>
      <c r="BP14" s="161">
        <v>131.98891773060424</v>
      </c>
      <c r="BQ14" s="161">
        <v>118.31167787656445</v>
      </c>
      <c r="BR14" s="161">
        <v>102.9128362706209</v>
      </c>
      <c r="BS14" s="161">
        <v>79.106525820241643</v>
      </c>
      <c r="BT14" s="161">
        <v>58.959690875940005</v>
      </c>
      <c r="BU14" s="161">
        <v>48.394096889670934</v>
      </c>
      <c r="BV14" s="161"/>
      <c r="BW14" s="161"/>
      <c r="BX14" s="161"/>
      <c r="BY14" s="161"/>
      <c r="BZ14" s="161"/>
      <c r="CA14" s="161"/>
      <c r="CB14" s="161"/>
      <c r="CC14" s="161"/>
      <c r="CD14" s="161"/>
      <c r="CE14" s="161"/>
      <c r="CF14" s="161"/>
      <c r="CG14" s="162"/>
    </row>
    <row r="15" spans="1:85" x14ac:dyDescent="0.35">
      <c r="B15" s="56" t="s">
        <v>393</v>
      </c>
      <c r="AH15" s="161"/>
      <c r="AI15" s="161"/>
      <c r="AJ15" s="161"/>
      <c r="AK15" s="161"/>
      <c r="AL15" s="161"/>
      <c r="AM15" s="161"/>
      <c r="AN15" s="161"/>
      <c r="AO15" s="161"/>
      <c r="AP15" s="161"/>
      <c r="AQ15" s="161"/>
      <c r="AR15" s="161"/>
      <c r="AS15" s="161"/>
      <c r="AT15" s="161"/>
      <c r="AU15" s="161"/>
      <c r="AV15" s="161"/>
      <c r="AW15" s="161"/>
      <c r="AX15" s="161"/>
      <c r="AY15" s="161"/>
      <c r="AZ15" s="161"/>
      <c r="BA15" s="161"/>
      <c r="BB15" s="161"/>
      <c r="BC15" s="161"/>
      <c r="BD15" s="161"/>
      <c r="BE15" s="161"/>
      <c r="BF15" s="161"/>
      <c r="BG15" s="161"/>
      <c r="BH15" s="161"/>
      <c r="BI15" s="161"/>
      <c r="BJ15" s="161"/>
      <c r="BK15" s="161"/>
      <c r="BL15" s="161">
        <v>0.82336049826093893</v>
      </c>
      <c r="BM15" s="161">
        <v>38.907553604866195</v>
      </c>
      <c r="BN15" s="161">
        <v>75.81465936099633</v>
      </c>
      <c r="BO15" s="161">
        <v>85.098916615848935</v>
      </c>
      <c r="BP15" s="161">
        <v>133.29010410118283</v>
      </c>
      <c r="BQ15" s="161">
        <v>133.09420515052838</v>
      </c>
      <c r="BR15" s="161">
        <v>146.43941266913049</v>
      </c>
      <c r="BS15" s="161">
        <v>143.03603716169957</v>
      </c>
      <c r="BT15" s="161">
        <v>134.47193084951036</v>
      </c>
      <c r="BU15" s="161">
        <v>111.2361183270412</v>
      </c>
      <c r="BV15" s="161"/>
      <c r="BW15" s="161"/>
      <c r="BX15" s="161"/>
      <c r="BY15" s="161"/>
      <c r="BZ15" s="161"/>
      <c r="CA15" s="161"/>
      <c r="CB15" s="161"/>
      <c r="CC15" s="161"/>
      <c r="CD15" s="161"/>
      <c r="CE15" s="161"/>
      <c r="CF15" s="161"/>
      <c r="CG15" s="162"/>
    </row>
    <row r="16" spans="1:85" x14ac:dyDescent="0.35">
      <c r="B16" s="200" t="s">
        <v>546</v>
      </c>
      <c r="AH16" s="161"/>
      <c r="AI16" s="161"/>
      <c r="AJ16" s="161"/>
      <c r="AK16" s="161"/>
      <c r="AL16" s="161"/>
      <c r="AM16" s="161"/>
      <c r="AN16" s="161"/>
      <c r="AO16" s="161"/>
      <c r="AP16" s="161"/>
      <c r="AQ16" s="161"/>
      <c r="AR16" s="161"/>
      <c r="AS16" s="161"/>
      <c r="AT16" s="161"/>
      <c r="AU16" s="161"/>
      <c r="AV16" s="161"/>
      <c r="AW16" s="161"/>
      <c r="AX16" s="161"/>
      <c r="AY16" s="161"/>
      <c r="AZ16" s="161"/>
      <c r="BA16" s="161"/>
      <c r="BB16" s="161"/>
      <c r="BC16" s="161"/>
      <c r="BD16" s="161"/>
      <c r="BE16" s="161"/>
      <c r="BF16" s="161"/>
      <c r="BG16" s="161"/>
      <c r="BH16" s="161"/>
      <c r="BI16" s="161"/>
      <c r="BJ16" s="161"/>
      <c r="BK16" s="161"/>
      <c r="BL16" s="161">
        <v>0.76468919517927825</v>
      </c>
      <c r="BM16" s="161">
        <v>27.317292805993894</v>
      </c>
      <c r="BN16" s="161">
        <v>34.742864464223004</v>
      </c>
      <c r="BO16" s="161">
        <v>29.760871334001099</v>
      </c>
      <c r="BP16" s="161">
        <v>35.37448404965501</v>
      </c>
      <c r="BQ16" s="161">
        <v>23.690213570358708</v>
      </c>
      <c r="BR16" s="161">
        <v>19.790471837932845</v>
      </c>
      <c r="BS16" s="161">
        <v>11.990874045010292</v>
      </c>
      <c r="BT16" s="161">
        <v>8.2875657832426679</v>
      </c>
      <c r="BU16" s="161">
        <v>6.2366861835706011</v>
      </c>
      <c r="BV16" s="161"/>
      <c r="BW16" s="161"/>
      <c r="BX16" s="161"/>
      <c r="BY16" s="161"/>
      <c r="BZ16" s="161"/>
      <c r="CA16" s="161"/>
      <c r="CB16" s="161"/>
      <c r="CC16" s="161"/>
      <c r="CD16" s="161"/>
      <c r="CE16" s="161"/>
      <c r="CF16" s="161"/>
      <c r="CG16" s="162"/>
    </row>
    <row r="17" spans="2:85" x14ac:dyDescent="0.35">
      <c r="B17" s="200" t="s">
        <v>575</v>
      </c>
      <c r="AH17" s="161"/>
      <c r="AI17" s="161"/>
      <c r="AJ17" s="161"/>
      <c r="AK17" s="161"/>
      <c r="AL17" s="161"/>
      <c r="AM17" s="161"/>
      <c r="AN17" s="161"/>
      <c r="AO17" s="161"/>
      <c r="AP17" s="161"/>
      <c r="AQ17" s="161"/>
      <c r="AR17" s="161"/>
      <c r="AS17" s="161"/>
      <c r="AT17" s="161"/>
      <c r="AU17" s="161"/>
      <c r="AV17" s="161"/>
      <c r="AW17" s="161"/>
      <c r="AX17" s="161"/>
      <c r="AY17" s="161"/>
      <c r="AZ17" s="161"/>
      <c r="BA17" s="161"/>
      <c r="BB17" s="161"/>
      <c r="BC17" s="161"/>
      <c r="BD17" s="161"/>
      <c r="BE17" s="161"/>
      <c r="BF17" s="161"/>
      <c r="BG17" s="161"/>
      <c r="BH17" s="161"/>
      <c r="BI17" s="161"/>
      <c r="BJ17" s="161"/>
      <c r="BK17" s="161"/>
      <c r="BL17" s="161">
        <v>3.7369281852123883E-2</v>
      </c>
      <c r="BM17" s="161">
        <v>3.4767477615604299</v>
      </c>
      <c r="BN17" s="161">
        <v>28.425850487199749</v>
      </c>
      <c r="BO17" s="161">
        <v>39.166617990244951</v>
      </c>
      <c r="BP17" s="161">
        <v>55.52078742666685</v>
      </c>
      <c r="BQ17" s="161">
        <v>38.282513564800666</v>
      </c>
      <c r="BR17" s="161">
        <v>31.693170437550322</v>
      </c>
      <c r="BS17" s="161">
        <v>24.54026395572193</v>
      </c>
      <c r="BT17" s="161">
        <v>20.26834485814755</v>
      </c>
      <c r="BU17" s="161">
        <v>15.991347019533743</v>
      </c>
      <c r="BV17" s="161"/>
      <c r="BW17" s="161"/>
      <c r="BX17" s="161"/>
      <c r="BY17" s="161"/>
      <c r="BZ17" s="161"/>
      <c r="CA17" s="161"/>
      <c r="CB17" s="161"/>
      <c r="CC17" s="161"/>
      <c r="CD17" s="161"/>
      <c r="CE17" s="161"/>
      <c r="CF17" s="161"/>
      <c r="CG17" s="162"/>
    </row>
    <row r="18" spans="2:85" x14ac:dyDescent="0.35">
      <c r="B18" s="200" t="s">
        <v>576</v>
      </c>
      <c r="C18" s="266"/>
      <c r="AH18" s="161"/>
      <c r="AI18" s="161"/>
      <c r="AJ18" s="161"/>
      <c r="AK18" s="161"/>
      <c r="AL18" s="161"/>
      <c r="AM18" s="161"/>
      <c r="AN18" s="161"/>
      <c r="AO18" s="161"/>
      <c r="AP18" s="161"/>
      <c r="AQ18" s="161"/>
      <c r="AR18" s="161"/>
      <c r="AS18" s="161"/>
      <c r="AT18" s="161"/>
      <c r="AU18" s="161"/>
      <c r="AV18" s="161"/>
      <c r="AW18" s="161"/>
      <c r="AX18" s="161"/>
      <c r="AY18" s="161"/>
      <c r="AZ18" s="161"/>
      <c r="BA18" s="161"/>
      <c r="BB18" s="161"/>
      <c r="BC18" s="161"/>
      <c r="BD18" s="161"/>
      <c r="BE18" s="161"/>
      <c r="BF18" s="161"/>
      <c r="BG18" s="161"/>
      <c r="BH18" s="161"/>
      <c r="BI18" s="161"/>
      <c r="BJ18" s="161"/>
      <c r="BK18" s="161"/>
      <c r="BL18" s="161">
        <v>2.13020212295367E-2</v>
      </c>
      <c r="BM18" s="161">
        <v>8.113513037311872</v>
      </c>
      <c r="BN18" s="161">
        <v>12.645944409573577</v>
      </c>
      <c r="BO18" s="161">
        <v>16.171427291602889</v>
      </c>
      <c r="BP18" s="161">
        <v>42.394832624860982</v>
      </c>
      <c r="BQ18" s="161">
        <v>71.121478015369021</v>
      </c>
      <c r="BR18" s="161">
        <v>94.955770393647342</v>
      </c>
      <c r="BS18" s="161">
        <v>106.50489916096735</v>
      </c>
      <c r="BT18" s="161">
        <v>105.91602020812012</v>
      </c>
      <c r="BU18" s="161">
        <v>89.008085123936851</v>
      </c>
      <c r="BV18" s="161"/>
      <c r="BW18" s="161"/>
      <c r="BX18" s="161"/>
      <c r="BY18" s="161"/>
      <c r="BZ18" s="161"/>
      <c r="CA18" s="161"/>
      <c r="CB18" s="161"/>
      <c r="CC18" s="161"/>
      <c r="CD18" s="161"/>
      <c r="CE18" s="161"/>
      <c r="CF18" s="161"/>
      <c r="CG18" s="162"/>
    </row>
    <row r="19" spans="2:85" ht="25.5" customHeight="1" x14ac:dyDescent="0.35">
      <c r="B19" s="56" t="s">
        <v>549</v>
      </c>
      <c r="AH19" s="161"/>
      <c r="AI19" s="161"/>
      <c r="AJ19" s="161"/>
      <c r="AK19" s="161"/>
      <c r="AL19" s="161"/>
      <c r="AM19" s="161"/>
      <c r="AN19" s="161"/>
      <c r="AO19" s="161"/>
      <c r="AP19" s="161"/>
      <c r="AQ19" s="161"/>
      <c r="AR19" s="161"/>
      <c r="AS19" s="161"/>
      <c r="AT19" s="161"/>
      <c r="AU19" s="161"/>
      <c r="AV19" s="161"/>
      <c r="AW19" s="161"/>
      <c r="AX19" s="161"/>
      <c r="AY19" s="161"/>
      <c r="AZ19" s="161"/>
      <c r="BA19" s="161">
        <v>317.67943989725188</v>
      </c>
      <c r="BB19" s="161">
        <v>358.54138474694156</v>
      </c>
      <c r="BC19" s="161">
        <v>283.71048426574384</v>
      </c>
      <c r="BD19" s="161">
        <v>317.36158677557216</v>
      </c>
      <c r="BE19" s="161">
        <v>283.94453402988376</v>
      </c>
      <c r="BF19" s="161">
        <v>214.5946322460492</v>
      </c>
      <c r="BG19" s="161">
        <v>197.8039493608064</v>
      </c>
      <c r="BH19" s="239">
        <v>199.70652871231363</v>
      </c>
      <c r="BI19" s="161">
        <v>206.61237020769568</v>
      </c>
      <c r="BJ19" s="161">
        <v>199.71216848680999</v>
      </c>
      <c r="BK19" s="161">
        <v>212.81935592982791</v>
      </c>
      <c r="BL19" s="161">
        <v>198.46694713041276</v>
      </c>
      <c r="BM19" s="161">
        <v>183.73320907328358</v>
      </c>
      <c r="BN19" s="161">
        <v>140.81328145258516</v>
      </c>
      <c r="BO19" s="161">
        <v>85.78623315607453</v>
      </c>
      <c r="BP19" s="161">
        <v>52.760727131496999</v>
      </c>
      <c r="BQ19" s="161">
        <v>22.269453022204548</v>
      </c>
      <c r="BR19" s="161">
        <v>9.0923262757491532</v>
      </c>
      <c r="BS19" s="161">
        <v>3.2632353901922815</v>
      </c>
      <c r="BT19" s="161">
        <v>0.41985378344947044</v>
      </c>
      <c r="BU19" s="161">
        <v>0</v>
      </c>
      <c r="BV19" s="161"/>
      <c r="BW19" s="161"/>
      <c r="BX19" s="161"/>
      <c r="BY19" s="161"/>
      <c r="BZ19" s="161"/>
      <c r="CA19" s="161"/>
      <c r="CB19" s="161"/>
      <c r="CC19" s="161"/>
      <c r="CD19" s="161"/>
      <c r="CE19" s="161"/>
      <c r="CF19" s="161"/>
      <c r="CG19" s="162"/>
    </row>
    <row r="20" spans="2:85" x14ac:dyDescent="0.35">
      <c r="B20" s="56" t="s">
        <v>540</v>
      </c>
      <c r="AH20" s="161"/>
      <c r="AI20" s="161"/>
      <c r="AJ20" s="161"/>
      <c r="AK20" s="161"/>
      <c r="AL20" s="161"/>
      <c r="AM20" s="161"/>
      <c r="AN20" s="161"/>
      <c r="AO20" s="161"/>
      <c r="AP20" s="161"/>
      <c r="AQ20" s="161"/>
      <c r="AR20" s="161"/>
      <c r="AS20" s="161"/>
      <c r="AT20" s="161"/>
      <c r="AU20" s="161"/>
      <c r="AV20" s="161"/>
      <c r="AW20" s="161"/>
      <c r="AX20" s="161"/>
      <c r="AY20" s="161"/>
      <c r="AZ20" s="161"/>
      <c r="BA20" s="161">
        <v>395.17992571085665</v>
      </c>
      <c r="BB20" s="161">
        <v>380.30065785029808</v>
      </c>
      <c r="BC20" s="161">
        <v>266.10546286838093</v>
      </c>
      <c r="BD20" s="161">
        <v>259.30123235548604</v>
      </c>
      <c r="BE20" s="161">
        <v>211.3789744417287</v>
      </c>
      <c r="BF20" s="161">
        <v>134.82066457366551</v>
      </c>
      <c r="BG20" s="161">
        <v>110.90103985486201</v>
      </c>
      <c r="BH20" s="239">
        <v>105.62914046104777</v>
      </c>
      <c r="BI20" s="161">
        <v>106.03882268048643</v>
      </c>
      <c r="BJ20" s="161">
        <v>102.86281119797746</v>
      </c>
      <c r="BK20" s="161">
        <v>99.591679236236374</v>
      </c>
      <c r="BL20" s="161">
        <v>92.82449075116763</v>
      </c>
      <c r="BM20" s="161">
        <v>102.00753240589469</v>
      </c>
      <c r="BN20" s="161">
        <v>95.293403944602886</v>
      </c>
      <c r="BO20" s="161">
        <v>66.753343969532068</v>
      </c>
      <c r="BP20" s="161">
        <v>48.059558412860412</v>
      </c>
      <c r="BQ20" s="161">
        <v>38.982322272810819</v>
      </c>
      <c r="BR20" s="161">
        <v>37.623613817249961</v>
      </c>
      <c r="BS20" s="161">
        <v>31.326936332144896</v>
      </c>
      <c r="BT20" s="161">
        <v>23.866339299289596</v>
      </c>
      <c r="BU20" s="161">
        <v>18.045777562646158</v>
      </c>
      <c r="BV20" s="161"/>
      <c r="BW20" s="161"/>
      <c r="BX20" s="161"/>
      <c r="BY20" s="161"/>
      <c r="BZ20" s="161"/>
      <c r="CA20" s="161"/>
      <c r="CB20" s="161"/>
      <c r="CC20" s="161"/>
      <c r="CD20" s="161"/>
      <c r="CE20" s="161"/>
      <c r="CF20" s="161"/>
      <c r="CG20" s="162"/>
    </row>
    <row r="21" spans="2:85" x14ac:dyDescent="0.35">
      <c r="B21" s="56" t="s">
        <v>541</v>
      </c>
      <c r="AH21" s="161"/>
      <c r="AI21" s="161"/>
      <c r="AJ21" s="161"/>
      <c r="AK21" s="161"/>
      <c r="AL21" s="161"/>
      <c r="AM21" s="161"/>
      <c r="AN21" s="161"/>
      <c r="AO21" s="161"/>
      <c r="AP21" s="161"/>
      <c r="AQ21" s="161"/>
      <c r="AR21" s="161"/>
      <c r="AS21" s="161"/>
      <c r="AT21" s="161"/>
      <c r="AU21" s="161"/>
      <c r="AV21" s="161"/>
      <c r="AW21" s="161"/>
      <c r="AX21" s="161"/>
      <c r="AY21" s="161"/>
      <c r="AZ21" s="161"/>
      <c r="BA21" s="161">
        <v>280.70053074338051</v>
      </c>
      <c r="BB21" s="161">
        <v>226.85077588359238</v>
      </c>
      <c r="BC21" s="161">
        <v>141.70988067991794</v>
      </c>
      <c r="BD21" s="161">
        <v>123.28031942470683</v>
      </c>
      <c r="BE21" s="161">
        <v>81.307529122930404</v>
      </c>
      <c r="BF21" s="161">
        <v>52.84119404095226</v>
      </c>
      <c r="BG21" s="161">
        <v>46.078026149825924</v>
      </c>
      <c r="BH21" s="239">
        <v>38.079449130861079</v>
      </c>
      <c r="BI21" s="161">
        <v>34.935216531772348</v>
      </c>
      <c r="BJ21" s="161">
        <v>37.000677331395742</v>
      </c>
      <c r="BK21" s="161">
        <v>35.820405993349432</v>
      </c>
      <c r="BL21" s="161">
        <v>38.00031225519173</v>
      </c>
      <c r="BM21" s="161">
        <v>187.03038571016972</v>
      </c>
      <c r="BN21" s="161">
        <v>179.24728712303883</v>
      </c>
      <c r="BO21" s="161">
        <v>109.58447591589824</v>
      </c>
      <c r="BP21" s="161">
        <v>92.309638141603045</v>
      </c>
      <c r="BQ21" s="161">
        <v>60.768981025810277</v>
      </c>
      <c r="BR21" s="161">
        <v>35.292818040991236</v>
      </c>
      <c r="BS21" s="161">
        <v>20.75153313616212</v>
      </c>
      <c r="BT21" s="161">
        <v>12.15713777636371</v>
      </c>
      <c r="BU21" s="161">
        <v>7.0484635931569972</v>
      </c>
      <c r="BV21" s="161"/>
      <c r="BW21" s="161"/>
      <c r="BX21" s="161"/>
      <c r="BY21" s="161"/>
      <c r="BZ21" s="161"/>
      <c r="CA21" s="161"/>
      <c r="CB21" s="161"/>
      <c r="CC21" s="161"/>
      <c r="CD21" s="161"/>
      <c r="CE21" s="161"/>
      <c r="CF21" s="161"/>
      <c r="CG21" s="162"/>
    </row>
    <row r="22" spans="2:85" x14ac:dyDescent="0.35">
      <c r="B22" s="56" t="s">
        <v>542</v>
      </c>
      <c r="AH22" s="161"/>
      <c r="AI22" s="161"/>
      <c r="AJ22" s="161"/>
      <c r="AK22" s="161"/>
      <c r="AL22" s="161"/>
      <c r="AM22" s="161"/>
      <c r="AN22" s="161"/>
      <c r="AO22" s="161"/>
      <c r="AP22" s="161"/>
      <c r="AQ22" s="161"/>
      <c r="AR22" s="161"/>
      <c r="AS22" s="161"/>
      <c r="AT22" s="161"/>
      <c r="AU22" s="161"/>
      <c r="AV22" s="161"/>
      <c r="AW22" s="161"/>
      <c r="AX22" s="161"/>
      <c r="AY22" s="161"/>
      <c r="AZ22" s="161"/>
      <c r="BA22" s="161">
        <v>75.377218077918826</v>
      </c>
      <c r="BB22" s="161">
        <v>66.247245817688651</v>
      </c>
      <c r="BC22" s="161">
        <v>42.418699251834951</v>
      </c>
      <c r="BD22" s="161">
        <v>41.174123333633851</v>
      </c>
      <c r="BE22" s="161">
        <v>35.957878491196169</v>
      </c>
      <c r="BF22" s="161">
        <v>23.555330027648633</v>
      </c>
      <c r="BG22" s="161">
        <v>18.268936269133285</v>
      </c>
      <c r="BH22" s="239">
        <v>30.68491271967703</v>
      </c>
      <c r="BI22" s="161">
        <v>32.519788995977237</v>
      </c>
      <c r="BJ22" s="161">
        <v>33.064671061058377</v>
      </c>
      <c r="BK22" s="161">
        <v>37.74941619417524</v>
      </c>
      <c r="BL22" s="161">
        <v>36.679266113372712</v>
      </c>
      <c r="BM22" s="161">
        <v>37.135431381529024</v>
      </c>
      <c r="BN22" s="161">
        <v>27.201917192195946</v>
      </c>
      <c r="BO22" s="161">
        <v>21.720944555796105</v>
      </c>
      <c r="BP22" s="161">
        <v>25.613333568525938</v>
      </c>
      <c r="BQ22" s="161">
        <v>28.30367081527481</v>
      </c>
      <c r="BR22" s="161">
        <v>23.060977016759932</v>
      </c>
      <c r="BS22" s="161">
        <v>22.729034600767967</v>
      </c>
      <c r="BT22" s="161">
        <v>18.340123371738418</v>
      </c>
      <c r="BU22" s="161">
        <v>14.806972404265213</v>
      </c>
      <c r="BV22" s="161"/>
      <c r="BW22" s="161"/>
      <c r="BX22" s="161"/>
      <c r="BY22" s="161"/>
      <c r="BZ22" s="161"/>
      <c r="CA22" s="161"/>
      <c r="CB22" s="161"/>
      <c r="CC22" s="161"/>
      <c r="CD22" s="161"/>
      <c r="CE22" s="161"/>
      <c r="CF22" s="161"/>
      <c r="CG22" s="162"/>
    </row>
    <row r="23" spans="2:85" ht="26.25" customHeight="1" x14ac:dyDescent="0.35">
      <c r="B23" s="58" t="s">
        <v>543</v>
      </c>
      <c r="AH23" s="161"/>
      <c r="AI23" s="161"/>
      <c r="AJ23" s="161"/>
      <c r="AK23" s="161"/>
      <c r="AL23" s="161"/>
      <c r="AM23" s="161"/>
      <c r="AN23" s="161"/>
      <c r="AO23" s="161"/>
      <c r="AP23" s="161"/>
      <c r="AQ23" s="161"/>
      <c r="AR23" s="161"/>
      <c r="AS23" s="161"/>
      <c r="AT23" s="161"/>
      <c r="AU23" s="161"/>
      <c r="AV23" s="161"/>
      <c r="AW23" s="161"/>
      <c r="AX23" s="161"/>
      <c r="AY23" s="161"/>
      <c r="AZ23" s="161"/>
      <c r="BA23" s="161">
        <v>1068.937114429408</v>
      </c>
      <c r="BB23" s="161">
        <v>1031.9400642985206</v>
      </c>
      <c r="BC23" s="161">
        <v>733.94452706587754</v>
      </c>
      <c r="BD23" s="161">
        <v>741.11726188939895</v>
      </c>
      <c r="BE23" s="161">
        <v>612.58891608573913</v>
      </c>
      <c r="BF23" s="161">
        <v>425.81182088831559</v>
      </c>
      <c r="BG23" s="161">
        <v>373.05195163462759</v>
      </c>
      <c r="BH23" s="239">
        <v>374.10003102389953</v>
      </c>
      <c r="BI23" s="161">
        <v>380.10619841593171</v>
      </c>
      <c r="BJ23" s="161">
        <v>372.64032807724158</v>
      </c>
      <c r="BK23" s="161">
        <v>385.98085735358893</v>
      </c>
      <c r="BL23" s="161">
        <v>366.79437674840574</v>
      </c>
      <c r="BM23" s="161">
        <v>548.81411217574316</v>
      </c>
      <c r="BN23" s="161">
        <v>518.37054907341917</v>
      </c>
      <c r="BO23" s="161">
        <v>368.94391421314992</v>
      </c>
      <c r="BP23" s="161">
        <v>352.03336135566923</v>
      </c>
      <c r="BQ23" s="161">
        <v>283.41863228662879</v>
      </c>
      <c r="BR23" s="161">
        <v>251.50914781988081</v>
      </c>
      <c r="BS23" s="161">
        <v>221.10677662096685</v>
      </c>
      <c r="BT23" s="161">
        <v>189.25538508035154</v>
      </c>
      <c r="BU23" s="161">
        <v>151.13733188710958</v>
      </c>
      <c r="BV23" s="161"/>
      <c r="BW23" s="161"/>
      <c r="BX23" s="161"/>
      <c r="BY23" s="161"/>
      <c r="BZ23" s="161"/>
      <c r="CA23" s="161"/>
      <c r="CB23" s="161"/>
      <c r="CC23" s="161"/>
      <c r="CD23" s="161"/>
      <c r="CE23" s="161"/>
      <c r="CF23" s="161"/>
      <c r="CG23" s="162"/>
    </row>
    <row r="24" spans="2:85" x14ac:dyDescent="0.35">
      <c r="B24" s="58" t="s">
        <v>544</v>
      </c>
      <c r="AH24" s="161"/>
      <c r="AI24" s="161"/>
      <c r="AJ24" s="161"/>
      <c r="AK24" s="161"/>
      <c r="AL24" s="161"/>
      <c r="AM24" s="161"/>
      <c r="AN24" s="161"/>
      <c r="AO24" s="161"/>
      <c r="AP24" s="161"/>
      <c r="AQ24" s="161"/>
      <c r="AR24" s="161"/>
      <c r="AS24" s="161"/>
      <c r="AT24" s="161"/>
      <c r="AU24" s="161"/>
      <c r="AV24" s="161"/>
      <c r="AW24" s="161"/>
      <c r="AX24" s="161"/>
      <c r="AY24" s="161"/>
      <c r="AZ24" s="161"/>
      <c r="BA24" s="161">
        <v>1295.9004630973966</v>
      </c>
      <c r="BB24" s="161">
        <v>1285.2975130777031</v>
      </c>
      <c r="BC24" s="161">
        <v>941.47770221118196</v>
      </c>
      <c r="BD24" s="161">
        <v>976.14067041923181</v>
      </c>
      <c r="BE24" s="161">
        <v>834.25569964251156</v>
      </c>
      <c r="BF24" s="161">
        <v>606.77905904993634</v>
      </c>
      <c r="BG24" s="161">
        <v>550.70877837437911</v>
      </c>
      <c r="BH24" s="239">
        <v>567.65809850302696</v>
      </c>
      <c r="BI24" s="161">
        <v>603.47177212416466</v>
      </c>
      <c r="BJ24" s="161">
        <v>603.93135247875011</v>
      </c>
      <c r="BK24" s="161">
        <v>652.46594170064873</v>
      </c>
      <c r="BL24" s="161">
        <v>629.78182833364872</v>
      </c>
      <c r="BM24" s="161">
        <v>803.33565420959678</v>
      </c>
      <c r="BN24" s="161">
        <v>724.53487389129441</v>
      </c>
      <c r="BO24" s="161">
        <v>514.12334168495056</v>
      </c>
      <c r="BP24" s="161">
        <v>484.0222790862735</v>
      </c>
      <c r="BQ24" s="161">
        <v>401.73031016319322</v>
      </c>
      <c r="BR24" s="161">
        <v>354.42198409050167</v>
      </c>
      <c r="BS24" s="161">
        <v>300.2133024412085</v>
      </c>
      <c r="BT24" s="161">
        <v>248.21507595629157</v>
      </c>
      <c r="BU24" s="161">
        <v>199.5314287767805</v>
      </c>
      <c r="BV24" s="161"/>
      <c r="BW24" s="161"/>
      <c r="BX24" s="161"/>
      <c r="BY24" s="161"/>
      <c r="BZ24" s="161"/>
      <c r="CA24" s="161"/>
      <c r="CB24" s="161"/>
      <c r="CC24" s="161"/>
      <c r="CD24" s="161"/>
      <c r="CE24" s="161"/>
      <c r="CF24" s="161"/>
      <c r="CG24" s="162"/>
    </row>
    <row r="25" spans="2:85" ht="26.25" customHeight="1" x14ac:dyDescent="0.35">
      <c r="B25" s="63" t="s">
        <v>550</v>
      </c>
      <c r="AH25" s="161"/>
      <c r="AI25" s="161"/>
      <c r="AJ25" s="161"/>
      <c r="AK25" s="161"/>
      <c r="AL25" s="161"/>
      <c r="AM25" s="161"/>
      <c r="AN25" s="161"/>
      <c r="AO25" s="161"/>
      <c r="AP25" s="161"/>
      <c r="AQ25" s="161"/>
      <c r="AR25" s="161"/>
      <c r="AS25" s="161"/>
      <c r="AT25" s="161"/>
      <c r="AU25" s="161"/>
      <c r="AV25" s="161"/>
      <c r="AW25" s="161"/>
      <c r="AX25" s="161"/>
      <c r="AY25" s="161"/>
      <c r="AZ25" s="161"/>
      <c r="BA25" s="161"/>
      <c r="BB25" s="161"/>
      <c r="BC25" s="161"/>
      <c r="BD25" s="161"/>
      <c r="BE25" s="161"/>
      <c r="BF25" s="161"/>
      <c r="BG25" s="161"/>
      <c r="BH25" s="239"/>
      <c r="BI25" s="161"/>
      <c r="BJ25" s="161"/>
      <c r="BK25" s="161"/>
      <c r="BL25" s="161"/>
      <c r="BM25" s="161"/>
      <c r="BN25" s="161"/>
      <c r="BO25" s="161"/>
      <c r="BP25" s="161"/>
      <c r="BQ25" s="161"/>
      <c r="BR25" s="161"/>
      <c r="BS25" s="161"/>
      <c r="BT25" s="161"/>
      <c r="BU25" s="161"/>
      <c r="BV25" s="161"/>
      <c r="BW25" s="161"/>
      <c r="BX25" s="161"/>
      <c r="BY25" s="161"/>
      <c r="BZ25" s="161"/>
      <c r="CA25" s="161"/>
      <c r="CB25" s="161"/>
      <c r="CC25" s="161"/>
      <c r="CD25" s="161"/>
      <c r="CE25" s="161"/>
      <c r="CF25" s="161"/>
      <c r="CG25" s="162"/>
    </row>
    <row r="26" spans="2:85" x14ac:dyDescent="0.35">
      <c r="B26" s="56" t="s">
        <v>538</v>
      </c>
      <c r="AH26" s="161">
        <v>17.610263757316687</v>
      </c>
      <c r="AI26" s="161">
        <v>16.759771820964041</v>
      </c>
      <c r="AJ26" s="161">
        <v>19.939284330912312</v>
      </c>
      <c r="AK26" s="161">
        <v>12.465650110905475</v>
      </c>
      <c r="AL26" s="161">
        <v>19.617411246355985</v>
      </c>
      <c r="AM26" s="161">
        <v>17.501789753569618</v>
      </c>
      <c r="AN26" s="161">
        <v>20.502408553129282</v>
      </c>
      <c r="AO26" s="161">
        <v>19.551991804429619</v>
      </c>
      <c r="AP26" s="161">
        <v>19.440110487170447</v>
      </c>
      <c r="AQ26" s="161">
        <v>33.043127415185701</v>
      </c>
      <c r="AR26" s="161">
        <v>56.356951412083525</v>
      </c>
      <c r="AS26" s="161">
        <v>59.437328762798231</v>
      </c>
      <c r="AT26" s="161">
        <v>64.750607433875729</v>
      </c>
      <c r="AU26" s="161">
        <v>73.870031634741608</v>
      </c>
      <c r="AV26" s="161">
        <v>84.066994915489715</v>
      </c>
      <c r="AW26" s="161">
        <v>91.325049784418127</v>
      </c>
      <c r="AX26" s="161">
        <v>90.084803240488213</v>
      </c>
      <c r="AY26" s="161">
        <v>94.143184159304255</v>
      </c>
      <c r="AZ26" s="161">
        <v>98.521055779354285</v>
      </c>
      <c r="BA26" s="161">
        <v>100.33373277890706</v>
      </c>
      <c r="BB26" s="161">
        <v>101.84634961073448</v>
      </c>
      <c r="BC26" s="161">
        <v>104.11778946618682</v>
      </c>
      <c r="BD26" s="161">
        <v>118.28800351608686</v>
      </c>
      <c r="BE26" s="161">
        <v>128.77166204963055</v>
      </c>
      <c r="BF26" s="161">
        <v>142.09695953870371</v>
      </c>
      <c r="BG26" s="161">
        <v>77.944978943683481</v>
      </c>
      <c r="BH26" s="239">
        <v>0</v>
      </c>
      <c r="BI26" s="161">
        <v>0</v>
      </c>
      <c r="BJ26" s="161">
        <v>0</v>
      </c>
      <c r="BK26" s="161">
        <v>0</v>
      </c>
      <c r="BL26" s="161">
        <v>0</v>
      </c>
      <c r="BM26" s="161">
        <v>0</v>
      </c>
      <c r="BN26" s="161">
        <v>0</v>
      </c>
      <c r="BO26" s="161">
        <v>0</v>
      </c>
      <c r="BP26" s="161">
        <v>0</v>
      </c>
      <c r="BQ26" s="161">
        <v>0</v>
      </c>
      <c r="BR26" s="161">
        <v>0</v>
      </c>
      <c r="BS26" s="161">
        <v>0</v>
      </c>
      <c r="BT26" s="161">
        <v>0</v>
      </c>
      <c r="BU26" s="161">
        <v>0</v>
      </c>
      <c r="BV26" s="161">
        <v>0</v>
      </c>
      <c r="BW26" s="161">
        <v>0</v>
      </c>
      <c r="BX26" s="161">
        <v>0</v>
      </c>
      <c r="BY26" s="161">
        <v>0</v>
      </c>
      <c r="BZ26" s="161">
        <v>0</v>
      </c>
      <c r="CA26" s="161">
        <v>0</v>
      </c>
      <c r="CB26" s="161">
        <v>0</v>
      </c>
      <c r="CC26" s="161">
        <v>0</v>
      </c>
      <c r="CD26" s="161">
        <v>0</v>
      </c>
      <c r="CE26" s="161">
        <v>0</v>
      </c>
      <c r="CF26" s="161">
        <v>0</v>
      </c>
      <c r="CG26" s="162">
        <v>0</v>
      </c>
    </row>
    <row r="27" spans="2:85" x14ac:dyDescent="0.35">
      <c r="B27" s="56" t="s">
        <v>539</v>
      </c>
      <c r="AH27" s="161">
        <v>47.190170355299372</v>
      </c>
      <c r="AI27" s="161">
        <v>45.248509958886153</v>
      </c>
      <c r="AJ27" s="161">
        <v>42.799953141428304</v>
      </c>
      <c r="AK27" s="161">
        <v>49.14724635859951</v>
      </c>
      <c r="AL27" s="161">
        <v>52.279469329179172</v>
      </c>
      <c r="AM27" s="161">
        <v>69.308588227636378</v>
      </c>
      <c r="AN27" s="161">
        <v>72.05811035286132</v>
      </c>
      <c r="AO27" s="161">
        <v>84.966445283189273</v>
      </c>
      <c r="AP27" s="161">
        <v>101.94076734872159</v>
      </c>
      <c r="AQ27" s="161">
        <v>113.83450062716483</v>
      </c>
      <c r="AR27" s="161">
        <v>163.70078822695046</v>
      </c>
      <c r="AS27" s="161">
        <v>226.08698732306243</v>
      </c>
      <c r="AT27" s="161">
        <v>249.10249066406146</v>
      </c>
      <c r="AU27" s="161">
        <v>392.56438586707969</v>
      </c>
      <c r="AV27" s="161">
        <v>553.37170013884918</v>
      </c>
      <c r="AW27" s="161">
        <v>687.42480289665423</v>
      </c>
      <c r="AX27" s="161">
        <v>624.09178144088548</v>
      </c>
      <c r="AY27" s="161">
        <v>702.2517816266319</v>
      </c>
      <c r="AZ27" s="161">
        <v>745.8155065688793</v>
      </c>
      <c r="BA27" s="161">
        <v>798.17707500269989</v>
      </c>
      <c r="BB27" s="161">
        <v>825.77696505437132</v>
      </c>
      <c r="BC27" s="161">
        <v>954.75611876255971</v>
      </c>
      <c r="BD27" s="161">
        <v>1209.1558505819298</v>
      </c>
      <c r="BE27" s="161">
        <v>1403.98968322666</v>
      </c>
      <c r="BF27" s="161">
        <v>1563.241242898001</v>
      </c>
      <c r="BG27" s="161">
        <v>1624.8041190230022</v>
      </c>
      <c r="BH27" s="239">
        <v>1304.38784130874</v>
      </c>
      <c r="BI27" s="161">
        <v>968.44169274474621</v>
      </c>
      <c r="BJ27" s="161">
        <v>767.64831254482624</v>
      </c>
      <c r="BK27" s="161">
        <v>655.05774904742304</v>
      </c>
      <c r="BL27" s="161">
        <v>552.83988077287324</v>
      </c>
      <c r="BM27" s="161">
        <v>387.98409215608973</v>
      </c>
      <c r="BN27" s="161">
        <v>304.0769144901015</v>
      </c>
      <c r="BO27" s="161">
        <v>225.11241392591717</v>
      </c>
      <c r="BP27" s="161">
        <v>108.82714985789599</v>
      </c>
      <c r="BQ27" s="161">
        <v>28.789548458412753</v>
      </c>
      <c r="BR27" s="161">
        <v>8.4980187445036233</v>
      </c>
      <c r="BS27" s="161">
        <v>2.8218133705961974</v>
      </c>
      <c r="BT27" s="161">
        <v>0.70346585715805954</v>
      </c>
      <c r="BU27" s="161">
        <v>0</v>
      </c>
      <c r="BV27" s="161">
        <v>0</v>
      </c>
      <c r="BW27" s="161">
        <v>0</v>
      </c>
      <c r="BX27" s="161">
        <v>0</v>
      </c>
      <c r="BY27" s="161">
        <v>0</v>
      </c>
      <c r="BZ27" s="161">
        <v>0</v>
      </c>
      <c r="CA27" s="161">
        <v>0</v>
      </c>
      <c r="CB27" s="161">
        <v>0</v>
      </c>
      <c r="CC27" s="161">
        <v>0</v>
      </c>
      <c r="CD27" s="161">
        <v>0</v>
      </c>
      <c r="CE27" s="161">
        <v>0</v>
      </c>
      <c r="CF27" s="161">
        <v>0</v>
      </c>
      <c r="CG27" s="162">
        <v>0</v>
      </c>
    </row>
    <row r="28" spans="2:85" x14ac:dyDescent="0.35">
      <c r="B28" s="56" t="s">
        <v>540</v>
      </c>
      <c r="AH28" s="161">
        <v>1144.3972870010109</v>
      </c>
      <c r="AI28" s="161">
        <v>1040.7327428840647</v>
      </c>
      <c r="AJ28" s="161">
        <v>1110.8183454025168</v>
      </c>
      <c r="AK28" s="161">
        <v>1216.9777372803042</v>
      </c>
      <c r="AL28" s="161">
        <v>1418.4891638047006</v>
      </c>
      <c r="AM28" s="161">
        <v>1519.9727796211989</v>
      </c>
      <c r="AN28" s="161">
        <v>1622.3615847121016</v>
      </c>
      <c r="AO28" s="161">
        <v>1819.9502231203694</v>
      </c>
      <c r="AP28" s="161">
        <v>1935.5433172343535</v>
      </c>
      <c r="AQ28" s="161">
        <v>2030.298621981354</v>
      </c>
      <c r="AR28" s="161">
        <v>2175.7526102906963</v>
      </c>
      <c r="AS28" s="161">
        <v>2341.4131962262427</v>
      </c>
      <c r="AT28" s="161">
        <v>2436.0347288291186</v>
      </c>
      <c r="AU28" s="161">
        <v>2757.0553833530485</v>
      </c>
      <c r="AV28" s="161">
        <v>3242.2688275975433</v>
      </c>
      <c r="AW28" s="161">
        <v>3456.862294558377</v>
      </c>
      <c r="AX28" s="161">
        <v>3244.0685055032372</v>
      </c>
      <c r="AY28" s="161">
        <v>3255.9828367396699</v>
      </c>
      <c r="AZ28" s="161">
        <v>3217.1504375491181</v>
      </c>
      <c r="BA28" s="161">
        <v>3148.3148206698065</v>
      </c>
      <c r="BB28" s="161">
        <v>3073.8433585690054</v>
      </c>
      <c r="BC28" s="161">
        <v>3343.1333802470608</v>
      </c>
      <c r="BD28" s="161">
        <v>4057.2474227452281</v>
      </c>
      <c r="BE28" s="161">
        <v>4437.5422529806856</v>
      </c>
      <c r="BF28" s="161">
        <v>4709.2635688901291</v>
      </c>
      <c r="BG28" s="161">
        <v>4741.2032257477422</v>
      </c>
      <c r="BH28" s="239">
        <v>4068.81032211092</v>
      </c>
      <c r="BI28" s="161">
        <v>3058.1494963003051</v>
      </c>
      <c r="BJ28" s="161">
        <v>2411.9119650507996</v>
      </c>
      <c r="BK28" s="161">
        <v>1962.3602912297147</v>
      </c>
      <c r="BL28" s="161">
        <v>1556.5890299347443</v>
      </c>
      <c r="BM28" s="161">
        <v>864.11442604198487</v>
      </c>
      <c r="BN28" s="161">
        <v>570.25713660595898</v>
      </c>
      <c r="BO28" s="161">
        <v>374.6908227472988</v>
      </c>
      <c r="BP28" s="161">
        <v>259.33492578054825</v>
      </c>
      <c r="BQ28" s="161">
        <v>176.92934300474917</v>
      </c>
      <c r="BR28" s="161">
        <v>129.55123436113482</v>
      </c>
      <c r="BS28" s="161">
        <v>86.272844981385148</v>
      </c>
      <c r="BT28" s="161">
        <v>62.11172423839237</v>
      </c>
      <c r="BU28" s="161">
        <v>43.983187525933864</v>
      </c>
      <c r="BV28" s="161">
        <v>32.759387965139446</v>
      </c>
      <c r="BW28" s="161">
        <v>17.675749226590991</v>
      </c>
      <c r="BX28" s="161">
        <v>10.110867928511324</v>
      </c>
      <c r="BY28" s="161">
        <v>6.265680709692667</v>
      </c>
      <c r="BZ28" s="161">
        <v>3.5120443956141103</v>
      </c>
      <c r="CA28" s="161">
        <v>1.9079937360640007</v>
      </c>
      <c r="CB28" s="161">
        <v>1.0756402663924645</v>
      </c>
      <c r="CC28" s="161">
        <v>0</v>
      </c>
      <c r="CD28" s="161">
        <v>0</v>
      </c>
      <c r="CE28" s="161">
        <v>0</v>
      </c>
      <c r="CF28" s="161">
        <v>0</v>
      </c>
      <c r="CG28" s="162">
        <v>0</v>
      </c>
    </row>
    <row r="29" spans="2:85" x14ac:dyDescent="0.35">
      <c r="B29" s="56" t="s">
        <v>541</v>
      </c>
      <c r="AH29" s="161">
        <v>587.25095322609764</v>
      </c>
      <c r="AI29" s="161">
        <v>510.26843360848079</v>
      </c>
      <c r="AJ29" s="161">
        <v>602.10840795678757</v>
      </c>
      <c r="AK29" s="161">
        <v>1008.9825052588542</v>
      </c>
      <c r="AL29" s="161">
        <v>1360.0214392643156</v>
      </c>
      <c r="AM29" s="161">
        <v>1566.2977035758847</v>
      </c>
      <c r="AN29" s="161">
        <v>1747.4276192525288</v>
      </c>
      <c r="AO29" s="161">
        <v>1848.1227446116086</v>
      </c>
      <c r="AP29" s="161">
        <v>1795.3798487321972</v>
      </c>
      <c r="AQ29" s="161">
        <v>1584.0095772315358</v>
      </c>
      <c r="AR29" s="161">
        <v>1199.2347449911249</v>
      </c>
      <c r="AS29" s="161">
        <v>907.76586279015851</v>
      </c>
      <c r="AT29" s="161">
        <v>889.03442310570949</v>
      </c>
      <c r="AU29" s="161">
        <v>1255.2250626500297</v>
      </c>
      <c r="AV29" s="161">
        <v>1550.9105436849259</v>
      </c>
      <c r="AW29" s="161">
        <v>1621.7566875302016</v>
      </c>
      <c r="AX29" s="161">
        <v>1699.5568437603611</v>
      </c>
      <c r="AY29" s="161">
        <v>1325.932044667011</v>
      </c>
      <c r="AZ29" s="161">
        <v>952.1007678266725</v>
      </c>
      <c r="BA29" s="161">
        <v>641.27153348774652</v>
      </c>
      <c r="BB29" s="161">
        <v>584.61882469368038</v>
      </c>
      <c r="BC29" s="161">
        <v>539.16654549500765</v>
      </c>
      <c r="BD29" s="161">
        <v>571.37628001023882</v>
      </c>
      <c r="BE29" s="161">
        <v>522.92313003453262</v>
      </c>
      <c r="BF29" s="161">
        <v>521.92624025436726</v>
      </c>
      <c r="BG29" s="161">
        <v>450.63555031560662</v>
      </c>
      <c r="BH29" s="239">
        <v>244.30892437707774</v>
      </c>
      <c r="BI29" s="161">
        <v>40.151818205198005</v>
      </c>
      <c r="BJ29" s="161">
        <v>19.813894830320795</v>
      </c>
      <c r="BK29" s="161">
        <v>0</v>
      </c>
      <c r="BL29" s="161">
        <v>0</v>
      </c>
      <c r="BM29" s="161">
        <v>0</v>
      </c>
      <c r="BN29" s="161">
        <v>0</v>
      </c>
      <c r="BO29" s="161">
        <v>0</v>
      </c>
      <c r="BP29" s="161">
        <v>0</v>
      </c>
      <c r="BQ29" s="161">
        <v>0</v>
      </c>
      <c r="BR29" s="161">
        <v>0</v>
      </c>
      <c r="BS29" s="161">
        <v>0</v>
      </c>
      <c r="BT29" s="161">
        <v>0</v>
      </c>
      <c r="BU29" s="161">
        <v>0</v>
      </c>
      <c r="BV29" s="161">
        <v>0</v>
      </c>
      <c r="BW29" s="161">
        <v>0</v>
      </c>
      <c r="BX29" s="161">
        <v>0</v>
      </c>
      <c r="BY29" s="161">
        <v>0</v>
      </c>
      <c r="BZ29" s="161">
        <v>0</v>
      </c>
      <c r="CA29" s="161">
        <v>0</v>
      </c>
      <c r="CB29" s="161">
        <v>0</v>
      </c>
      <c r="CC29" s="161">
        <v>0</v>
      </c>
      <c r="CD29" s="161">
        <v>0</v>
      </c>
      <c r="CE29" s="161">
        <v>0</v>
      </c>
      <c r="CF29" s="161">
        <v>0</v>
      </c>
      <c r="CG29" s="162">
        <v>0</v>
      </c>
    </row>
    <row r="30" spans="2:85" x14ac:dyDescent="0.35">
      <c r="B30" s="56" t="s">
        <v>542</v>
      </c>
      <c r="AH30" s="161">
        <v>9.8639434052822175</v>
      </c>
      <c r="AI30" s="161">
        <v>10.851144671955808</v>
      </c>
      <c r="AJ30" s="161">
        <v>11.350468557615418</v>
      </c>
      <c r="AK30" s="161">
        <v>17.128460064381255</v>
      </c>
      <c r="AL30" s="161">
        <v>22.861070207002271</v>
      </c>
      <c r="AM30" s="161">
        <v>32.505368238941806</v>
      </c>
      <c r="AN30" s="161">
        <v>38.986907775250728</v>
      </c>
      <c r="AO30" s="161">
        <v>40.351322353797023</v>
      </c>
      <c r="AP30" s="161">
        <v>41.82143265564693</v>
      </c>
      <c r="AQ30" s="161">
        <v>53.665199917552989</v>
      </c>
      <c r="AR30" s="161">
        <v>62.516000308539006</v>
      </c>
      <c r="AS30" s="161">
        <v>92.545082742784601</v>
      </c>
      <c r="AT30" s="161">
        <v>141.92062483794871</v>
      </c>
      <c r="AU30" s="161">
        <v>162.02535825471</v>
      </c>
      <c r="AV30" s="161">
        <v>179.67598667209899</v>
      </c>
      <c r="AW30" s="161">
        <v>193.47961232790993</v>
      </c>
      <c r="AX30" s="161">
        <v>116.37404593104483</v>
      </c>
      <c r="AY30" s="161">
        <v>135.05622368906739</v>
      </c>
      <c r="AZ30" s="161">
        <v>140.43874938001716</v>
      </c>
      <c r="BA30" s="161">
        <v>139.86326470074869</v>
      </c>
      <c r="BB30" s="161">
        <v>139.79482007396558</v>
      </c>
      <c r="BC30" s="161">
        <v>108.08492015356588</v>
      </c>
      <c r="BD30" s="161">
        <v>131.36409018648516</v>
      </c>
      <c r="BE30" s="161">
        <v>152.07120179419738</v>
      </c>
      <c r="BF30" s="161">
        <v>167.72566606691294</v>
      </c>
      <c r="BG30" s="161">
        <v>164.97355936480753</v>
      </c>
      <c r="BH30" s="239">
        <v>231.77838425330398</v>
      </c>
      <c r="BI30" s="161">
        <v>177.74144275075102</v>
      </c>
      <c r="BJ30" s="161">
        <v>143.12087183039134</v>
      </c>
      <c r="BK30" s="161">
        <v>132.11299697440472</v>
      </c>
      <c r="BL30" s="161">
        <v>113.73150971673626</v>
      </c>
      <c r="BM30" s="161">
        <v>69.443075289643446</v>
      </c>
      <c r="BN30" s="161">
        <v>62.160316267302676</v>
      </c>
      <c r="BO30" s="161">
        <v>55.69526946689804</v>
      </c>
      <c r="BP30" s="161">
        <v>48.887566544333644</v>
      </c>
      <c r="BQ30" s="161">
        <v>35.349473571148565</v>
      </c>
      <c r="BR30" s="161">
        <v>27.235701344502683</v>
      </c>
      <c r="BS30" s="161">
        <v>21.08425586375709</v>
      </c>
      <c r="BT30" s="161">
        <v>16.658671209233059</v>
      </c>
      <c r="BU30" s="161">
        <v>12.354684036301551</v>
      </c>
      <c r="BV30" s="161">
        <v>9.562020175872302</v>
      </c>
      <c r="BW30" s="161">
        <v>4.6604134101814614</v>
      </c>
      <c r="BX30" s="161">
        <v>2.8285827540273778</v>
      </c>
      <c r="BY30" s="161">
        <v>1.6443739194469034</v>
      </c>
      <c r="BZ30" s="161">
        <v>0.9103528526949306</v>
      </c>
      <c r="CA30" s="161">
        <v>0.50231802834390926</v>
      </c>
      <c r="CB30" s="161">
        <v>0.28318410464815913</v>
      </c>
      <c r="CC30" s="161">
        <v>0</v>
      </c>
      <c r="CD30" s="161">
        <v>0</v>
      </c>
      <c r="CE30" s="161">
        <v>0</v>
      </c>
      <c r="CF30" s="161">
        <v>0</v>
      </c>
      <c r="CG30" s="162">
        <v>0</v>
      </c>
    </row>
    <row r="31" spans="2:85" ht="26.25" customHeight="1" x14ac:dyDescent="0.35">
      <c r="B31" s="58" t="s">
        <v>543</v>
      </c>
      <c r="AH31" s="161">
        <v>1788.70235398769</v>
      </c>
      <c r="AI31" s="161">
        <v>1607.1008311233875</v>
      </c>
      <c r="AJ31" s="161">
        <v>1767.0771750583483</v>
      </c>
      <c r="AK31" s="161">
        <v>2292.235948962139</v>
      </c>
      <c r="AL31" s="161">
        <v>2853.6511426051979</v>
      </c>
      <c r="AM31" s="161">
        <v>3188.0844396636617</v>
      </c>
      <c r="AN31" s="161">
        <v>3480.8342220927425</v>
      </c>
      <c r="AO31" s="161">
        <v>3793.3907353689638</v>
      </c>
      <c r="AP31" s="161">
        <v>3874.6853659709195</v>
      </c>
      <c r="AQ31" s="161">
        <v>3781.8078997576072</v>
      </c>
      <c r="AR31" s="161">
        <v>3601.204143817311</v>
      </c>
      <c r="AS31" s="161">
        <v>3567.8111290822476</v>
      </c>
      <c r="AT31" s="161">
        <v>3716.092267436838</v>
      </c>
      <c r="AU31" s="161">
        <v>4566.8701901248678</v>
      </c>
      <c r="AV31" s="161">
        <v>5526.2270580934173</v>
      </c>
      <c r="AW31" s="161">
        <v>5959.5233973131435</v>
      </c>
      <c r="AX31" s="161">
        <v>5684.0911766355284</v>
      </c>
      <c r="AY31" s="161">
        <v>5419.2228867223803</v>
      </c>
      <c r="AZ31" s="161">
        <v>5055.5054613246875</v>
      </c>
      <c r="BA31" s="161">
        <v>4727.6266938610015</v>
      </c>
      <c r="BB31" s="161">
        <v>4624.0339683910224</v>
      </c>
      <c r="BC31" s="161">
        <v>4945.1409646581933</v>
      </c>
      <c r="BD31" s="161">
        <v>5969.1436435238811</v>
      </c>
      <c r="BE31" s="161">
        <v>6516.5262680360765</v>
      </c>
      <c r="BF31" s="161">
        <v>6962.1567181094115</v>
      </c>
      <c r="BG31" s="161">
        <v>6981.6164544511594</v>
      </c>
      <c r="BH31" s="239">
        <v>5849.2854720500418</v>
      </c>
      <c r="BI31" s="161">
        <v>4244.4844500009995</v>
      </c>
      <c r="BJ31" s="161">
        <v>3342.4950442563377</v>
      </c>
      <c r="BK31" s="161">
        <v>2749.5310372515423</v>
      </c>
      <c r="BL31" s="161">
        <v>2223.160420424354</v>
      </c>
      <c r="BM31" s="161">
        <v>1321.541593487718</v>
      </c>
      <c r="BN31" s="161">
        <v>936.49436736336315</v>
      </c>
      <c r="BO31" s="161">
        <v>655.49850614011393</v>
      </c>
      <c r="BP31" s="161">
        <v>417.04964218277786</v>
      </c>
      <c r="BQ31" s="161">
        <v>241.06836503431049</v>
      </c>
      <c r="BR31" s="161">
        <v>165.28495445014113</v>
      </c>
      <c r="BS31" s="161">
        <v>110.17891421573843</v>
      </c>
      <c r="BT31" s="161">
        <v>79.473861304783483</v>
      </c>
      <c r="BU31" s="161">
        <v>56.337871562235421</v>
      </c>
      <c r="BV31" s="161">
        <v>42.321408141011744</v>
      </c>
      <c r="BW31" s="161">
        <v>22.336162636772453</v>
      </c>
      <c r="BX31" s="161">
        <v>12.9394506825387</v>
      </c>
      <c r="BY31" s="161">
        <v>7.9100546291395704</v>
      </c>
      <c r="BZ31" s="161">
        <v>4.422397248309041</v>
      </c>
      <c r="CA31" s="161">
        <v>2.4103117644079104</v>
      </c>
      <c r="CB31" s="161">
        <v>1.3588243710406236</v>
      </c>
      <c r="CC31" s="161">
        <v>0</v>
      </c>
      <c r="CD31" s="161">
        <v>0</v>
      </c>
      <c r="CE31" s="161">
        <v>0</v>
      </c>
      <c r="CF31" s="161">
        <v>0</v>
      </c>
      <c r="CG31" s="162">
        <v>0</v>
      </c>
    </row>
    <row r="32" spans="2:85" x14ac:dyDescent="0.35">
      <c r="B32" s="58" t="s">
        <v>544</v>
      </c>
      <c r="AH32" s="161">
        <v>1806.3126177450065</v>
      </c>
      <c r="AI32" s="161">
        <v>1623.8606029443515</v>
      </c>
      <c r="AJ32" s="161">
        <v>1787.0164593892605</v>
      </c>
      <c r="AK32" s="161">
        <v>2304.7015990730447</v>
      </c>
      <c r="AL32" s="161">
        <v>2873.2685538515539</v>
      </c>
      <c r="AM32" s="161">
        <v>3205.5862294172316</v>
      </c>
      <c r="AN32" s="161">
        <v>3501.3366306458715</v>
      </c>
      <c r="AO32" s="161">
        <v>3812.9427271733935</v>
      </c>
      <c r="AP32" s="161">
        <v>3894.1254764580899</v>
      </c>
      <c r="AQ32" s="161">
        <v>3814.8510271727928</v>
      </c>
      <c r="AR32" s="161">
        <v>3657.5610952293946</v>
      </c>
      <c r="AS32" s="161">
        <v>3627.2484578450462</v>
      </c>
      <c r="AT32" s="161">
        <v>3780.8428748707138</v>
      </c>
      <c r="AU32" s="161">
        <v>4640.74022175961</v>
      </c>
      <c r="AV32" s="161">
        <v>5610.2940530089072</v>
      </c>
      <c r="AW32" s="161">
        <v>6050.8484470975618</v>
      </c>
      <c r="AX32" s="161">
        <v>5774.1759798760168</v>
      </c>
      <c r="AY32" s="161">
        <v>5513.3660708816842</v>
      </c>
      <c r="AZ32" s="161">
        <v>5154.0265171040419</v>
      </c>
      <c r="BA32" s="161">
        <v>4827.9604266399092</v>
      </c>
      <c r="BB32" s="161">
        <v>4725.8803180017567</v>
      </c>
      <c r="BC32" s="161">
        <v>5049.2587541243802</v>
      </c>
      <c r="BD32" s="161">
        <v>6087.4316470399681</v>
      </c>
      <c r="BE32" s="161">
        <v>6645.2979300857078</v>
      </c>
      <c r="BF32" s="161">
        <v>7104.2536776481147</v>
      </c>
      <c r="BG32" s="161">
        <v>7059.5614333948433</v>
      </c>
      <c r="BH32" s="239">
        <v>5849.2854720500418</v>
      </c>
      <c r="BI32" s="161">
        <v>4244.4844500009995</v>
      </c>
      <c r="BJ32" s="161">
        <v>3342.4950442563377</v>
      </c>
      <c r="BK32" s="161">
        <v>2749.5310372515423</v>
      </c>
      <c r="BL32" s="161">
        <v>2223.160420424354</v>
      </c>
      <c r="BM32" s="161">
        <v>1321.541593487718</v>
      </c>
      <c r="BN32" s="161">
        <v>936.49436736336315</v>
      </c>
      <c r="BO32" s="161">
        <v>655.49850614011393</v>
      </c>
      <c r="BP32" s="161">
        <v>417.04964218277786</v>
      </c>
      <c r="BQ32" s="161">
        <v>241.06836503431049</v>
      </c>
      <c r="BR32" s="161">
        <v>165.28495445014113</v>
      </c>
      <c r="BS32" s="161">
        <v>110.17891421573843</v>
      </c>
      <c r="BT32" s="161">
        <v>79.473861304783483</v>
      </c>
      <c r="BU32" s="161">
        <v>56.337871562235421</v>
      </c>
      <c r="BV32" s="161">
        <v>42.321408141011744</v>
      </c>
      <c r="BW32" s="161">
        <v>22.336162636772453</v>
      </c>
      <c r="BX32" s="161">
        <v>12.9394506825387</v>
      </c>
      <c r="BY32" s="161">
        <v>7.9100546291395704</v>
      </c>
      <c r="BZ32" s="161">
        <v>4.422397248309041</v>
      </c>
      <c r="CA32" s="161">
        <v>2.4103117644079104</v>
      </c>
      <c r="CB32" s="161">
        <v>1.3588243710406236</v>
      </c>
      <c r="CC32" s="161">
        <v>0</v>
      </c>
      <c r="CD32" s="161">
        <v>0</v>
      </c>
      <c r="CE32" s="161">
        <v>0</v>
      </c>
      <c r="CF32" s="161">
        <v>0</v>
      </c>
      <c r="CG32" s="162">
        <v>0</v>
      </c>
    </row>
    <row r="33" spans="2:85" ht="26.25" customHeight="1" x14ac:dyDescent="0.35">
      <c r="B33" s="63" t="s">
        <v>551</v>
      </c>
      <c r="AH33" s="161"/>
      <c r="AI33" s="161"/>
      <c r="AJ33" s="161"/>
      <c r="AK33" s="161"/>
      <c r="AL33" s="161"/>
      <c r="AM33" s="161"/>
      <c r="AN33" s="161"/>
      <c r="AO33" s="161"/>
      <c r="AP33" s="161"/>
      <c r="AQ33" s="161"/>
      <c r="AR33" s="161"/>
      <c r="AS33" s="161"/>
      <c r="AT33" s="161"/>
      <c r="AU33" s="161"/>
      <c r="AV33" s="161"/>
      <c r="AW33" s="161"/>
      <c r="AX33" s="161"/>
      <c r="AY33" s="161"/>
      <c r="AZ33" s="161"/>
      <c r="BA33" s="161"/>
      <c r="BB33" s="161"/>
      <c r="BC33" s="161"/>
      <c r="BD33" s="161"/>
      <c r="BE33" s="161"/>
      <c r="BF33" s="161"/>
      <c r="BG33" s="161"/>
      <c r="BH33" s="239"/>
      <c r="BI33" s="161"/>
      <c r="BJ33" s="161"/>
      <c r="BK33" s="161"/>
      <c r="BL33" s="161"/>
      <c r="BM33" s="161"/>
      <c r="BN33" s="161"/>
      <c r="BO33" s="161"/>
      <c r="BP33" s="161"/>
      <c r="BQ33" s="161"/>
      <c r="BR33" s="161"/>
      <c r="BS33" s="161"/>
      <c r="BT33" s="161"/>
      <c r="BU33" s="161"/>
      <c r="BV33" s="161"/>
      <c r="BW33" s="161"/>
      <c r="BX33" s="161"/>
      <c r="BY33" s="161"/>
      <c r="BZ33" s="161"/>
      <c r="CA33" s="161"/>
      <c r="CB33" s="161"/>
      <c r="CC33" s="161"/>
      <c r="CD33" s="161"/>
      <c r="CE33" s="161"/>
      <c r="CF33" s="161"/>
      <c r="CG33" s="162"/>
    </row>
    <row r="34" spans="2:85" x14ac:dyDescent="0.35">
      <c r="B34" s="56" t="s">
        <v>538</v>
      </c>
      <c r="AH34" s="161">
        <v>0</v>
      </c>
      <c r="AI34" s="161">
        <v>42.57926262252667</v>
      </c>
      <c r="AJ34" s="161">
        <v>64.358115839721634</v>
      </c>
      <c r="AK34" s="161">
        <v>74.396901273730364</v>
      </c>
      <c r="AL34" s="161">
        <v>117.48909920141428</v>
      </c>
      <c r="AM34" s="161">
        <v>299.06840233413794</v>
      </c>
      <c r="AN34" s="161">
        <v>543.38510534265845</v>
      </c>
      <c r="AO34" s="161">
        <v>896.6843188394588</v>
      </c>
      <c r="AP34" s="161">
        <v>1238.1745869433914</v>
      </c>
      <c r="AQ34" s="161">
        <v>1570.1752286763904</v>
      </c>
      <c r="AR34" s="161">
        <v>1923.5675868949966</v>
      </c>
      <c r="AS34" s="161">
        <v>2240.0846825032131</v>
      </c>
      <c r="AT34" s="161">
        <v>2391.2333893215173</v>
      </c>
      <c r="AU34" s="161">
        <v>2861.2656930361031</v>
      </c>
      <c r="AV34" s="161">
        <v>3357.5398333020817</v>
      </c>
      <c r="AW34" s="161">
        <v>3570.1217332030105</v>
      </c>
      <c r="AX34" s="161">
        <v>3530.5604326014573</v>
      </c>
      <c r="AY34" s="161">
        <v>3013.7460495048635</v>
      </c>
      <c r="AZ34" s="161">
        <v>2762.1022911626469</v>
      </c>
      <c r="BA34" s="161">
        <v>2526.1155684925293</v>
      </c>
      <c r="BB34" s="161">
        <v>2265.2809189536497</v>
      </c>
      <c r="BC34" s="161">
        <v>2105.0432442061838</v>
      </c>
      <c r="BD34" s="161">
        <v>2019.1443957370964</v>
      </c>
      <c r="BE34" s="161">
        <v>1946.220235841869</v>
      </c>
      <c r="BF34" s="161">
        <v>1094.8087371054521</v>
      </c>
      <c r="BG34" s="161">
        <v>421.3595812053839</v>
      </c>
      <c r="BH34" s="239">
        <v>0</v>
      </c>
      <c r="BI34" s="161">
        <v>0</v>
      </c>
      <c r="BJ34" s="161">
        <v>0</v>
      </c>
      <c r="BK34" s="161">
        <v>0</v>
      </c>
      <c r="BL34" s="161">
        <v>0</v>
      </c>
      <c r="BM34" s="161">
        <v>0</v>
      </c>
      <c r="BN34" s="161">
        <v>0</v>
      </c>
      <c r="BO34" s="161">
        <v>0</v>
      </c>
      <c r="BP34" s="161">
        <v>0</v>
      </c>
      <c r="BQ34" s="161">
        <v>0</v>
      </c>
      <c r="BR34" s="161">
        <v>0</v>
      </c>
      <c r="BS34" s="161">
        <v>0</v>
      </c>
      <c r="BT34" s="161">
        <v>0</v>
      </c>
      <c r="BU34" s="161">
        <v>0</v>
      </c>
      <c r="BV34" s="161">
        <v>0</v>
      </c>
      <c r="BW34" s="161">
        <v>0</v>
      </c>
      <c r="BX34" s="161">
        <v>0</v>
      </c>
      <c r="BY34" s="161">
        <v>0</v>
      </c>
      <c r="BZ34" s="161">
        <v>0</v>
      </c>
      <c r="CA34" s="161">
        <v>0</v>
      </c>
      <c r="CB34" s="161">
        <v>0</v>
      </c>
      <c r="CC34" s="161">
        <v>0</v>
      </c>
      <c r="CD34" s="161">
        <v>0</v>
      </c>
      <c r="CE34" s="161">
        <v>0</v>
      </c>
      <c r="CF34" s="161">
        <v>0</v>
      </c>
      <c r="CG34" s="162">
        <v>0</v>
      </c>
    </row>
    <row r="35" spans="2:85" x14ac:dyDescent="0.35">
      <c r="B35" s="56" t="s">
        <v>539</v>
      </c>
      <c r="AH35" s="161">
        <v>0</v>
      </c>
      <c r="AI35" s="161">
        <v>11.1766348773219</v>
      </c>
      <c r="AJ35" s="161">
        <v>16.893368222689805</v>
      </c>
      <c r="AK35" s="161">
        <v>19.528450008919076</v>
      </c>
      <c r="AL35" s="161">
        <v>30.839725325467313</v>
      </c>
      <c r="AM35" s="161">
        <v>78.502494650160173</v>
      </c>
      <c r="AN35" s="161">
        <v>142.63321030310522</v>
      </c>
      <c r="AO35" s="161">
        <v>235.37075596482066</v>
      </c>
      <c r="AP35" s="161">
        <v>325.00857037678708</v>
      </c>
      <c r="AQ35" s="161">
        <v>412.155451819566</v>
      </c>
      <c r="AR35" s="161">
        <v>504.91744704856484</v>
      </c>
      <c r="AS35" s="161">
        <v>588.00005093029233</v>
      </c>
      <c r="AT35" s="161">
        <v>594.79055121156</v>
      </c>
      <c r="AU35" s="161">
        <v>718.06955444399011</v>
      </c>
      <c r="AV35" s="161">
        <v>844.55533514755007</v>
      </c>
      <c r="AW35" s="161">
        <v>974.93313323848145</v>
      </c>
      <c r="AX35" s="161">
        <v>992.37640591965464</v>
      </c>
      <c r="AY35" s="161">
        <v>965.84948391216403</v>
      </c>
      <c r="AZ35" s="161">
        <v>946.62324904218065</v>
      </c>
      <c r="BA35" s="161">
        <v>959.83434141578152</v>
      </c>
      <c r="BB35" s="161">
        <v>951.21621486201695</v>
      </c>
      <c r="BC35" s="161">
        <v>939.30904731831242</v>
      </c>
      <c r="BD35" s="161">
        <v>909.05912907077777</v>
      </c>
      <c r="BE35" s="161">
        <v>900.47453287157896</v>
      </c>
      <c r="BF35" s="161">
        <v>264.9571388739023</v>
      </c>
      <c r="BG35" s="161">
        <v>114.42687020677445</v>
      </c>
      <c r="BH35" s="239">
        <v>0</v>
      </c>
      <c r="BI35" s="161">
        <v>0</v>
      </c>
      <c r="BJ35" s="161">
        <v>0</v>
      </c>
      <c r="BK35" s="161">
        <v>0</v>
      </c>
      <c r="BL35" s="161">
        <v>0</v>
      </c>
      <c r="BM35" s="161">
        <v>0</v>
      </c>
      <c r="BN35" s="161">
        <v>0</v>
      </c>
      <c r="BO35" s="161">
        <v>0</v>
      </c>
      <c r="BP35" s="161">
        <v>0</v>
      </c>
      <c r="BQ35" s="161">
        <v>0</v>
      </c>
      <c r="BR35" s="161">
        <v>0</v>
      </c>
      <c r="BS35" s="161">
        <v>0</v>
      </c>
      <c r="BT35" s="161">
        <v>0</v>
      </c>
      <c r="BU35" s="161">
        <v>0</v>
      </c>
      <c r="BV35" s="161">
        <v>0</v>
      </c>
      <c r="BW35" s="161">
        <v>0</v>
      </c>
      <c r="BX35" s="161">
        <v>0</v>
      </c>
      <c r="BY35" s="161">
        <v>0</v>
      </c>
      <c r="BZ35" s="161">
        <v>0</v>
      </c>
      <c r="CA35" s="161">
        <v>0</v>
      </c>
      <c r="CB35" s="161">
        <v>0</v>
      </c>
      <c r="CC35" s="161">
        <v>0</v>
      </c>
      <c r="CD35" s="161">
        <v>0</v>
      </c>
      <c r="CE35" s="161">
        <v>0</v>
      </c>
      <c r="CF35" s="161">
        <v>0</v>
      </c>
      <c r="CG35" s="162">
        <v>0</v>
      </c>
    </row>
    <row r="36" spans="2:85" ht="39" customHeight="1" x14ac:dyDescent="0.35">
      <c r="B36" s="49" t="s">
        <v>552</v>
      </c>
      <c r="C36" s="10"/>
      <c r="AH36" s="161"/>
      <c r="AI36" s="161"/>
      <c r="AJ36" s="161"/>
      <c r="AK36" s="161"/>
      <c r="AL36" s="161"/>
      <c r="AM36" s="161"/>
      <c r="AN36" s="161"/>
      <c r="AO36" s="161"/>
      <c r="AP36" s="161"/>
      <c r="AQ36" s="161"/>
      <c r="AR36" s="161"/>
      <c r="AS36" s="161"/>
      <c r="AT36" s="161"/>
      <c r="AU36" s="161"/>
      <c r="AV36" s="161"/>
      <c r="AW36" s="161"/>
      <c r="AX36" s="161"/>
      <c r="AY36" s="161"/>
      <c r="AZ36" s="161"/>
      <c r="BA36" s="161"/>
      <c r="BB36" s="161"/>
      <c r="BC36" s="161"/>
      <c r="BD36" s="161"/>
      <c r="BE36" s="161"/>
      <c r="BF36" s="161"/>
      <c r="BG36" s="161"/>
      <c r="BH36" s="239"/>
      <c r="BI36" s="161"/>
      <c r="BJ36" s="161"/>
      <c r="BK36" s="161"/>
      <c r="BL36" s="161"/>
      <c r="BM36" s="161"/>
      <c r="BN36" s="161"/>
      <c r="BO36" s="161"/>
      <c r="BP36" s="161"/>
      <c r="BQ36" s="161"/>
      <c r="BR36" s="161"/>
      <c r="BS36" s="161"/>
      <c r="BT36" s="161"/>
      <c r="BU36" s="161"/>
      <c r="BV36" s="161"/>
      <c r="BW36" s="161"/>
      <c r="BX36" s="161"/>
      <c r="BY36" s="161"/>
      <c r="BZ36" s="161"/>
      <c r="CA36" s="161"/>
      <c r="CB36" s="161"/>
      <c r="CC36" s="161"/>
      <c r="CD36" s="161"/>
      <c r="CE36" s="161"/>
      <c r="CF36" s="161"/>
      <c r="CG36" s="162"/>
    </row>
    <row r="37" spans="2:85" x14ac:dyDescent="0.35">
      <c r="B37" s="56" t="s">
        <v>538</v>
      </c>
      <c r="AH37" s="161">
        <v>3506.9786101489435</v>
      </c>
      <c r="AI37" s="161">
        <v>3295.0289695470601</v>
      </c>
      <c r="AJ37" s="161">
        <v>3206.3877043570296</v>
      </c>
      <c r="AK37" s="161">
        <v>3687.0172260429649</v>
      </c>
      <c r="AL37" s="161">
        <v>3441.8017941623725</v>
      </c>
      <c r="AM37" s="161">
        <v>3259.4618610808848</v>
      </c>
      <c r="AN37" s="161">
        <v>3514.4913726182772</v>
      </c>
      <c r="AO37" s="161">
        <v>3543.6703202660742</v>
      </c>
      <c r="AP37" s="161">
        <v>3300.6273893150787</v>
      </c>
      <c r="AQ37" s="161">
        <v>3046.8390076947662</v>
      </c>
      <c r="AR37" s="161">
        <v>3148.0428851275242</v>
      </c>
      <c r="AS37" s="161">
        <v>2947.2994660672243</v>
      </c>
      <c r="AT37" s="161">
        <v>2986.7579541821633</v>
      </c>
      <c r="AU37" s="161">
        <v>3206.3310016002638</v>
      </c>
      <c r="AV37" s="161">
        <v>4636.9884335662591</v>
      </c>
      <c r="AW37" s="161">
        <v>4637.7550529594982</v>
      </c>
      <c r="AX37" s="161">
        <v>4605.6244140176559</v>
      </c>
      <c r="AY37" s="161">
        <v>4703.0559021924055</v>
      </c>
      <c r="AZ37" s="161">
        <v>4552.1612025656632</v>
      </c>
      <c r="BA37" s="161">
        <v>4705.4218982717985</v>
      </c>
      <c r="BB37" s="161">
        <v>4569.7105234566961</v>
      </c>
      <c r="BC37" s="161">
        <v>4943.7818032280647</v>
      </c>
      <c r="BD37" s="161">
        <v>5533.996671703957</v>
      </c>
      <c r="BE37" s="161">
        <v>6184.9840223018582</v>
      </c>
      <c r="BF37" s="161">
        <v>6838.3609798009402</v>
      </c>
      <c r="BG37" s="161">
        <v>8043.9742988219314</v>
      </c>
      <c r="BH37" s="239">
        <v>10209.018503709873</v>
      </c>
      <c r="BI37" s="161">
        <v>10696.040620215761</v>
      </c>
      <c r="BJ37" s="161">
        <v>11132.6734350061</v>
      </c>
      <c r="BK37" s="161">
        <v>11658.128736599147</v>
      </c>
      <c r="BL37" s="161">
        <v>11764.669549416829</v>
      </c>
      <c r="BM37" s="161">
        <v>12249.712154983288</v>
      </c>
      <c r="BN37" s="161">
        <v>12189.660693063923</v>
      </c>
      <c r="BO37" s="161">
        <v>11701.77155480386</v>
      </c>
      <c r="BP37" s="161">
        <v>10717.321922300574</v>
      </c>
      <c r="BQ37" s="161">
        <v>9859.1060032714486</v>
      </c>
      <c r="BR37" s="161">
        <v>9096.2773916015012</v>
      </c>
      <c r="BS37" s="161">
        <v>8348.3562008126137</v>
      </c>
      <c r="BT37" s="161">
        <v>7609.1383362295364</v>
      </c>
      <c r="BU37" s="161">
        <v>7097.3354717037364</v>
      </c>
      <c r="BV37" s="161">
        <v>6655.9857168472054</v>
      </c>
      <c r="BW37" s="161">
        <v>6402.0050772946597</v>
      </c>
      <c r="BX37" s="161">
        <v>6088.0564063528818</v>
      </c>
      <c r="BY37" s="161">
        <v>5838.183953605032</v>
      </c>
      <c r="BZ37" s="161">
        <v>5567.3158374252771</v>
      </c>
      <c r="CA37" s="161">
        <v>5825.0646900211268</v>
      </c>
      <c r="CB37" s="161">
        <v>6044.1227408724344</v>
      </c>
      <c r="CC37" s="161">
        <v>5945.6625462601423</v>
      </c>
      <c r="CD37" s="161">
        <v>5805.7325768311812</v>
      </c>
      <c r="CE37" s="161">
        <v>5524.5808275754107</v>
      </c>
      <c r="CF37" s="161">
        <v>5375.3783224374729</v>
      </c>
      <c r="CG37" s="162">
        <v>5276.6245838014738</v>
      </c>
    </row>
    <row r="38" spans="2:85" x14ac:dyDescent="0.35">
      <c r="B38" s="56" t="s">
        <v>539</v>
      </c>
      <c r="AH38" s="161">
        <v>769.5594795695024</v>
      </c>
      <c r="AI38" s="161">
        <v>728.41095866158105</v>
      </c>
      <c r="AJ38" s="161">
        <v>716.70974856559133</v>
      </c>
      <c r="AK38" s="161">
        <v>739.89906684833306</v>
      </c>
      <c r="AL38" s="161">
        <v>901.9363323315672</v>
      </c>
      <c r="AM38" s="161">
        <v>959.48818231653934</v>
      </c>
      <c r="AN38" s="161">
        <v>996.13100645880638</v>
      </c>
      <c r="AO38" s="161">
        <v>1084.9725467848887</v>
      </c>
      <c r="AP38" s="161">
        <v>1258.1621058656438</v>
      </c>
      <c r="AQ38" s="161">
        <v>1208.1801063477944</v>
      </c>
      <c r="AR38" s="161">
        <v>1466.6784004926274</v>
      </c>
      <c r="AS38" s="161">
        <v>1494.4490970923664</v>
      </c>
      <c r="AT38" s="161">
        <v>1710.7840226458068</v>
      </c>
      <c r="AU38" s="161">
        <v>2004.6350771121649</v>
      </c>
      <c r="AV38" s="161">
        <v>2717.2157764430785</v>
      </c>
      <c r="AW38" s="161">
        <v>3305.7857371735349</v>
      </c>
      <c r="AX38" s="161">
        <v>4099.8461725066263</v>
      </c>
      <c r="AY38" s="161">
        <v>4804.8578979719769</v>
      </c>
      <c r="AZ38" s="161">
        <v>5121.8824541198392</v>
      </c>
      <c r="BA38" s="161">
        <v>5391.1945584343039</v>
      </c>
      <c r="BB38" s="161">
        <v>5598.7879263828981</v>
      </c>
      <c r="BC38" s="161">
        <v>5769.6670297095707</v>
      </c>
      <c r="BD38" s="161">
        <v>6124.5903713146708</v>
      </c>
      <c r="BE38" s="161">
        <v>6476.593555502769</v>
      </c>
      <c r="BF38" s="161">
        <v>6767.5303975930492</v>
      </c>
      <c r="BG38" s="161">
        <v>7074.9267065030699</v>
      </c>
      <c r="BH38" s="239">
        <v>6760.4844459800324</v>
      </c>
      <c r="BI38" s="161">
        <v>6575.0398975261014</v>
      </c>
      <c r="BJ38" s="161">
        <v>6646.3896289208742</v>
      </c>
      <c r="BK38" s="161">
        <v>7347.1829788680134</v>
      </c>
      <c r="BL38" s="161">
        <v>7330.0025679547634</v>
      </c>
      <c r="BM38" s="161">
        <v>8158.390305181797</v>
      </c>
      <c r="BN38" s="161">
        <v>8439.2979512947586</v>
      </c>
      <c r="BO38" s="161">
        <v>8781.9290418863729</v>
      </c>
      <c r="BP38" s="161">
        <v>9828.5939664742618</v>
      </c>
      <c r="BQ38" s="161">
        <v>11017.569570936223</v>
      </c>
      <c r="BR38" s="161">
        <v>12698.341188152603</v>
      </c>
      <c r="BS38" s="161">
        <v>13796.979235254552</v>
      </c>
      <c r="BT38" s="161">
        <v>13756.331767020873</v>
      </c>
      <c r="BU38" s="161">
        <v>14109.03185316169</v>
      </c>
      <c r="BV38" s="161">
        <v>13646.593952410585</v>
      </c>
      <c r="BW38" s="161">
        <v>11815.623442726568</v>
      </c>
      <c r="BX38" s="161">
        <v>10586.485257791335</v>
      </c>
      <c r="BY38" s="161">
        <v>9881.5995250525175</v>
      </c>
      <c r="BZ38" s="161">
        <v>8530.3376462058986</v>
      </c>
      <c r="CA38" s="161">
        <v>7933.7909120317145</v>
      </c>
      <c r="CB38" s="161">
        <v>7325.9211660385945</v>
      </c>
      <c r="CC38" s="161">
        <v>2901.4210434537686</v>
      </c>
      <c r="CD38" s="161">
        <v>36.557859147574256</v>
      </c>
      <c r="CE38" s="161">
        <v>-2.9407625708893974</v>
      </c>
      <c r="CF38" s="161">
        <v>-2.9480259546684544</v>
      </c>
      <c r="CG38" s="162">
        <v>-2.9568915616326263</v>
      </c>
    </row>
    <row r="39" spans="2:85" x14ac:dyDescent="0.35">
      <c r="B39" s="56" t="s">
        <v>540</v>
      </c>
      <c r="AH39" s="161">
        <v>954.02104434424916</v>
      </c>
      <c r="AI39" s="161">
        <v>867.60161836055943</v>
      </c>
      <c r="AJ39" s="161">
        <v>857.27315744256032</v>
      </c>
      <c r="AK39" s="161">
        <v>1088.7671253809795</v>
      </c>
      <c r="AL39" s="161">
        <v>1548.0873267329312</v>
      </c>
      <c r="AM39" s="161">
        <v>1950.7750811190801</v>
      </c>
      <c r="AN39" s="161">
        <v>2102.7178692443949</v>
      </c>
      <c r="AO39" s="161">
        <v>2451.2805619888804</v>
      </c>
      <c r="AP39" s="161">
        <v>2700.8579273772962</v>
      </c>
      <c r="AQ39" s="161">
        <v>2684.7531903458389</v>
      </c>
      <c r="AR39" s="161">
        <v>2697.8130273044685</v>
      </c>
      <c r="AS39" s="161">
        <v>2598.1375146576174</v>
      </c>
      <c r="AT39" s="161">
        <v>2962.4864268147376</v>
      </c>
      <c r="AU39" s="161">
        <v>3611.5431797852302</v>
      </c>
      <c r="AV39" s="161">
        <v>4229.5649874857845</v>
      </c>
      <c r="AW39" s="161">
        <v>4412.525584919098</v>
      </c>
      <c r="AX39" s="161">
        <v>5152.1568287324008</v>
      </c>
      <c r="AY39" s="161">
        <v>5312.3507549342721</v>
      </c>
      <c r="AZ39" s="161">
        <v>5163.2793821170826</v>
      </c>
      <c r="BA39" s="161">
        <v>4830.6576535746999</v>
      </c>
      <c r="BB39" s="161">
        <v>4480.1985696860593</v>
      </c>
      <c r="BC39" s="161">
        <v>4154.119320794046</v>
      </c>
      <c r="BD39" s="161">
        <v>4061.9158479576399</v>
      </c>
      <c r="BE39" s="161">
        <v>3885.0371405266646</v>
      </c>
      <c r="BF39" s="161">
        <v>3621.7318916885984</v>
      </c>
      <c r="BG39" s="161">
        <v>3807.0328292147428</v>
      </c>
      <c r="BH39" s="239">
        <v>3791.0710329574144</v>
      </c>
      <c r="BI39" s="161">
        <v>3504.6848199308834</v>
      </c>
      <c r="BJ39" s="161">
        <v>3430.2793471160257</v>
      </c>
      <c r="BK39" s="161">
        <v>3395.4329161625069</v>
      </c>
      <c r="BL39" s="161">
        <v>3118.7284752097262</v>
      </c>
      <c r="BM39" s="161">
        <v>3419.0886225165427</v>
      </c>
      <c r="BN39" s="161">
        <v>3254.6868459273119</v>
      </c>
      <c r="BO39" s="161">
        <v>2974.1544710670205</v>
      </c>
      <c r="BP39" s="161">
        <v>2752.1445677553356</v>
      </c>
      <c r="BQ39" s="161">
        <v>2422.470260860915</v>
      </c>
      <c r="BR39" s="161">
        <v>2220.3591343648659</v>
      </c>
      <c r="BS39" s="161">
        <v>2053.8694859470043</v>
      </c>
      <c r="BT39" s="161">
        <v>1814.6282206626265</v>
      </c>
      <c r="BU39" s="161">
        <v>1733.6920016923459</v>
      </c>
      <c r="BV39" s="161">
        <v>1422.1504551689475</v>
      </c>
      <c r="BW39" s="161">
        <v>890.71257850454765</v>
      </c>
      <c r="BX39" s="161">
        <v>662.8616640769402</v>
      </c>
      <c r="BY39" s="161">
        <v>424.07735860498025</v>
      </c>
      <c r="BZ39" s="161">
        <v>392.53251370324796</v>
      </c>
      <c r="CA39" s="161">
        <v>245.6137584316198</v>
      </c>
      <c r="CB39" s="161">
        <v>86.811685016041224</v>
      </c>
      <c r="CC39" s="161">
        <v>3.1133760360330703E-2</v>
      </c>
      <c r="CD39" s="161">
        <v>-6.8438136130203497E-2</v>
      </c>
      <c r="CE39" s="161">
        <v>-0.84495381876166509</v>
      </c>
      <c r="CF39" s="161">
        <v>-1.0106021867085169</v>
      </c>
      <c r="CG39" s="162">
        <v>-1.0277512648121905</v>
      </c>
    </row>
    <row r="40" spans="2:85" x14ac:dyDescent="0.35">
      <c r="B40" s="56" t="s">
        <v>541</v>
      </c>
      <c r="AH40" s="161">
        <v>2648.334198399079</v>
      </c>
      <c r="AI40" s="161">
        <v>2301.1650056335993</v>
      </c>
      <c r="AJ40" s="161">
        <v>2981.9848334629169</v>
      </c>
      <c r="AK40" s="161">
        <v>5165.7517622810265</v>
      </c>
      <c r="AL40" s="161">
        <v>8403.0578571588903</v>
      </c>
      <c r="AM40" s="161">
        <v>10258.206252941991</v>
      </c>
      <c r="AN40" s="161">
        <v>11046.813967540966</v>
      </c>
      <c r="AO40" s="161">
        <v>11860.153362357454</v>
      </c>
      <c r="AP40" s="161">
        <v>11760.544491548391</v>
      </c>
      <c r="AQ40" s="161">
        <v>10188.84848800898</v>
      </c>
      <c r="AR40" s="161">
        <v>7223.0168818404745</v>
      </c>
      <c r="AS40" s="161">
        <v>5825.8910907515183</v>
      </c>
      <c r="AT40" s="161">
        <v>6053.6894651761268</v>
      </c>
      <c r="AU40" s="161">
        <v>8097.262337762827</v>
      </c>
      <c r="AV40" s="161">
        <v>10105.410248465081</v>
      </c>
      <c r="AW40" s="161">
        <v>10465.707372593566</v>
      </c>
      <c r="AX40" s="161">
        <v>9042.8859869834814</v>
      </c>
      <c r="AY40" s="161">
        <v>8363.416821134495</v>
      </c>
      <c r="AZ40" s="161">
        <v>7193.6362125702535</v>
      </c>
      <c r="BA40" s="161">
        <v>6001.6369629469655</v>
      </c>
      <c r="BB40" s="161">
        <v>5325.6838978732185</v>
      </c>
      <c r="BC40" s="161">
        <v>4750.4677891105703</v>
      </c>
      <c r="BD40" s="161">
        <v>3990.7654508599717</v>
      </c>
      <c r="BE40" s="161">
        <v>3409.696332768021</v>
      </c>
      <c r="BF40" s="161">
        <v>3269.8259213477272</v>
      </c>
      <c r="BG40" s="161">
        <v>3163.0449272566561</v>
      </c>
      <c r="BH40" s="239">
        <v>2763.7869196021838</v>
      </c>
      <c r="BI40" s="161">
        <v>2997.3546873091282</v>
      </c>
      <c r="BJ40" s="161">
        <v>3160.0290645424393</v>
      </c>
      <c r="BK40" s="161">
        <v>2876.0414511264357</v>
      </c>
      <c r="BL40" s="161">
        <v>3251.6482024765619</v>
      </c>
      <c r="BM40" s="161">
        <v>5417.9264562733724</v>
      </c>
      <c r="BN40" s="161">
        <v>5431.1504635651363</v>
      </c>
      <c r="BO40" s="161">
        <v>6080.5447892311959</v>
      </c>
      <c r="BP40" s="161">
        <v>6431.7437315763063</v>
      </c>
      <c r="BQ40" s="161">
        <v>5336.375077204546</v>
      </c>
      <c r="BR40" s="161">
        <v>3728.9724101736601</v>
      </c>
      <c r="BS40" s="161">
        <v>2751.7224512235193</v>
      </c>
      <c r="BT40" s="161">
        <v>2163.9278673683043</v>
      </c>
      <c r="BU40" s="161">
        <v>1907.6258017654125</v>
      </c>
      <c r="BV40" s="161">
        <v>1481.3267020493945</v>
      </c>
      <c r="BW40" s="161">
        <v>762.76822656572153</v>
      </c>
      <c r="BX40" s="161">
        <v>522.49750827489981</v>
      </c>
      <c r="BY40" s="161">
        <v>362.3176445476293</v>
      </c>
      <c r="BZ40" s="161">
        <v>253.9795802783367</v>
      </c>
      <c r="CA40" s="161">
        <v>154.19144383940758</v>
      </c>
      <c r="CB40" s="161">
        <v>87.662285354633369</v>
      </c>
      <c r="CC40" s="161">
        <v>0.24968879096302019</v>
      </c>
      <c r="CD40" s="161">
        <v>-0.13534508675139525</v>
      </c>
      <c r="CE40" s="161">
        <v>-0.13576961767228665</v>
      </c>
      <c r="CF40" s="161">
        <v>-0.13615829937660096</v>
      </c>
      <c r="CG40" s="162">
        <v>-0.13662971244960237</v>
      </c>
    </row>
    <row r="41" spans="2:85" x14ac:dyDescent="0.35">
      <c r="B41" s="56" t="s">
        <v>542</v>
      </c>
      <c r="AH41" s="161">
        <v>122.0725385056473</v>
      </c>
      <c r="AI41" s="161">
        <v>134.28977857763533</v>
      </c>
      <c r="AJ41" s="161">
        <v>142.12455689360621</v>
      </c>
      <c r="AK41" s="161">
        <v>171.78400734150409</v>
      </c>
      <c r="AL41" s="161">
        <v>224.35363733780036</v>
      </c>
      <c r="AM41" s="161">
        <v>290.60818783415948</v>
      </c>
      <c r="AN41" s="161">
        <v>345.18334898637693</v>
      </c>
      <c r="AO41" s="161">
        <v>337.00036924762941</v>
      </c>
      <c r="AP41" s="161">
        <v>424.00714822576629</v>
      </c>
      <c r="AQ41" s="161">
        <v>578.55352679799796</v>
      </c>
      <c r="AR41" s="161">
        <v>349.60731410785121</v>
      </c>
      <c r="AS41" s="161">
        <v>322.07005464746686</v>
      </c>
      <c r="AT41" s="161">
        <v>521.71949563733756</v>
      </c>
      <c r="AU41" s="161">
        <v>793.31541845292099</v>
      </c>
      <c r="AV41" s="161">
        <v>548.41174530650494</v>
      </c>
      <c r="AW41" s="161">
        <v>524.18959990000246</v>
      </c>
      <c r="AX41" s="161">
        <v>766.66594695970196</v>
      </c>
      <c r="AY41" s="161">
        <v>858.45461244019054</v>
      </c>
      <c r="AZ41" s="161">
        <v>735.2899354274158</v>
      </c>
      <c r="BA41" s="161">
        <v>651.65430258903621</v>
      </c>
      <c r="BB41" s="161">
        <v>593.73887835889934</v>
      </c>
      <c r="BC41" s="161">
        <v>435.47441382789606</v>
      </c>
      <c r="BD41" s="161">
        <v>416.08370056286384</v>
      </c>
      <c r="BE41" s="161">
        <v>448.01461152816518</v>
      </c>
      <c r="BF41" s="161">
        <v>470.36215247229444</v>
      </c>
      <c r="BG41" s="161">
        <v>689.03335396325815</v>
      </c>
      <c r="BH41" s="239">
        <v>991.67485674911143</v>
      </c>
      <c r="BI41" s="161">
        <v>945.40693537192158</v>
      </c>
      <c r="BJ41" s="161">
        <v>926.70708613193779</v>
      </c>
      <c r="BK41" s="161">
        <v>794.21634475764131</v>
      </c>
      <c r="BL41" s="161">
        <v>687.5374925702813</v>
      </c>
      <c r="BM41" s="161">
        <v>754.11977857147588</v>
      </c>
      <c r="BN41" s="161">
        <v>877.13162651740231</v>
      </c>
      <c r="BO41" s="161">
        <v>889.70298215727212</v>
      </c>
      <c r="BP41" s="161">
        <v>962.80777700638464</v>
      </c>
      <c r="BQ41" s="161">
        <v>993.25578028603252</v>
      </c>
      <c r="BR41" s="161">
        <v>989.14541985676055</v>
      </c>
      <c r="BS41" s="161">
        <v>1005.6680337430439</v>
      </c>
      <c r="BT41" s="161">
        <v>970.17208012181641</v>
      </c>
      <c r="BU41" s="161">
        <v>999.55829239127388</v>
      </c>
      <c r="BV41" s="161">
        <v>913.36396625380473</v>
      </c>
      <c r="BW41" s="161">
        <v>825.22222631384125</v>
      </c>
      <c r="BX41" s="161">
        <v>611.98368406026771</v>
      </c>
      <c r="BY41" s="161">
        <v>494.04648330645756</v>
      </c>
      <c r="BZ41" s="161">
        <v>578.3861727245345</v>
      </c>
      <c r="CA41" s="161">
        <v>440.95612172328458</v>
      </c>
      <c r="CB41" s="161">
        <v>190.78937720925197</v>
      </c>
      <c r="CC41" s="161">
        <v>1.4282093073385739E-2</v>
      </c>
      <c r="CD41" s="161">
        <v>-0.11286345387543301</v>
      </c>
      <c r="CE41" s="161">
        <v>-1.3934395607917704</v>
      </c>
      <c r="CF41" s="161">
        <v>-1.6666154243153142</v>
      </c>
      <c r="CG41" s="162">
        <v>-1.6948965011388839</v>
      </c>
    </row>
    <row r="42" spans="2:85" ht="26.25" customHeight="1" x14ac:dyDescent="0.35">
      <c r="B42" s="58" t="s">
        <v>543</v>
      </c>
      <c r="AH42" s="161">
        <v>4493.9872608184778</v>
      </c>
      <c r="AI42" s="161">
        <v>4031.467361233375</v>
      </c>
      <c r="AJ42" s="161">
        <v>4698.0922963646744</v>
      </c>
      <c r="AK42" s="161">
        <v>7166.2019618518434</v>
      </c>
      <c r="AL42" s="161">
        <v>11077.43515356119</v>
      </c>
      <c r="AM42" s="161">
        <v>13459.07770421177</v>
      </c>
      <c r="AN42" s="161">
        <v>14490.846192230541</v>
      </c>
      <c r="AO42" s="161">
        <v>15733.406840378851</v>
      </c>
      <c r="AP42" s="161">
        <v>16143.571673017097</v>
      </c>
      <c r="AQ42" s="161">
        <v>14660.335311500614</v>
      </c>
      <c r="AR42" s="161">
        <v>11737.115623745423</v>
      </c>
      <c r="AS42" s="161">
        <v>10240.54775714897</v>
      </c>
      <c r="AT42" s="161">
        <v>11248.67941027401</v>
      </c>
      <c r="AU42" s="161">
        <v>14506.756013113143</v>
      </c>
      <c r="AV42" s="161">
        <v>17600.60275770045</v>
      </c>
      <c r="AW42" s="161">
        <v>18708.208294586202</v>
      </c>
      <c r="AX42" s="161">
        <v>19061.554935182212</v>
      </c>
      <c r="AY42" s="161">
        <v>19339.080086480935</v>
      </c>
      <c r="AZ42" s="161">
        <v>18214.087984234589</v>
      </c>
      <c r="BA42" s="161">
        <v>16875.143477545007</v>
      </c>
      <c r="BB42" s="161">
        <v>15998.409272301074</v>
      </c>
      <c r="BC42" s="161">
        <v>15109.728553442084</v>
      </c>
      <c r="BD42" s="161">
        <v>14593.355370695146</v>
      </c>
      <c r="BE42" s="161">
        <v>14219.34164032562</v>
      </c>
      <c r="BF42" s="161">
        <v>14129.450363101671</v>
      </c>
      <c r="BG42" s="161">
        <v>14734.037816937727</v>
      </c>
      <c r="BH42" s="239">
        <v>14307.017255288742</v>
      </c>
      <c r="BI42" s="161">
        <v>14022.486340138033</v>
      </c>
      <c r="BJ42" s="161">
        <v>14163.405126711277</v>
      </c>
      <c r="BK42" s="161">
        <v>14412.873690914597</v>
      </c>
      <c r="BL42" s="161">
        <v>14387.916738211334</v>
      </c>
      <c r="BM42" s="161">
        <v>17749.525162543185</v>
      </c>
      <c r="BN42" s="161">
        <v>18002.26688730461</v>
      </c>
      <c r="BO42" s="161">
        <v>18726.331284341861</v>
      </c>
      <c r="BP42" s="161">
        <v>19975.290042812292</v>
      </c>
      <c r="BQ42" s="161">
        <v>19769.670689287716</v>
      </c>
      <c r="BR42" s="161">
        <v>19636.818152547887</v>
      </c>
      <c r="BS42" s="161">
        <v>19608.23920616812</v>
      </c>
      <c r="BT42" s="161">
        <v>18705.05993517362</v>
      </c>
      <c r="BU42" s="161">
        <v>18749.907949010721</v>
      </c>
      <c r="BV42" s="161">
        <v>17463.435075882731</v>
      </c>
      <c r="BW42" s="161">
        <v>14294.326474110678</v>
      </c>
      <c r="BX42" s="161">
        <v>12383.828114203443</v>
      </c>
      <c r="BY42" s="161">
        <v>11162.041011511583</v>
      </c>
      <c r="BZ42" s="161">
        <v>9755.2359129120177</v>
      </c>
      <c r="CA42" s="161">
        <v>8774.5522360260256</v>
      </c>
      <c r="CB42" s="161">
        <v>7691.1845136185211</v>
      </c>
      <c r="CC42" s="161">
        <v>2901.7161480981649</v>
      </c>
      <c r="CD42" s="161">
        <v>36.241212470817224</v>
      </c>
      <c r="CE42" s="161">
        <v>-5.31492556811512</v>
      </c>
      <c r="CF42" s="161">
        <v>-5.7614018650688861</v>
      </c>
      <c r="CG42" s="162">
        <v>-5.8161690400333033</v>
      </c>
    </row>
    <row r="43" spans="2:85" x14ac:dyDescent="0.35">
      <c r="B43" s="58" t="s">
        <v>544</v>
      </c>
      <c r="AH43" s="161">
        <v>8000.9658709674222</v>
      </c>
      <c r="AI43" s="161">
        <v>7326.4963307804346</v>
      </c>
      <c r="AJ43" s="161">
        <v>7904.4800007217045</v>
      </c>
      <c r="AK43" s="161">
        <v>10853.219187894809</v>
      </c>
      <c r="AL43" s="161">
        <v>14519.236947723562</v>
      </c>
      <c r="AM43" s="161">
        <v>16718.539565292653</v>
      </c>
      <c r="AN43" s="161">
        <v>18005.337564848822</v>
      </c>
      <c r="AO43" s="161">
        <v>19277.077160644923</v>
      </c>
      <c r="AP43" s="161">
        <v>19444.199062332173</v>
      </c>
      <c r="AQ43" s="161">
        <v>17707.174319195379</v>
      </c>
      <c r="AR43" s="161">
        <v>14885.158508872948</v>
      </c>
      <c r="AS43" s="161">
        <v>13187.847223216195</v>
      </c>
      <c r="AT43" s="161">
        <v>14235.437364456173</v>
      </c>
      <c r="AU43" s="161">
        <v>17713.087014713408</v>
      </c>
      <c r="AV43" s="161">
        <v>22237.591191266703</v>
      </c>
      <c r="AW43" s="161">
        <v>23345.963347545698</v>
      </c>
      <c r="AX43" s="161">
        <v>23667.179349199869</v>
      </c>
      <c r="AY43" s="161">
        <v>24042.135988673341</v>
      </c>
      <c r="AZ43" s="161">
        <v>22766.249186800254</v>
      </c>
      <c r="BA43" s="161">
        <v>21580.565375816805</v>
      </c>
      <c r="BB43" s="161">
        <v>20568.119795757768</v>
      </c>
      <c r="BC43" s="161">
        <v>20053.510356670151</v>
      </c>
      <c r="BD43" s="161">
        <v>20127.352042399103</v>
      </c>
      <c r="BE43" s="161">
        <v>20404.325662627478</v>
      </c>
      <c r="BF43" s="161">
        <v>20967.811342902609</v>
      </c>
      <c r="BG43" s="161">
        <v>22778.012115759659</v>
      </c>
      <c r="BH43" s="239">
        <v>24516.035758998616</v>
      </c>
      <c r="BI43" s="161">
        <v>24718.526960353796</v>
      </c>
      <c r="BJ43" s="161">
        <v>25296.078561717379</v>
      </c>
      <c r="BK43" s="161">
        <v>26071.00242751374</v>
      </c>
      <c r="BL43" s="161">
        <v>26152.586287628161</v>
      </c>
      <c r="BM43" s="161">
        <v>29999.237317526473</v>
      </c>
      <c r="BN43" s="161">
        <v>30191.927580368534</v>
      </c>
      <c r="BO43" s="161">
        <v>30428.102839145718</v>
      </c>
      <c r="BP43" s="161">
        <v>30692.611965112861</v>
      </c>
      <c r="BQ43" s="161">
        <v>29628.776692559164</v>
      </c>
      <c r="BR43" s="161">
        <v>28733.095544149386</v>
      </c>
      <c r="BS43" s="161">
        <v>27956.59540698073</v>
      </c>
      <c r="BT43" s="161">
        <v>26314.198271403158</v>
      </c>
      <c r="BU43" s="161">
        <v>25847.243420714458</v>
      </c>
      <c r="BV43" s="161">
        <v>24119.420792729936</v>
      </c>
      <c r="BW43" s="161">
        <v>20696.331551405339</v>
      </c>
      <c r="BX43" s="161">
        <v>18471.884520556327</v>
      </c>
      <c r="BY43" s="161">
        <v>17000.224965116617</v>
      </c>
      <c r="BZ43" s="161">
        <v>15322.551750337294</v>
      </c>
      <c r="CA43" s="161">
        <v>14599.616926047152</v>
      </c>
      <c r="CB43" s="161">
        <v>13735.307254490957</v>
      </c>
      <c r="CC43" s="161">
        <v>8847.3786943583073</v>
      </c>
      <c r="CD43" s="161">
        <v>5841.9737893019983</v>
      </c>
      <c r="CE43" s="161">
        <v>5519.2659020072952</v>
      </c>
      <c r="CF43" s="161">
        <v>5369.6169205724036</v>
      </c>
      <c r="CG43" s="162">
        <v>5270.80841476144</v>
      </c>
    </row>
    <row r="44" spans="2:85" ht="26.25" customHeight="1" x14ac:dyDescent="0.35">
      <c r="B44" s="63" t="s">
        <v>553</v>
      </c>
      <c r="AH44" s="161">
        <v>0</v>
      </c>
      <c r="AI44" s="161">
        <v>0</v>
      </c>
      <c r="AJ44" s="161">
        <v>0</v>
      </c>
      <c r="AK44" s="161">
        <v>0</v>
      </c>
      <c r="AL44" s="161">
        <v>0</v>
      </c>
      <c r="AM44" s="161">
        <v>0</v>
      </c>
      <c r="AN44" s="161">
        <v>0</v>
      </c>
      <c r="AO44" s="161">
        <v>0</v>
      </c>
      <c r="AP44" s="161">
        <v>0</v>
      </c>
      <c r="AQ44" s="161">
        <v>0</v>
      </c>
      <c r="AR44" s="161">
        <v>0</v>
      </c>
      <c r="AS44" s="161">
        <v>0</v>
      </c>
      <c r="AT44" s="161">
        <v>0</v>
      </c>
      <c r="AU44" s="161">
        <v>0</v>
      </c>
      <c r="AV44" s="161">
        <v>0</v>
      </c>
      <c r="AW44" s="161">
        <v>0</v>
      </c>
      <c r="AX44" s="161">
        <v>0</v>
      </c>
      <c r="AY44" s="161">
        <v>0</v>
      </c>
      <c r="AZ44" s="161">
        <v>0</v>
      </c>
      <c r="BA44" s="161">
        <v>0</v>
      </c>
      <c r="BB44" s="161">
        <v>0</v>
      </c>
      <c r="BC44" s="161">
        <v>0</v>
      </c>
      <c r="BD44" s="161">
        <v>0</v>
      </c>
      <c r="BE44" s="161">
        <v>0</v>
      </c>
      <c r="BF44" s="161">
        <v>0</v>
      </c>
      <c r="BG44" s="161">
        <v>0</v>
      </c>
      <c r="BH44" s="161">
        <v>0</v>
      </c>
      <c r="BI44" s="161">
        <v>0</v>
      </c>
      <c r="BJ44" s="161">
        <v>0</v>
      </c>
      <c r="BK44" s="161">
        <v>0</v>
      </c>
      <c r="BL44" s="161">
        <v>0</v>
      </c>
      <c r="BM44" s="161">
        <v>0</v>
      </c>
      <c r="BN44" s="161">
        <v>0</v>
      </c>
      <c r="BO44" s="161">
        <v>0</v>
      </c>
      <c r="BP44" s="161">
        <v>0</v>
      </c>
      <c r="BQ44" s="161">
        <v>0</v>
      </c>
      <c r="BR44" s="161">
        <v>0</v>
      </c>
      <c r="BS44" s="161">
        <v>0</v>
      </c>
      <c r="BT44" s="161">
        <v>0</v>
      </c>
      <c r="BU44" s="161">
        <v>0</v>
      </c>
      <c r="BV44" s="161">
        <v>0</v>
      </c>
      <c r="BW44" s="161">
        <v>0</v>
      </c>
      <c r="BX44" s="161">
        <v>0</v>
      </c>
      <c r="BY44" s="161">
        <v>0</v>
      </c>
      <c r="BZ44" s="161">
        <v>0</v>
      </c>
      <c r="CA44" s="161">
        <v>0</v>
      </c>
      <c r="CB44" s="161">
        <v>0</v>
      </c>
      <c r="CC44" s="161">
        <v>0</v>
      </c>
      <c r="CD44" s="161">
        <v>0</v>
      </c>
      <c r="CE44" s="161">
        <v>0</v>
      </c>
      <c r="CF44" s="161">
        <v>0</v>
      </c>
      <c r="CG44" s="162">
        <v>0</v>
      </c>
    </row>
    <row r="45" spans="2:85" x14ac:dyDescent="0.35">
      <c r="B45" s="56" t="s">
        <v>554</v>
      </c>
      <c r="AH45" s="161">
        <v>150.78455075534802</v>
      </c>
      <c r="AI45" s="161">
        <v>145.14092324959114</v>
      </c>
      <c r="AJ45" s="161">
        <v>189.58679614562669</v>
      </c>
      <c r="AK45" s="161">
        <v>269.52492107195059</v>
      </c>
      <c r="AL45" s="161">
        <v>357.5105001417146</v>
      </c>
      <c r="AM45" s="161">
        <v>446.55019547181411</v>
      </c>
      <c r="AN45" s="161">
        <v>432.19153885683113</v>
      </c>
      <c r="AO45" s="161">
        <v>422.89413713952968</v>
      </c>
      <c r="AP45" s="161">
        <v>503.3449766570975</v>
      </c>
      <c r="AQ45" s="161">
        <v>530.91010719905717</v>
      </c>
      <c r="AR45" s="161">
        <v>1090.4533965912065</v>
      </c>
      <c r="AS45" s="161">
        <v>1088.1471906699153</v>
      </c>
      <c r="AT45" s="161">
        <v>1167.210359112971</v>
      </c>
      <c r="AU45" s="161">
        <v>1394.5115409694165</v>
      </c>
      <c r="AV45" s="161">
        <v>2012.4521912870562</v>
      </c>
      <c r="AW45" s="161">
        <v>2544.6987807592791</v>
      </c>
      <c r="AX45" s="161">
        <v>2986.2395144138986</v>
      </c>
      <c r="AY45" s="161">
        <v>3494.7610991167876</v>
      </c>
      <c r="AZ45" s="161">
        <v>4048.7210773573079</v>
      </c>
      <c r="BA45" s="161">
        <v>4520.6378455806553</v>
      </c>
      <c r="BB45" s="161">
        <v>4655.8257317561674</v>
      </c>
      <c r="BC45" s="161">
        <v>3586.3447875763177</v>
      </c>
      <c r="BD45" s="161">
        <v>3.2034538977623224</v>
      </c>
      <c r="BE45" s="161">
        <v>0</v>
      </c>
      <c r="BF45" s="161">
        <v>0</v>
      </c>
      <c r="BG45" s="161">
        <v>0.15005827869456828</v>
      </c>
      <c r="BH45" s="161">
        <v>0</v>
      </c>
      <c r="BI45" s="161">
        <v>0</v>
      </c>
      <c r="BJ45" s="161">
        <v>0</v>
      </c>
      <c r="BK45" s="161">
        <v>0</v>
      </c>
      <c r="BL45" s="161">
        <v>0</v>
      </c>
      <c r="BM45" s="161">
        <v>0</v>
      </c>
      <c r="BN45" s="161">
        <v>0</v>
      </c>
      <c r="BO45" s="161">
        <v>0</v>
      </c>
      <c r="BP45" s="161">
        <v>0</v>
      </c>
      <c r="BQ45" s="161">
        <v>0</v>
      </c>
      <c r="BR45" s="161">
        <v>0</v>
      </c>
      <c r="BS45" s="161">
        <v>0</v>
      </c>
      <c r="BT45" s="161">
        <v>0</v>
      </c>
      <c r="BU45" s="161">
        <v>0</v>
      </c>
      <c r="BV45" s="161">
        <v>0</v>
      </c>
      <c r="BW45" s="161">
        <v>0</v>
      </c>
      <c r="BX45" s="161">
        <v>0</v>
      </c>
      <c r="BY45" s="161">
        <v>0</v>
      </c>
      <c r="BZ45" s="161">
        <v>0</v>
      </c>
      <c r="CA45" s="161">
        <v>0</v>
      </c>
      <c r="CB45" s="161">
        <v>0</v>
      </c>
      <c r="CC45" s="161">
        <v>0</v>
      </c>
      <c r="CD45" s="161">
        <v>0</v>
      </c>
      <c r="CE45" s="161">
        <v>0</v>
      </c>
      <c r="CF45" s="161">
        <v>0</v>
      </c>
      <c r="CG45" s="162">
        <v>0</v>
      </c>
    </row>
    <row r="46" spans="2:85" x14ac:dyDescent="0.35">
      <c r="B46" s="200" t="s">
        <v>555</v>
      </c>
      <c r="AH46" s="161">
        <v>91.174184173480441</v>
      </c>
      <c r="AI46" s="161">
        <v>86.726144731117955</v>
      </c>
      <c r="AJ46" s="161">
        <v>111.57376409084563</v>
      </c>
      <c r="AK46" s="161">
        <v>156.22871563972896</v>
      </c>
      <c r="AL46" s="161">
        <v>204.19210152185101</v>
      </c>
      <c r="AM46" s="161">
        <v>252.07868350962946</v>
      </c>
      <c r="AN46" s="161">
        <v>242.82993711932792</v>
      </c>
      <c r="AO46" s="161">
        <v>237.21946551291691</v>
      </c>
      <c r="AP46" s="161">
        <v>282.34603459775883</v>
      </c>
      <c r="AQ46" s="161">
        <v>298.79958348520654</v>
      </c>
      <c r="AR46" s="161">
        <v>593.8406407900784</v>
      </c>
      <c r="AS46" s="161">
        <v>630.18109716995457</v>
      </c>
      <c r="AT46" s="161">
        <v>686.56939713671602</v>
      </c>
      <c r="AU46" s="161">
        <v>834.77527230421833</v>
      </c>
      <c r="AV46" s="161">
        <v>1117.9857640586019</v>
      </c>
      <c r="AW46" s="161">
        <v>1347.3165793477713</v>
      </c>
      <c r="AX46" s="161">
        <v>1546.5541085779485</v>
      </c>
      <c r="AY46" s="161">
        <v>1744.3404011989153</v>
      </c>
      <c r="AZ46" s="161">
        <v>1970.966456885611</v>
      </c>
      <c r="BA46" s="161">
        <v>2174.9289577405116</v>
      </c>
      <c r="BB46" s="161">
        <v>2225.995276020768</v>
      </c>
      <c r="BC46" s="161">
        <v>1802.882393882375</v>
      </c>
      <c r="BD46" s="161">
        <v>1.6104002749252282</v>
      </c>
      <c r="BE46" s="161">
        <v>0</v>
      </c>
      <c r="BF46" s="161">
        <v>0</v>
      </c>
      <c r="BG46" s="161">
        <v>7.5435420947789947E-2</v>
      </c>
      <c r="BH46" s="161">
        <v>0</v>
      </c>
      <c r="BI46" s="161">
        <v>0</v>
      </c>
      <c r="BJ46" s="161">
        <v>0</v>
      </c>
      <c r="BK46" s="161">
        <v>0</v>
      </c>
      <c r="BL46" s="161">
        <v>0</v>
      </c>
      <c r="BM46" s="161">
        <v>0</v>
      </c>
      <c r="BN46" s="161">
        <v>0</v>
      </c>
      <c r="BO46" s="161">
        <v>0</v>
      </c>
      <c r="BP46" s="161">
        <v>0</v>
      </c>
      <c r="BQ46" s="161">
        <v>0</v>
      </c>
      <c r="BR46" s="161">
        <v>0</v>
      </c>
      <c r="BS46" s="161">
        <v>0</v>
      </c>
      <c r="BT46" s="161">
        <v>0</v>
      </c>
      <c r="BU46" s="161">
        <v>0</v>
      </c>
      <c r="BV46" s="161">
        <v>0</v>
      </c>
      <c r="BW46" s="161">
        <v>0</v>
      </c>
      <c r="BX46" s="161">
        <v>0</v>
      </c>
      <c r="BY46" s="161">
        <v>0</v>
      </c>
      <c r="BZ46" s="161">
        <v>0</v>
      </c>
      <c r="CA46" s="161">
        <v>0</v>
      </c>
      <c r="CB46" s="161">
        <v>0</v>
      </c>
      <c r="CC46" s="161">
        <v>0</v>
      </c>
      <c r="CD46" s="161">
        <v>0</v>
      </c>
      <c r="CE46" s="161">
        <v>0</v>
      </c>
      <c r="CF46" s="161">
        <v>0</v>
      </c>
      <c r="CG46" s="162">
        <v>0</v>
      </c>
    </row>
    <row r="47" spans="2:85" x14ac:dyDescent="0.35">
      <c r="B47" s="200" t="s">
        <v>556</v>
      </c>
      <c r="AH47" s="161">
        <v>59.610366581867588</v>
      </c>
      <c r="AI47" s="161">
        <v>58.414778518473184</v>
      </c>
      <c r="AJ47" s="161">
        <v>78.013032054781064</v>
      </c>
      <c r="AK47" s="161">
        <v>113.29620543222161</v>
      </c>
      <c r="AL47" s="161">
        <v>153.31839861986359</v>
      </c>
      <c r="AM47" s="161">
        <v>194.47151196218465</v>
      </c>
      <c r="AN47" s="161">
        <v>189.36160173750321</v>
      </c>
      <c r="AO47" s="161">
        <v>185.67467162661276</v>
      </c>
      <c r="AP47" s="161">
        <v>220.9989420593387</v>
      </c>
      <c r="AQ47" s="161">
        <v>232.11052371385054</v>
      </c>
      <c r="AR47" s="161">
        <v>496.61275580112806</v>
      </c>
      <c r="AS47" s="161">
        <v>457.96609349996072</v>
      </c>
      <c r="AT47" s="161">
        <v>480.64096197625491</v>
      </c>
      <c r="AU47" s="161">
        <v>559.73626866519817</v>
      </c>
      <c r="AV47" s="161">
        <v>894.46642722845411</v>
      </c>
      <c r="AW47" s="161">
        <v>1197.3822014115076</v>
      </c>
      <c r="AX47" s="161">
        <v>1439.6854058359504</v>
      </c>
      <c r="AY47" s="161">
        <v>1750.4206979178723</v>
      </c>
      <c r="AZ47" s="161">
        <v>2077.7546204716969</v>
      </c>
      <c r="BA47" s="161">
        <v>2345.7088878401437</v>
      </c>
      <c r="BB47" s="161">
        <v>2429.8304557353999</v>
      </c>
      <c r="BC47" s="161">
        <v>1783.4623936939427</v>
      </c>
      <c r="BD47" s="161">
        <v>1.593053622837094</v>
      </c>
      <c r="BE47" s="161">
        <v>0</v>
      </c>
      <c r="BF47" s="161">
        <v>0</v>
      </c>
      <c r="BG47" s="161">
        <v>7.4622857746778321E-2</v>
      </c>
      <c r="BH47" s="161">
        <v>0</v>
      </c>
      <c r="BI47" s="161">
        <v>0</v>
      </c>
      <c r="BJ47" s="161">
        <v>0</v>
      </c>
      <c r="BK47" s="161">
        <v>0</v>
      </c>
      <c r="BL47" s="161">
        <v>0</v>
      </c>
      <c r="BM47" s="161">
        <v>0</v>
      </c>
      <c r="BN47" s="161">
        <v>0</v>
      </c>
      <c r="BO47" s="161">
        <v>0</v>
      </c>
      <c r="BP47" s="161">
        <v>0</v>
      </c>
      <c r="BQ47" s="161">
        <v>0</v>
      </c>
      <c r="BR47" s="161">
        <v>0</v>
      </c>
      <c r="BS47" s="161">
        <v>0</v>
      </c>
      <c r="BT47" s="161">
        <v>0</v>
      </c>
      <c r="BU47" s="161">
        <v>0</v>
      </c>
      <c r="BV47" s="161">
        <v>0</v>
      </c>
      <c r="BW47" s="161">
        <v>0</v>
      </c>
      <c r="BX47" s="161">
        <v>0</v>
      </c>
      <c r="BY47" s="161">
        <v>0</v>
      </c>
      <c r="BZ47" s="161">
        <v>0</v>
      </c>
      <c r="CA47" s="161">
        <v>0</v>
      </c>
      <c r="CB47" s="161">
        <v>0</v>
      </c>
      <c r="CC47" s="161">
        <v>0</v>
      </c>
      <c r="CD47" s="161">
        <v>0</v>
      </c>
      <c r="CE47" s="161">
        <v>0</v>
      </c>
      <c r="CF47" s="161">
        <v>0</v>
      </c>
      <c r="CG47" s="162">
        <v>0</v>
      </c>
    </row>
    <row r="48" spans="2:85" x14ac:dyDescent="0.35">
      <c r="B48" s="200" t="s">
        <v>557</v>
      </c>
      <c r="AH48" s="161">
        <v>86.426418340070853</v>
      </c>
      <c r="AI48" s="161">
        <v>79.136360533705655</v>
      </c>
      <c r="AJ48" s="161">
        <v>99.45783512084067</v>
      </c>
      <c r="AK48" s="161">
        <v>131.5044669845561</v>
      </c>
      <c r="AL48" s="161">
        <v>157.46430217159886</v>
      </c>
      <c r="AM48" s="161">
        <v>182.72155622754192</v>
      </c>
      <c r="AN48" s="161">
        <v>175.26989344065245</v>
      </c>
      <c r="AO48" s="161">
        <v>173.82224094134585</v>
      </c>
      <c r="AP48" s="161">
        <v>208.4305789702799</v>
      </c>
      <c r="AQ48" s="161">
        <v>229.40392340090713</v>
      </c>
      <c r="AR48" s="161">
        <v>373.34815441046288</v>
      </c>
      <c r="AS48" s="161">
        <v>443.13465347377729</v>
      </c>
      <c r="AT48" s="161">
        <v>471.6174787413355</v>
      </c>
      <c r="AU48" s="161">
        <v>547.60175637260852</v>
      </c>
      <c r="AV48" s="161">
        <v>876.88049252561746</v>
      </c>
      <c r="AW48" s="161">
        <v>1164.582514272581</v>
      </c>
      <c r="AX48" s="161">
        <v>1360.0755093125531</v>
      </c>
      <c r="AY48" s="161">
        <v>1593.0559713055513</v>
      </c>
      <c r="AZ48" s="161">
        <v>1844.807688703441</v>
      </c>
      <c r="BA48" s="161">
        <v>2145.8217876905214</v>
      </c>
      <c r="BB48" s="161">
        <v>2339.0270781780541</v>
      </c>
      <c r="BC48" s="161">
        <v>1836.4171493558356</v>
      </c>
      <c r="BD48" s="161">
        <v>1.6403547409609838</v>
      </c>
      <c r="BE48" s="161">
        <v>0</v>
      </c>
      <c r="BF48" s="161">
        <v>0</v>
      </c>
      <c r="BG48" s="161">
        <v>7.6838567600120464E-2</v>
      </c>
      <c r="BH48" s="161">
        <v>0</v>
      </c>
      <c r="BI48" s="161">
        <v>0</v>
      </c>
      <c r="BJ48" s="161">
        <v>0</v>
      </c>
      <c r="BK48" s="161">
        <v>0</v>
      </c>
      <c r="BL48" s="161">
        <v>0</v>
      </c>
      <c r="BM48" s="161">
        <v>0</v>
      </c>
      <c r="BN48" s="161">
        <v>0</v>
      </c>
      <c r="BO48" s="161">
        <v>0</v>
      </c>
      <c r="BP48" s="161">
        <v>0</v>
      </c>
      <c r="BQ48" s="161">
        <v>0</v>
      </c>
      <c r="BR48" s="161">
        <v>0</v>
      </c>
      <c r="BS48" s="161">
        <v>0</v>
      </c>
      <c r="BT48" s="161">
        <v>0</v>
      </c>
      <c r="BU48" s="161">
        <v>0</v>
      </c>
      <c r="BV48" s="161">
        <v>0</v>
      </c>
      <c r="BW48" s="161">
        <v>0</v>
      </c>
      <c r="BX48" s="161">
        <v>0</v>
      </c>
      <c r="BY48" s="161">
        <v>0</v>
      </c>
      <c r="BZ48" s="161">
        <v>0</v>
      </c>
      <c r="CA48" s="161">
        <v>0</v>
      </c>
      <c r="CB48" s="161">
        <v>0</v>
      </c>
      <c r="CC48" s="161">
        <v>0</v>
      </c>
      <c r="CD48" s="161">
        <v>0</v>
      </c>
      <c r="CE48" s="161">
        <v>0</v>
      </c>
      <c r="CF48" s="161">
        <v>0</v>
      </c>
      <c r="CG48" s="162">
        <v>0</v>
      </c>
    </row>
    <row r="49" spans="1:85" x14ac:dyDescent="0.35">
      <c r="B49" s="200" t="s">
        <v>558</v>
      </c>
      <c r="AH49" s="161">
        <v>64.358132415277169</v>
      </c>
      <c r="AI49" s="161">
        <v>66.004562715885484</v>
      </c>
      <c r="AJ49" s="161">
        <v>90.128961024786037</v>
      </c>
      <c r="AK49" s="161">
        <v>138.02045408739446</v>
      </c>
      <c r="AL49" s="161">
        <v>200.04619797011574</v>
      </c>
      <c r="AM49" s="161">
        <v>263.82863924427221</v>
      </c>
      <c r="AN49" s="161">
        <v>256.92164541617871</v>
      </c>
      <c r="AO49" s="161">
        <v>249.07189619818382</v>
      </c>
      <c r="AP49" s="161">
        <v>294.91439768681761</v>
      </c>
      <c r="AQ49" s="161">
        <v>301.50618379815</v>
      </c>
      <c r="AR49" s="161">
        <v>717.10524218074363</v>
      </c>
      <c r="AS49" s="161">
        <v>645.01253719613806</v>
      </c>
      <c r="AT49" s="161">
        <v>695.59288037163549</v>
      </c>
      <c r="AU49" s="161">
        <v>846.90978459680798</v>
      </c>
      <c r="AV49" s="161">
        <v>1135.5716987614389</v>
      </c>
      <c r="AW49" s="161">
        <v>1380.1162664866984</v>
      </c>
      <c r="AX49" s="161">
        <v>1626.1640051013458</v>
      </c>
      <c r="AY49" s="161">
        <v>1901.705127811236</v>
      </c>
      <c r="AZ49" s="161">
        <v>2203.9133886538666</v>
      </c>
      <c r="BA49" s="161">
        <v>2374.8160578901338</v>
      </c>
      <c r="BB49" s="161">
        <v>2316.7986535781129</v>
      </c>
      <c r="BC49" s="161">
        <v>1749.9276382204816</v>
      </c>
      <c r="BD49" s="161">
        <v>1.5630991568013384</v>
      </c>
      <c r="BE49" s="161">
        <v>0</v>
      </c>
      <c r="BF49" s="161">
        <v>0</v>
      </c>
      <c r="BG49" s="161">
        <v>7.3219711094447804E-2</v>
      </c>
      <c r="BH49" s="161">
        <v>0</v>
      </c>
      <c r="BI49" s="161">
        <v>0</v>
      </c>
      <c r="BJ49" s="161">
        <v>0</v>
      </c>
      <c r="BK49" s="161">
        <v>0</v>
      </c>
      <c r="BL49" s="161">
        <v>0</v>
      </c>
      <c r="BM49" s="161">
        <v>0</v>
      </c>
      <c r="BN49" s="161">
        <v>0</v>
      </c>
      <c r="BO49" s="161">
        <v>0</v>
      </c>
      <c r="BP49" s="161">
        <v>0</v>
      </c>
      <c r="BQ49" s="161">
        <v>0</v>
      </c>
      <c r="BR49" s="161">
        <v>0</v>
      </c>
      <c r="BS49" s="161">
        <v>0</v>
      </c>
      <c r="BT49" s="161">
        <v>0</v>
      </c>
      <c r="BU49" s="161">
        <v>0</v>
      </c>
      <c r="BV49" s="161">
        <v>0</v>
      </c>
      <c r="BW49" s="161">
        <v>0</v>
      </c>
      <c r="BX49" s="161">
        <v>0</v>
      </c>
      <c r="BY49" s="161">
        <v>0</v>
      </c>
      <c r="BZ49" s="161">
        <v>0</v>
      </c>
      <c r="CA49" s="161">
        <v>0</v>
      </c>
      <c r="CB49" s="161">
        <v>0</v>
      </c>
      <c r="CC49" s="161">
        <v>0</v>
      </c>
      <c r="CD49" s="161">
        <v>0</v>
      </c>
      <c r="CE49" s="161">
        <v>0</v>
      </c>
      <c r="CF49" s="161">
        <v>0</v>
      </c>
      <c r="CG49" s="162">
        <v>0</v>
      </c>
    </row>
    <row r="50" spans="1:85" ht="26.25" customHeight="1" x14ac:dyDescent="0.35">
      <c r="B50" s="56" t="s">
        <v>390</v>
      </c>
      <c r="AH50" s="161">
        <v>0</v>
      </c>
      <c r="AI50" s="161">
        <v>0</v>
      </c>
      <c r="AJ50" s="161">
        <v>0</v>
      </c>
      <c r="AK50" s="161">
        <v>0</v>
      </c>
      <c r="AL50" s="161">
        <v>0</v>
      </c>
      <c r="AM50" s="161">
        <v>0</v>
      </c>
      <c r="AN50" s="161">
        <v>0</v>
      </c>
      <c r="AO50" s="161">
        <v>0</v>
      </c>
      <c r="AP50" s="161">
        <v>0</v>
      </c>
      <c r="AQ50" s="161">
        <v>0</v>
      </c>
      <c r="AR50" s="161">
        <v>0</v>
      </c>
      <c r="AS50" s="161">
        <v>0</v>
      </c>
      <c r="AT50" s="161">
        <v>0</v>
      </c>
      <c r="AU50" s="161">
        <v>0</v>
      </c>
      <c r="AV50" s="161">
        <v>6.2344738648476605</v>
      </c>
      <c r="AW50" s="161">
        <v>15.17833207061733</v>
      </c>
      <c r="AX50" s="161">
        <v>23.563733849648226</v>
      </c>
      <c r="AY50" s="161">
        <v>38.498236018112017</v>
      </c>
      <c r="AZ50" s="161">
        <v>66.116597605792208</v>
      </c>
      <c r="BA50" s="161">
        <v>81.666901413200108</v>
      </c>
      <c r="BB50" s="161">
        <v>93.600349008005907</v>
      </c>
      <c r="BC50" s="161">
        <v>74.325527155817056</v>
      </c>
      <c r="BD50" s="161">
        <v>-0.11427525600204776</v>
      </c>
      <c r="BE50" s="161">
        <v>-0.15915379455104833</v>
      </c>
      <c r="BF50" s="161">
        <v>-0.26540577743407978</v>
      </c>
      <c r="BG50" s="161">
        <v>0.15005827869456828</v>
      </c>
      <c r="BH50" s="161">
        <v>-4.9586430714617442E-2</v>
      </c>
      <c r="BI50" s="161">
        <v>0</v>
      </c>
      <c r="BJ50" s="161">
        <v>0</v>
      </c>
      <c r="BK50" s="161">
        <v>0</v>
      </c>
      <c r="BL50" s="161">
        <v>0</v>
      </c>
      <c r="BM50" s="161">
        <v>0</v>
      </c>
      <c r="BN50" s="161">
        <v>0</v>
      </c>
      <c r="BO50" s="161">
        <v>0</v>
      </c>
      <c r="BP50" s="161">
        <v>0</v>
      </c>
      <c r="BQ50" s="161">
        <v>0</v>
      </c>
      <c r="BR50" s="161">
        <v>0</v>
      </c>
      <c r="BS50" s="161">
        <v>0</v>
      </c>
      <c r="BT50" s="161">
        <v>0</v>
      </c>
      <c r="BU50" s="161">
        <v>0</v>
      </c>
      <c r="BV50" s="161">
        <v>0</v>
      </c>
      <c r="BW50" s="161">
        <v>0</v>
      </c>
      <c r="BX50" s="161">
        <v>0</v>
      </c>
      <c r="BY50" s="161">
        <v>0</v>
      </c>
      <c r="BZ50" s="161">
        <v>0</v>
      </c>
      <c r="CA50" s="161">
        <v>0</v>
      </c>
      <c r="CB50" s="161">
        <v>0</v>
      </c>
      <c r="CC50" s="161">
        <v>0</v>
      </c>
      <c r="CD50" s="161">
        <v>0</v>
      </c>
      <c r="CE50" s="161">
        <v>0</v>
      </c>
      <c r="CF50" s="161">
        <v>0</v>
      </c>
      <c r="CG50" s="162">
        <v>0</v>
      </c>
    </row>
    <row r="51" spans="1:85" x14ac:dyDescent="0.35">
      <c r="B51" s="200" t="s">
        <v>555</v>
      </c>
      <c r="AH51" s="161">
        <v>0</v>
      </c>
      <c r="AI51" s="161">
        <v>0</v>
      </c>
      <c r="AJ51" s="161">
        <v>0</v>
      </c>
      <c r="AK51" s="161">
        <v>0</v>
      </c>
      <c r="AL51" s="161">
        <v>0</v>
      </c>
      <c r="AM51" s="161">
        <v>0</v>
      </c>
      <c r="AN51" s="161">
        <v>0</v>
      </c>
      <c r="AO51" s="161">
        <v>0</v>
      </c>
      <c r="AP51" s="161">
        <v>0</v>
      </c>
      <c r="AQ51" s="161">
        <v>0</v>
      </c>
      <c r="AR51" s="161">
        <v>0</v>
      </c>
      <c r="AS51" s="161">
        <v>0</v>
      </c>
      <c r="AT51" s="161">
        <v>0</v>
      </c>
      <c r="AU51" s="161">
        <v>0</v>
      </c>
      <c r="AV51" s="161">
        <v>1.4162478717518785</v>
      </c>
      <c r="AW51" s="161">
        <v>3.4169669688766042</v>
      </c>
      <c r="AX51" s="161">
        <v>5.3376029070827222</v>
      </c>
      <c r="AY51" s="161">
        <v>8.1755980610217591</v>
      </c>
      <c r="AZ51" s="161">
        <v>14.350094732224459</v>
      </c>
      <c r="BA51" s="161">
        <v>18.065800479457774</v>
      </c>
      <c r="BB51" s="161">
        <v>20.708281258782431</v>
      </c>
      <c r="BC51" s="161">
        <v>17.699648747547403</v>
      </c>
      <c r="BD51" s="161">
        <v>0</v>
      </c>
      <c r="BE51" s="161">
        <v>0</v>
      </c>
      <c r="BF51" s="161">
        <v>0</v>
      </c>
      <c r="BG51" s="161">
        <v>0</v>
      </c>
      <c r="BH51" s="161">
        <v>0</v>
      </c>
      <c r="BI51" s="161">
        <v>0</v>
      </c>
      <c r="BJ51" s="161">
        <v>0</v>
      </c>
      <c r="BK51" s="161">
        <v>0</v>
      </c>
      <c r="BL51" s="161">
        <v>0</v>
      </c>
      <c r="BM51" s="161">
        <v>0</v>
      </c>
      <c r="BN51" s="161">
        <v>0</v>
      </c>
      <c r="BO51" s="161">
        <v>0</v>
      </c>
      <c r="BP51" s="161">
        <v>0</v>
      </c>
      <c r="BQ51" s="161">
        <v>0</v>
      </c>
      <c r="BR51" s="161">
        <v>0</v>
      </c>
      <c r="BS51" s="161">
        <v>0</v>
      </c>
      <c r="BT51" s="161">
        <v>0</v>
      </c>
      <c r="BU51" s="161">
        <v>0</v>
      </c>
      <c r="BV51" s="161">
        <v>0</v>
      </c>
      <c r="BW51" s="161">
        <v>0</v>
      </c>
      <c r="BX51" s="161">
        <v>0</v>
      </c>
      <c r="BY51" s="161">
        <v>0</v>
      </c>
      <c r="BZ51" s="161">
        <v>0</v>
      </c>
      <c r="CA51" s="161">
        <v>0</v>
      </c>
      <c r="CB51" s="161">
        <v>0</v>
      </c>
      <c r="CC51" s="161">
        <v>0</v>
      </c>
      <c r="CD51" s="161">
        <v>0</v>
      </c>
      <c r="CE51" s="161">
        <v>0</v>
      </c>
      <c r="CF51" s="161">
        <v>0</v>
      </c>
      <c r="CG51" s="162">
        <v>0</v>
      </c>
    </row>
    <row r="52" spans="1:85" x14ac:dyDescent="0.35">
      <c r="B52" s="200" t="s">
        <v>556</v>
      </c>
      <c r="AH52" s="161">
        <v>0</v>
      </c>
      <c r="AI52" s="161">
        <v>0</v>
      </c>
      <c r="AJ52" s="161">
        <v>0</v>
      </c>
      <c r="AK52" s="161">
        <v>0</v>
      </c>
      <c r="AL52" s="161">
        <v>0</v>
      </c>
      <c r="AM52" s="161">
        <v>0</v>
      </c>
      <c r="AN52" s="161">
        <v>0</v>
      </c>
      <c r="AO52" s="161">
        <v>0</v>
      </c>
      <c r="AP52" s="161">
        <v>0</v>
      </c>
      <c r="AQ52" s="161">
        <v>0</v>
      </c>
      <c r="AR52" s="161">
        <v>0</v>
      </c>
      <c r="AS52" s="161">
        <v>0</v>
      </c>
      <c r="AT52" s="161">
        <v>0</v>
      </c>
      <c r="AU52" s="161">
        <v>0</v>
      </c>
      <c r="AV52" s="161">
        <v>4.8182259930957816</v>
      </c>
      <c r="AW52" s="161">
        <v>11.761365101740727</v>
      </c>
      <c r="AX52" s="161">
        <v>18.226130942565504</v>
      </c>
      <c r="AY52" s="161">
        <v>30.322637957090262</v>
      </c>
      <c r="AZ52" s="161">
        <v>51.766502873567759</v>
      </c>
      <c r="BA52" s="161">
        <v>63.601100933742337</v>
      </c>
      <c r="BB52" s="161">
        <v>72.892067749223486</v>
      </c>
      <c r="BC52" s="161">
        <v>56.625878408269649</v>
      </c>
      <c r="BD52" s="161">
        <v>-0.11427525600204776</v>
      </c>
      <c r="BE52" s="161">
        <v>-0.15915379455104833</v>
      </c>
      <c r="BF52" s="161">
        <v>-0.26540577743407978</v>
      </c>
      <c r="BG52" s="161">
        <v>0.15005827869456828</v>
      </c>
      <c r="BH52" s="161">
        <v>-4.9586430714617442E-2</v>
      </c>
      <c r="BI52" s="161">
        <v>0</v>
      </c>
      <c r="BJ52" s="161">
        <v>0</v>
      </c>
      <c r="BK52" s="161">
        <v>0</v>
      </c>
      <c r="BL52" s="161">
        <v>0</v>
      </c>
      <c r="BM52" s="161">
        <v>0</v>
      </c>
      <c r="BN52" s="161">
        <v>0</v>
      </c>
      <c r="BO52" s="161">
        <v>0</v>
      </c>
      <c r="BP52" s="161">
        <v>0</v>
      </c>
      <c r="BQ52" s="161">
        <v>0</v>
      </c>
      <c r="BR52" s="161">
        <v>0</v>
      </c>
      <c r="BS52" s="161">
        <v>0</v>
      </c>
      <c r="BT52" s="161">
        <v>0</v>
      </c>
      <c r="BU52" s="161">
        <v>0</v>
      </c>
      <c r="BV52" s="161">
        <v>0</v>
      </c>
      <c r="BW52" s="161">
        <v>0</v>
      </c>
      <c r="BX52" s="161">
        <v>0</v>
      </c>
      <c r="BY52" s="161">
        <v>0</v>
      </c>
      <c r="BZ52" s="161">
        <v>0</v>
      </c>
      <c r="CA52" s="161">
        <v>0</v>
      </c>
      <c r="CB52" s="161">
        <v>0</v>
      </c>
      <c r="CC52" s="161">
        <v>0</v>
      </c>
      <c r="CD52" s="161">
        <v>0</v>
      </c>
      <c r="CE52" s="161">
        <v>0</v>
      </c>
      <c r="CF52" s="161">
        <v>0</v>
      </c>
      <c r="CG52" s="162">
        <v>0</v>
      </c>
    </row>
    <row r="53" spans="1:85" x14ac:dyDescent="0.35">
      <c r="B53" s="56" t="s">
        <v>494</v>
      </c>
      <c r="AH53" s="161">
        <v>0</v>
      </c>
      <c r="AI53" s="161">
        <v>0</v>
      </c>
      <c r="AJ53" s="161">
        <v>0</v>
      </c>
      <c r="AK53" s="161">
        <v>0</v>
      </c>
      <c r="AL53" s="161">
        <v>0</v>
      </c>
      <c r="AM53" s="161">
        <v>0</v>
      </c>
      <c r="AN53" s="161">
        <v>0</v>
      </c>
      <c r="AO53" s="161">
        <v>0</v>
      </c>
      <c r="AP53" s="161">
        <v>0</v>
      </c>
      <c r="AQ53" s="161">
        <v>0</v>
      </c>
      <c r="AR53" s="161">
        <v>0</v>
      </c>
      <c r="AS53" s="161">
        <v>0</v>
      </c>
      <c r="AT53" s="161">
        <v>0</v>
      </c>
      <c r="AU53" s="161">
        <v>0</v>
      </c>
      <c r="AV53" s="161">
        <v>0</v>
      </c>
      <c r="AW53" s="161">
        <v>0</v>
      </c>
      <c r="AX53" s="161">
        <v>0</v>
      </c>
      <c r="AY53" s="161">
        <v>0</v>
      </c>
      <c r="AZ53" s="161">
        <v>6.2041994932052349</v>
      </c>
      <c r="BA53" s="161">
        <v>45.827595679519767</v>
      </c>
      <c r="BB53" s="161">
        <v>62.088435965500651</v>
      </c>
      <c r="BC53" s="161">
        <v>51.930251487150741</v>
      </c>
      <c r="BD53" s="161">
        <v>7.8100580700415909</v>
      </c>
      <c r="BE53" s="161">
        <v>1.1047671761292944E-2</v>
      </c>
      <c r="BF53" s="161">
        <v>7.7438998012296853E-2</v>
      </c>
      <c r="BG53" s="161">
        <v>0</v>
      </c>
      <c r="BH53" s="161">
        <v>0</v>
      </c>
      <c r="BI53" s="161">
        <v>0</v>
      </c>
      <c r="BJ53" s="161">
        <v>0</v>
      </c>
      <c r="BK53" s="161">
        <v>0</v>
      </c>
      <c r="BL53" s="161">
        <v>0</v>
      </c>
      <c r="BM53" s="161">
        <v>0</v>
      </c>
      <c r="BN53" s="161">
        <v>0</v>
      </c>
      <c r="BO53" s="161">
        <v>0</v>
      </c>
      <c r="BP53" s="161">
        <v>0</v>
      </c>
      <c r="BQ53" s="161">
        <v>0</v>
      </c>
      <c r="BR53" s="161">
        <v>0</v>
      </c>
      <c r="BS53" s="161">
        <v>0</v>
      </c>
      <c r="BT53" s="161">
        <v>0</v>
      </c>
      <c r="BU53" s="161">
        <v>0</v>
      </c>
      <c r="BV53" s="161">
        <v>0</v>
      </c>
      <c r="BW53" s="161">
        <v>0</v>
      </c>
      <c r="BX53" s="161">
        <v>0</v>
      </c>
      <c r="BY53" s="161">
        <v>0</v>
      </c>
      <c r="BZ53" s="161">
        <v>0</v>
      </c>
      <c r="CA53" s="161">
        <v>0</v>
      </c>
      <c r="CB53" s="161">
        <v>0</v>
      </c>
      <c r="CC53" s="161">
        <v>0</v>
      </c>
      <c r="CD53" s="161">
        <v>0</v>
      </c>
      <c r="CE53" s="161">
        <v>0</v>
      </c>
      <c r="CF53" s="161">
        <v>0</v>
      </c>
      <c r="CG53" s="162">
        <v>0</v>
      </c>
    </row>
    <row r="54" spans="1:85" x14ac:dyDescent="0.35">
      <c r="B54" s="56" t="s">
        <v>559</v>
      </c>
      <c r="AH54" s="161">
        <v>0</v>
      </c>
      <c r="AI54" s="161">
        <v>0</v>
      </c>
      <c r="AJ54" s="161">
        <v>0</v>
      </c>
      <c r="AK54" s="161">
        <v>0</v>
      </c>
      <c r="AL54" s="161">
        <v>0</v>
      </c>
      <c r="AM54" s="161">
        <v>0</v>
      </c>
      <c r="AN54" s="161">
        <v>0</v>
      </c>
      <c r="AO54" s="161">
        <v>0</v>
      </c>
      <c r="AP54" s="161">
        <v>0</v>
      </c>
      <c r="AQ54" s="161">
        <v>0</v>
      </c>
      <c r="AR54" s="161">
        <v>0</v>
      </c>
      <c r="AS54" s="161">
        <v>0</v>
      </c>
      <c r="AT54" s="161">
        <v>0</v>
      </c>
      <c r="AU54" s="161">
        <v>0</v>
      </c>
      <c r="AV54" s="161">
        <v>0</v>
      </c>
      <c r="AW54" s="161">
        <v>0</v>
      </c>
      <c r="AX54" s="161">
        <v>0</v>
      </c>
      <c r="AY54" s="161">
        <v>0</v>
      </c>
      <c r="AZ54" s="161">
        <v>0</v>
      </c>
      <c r="BA54" s="161">
        <v>0</v>
      </c>
      <c r="BB54" s="161">
        <v>0</v>
      </c>
      <c r="BC54" s="161">
        <v>0</v>
      </c>
      <c r="BD54" s="161">
        <v>0</v>
      </c>
      <c r="BE54" s="161">
        <v>0</v>
      </c>
      <c r="BF54" s="161">
        <v>0</v>
      </c>
      <c r="BG54" s="161">
        <v>0</v>
      </c>
      <c r="BH54" s="161">
        <v>0</v>
      </c>
      <c r="BI54" s="161">
        <v>0</v>
      </c>
      <c r="BJ54" s="161">
        <v>0</v>
      </c>
      <c r="BK54" s="161">
        <v>0</v>
      </c>
      <c r="BL54" s="161">
        <v>138.74759878614822</v>
      </c>
      <c r="BM54" s="161">
        <v>161.19516832801244</v>
      </c>
      <c r="BN54" s="161">
        <v>162.5656148001973</v>
      </c>
      <c r="BO54" s="161">
        <v>168.51890152148545</v>
      </c>
      <c r="BP54" s="161">
        <v>156.99907171968817</v>
      </c>
      <c r="BQ54" s="161">
        <v>141.95034713990955</v>
      </c>
      <c r="BR54" s="161">
        <v>21.715387630529385</v>
      </c>
      <c r="BS54" s="161">
        <v>0</v>
      </c>
      <c r="BT54" s="161">
        <v>0</v>
      </c>
      <c r="BU54" s="161">
        <v>0</v>
      </c>
      <c r="BV54" s="161">
        <v>0</v>
      </c>
      <c r="BW54" s="161">
        <v>0</v>
      </c>
      <c r="BX54" s="161">
        <v>0</v>
      </c>
      <c r="BY54" s="161">
        <v>0</v>
      </c>
      <c r="BZ54" s="161">
        <v>0</v>
      </c>
      <c r="CA54" s="161">
        <v>0</v>
      </c>
      <c r="CB54" s="161">
        <v>0</v>
      </c>
      <c r="CC54" s="161">
        <v>0</v>
      </c>
      <c r="CD54" s="161">
        <v>0</v>
      </c>
      <c r="CE54" s="161">
        <v>0</v>
      </c>
      <c r="CF54" s="161">
        <v>0</v>
      </c>
      <c r="CG54" s="162">
        <v>0</v>
      </c>
    </row>
    <row r="55" spans="1:85" ht="26.25" customHeight="1" x14ac:dyDescent="0.35">
      <c r="B55" s="63" t="s">
        <v>560</v>
      </c>
      <c r="AH55" s="161"/>
      <c r="AI55" s="161"/>
      <c r="AJ55" s="161"/>
      <c r="AK55" s="161"/>
      <c r="AL55" s="161"/>
      <c r="AM55" s="161"/>
      <c r="AN55" s="161"/>
      <c r="AO55" s="161"/>
      <c r="AP55" s="161"/>
      <c r="AQ55" s="161"/>
      <c r="AR55" s="161"/>
      <c r="AS55" s="161"/>
      <c r="AT55" s="161"/>
      <c r="AU55" s="161"/>
      <c r="AV55" s="161"/>
      <c r="AW55" s="161"/>
      <c r="AX55" s="161"/>
      <c r="AY55" s="161"/>
      <c r="AZ55" s="161"/>
      <c r="BA55" s="161"/>
      <c r="BB55" s="161"/>
      <c r="BC55" s="161"/>
      <c r="BD55" s="161"/>
      <c r="BE55" s="161"/>
      <c r="BF55" s="161"/>
      <c r="BG55" s="161"/>
      <c r="BH55" s="161"/>
      <c r="BI55" s="161"/>
      <c r="BJ55" s="161"/>
      <c r="BK55" s="161"/>
      <c r="BL55" s="263" t="str">
        <f>'Table 3a'!BL55</f>
        <v>Definition change -&gt;</v>
      </c>
      <c r="BM55" s="161"/>
      <c r="BN55" s="161"/>
      <c r="BO55" s="161"/>
      <c r="BP55" s="161"/>
      <c r="BQ55" s="161"/>
      <c r="BR55" s="161"/>
      <c r="BS55" s="161"/>
      <c r="BT55" s="161"/>
      <c r="BU55" s="161"/>
      <c r="BV55" s="161"/>
      <c r="BW55" s="161"/>
      <c r="BX55" s="161"/>
      <c r="BY55" s="161"/>
      <c r="BZ55" s="161"/>
      <c r="CA55" s="161"/>
      <c r="CB55" s="161"/>
      <c r="CC55" s="161"/>
      <c r="CD55" s="161"/>
      <c r="CE55" s="161"/>
      <c r="CF55" s="161"/>
      <c r="CG55" s="162"/>
    </row>
    <row r="56" spans="1:85" x14ac:dyDescent="0.35">
      <c r="B56" s="56" t="s">
        <v>561</v>
      </c>
      <c r="AH56" s="161">
        <v>1187.8078744108857</v>
      </c>
      <c r="AI56" s="161">
        <v>1167.8031371665729</v>
      </c>
      <c r="AJ56" s="161">
        <v>1316.4851448568245</v>
      </c>
      <c r="AK56" s="161">
        <v>1779.6586437313542</v>
      </c>
      <c r="AL56" s="161">
        <v>2021.9908031017417</v>
      </c>
      <c r="AM56" s="161">
        <v>2177.9791461228951</v>
      </c>
      <c r="AN56" s="161">
        <v>2289.9215141427576</v>
      </c>
      <c r="AO56" s="161">
        <v>2376.483250151342</v>
      </c>
      <c r="AP56" s="161">
        <v>2518.6272602058143</v>
      </c>
      <c r="AQ56" s="161">
        <v>2476.2541012037509</v>
      </c>
      <c r="AR56" s="161">
        <v>2102.8495310606349</v>
      </c>
      <c r="AS56" s="161">
        <v>2396.3045598677304</v>
      </c>
      <c r="AT56" s="161">
        <v>2743.859147008895</v>
      </c>
      <c r="AU56" s="161">
        <v>1492.6725765848926</v>
      </c>
      <c r="AV56" s="161">
        <v>1569.3473087926802</v>
      </c>
      <c r="AW56" s="161">
        <v>1983.6293338673879</v>
      </c>
      <c r="AX56" s="161">
        <v>2017.1857020252351</v>
      </c>
      <c r="AY56" s="161">
        <v>1991.9173850301988</v>
      </c>
      <c r="AZ56" s="161">
        <v>2011.2740535253977</v>
      </c>
      <c r="BA56" s="161">
        <v>2097.8207686722035</v>
      </c>
      <c r="BB56" s="161">
        <v>2155.8492737304655</v>
      </c>
      <c r="BC56" s="161">
        <v>2201.5693168700509</v>
      </c>
      <c r="BD56" s="161">
        <v>2303.0436067847777</v>
      </c>
      <c r="BE56" s="161">
        <v>2484.7055693150801</v>
      </c>
      <c r="BF56" s="161">
        <v>2576.819994834068</v>
      </c>
      <c r="BG56" s="161">
        <v>2839.7562529719262</v>
      </c>
      <c r="BH56" s="161">
        <v>3126.556712877376</v>
      </c>
      <c r="BI56" s="161">
        <v>3068.0242461837647</v>
      </c>
      <c r="BJ56" s="161">
        <v>3248.1136850031121</v>
      </c>
      <c r="BK56" s="161">
        <v>3238.6698462662689</v>
      </c>
      <c r="BL56" s="239">
        <v>2980.5811868132741</v>
      </c>
      <c r="BM56" s="161">
        <v>3024.1042287620971</v>
      </c>
      <c r="BN56" s="161">
        <v>3007.4554933073778</v>
      </c>
      <c r="BO56" s="161">
        <v>2881.4746649183153</v>
      </c>
      <c r="BP56" s="161">
        <v>2741.1737726527526</v>
      </c>
      <c r="BQ56" s="161">
        <v>0</v>
      </c>
      <c r="BR56" s="161">
        <v>0</v>
      </c>
      <c r="BS56" s="161">
        <v>0</v>
      </c>
      <c r="BT56" s="161">
        <v>0</v>
      </c>
      <c r="BU56" s="161">
        <v>0</v>
      </c>
      <c r="BV56" s="161">
        <v>0</v>
      </c>
      <c r="BW56" s="161">
        <v>0</v>
      </c>
      <c r="BX56" s="161">
        <v>0</v>
      </c>
      <c r="BY56" s="161">
        <v>0</v>
      </c>
      <c r="BZ56" s="161">
        <v>0</v>
      </c>
      <c r="CA56" s="161">
        <v>0</v>
      </c>
      <c r="CB56" s="161">
        <v>0</v>
      </c>
      <c r="CC56" s="161">
        <v>0</v>
      </c>
      <c r="CD56" s="161">
        <v>0</v>
      </c>
      <c r="CE56" s="161">
        <v>0</v>
      </c>
      <c r="CF56" s="161">
        <v>0</v>
      </c>
      <c r="CG56" s="162">
        <v>0</v>
      </c>
    </row>
    <row r="57" spans="1:85" x14ac:dyDescent="0.35">
      <c r="B57" s="56" t="s">
        <v>562</v>
      </c>
      <c r="AH57" s="161">
        <v>172.79172728379376</v>
      </c>
      <c r="AI57" s="161">
        <v>169.79258249079402</v>
      </c>
      <c r="AJ57" s="161">
        <v>191.32278881681825</v>
      </c>
      <c r="AK57" s="161">
        <v>258.14393412726497</v>
      </c>
      <c r="AL57" s="161">
        <v>292.00383649944911</v>
      </c>
      <c r="AM57" s="161">
        <v>313.29281913558316</v>
      </c>
      <c r="AN57" s="161">
        <v>329.97415552376293</v>
      </c>
      <c r="AO57" s="161">
        <v>340.40102902744576</v>
      </c>
      <c r="AP57" s="161">
        <v>362.7652016518</v>
      </c>
      <c r="AQ57" s="161">
        <v>356.35555690152091</v>
      </c>
      <c r="AR57" s="161">
        <v>229.73523739671782</v>
      </c>
      <c r="AS57" s="161">
        <v>293.88641498949954</v>
      </c>
      <c r="AT57" s="161">
        <v>393.63331352340771</v>
      </c>
      <c r="AU57" s="161">
        <v>250.02093638832264</v>
      </c>
      <c r="AV57" s="161">
        <v>316.70130411049394</v>
      </c>
      <c r="AW57" s="161">
        <v>397.90869792623226</v>
      </c>
      <c r="AX57" s="161">
        <v>493.07187487816572</v>
      </c>
      <c r="AY57" s="161">
        <v>561.37922844840409</v>
      </c>
      <c r="AZ57" s="161">
        <v>619.40559865004616</v>
      </c>
      <c r="BA57" s="161">
        <v>712.72829803972058</v>
      </c>
      <c r="BB57" s="161">
        <v>783.47445676382256</v>
      </c>
      <c r="BC57" s="161">
        <v>841.66848058960306</v>
      </c>
      <c r="BD57" s="161">
        <v>911.0550105011522</v>
      </c>
      <c r="BE57" s="161">
        <v>973.60327923829243</v>
      </c>
      <c r="BF57" s="161">
        <v>1068.7280157719777</v>
      </c>
      <c r="BG57" s="161">
        <v>1234.0015068175846</v>
      </c>
      <c r="BH57" s="161">
        <v>1282.4537603686113</v>
      </c>
      <c r="BI57" s="161">
        <v>1398.0509932079879</v>
      </c>
      <c r="BJ57" s="161">
        <v>1305.2618128307008</v>
      </c>
      <c r="BK57" s="161">
        <v>1310.4199073369073</v>
      </c>
      <c r="BL57" s="239">
        <v>1442.0221346187843</v>
      </c>
      <c r="BM57" s="161">
        <v>1546.5829512851349</v>
      </c>
      <c r="BN57" s="161">
        <v>1603.1079391839326</v>
      </c>
      <c r="BO57" s="161">
        <v>1594.6855709045126</v>
      </c>
      <c r="BP57" s="161">
        <v>1585.2388000155111</v>
      </c>
      <c r="BQ57" s="161">
        <v>0</v>
      </c>
      <c r="BR57" s="161">
        <v>0</v>
      </c>
      <c r="BS57" s="161">
        <v>0</v>
      </c>
      <c r="BT57" s="161">
        <v>0</v>
      </c>
      <c r="BU57" s="161">
        <v>0</v>
      </c>
      <c r="BV57" s="161">
        <v>0</v>
      </c>
      <c r="BW57" s="161">
        <v>0</v>
      </c>
      <c r="BX57" s="161">
        <v>0</v>
      </c>
      <c r="BY57" s="161">
        <v>0</v>
      </c>
      <c r="BZ57" s="161">
        <v>0</v>
      </c>
      <c r="CA57" s="161">
        <v>0</v>
      </c>
      <c r="CB57" s="161">
        <v>0</v>
      </c>
      <c r="CC57" s="161">
        <v>0</v>
      </c>
      <c r="CD57" s="161">
        <v>0</v>
      </c>
      <c r="CE57" s="161">
        <v>0</v>
      </c>
      <c r="CF57" s="161">
        <v>0</v>
      </c>
      <c r="CG57" s="162">
        <v>0</v>
      </c>
    </row>
    <row r="58" spans="1:85" x14ac:dyDescent="0.35">
      <c r="B58" s="56" t="s">
        <v>563</v>
      </c>
      <c r="AH58" s="161">
        <v>558.81780335998144</v>
      </c>
      <c r="AI58" s="161">
        <v>551.74997911815944</v>
      </c>
      <c r="AJ58" s="161">
        <v>624.66904587231625</v>
      </c>
      <c r="AK58" s="161">
        <v>839.27426132964342</v>
      </c>
      <c r="AL58" s="161">
        <v>950.7972826992908</v>
      </c>
      <c r="AM58" s="161">
        <v>1020.375876988466</v>
      </c>
      <c r="AN58" s="161">
        <v>1071.0342836081657</v>
      </c>
      <c r="AO58" s="161">
        <v>1109.8892250393606</v>
      </c>
      <c r="AP58" s="161">
        <v>1179.5905944053231</v>
      </c>
      <c r="AQ58" s="161">
        <v>1158.9017004624063</v>
      </c>
      <c r="AR58" s="161">
        <v>598.51922152055488</v>
      </c>
      <c r="AS58" s="161">
        <v>622.29971814532644</v>
      </c>
      <c r="AT58" s="161">
        <v>526.18472832336272</v>
      </c>
      <c r="AU58" s="161">
        <v>413.99453512741826</v>
      </c>
      <c r="AV58" s="161">
        <v>474.66514574346934</v>
      </c>
      <c r="AW58" s="161">
        <v>646.55607174381043</v>
      </c>
      <c r="AX58" s="161">
        <v>716.50951039978531</v>
      </c>
      <c r="AY58" s="161">
        <v>770.8919265601844</v>
      </c>
      <c r="AZ58" s="161">
        <v>794.11912849644648</v>
      </c>
      <c r="BA58" s="161">
        <v>823.35125394915622</v>
      </c>
      <c r="BB58" s="161">
        <v>847.7303737306155</v>
      </c>
      <c r="BC58" s="161">
        <v>867.18060655865747</v>
      </c>
      <c r="BD58" s="161">
        <v>842.29031356929545</v>
      </c>
      <c r="BE58" s="161">
        <v>824.26198071753015</v>
      </c>
      <c r="BF58" s="161">
        <v>822.60918076357336</v>
      </c>
      <c r="BG58" s="161">
        <v>923.78153635559761</v>
      </c>
      <c r="BH58" s="161">
        <v>977.0399320481107</v>
      </c>
      <c r="BI58" s="161">
        <v>1052.895699549483</v>
      </c>
      <c r="BJ58" s="161">
        <v>1010.5554982906311</v>
      </c>
      <c r="BK58" s="161">
        <v>979.42884597112118</v>
      </c>
      <c r="BL58" s="239">
        <v>838.02243414163399</v>
      </c>
      <c r="BM58" s="161">
        <v>813.42936509019137</v>
      </c>
      <c r="BN58" s="161">
        <v>746.54409456973963</v>
      </c>
      <c r="BO58" s="161">
        <v>644.86311616492492</v>
      </c>
      <c r="BP58" s="161">
        <v>570.51196225167712</v>
      </c>
      <c r="BQ58" s="161">
        <v>0</v>
      </c>
      <c r="BR58" s="161">
        <v>0</v>
      </c>
      <c r="BS58" s="161">
        <v>0</v>
      </c>
      <c r="BT58" s="161">
        <v>0</v>
      </c>
      <c r="BU58" s="161">
        <v>0</v>
      </c>
      <c r="BV58" s="161">
        <v>0</v>
      </c>
      <c r="BW58" s="161">
        <v>0</v>
      </c>
      <c r="BX58" s="161">
        <v>0</v>
      </c>
      <c r="BY58" s="161">
        <v>0</v>
      </c>
      <c r="BZ58" s="161">
        <v>0</v>
      </c>
      <c r="CA58" s="161">
        <v>0</v>
      </c>
      <c r="CB58" s="161">
        <v>0</v>
      </c>
      <c r="CC58" s="161">
        <v>0</v>
      </c>
      <c r="CD58" s="161">
        <v>0</v>
      </c>
      <c r="CE58" s="161">
        <v>0</v>
      </c>
      <c r="CF58" s="161">
        <v>0</v>
      </c>
      <c r="CG58" s="162">
        <v>0</v>
      </c>
    </row>
    <row r="59" spans="1:85" x14ac:dyDescent="0.35">
      <c r="B59" s="56" t="s">
        <v>564</v>
      </c>
      <c r="AH59" s="161">
        <v>460.1617449718749</v>
      </c>
      <c r="AI59" s="161">
        <v>457.82866805235295</v>
      </c>
      <c r="AJ59" s="161">
        <v>520.48647685078311</v>
      </c>
      <c r="AK59" s="161">
        <v>691.48218178364732</v>
      </c>
      <c r="AL59" s="161">
        <v>776.70330029714614</v>
      </c>
      <c r="AM59" s="161">
        <v>827.13602284305455</v>
      </c>
      <c r="AN59" s="161">
        <v>866.13358448937959</v>
      </c>
      <c r="AO59" s="161">
        <v>894.01374732985528</v>
      </c>
      <c r="AP59" s="161">
        <v>954.49896516677416</v>
      </c>
      <c r="AQ59" s="161">
        <v>939.3003020727997</v>
      </c>
      <c r="AR59" s="161">
        <v>617.81433723443911</v>
      </c>
      <c r="AS59" s="161">
        <v>733.61223161496991</v>
      </c>
      <c r="AT59" s="161">
        <v>880.45164108154688</v>
      </c>
      <c r="AU59" s="161">
        <v>730.28229831309477</v>
      </c>
      <c r="AV59" s="161">
        <v>1040.9209318663795</v>
      </c>
      <c r="AW59" s="161">
        <v>800.67597910549659</v>
      </c>
      <c r="AX59" s="161">
        <v>792.32855060618465</v>
      </c>
      <c r="AY59" s="161">
        <v>737.08904091888826</v>
      </c>
      <c r="AZ59" s="161">
        <v>703.26295606235522</v>
      </c>
      <c r="BA59" s="161">
        <v>611.99107526869614</v>
      </c>
      <c r="BB59" s="161">
        <v>519.11927589447009</v>
      </c>
      <c r="BC59" s="161">
        <v>472.82239876382147</v>
      </c>
      <c r="BD59" s="161">
        <v>423.62837589453829</v>
      </c>
      <c r="BE59" s="161">
        <v>354.64653448875163</v>
      </c>
      <c r="BF59" s="161">
        <v>345.8652055029026</v>
      </c>
      <c r="BG59" s="161">
        <v>301.69985108704799</v>
      </c>
      <c r="BH59" s="161">
        <v>372.50218825824578</v>
      </c>
      <c r="BI59" s="161">
        <v>401.35149087947036</v>
      </c>
      <c r="BJ59" s="161">
        <v>394.67887588244315</v>
      </c>
      <c r="BK59" s="161">
        <v>383.89298416206515</v>
      </c>
      <c r="BL59" s="239">
        <v>470.42613478638748</v>
      </c>
      <c r="BM59" s="161">
        <v>776.79919810082617</v>
      </c>
      <c r="BN59" s="161">
        <v>827.6874525350305</v>
      </c>
      <c r="BO59" s="161">
        <v>854.85525933192685</v>
      </c>
      <c r="BP59" s="161">
        <v>886.06273938397453</v>
      </c>
      <c r="BQ59" s="161">
        <v>0</v>
      </c>
      <c r="BR59" s="161">
        <v>0</v>
      </c>
      <c r="BS59" s="161">
        <v>0</v>
      </c>
      <c r="BT59" s="161">
        <v>0</v>
      </c>
      <c r="BU59" s="161">
        <v>0</v>
      </c>
      <c r="BV59" s="161">
        <v>0</v>
      </c>
      <c r="BW59" s="161">
        <v>0</v>
      </c>
      <c r="BX59" s="161">
        <v>0</v>
      </c>
      <c r="BY59" s="161">
        <v>0</v>
      </c>
      <c r="BZ59" s="161">
        <v>0</v>
      </c>
      <c r="CA59" s="161">
        <v>0</v>
      </c>
      <c r="CB59" s="161">
        <v>0</v>
      </c>
      <c r="CC59" s="161">
        <v>0</v>
      </c>
      <c r="CD59" s="161">
        <v>0</v>
      </c>
      <c r="CE59" s="161">
        <v>0</v>
      </c>
      <c r="CF59" s="161">
        <v>0</v>
      </c>
      <c r="CG59" s="162">
        <v>0</v>
      </c>
    </row>
    <row r="60" spans="1:85" x14ac:dyDescent="0.35">
      <c r="B60" s="56" t="s">
        <v>565</v>
      </c>
      <c r="AH60" s="161">
        <v>45.539041288645116</v>
      </c>
      <c r="AI60" s="161">
        <v>44.963071915382578</v>
      </c>
      <c r="AJ60" s="161">
        <v>50.905374346838698</v>
      </c>
      <c r="AK60" s="161">
        <v>68.393929129289461</v>
      </c>
      <c r="AL60" s="161">
        <v>77.482135418084496</v>
      </c>
      <c r="AM60" s="161">
        <v>83.152216899184879</v>
      </c>
      <c r="AN60" s="161">
        <v>87.280459157754066</v>
      </c>
      <c r="AO60" s="161">
        <v>90.44681637018401</v>
      </c>
      <c r="AP60" s="161">
        <v>96.126903007271565</v>
      </c>
      <c r="AQ60" s="161">
        <v>94.44092881350393</v>
      </c>
      <c r="AR60" s="161">
        <v>226.94441575748255</v>
      </c>
      <c r="AS60" s="161">
        <v>303.93160406759426</v>
      </c>
      <c r="AT60" s="161">
        <v>468.0099098471228</v>
      </c>
      <c r="AU60" s="161">
        <v>239.80445729472885</v>
      </c>
      <c r="AV60" s="161">
        <v>266.18624666751083</v>
      </c>
      <c r="AW60" s="161">
        <v>258.46567301928235</v>
      </c>
      <c r="AX60" s="161">
        <v>286.19542386381795</v>
      </c>
      <c r="AY60" s="161">
        <v>335.73594020901021</v>
      </c>
      <c r="AZ60" s="161">
        <v>361.60206186282375</v>
      </c>
      <c r="BA60" s="161">
        <v>407.56082850682407</v>
      </c>
      <c r="BB60" s="161">
        <v>394.55417297786255</v>
      </c>
      <c r="BC60" s="161">
        <v>366.88707642860015</v>
      </c>
      <c r="BD60" s="161">
        <v>342.99512393553829</v>
      </c>
      <c r="BE60" s="161">
        <v>308.13085323384678</v>
      </c>
      <c r="BF60" s="161">
        <v>289.63852623980432</v>
      </c>
      <c r="BG60" s="161">
        <v>382.20487660664384</v>
      </c>
      <c r="BH60" s="161">
        <v>323.45390357478419</v>
      </c>
      <c r="BI60" s="161">
        <v>361.3592627734547</v>
      </c>
      <c r="BJ60" s="161">
        <v>429.08531925556599</v>
      </c>
      <c r="BK60" s="161">
        <v>459.63223531989053</v>
      </c>
      <c r="BL60" s="239">
        <v>735.87928008512188</v>
      </c>
      <c r="BM60" s="161">
        <v>918.18612654183244</v>
      </c>
      <c r="BN60" s="161">
        <v>1098.6524194692502</v>
      </c>
      <c r="BO60" s="161">
        <v>1171.7433312777951</v>
      </c>
      <c r="BP60" s="161">
        <v>1225.9069132421237</v>
      </c>
      <c r="BQ60" s="161">
        <v>0</v>
      </c>
      <c r="BR60" s="161">
        <v>0</v>
      </c>
      <c r="BS60" s="161">
        <v>0</v>
      </c>
      <c r="BT60" s="161">
        <v>0</v>
      </c>
      <c r="BU60" s="161">
        <v>0</v>
      </c>
      <c r="BV60" s="161">
        <v>0</v>
      </c>
      <c r="BW60" s="161">
        <v>0</v>
      </c>
      <c r="BX60" s="161">
        <v>0</v>
      </c>
      <c r="BY60" s="161">
        <v>0</v>
      </c>
      <c r="BZ60" s="161">
        <v>0</v>
      </c>
      <c r="CA60" s="161">
        <v>0</v>
      </c>
      <c r="CB60" s="161">
        <v>0</v>
      </c>
      <c r="CC60" s="161">
        <v>0</v>
      </c>
      <c r="CD60" s="161">
        <v>0</v>
      </c>
      <c r="CE60" s="161">
        <v>0</v>
      </c>
      <c r="CF60" s="161">
        <v>0</v>
      </c>
      <c r="CG60" s="162">
        <v>0</v>
      </c>
    </row>
    <row r="61" spans="1:85" ht="26.25" customHeight="1" x14ac:dyDescent="0.35">
      <c r="B61" s="58" t="s">
        <v>566</v>
      </c>
      <c r="AH61" s="161">
        <v>1187.8078744108857</v>
      </c>
      <c r="AI61" s="161">
        <v>1167.8031371665729</v>
      </c>
      <c r="AJ61" s="161">
        <v>1316.4851448568245</v>
      </c>
      <c r="AK61" s="161">
        <v>1779.6586437313542</v>
      </c>
      <c r="AL61" s="161">
        <v>2021.9908031017417</v>
      </c>
      <c r="AM61" s="161">
        <v>2177.9791461228951</v>
      </c>
      <c r="AN61" s="161">
        <v>2289.9215141427576</v>
      </c>
      <c r="AO61" s="161">
        <v>2376.483250151342</v>
      </c>
      <c r="AP61" s="161">
        <v>2518.6272602058143</v>
      </c>
      <c r="AQ61" s="161">
        <v>2476.2541012037509</v>
      </c>
      <c r="AR61" s="161">
        <v>2102.8495310606349</v>
      </c>
      <c r="AS61" s="161">
        <v>2396.3045598677304</v>
      </c>
      <c r="AT61" s="161">
        <v>2743.859147008895</v>
      </c>
      <c r="AU61" s="161">
        <v>1492.6725765848926</v>
      </c>
      <c r="AV61" s="161">
        <v>1569.3473087926802</v>
      </c>
      <c r="AW61" s="161">
        <v>1983.6293338673879</v>
      </c>
      <c r="AX61" s="161">
        <v>2017.1857020252351</v>
      </c>
      <c r="AY61" s="161">
        <v>1991.9173850301988</v>
      </c>
      <c r="AZ61" s="161">
        <v>2011.2740535253977</v>
      </c>
      <c r="BA61" s="161">
        <v>2097.8207686722035</v>
      </c>
      <c r="BB61" s="161">
        <v>2155.8492737304655</v>
      </c>
      <c r="BC61" s="161">
        <v>2201.5693168700509</v>
      </c>
      <c r="BD61" s="161">
        <v>2303.0436067847777</v>
      </c>
      <c r="BE61" s="161">
        <v>2484.7055693150801</v>
      </c>
      <c r="BF61" s="161">
        <v>2576.819994834068</v>
      </c>
      <c r="BG61" s="161">
        <v>2839.7562529719262</v>
      </c>
      <c r="BH61" s="161">
        <v>3126.556712877376</v>
      </c>
      <c r="BI61" s="161">
        <v>3068.0242461837647</v>
      </c>
      <c r="BJ61" s="161">
        <v>3248.1136850031121</v>
      </c>
      <c r="BK61" s="161">
        <v>3238.6698462662689</v>
      </c>
      <c r="BL61" s="161">
        <v>3303.1120233608058</v>
      </c>
      <c r="BM61" s="161">
        <v>3375.1545409115356</v>
      </c>
      <c r="BN61" s="161">
        <v>3361.6535980585791</v>
      </c>
      <c r="BO61" s="161">
        <v>3236.5704296114172</v>
      </c>
      <c r="BP61" s="161">
        <v>3048.7095024322039</v>
      </c>
      <c r="BQ61" s="161">
        <v>0</v>
      </c>
      <c r="BR61" s="161">
        <v>0</v>
      </c>
      <c r="BS61" s="161">
        <v>0</v>
      </c>
      <c r="BT61" s="161">
        <v>0</v>
      </c>
      <c r="BU61" s="161">
        <v>0</v>
      </c>
      <c r="BV61" s="161">
        <v>0</v>
      </c>
      <c r="BW61" s="161">
        <v>0</v>
      </c>
      <c r="BX61" s="161">
        <v>0</v>
      </c>
      <c r="BY61" s="161">
        <v>0</v>
      </c>
      <c r="BZ61" s="161">
        <v>0</v>
      </c>
      <c r="CA61" s="161">
        <v>0</v>
      </c>
      <c r="CB61" s="161">
        <v>0</v>
      </c>
      <c r="CC61" s="161">
        <v>0</v>
      </c>
      <c r="CD61" s="161">
        <v>0</v>
      </c>
      <c r="CE61" s="161">
        <v>0</v>
      </c>
      <c r="CF61" s="161">
        <v>0</v>
      </c>
      <c r="CG61" s="162">
        <v>0</v>
      </c>
    </row>
    <row r="62" spans="1:85" x14ac:dyDescent="0.35">
      <c r="B62" s="58" t="s">
        <v>543</v>
      </c>
      <c r="AH62" s="161">
        <v>1237.3103169042952</v>
      </c>
      <c r="AI62" s="161">
        <v>1224.3343015766889</v>
      </c>
      <c r="AJ62" s="161">
        <v>1387.3836858867564</v>
      </c>
      <c r="AK62" s="161">
        <v>1857.2943063698451</v>
      </c>
      <c r="AL62" s="161">
        <v>2096.9865549139704</v>
      </c>
      <c r="AM62" s="161">
        <v>2243.9569358662889</v>
      </c>
      <c r="AN62" s="161">
        <v>2354.4224827790622</v>
      </c>
      <c r="AO62" s="161">
        <v>2434.7508177668456</v>
      </c>
      <c r="AP62" s="161">
        <v>2592.9816642311689</v>
      </c>
      <c r="AQ62" s="161">
        <v>2548.9984882502308</v>
      </c>
      <c r="AR62" s="161">
        <v>1673.0132119091943</v>
      </c>
      <c r="AS62" s="161">
        <v>1953.72996881739</v>
      </c>
      <c r="AT62" s="161">
        <v>2268.2795927754401</v>
      </c>
      <c r="AU62" s="161">
        <v>1634.1022271235645</v>
      </c>
      <c r="AV62" s="161">
        <v>2098.4736283878538</v>
      </c>
      <c r="AW62" s="161">
        <v>2103.6064217948215</v>
      </c>
      <c r="AX62" s="161">
        <v>2288.1053597479536</v>
      </c>
      <c r="AY62" s="161">
        <v>2405.0961361364871</v>
      </c>
      <c r="AZ62" s="161">
        <v>2478.3897450716718</v>
      </c>
      <c r="BA62" s="161">
        <v>2555.6314557643973</v>
      </c>
      <c r="BB62" s="161">
        <v>2544.8782793667701</v>
      </c>
      <c r="BC62" s="161">
        <v>2548.5585623406823</v>
      </c>
      <c r="BD62" s="161">
        <v>2519.9688239005245</v>
      </c>
      <c r="BE62" s="161">
        <v>2460.6426476784209</v>
      </c>
      <c r="BF62" s="161">
        <v>2526.8409282782577</v>
      </c>
      <c r="BG62" s="161">
        <v>2841.687770866874</v>
      </c>
      <c r="BH62" s="161">
        <v>2955.4497842497517</v>
      </c>
      <c r="BI62" s="161">
        <v>3213.657446410396</v>
      </c>
      <c r="BJ62" s="161">
        <v>3139.581506259341</v>
      </c>
      <c r="BK62" s="161">
        <v>3133.3739727899838</v>
      </c>
      <c r="BL62" s="161">
        <v>3163.8191470843963</v>
      </c>
      <c r="BM62" s="161">
        <v>3703.9473288685472</v>
      </c>
      <c r="BN62" s="161">
        <v>3921.7938010067514</v>
      </c>
      <c r="BO62" s="161">
        <v>3911.0515129860596</v>
      </c>
      <c r="BP62" s="161">
        <v>3960.1846851138348</v>
      </c>
      <c r="BQ62" s="161">
        <v>0</v>
      </c>
      <c r="BR62" s="161">
        <v>0</v>
      </c>
      <c r="BS62" s="161">
        <v>0</v>
      </c>
      <c r="BT62" s="161">
        <v>0</v>
      </c>
      <c r="BU62" s="161">
        <v>0</v>
      </c>
      <c r="BV62" s="161">
        <v>0</v>
      </c>
      <c r="BW62" s="161">
        <v>0</v>
      </c>
      <c r="BX62" s="161">
        <v>0</v>
      </c>
      <c r="BY62" s="161">
        <v>0</v>
      </c>
      <c r="BZ62" s="161">
        <v>0</v>
      </c>
      <c r="CA62" s="161">
        <v>0</v>
      </c>
      <c r="CB62" s="161">
        <v>0</v>
      </c>
      <c r="CC62" s="161">
        <v>0</v>
      </c>
      <c r="CD62" s="161">
        <v>0</v>
      </c>
      <c r="CE62" s="161">
        <v>0</v>
      </c>
      <c r="CF62" s="161">
        <v>0</v>
      </c>
      <c r="CG62" s="162">
        <v>0</v>
      </c>
    </row>
    <row r="63" spans="1:85" s="101" customFormat="1" x14ac:dyDescent="0.35">
      <c r="A63" s="187"/>
      <c r="B63" s="63" t="s">
        <v>276</v>
      </c>
      <c r="D63" s="125"/>
      <c r="E63" s="125"/>
      <c r="F63" s="125"/>
      <c r="G63" s="125"/>
      <c r="H63" s="125"/>
      <c r="I63" s="125"/>
      <c r="J63" s="125"/>
      <c r="K63" s="125"/>
      <c r="L63" s="125"/>
      <c r="M63" s="125"/>
      <c r="N63" s="125"/>
      <c r="O63" s="125"/>
      <c r="P63" s="125"/>
      <c r="Q63" s="125"/>
      <c r="R63" s="125"/>
      <c r="S63" s="125"/>
      <c r="T63" s="125"/>
      <c r="U63" s="125"/>
      <c r="V63" s="125"/>
      <c r="W63" s="125"/>
      <c r="X63" s="125"/>
      <c r="Y63" s="125"/>
      <c r="Z63" s="125"/>
      <c r="AA63" s="125"/>
      <c r="AB63" s="125"/>
      <c r="AC63" s="125"/>
      <c r="AD63" s="125"/>
      <c r="AE63" s="125"/>
      <c r="AF63" s="125"/>
      <c r="AG63" s="125"/>
      <c r="AH63" s="40">
        <v>2425.1181913151809</v>
      </c>
      <c r="AI63" s="40">
        <v>2392.137438743262</v>
      </c>
      <c r="AJ63" s="40">
        <v>2703.8688307435809</v>
      </c>
      <c r="AK63" s="40">
        <v>3636.9529501011993</v>
      </c>
      <c r="AL63" s="40">
        <v>4118.9773580157116</v>
      </c>
      <c r="AM63" s="40">
        <v>4421.9360819891835</v>
      </c>
      <c r="AN63" s="40">
        <v>4644.3439969218198</v>
      </c>
      <c r="AO63" s="40">
        <v>4811.234067918188</v>
      </c>
      <c r="AP63" s="40">
        <v>5111.6089244369832</v>
      </c>
      <c r="AQ63" s="40">
        <v>5025.2525894539822</v>
      </c>
      <c r="AR63" s="40">
        <v>3775.8627429698286</v>
      </c>
      <c r="AS63" s="40">
        <v>4350.0345286851207</v>
      </c>
      <c r="AT63" s="40">
        <v>5012.1387397843355</v>
      </c>
      <c r="AU63" s="40">
        <v>3126.7748037084566</v>
      </c>
      <c r="AV63" s="40">
        <v>3667.8209371805337</v>
      </c>
      <c r="AW63" s="40">
        <v>4087.2357556622096</v>
      </c>
      <c r="AX63" s="40">
        <v>4305.2910617731886</v>
      </c>
      <c r="AY63" s="40">
        <v>4397.0135211666857</v>
      </c>
      <c r="AZ63" s="40">
        <v>4489.6637985970701</v>
      </c>
      <c r="BA63" s="40">
        <v>4653.4522244366008</v>
      </c>
      <c r="BB63" s="40">
        <v>4700.7275530972356</v>
      </c>
      <c r="BC63" s="40">
        <v>4750.1278792107332</v>
      </c>
      <c r="BD63" s="40">
        <v>4823.0124306853022</v>
      </c>
      <c r="BE63" s="40">
        <v>4945.3482169935014</v>
      </c>
      <c r="BF63" s="40">
        <v>5103.6609231123257</v>
      </c>
      <c r="BG63" s="40">
        <v>5681.4440238387997</v>
      </c>
      <c r="BH63" s="40">
        <v>6082.0064971271277</v>
      </c>
      <c r="BI63" s="40">
        <v>6281.6816925941612</v>
      </c>
      <c r="BJ63" s="40">
        <v>6387.6951912624536</v>
      </c>
      <c r="BK63" s="40">
        <v>6372.0438190562527</v>
      </c>
      <c r="BL63" s="40">
        <v>6466.931170445202</v>
      </c>
      <c r="BM63" s="40">
        <v>7079.1018697800828</v>
      </c>
      <c r="BN63" s="40">
        <v>7283.4473990653305</v>
      </c>
      <c r="BO63" s="40">
        <v>7147.6219425974768</v>
      </c>
      <c r="BP63" s="40">
        <v>7008.8941875460387</v>
      </c>
      <c r="BQ63" s="40">
        <v>0</v>
      </c>
      <c r="BR63" s="40">
        <v>0</v>
      </c>
      <c r="BS63" s="40">
        <v>0</v>
      </c>
      <c r="BT63" s="40">
        <v>0</v>
      </c>
      <c r="BU63" s="40">
        <v>0</v>
      </c>
      <c r="BV63" s="40">
        <v>0</v>
      </c>
      <c r="BW63" s="40">
        <v>0</v>
      </c>
      <c r="BX63" s="40">
        <v>0</v>
      </c>
      <c r="BY63" s="40">
        <v>0</v>
      </c>
      <c r="BZ63" s="40">
        <v>0</v>
      </c>
      <c r="CA63" s="40">
        <v>0</v>
      </c>
      <c r="CB63" s="40">
        <v>0</v>
      </c>
      <c r="CC63" s="40">
        <v>0</v>
      </c>
      <c r="CD63" s="40">
        <v>0</v>
      </c>
      <c r="CE63" s="40">
        <v>0</v>
      </c>
      <c r="CF63" s="40">
        <v>0</v>
      </c>
      <c r="CG63" s="41">
        <v>0</v>
      </c>
    </row>
    <row r="64" spans="1:85" ht="26.25" customHeight="1" x14ac:dyDescent="0.35">
      <c r="B64" s="63" t="s">
        <v>28</v>
      </c>
      <c r="AH64" s="161"/>
      <c r="AI64" s="161"/>
      <c r="AJ64" s="161"/>
      <c r="AK64" s="161"/>
      <c r="AL64" s="161"/>
      <c r="AM64" s="161"/>
      <c r="AN64" s="161"/>
      <c r="AO64" s="161"/>
      <c r="AP64" s="161"/>
      <c r="AQ64" s="161"/>
      <c r="AR64" s="161"/>
      <c r="AS64" s="161"/>
      <c r="AT64" s="161"/>
      <c r="AU64" s="161"/>
      <c r="AV64" s="161"/>
      <c r="AW64" s="161"/>
      <c r="AX64" s="161"/>
      <c r="AY64" s="161"/>
      <c r="AZ64" s="161"/>
      <c r="BA64" s="161"/>
      <c r="BB64" s="161"/>
      <c r="BC64" s="161"/>
      <c r="BD64" s="161"/>
      <c r="BE64" s="161"/>
      <c r="BF64" s="161"/>
      <c r="BG64" s="161"/>
      <c r="BH64" s="161"/>
      <c r="BI64" s="161"/>
      <c r="BJ64" s="161"/>
      <c r="BK64" s="161"/>
      <c r="BL64" s="263" t="str">
        <f>'Table 3a'!BL64</f>
        <v>Definition change -&gt;</v>
      </c>
      <c r="BM64" s="161"/>
      <c r="BN64" s="161"/>
      <c r="BO64" s="161"/>
      <c r="BP64" s="161"/>
      <c r="BQ64" s="161"/>
      <c r="BR64" s="161"/>
      <c r="BS64" s="161"/>
      <c r="BT64" s="161"/>
      <c r="BU64" s="161"/>
      <c r="BV64" s="161"/>
      <c r="BW64" s="161"/>
      <c r="BX64" s="161"/>
      <c r="BY64" s="161"/>
      <c r="BZ64" s="161"/>
      <c r="CA64" s="161"/>
      <c r="CB64" s="161"/>
      <c r="CC64" s="161"/>
      <c r="CD64" s="161"/>
      <c r="CE64" s="161"/>
      <c r="CF64" s="161"/>
      <c r="CG64" s="162"/>
    </row>
    <row r="65" spans="1:85" x14ac:dyDescent="0.35">
      <c r="B65" s="56" t="s">
        <v>561</v>
      </c>
      <c r="AH65" s="161">
        <v>2016.3638291402599</v>
      </c>
      <c r="AI65" s="161">
        <v>1896.2830203247956</v>
      </c>
      <c r="AJ65" s="161">
        <v>2055.4514437332505</v>
      </c>
      <c r="AK65" s="161">
        <v>3007.2673029435014</v>
      </c>
      <c r="AL65" s="161">
        <v>3599.2913161477709</v>
      </c>
      <c r="AM65" s="161">
        <v>4062.8321223002631</v>
      </c>
      <c r="AN65" s="161">
        <v>4323.2950486824047</v>
      </c>
      <c r="AO65" s="161">
        <v>4598.0169808267474</v>
      </c>
      <c r="AP65" s="161">
        <v>4747.0480550183756</v>
      </c>
      <c r="AQ65" s="161">
        <v>4646.5466002504236</v>
      </c>
      <c r="AR65" s="161">
        <v>5033.6630985686515</v>
      </c>
      <c r="AS65" s="161">
        <v>5233.832762381041</v>
      </c>
      <c r="AT65" s="161">
        <v>5486.0324780190876</v>
      </c>
      <c r="AU65" s="161">
        <v>5729.7969522975081</v>
      </c>
      <c r="AV65" s="161">
        <v>6084.5712824351349</v>
      </c>
      <c r="AW65" s="161">
        <v>6719.0140012297361</v>
      </c>
      <c r="AX65" s="161">
        <v>7051.5336720917721</v>
      </c>
      <c r="AY65" s="161">
        <v>7262.1847522250546</v>
      </c>
      <c r="AZ65" s="161">
        <v>7290.21745577412</v>
      </c>
      <c r="BA65" s="161">
        <v>7361.0483037878084</v>
      </c>
      <c r="BB65" s="161">
        <v>7382.9533115384911</v>
      </c>
      <c r="BC65" s="161">
        <v>7562.090578607409</v>
      </c>
      <c r="BD65" s="161">
        <v>7881.8861226248682</v>
      </c>
      <c r="BE65" s="161">
        <v>8209.5470543137217</v>
      </c>
      <c r="BF65" s="161">
        <v>8613.3889819462802</v>
      </c>
      <c r="BG65" s="161">
        <v>7819.0519652923531</v>
      </c>
      <c r="BH65" s="161">
        <v>7777.3069812378781</v>
      </c>
      <c r="BI65" s="161">
        <v>7596.3244396444052</v>
      </c>
      <c r="BJ65" s="161">
        <v>7879.5826011888221</v>
      </c>
      <c r="BK65" s="161">
        <v>7791.3698519137288</v>
      </c>
      <c r="BL65" s="239">
        <v>7456.1338119969951</v>
      </c>
      <c r="BM65" s="161">
        <v>7723.0634908893526</v>
      </c>
      <c r="BN65" s="161">
        <v>7738.1619672032684</v>
      </c>
      <c r="BO65" s="161">
        <v>7946.8182197557171</v>
      </c>
      <c r="BP65" s="161">
        <v>8134.3544731065567</v>
      </c>
      <c r="BQ65" s="161">
        <v>8255.5963770774506</v>
      </c>
      <c r="BR65" s="161">
        <v>8305.8203167658648</v>
      </c>
      <c r="BS65" s="161">
        <v>8301.6287818629789</v>
      </c>
      <c r="BT65" s="161">
        <v>8010.5436331124747</v>
      </c>
      <c r="BU65" s="161">
        <v>7752.3559209083187</v>
      </c>
      <c r="BV65" s="161">
        <v>7431.0555533928264</v>
      </c>
      <c r="BW65" s="161">
        <v>7192.1082075744771</v>
      </c>
      <c r="BX65" s="161">
        <v>6856.4357198497419</v>
      </c>
      <c r="BY65" s="161">
        <v>6853.4236954391899</v>
      </c>
      <c r="BZ65" s="161">
        <v>6608.6941916325914</v>
      </c>
      <c r="CA65" s="161">
        <v>6619.2424477203613</v>
      </c>
      <c r="CB65" s="161">
        <v>6985.4926481517305</v>
      </c>
      <c r="CC65" s="161">
        <v>6906.031594989543</v>
      </c>
      <c r="CD65" s="161">
        <v>6954.3596311263991</v>
      </c>
      <c r="CE65" s="161">
        <v>6812.6479445451914</v>
      </c>
      <c r="CF65" s="161">
        <v>6774.0799024471498</v>
      </c>
      <c r="CG65" s="162">
        <v>6860.9709175719599</v>
      </c>
    </row>
    <row r="66" spans="1:85" x14ac:dyDescent="0.35">
      <c r="B66" s="56" t="s">
        <v>562</v>
      </c>
      <c r="AH66" s="161">
        <v>323.54075228589346</v>
      </c>
      <c r="AI66" s="161">
        <v>303.2593155078734</v>
      </c>
      <c r="AJ66" s="161">
        <v>327.78391491525485</v>
      </c>
      <c r="AK66" s="161">
        <v>481.00774335793278</v>
      </c>
      <c r="AL66" s="161">
        <v>575.14929150385865</v>
      </c>
      <c r="AM66" s="161">
        <v>648.78687029556102</v>
      </c>
      <c r="AN66" s="161">
        <v>692.19313478842491</v>
      </c>
      <c r="AO66" s="161">
        <v>733.09947294212952</v>
      </c>
      <c r="AP66" s="161">
        <v>759.60030530408824</v>
      </c>
      <c r="AQ66" s="161">
        <v>742.64148206196012</v>
      </c>
      <c r="AR66" s="161">
        <v>607.42827652548908</v>
      </c>
      <c r="AS66" s="161">
        <v>773.70767730800833</v>
      </c>
      <c r="AT66" s="161">
        <v>981.03866233747306</v>
      </c>
      <c r="AU66" s="161">
        <v>1224.3318988053327</v>
      </c>
      <c r="AV66" s="161">
        <v>1566.6688904065309</v>
      </c>
      <c r="AW66" s="161">
        <v>2030.0977005827497</v>
      </c>
      <c r="AX66" s="161">
        <v>2565.2987858068991</v>
      </c>
      <c r="AY66" s="161">
        <v>2894.4846776437557</v>
      </c>
      <c r="AZ66" s="161">
        <v>3171.3064344449126</v>
      </c>
      <c r="BA66" s="161">
        <v>3465.2010823740711</v>
      </c>
      <c r="BB66" s="161">
        <v>3768.9232258433558</v>
      </c>
      <c r="BC66" s="161">
        <v>4055.0402548538159</v>
      </c>
      <c r="BD66" s="161">
        <v>4314.6903219392689</v>
      </c>
      <c r="BE66" s="161">
        <v>4661.5715894835621</v>
      </c>
      <c r="BF66" s="161">
        <v>5401.7509828307639</v>
      </c>
      <c r="BG66" s="161">
        <v>5224.5170493871801</v>
      </c>
      <c r="BH66" s="161">
        <v>5474.1931986563368</v>
      </c>
      <c r="BI66" s="161">
        <v>5779.786481254172</v>
      </c>
      <c r="BJ66" s="161">
        <v>6095.781393615227</v>
      </c>
      <c r="BK66" s="161">
        <v>6324.1594595253528</v>
      </c>
      <c r="BL66" s="239">
        <v>6837.2477583847931</v>
      </c>
      <c r="BM66" s="161">
        <v>7638.8542664127044</v>
      </c>
      <c r="BN66" s="161">
        <v>7956.7474216215387</v>
      </c>
      <c r="BO66" s="161">
        <v>8358.2515386153864</v>
      </c>
      <c r="BP66" s="161">
        <v>8639.2026599875517</v>
      </c>
      <c r="BQ66" s="161">
        <v>8672.8360080262173</v>
      </c>
      <c r="BR66" s="161">
        <v>9237.4607349533999</v>
      </c>
      <c r="BS66" s="161">
        <v>9540.1854542376786</v>
      </c>
      <c r="BT66" s="161">
        <v>9226.8044505473481</v>
      </c>
      <c r="BU66" s="161">
        <v>8831.7749978106076</v>
      </c>
      <c r="BV66" s="161">
        <v>8117.799355686363</v>
      </c>
      <c r="BW66" s="161">
        <v>7171.4542304714314</v>
      </c>
      <c r="BX66" s="161">
        <v>6521.3916262920011</v>
      </c>
      <c r="BY66" s="161">
        <v>6081.0508408491396</v>
      </c>
      <c r="BZ66" s="161">
        <v>5358.8573346733128</v>
      </c>
      <c r="CA66" s="161">
        <v>4912.6890856326518</v>
      </c>
      <c r="CB66" s="161">
        <v>4449.4176371894382</v>
      </c>
      <c r="CC66" s="161">
        <v>2098.8311088818609</v>
      </c>
      <c r="CD66" s="161">
        <v>1004.258169883757</v>
      </c>
      <c r="CE66" s="161">
        <v>1030.7828531871814</v>
      </c>
      <c r="CF66" s="161">
        <v>1064.6246180333562</v>
      </c>
      <c r="CG66" s="162">
        <v>1111.966109615189</v>
      </c>
    </row>
    <row r="67" spans="1:85" x14ac:dyDescent="0.35">
      <c r="B67" s="56" t="s">
        <v>563</v>
      </c>
      <c r="AH67" s="161">
        <v>1056.0403550064584</v>
      </c>
      <c r="AI67" s="161">
        <v>994.47075882614365</v>
      </c>
      <c r="AJ67" s="161">
        <v>1079.8987849481339</v>
      </c>
      <c r="AK67" s="161">
        <v>1578.312577240951</v>
      </c>
      <c r="AL67" s="161">
        <v>1890.3423678770293</v>
      </c>
      <c r="AM67" s="161">
        <v>2133.1965509800148</v>
      </c>
      <c r="AN67" s="161">
        <v>2268.2209501357688</v>
      </c>
      <c r="AO67" s="161">
        <v>2413.3408776991005</v>
      </c>
      <c r="AP67" s="161">
        <v>2493.5795833398679</v>
      </c>
      <c r="AQ67" s="161">
        <v>2438.1978557751618</v>
      </c>
      <c r="AR67" s="161">
        <v>1673.9066067451436</v>
      </c>
      <c r="AS67" s="161">
        <v>1856.7515186942435</v>
      </c>
      <c r="AT67" s="161">
        <v>2228.8069431027357</v>
      </c>
      <c r="AU67" s="161">
        <v>2878.8938055086578</v>
      </c>
      <c r="AV67" s="161">
        <v>3542.9884375425722</v>
      </c>
      <c r="AW67" s="161">
        <v>4107.9152849894044</v>
      </c>
      <c r="AX67" s="161">
        <v>4515.9170074496278</v>
      </c>
      <c r="AY67" s="161">
        <v>4842.3460717761773</v>
      </c>
      <c r="AZ67" s="161">
        <v>5055.9810803367873</v>
      </c>
      <c r="BA67" s="161">
        <v>5078.4349938560008</v>
      </c>
      <c r="BB67" s="161">
        <v>5087.1594526185891</v>
      </c>
      <c r="BC67" s="161">
        <v>5140.5332992399599</v>
      </c>
      <c r="BD67" s="161">
        <v>4930.1775707121333</v>
      </c>
      <c r="BE67" s="161">
        <v>4928.1504122861543</v>
      </c>
      <c r="BF67" s="161">
        <v>5156.3925530446768</v>
      </c>
      <c r="BG67" s="161">
        <v>5288.2121500717058</v>
      </c>
      <c r="BH67" s="161">
        <v>5524.8405888399602</v>
      </c>
      <c r="BI67" s="161">
        <v>5863.5104765659762</v>
      </c>
      <c r="BJ67" s="161">
        <v>5958.9333525533202</v>
      </c>
      <c r="BK67" s="161">
        <v>6219.2284473045156</v>
      </c>
      <c r="BL67" s="239">
        <v>5007.2568268939394</v>
      </c>
      <c r="BM67" s="161">
        <v>5145.7347372810491</v>
      </c>
      <c r="BN67" s="161">
        <v>4801.9729385598384</v>
      </c>
      <c r="BO67" s="161">
        <v>4364.1437395447047</v>
      </c>
      <c r="BP67" s="161">
        <v>3930.3853947510761</v>
      </c>
      <c r="BQ67" s="161">
        <v>3506.7333842580747</v>
      </c>
      <c r="BR67" s="161">
        <v>3290.5057639869815</v>
      </c>
      <c r="BS67" s="161">
        <v>3098.3543785433985</v>
      </c>
      <c r="BT67" s="161">
        <v>2805.2744025331972</v>
      </c>
      <c r="BU67" s="161">
        <v>2470.0634612826525</v>
      </c>
      <c r="BV67" s="161">
        <v>2104.0082803640857</v>
      </c>
      <c r="BW67" s="161">
        <v>1458.0174233685782</v>
      </c>
      <c r="BX67" s="161">
        <v>1010.7734778576801</v>
      </c>
      <c r="BY67" s="161">
        <v>741.59248025974262</v>
      </c>
      <c r="BZ67" s="161">
        <v>514.80433253100966</v>
      </c>
      <c r="CA67" s="161">
        <v>383.00748671010768</v>
      </c>
      <c r="CB67" s="161">
        <v>102.25113423632715</v>
      </c>
      <c r="CC67" s="161">
        <v>4.4821065148267802</v>
      </c>
      <c r="CD67" s="161">
        <v>4.7040687550313498</v>
      </c>
      <c r="CE67" s="161">
        <v>4.8440834244348352</v>
      </c>
      <c r="CF67" s="161">
        <v>5.0031201523335378</v>
      </c>
      <c r="CG67" s="162">
        <v>5.2255977905194078</v>
      </c>
    </row>
    <row r="68" spans="1:85" x14ac:dyDescent="0.35">
      <c r="B68" s="56" t="s">
        <v>564</v>
      </c>
      <c r="AH68" s="161">
        <v>1053.9664521964116</v>
      </c>
      <c r="AI68" s="161">
        <v>993.5805644435585</v>
      </c>
      <c r="AJ68" s="161">
        <v>1077.459376376642</v>
      </c>
      <c r="AK68" s="161">
        <v>1574.9773817759369</v>
      </c>
      <c r="AL68" s="161">
        <v>1885.6089348007285</v>
      </c>
      <c r="AM68" s="161">
        <v>2128.0823439378942</v>
      </c>
      <c r="AN68" s="161">
        <v>2262.109934855303</v>
      </c>
      <c r="AO68" s="161">
        <v>2407.8135541826264</v>
      </c>
      <c r="AP68" s="161">
        <v>2487.6303472522591</v>
      </c>
      <c r="AQ68" s="161">
        <v>2434.5024358204673</v>
      </c>
      <c r="AR68" s="161">
        <v>2289.2122470253835</v>
      </c>
      <c r="AS68" s="161">
        <v>2191.0004219536845</v>
      </c>
      <c r="AT68" s="161">
        <v>2358.2039458939139</v>
      </c>
      <c r="AU68" s="161">
        <v>3222.2058037160987</v>
      </c>
      <c r="AV68" s="161">
        <v>4458.3054159316143</v>
      </c>
      <c r="AW68" s="161">
        <v>4911.6673835872807</v>
      </c>
      <c r="AX68" s="161">
        <v>4990.3290146279942</v>
      </c>
      <c r="AY68" s="161">
        <v>4679.535746364917</v>
      </c>
      <c r="AZ68" s="161">
        <v>4230.4662035753117</v>
      </c>
      <c r="BA68" s="161">
        <v>3330.3846422253569</v>
      </c>
      <c r="BB68" s="161">
        <v>2704.4042818524717</v>
      </c>
      <c r="BC68" s="161">
        <v>2296.81554708975</v>
      </c>
      <c r="BD68" s="161">
        <v>2033.9763559495468</v>
      </c>
      <c r="BE68" s="161">
        <v>1843.3217665951584</v>
      </c>
      <c r="BF68" s="161">
        <v>1897.4643541650323</v>
      </c>
      <c r="BG68" s="161">
        <v>1684.9415207839284</v>
      </c>
      <c r="BH68" s="161">
        <v>1860.0276920603646</v>
      </c>
      <c r="BI68" s="161">
        <v>1931.0529384207116</v>
      </c>
      <c r="BJ68" s="161">
        <v>2018.1660794298928</v>
      </c>
      <c r="BK68" s="161">
        <v>2082.167906689363</v>
      </c>
      <c r="BL68" s="239">
        <v>2515.2696522708284</v>
      </c>
      <c r="BM68" s="161">
        <v>4118.0328316671357</v>
      </c>
      <c r="BN68" s="161">
        <v>4538.6382723535289</v>
      </c>
      <c r="BO68" s="161">
        <v>4939.734612327904</v>
      </c>
      <c r="BP68" s="161">
        <v>5199.8951428524224</v>
      </c>
      <c r="BQ68" s="161">
        <v>4539.1672440905813</v>
      </c>
      <c r="BR68" s="161">
        <v>3335.9328853018965</v>
      </c>
      <c r="BS68" s="161">
        <v>2632.4435670167677</v>
      </c>
      <c r="BT68" s="161">
        <v>2198.0703539102515</v>
      </c>
      <c r="BU68" s="161">
        <v>1919.5171999189267</v>
      </c>
      <c r="BV68" s="161">
        <v>1431.4893909112375</v>
      </c>
      <c r="BW68" s="161">
        <v>668.49646520625765</v>
      </c>
      <c r="BX68" s="161">
        <v>451.35236680001378</v>
      </c>
      <c r="BY68" s="161">
        <v>314.31302390078747</v>
      </c>
      <c r="BZ68" s="161">
        <v>186.90358642391166</v>
      </c>
      <c r="CA68" s="161">
        <v>122.43278165595419</v>
      </c>
      <c r="CB68" s="161">
        <v>71.338827281158729</v>
      </c>
      <c r="CC68" s="161">
        <v>10.936263965652874</v>
      </c>
      <c r="CD68" s="161">
        <v>11.434234539383318</v>
      </c>
      <c r="CE68" s="161">
        <v>11.774569821940858</v>
      </c>
      <c r="CF68" s="161">
        <v>12.161142242938078</v>
      </c>
      <c r="CG68" s="162">
        <v>12.701921221150174</v>
      </c>
    </row>
    <row r="69" spans="1:85" x14ac:dyDescent="0.35">
      <c r="B69" s="56" t="s">
        <v>565</v>
      </c>
      <c r="AH69" s="161">
        <v>79.907823646223548</v>
      </c>
      <c r="AI69" s="161">
        <v>75.249012635620005</v>
      </c>
      <c r="AJ69" s="161">
        <v>81.713128910569807</v>
      </c>
      <c r="AK69" s="161">
        <v>119.42680266230479</v>
      </c>
      <c r="AL69" s="161">
        <v>143.03728436815129</v>
      </c>
      <c r="AM69" s="161">
        <v>161.41342799101744</v>
      </c>
      <c r="AN69" s="161">
        <v>171.63037266034218</v>
      </c>
      <c r="AO69" s="161">
        <v>182.61121967467113</v>
      </c>
      <c r="AP69" s="161">
        <v>188.68267358222971</v>
      </c>
      <c r="AQ69" s="161">
        <v>184.49208247604375</v>
      </c>
      <c r="AR69" s="161">
        <v>694.5826767755583</v>
      </c>
      <c r="AS69" s="161">
        <v>777.26261820822481</v>
      </c>
      <c r="AT69" s="161">
        <v>976.46051496844632</v>
      </c>
      <c r="AU69" s="161">
        <v>1104.1079000557409</v>
      </c>
      <c r="AV69" s="161">
        <v>1276.3183691241725</v>
      </c>
      <c r="AW69" s="161">
        <v>1650.5635492955889</v>
      </c>
      <c r="AX69" s="161">
        <v>1817.194388269447</v>
      </c>
      <c r="AY69" s="161">
        <v>2168.5230620623129</v>
      </c>
      <c r="AZ69" s="161">
        <v>2363.6208759938891</v>
      </c>
      <c r="BA69" s="161">
        <v>2483.4300100680202</v>
      </c>
      <c r="BB69" s="161">
        <v>2265.3887070391415</v>
      </c>
      <c r="BC69" s="161">
        <v>1876.7295617338827</v>
      </c>
      <c r="BD69" s="161">
        <v>1750.4593367182033</v>
      </c>
      <c r="BE69" s="161">
        <v>1695.4258354850228</v>
      </c>
      <c r="BF69" s="161">
        <v>1687.6600507474122</v>
      </c>
      <c r="BG69" s="161">
        <v>1727.8714830943941</v>
      </c>
      <c r="BH69" s="161">
        <v>1861.4569262509476</v>
      </c>
      <c r="BI69" s="161">
        <v>2011.7513772684781</v>
      </c>
      <c r="BJ69" s="161">
        <v>2101.3939932917615</v>
      </c>
      <c r="BK69" s="161">
        <v>2477.9093018455387</v>
      </c>
      <c r="BL69" s="239">
        <v>4304.8260069721846</v>
      </c>
      <c r="BM69" s="161">
        <v>5496.8128590413071</v>
      </c>
      <c r="BN69" s="161">
        <v>6653.7260881013062</v>
      </c>
      <c r="BO69" s="161">
        <v>7554.5819678096314</v>
      </c>
      <c r="BP69" s="161">
        <v>8198.7192009566297</v>
      </c>
      <c r="BQ69" s="161">
        <v>8866.7379894647383</v>
      </c>
      <c r="BR69" s="161">
        <v>9465.8546219157051</v>
      </c>
      <c r="BS69" s="161">
        <v>9723.1510057515097</v>
      </c>
      <c r="BT69" s="161">
        <v>9241.0958881615334</v>
      </c>
      <c r="BU69" s="161">
        <v>8513.9226221069239</v>
      </c>
      <c r="BV69" s="161">
        <v>7760.1405334803458</v>
      </c>
      <c r="BW69" s="161">
        <v>6759.3035803131252</v>
      </c>
      <c r="BX69" s="161">
        <v>5971.2250318583356</v>
      </c>
      <c r="BY69" s="161">
        <v>5483.6303475231553</v>
      </c>
      <c r="BZ69" s="161">
        <v>4904.9272813116186</v>
      </c>
      <c r="CA69" s="161">
        <v>4767.8350536258404</v>
      </c>
      <c r="CB69" s="161">
        <v>4149.2239313077716</v>
      </c>
      <c r="CC69" s="161">
        <v>3179.7056755551453</v>
      </c>
      <c r="CD69" s="161">
        <v>3334.4843387388873</v>
      </c>
      <c r="CE69" s="161">
        <v>3426.8534205250667</v>
      </c>
      <c r="CF69" s="161">
        <v>3529.0775600963393</v>
      </c>
      <c r="CG69" s="162">
        <v>3674.8779503846085</v>
      </c>
    </row>
    <row r="70" spans="1:85" ht="26.25" customHeight="1" x14ac:dyDescent="0.35">
      <c r="B70" s="58" t="s">
        <v>566</v>
      </c>
      <c r="AH70" s="161">
        <v>2016.3638291402599</v>
      </c>
      <c r="AI70" s="161">
        <v>1896.2830203247956</v>
      </c>
      <c r="AJ70" s="161">
        <v>2055.4514437332505</v>
      </c>
      <c r="AK70" s="161">
        <v>3007.2673029435014</v>
      </c>
      <c r="AL70" s="161">
        <v>3599.2913161477709</v>
      </c>
      <c r="AM70" s="161">
        <v>4062.8321223002631</v>
      </c>
      <c r="AN70" s="161">
        <v>4323.2950486824047</v>
      </c>
      <c r="AO70" s="161">
        <v>4598.0169808267474</v>
      </c>
      <c r="AP70" s="161">
        <v>4747.0480550183756</v>
      </c>
      <c r="AQ70" s="161">
        <v>4646.5466002504236</v>
      </c>
      <c r="AR70" s="161">
        <v>5033.6630985686515</v>
      </c>
      <c r="AS70" s="161">
        <v>5233.832762381041</v>
      </c>
      <c r="AT70" s="161">
        <v>5486.0324780190876</v>
      </c>
      <c r="AU70" s="161">
        <v>5729.7969522975081</v>
      </c>
      <c r="AV70" s="161">
        <v>6084.5712824351349</v>
      </c>
      <c r="AW70" s="161">
        <v>6719.0140012297361</v>
      </c>
      <c r="AX70" s="161">
        <v>7051.5336720917721</v>
      </c>
      <c r="AY70" s="161">
        <v>7262.1847522250546</v>
      </c>
      <c r="AZ70" s="161">
        <v>7290.21745577412</v>
      </c>
      <c r="BA70" s="161">
        <v>7361.0483037878084</v>
      </c>
      <c r="BB70" s="161">
        <v>7382.9533115384911</v>
      </c>
      <c r="BC70" s="161">
        <v>7562.090578607409</v>
      </c>
      <c r="BD70" s="161">
        <v>7881.8861226248682</v>
      </c>
      <c r="BE70" s="161">
        <v>8209.5470543137217</v>
      </c>
      <c r="BF70" s="161">
        <v>8613.3889819462802</v>
      </c>
      <c r="BG70" s="161">
        <v>7819.0519652923531</v>
      </c>
      <c r="BH70" s="161">
        <v>7777.3069812378781</v>
      </c>
      <c r="BI70" s="161">
        <v>7596.3244396444052</v>
      </c>
      <c r="BJ70" s="161">
        <v>7879.5826011888221</v>
      </c>
      <c r="BK70" s="161">
        <v>7791.3698519137288</v>
      </c>
      <c r="BL70" s="161">
        <v>8405.7390499855774</v>
      </c>
      <c r="BM70" s="161">
        <v>8683.6296500508179</v>
      </c>
      <c r="BN70" s="161">
        <v>8798.1879198047372</v>
      </c>
      <c r="BO70" s="161">
        <v>9070.6230820743585</v>
      </c>
      <c r="BP70" s="161">
        <v>9170.9324085160952</v>
      </c>
      <c r="BQ70" s="161">
        <v>9162.5857843015692</v>
      </c>
      <c r="BR70" s="161">
        <v>9099.0092891783424</v>
      </c>
      <c r="BS70" s="161">
        <v>8964.7031065331594</v>
      </c>
      <c r="BT70" s="161">
        <v>8500.5220476745726</v>
      </c>
      <c r="BU70" s="161">
        <v>8050.0055607981622</v>
      </c>
      <c r="BV70" s="161">
        <v>7555.4697507569845</v>
      </c>
      <c r="BW70" s="161">
        <v>7292.183825272984</v>
      </c>
      <c r="BX70" s="161">
        <v>6926.4855569293441</v>
      </c>
      <c r="BY70" s="161">
        <v>6871.9144959939631</v>
      </c>
      <c r="BZ70" s="161">
        <v>6644.353930318226</v>
      </c>
      <c r="CA70" s="161">
        <v>6657.1516865495769</v>
      </c>
      <c r="CB70" s="161">
        <v>6963.6010414152097</v>
      </c>
      <c r="CC70" s="161">
        <v>6886.4881658858267</v>
      </c>
      <c r="CD70" s="161">
        <v>6938.0437012633774</v>
      </c>
      <c r="CE70" s="161">
        <v>6797.188203899379</v>
      </c>
      <c r="CF70" s="161">
        <v>6759.9453658166285</v>
      </c>
      <c r="CG70" s="162">
        <v>6847.4180381214892</v>
      </c>
    </row>
    <row r="71" spans="1:85" x14ac:dyDescent="0.35">
      <c r="B71" s="58" t="s">
        <v>543</v>
      </c>
      <c r="AH71" s="161">
        <v>2513.4553831349872</v>
      </c>
      <c r="AI71" s="161">
        <v>2366.5596514131958</v>
      </c>
      <c r="AJ71" s="161">
        <v>2566.8552051506003</v>
      </c>
      <c r="AK71" s="161">
        <v>3753.7245050371248</v>
      </c>
      <c r="AL71" s="161">
        <v>4494.1378785497682</v>
      </c>
      <c r="AM71" s="161">
        <v>5071.4791932044873</v>
      </c>
      <c r="AN71" s="161">
        <v>5394.1543924398384</v>
      </c>
      <c r="AO71" s="161">
        <v>5736.8651244985276</v>
      </c>
      <c r="AP71" s="161">
        <v>5929.4929094784438</v>
      </c>
      <c r="AQ71" s="161">
        <v>5799.8338561336332</v>
      </c>
      <c r="AR71" s="161">
        <v>5265.1298070715739</v>
      </c>
      <c r="AS71" s="161">
        <v>5598.7222361641616</v>
      </c>
      <c r="AT71" s="161">
        <v>6544.5100663025705</v>
      </c>
      <c r="AU71" s="161">
        <v>8429.5394080858277</v>
      </c>
      <c r="AV71" s="161">
        <v>10844.28111300489</v>
      </c>
      <c r="AW71" s="161">
        <v>12700.24391845502</v>
      </c>
      <c r="AX71" s="161">
        <v>13888.739196153969</v>
      </c>
      <c r="AY71" s="161">
        <v>14584.889557847167</v>
      </c>
      <c r="AZ71" s="161">
        <v>14821.374594350898</v>
      </c>
      <c r="BA71" s="161">
        <v>14357.450728523445</v>
      </c>
      <c r="BB71" s="161">
        <v>13825.875667353561</v>
      </c>
      <c r="BC71" s="161">
        <v>13369.118662917408</v>
      </c>
      <c r="BD71" s="161">
        <v>13029.303585319154</v>
      </c>
      <c r="BE71" s="161">
        <v>13128.469603849899</v>
      </c>
      <c r="BF71" s="161">
        <v>14143.267940787886</v>
      </c>
      <c r="BG71" s="161">
        <v>13925.542203337209</v>
      </c>
      <c r="BH71" s="161">
        <v>14720.518405807612</v>
      </c>
      <c r="BI71" s="161">
        <v>15586.101273509335</v>
      </c>
      <c r="BJ71" s="161">
        <v>16174.274818890201</v>
      </c>
      <c r="BK71" s="161">
        <v>17103.465115364772</v>
      </c>
      <c r="BL71" s="161">
        <v>17714.995006533161</v>
      </c>
      <c r="BM71" s="161">
        <v>21438.868535240726</v>
      </c>
      <c r="BN71" s="161">
        <v>22891.058768034742</v>
      </c>
      <c r="BO71" s="161">
        <v>24092.906995978985</v>
      </c>
      <c r="BP71" s="161">
        <v>24931.624463138145</v>
      </c>
      <c r="BQ71" s="161">
        <v>24678.485218615493</v>
      </c>
      <c r="BR71" s="161">
        <v>24536.565033745508</v>
      </c>
      <c r="BS71" s="161">
        <v>24331.060080879175</v>
      </c>
      <c r="BT71" s="161">
        <v>22981.266680590234</v>
      </c>
      <c r="BU71" s="161">
        <v>21437.628641229265</v>
      </c>
      <c r="BV71" s="161">
        <v>19289.023363077875</v>
      </c>
      <c r="BW71" s="161">
        <v>15957.196081660884</v>
      </c>
      <c r="BX71" s="161">
        <v>13884.692665728429</v>
      </c>
      <c r="BY71" s="161">
        <v>12602.095891978051</v>
      </c>
      <c r="BZ71" s="161">
        <v>10929.832796254219</v>
      </c>
      <c r="CA71" s="161">
        <v>10148.055168795347</v>
      </c>
      <c r="CB71" s="161">
        <v>8794.12313675121</v>
      </c>
      <c r="CC71" s="161">
        <v>5313.4985840212039</v>
      </c>
      <c r="CD71" s="161">
        <v>4371.1967417800797</v>
      </c>
      <c r="CE71" s="161">
        <v>4489.7146676044358</v>
      </c>
      <c r="CF71" s="161">
        <v>4625.0009771554878</v>
      </c>
      <c r="CG71" s="162">
        <v>4818.3244584619397</v>
      </c>
    </row>
    <row r="72" spans="1:85" s="101" customFormat="1" x14ac:dyDescent="0.35">
      <c r="A72" s="187"/>
      <c r="B72" s="63" t="s">
        <v>276</v>
      </c>
      <c r="D72" s="125"/>
      <c r="E72" s="125"/>
      <c r="F72" s="125"/>
      <c r="G72" s="125"/>
      <c r="H72" s="125"/>
      <c r="I72" s="125"/>
      <c r="J72" s="125"/>
      <c r="K72" s="125"/>
      <c r="L72" s="125"/>
      <c r="M72" s="125"/>
      <c r="N72" s="125"/>
      <c r="O72" s="125"/>
      <c r="P72" s="125"/>
      <c r="Q72" s="125"/>
      <c r="R72" s="125"/>
      <c r="S72" s="125"/>
      <c r="T72" s="125"/>
      <c r="U72" s="125"/>
      <c r="V72" s="125"/>
      <c r="W72" s="125"/>
      <c r="X72" s="125"/>
      <c r="Y72" s="125"/>
      <c r="Z72" s="125"/>
      <c r="AA72" s="125"/>
      <c r="AB72" s="125"/>
      <c r="AC72" s="125"/>
      <c r="AD72" s="125"/>
      <c r="AE72" s="125"/>
      <c r="AF72" s="125"/>
      <c r="AG72" s="125"/>
      <c r="AH72" s="40">
        <v>4529.8192122752471</v>
      </c>
      <c r="AI72" s="40">
        <v>4262.8426717379916</v>
      </c>
      <c r="AJ72" s="40">
        <v>4622.3066488838513</v>
      </c>
      <c r="AK72" s="40">
        <v>6760.9918079806266</v>
      </c>
      <c r="AL72" s="40">
        <v>8093.4291946975391</v>
      </c>
      <c r="AM72" s="40">
        <v>9134.3113155047504</v>
      </c>
      <c r="AN72" s="40">
        <v>9717.4494411222422</v>
      </c>
      <c r="AO72" s="40">
        <v>10334.882105325276</v>
      </c>
      <c r="AP72" s="40">
        <v>10676.54096449682</v>
      </c>
      <c r="AQ72" s="40">
        <v>10446.380456384057</v>
      </c>
      <c r="AR72" s="40">
        <v>10298.792905640226</v>
      </c>
      <c r="AS72" s="40">
        <v>10832.554998545203</v>
      </c>
      <c r="AT72" s="40">
        <v>12030.542544321657</v>
      </c>
      <c r="AU72" s="40">
        <v>14159.336360383335</v>
      </c>
      <c r="AV72" s="40">
        <v>16928.852395440023</v>
      </c>
      <c r="AW72" s="40">
        <v>19419.257919684758</v>
      </c>
      <c r="AX72" s="40">
        <v>20940.272868245738</v>
      </c>
      <c r="AY72" s="40">
        <v>21847.074310072221</v>
      </c>
      <c r="AZ72" s="40">
        <v>22111.592050125018</v>
      </c>
      <c r="BA72" s="40">
        <v>21718.499032311254</v>
      </c>
      <c r="BB72" s="40">
        <v>21208.828978892056</v>
      </c>
      <c r="BC72" s="40">
        <v>20931.209241524819</v>
      </c>
      <c r="BD72" s="40">
        <v>20911.18970794402</v>
      </c>
      <c r="BE72" s="40">
        <v>21338.016658163622</v>
      </c>
      <c r="BF72" s="40">
        <v>22756.656922734164</v>
      </c>
      <c r="BG72" s="40">
        <v>21744.594168629563</v>
      </c>
      <c r="BH72" s="40">
        <v>22497.82538704549</v>
      </c>
      <c r="BI72" s="40">
        <v>23182.425713153742</v>
      </c>
      <c r="BJ72" s="40">
        <v>24053.857420079024</v>
      </c>
      <c r="BK72" s="40">
        <v>24894.834967278501</v>
      </c>
      <c r="BL72" s="40">
        <v>26120.734056518741</v>
      </c>
      <c r="BM72" s="40">
        <v>30122.498185291544</v>
      </c>
      <c r="BN72" s="40">
        <v>31689.246687839481</v>
      </c>
      <c r="BO72" s="40">
        <v>33163.530078053343</v>
      </c>
      <c r="BP72" s="40">
        <v>34102.55687165424</v>
      </c>
      <c r="BQ72" s="40">
        <v>33841.071002917059</v>
      </c>
      <c r="BR72" s="40">
        <v>33635.574322923851</v>
      </c>
      <c r="BS72" s="40">
        <v>33295.763187412333</v>
      </c>
      <c r="BT72" s="40">
        <v>31481.788728264808</v>
      </c>
      <c r="BU72" s="40">
        <v>29487.634202027428</v>
      </c>
      <c r="BV72" s="40">
        <v>26844.493113834858</v>
      </c>
      <c r="BW72" s="40">
        <v>23249.379906933867</v>
      </c>
      <c r="BX72" s="40">
        <v>20811.178222657774</v>
      </c>
      <c r="BY72" s="40">
        <v>19474.010387972015</v>
      </c>
      <c r="BZ72" s="40">
        <v>17574.186726572443</v>
      </c>
      <c r="CA72" s="40">
        <v>16805.206855344924</v>
      </c>
      <c r="CB72" s="40">
        <v>15757.72417816642</v>
      </c>
      <c r="CC72" s="40">
        <v>12199.986749907031</v>
      </c>
      <c r="CD72" s="40">
        <v>11309.240443043458</v>
      </c>
      <c r="CE72" s="40">
        <v>11286.902871503815</v>
      </c>
      <c r="CF72" s="40">
        <v>11384.946342972116</v>
      </c>
      <c r="CG72" s="41">
        <v>11665.742496583429</v>
      </c>
    </row>
    <row r="73" spans="1:85" ht="26.25" customHeight="1" x14ac:dyDescent="0.35">
      <c r="B73" s="63" t="s">
        <v>505</v>
      </c>
      <c r="AH73" s="161"/>
      <c r="AI73" s="161"/>
      <c r="AJ73" s="161"/>
      <c r="AK73" s="161"/>
      <c r="AL73" s="161"/>
      <c r="AM73" s="161"/>
      <c r="AN73" s="161"/>
      <c r="AO73" s="161"/>
      <c r="AP73" s="161"/>
      <c r="AQ73" s="161"/>
      <c r="AR73" s="161"/>
      <c r="AS73" s="161"/>
      <c r="AT73" s="161"/>
      <c r="AU73" s="161"/>
      <c r="AV73" s="161"/>
      <c r="AW73" s="161"/>
      <c r="AX73" s="161"/>
      <c r="AY73" s="161"/>
      <c r="AZ73" s="161"/>
      <c r="BA73" s="161"/>
      <c r="BB73" s="161"/>
      <c r="BC73" s="161"/>
      <c r="BD73" s="161"/>
      <c r="BE73" s="161"/>
      <c r="BF73" s="161"/>
      <c r="BG73" s="161"/>
      <c r="BH73" s="161"/>
      <c r="BI73" s="161"/>
      <c r="BJ73" s="161"/>
      <c r="BK73" s="161"/>
      <c r="BL73" s="161"/>
      <c r="BM73" s="161"/>
      <c r="BN73" s="161"/>
      <c r="BO73" s="161"/>
      <c r="BP73" s="161"/>
      <c r="BQ73" s="161"/>
      <c r="BR73" s="161"/>
      <c r="BS73" s="161"/>
      <c r="BT73" s="161"/>
      <c r="BU73" s="161"/>
      <c r="BV73" s="161"/>
      <c r="BW73" s="161"/>
      <c r="BX73" s="161"/>
      <c r="BY73" s="161"/>
      <c r="BZ73" s="161"/>
      <c r="CA73" s="161"/>
      <c r="CB73" s="161"/>
      <c r="CC73" s="161"/>
      <c r="CD73" s="161"/>
      <c r="CE73" s="161"/>
      <c r="CF73" s="161"/>
      <c r="CG73" s="162"/>
    </row>
    <row r="74" spans="1:85" ht="26.25" customHeight="1" x14ac:dyDescent="0.35">
      <c r="B74" s="56" t="s">
        <v>385</v>
      </c>
      <c r="AH74" s="161">
        <v>0</v>
      </c>
      <c r="AI74" s="161">
        <v>0</v>
      </c>
      <c r="AJ74" s="161">
        <v>0</v>
      </c>
      <c r="AK74" s="161">
        <v>0</v>
      </c>
      <c r="AL74" s="161">
        <v>0</v>
      </c>
      <c r="AM74" s="161">
        <v>0</v>
      </c>
      <c r="AN74" s="161">
        <v>0</v>
      </c>
      <c r="AO74" s="161">
        <v>0</v>
      </c>
      <c r="AP74" s="161">
        <v>0</v>
      </c>
      <c r="AQ74" s="161">
        <v>0</v>
      </c>
      <c r="AR74" s="161">
        <v>0</v>
      </c>
      <c r="AS74" s="161">
        <v>0</v>
      </c>
      <c r="AT74" s="161">
        <v>0</v>
      </c>
      <c r="AU74" s="161">
        <v>0</v>
      </c>
      <c r="AV74" s="161">
        <v>0</v>
      </c>
      <c r="AW74" s="161">
        <v>0</v>
      </c>
      <c r="AX74" s="161">
        <v>0</v>
      </c>
      <c r="AY74" s="161">
        <v>0</v>
      </c>
      <c r="AZ74" s="161">
        <v>0</v>
      </c>
      <c r="BA74" s="161">
        <v>0</v>
      </c>
      <c r="BB74" s="161">
        <v>0</v>
      </c>
      <c r="BC74" s="161">
        <v>0</v>
      </c>
      <c r="BD74" s="161">
        <v>0</v>
      </c>
      <c r="BE74" s="161">
        <v>0</v>
      </c>
      <c r="BF74" s="161">
        <v>0</v>
      </c>
      <c r="BG74" s="161">
        <v>0</v>
      </c>
      <c r="BH74" s="161">
        <v>0</v>
      </c>
      <c r="BI74" s="161">
        <v>0</v>
      </c>
      <c r="BJ74" s="161">
        <v>5.5691377704525831</v>
      </c>
      <c r="BK74" s="161">
        <v>6.313987449790786</v>
      </c>
      <c r="BL74" s="161">
        <v>322.38718411692957</v>
      </c>
      <c r="BM74" s="161">
        <v>449.46032947637184</v>
      </c>
      <c r="BN74" s="161">
        <v>643.94558783782691</v>
      </c>
      <c r="BO74" s="161">
        <v>187.076553537987</v>
      </c>
      <c r="BP74" s="161">
        <v>202.24554845819085</v>
      </c>
      <c r="BQ74" s="161">
        <v>11.770961845068365</v>
      </c>
      <c r="BR74" s="161">
        <v>15.265404046808767</v>
      </c>
      <c r="BS74" s="161">
        <v>5.1978851647138367</v>
      </c>
      <c r="BT74" s="161">
        <v>4.2680361786836301</v>
      </c>
      <c r="BU74" s="161">
        <v>151.08544108488863</v>
      </c>
      <c r="BV74" s="161">
        <v>34.906237054138387</v>
      </c>
      <c r="BW74" s="161">
        <v>0.28734492274329332</v>
      </c>
      <c r="BX74" s="161">
        <v>118.55603940931907</v>
      </c>
      <c r="BY74" s="161">
        <v>0.50309821557179668</v>
      </c>
      <c r="BZ74" s="161">
        <v>157.63038913395798</v>
      </c>
      <c r="CA74" s="161">
        <v>31.916294979834259</v>
      </c>
      <c r="CB74" s="161">
        <v>24.925532255755499</v>
      </c>
      <c r="CC74" s="161">
        <v>36.088188824468887</v>
      </c>
      <c r="CD74" s="161">
        <v>35.500184207148365</v>
      </c>
      <c r="CE74" s="161">
        <v>34.79151741822124</v>
      </c>
      <c r="CF74" s="161">
        <v>34.126988380627189</v>
      </c>
      <c r="CG74" s="162">
        <v>33.496876566529437</v>
      </c>
    </row>
    <row r="75" spans="1:85" ht="26.25" customHeight="1" x14ac:dyDescent="0.35">
      <c r="B75" s="200" t="s">
        <v>567</v>
      </c>
      <c r="AH75" s="161">
        <v>0</v>
      </c>
      <c r="AI75" s="161">
        <v>0</v>
      </c>
      <c r="AJ75" s="161">
        <v>0</v>
      </c>
      <c r="AK75" s="161">
        <v>0</v>
      </c>
      <c r="AL75" s="161">
        <v>0</v>
      </c>
      <c r="AM75" s="161">
        <v>0</v>
      </c>
      <c r="AN75" s="161">
        <v>0</v>
      </c>
      <c r="AO75" s="161">
        <v>0</v>
      </c>
      <c r="AP75" s="161">
        <v>0</v>
      </c>
      <c r="AQ75" s="161">
        <v>0</v>
      </c>
      <c r="AR75" s="161">
        <v>0</v>
      </c>
      <c r="AS75" s="161">
        <v>0</v>
      </c>
      <c r="AT75" s="161">
        <v>0</v>
      </c>
      <c r="AU75" s="161">
        <v>0</v>
      </c>
      <c r="AV75" s="161">
        <v>0</v>
      </c>
      <c r="AW75" s="161">
        <v>0</v>
      </c>
      <c r="AX75" s="161">
        <v>0</v>
      </c>
      <c r="AY75" s="161">
        <v>0</v>
      </c>
      <c r="AZ75" s="161">
        <v>0</v>
      </c>
      <c r="BA75" s="161">
        <v>0</v>
      </c>
      <c r="BB75" s="161">
        <v>0</v>
      </c>
      <c r="BC75" s="161">
        <v>0</v>
      </c>
      <c r="BD75" s="161">
        <v>0</v>
      </c>
      <c r="BE75" s="161">
        <v>0</v>
      </c>
      <c r="BF75" s="161">
        <v>0</v>
      </c>
      <c r="BG75" s="161">
        <v>0</v>
      </c>
      <c r="BH75" s="161">
        <v>0</v>
      </c>
      <c r="BI75" s="161">
        <v>0</v>
      </c>
      <c r="BJ75" s="161">
        <v>3.866426997315886</v>
      </c>
      <c r="BK75" s="161">
        <v>4.3991874114880964</v>
      </c>
      <c r="BL75" s="161">
        <v>222.1136746089233</v>
      </c>
      <c r="BM75" s="161">
        <v>292.22984198714869</v>
      </c>
      <c r="BN75" s="161">
        <v>394.59714326065563</v>
      </c>
      <c r="BO75" s="161">
        <v>113.19891706942823</v>
      </c>
      <c r="BP75" s="161">
        <v>119.51943959069405</v>
      </c>
      <c r="BQ75" s="161">
        <v>6.7972509444220899</v>
      </c>
      <c r="BR75" s="161">
        <v>8.4988627126274832</v>
      </c>
      <c r="BS75" s="161">
        <v>2.5734371397584721</v>
      </c>
      <c r="BT75" s="161">
        <v>2.0934673124661005</v>
      </c>
      <c r="BU75" s="161">
        <v>71.52610467071716</v>
      </c>
      <c r="BV75" s="161">
        <v>26.016507954751614</v>
      </c>
      <c r="BW75" s="161">
        <v>0.12314782403283914</v>
      </c>
      <c r="BX75" s="161">
        <v>41.647044495567982</v>
      </c>
      <c r="BY75" s="161">
        <v>0.18486609681093163</v>
      </c>
      <c r="BZ75" s="161">
        <v>51.173265924887339</v>
      </c>
      <c r="CA75" s="161">
        <v>9.7605564947741179</v>
      </c>
      <c r="CB75" s="161">
        <v>8.8623759113881633</v>
      </c>
      <c r="CC75" s="161">
        <v>12.831304545151687</v>
      </c>
      <c r="CD75" s="161">
        <v>12.622237075584486</v>
      </c>
      <c r="CE75" s="161">
        <v>12.370267672686847</v>
      </c>
      <c r="CF75" s="161">
        <v>12.133991629521047</v>
      </c>
      <c r="CG75" s="162">
        <v>11.90995277227853</v>
      </c>
    </row>
    <row r="76" spans="1:85" ht="26.25" customHeight="1" x14ac:dyDescent="0.35">
      <c r="B76" s="200" t="s">
        <v>568</v>
      </c>
      <c r="AH76" s="161">
        <v>0</v>
      </c>
      <c r="AI76" s="161">
        <v>0</v>
      </c>
      <c r="AJ76" s="161">
        <v>0</v>
      </c>
      <c r="AK76" s="161">
        <v>0</v>
      </c>
      <c r="AL76" s="161">
        <v>0</v>
      </c>
      <c r="AM76" s="161">
        <v>0</v>
      </c>
      <c r="AN76" s="161">
        <v>0</v>
      </c>
      <c r="AO76" s="161">
        <v>0</v>
      </c>
      <c r="AP76" s="161">
        <v>0</v>
      </c>
      <c r="AQ76" s="161">
        <v>0</v>
      </c>
      <c r="AR76" s="161">
        <v>0</v>
      </c>
      <c r="AS76" s="161">
        <v>0</v>
      </c>
      <c r="AT76" s="161">
        <v>0</v>
      </c>
      <c r="AU76" s="161">
        <v>0</v>
      </c>
      <c r="AV76" s="161">
        <v>0</v>
      </c>
      <c r="AW76" s="161">
        <v>0</v>
      </c>
      <c r="AX76" s="161">
        <v>0</v>
      </c>
      <c r="AY76" s="161">
        <v>0</v>
      </c>
      <c r="AZ76" s="161">
        <v>0</v>
      </c>
      <c r="BA76" s="161">
        <v>0</v>
      </c>
      <c r="BB76" s="161">
        <v>0</v>
      </c>
      <c r="BC76" s="161">
        <v>0</v>
      </c>
      <c r="BD76" s="161">
        <v>0</v>
      </c>
      <c r="BE76" s="161">
        <v>0</v>
      </c>
      <c r="BF76" s="161">
        <v>0</v>
      </c>
      <c r="BG76" s="161">
        <v>0</v>
      </c>
      <c r="BH76" s="161">
        <v>0</v>
      </c>
      <c r="BI76" s="161">
        <v>0</v>
      </c>
      <c r="BJ76" s="161">
        <v>1.7027107731366971</v>
      </c>
      <c r="BK76" s="161">
        <v>1.9148000383026897</v>
      </c>
      <c r="BL76" s="161">
        <v>100.27350950800627</v>
      </c>
      <c r="BM76" s="161">
        <v>157.23048748922315</v>
      </c>
      <c r="BN76" s="161">
        <v>249.34844457717128</v>
      </c>
      <c r="BO76" s="161">
        <v>73.877636468558748</v>
      </c>
      <c r="BP76" s="161">
        <v>82.726108867496819</v>
      </c>
      <c r="BQ76" s="161">
        <v>4.9737109006462763</v>
      </c>
      <c r="BR76" s="161">
        <v>6.7665413341812854</v>
      </c>
      <c r="BS76" s="161">
        <v>2.6244480249553646</v>
      </c>
      <c r="BT76" s="161">
        <v>2.17456886621753</v>
      </c>
      <c r="BU76" s="161">
        <v>79.559336414171455</v>
      </c>
      <c r="BV76" s="161">
        <v>8.8897290993867788</v>
      </c>
      <c r="BW76" s="161">
        <v>0.16419709871045421</v>
      </c>
      <c r="BX76" s="161">
        <v>76.908994913751087</v>
      </c>
      <c r="BY76" s="161">
        <v>0.31823211876086505</v>
      </c>
      <c r="BZ76" s="161">
        <v>106.45712320907064</v>
      </c>
      <c r="CA76" s="161">
        <v>22.155738485060141</v>
      </c>
      <c r="CB76" s="161">
        <v>16.063156344367336</v>
      </c>
      <c r="CC76" s="161">
        <v>23.256884279317198</v>
      </c>
      <c r="CD76" s="161">
        <v>22.877947131563875</v>
      </c>
      <c r="CE76" s="161">
        <v>22.421249745534386</v>
      </c>
      <c r="CF76" s="161">
        <v>21.992996751106141</v>
      </c>
      <c r="CG76" s="162">
        <v>21.586923794250911</v>
      </c>
    </row>
    <row r="77" spans="1:85" x14ac:dyDescent="0.35">
      <c r="B77" s="56" t="s">
        <v>391</v>
      </c>
      <c r="AH77" s="161">
        <v>0</v>
      </c>
      <c r="AI77" s="161">
        <v>0</v>
      </c>
      <c r="AJ77" s="161">
        <v>0</v>
      </c>
      <c r="AK77" s="161">
        <v>0</v>
      </c>
      <c r="AL77" s="161">
        <v>0</v>
      </c>
      <c r="AM77" s="161">
        <v>0</v>
      </c>
      <c r="AN77" s="161">
        <v>0</v>
      </c>
      <c r="AO77" s="161">
        <v>0</v>
      </c>
      <c r="AP77" s="161">
        <v>0</v>
      </c>
      <c r="AQ77" s="161">
        <v>0</v>
      </c>
      <c r="AR77" s="161">
        <v>0</v>
      </c>
      <c r="AS77" s="161">
        <v>0</v>
      </c>
      <c r="AT77" s="161">
        <v>0</v>
      </c>
      <c r="AU77" s="161">
        <v>0</v>
      </c>
      <c r="AV77" s="161">
        <v>0</v>
      </c>
      <c r="AW77" s="161">
        <v>0</v>
      </c>
      <c r="AX77" s="161">
        <v>0</v>
      </c>
      <c r="AY77" s="161">
        <v>0</v>
      </c>
      <c r="AZ77" s="161">
        <v>0</v>
      </c>
      <c r="BA77" s="161">
        <v>0</v>
      </c>
      <c r="BB77" s="161">
        <v>0</v>
      </c>
      <c r="BC77" s="161">
        <v>0</v>
      </c>
      <c r="BD77" s="161">
        <v>0</v>
      </c>
      <c r="BE77" s="161">
        <v>12.620123708650306</v>
      </c>
      <c r="BF77" s="161">
        <v>23.605422889547498</v>
      </c>
      <c r="BG77" s="161">
        <v>26.392212523457975</v>
      </c>
      <c r="BH77" s="161">
        <v>28.421615429854985</v>
      </c>
      <c r="BI77" s="161">
        <v>29.449576310082044</v>
      </c>
      <c r="BJ77" s="161">
        <v>31.602799767314696</v>
      </c>
      <c r="BK77" s="161">
        <v>32.45184305039021</v>
      </c>
      <c r="BL77" s="161">
        <v>32.347273171562627</v>
      </c>
      <c r="BM77" s="161">
        <v>32.849225247007283</v>
      </c>
      <c r="BN77" s="161">
        <v>31.594112084726305</v>
      </c>
      <c r="BO77" s="161">
        <v>32.465188166058432</v>
      </c>
      <c r="BP77" s="161">
        <v>80.723811367747956</v>
      </c>
      <c r="BQ77" s="161">
        <v>246.97582218653804</v>
      </c>
      <c r="BR77" s="161">
        <v>275.28505362943412</v>
      </c>
      <c r="BS77" s="161">
        <v>221.54451253309747</v>
      </c>
      <c r="BT77" s="161">
        <v>245.85272720856483</v>
      </c>
      <c r="BU77" s="161">
        <v>216.50862851420288</v>
      </c>
      <c r="BV77" s="161">
        <v>196.10012634989124</v>
      </c>
      <c r="BW77" s="161">
        <v>167.02610298378724</v>
      </c>
      <c r="BX77" s="161">
        <v>205.81023496227297</v>
      </c>
      <c r="BY77" s="161">
        <v>170.9229692868449</v>
      </c>
      <c r="BZ77" s="161">
        <v>125.45290798190612</v>
      </c>
      <c r="CA77" s="161">
        <v>119.62652220428579</v>
      </c>
      <c r="CB77" s="161">
        <v>0</v>
      </c>
      <c r="CC77" s="161">
        <v>0</v>
      </c>
      <c r="CD77" s="161">
        <v>0</v>
      </c>
      <c r="CE77" s="161">
        <v>0</v>
      </c>
      <c r="CF77" s="161">
        <v>0</v>
      </c>
      <c r="CG77" s="162">
        <v>0</v>
      </c>
    </row>
    <row r="78" spans="1:85" x14ac:dyDescent="0.35">
      <c r="B78" s="56" t="s">
        <v>397</v>
      </c>
      <c r="AH78" s="161">
        <v>0</v>
      </c>
      <c r="AI78" s="161">
        <v>0</v>
      </c>
      <c r="AJ78" s="161">
        <v>0</v>
      </c>
      <c r="AK78" s="161">
        <v>0</v>
      </c>
      <c r="AL78" s="161">
        <v>0</v>
      </c>
      <c r="AM78" s="161">
        <v>0</v>
      </c>
      <c r="AN78" s="161">
        <v>0</v>
      </c>
      <c r="AO78" s="161">
        <v>0</v>
      </c>
      <c r="AP78" s="161">
        <v>0</v>
      </c>
      <c r="AQ78" s="161">
        <v>0</v>
      </c>
      <c r="AR78" s="161">
        <v>0</v>
      </c>
      <c r="AS78" s="161">
        <v>0</v>
      </c>
      <c r="AT78" s="161">
        <v>0</v>
      </c>
      <c r="AU78" s="161">
        <v>0</v>
      </c>
      <c r="AV78" s="161">
        <v>0</v>
      </c>
      <c r="AW78" s="161">
        <v>0</v>
      </c>
      <c r="AX78" s="161">
        <v>0</v>
      </c>
      <c r="AY78" s="161">
        <v>0</v>
      </c>
      <c r="AZ78" s="161">
        <v>0</v>
      </c>
      <c r="BA78" s="161">
        <v>0</v>
      </c>
      <c r="BB78" s="161">
        <v>0</v>
      </c>
      <c r="BC78" s="161">
        <v>0</v>
      </c>
      <c r="BD78" s="161">
        <v>0</v>
      </c>
      <c r="BE78" s="161">
        <v>0</v>
      </c>
      <c r="BF78" s="161">
        <v>0</v>
      </c>
      <c r="BG78" s="161">
        <v>0</v>
      </c>
      <c r="BH78" s="161">
        <v>0</v>
      </c>
      <c r="BI78" s="161">
        <v>0</v>
      </c>
      <c r="BJ78" s="161">
        <v>75.591806559478329</v>
      </c>
      <c r="BK78" s="161">
        <v>73.835674290673751</v>
      </c>
      <c r="BL78" s="161">
        <v>76.420610278013768</v>
      </c>
      <c r="BM78" s="161">
        <v>71.671397635714087</v>
      </c>
      <c r="BN78" s="161">
        <v>65.96371029789718</v>
      </c>
      <c r="BO78" s="161">
        <v>67.660962841061803</v>
      </c>
      <c r="BP78" s="161">
        <v>62.706864633396044</v>
      </c>
      <c r="BQ78" s="161">
        <v>61.74469446956941</v>
      </c>
      <c r="BR78" s="161">
        <v>61.090664165214676</v>
      </c>
      <c r="BS78" s="161">
        <v>54.718093780035893</v>
      </c>
      <c r="BT78" s="161">
        <v>51.705902939244069</v>
      </c>
      <c r="BU78" s="161">
        <v>48.915060664931325</v>
      </c>
      <c r="BV78" s="161">
        <v>57.395650893855994</v>
      </c>
      <c r="BW78" s="161">
        <v>42.994707673618613</v>
      </c>
      <c r="BX78" s="161">
        <v>74.460767702178273</v>
      </c>
      <c r="BY78" s="161">
        <v>58.594817756932521</v>
      </c>
      <c r="BZ78" s="161">
        <v>51.432277087117036</v>
      </c>
      <c r="CA78" s="161">
        <v>54.586575215694253</v>
      </c>
      <c r="CB78" s="161">
        <v>51.937252455102012</v>
      </c>
      <c r="CC78" s="161">
        <v>51.744332174315346</v>
      </c>
      <c r="CD78" s="161">
        <v>52.144160481192159</v>
      </c>
      <c r="CE78" s="161">
        <v>52.492105825350052</v>
      </c>
      <c r="CF78" s="161">
        <v>53.01612141367324</v>
      </c>
      <c r="CG78" s="162">
        <v>53.622821590617548</v>
      </c>
    </row>
    <row r="79" spans="1:85" x14ac:dyDescent="0.35">
      <c r="B79" s="200" t="s">
        <v>567</v>
      </c>
      <c r="AH79" s="161">
        <v>0</v>
      </c>
      <c r="AI79" s="161">
        <v>0</v>
      </c>
      <c r="AJ79" s="161">
        <v>0</v>
      </c>
      <c r="AK79" s="161">
        <v>0</v>
      </c>
      <c r="AL79" s="161">
        <v>0</v>
      </c>
      <c r="AM79" s="161">
        <v>0</v>
      </c>
      <c r="AN79" s="161">
        <v>0</v>
      </c>
      <c r="AO79" s="161">
        <v>0</v>
      </c>
      <c r="AP79" s="161">
        <v>0</v>
      </c>
      <c r="AQ79" s="161">
        <v>0</v>
      </c>
      <c r="AR79" s="161">
        <v>0</v>
      </c>
      <c r="AS79" s="161">
        <v>0</v>
      </c>
      <c r="AT79" s="161">
        <v>0</v>
      </c>
      <c r="AU79" s="161">
        <v>0</v>
      </c>
      <c r="AV79" s="161">
        <v>0</v>
      </c>
      <c r="AW79" s="161">
        <v>0</v>
      </c>
      <c r="AX79" s="161">
        <v>0</v>
      </c>
      <c r="AY79" s="161">
        <v>0</v>
      </c>
      <c r="AZ79" s="161">
        <v>0</v>
      </c>
      <c r="BA79" s="161">
        <v>0</v>
      </c>
      <c r="BB79" s="161">
        <v>0</v>
      </c>
      <c r="BC79" s="161">
        <v>0</v>
      </c>
      <c r="BD79" s="161">
        <v>0</v>
      </c>
      <c r="BE79" s="161">
        <v>0</v>
      </c>
      <c r="BF79" s="161">
        <v>0</v>
      </c>
      <c r="BG79" s="161">
        <v>0</v>
      </c>
      <c r="BH79" s="161">
        <v>0</v>
      </c>
      <c r="BI79" s="161">
        <v>0</v>
      </c>
      <c r="BJ79" s="161">
        <v>37.26676063382282</v>
      </c>
      <c r="BK79" s="161">
        <v>35.441123659523399</v>
      </c>
      <c r="BL79" s="161">
        <v>36.070528051222496</v>
      </c>
      <c r="BM79" s="161">
        <v>33.327199900607049</v>
      </c>
      <c r="BN79" s="161">
        <v>30.079451895841114</v>
      </c>
      <c r="BO79" s="161">
        <v>30.98872098120631</v>
      </c>
      <c r="BP79" s="161">
        <v>26.462296875293131</v>
      </c>
      <c r="BQ79" s="161">
        <v>25.068345954645181</v>
      </c>
      <c r="BR79" s="161">
        <v>23.15336171861636</v>
      </c>
      <c r="BS79" s="161">
        <v>19.636496071161503</v>
      </c>
      <c r="BT79" s="161">
        <v>17.567163859572151</v>
      </c>
      <c r="BU79" s="161">
        <v>15.166177233484158</v>
      </c>
      <c r="BV79" s="161">
        <v>16.155990122682613</v>
      </c>
      <c r="BW79" s="161">
        <v>12.19776219011028</v>
      </c>
      <c r="BX79" s="161">
        <v>17.749385727165578</v>
      </c>
      <c r="BY79" s="161">
        <v>13.967382476374098</v>
      </c>
      <c r="BZ79" s="161">
        <v>11.821587626515781</v>
      </c>
      <c r="CA79" s="161">
        <v>12.789420580167421</v>
      </c>
      <c r="CB79" s="161">
        <v>10.106784069986112</v>
      </c>
      <c r="CC79" s="161">
        <v>11.598989329340727</v>
      </c>
      <c r="CD79" s="161">
        <v>11.688614686750105</v>
      </c>
      <c r="CE79" s="161">
        <v>11.766609979461302</v>
      </c>
      <c r="CF79" s="161">
        <v>11.884073109469304</v>
      </c>
      <c r="CG79" s="162">
        <v>12.020070784630702</v>
      </c>
    </row>
    <row r="80" spans="1:85" x14ac:dyDescent="0.35">
      <c r="B80" s="200" t="s">
        <v>568</v>
      </c>
      <c r="AH80" s="161">
        <v>0</v>
      </c>
      <c r="AI80" s="161">
        <v>0</v>
      </c>
      <c r="AJ80" s="161">
        <v>0</v>
      </c>
      <c r="AK80" s="161">
        <v>0</v>
      </c>
      <c r="AL80" s="161">
        <v>0</v>
      </c>
      <c r="AM80" s="161">
        <v>0</v>
      </c>
      <c r="AN80" s="161">
        <v>0</v>
      </c>
      <c r="AO80" s="161">
        <v>0</v>
      </c>
      <c r="AP80" s="161">
        <v>0</v>
      </c>
      <c r="AQ80" s="161">
        <v>0</v>
      </c>
      <c r="AR80" s="161">
        <v>0</v>
      </c>
      <c r="AS80" s="161">
        <v>0</v>
      </c>
      <c r="AT80" s="161">
        <v>0</v>
      </c>
      <c r="AU80" s="161">
        <v>0</v>
      </c>
      <c r="AV80" s="161">
        <v>0</v>
      </c>
      <c r="AW80" s="161">
        <v>0</v>
      </c>
      <c r="AX80" s="161">
        <v>0</v>
      </c>
      <c r="AY80" s="161">
        <v>0</v>
      </c>
      <c r="AZ80" s="161">
        <v>0</v>
      </c>
      <c r="BA80" s="161">
        <v>0</v>
      </c>
      <c r="BB80" s="161">
        <v>0</v>
      </c>
      <c r="BC80" s="161">
        <v>0</v>
      </c>
      <c r="BD80" s="161">
        <v>0</v>
      </c>
      <c r="BE80" s="161">
        <v>0</v>
      </c>
      <c r="BF80" s="161">
        <v>0</v>
      </c>
      <c r="BG80" s="161">
        <v>0</v>
      </c>
      <c r="BH80" s="161">
        <v>0</v>
      </c>
      <c r="BI80" s="161">
        <v>0</v>
      </c>
      <c r="BJ80" s="161">
        <v>38.325045925655516</v>
      </c>
      <c r="BK80" s="161">
        <v>38.394550631150352</v>
      </c>
      <c r="BL80" s="161">
        <v>40.35008222679128</v>
      </c>
      <c r="BM80" s="161">
        <v>38.344197735107038</v>
      </c>
      <c r="BN80" s="161">
        <v>35.884258402056069</v>
      </c>
      <c r="BO80" s="161">
        <v>36.672241859855497</v>
      </c>
      <c r="BP80" s="161">
        <v>36.244567758102917</v>
      </c>
      <c r="BQ80" s="161">
        <v>36.676348514924229</v>
      </c>
      <c r="BR80" s="161">
        <v>37.937302446598316</v>
      </c>
      <c r="BS80" s="161">
        <v>35.081597708874391</v>
      </c>
      <c r="BT80" s="161">
        <v>34.138739079671915</v>
      </c>
      <c r="BU80" s="161">
        <v>33.748883431447169</v>
      </c>
      <c r="BV80" s="161">
        <v>41.239660771173384</v>
      </c>
      <c r="BW80" s="161">
        <v>30.796945483508335</v>
      </c>
      <c r="BX80" s="161">
        <v>56.711381975012699</v>
      </c>
      <c r="BY80" s="161">
        <v>44.627435280558423</v>
      </c>
      <c r="BZ80" s="161">
        <v>39.610689460601257</v>
      </c>
      <c r="CA80" s="161">
        <v>41.79715463552683</v>
      </c>
      <c r="CB80" s="161">
        <v>41.830468385115893</v>
      </c>
      <c r="CC80" s="161">
        <v>40.145342844974621</v>
      </c>
      <c r="CD80" s="161">
        <v>40.45554579444206</v>
      </c>
      <c r="CE80" s="161">
        <v>40.725495845888751</v>
      </c>
      <c r="CF80" s="161">
        <v>41.132048304203934</v>
      </c>
      <c r="CG80" s="162">
        <v>41.602750805986844</v>
      </c>
    </row>
    <row r="81" spans="2:85" x14ac:dyDescent="0.35">
      <c r="B81" s="56" t="s">
        <v>404</v>
      </c>
      <c r="AH81" s="161">
        <v>0</v>
      </c>
      <c r="AI81" s="161">
        <v>0</v>
      </c>
      <c r="AJ81" s="161">
        <v>0</v>
      </c>
      <c r="AK81" s="161">
        <v>0</v>
      </c>
      <c r="AL81" s="161">
        <v>0</v>
      </c>
      <c r="AM81" s="161">
        <v>0</v>
      </c>
      <c r="AN81" s="161">
        <v>0</v>
      </c>
      <c r="AO81" s="161">
        <v>0</v>
      </c>
      <c r="AP81" s="161">
        <v>0</v>
      </c>
      <c r="AQ81" s="161">
        <v>0</v>
      </c>
      <c r="AR81" s="161">
        <v>3.5265585629590439</v>
      </c>
      <c r="AS81" s="161">
        <v>27.464413823054251</v>
      </c>
      <c r="AT81" s="161">
        <v>57.65065719933208</v>
      </c>
      <c r="AU81" s="161">
        <v>102.20932659022621</v>
      </c>
      <c r="AV81" s="161">
        <v>187.36143372561475</v>
      </c>
      <c r="AW81" s="161">
        <v>237.75453972470044</v>
      </c>
      <c r="AX81" s="161">
        <v>209.98439330718716</v>
      </c>
      <c r="AY81" s="161">
        <v>209.98544712837878</v>
      </c>
      <c r="AZ81" s="161">
        <v>212.60410145569597</v>
      </c>
      <c r="BA81" s="161">
        <v>208.88157092767077</v>
      </c>
      <c r="BB81" s="161">
        <v>214.78320584336285</v>
      </c>
      <c r="BC81" s="161">
        <v>237.01572158716505</v>
      </c>
      <c r="BD81" s="161">
        <v>247.95107841650872</v>
      </c>
      <c r="BE81" s="161">
        <v>273.86625912657144</v>
      </c>
      <c r="BF81" s="161">
        <v>303.1664735904202</v>
      </c>
      <c r="BG81" s="161">
        <v>332.98496528808437</v>
      </c>
      <c r="BH81" s="161">
        <v>358.07387545177966</v>
      </c>
      <c r="BI81" s="161">
        <v>384.67051051783955</v>
      </c>
      <c r="BJ81" s="161">
        <v>420.30427532623946</v>
      </c>
      <c r="BK81" s="161">
        <v>468.78271031356462</v>
      </c>
      <c r="BL81" s="161">
        <v>496.28725467242822</v>
      </c>
      <c r="BM81" s="161">
        <v>514.01597387653908</v>
      </c>
      <c r="BN81" s="161">
        <v>517.38667673591237</v>
      </c>
      <c r="BO81" s="161">
        <v>473.72672080483125</v>
      </c>
      <c r="BP81" s="161">
        <v>433.80262500310687</v>
      </c>
      <c r="BQ81" s="161">
        <v>399.85146707679615</v>
      </c>
      <c r="BR81" s="161">
        <v>375.71346337351855</v>
      </c>
      <c r="BS81" s="161">
        <v>0</v>
      </c>
      <c r="BT81" s="161">
        <v>0</v>
      </c>
      <c r="BU81" s="161">
        <v>0</v>
      </c>
      <c r="BV81" s="161">
        <v>0</v>
      </c>
      <c r="BW81" s="161">
        <v>0</v>
      </c>
      <c r="BX81" s="161">
        <v>0</v>
      </c>
      <c r="BY81" s="161">
        <v>0</v>
      </c>
      <c r="BZ81" s="161">
        <v>0</v>
      </c>
      <c r="CA81" s="161">
        <v>0</v>
      </c>
      <c r="CB81" s="161">
        <v>0</v>
      </c>
      <c r="CC81" s="161">
        <v>0</v>
      </c>
      <c r="CD81" s="161">
        <v>0</v>
      </c>
      <c r="CE81" s="161">
        <v>0</v>
      </c>
      <c r="CF81" s="161">
        <v>0</v>
      </c>
      <c r="CG81" s="162">
        <v>0</v>
      </c>
    </row>
    <row r="82" spans="2:85" x14ac:dyDescent="0.35">
      <c r="B82" s="56" t="s">
        <v>35</v>
      </c>
      <c r="AH82" s="161">
        <v>0</v>
      </c>
      <c r="AI82" s="161">
        <v>0</v>
      </c>
      <c r="AJ82" s="161">
        <v>0</v>
      </c>
      <c r="AK82" s="161">
        <v>0</v>
      </c>
      <c r="AL82" s="161">
        <v>0</v>
      </c>
      <c r="AM82" s="161">
        <v>0</v>
      </c>
      <c r="AN82" s="161">
        <v>0</v>
      </c>
      <c r="AO82" s="161">
        <v>0</v>
      </c>
      <c r="AP82" s="161">
        <v>0</v>
      </c>
      <c r="AQ82" s="161">
        <v>0</v>
      </c>
      <c r="AR82" s="161">
        <v>326.37953759150366</v>
      </c>
      <c r="AS82" s="161">
        <v>238.01980109440362</v>
      </c>
      <c r="AT82" s="161">
        <v>232.3309443590235</v>
      </c>
      <c r="AU82" s="161">
        <v>282.0621128655942</v>
      </c>
      <c r="AV82" s="161">
        <v>276.13713439339858</v>
      </c>
      <c r="AW82" s="161">
        <v>294.34460372868585</v>
      </c>
      <c r="AX82" s="161">
        <v>278.67965187986204</v>
      </c>
      <c r="AY82" s="161">
        <v>276.40660661441018</v>
      </c>
      <c r="AZ82" s="161">
        <v>261.3516607684216</v>
      </c>
      <c r="BA82" s="161">
        <v>249.77720554054844</v>
      </c>
      <c r="BB82" s="161">
        <v>273.20100230299983</v>
      </c>
      <c r="BC82" s="161">
        <v>244.87998590163085</v>
      </c>
      <c r="BD82" s="161">
        <v>236.45798504646669</v>
      </c>
      <c r="BE82" s="161">
        <v>250.41389325597339</v>
      </c>
      <c r="BF82" s="161">
        <v>244.07871720010715</v>
      </c>
      <c r="BG82" s="161">
        <v>272.73346134320769</v>
      </c>
      <c r="BH82" s="161">
        <v>274.96872745100205</v>
      </c>
      <c r="BI82" s="161">
        <v>317.44209350805977</v>
      </c>
      <c r="BJ82" s="161">
        <v>441.63457018097728</v>
      </c>
      <c r="BK82" s="161">
        <v>371.18017449196162</v>
      </c>
      <c r="BL82" s="161">
        <v>332.25455882478241</v>
      </c>
      <c r="BM82" s="161">
        <v>406.87581641340751</v>
      </c>
      <c r="BN82" s="161">
        <v>404.17448798253804</v>
      </c>
      <c r="BO82" s="161">
        <v>184.10030261243895</v>
      </c>
      <c r="BP82" s="161">
        <v>138.237344441332</v>
      </c>
      <c r="BQ82" s="161">
        <v>12.297413808164089</v>
      </c>
      <c r="BR82" s="161">
        <v>0</v>
      </c>
      <c r="BS82" s="161">
        <v>0</v>
      </c>
      <c r="BT82" s="161">
        <v>0</v>
      </c>
      <c r="BU82" s="161">
        <v>0</v>
      </c>
      <c r="BV82" s="161">
        <v>0</v>
      </c>
      <c r="BW82" s="161">
        <v>0</v>
      </c>
      <c r="BX82" s="161">
        <v>0</v>
      </c>
      <c r="BY82" s="161">
        <v>0</v>
      </c>
      <c r="BZ82" s="161">
        <v>0</v>
      </c>
      <c r="CA82" s="161">
        <v>0</v>
      </c>
      <c r="CB82" s="161">
        <v>0</v>
      </c>
      <c r="CC82" s="161">
        <v>0</v>
      </c>
      <c r="CD82" s="161">
        <v>0</v>
      </c>
      <c r="CE82" s="161">
        <v>0</v>
      </c>
      <c r="CF82" s="161">
        <v>0</v>
      </c>
      <c r="CG82" s="162">
        <v>0</v>
      </c>
    </row>
    <row r="83" spans="2:85" x14ac:dyDescent="0.35">
      <c r="B83" s="200" t="s">
        <v>567</v>
      </c>
      <c r="AH83" s="161">
        <v>0</v>
      </c>
      <c r="AI83" s="161">
        <v>0</v>
      </c>
      <c r="AJ83" s="161">
        <v>0</v>
      </c>
      <c r="AK83" s="161">
        <v>0</v>
      </c>
      <c r="AL83" s="161">
        <v>0</v>
      </c>
      <c r="AM83" s="161">
        <v>0</v>
      </c>
      <c r="AN83" s="161">
        <v>0</v>
      </c>
      <c r="AO83" s="161">
        <v>0</v>
      </c>
      <c r="AP83" s="161">
        <v>0</v>
      </c>
      <c r="AQ83" s="161">
        <v>0</v>
      </c>
      <c r="AR83" s="161">
        <v>0</v>
      </c>
      <c r="AS83" s="161">
        <v>0</v>
      </c>
      <c r="AT83" s="161">
        <v>0</v>
      </c>
      <c r="AU83" s="161">
        <v>0</v>
      </c>
      <c r="AV83" s="161">
        <v>0</v>
      </c>
      <c r="AW83" s="161">
        <v>0</v>
      </c>
      <c r="AX83" s="161">
        <v>0</v>
      </c>
      <c r="AY83" s="161">
        <v>0</v>
      </c>
      <c r="AZ83" s="161">
        <v>0</v>
      </c>
      <c r="BA83" s="161">
        <v>0</v>
      </c>
      <c r="BB83" s="161">
        <v>0</v>
      </c>
      <c r="BC83" s="161">
        <v>0</v>
      </c>
      <c r="BD83" s="161">
        <v>0</v>
      </c>
      <c r="BE83" s="161">
        <v>0</v>
      </c>
      <c r="BF83" s="161">
        <v>0</v>
      </c>
      <c r="BG83" s="161">
        <v>0</v>
      </c>
      <c r="BH83" s="161">
        <v>0</v>
      </c>
      <c r="BI83" s="161">
        <v>0</v>
      </c>
      <c r="BJ83" s="161">
        <v>32.337592323410632</v>
      </c>
      <c r="BK83" s="161">
        <v>27.73671863309194</v>
      </c>
      <c r="BL83" s="161">
        <v>22.668301131532299</v>
      </c>
      <c r="BM83" s="161">
        <v>23.123655813979404</v>
      </c>
      <c r="BN83" s="161">
        <v>22.856414185995472</v>
      </c>
      <c r="BO83" s="161">
        <v>14.341991150358618</v>
      </c>
      <c r="BP83" s="161">
        <v>11.477928941626809</v>
      </c>
      <c r="BQ83" s="161">
        <v>0.78703448372250162</v>
      </c>
      <c r="BR83" s="161">
        <v>0</v>
      </c>
      <c r="BS83" s="161">
        <v>0</v>
      </c>
      <c r="BT83" s="161">
        <v>0</v>
      </c>
      <c r="BU83" s="161">
        <v>0</v>
      </c>
      <c r="BV83" s="161">
        <v>0</v>
      </c>
      <c r="BW83" s="161">
        <v>0</v>
      </c>
      <c r="BX83" s="161">
        <v>0</v>
      </c>
      <c r="BY83" s="161">
        <v>0</v>
      </c>
      <c r="BZ83" s="161">
        <v>0</v>
      </c>
      <c r="CA83" s="161">
        <v>0</v>
      </c>
      <c r="CB83" s="161">
        <v>0</v>
      </c>
      <c r="CC83" s="161">
        <v>0</v>
      </c>
      <c r="CD83" s="161">
        <v>0</v>
      </c>
      <c r="CE83" s="161">
        <v>0</v>
      </c>
      <c r="CF83" s="161">
        <v>0</v>
      </c>
      <c r="CG83" s="162">
        <v>0</v>
      </c>
    </row>
    <row r="84" spans="2:85" x14ac:dyDescent="0.35">
      <c r="B84" s="200" t="s">
        <v>568</v>
      </c>
      <c r="AH84" s="161">
        <v>0</v>
      </c>
      <c r="AI84" s="161">
        <v>0</v>
      </c>
      <c r="AJ84" s="161">
        <v>0</v>
      </c>
      <c r="AK84" s="161">
        <v>0</v>
      </c>
      <c r="AL84" s="161">
        <v>0</v>
      </c>
      <c r="AM84" s="161">
        <v>0</v>
      </c>
      <c r="AN84" s="161">
        <v>0</v>
      </c>
      <c r="AO84" s="161">
        <v>0</v>
      </c>
      <c r="AP84" s="161">
        <v>0</v>
      </c>
      <c r="AQ84" s="161">
        <v>0</v>
      </c>
      <c r="AR84" s="161">
        <v>0</v>
      </c>
      <c r="AS84" s="161">
        <v>0</v>
      </c>
      <c r="AT84" s="161">
        <v>0</v>
      </c>
      <c r="AU84" s="161">
        <v>0</v>
      </c>
      <c r="AV84" s="161">
        <v>0</v>
      </c>
      <c r="AW84" s="161">
        <v>0</v>
      </c>
      <c r="AX84" s="161">
        <v>0</v>
      </c>
      <c r="AY84" s="161">
        <v>0</v>
      </c>
      <c r="AZ84" s="161">
        <v>0</v>
      </c>
      <c r="BA84" s="161">
        <v>0</v>
      </c>
      <c r="BB84" s="161">
        <v>0</v>
      </c>
      <c r="BC84" s="161">
        <v>0</v>
      </c>
      <c r="BD84" s="161">
        <v>0</v>
      </c>
      <c r="BE84" s="161">
        <v>0</v>
      </c>
      <c r="BF84" s="161">
        <v>0</v>
      </c>
      <c r="BG84" s="161">
        <v>0</v>
      </c>
      <c r="BH84" s="161">
        <v>0</v>
      </c>
      <c r="BI84" s="161">
        <v>0</v>
      </c>
      <c r="BJ84" s="161">
        <v>409.29697785756667</v>
      </c>
      <c r="BK84" s="161">
        <v>343.4434558588697</v>
      </c>
      <c r="BL84" s="161">
        <v>309.5862576932501</v>
      </c>
      <c r="BM84" s="161">
        <v>383.75216059942807</v>
      </c>
      <c r="BN84" s="161">
        <v>381.31807379654265</v>
      </c>
      <c r="BO84" s="161">
        <v>169.75831146208031</v>
      </c>
      <c r="BP84" s="161">
        <v>126.7594154997052</v>
      </c>
      <c r="BQ84" s="161">
        <v>11.510379324441585</v>
      </c>
      <c r="BR84" s="161">
        <v>0</v>
      </c>
      <c r="BS84" s="161">
        <v>0</v>
      </c>
      <c r="BT84" s="161">
        <v>0</v>
      </c>
      <c r="BU84" s="161">
        <v>0</v>
      </c>
      <c r="BV84" s="161">
        <v>0</v>
      </c>
      <c r="BW84" s="161">
        <v>0</v>
      </c>
      <c r="BX84" s="161">
        <v>0</v>
      </c>
      <c r="BY84" s="161">
        <v>0</v>
      </c>
      <c r="BZ84" s="161">
        <v>0</v>
      </c>
      <c r="CA84" s="161">
        <v>0</v>
      </c>
      <c r="CB84" s="161">
        <v>0</v>
      </c>
      <c r="CC84" s="161">
        <v>0</v>
      </c>
      <c r="CD84" s="161">
        <v>0</v>
      </c>
      <c r="CE84" s="161">
        <v>0</v>
      </c>
      <c r="CF84" s="161">
        <v>0</v>
      </c>
      <c r="CG84" s="162">
        <v>0</v>
      </c>
    </row>
    <row r="85" spans="2:85" x14ac:dyDescent="0.35">
      <c r="B85" s="56" t="s">
        <v>430</v>
      </c>
      <c r="AH85" s="161"/>
      <c r="AI85" s="161"/>
      <c r="AJ85" s="161"/>
      <c r="AK85" s="161"/>
      <c r="AL85" s="161"/>
      <c r="AM85" s="161"/>
      <c r="AN85" s="161"/>
      <c r="AO85" s="161"/>
      <c r="AP85" s="161"/>
      <c r="AQ85" s="161"/>
      <c r="AR85" s="161"/>
      <c r="AS85" s="161"/>
      <c r="AT85" s="161"/>
      <c r="AU85" s="161"/>
      <c r="AV85" s="161"/>
      <c r="AW85" s="161"/>
      <c r="AX85" s="161"/>
      <c r="AY85" s="161"/>
      <c r="AZ85" s="161"/>
      <c r="BA85" s="161"/>
      <c r="BB85" s="161"/>
      <c r="BC85" s="161"/>
      <c r="BD85" s="161"/>
      <c r="BE85" s="161"/>
      <c r="BF85" s="161"/>
      <c r="BG85" s="161"/>
      <c r="BH85" s="161"/>
      <c r="BI85" s="161"/>
      <c r="BJ85" s="161"/>
      <c r="BK85" s="161"/>
      <c r="BL85" s="161"/>
      <c r="BM85" s="161"/>
      <c r="BN85" s="161"/>
      <c r="BO85" s="161"/>
      <c r="BP85" s="161"/>
      <c r="BQ85" s="161"/>
      <c r="BR85" s="161"/>
      <c r="BS85" s="161">
        <v>0</v>
      </c>
      <c r="BT85" s="161">
        <v>0</v>
      </c>
      <c r="BU85" s="161">
        <v>0</v>
      </c>
      <c r="BV85" s="161">
        <v>8.190211857518257</v>
      </c>
      <c r="BW85" s="161">
        <v>9.1846828846074242</v>
      </c>
      <c r="BX85" s="161">
        <v>0.53195081846771997</v>
      </c>
      <c r="BY85" s="161">
        <v>4.8059696813599766</v>
      </c>
      <c r="BZ85" s="161">
        <v>4.1842445797686398</v>
      </c>
      <c r="CA85" s="161">
        <v>7.1273422535361881</v>
      </c>
      <c r="CB85" s="161">
        <v>6.9740127802854133</v>
      </c>
      <c r="CC85" s="161">
        <v>0.47231153684155885</v>
      </c>
      <c r="CD85" s="161">
        <v>0.65336943502694067</v>
      </c>
      <c r="CE85" s="161">
        <v>0.84425038515455797</v>
      </c>
      <c r="CF85" s="161">
        <v>1.0297159504327313</v>
      </c>
      <c r="CG85" s="162">
        <v>1.2078667634714768</v>
      </c>
    </row>
    <row r="86" spans="2:85" x14ac:dyDescent="0.35">
      <c r="B86" s="56" t="s">
        <v>431</v>
      </c>
      <c r="AH86" s="161">
        <v>0</v>
      </c>
      <c r="AI86" s="161">
        <v>0</v>
      </c>
      <c r="AJ86" s="161">
        <v>0</v>
      </c>
      <c r="AK86" s="161">
        <v>0</v>
      </c>
      <c r="AL86" s="161">
        <v>0</v>
      </c>
      <c r="AM86" s="161">
        <v>0</v>
      </c>
      <c r="AN86" s="161">
        <v>0</v>
      </c>
      <c r="AO86" s="161">
        <v>0</v>
      </c>
      <c r="AP86" s="161">
        <v>0</v>
      </c>
      <c r="AQ86" s="161">
        <v>0</v>
      </c>
      <c r="AR86" s="161">
        <v>0</v>
      </c>
      <c r="AS86" s="161">
        <v>0</v>
      </c>
      <c r="AT86" s="161">
        <v>0</v>
      </c>
      <c r="AU86" s="161">
        <v>0</v>
      </c>
      <c r="AV86" s="161">
        <v>0</v>
      </c>
      <c r="AW86" s="161">
        <v>0</v>
      </c>
      <c r="AX86" s="161">
        <v>0</v>
      </c>
      <c r="AY86" s="161">
        <v>0</v>
      </c>
      <c r="AZ86" s="161">
        <v>0</v>
      </c>
      <c r="BA86" s="161">
        <v>0</v>
      </c>
      <c r="BB86" s="161">
        <v>0</v>
      </c>
      <c r="BC86" s="161">
        <v>0</v>
      </c>
      <c r="BD86" s="161">
        <v>0</v>
      </c>
      <c r="BE86" s="161">
        <v>0</v>
      </c>
      <c r="BF86" s="161">
        <v>0</v>
      </c>
      <c r="BG86" s="161">
        <v>0</v>
      </c>
      <c r="BH86" s="161">
        <v>0</v>
      </c>
      <c r="BI86" s="161">
        <v>0</v>
      </c>
      <c r="BJ86" s="161">
        <v>194.67831977497968</v>
      </c>
      <c r="BK86" s="161">
        <v>194.75407253964957</v>
      </c>
      <c r="BL86" s="161">
        <v>203.56481073895827</v>
      </c>
      <c r="BM86" s="161">
        <v>209.18385634036321</v>
      </c>
      <c r="BN86" s="161">
        <v>193.59140175092463</v>
      </c>
      <c r="BO86" s="161">
        <v>66.907515923940977</v>
      </c>
      <c r="BP86" s="161">
        <v>55.703604003971122</v>
      </c>
      <c r="BQ86" s="161">
        <v>51.968929559105824</v>
      </c>
      <c r="BR86" s="161">
        <v>46.825340503132502</v>
      </c>
      <c r="BS86" s="161">
        <v>41.357880530395086</v>
      </c>
      <c r="BT86" s="161">
        <v>37.454848727749777</v>
      </c>
      <c r="BU86" s="161">
        <v>33.867934364263149</v>
      </c>
      <c r="BV86" s="161">
        <v>32.155394777883174</v>
      </c>
      <c r="BW86" s="161">
        <v>32.787449340723754</v>
      </c>
      <c r="BX86" s="161">
        <v>33.502553029578067</v>
      </c>
      <c r="BY86" s="161">
        <v>30.980925616341462</v>
      </c>
      <c r="BZ86" s="161">
        <v>28.599892480957756</v>
      </c>
      <c r="CA86" s="161">
        <v>25.224120669406258</v>
      </c>
      <c r="CB86" s="161">
        <v>26.162979853790002</v>
      </c>
      <c r="CC86" s="161">
        <v>25.448707647298722</v>
      </c>
      <c r="CD86" s="161">
        <v>24.943378516570345</v>
      </c>
      <c r="CE86" s="161">
        <v>24.38336356105069</v>
      </c>
      <c r="CF86" s="161">
        <v>23.904816528211235</v>
      </c>
      <c r="CG86" s="162">
        <v>23.471336275801637</v>
      </c>
    </row>
    <row r="87" spans="2:85" x14ac:dyDescent="0.35">
      <c r="B87" s="200" t="s">
        <v>567</v>
      </c>
      <c r="AH87" s="161">
        <v>0</v>
      </c>
      <c r="AI87" s="161">
        <v>0</v>
      </c>
      <c r="AJ87" s="161">
        <v>0</v>
      </c>
      <c r="AK87" s="161">
        <v>0</v>
      </c>
      <c r="AL87" s="161">
        <v>0</v>
      </c>
      <c r="AM87" s="161">
        <v>0</v>
      </c>
      <c r="AN87" s="161">
        <v>0</v>
      </c>
      <c r="AO87" s="161">
        <v>0</v>
      </c>
      <c r="AP87" s="161">
        <v>0</v>
      </c>
      <c r="AQ87" s="161">
        <v>0</v>
      </c>
      <c r="AR87" s="161">
        <v>0</v>
      </c>
      <c r="AS87" s="161">
        <v>0</v>
      </c>
      <c r="AT87" s="161">
        <v>0</v>
      </c>
      <c r="AU87" s="161">
        <v>0</v>
      </c>
      <c r="AV87" s="161">
        <v>0</v>
      </c>
      <c r="AW87" s="161">
        <v>0</v>
      </c>
      <c r="AX87" s="161">
        <v>0</v>
      </c>
      <c r="AY87" s="161">
        <v>0</v>
      </c>
      <c r="AZ87" s="161">
        <v>0</v>
      </c>
      <c r="BA87" s="161">
        <v>0</v>
      </c>
      <c r="BB87" s="161">
        <v>0</v>
      </c>
      <c r="BC87" s="161">
        <v>0</v>
      </c>
      <c r="BD87" s="161">
        <v>0</v>
      </c>
      <c r="BE87" s="161">
        <v>0</v>
      </c>
      <c r="BF87" s="161">
        <v>0</v>
      </c>
      <c r="BG87" s="161">
        <v>0</v>
      </c>
      <c r="BH87" s="161">
        <v>0</v>
      </c>
      <c r="BI87" s="161">
        <v>0</v>
      </c>
      <c r="BJ87" s="161">
        <v>0.38935663954995942</v>
      </c>
      <c r="BK87" s="161">
        <v>0</v>
      </c>
      <c r="BL87" s="161">
        <v>0</v>
      </c>
      <c r="BM87" s="161">
        <v>0</v>
      </c>
      <c r="BN87" s="161">
        <v>0</v>
      </c>
      <c r="BO87" s="161">
        <v>0</v>
      </c>
      <c r="BP87" s="161">
        <v>0</v>
      </c>
      <c r="BQ87" s="161">
        <v>0</v>
      </c>
      <c r="BR87" s="161">
        <v>0</v>
      </c>
      <c r="BS87" s="161">
        <v>6.8668859218946098E-3</v>
      </c>
      <c r="BT87" s="161">
        <v>1.0072840126869403E-2</v>
      </c>
      <c r="BU87" s="161">
        <v>4.6278507954589446E-3</v>
      </c>
      <c r="BV87" s="161">
        <v>5.1798791475001268E-3</v>
      </c>
      <c r="BW87" s="161">
        <v>5.3447631169169871E-3</v>
      </c>
      <c r="BX87" s="161">
        <v>2.6585635351889896E-3</v>
      </c>
      <c r="BY87" s="161">
        <v>2.4584621672655051E-3</v>
      </c>
      <c r="BZ87" s="161">
        <v>2.52070266886498E-3</v>
      </c>
      <c r="CA87" s="161">
        <v>2.6420991588358917E-3</v>
      </c>
      <c r="CB87" s="161">
        <v>4.5494405970964973E-3</v>
      </c>
      <c r="CC87" s="161">
        <v>2.7687342800881603E-3</v>
      </c>
      <c r="CD87" s="161">
        <v>2.713756160713076E-3</v>
      </c>
      <c r="CE87" s="161">
        <v>2.652828406494724E-3</v>
      </c>
      <c r="CF87" s="161">
        <v>2.6007640897985594E-3</v>
      </c>
      <c r="CG87" s="162">
        <v>2.5536028880895553E-3</v>
      </c>
    </row>
    <row r="88" spans="2:85" x14ac:dyDescent="0.35">
      <c r="B88" s="200" t="s">
        <v>568</v>
      </c>
      <c r="AH88" s="161">
        <v>0</v>
      </c>
      <c r="AI88" s="161">
        <v>0</v>
      </c>
      <c r="AJ88" s="161">
        <v>0</v>
      </c>
      <c r="AK88" s="161">
        <v>0</v>
      </c>
      <c r="AL88" s="161">
        <v>0</v>
      </c>
      <c r="AM88" s="161">
        <v>0</v>
      </c>
      <c r="AN88" s="161">
        <v>0</v>
      </c>
      <c r="AO88" s="161">
        <v>0</v>
      </c>
      <c r="AP88" s="161">
        <v>0</v>
      </c>
      <c r="AQ88" s="161">
        <v>0</v>
      </c>
      <c r="AR88" s="161">
        <v>0</v>
      </c>
      <c r="AS88" s="161">
        <v>0</v>
      </c>
      <c r="AT88" s="161">
        <v>0</v>
      </c>
      <c r="AU88" s="161">
        <v>0</v>
      </c>
      <c r="AV88" s="161">
        <v>0</v>
      </c>
      <c r="AW88" s="161">
        <v>0</v>
      </c>
      <c r="AX88" s="161">
        <v>0</v>
      </c>
      <c r="AY88" s="161">
        <v>0</v>
      </c>
      <c r="AZ88" s="161">
        <v>0</v>
      </c>
      <c r="BA88" s="161">
        <v>0</v>
      </c>
      <c r="BB88" s="161">
        <v>0</v>
      </c>
      <c r="BC88" s="161">
        <v>0</v>
      </c>
      <c r="BD88" s="161">
        <v>0</v>
      </c>
      <c r="BE88" s="161">
        <v>0</v>
      </c>
      <c r="BF88" s="161">
        <v>0</v>
      </c>
      <c r="BG88" s="161">
        <v>0</v>
      </c>
      <c r="BH88" s="161">
        <v>0</v>
      </c>
      <c r="BI88" s="161">
        <v>0</v>
      </c>
      <c r="BJ88" s="161">
        <v>194.28896313542973</v>
      </c>
      <c r="BK88" s="161">
        <v>194.75407253964957</v>
      </c>
      <c r="BL88" s="161">
        <v>203.56481073895827</v>
      </c>
      <c r="BM88" s="161">
        <v>209.18385634036321</v>
      </c>
      <c r="BN88" s="161">
        <v>193.59140175092463</v>
      </c>
      <c r="BO88" s="161">
        <v>66.907515923940977</v>
      </c>
      <c r="BP88" s="161">
        <v>55.703604003971122</v>
      </c>
      <c r="BQ88" s="161">
        <v>51.968929559105824</v>
      </c>
      <c r="BR88" s="161">
        <v>46.825340503132502</v>
      </c>
      <c r="BS88" s="161">
        <v>41.351013644473191</v>
      </c>
      <c r="BT88" s="161">
        <v>37.444775887622903</v>
      </c>
      <c r="BU88" s="161">
        <v>33.863306513467691</v>
      </c>
      <c r="BV88" s="161">
        <v>32.150214898735676</v>
      </c>
      <c r="BW88" s="161">
        <v>32.782104577606837</v>
      </c>
      <c r="BX88" s="161">
        <v>33.499894466042882</v>
      </c>
      <c r="BY88" s="161">
        <v>30.978467154174197</v>
      </c>
      <c r="BZ88" s="161">
        <v>28.597371778288888</v>
      </c>
      <c r="CA88" s="161">
        <v>25.22147857024742</v>
      </c>
      <c r="CB88" s="161">
        <v>26.158430413192907</v>
      </c>
      <c r="CC88" s="161">
        <v>25.445938913018633</v>
      </c>
      <c r="CD88" s="161">
        <v>24.940664760409632</v>
      </c>
      <c r="CE88" s="161">
        <v>24.380710732644197</v>
      </c>
      <c r="CF88" s="161">
        <v>23.902215764121436</v>
      </c>
      <c r="CG88" s="162">
        <v>23.468782672913548</v>
      </c>
    </row>
    <row r="89" spans="2:85" ht="25.5" customHeight="1" x14ac:dyDescent="0.35">
      <c r="B89" s="56" t="s">
        <v>433</v>
      </c>
      <c r="AH89" s="161"/>
      <c r="AI89" s="161"/>
      <c r="AJ89" s="161"/>
      <c r="AK89" s="161"/>
      <c r="AL89" s="161"/>
      <c r="AM89" s="161"/>
      <c r="AN89" s="161"/>
      <c r="AO89" s="161"/>
      <c r="AP89" s="161"/>
      <c r="AQ89" s="161"/>
      <c r="AR89" s="161"/>
      <c r="AS89" s="161"/>
      <c r="AT89" s="161"/>
      <c r="AU89" s="161"/>
      <c r="AV89" s="161"/>
      <c r="AW89" s="161"/>
      <c r="AX89" s="161"/>
      <c r="AY89" s="161"/>
      <c r="AZ89" s="161"/>
      <c r="BA89" s="161"/>
      <c r="BB89" s="161"/>
      <c r="BC89" s="161"/>
      <c r="BD89" s="161"/>
      <c r="BE89" s="161"/>
      <c r="BF89" s="161"/>
      <c r="BG89" s="161"/>
      <c r="BH89" s="161"/>
      <c r="BI89" s="161"/>
      <c r="BJ89" s="161"/>
      <c r="BK89" s="161"/>
      <c r="BL89" s="161"/>
      <c r="BM89" s="161"/>
      <c r="BN89" s="161"/>
      <c r="BO89" s="161"/>
      <c r="BP89" s="161"/>
      <c r="BQ89" s="161">
        <v>8.2012670246824833</v>
      </c>
      <c r="BR89" s="161">
        <v>77.669216125720212</v>
      </c>
      <c r="BS89" s="161">
        <v>674.16723288988794</v>
      </c>
      <c r="BT89" s="161">
        <v>2129.7513179626608</v>
      </c>
      <c r="BU89" s="161">
        <v>4393.2090263851387</v>
      </c>
      <c r="BV89" s="161">
        <v>10534.404027130779</v>
      </c>
      <c r="BW89" s="161">
        <v>23246.750911764801</v>
      </c>
      <c r="BX89" s="161">
        <v>45900.55376175182</v>
      </c>
      <c r="BY89" s="161">
        <v>49020.411587327748</v>
      </c>
      <c r="BZ89" s="161">
        <v>47308.034254099097</v>
      </c>
      <c r="CA89" s="161">
        <v>55530.68088749329</v>
      </c>
      <c r="CB89" s="161">
        <v>67012.975570051363</v>
      </c>
      <c r="CC89" s="161">
        <v>75821.684773644709</v>
      </c>
      <c r="CD89" s="161">
        <v>81749.528041684171</v>
      </c>
      <c r="CE89" s="161">
        <v>80934.921593489154</v>
      </c>
      <c r="CF89" s="161">
        <v>81268.900029370125</v>
      </c>
      <c r="CG89" s="162">
        <v>82534.210708239945</v>
      </c>
    </row>
    <row r="90" spans="2:85" x14ac:dyDescent="0.35">
      <c r="B90" s="56" t="s">
        <v>438</v>
      </c>
      <c r="AH90" s="161">
        <v>0</v>
      </c>
      <c r="AI90" s="161">
        <v>0</v>
      </c>
      <c r="AJ90" s="161">
        <v>0</v>
      </c>
      <c r="AK90" s="161">
        <v>0</v>
      </c>
      <c r="AL90" s="161">
        <v>0</v>
      </c>
      <c r="AM90" s="161">
        <v>0</v>
      </c>
      <c r="AN90" s="161">
        <v>0</v>
      </c>
      <c r="AO90" s="161">
        <v>0</v>
      </c>
      <c r="AP90" s="161">
        <v>0</v>
      </c>
      <c r="AQ90" s="161">
        <v>0</v>
      </c>
      <c r="AR90" s="161">
        <v>93.681991001900244</v>
      </c>
      <c r="AS90" s="161">
        <v>65.552700703558713</v>
      </c>
      <c r="AT90" s="161">
        <v>25.336822804031311</v>
      </c>
      <c r="AU90" s="161">
        <v>9.4883211459902821</v>
      </c>
      <c r="AV90" s="161">
        <v>4.8129184754350556</v>
      </c>
      <c r="AW90" s="161">
        <v>2.7411174380723411</v>
      </c>
      <c r="AX90" s="161">
        <v>1.7451547103002731</v>
      </c>
      <c r="AY90" s="161">
        <v>3.1862548830937567</v>
      </c>
      <c r="AZ90" s="161">
        <v>0</v>
      </c>
      <c r="BA90" s="161">
        <v>0.43723059101437262</v>
      </c>
      <c r="BB90" s="161">
        <v>1.0273957050354516</v>
      </c>
      <c r="BC90" s="161">
        <v>0.41052329955233924</v>
      </c>
      <c r="BD90" s="161">
        <v>8.242805350967379E-2</v>
      </c>
      <c r="BE90" s="161">
        <v>0.62971729039369773</v>
      </c>
      <c r="BF90" s="161">
        <v>0.61591017023733785</v>
      </c>
      <c r="BG90" s="161">
        <v>0.22365594952209222</v>
      </c>
      <c r="BH90" s="161">
        <v>0.14875929214385231</v>
      </c>
      <c r="BI90" s="161">
        <v>0</v>
      </c>
      <c r="BJ90" s="161">
        <v>0</v>
      </c>
      <c r="BK90" s="161">
        <v>0</v>
      </c>
      <c r="BL90" s="161">
        <v>0</v>
      </c>
      <c r="BM90" s="161">
        <v>0</v>
      </c>
      <c r="BN90" s="161">
        <v>0</v>
      </c>
      <c r="BO90" s="161">
        <v>0</v>
      </c>
      <c r="BP90" s="161">
        <v>0</v>
      </c>
      <c r="BQ90" s="161">
        <v>0</v>
      </c>
      <c r="BR90" s="161">
        <v>0</v>
      </c>
      <c r="BS90" s="161">
        <v>0</v>
      </c>
      <c r="BT90" s="161">
        <v>0</v>
      </c>
      <c r="BU90" s="161">
        <v>0</v>
      </c>
      <c r="BV90" s="161">
        <v>0</v>
      </c>
      <c r="BW90" s="161">
        <v>0</v>
      </c>
      <c r="BX90" s="161">
        <v>0</v>
      </c>
      <c r="BY90" s="161">
        <v>0</v>
      </c>
      <c r="BZ90" s="161">
        <v>0</v>
      </c>
      <c r="CA90" s="161">
        <v>0</v>
      </c>
      <c r="CB90" s="161">
        <v>0</v>
      </c>
      <c r="CC90" s="161">
        <v>0</v>
      </c>
      <c r="CD90" s="161">
        <v>0</v>
      </c>
      <c r="CE90" s="161">
        <v>0</v>
      </c>
      <c r="CF90" s="161">
        <v>0</v>
      </c>
      <c r="CG90" s="162">
        <v>0</v>
      </c>
    </row>
    <row r="91" spans="2:85" ht="26.25" customHeight="1" x14ac:dyDescent="0.35">
      <c r="B91" s="101" t="s">
        <v>569</v>
      </c>
      <c r="AH91" s="161"/>
      <c r="AI91" s="161"/>
      <c r="AJ91" s="161"/>
      <c r="AK91" s="161"/>
      <c r="AL91" s="161"/>
      <c r="AM91" s="161"/>
      <c r="AN91" s="161"/>
      <c r="AO91" s="161"/>
      <c r="AP91" s="161"/>
      <c r="AQ91" s="161"/>
      <c r="AR91" s="161"/>
      <c r="AS91" s="161"/>
      <c r="AT91" s="161"/>
      <c r="AU91" s="161"/>
      <c r="AV91" s="161"/>
      <c r="AW91" s="161"/>
      <c r="AX91" s="161"/>
      <c r="AY91" s="161"/>
      <c r="AZ91" s="161"/>
      <c r="BA91" s="161"/>
      <c r="BB91" s="161"/>
      <c r="BC91" s="161"/>
      <c r="BD91" s="161"/>
      <c r="BE91" s="161"/>
      <c r="BF91" s="161"/>
      <c r="BG91" s="161"/>
      <c r="BH91" s="263" t="str">
        <f>'Table 3a'!BH91</f>
        <v>Definition change -&gt;</v>
      </c>
      <c r="BI91" s="161"/>
      <c r="BJ91" s="161"/>
      <c r="BK91" s="161"/>
      <c r="BL91" s="263" t="str">
        <f>'Table 3a'!BL91</f>
        <v>Definition change -&gt;</v>
      </c>
      <c r="BM91" s="161"/>
      <c r="BN91" s="161"/>
      <c r="BO91" s="161"/>
      <c r="BP91" s="161"/>
      <c r="BQ91" s="161"/>
      <c r="BR91" s="161"/>
      <c r="BS91" s="161"/>
      <c r="BT91" s="161"/>
      <c r="BU91" s="161"/>
      <c r="BV91" s="161"/>
      <c r="BW91" s="161"/>
      <c r="BX91" s="161"/>
      <c r="BY91" s="161"/>
      <c r="BZ91" s="161"/>
      <c r="CA91" s="161"/>
      <c r="CB91" s="161"/>
      <c r="CC91" s="161"/>
      <c r="CD91" s="161"/>
      <c r="CE91" s="161"/>
      <c r="CF91" s="161"/>
      <c r="CG91" s="162"/>
    </row>
    <row r="92" spans="2:85" x14ac:dyDescent="0.35">
      <c r="B92" s="56" t="s">
        <v>570</v>
      </c>
      <c r="AH92" s="161">
        <v>6728.7605774574058</v>
      </c>
      <c r="AI92" s="161">
        <v>6418.4541614819191</v>
      </c>
      <c r="AJ92" s="161">
        <v>6662.6216931177378</v>
      </c>
      <c r="AK92" s="161">
        <v>8560.8057241024562</v>
      </c>
      <c r="AL92" s="161">
        <v>9200.1904238596562</v>
      </c>
      <c r="AM92" s="161">
        <v>9816.8433215917503</v>
      </c>
      <c r="AN92" s="161">
        <v>10691.595449339227</v>
      </c>
      <c r="AO92" s="161">
        <v>11434.406861888052</v>
      </c>
      <c r="AP92" s="161">
        <v>11823.917401969831</v>
      </c>
      <c r="AQ92" s="161">
        <v>11772.858065240516</v>
      </c>
      <c r="AR92" s="161">
        <v>12264.480053063891</v>
      </c>
      <c r="AS92" s="161">
        <v>12876.958799582006</v>
      </c>
      <c r="AT92" s="161">
        <v>13672.633575965539</v>
      </c>
      <c r="AU92" s="161">
        <v>13363.936255153509</v>
      </c>
      <c r="AV92" s="161">
        <v>15732.513853011646</v>
      </c>
      <c r="AW92" s="161">
        <v>17001.845171044053</v>
      </c>
      <c r="AX92" s="161">
        <v>17294.98902397661</v>
      </c>
      <c r="AY92" s="161">
        <v>17065.047273111828</v>
      </c>
      <c r="AZ92" s="161">
        <v>16714.276058807183</v>
      </c>
      <c r="BA92" s="161">
        <v>16790.740272003248</v>
      </c>
      <c r="BB92" s="161">
        <v>16475.640377290038</v>
      </c>
      <c r="BC92" s="161">
        <v>16916.602732377894</v>
      </c>
      <c r="BD92" s="161">
        <v>17856.358800366783</v>
      </c>
      <c r="BE92" s="161">
        <v>18954.228543822159</v>
      </c>
      <c r="BF92" s="161">
        <v>19265.475653225443</v>
      </c>
      <c r="BG92" s="161">
        <v>19202.087077235279</v>
      </c>
      <c r="BH92" s="239">
        <v>21112.882197825125</v>
      </c>
      <c r="BI92" s="161">
        <v>21360.389306043933</v>
      </c>
      <c r="BJ92" s="161">
        <v>22292.707313521441</v>
      </c>
      <c r="BK92" s="161">
        <v>22715.905153412237</v>
      </c>
      <c r="BL92" s="239">
        <v>22482.237052018776</v>
      </c>
      <c r="BM92" s="161">
        <v>23345.560572336472</v>
      </c>
      <c r="BN92" s="161">
        <v>23382.811162917063</v>
      </c>
      <c r="BO92" s="161">
        <v>22688.594068678882</v>
      </c>
      <c r="BP92" s="161">
        <v>21750.309833467498</v>
      </c>
      <c r="BQ92" s="161">
        <v>18147.355011731688</v>
      </c>
      <c r="BR92" s="161">
        <v>17433.749932798612</v>
      </c>
      <c r="BS92" s="161">
        <v>16672.201782772434</v>
      </c>
      <c r="BT92" s="161">
        <v>15639.35267335418</v>
      </c>
      <c r="BU92" s="161">
        <v>14936.388302367053</v>
      </c>
      <c r="BV92" s="161">
        <v>14129.218948196612</v>
      </c>
      <c r="BW92" s="161">
        <v>13606.439539646395</v>
      </c>
      <c r="BX92" s="161">
        <v>13003.891214988893</v>
      </c>
      <c r="BY92" s="161">
        <v>12705.762356079575</v>
      </c>
      <c r="BZ92" s="161">
        <v>12239.00740331194</v>
      </c>
      <c r="CA92" s="161">
        <v>12466.85975691559</v>
      </c>
      <c r="CB92" s="161">
        <v>13048.589098446137</v>
      </c>
      <c r="CC92" s="161">
        <v>12876.127203858459</v>
      </c>
      <c r="CD92" s="161">
        <v>12784.405773476077</v>
      </c>
      <c r="CE92" s="161">
        <v>12361.368302601159</v>
      </c>
      <c r="CF92" s="161">
        <v>12173.478890387703</v>
      </c>
      <c r="CG92" s="162">
        <v>12161.528078533231</v>
      </c>
    </row>
    <row r="93" spans="2:85" x14ac:dyDescent="0.35">
      <c r="B93" s="56" t="s">
        <v>562</v>
      </c>
      <c r="AH93" s="161">
        <v>1313.082129494489</v>
      </c>
      <c r="AI93" s="161">
        <v>1257.8880014964566</v>
      </c>
      <c r="AJ93" s="161">
        <v>1295.5097736617824</v>
      </c>
      <c r="AK93" s="161">
        <v>1547.7264407010493</v>
      </c>
      <c r="AL93" s="161">
        <v>1852.2086549895214</v>
      </c>
      <c r="AM93" s="161">
        <v>2069.3789546254802</v>
      </c>
      <c r="AN93" s="161">
        <v>2232.9896174269606</v>
      </c>
      <c r="AO93" s="161">
        <v>2478.8102500024738</v>
      </c>
      <c r="AP93" s="161">
        <v>2807.4769505470408</v>
      </c>
      <c r="AQ93" s="161">
        <v>2833.1670977580061</v>
      </c>
      <c r="AR93" s="161">
        <v>2975.9867082533092</v>
      </c>
      <c r="AS93" s="161">
        <v>3403.5946414662831</v>
      </c>
      <c r="AT93" s="161">
        <v>3986.9996975816407</v>
      </c>
      <c r="AU93" s="161">
        <v>4691.8311792071163</v>
      </c>
      <c r="AV93" s="161">
        <v>6192.1089138369643</v>
      </c>
      <c r="AW93" s="161">
        <v>7649.0829436129707</v>
      </c>
      <c r="AX93" s="161">
        <v>9008.2331477090647</v>
      </c>
      <c r="AY93" s="161">
        <v>10177.306752749422</v>
      </c>
      <c r="AZ93" s="161">
        <v>10883.753941887346</v>
      </c>
      <c r="BA93" s="161">
        <v>11617.683827607449</v>
      </c>
      <c r="BB93" s="161">
        <v>12236.562343757834</v>
      </c>
      <c r="BC93" s="161">
        <v>12871.782179976843</v>
      </c>
      <c r="BD93" s="161">
        <v>13716.387486568305</v>
      </c>
      <c r="BE93" s="161">
        <v>14689.939745654883</v>
      </c>
      <c r="BF93" s="161">
        <v>15369.108845780682</v>
      </c>
      <c r="BG93" s="161">
        <v>15605.811275504393</v>
      </c>
      <c r="BH93" s="239">
        <v>15179.543535334788</v>
      </c>
      <c r="BI93" s="161">
        <v>15105.989575250846</v>
      </c>
      <c r="BJ93" s="161">
        <v>15235.385423237867</v>
      </c>
      <c r="BK93" s="161">
        <v>16105.602805091259</v>
      </c>
      <c r="BL93" s="239">
        <v>16658.39959640364</v>
      </c>
      <c r="BM93" s="161">
        <v>18245.827588912267</v>
      </c>
      <c r="BN93" s="161">
        <v>18820.616903326241</v>
      </c>
      <c r="BO93" s="161">
        <v>19433.705286137018</v>
      </c>
      <c r="BP93" s="161">
        <v>20595.665201338328</v>
      </c>
      <c r="BQ93" s="161">
        <v>20119.046594497649</v>
      </c>
      <c r="BR93" s="161">
        <v>22320.013405224028</v>
      </c>
      <c r="BS93" s="161">
        <v>23339.98650286283</v>
      </c>
      <c r="BT93" s="161">
        <v>22983.83968342538</v>
      </c>
      <c r="BU93" s="161">
        <v>22940.806850972298</v>
      </c>
      <c r="BV93" s="161">
        <v>21764.393308096947</v>
      </c>
      <c r="BW93" s="161">
        <v>18987.077673198</v>
      </c>
      <c r="BX93" s="161">
        <v>17107.876884083336</v>
      </c>
      <c r="BY93" s="161">
        <v>15962.650365901656</v>
      </c>
      <c r="BZ93" s="161">
        <v>13889.194980879214</v>
      </c>
      <c r="CA93" s="161">
        <v>12846.479997664366</v>
      </c>
      <c r="CB93" s="161">
        <v>11775.338803228033</v>
      </c>
      <c r="CC93" s="161">
        <v>5000.2521523356299</v>
      </c>
      <c r="CD93" s="161">
        <v>1040.8160290313313</v>
      </c>
      <c r="CE93" s="161">
        <v>1027.8420906162919</v>
      </c>
      <c r="CF93" s="161">
        <v>1061.6765920786877</v>
      </c>
      <c r="CG93" s="162">
        <v>1109.0092180535564</v>
      </c>
    </row>
    <row r="94" spans="2:85" x14ac:dyDescent="0.35">
      <c r="B94" s="56" t="s">
        <v>563</v>
      </c>
      <c r="AH94" s="161">
        <v>3799.7029080517709</v>
      </c>
      <c r="AI94" s="161">
        <v>3533.6914597226323</v>
      </c>
      <c r="AJ94" s="161">
        <v>3772.1171687863675</v>
      </c>
      <c r="AK94" s="161">
        <v>4854.8361682164341</v>
      </c>
      <c r="AL94" s="161">
        <v>5965.1804432855506</v>
      </c>
      <c r="AM94" s="161">
        <v>6807.0418449363005</v>
      </c>
      <c r="AN94" s="161">
        <v>7239.6045811410841</v>
      </c>
      <c r="AO94" s="161">
        <v>7968.2831287890567</v>
      </c>
      <c r="AP94" s="161">
        <v>8518.0020013271205</v>
      </c>
      <c r="AQ94" s="161">
        <v>8541.5552919656675</v>
      </c>
      <c r="AR94" s="161">
        <v>7519.3396202713266</v>
      </c>
      <c r="AS94" s="161">
        <v>7861.7366011972072</v>
      </c>
      <c r="AT94" s="161">
        <v>8625.1303058112899</v>
      </c>
      <c r="AU94" s="161">
        <v>10209.088660146963</v>
      </c>
      <c r="AV94" s="161">
        <v>12366.367890894988</v>
      </c>
      <c r="AW94" s="161">
        <v>13788.441750483271</v>
      </c>
      <c r="AX94" s="161">
        <v>14988.727361397603</v>
      </c>
      <c r="AY94" s="161">
        <v>15774.627561315854</v>
      </c>
      <c r="AZ94" s="161">
        <v>16075.337717202874</v>
      </c>
      <c r="BA94" s="161">
        <v>16026.580509740186</v>
      </c>
      <c r="BB94" s="161">
        <v>15827.958832782322</v>
      </c>
      <c r="BC94" s="161">
        <v>15341.383756195561</v>
      </c>
      <c r="BD94" s="161">
        <v>13893.27150972526</v>
      </c>
      <c r="BE94" s="161">
        <v>14074.991786511036</v>
      </c>
      <c r="BF94" s="161">
        <v>14309.997194386979</v>
      </c>
      <c r="BG94" s="161">
        <v>14760.306579957389</v>
      </c>
      <c r="BH94" s="239">
        <v>14361.761875956407</v>
      </c>
      <c r="BI94" s="161">
        <v>13479.240492346647</v>
      </c>
      <c r="BJ94" s="161">
        <v>12811.680163010777</v>
      </c>
      <c r="BK94" s="161">
        <v>12556.450500667857</v>
      </c>
      <c r="BL94" s="239">
        <v>10659.344364966191</v>
      </c>
      <c r="BM94" s="161">
        <v>10403.56231925778</v>
      </c>
      <c r="BN94" s="161">
        <v>9536.0266304630459</v>
      </c>
      <c r="BO94" s="161">
        <v>8526.3710510454348</v>
      </c>
      <c r="BP94" s="161">
        <v>7669.3759222583249</v>
      </c>
      <c r="BQ94" s="161">
        <v>6248.0833352636473</v>
      </c>
      <c r="BR94" s="161">
        <v>5662.1315203435115</v>
      </c>
      <c r="BS94" s="161">
        <v>5238.4967094717886</v>
      </c>
      <c r="BT94" s="161">
        <v>4682.0143474342158</v>
      </c>
      <c r="BU94" s="161">
        <v>4247.7386505009317</v>
      </c>
      <c r="BV94" s="161">
        <v>3558.9181234981725</v>
      </c>
      <c r="BW94" s="161">
        <v>2366.4057510997168</v>
      </c>
      <c r="BX94" s="161">
        <v>1683.7460098631316</v>
      </c>
      <c r="BY94" s="161">
        <v>1171.9355195744156</v>
      </c>
      <c r="BZ94" s="161">
        <v>910.84889062987179</v>
      </c>
      <c r="CA94" s="161">
        <v>630.5292388777915</v>
      </c>
      <c r="CB94" s="161">
        <v>190.13845951876084</v>
      </c>
      <c r="CC94" s="161">
        <v>4.513240275187111</v>
      </c>
      <c r="CD94" s="161">
        <v>4.6356306189011462</v>
      </c>
      <c r="CE94" s="161">
        <v>3.9991296056731702</v>
      </c>
      <c r="CF94" s="161">
        <v>3.9925179656250211</v>
      </c>
      <c r="CG94" s="162">
        <v>4.1978465257072175</v>
      </c>
    </row>
    <row r="95" spans="2:85" x14ac:dyDescent="0.35">
      <c r="B95" s="56" t="s">
        <v>564</v>
      </c>
      <c r="AH95" s="161">
        <v>4749.7133487934625</v>
      </c>
      <c r="AI95" s="161">
        <v>4262.8426717379916</v>
      </c>
      <c r="AJ95" s="161">
        <v>5182.0390946471298</v>
      </c>
      <c r="AK95" s="161">
        <v>8441.1938310994647</v>
      </c>
      <c r="AL95" s="161">
        <v>12425.391531521082</v>
      </c>
      <c r="AM95" s="161">
        <v>14779.722323298824</v>
      </c>
      <c r="AN95" s="161">
        <v>15922.485106138176</v>
      </c>
      <c r="AO95" s="161">
        <v>17010.103408481544</v>
      </c>
      <c r="AP95" s="161">
        <v>16998.053652699622</v>
      </c>
      <c r="AQ95" s="161">
        <v>15146.660803133782</v>
      </c>
      <c r="AR95" s="161">
        <v>11329.278211091421</v>
      </c>
      <c r="AS95" s="161">
        <v>9658.269607110331</v>
      </c>
      <c r="AT95" s="161">
        <v>10181.379475257296</v>
      </c>
      <c r="AU95" s="161">
        <v>13304.975502442048</v>
      </c>
      <c r="AV95" s="161">
        <v>17155.547139948001</v>
      </c>
      <c r="AW95" s="161">
        <v>17799.807422816546</v>
      </c>
      <c r="AX95" s="161">
        <v>16525.100395978025</v>
      </c>
      <c r="AY95" s="161">
        <v>15105.973653085312</v>
      </c>
      <c r="AZ95" s="161">
        <v>13079.466140034594</v>
      </c>
      <c r="BA95" s="161">
        <v>10585.284213928764</v>
      </c>
      <c r="BB95" s="161">
        <v>9133.8262803138405</v>
      </c>
      <c r="BC95" s="161">
        <v>8059.2722804591485</v>
      </c>
      <c r="BD95" s="161">
        <v>7019.7464627142954</v>
      </c>
      <c r="BE95" s="161">
        <v>6130.5877638864631</v>
      </c>
      <c r="BF95" s="161">
        <v>6035.0817212700304</v>
      </c>
      <c r="BG95" s="161">
        <v>5600.3218494432394</v>
      </c>
      <c r="BH95" s="239">
        <v>5240.6257242978718</v>
      </c>
      <c r="BI95" s="161">
        <v>5369.9109348145084</v>
      </c>
      <c r="BJ95" s="161">
        <v>5592.6879146850961</v>
      </c>
      <c r="BK95" s="161">
        <v>5342.1023419778639</v>
      </c>
      <c r="BL95" s="239">
        <v>6237.3439895337779</v>
      </c>
      <c r="BM95" s="161">
        <v>10312.758486041334</v>
      </c>
      <c r="BN95" s="161">
        <v>10797.476188453695</v>
      </c>
      <c r="BO95" s="161">
        <v>11875.134660891026</v>
      </c>
      <c r="BP95" s="161">
        <v>12517.701613812702</v>
      </c>
      <c r="BQ95" s="161">
        <v>9875.5423212951264</v>
      </c>
      <c r="BR95" s="161">
        <v>7064.9052954755571</v>
      </c>
      <c r="BS95" s="161">
        <v>5384.1660182402866</v>
      </c>
      <c r="BT95" s="161">
        <v>4361.9982212785553</v>
      </c>
      <c r="BU95" s="161">
        <v>3827.1430016843392</v>
      </c>
      <c r="BV95" s="161">
        <v>2912.8160929606315</v>
      </c>
      <c r="BW95" s="161">
        <v>1431.2646917719792</v>
      </c>
      <c r="BX95" s="161">
        <v>973.84987507491348</v>
      </c>
      <c r="BY95" s="161">
        <v>676.63066844841683</v>
      </c>
      <c r="BZ95" s="161">
        <v>440.88316670224839</v>
      </c>
      <c r="CA95" s="161">
        <v>276.62422549536171</v>
      </c>
      <c r="CB95" s="161">
        <v>0</v>
      </c>
      <c r="CC95" s="161">
        <v>0</v>
      </c>
      <c r="CD95" s="161">
        <v>0</v>
      </c>
      <c r="CE95" s="161">
        <v>0</v>
      </c>
      <c r="CF95" s="161">
        <v>0</v>
      </c>
      <c r="CG95" s="162">
        <v>0</v>
      </c>
    </row>
    <row r="96" spans="2:85" x14ac:dyDescent="0.35">
      <c r="B96" s="56" t="s">
        <v>565</v>
      </c>
      <c r="AH96" s="161">
        <v>321.74147926107537</v>
      </c>
      <c r="AI96" s="161">
        <v>331.3575705164792</v>
      </c>
      <c r="AJ96" s="161">
        <v>376.22248973341613</v>
      </c>
      <c r="AK96" s="161">
        <v>514.75365328487408</v>
      </c>
      <c r="AL96" s="161">
        <v>667.78032530115422</v>
      </c>
      <c r="AM96" s="161">
        <v>831.50784020757578</v>
      </c>
      <c r="AN96" s="161">
        <v>900.00273399590264</v>
      </c>
      <c r="AO96" s="161">
        <v>899.4816238444655</v>
      </c>
      <c r="AP96" s="161">
        <v>1045.5525551577323</v>
      </c>
      <c r="AQ96" s="161">
        <v>1212.6579218032484</v>
      </c>
      <c r="AR96" s="161">
        <v>2144.4376401320751</v>
      </c>
      <c r="AS96" s="161">
        <v>2206.3745975657671</v>
      </c>
      <c r="AT96" s="161">
        <v>2829.0402484665219</v>
      </c>
      <c r="AU96" s="161">
        <v>3155.6512398008986</v>
      </c>
      <c r="AV96" s="161">
        <v>3410.9769650071612</v>
      </c>
      <c r="AW96" s="161">
        <v>4009.5558184675547</v>
      </c>
      <c r="AX96" s="161">
        <v>4614.3389648356588</v>
      </c>
      <c r="AY96" s="161">
        <v>5402.6612210949097</v>
      </c>
      <c r="AZ96" s="161">
        <v>5811.069210811218</v>
      </c>
      <c r="BA96" s="161">
        <v>6103.5892900252975</v>
      </c>
      <c r="BB96" s="161">
        <v>5773.3910636985183</v>
      </c>
      <c r="BC96" s="161">
        <v>4589.4443851511296</v>
      </c>
      <c r="BD96" s="161">
        <v>2650.3578366834436</v>
      </c>
      <c r="BE96" s="161">
        <v>2616.9033907120379</v>
      </c>
      <c r="BF96" s="161">
        <v>2639.6851675842208</v>
      </c>
      <c r="BG96" s="161">
        <v>2990.7723612131786</v>
      </c>
      <c r="BH96" s="239">
        <v>3436.9344455501464</v>
      </c>
      <c r="BI96" s="161">
        <v>3525.7085944746877</v>
      </c>
      <c r="BJ96" s="161">
        <v>4041.2070481345377</v>
      </c>
      <c r="BK96" s="161">
        <v>4239.766177806735</v>
      </c>
      <c r="BL96" s="239">
        <v>6528.0962226828924</v>
      </c>
      <c r="BM96" s="161">
        <v>8059.9217668553883</v>
      </c>
      <c r="BN96" s="161">
        <v>9583.4067409666841</v>
      </c>
      <c r="BO96" s="161">
        <v>10051.404444592092</v>
      </c>
      <c r="BP96" s="161">
        <v>10818.478965246497</v>
      </c>
      <c r="BQ96" s="161">
        <v>10247.448433807576</v>
      </c>
      <c r="BR96" s="161">
        <v>10849.049981030314</v>
      </c>
      <c r="BS96" s="161">
        <v>11050.504867269712</v>
      </c>
      <c r="BT96" s="161">
        <v>10547.537450534661</v>
      </c>
      <c r="BU96" s="161">
        <v>9889.515753407788</v>
      </c>
      <c r="BV96" s="161">
        <v>8969.6364628867286</v>
      </c>
      <c r="BW96" s="161">
        <v>7829.1402530653695</v>
      </c>
      <c r="BX96" s="161">
        <v>6959.4997558081768</v>
      </c>
      <c r="BY96" s="161">
        <v>6230.9742782707581</v>
      </c>
      <c r="BZ96" s="161">
        <v>5788.5261438984844</v>
      </c>
      <c r="CA96" s="161">
        <v>5425.2217295261253</v>
      </c>
      <c r="CB96" s="161">
        <v>4431.3225605446341</v>
      </c>
      <c r="CC96" s="161">
        <v>3269.0404352223704</v>
      </c>
      <c r="CD96" s="161">
        <v>3423.2990024064538</v>
      </c>
      <c r="CE96" s="161">
        <v>3513.8316876734971</v>
      </c>
      <c r="CF96" s="161">
        <v>3615.4679214418884</v>
      </c>
      <c r="CG96" s="162">
        <v>3761.0493779200929</v>
      </c>
    </row>
    <row r="97" spans="1:85" ht="24.75" customHeight="1" x14ac:dyDescent="0.35">
      <c r="B97" s="56" t="s">
        <v>571</v>
      </c>
      <c r="AH97" s="161"/>
      <c r="AI97" s="161"/>
      <c r="AJ97" s="161"/>
      <c r="AK97" s="161"/>
      <c r="AL97" s="161"/>
      <c r="AM97" s="161"/>
      <c r="AN97" s="161"/>
      <c r="AO97" s="161"/>
      <c r="AP97" s="161"/>
      <c r="AQ97" s="161"/>
      <c r="AR97" s="161"/>
      <c r="AS97" s="161"/>
      <c r="AT97" s="161"/>
      <c r="AU97" s="161"/>
      <c r="AV97" s="161"/>
      <c r="AW97" s="161"/>
      <c r="AX97" s="161"/>
      <c r="AY97" s="161"/>
      <c r="AZ97" s="161"/>
      <c r="BA97" s="161"/>
      <c r="BB97" s="161"/>
      <c r="BC97" s="161"/>
      <c r="BD97" s="161"/>
      <c r="BE97" s="161"/>
      <c r="BF97" s="161"/>
      <c r="BG97" s="161"/>
      <c r="BH97" s="161"/>
      <c r="BI97" s="161"/>
      <c r="BJ97" s="161"/>
      <c r="BK97" s="161"/>
      <c r="BL97" s="161"/>
      <c r="BM97" s="161"/>
      <c r="BN97" s="161"/>
      <c r="BO97" s="161"/>
      <c r="BP97" s="161"/>
      <c r="BQ97" s="161">
        <v>8.2012670246824833</v>
      </c>
      <c r="BR97" s="161">
        <v>77.669216125720212</v>
      </c>
      <c r="BS97" s="161">
        <v>674.16723288988794</v>
      </c>
      <c r="BT97" s="161">
        <v>2129.7513179626608</v>
      </c>
      <c r="BU97" s="161">
        <v>4393.2090263851387</v>
      </c>
      <c r="BV97" s="161">
        <v>10534.404027130779</v>
      </c>
      <c r="BW97" s="161">
        <v>23246.750911764801</v>
      </c>
      <c r="BX97" s="161">
        <v>45900.55376175182</v>
      </c>
      <c r="BY97" s="161">
        <v>49020.411587327748</v>
      </c>
      <c r="BZ97" s="161">
        <v>47308.034254099097</v>
      </c>
      <c r="CA97" s="161">
        <v>55530.68088749329</v>
      </c>
      <c r="CB97" s="161">
        <v>67012.975570051363</v>
      </c>
      <c r="CC97" s="161">
        <v>75821.684773644709</v>
      </c>
      <c r="CD97" s="161">
        <v>81749.528041684171</v>
      </c>
      <c r="CE97" s="161">
        <v>80934.921593489154</v>
      </c>
      <c r="CF97" s="161">
        <v>81268.900029370125</v>
      </c>
      <c r="CG97" s="162">
        <v>82534.210708239945</v>
      </c>
    </row>
    <row r="98" spans="1:85" ht="26.25" customHeight="1" x14ac:dyDescent="0.35">
      <c r="B98" s="58" t="s">
        <v>566</v>
      </c>
      <c r="AH98" s="161">
        <v>6728.7605774574058</v>
      </c>
      <c r="AI98" s="161">
        <v>6418.4541614819191</v>
      </c>
      <c r="AJ98" s="161">
        <v>6662.6216931177378</v>
      </c>
      <c r="AK98" s="161">
        <v>8560.8057241024562</v>
      </c>
      <c r="AL98" s="161">
        <v>9200.1904238596562</v>
      </c>
      <c r="AM98" s="161">
        <v>9816.8433215917503</v>
      </c>
      <c r="AN98" s="161">
        <v>10691.595449339227</v>
      </c>
      <c r="AO98" s="161">
        <v>11434.406861888052</v>
      </c>
      <c r="AP98" s="161">
        <v>11823.917401969831</v>
      </c>
      <c r="AQ98" s="161">
        <v>11772.858065240516</v>
      </c>
      <c r="AR98" s="161">
        <v>12264.480053063891</v>
      </c>
      <c r="AS98" s="161">
        <v>12876.958799582006</v>
      </c>
      <c r="AT98" s="161">
        <v>13672.633575965539</v>
      </c>
      <c r="AU98" s="161">
        <v>13363.936255153509</v>
      </c>
      <c r="AV98" s="161">
        <v>15732.513853011646</v>
      </c>
      <c r="AW98" s="161">
        <v>17001.845171044053</v>
      </c>
      <c r="AX98" s="161">
        <v>17294.98902397661</v>
      </c>
      <c r="AY98" s="161">
        <v>17065.047273111828</v>
      </c>
      <c r="AZ98" s="161">
        <v>16714.276058807183</v>
      </c>
      <c r="BA98" s="161">
        <v>16790.740272003248</v>
      </c>
      <c r="BB98" s="161">
        <v>16475.640377290038</v>
      </c>
      <c r="BC98" s="161">
        <v>16916.602732377894</v>
      </c>
      <c r="BD98" s="161">
        <v>17856.358800366783</v>
      </c>
      <c r="BE98" s="161">
        <v>18954.228543822159</v>
      </c>
      <c r="BF98" s="161">
        <v>19265.475653225443</v>
      </c>
      <c r="BG98" s="161">
        <v>19202.087077235279</v>
      </c>
      <c r="BH98" s="161">
        <v>21112.882197825125</v>
      </c>
      <c r="BI98" s="161">
        <v>21360.389306043933</v>
      </c>
      <c r="BJ98" s="161">
        <v>22334.229857792132</v>
      </c>
      <c r="BK98" s="161">
        <v>22755.745464483247</v>
      </c>
      <c r="BL98" s="161">
        <v>23754.373126554892</v>
      </c>
      <c r="BM98" s="161">
        <v>24657.177043647378</v>
      </c>
      <c r="BN98" s="161">
        <v>24797.035220269729</v>
      </c>
      <c r="BO98" s="161">
        <v>24167.494695690624</v>
      </c>
      <c r="BP98" s="161">
        <v>23094.423498656488</v>
      </c>
      <c r="BQ98" s="161">
        <v>19054.344418955807</v>
      </c>
      <c r="BR98" s="161">
        <v>18226.938905211086</v>
      </c>
      <c r="BS98" s="161">
        <v>17335.276107442616</v>
      </c>
      <c r="BT98" s="161">
        <v>16129.331087916275</v>
      </c>
      <c r="BU98" s="161">
        <v>15234.037942256899</v>
      </c>
      <c r="BV98" s="161">
        <v>14261.82335741829</v>
      </c>
      <c r="BW98" s="161">
        <v>13715.699840229512</v>
      </c>
      <c r="BX98" s="161">
        <v>13074.473002886962</v>
      </c>
      <c r="BY98" s="161">
        <v>12729.059126315708</v>
      </c>
      <c r="BZ98" s="161">
        <v>12278.851386577344</v>
      </c>
      <c r="CA98" s="161">
        <v>12511.896337998342</v>
      </c>
      <c r="CB98" s="161">
        <v>13033.671504489903</v>
      </c>
      <c r="CC98" s="161">
        <v>12857.056086291585</v>
      </c>
      <c r="CD98" s="161">
        <v>12768.743213048081</v>
      </c>
      <c r="CE98" s="161">
        <v>12346.752812340501</v>
      </c>
      <c r="CF98" s="161">
        <v>12160.374069707615</v>
      </c>
      <c r="CG98" s="162">
        <v>12149.183065846231</v>
      </c>
    </row>
    <row r="99" spans="1:85" x14ac:dyDescent="0.35">
      <c r="B99" s="58" t="s">
        <v>543</v>
      </c>
      <c r="AH99" s="161">
        <v>10184.239865600797</v>
      </c>
      <c r="AI99" s="161">
        <v>9385.7797034735595</v>
      </c>
      <c r="AJ99" s="161">
        <v>10625.888526828696</v>
      </c>
      <c r="AK99" s="161">
        <v>15358.510093301824</v>
      </c>
      <c r="AL99" s="161">
        <v>20910.560955097306</v>
      </c>
      <c r="AM99" s="161">
        <v>24487.650963068179</v>
      </c>
      <c r="AN99" s="161">
        <v>26295.082038702123</v>
      </c>
      <c r="AO99" s="161">
        <v>28356.67841111754</v>
      </c>
      <c r="AP99" s="161">
        <v>29369.085159731516</v>
      </c>
      <c r="AQ99" s="161">
        <v>27734.041114660708</v>
      </c>
      <c r="AR99" s="161">
        <v>23969.042179748132</v>
      </c>
      <c r="AS99" s="161">
        <v>23129.975447339591</v>
      </c>
      <c r="AT99" s="161">
        <v>25622.549727116748</v>
      </c>
      <c r="AU99" s="161">
        <v>31361.546581597027</v>
      </c>
      <c r="AV99" s="161">
        <v>39125.000909687114</v>
      </c>
      <c r="AW99" s="161">
        <v>43246.88793538035</v>
      </c>
      <c r="AX99" s="161">
        <v>45136.399869920344</v>
      </c>
      <c r="AY99" s="161">
        <v>46460.569188245514</v>
      </c>
      <c r="AZ99" s="161">
        <v>45849.627009936026</v>
      </c>
      <c r="BA99" s="161">
        <v>44333.137841301694</v>
      </c>
      <c r="BB99" s="161">
        <v>42971.738520552521</v>
      </c>
      <c r="BC99" s="161">
        <v>40861.882601782687</v>
      </c>
      <c r="BD99" s="161">
        <v>37279.7632956913</v>
      </c>
      <c r="BE99" s="161">
        <v>37512.422686764417</v>
      </c>
      <c r="BF99" s="161">
        <v>38353.872929021913</v>
      </c>
      <c r="BG99" s="161">
        <v>38957.212066118198</v>
      </c>
      <c r="BH99" s="161">
        <v>38218.865581139216</v>
      </c>
      <c r="BI99" s="161">
        <v>37480.849596886692</v>
      </c>
      <c r="BJ99" s="161">
        <v>37915.277268902508</v>
      </c>
      <c r="BK99" s="161">
        <v>38478.985248752819</v>
      </c>
      <c r="BL99" s="161">
        <v>38811.048099050393</v>
      </c>
      <c r="BM99" s="161">
        <v>45710.453689755857</v>
      </c>
      <c r="BN99" s="161">
        <v>47323.302405856986</v>
      </c>
      <c r="BO99" s="161">
        <v>48407.714815653839</v>
      </c>
      <c r="BP99" s="161">
        <v>50257.10803746686</v>
      </c>
      <c r="BQ99" s="161">
        <v>45591.332544664561</v>
      </c>
      <c r="BR99" s="161">
        <v>45180.580445786654</v>
      </c>
      <c r="BS99" s="161">
        <v>45024.247006064325</v>
      </c>
      <c r="BT99" s="161">
        <v>44215.162606073376</v>
      </c>
      <c r="BU99" s="161">
        <v>45000.763643060651</v>
      </c>
      <c r="BV99" s="161">
        <v>47607.563605351577</v>
      </c>
      <c r="BW99" s="161">
        <v>53751.378980316753</v>
      </c>
      <c r="BX99" s="161">
        <v>72554.944498683311</v>
      </c>
      <c r="BY99" s="161">
        <v>73039.305649286864</v>
      </c>
      <c r="BZ99" s="161">
        <v>68297.643452943506</v>
      </c>
      <c r="CA99" s="161">
        <v>74664.499497974204</v>
      </c>
      <c r="CB99" s="161">
        <v>83583.694099934801</v>
      </c>
      <c r="CC99" s="161">
        <v>84125.747671801393</v>
      </c>
      <c r="CD99" s="161">
        <v>86245.240153621489</v>
      </c>
      <c r="CE99" s="161">
        <v>85506.848791849538</v>
      </c>
      <c r="CF99" s="161">
        <v>85975.166865479987</v>
      </c>
      <c r="CG99" s="162">
        <v>87433.37745493502</v>
      </c>
    </row>
    <row r="100" spans="1:85" s="101" customFormat="1" x14ac:dyDescent="0.35">
      <c r="A100" s="187"/>
      <c r="B100" s="101" t="s">
        <v>276</v>
      </c>
      <c r="D100" s="125"/>
      <c r="E100" s="125"/>
      <c r="F100" s="125"/>
      <c r="G100" s="125"/>
      <c r="H100" s="125"/>
      <c r="I100" s="125"/>
      <c r="J100" s="125"/>
      <c r="K100" s="125"/>
      <c r="L100" s="125"/>
      <c r="M100" s="125"/>
      <c r="N100" s="125"/>
      <c r="O100" s="125"/>
      <c r="P100" s="125"/>
      <c r="Q100" s="125"/>
      <c r="R100" s="125"/>
      <c r="S100" s="125"/>
      <c r="T100" s="125"/>
      <c r="U100" s="125"/>
      <c r="V100" s="125"/>
      <c r="W100" s="125"/>
      <c r="X100" s="125"/>
      <c r="Y100" s="125"/>
      <c r="Z100" s="125"/>
      <c r="AA100" s="125"/>
      <c r="AB100" s="125"/>
      <c r="AC100" s="125"/>
      <c r="AD100" s="125"/>
      <c r="AE100" s="125"/>
      <c r="AF100" s="125"/>
      <c r="AG100" s="125"/>
      <c r="AH100" s="40">
        <f>AH99+AH98</f>
        <v>16913.000443058205</v>
      </c>
      <c r="AI100" s="40">
        <f t="shared" ref="AI100:CG100" si="0">AI99+AI98</f>
        <v>15804.233864955479</v>
      </c>
      <c r="AJ100" s="40">
        <f t="shared" si="0"/>
        <v>17288.510219946435</v>
      </c>
      <c r="AK100" s="40">
        <f t="shared" si="0"/>
        <v>23919.31581740428</v>
      </c>
      <c r="AL100" s="40">
        <f t="shared" si="0"/>
        <v>30110.751378956964</v>
      </c>
      <c r="AM100" s="40">
        <f t="shared" si="0"/>
        <v>34304.49428465993</v>
      </c>
      <c r="AN100" s="40">
        <f t="shared" si="0"/>
        <v>36986.67748804135</v>
      </c>
      <c r="AO100" s="40">
        <f t="shared" si="0"/>
        <v>39791.085273005592</v>
      </c>
      <c r="AP100" s="40">
        <f t="shared" si="0"/>
        <v>41193.002561701345</v>
      </c>
      <c r="AQ100" s="40">
        <f t="shared" si="0"/>
        <v>39506.899179901222</v>
      </c>
      <c r="AR100" s="40">
        <f t="shared" si="0"/>
        <v>36233.522232812022</v>
      </c>
      <c r="AS100" s="40">
        <f t="shared" si="0"/>
        <v>36006.934246921599</v>
      </c>
      <c r="AT100" s="40">
        <f t="shared" si="0"/>
        <v>39295.183303082289</v>
      </c>
      <c r="AU100" s="40">
        <f t="shared" si="0"/>
        <v>44725.48283675054</v>
      </c>
      <c r="AV100" s="40">
        <f t="shared" si="0"/>
        <v>54857.51476269876</v>
      </c>
      <c r="AW100" s="40">
        <f t="shared" si="0"/>
        <v>60248.733106424406</v>
      </c>
      <c r="AX100" s="40">
        <f t="shared" si="0"/>
        <v>62431.388893896954</v>
      </c>
      <c r="AY100" s="40">
        <f t="shared" si="0"/>
        <v>63525.616461357342</v>
      </c>
      <c r="AZ100" s="40">
        <f t="shared" si="0"/>
        <v>62563.90306874321</v>
      </c>
      <c r="BA100" s="40">
        <f t="shared" si="0"/>
        <v>61123.878113304942</v>
      </c>
      <c r="BB100" s="40">
        <f t="shared" si="0"/>
        <v>59447.378897842558</v>
      </c>
      <c r="BC100" s="40">
        <f t="shared" si="0"/>
        <v>57778.485334160578</v>
      </c>
      <c r="BD100" s="40">
        <f t="shared" si="0"/>
        <v>55136.122096058083</v>
      </c>
      <c r="BE100" s="40">
        <f t="shared" si="0"/>
        <v>56466.651230586576</v>
      </c>
      <c r="BF100" s="40">
        <f t="shared" si="0"/>
        <v>57619.348582247359</v>
      </c>
      <c r="BG100" s="40">
        <f t="shared" si="0"/>
        <v>58159.299143353477</v>
      </c>
      <c r="BH100" s="40">
        <f t="shared" si="0"/>
        <v>59331.747778964345</v>
      </c>
      <c r="BI100" s="40">
        <f t="shared" si="0"/>
        <v>58841.238902930621</v>
      </c>
      <c r="BJ100" s="40">
        <f t="shared" si="0"/>
        <v>60249.50712669464</v>
      </c>
      <c r="BK100" s="40">
        <f t="shared" si="0"/>
        <v>61234.730713236066</v>
      </c>
      <c r="BL100" s="40">
        <f t="shared" si="0"/>
        <v>62565.421225605285</v>
      </c>
      <c r="BM100" s="40">
        <f t="shared" si="0"/>
        <v>70367.630733403232</v>
      </c>
      <c r="BN100" s="40">
        <f t="shared" si="0"/>
        <v>72120.337626126711</v>
      </c>
      <c r="BO100" s="40">
        <f t="shared" si="0"/>
        <v>72575.209511344467</v>
      </c>
      <c r="BP100" s="40">
        <f t="shared" si="0"/>
        <v>73351.531536123352</v>
      </c>
      <c r="BQ100" s="40">
        <f t="shared" si="0"/>
        <v>64645.676963620368</v>
      </c>
      <c r="BR100" s="40">
        <f t="shared" si="0"/>
        <v>63407.51935099774</v>
      </c>
      <c r="BS100" s="40">
        <f t="shared" si="0"/>
        <v>62359.523113506941</v>
      </c>
      <c r="BT100" s="40">
        <f t="shared" si="0"/>
        <v>60344.493693989651</v>
      </c>
      <c r="BU100" s="40">
        <f t="shared" si="0"/>
        <v>60234.801585317546</v>
      </c>
      <c r="BV100" s="40">
        <f t="shared" si="0"/>
        <v>61869.386962769866</v>
      </c>
      <c r="BW100" s="40">
        <f t="shared" si="0"/>
        <v>67467.07882054626</v>
      </c>
      <c r="BX100" s="40">
        <f t="shared" si="0"/>
        <v>85629.417501570279</v>
      </c>
      <c r="BY100" s="40">
        <f t="shared" si="0"/>
        <v>85768.364775602575</v>
      </c>
      <c r="BZ100" s="40">
        <f t="shared" si="0"/>
        <v>80576.494839520848</v>
      </c>
      <c r="CA100" s="40">
        <f t="shared" si="0"/>
        <v>87176.395835972551</v>
      </c>
      <c r="CB100" s="40">
        <f t="shared" si="0"/>
        <v>96617.365604424704</v>
      </c>
      <c r="CC100" s="40">
        <f t="shared" si="0"/>
        <v>96982.803758092981</v>
      </c>
      <c r="CD100" s="40">
        <f t="shared" si="0"/>
        <v>99013.983366669563</v>
      </c>
      <c r="CE100" s="40">
        <f t="shared" si="0"/>
        <v>97853.601604190044</v>
      </c>
      <c r="CF100" s="40">
        <f t="shared" si="0"/>
        <v>98135.540935187601</v>
      </c>
      <c r="CG100" s="41">
        <f t="shared" si="0"/>
        <v>99582.560520781248</v>
      </c>
    </row>
    <row r="101" spans="1:85" ht="26.25" customHeight="1" x14ac:dyDescent="0.35">
      <c r="B101" s="101" t="s">
        <v>572</v>
      </c>
      <c r="AH101" s="161"/>
      <c r="AI101" s="161"/>
      <c r="AJ101" s="161"/>
      <c r="AK101" s="161"/>
      <c r="AL101" s="161"/>
      <c r="AM101" s="161"/>
      <c r="AN101" s="161"/>
      <c r="AO101" s="161"/>
      <c r="AP101" s="161"/>
      <c r="AQ101" s="161"/>
      <c r="AR101" s="161"/>
      <c r="AS101" s="161"/>
      <c r="AT101" s="161"/>
      <c r="AU101" s="161"/>
      <c r="AV101" s="161"/>
      <c r="AW101" s="161"/>
      <c r="AX101" s="161"/>
      <c r="AY101" s="161"/>
      <c r="AZ101" s="161"/>
      <c r="BA101" s="161"/>
      <c r="BB101" s="161"/>
      <c r="BC101" s="161"/>
      <c r="BD101" s="161"/>
      <c r="BE101" s="161"/>
      <c r="BF101" s="161"/>
      <c r="BG101" s="161"/>
      <c r="BH101" s="263" t="str">
        <f>'Table 3a'!BH101</f>
        <v>Definition change -&gt;</v>
      </c>
      <c r="BI101" s="161"/>
      <c r="BJ101" s="161"/>
      <c r="BK101" s="161"/>
      <c r="BL101" s="263" t="str">
        <f>'Table 3a'!BL101</f>
        <v>Definition change -&gt;</v>
      </c>
      <c r="BM101" s="161"/>
      <c r="BN101" s="161"/>
      <c r="BO101" s="161"/>
      <c r="BP101" s="161"/>
      <c r="BQ101" s="161"/>
      <c r="BR101" s="161"/>
      <c r="BS101" s="161"/>
      <c r="BT101" s="161"/>
      <c r="BU101" s="161"/>
      <c r="BV101" s="161"/>
      <c r="BW101" s="161"/>
      <c r="BX101" s="161"/>
      <c r="BY101" s="161"/>
      <c r="BZ101" s="161"/>
      <c r="CA101" s="161"/>
      <c r="CB101" s="161"/>
      <c r="CC101" s="161"/>
      <c r="CD101" s="161"/>
      <c r="CE101" s="161"/>
      <c r="CF101" s="161"/>
      <c r="CG101" s="162"/>
    </row>
    <row r="102" spans="1:85" x14ac:dyDescent="0.35">
      <c r="B102" s="56" t="s">
        <v>570</v>
      </c>
      <c r="AH102" s="161">
        <v>5523.342439289203</v>
      </c>
      <c r="AI102" s="161">
        <v>5191.311989871856</v>
      </c>
      <c r="AJ102" s="161">
        <v>5261.8391480902792</v>
      </c>
      <c r="AK102" s="161">
        <v>6694.2845289864663</v>
      </c>
      <c r="AL102" s="161">
        <v>7041.0931103101439</v>
      </c>
      <c r="AM102" s="161">
        <v>7322.2939833811479</v>
      </c>
      <c r="AN102" s="161">
        <v>7837.7864213006815</v>
      </c>
      <c r="AO102" s="161">
        <v>8141.6873010928211</v>
      </c>
      <c r="AP102" s="161">
        <v>8047.6754443334548</v>
      </c>
      <c r="AQ102" s="161">
        <v>7693.3856079451898</v>
      </c>
      <c r="AR102" s="161">
        <v>8181.7059836961762</v>
      </c>
      <c r="AS102" s="161">
        <v>8181.132228448264</v>
      </c>
      <c r="AT102" s="161">
        <v>8472.790432201251</v>
      </c>
      <c r="AU102" s="161">
        <v>8936.1279538977724</v>
      </c>
      <c r="AV102" s="161">
        <v>10721.559716001393</v>
      </c>
      <c r="AW102" s="161">
        <v>11356.769054189235</v>
      </c>
      <c r="AX102" s="161">
        <v>11657.158086109428</v>
      </c>
      <c r="AY102" s="161">
        <v>11965.240654417461</v>
      </c>
      <c r="AZ102" s="161">
        <v>11842.378658339783</v>
      </c>
      <c r="BA102" s="161">
        <v>12066.470202059607</v>
      </c>
      <c r="BB102" s="161">
        <v>11952.663834995188</v>
      </c>
      <c r="BC102" s="161">
        <v>12505.872381835474</v>
      </c>
      <c r="BD102" s="161">
        <v>13415.882794328825</v>
      </c>
      <c r="BE102" s="161">
        <v>14394.53107661558</v>
      </c>
      <c r="BF102" s="161">
        <v>15451.74996174722</v>
      </c>
      <c r="BG102" s="161">
        <v>15863.026264114285</v>
      </c>
      <c r="BH102" s="239">
        <v>17986.325484947753</v>
      </c>
      <c r="BI102" s="161">
        <v>18292.365059860167</v>
      </c>
      <c r="BJ102" s="161">
        <v>19044.593628518334</v>
      </c>
      <c r="BK102" s="161">
        <v>19477.235307145969</v>
      </c>
      <c r="BL102" s="239">
        <v>19501.655865205503</v>
      </c>
      <c r="BM102" s="161">
        <v>20321.456343574377</v>
      </c>
      <c r="BN102" s="161">
        <v>20375.355669609686</v>
      </c>
      <c r="BO102" s="161">
        <v>19807.119403760567</v>
      </c>
      <c r="BP102" s="161">
        <v>19009.136060814744</v>
      </c>
      <c r="BQ102" s="161">
        <v>18147.355011731688</v>
      </c>
      <c r="BR102" s="161">
        <v>17433.749932798612</v>
      </c>
      <c r="BS102" s="161">
        <v>16672.201782772434</v>
      </c>
      <c r="BT102" s="161">
        <v>15639.35267335418</v>
      </c>
      <c r="BU102" s="161">
        <v>14936.388302367053</v>
      </c>
      <c r="BV102" s="161">
        <v>14129.218948196612</v>
      </c>
      <c r="BW102" s="161">
        <v>13606.439539646395</v>
      </c>
      <c r="BX102" s="161">
        <v>13003.891214988893</v>
      </c>
      <c r="BY102" s="161">
        <v>12705.762356079575</v>
      </c>
      <c r="BZ102" s="161">
        <v>12239.00740331194</v>
      </c>
      <c r="CA102" s="161">
        <v>12466.85975691559</v>
      </c>
      <c r="CB102" s="161">
        <v>13048.589098446137</v>
      </c>
      <c r="CC102" s="161">
        <v>12876.127203858459</v>
      </c>
      <c r="CD102" s="161">
        <v>12784.405773476077</v>
      </c>
      <c r="CE102" s="161">
        <v>12361.368302601159</v>
      </c>
      <c r="CF102" s="161">
        <v>12173.478890387703</v>
      </c>
      <c r="CG102" s="162">
        <v>12161.528078533231</v>
      </c>
    </row>
    <row r="103" spans="1:85" x14ac:dyDescent="0.35">
      <c r="B103" s="56" t="s">
        <v>562</v>
      </c>
      <c r="AH103" s="161">
        <v>1093.1002318553958</v>
      </c>
      <c r="AI103" s="161">
        <v>1031.6702741694544</v>
      </c>
      <c r="AJ103" s="161">
        <v>1044.493663480846</v>
      </c>
      <c r="AK103" s="161">
        <v>1220.9068102062658</v>
      </c>
      <c r="AL103" s="161">
        <v>1477.0856238354258</v>
      </c>
      <c r="AM103" s="161">
        <v>1608.2750526121004</v>
      </c>
      <c r="AN103" s="161">
        <v>1688.3241412472314</v>
      </c>
      <c r="AO103" s="161">
        <v>1818.072019727018</v>
      </c>
      <c r="AP103" s="161">
        <v>2017.7624111697319</v>
      </c>
      <c r="AQ103" s="161">
        <v>1950.8215884097544</v>
      </c>
      <c r="AR103" s="161">
        <v>2074.1066770181164</v>
      </c>
      <c r="AS103" s="161">
        <v>2268.1567744003746</v>
      </c>
      <c r="AT103" s="161">
        <v>2691.8226849832795</v>
      </c>
      <c r="AU103" s="161">
        <v>3228.9669759174976</v>
      </c>
      <c r="AV103" s="161">
        <v>4283.8846668496089</v>
      </c>
      <c r="AW103" s="161">
        <v>5335.8834377562844</v>
      </c>
      <c r="AX103" s="161">
        <v>6665.1449583135254</v>
      </c>
      <c r="AY103" s="161">
        <v>7699.3425756157321</v>
      </c>
      <c r="AZ103" s="161">
        <v>8293.1888885647513</v>
      </c>
      <c r="BA103" s="161">
        <v>8856.3956408083759</v>
      </c>
      <c r="BB103" s="161">
        <v>9367.711152226253</v>
      </c>
      <c r="BC103" s="161">
        <v>9824.7072845633847</v>
      </c>
      <c r="BD103" s="161">
        <v>10439.280693253939</v>
      </c>
      <c r="BE103" s="161">
        <v>11138.165144986333</v>
      </c>
      <c r="BF103" s="161">
        <v>12169.281380423814</v>
      </c>
      <c r="BG103" s="161">
        <v>12299.44375589025</v>
      </c>
      <c r="BH103" s="239">
        <v>12234.677644636369</v>
      </c>
      <c r="BI103" s="161">
        <v>12354.826378780272</v>
      </c>
      <c r="BJ103" s="161">
        <v>12742.1710225361</v>
      </c>
      <c r="BK103" s="161">
        <v>13671.342438393367</v>
      </c>
      <c r="BL103" s="239">
        <v>14167.250326339557</v>
      </c>
      <c r="BM103" s="161">
        <v>15797.2445715945</v>
      </c>
      <c r="BN103" s="161">
        <v>16396.045372916298</v>
      </c>
      <c r="BO103" s="161">
        <v>17140.180580501758</v>
      </c>
      <c r="BP103" s="161">
        <v>18467.796626461812</v>
      </c>
      <c r="BQ103" s="161">
        <v>19690.40557896244</v>
      </c>
      <c r="BR103" s="161">
        <v>21935.801923106003</v>
      </c>
      <c r="BS103" s="161">
        <v>23337.164689492231</v>
      </c>
      <c r="BT103" s="161">
        <v>22983.136217568219</v>
      </c>
      <c r="BU103" s="161">
        <v>22940.806850972298</v>
      </c>
      <c r="BV103" s="161">
        <v>21764.393308096947</v>
      </c>
      <c r="BW103" s="161">
        <v>18987.077673198</v>
      </c>
      <c r="BX103" s="161">
        <v>17107.876884083336</v>
      </c>
      <c r="BY103" s="161">
        <v>15962.650365901656</v>
      </c>
      <c r="BZ103" s="161">
        <v>13889.194980879214</v>
      </c>
      <c r="CA103" s="161">
        <v>12846.479997664366</v>
      </c>
      <c r="CB103" s="161">
        <v>11775.338803228033</v>
      </c>
      <c r="CC103" s="161">
        <v>5000.2521523356299</v>
      </c>
      <c r="CD103" s="161">
        <v>1040.8160290313313</v>
      </c>
      <c r="CE103" s="161">
        <v>1027.8420906162919</v>
      </c>
      <c r="CF103" s="161">
        <v>1061.6765920786877</v>
      </c>
      <c r="CG103" s="162">
        <v>1109.0092180535564</v>
      </c>
    </row>
    <row r="104" spans="1:85" x14ac:dyDescent="0.35">
      <c r="B104" s="56" t="s">
        <v>563</v>
      </c>
      <c r="AH104" s="161">
        <v>2010.0613993507079</v>
      </c>
      <c r="AI104" s="161">
        <v>1862.0723771867031</v>
      </c>
      <c r="AJ104" s="161">
        <v>1937.1719423906941</v>
      </c>
      <c r="AK104" s="161">
        <v>2667.0797026219307</v>
      </c>
      <c r="AL104" s="161">
        <v>3438.4296946099607</v>
      </c>
      <c r="AM104" s="161">
        <v>4083.9716320990947</v>
      </c>
      <c r="AN104" s="161">
        <v>4370.9388193801633</v>
      </c>
      <c r="AO104" s="161">
        <v>4864.6214396879814</v>
      </c>
      <c r="AP104" s="161">
        <v>5194.4375107171636</v>
      </c>
      <c r="AQ104" s="161">
        <v>5122.9510461210011</v>
      </c>
      <c r="AR104" s="161">
        <v>4371.7196340496121</v>
      </c>
      <c r="AS104" s="161">
        <v>4454.8890333518611</v>
      </c>
      <c r="AT104" s="161">
        <v>5191.2933699174737</v>
      </c>
      <c r="AU104" s="161">
        <v>6490.4369852938871</v>
      </c>
      <c r="AV104" s="161">
        <v>7772.5534250283572</v>
      </c>
      <c r="AW104" s="161">
        <v>8520.4408699085034</v>
      </c>
      <c r="AX104" s="161">
        <v>9668.0738361820277</v>
      </c>
      <c r="AY104" s="161">
        <v>10154.696826710449</v>
      </c>
      <c r="AZ104" s="161">
        <v>10219.260462453871</v>
      </c>
      <c r="BA104" s="161">
        <v>9909.0926474306998</v>
      </c>
      <c r="BB104" s="161">
        <v>9567.3580223046465</v>
      </c>
      <c r="BC104" s="161">
        <v>9294.6526200340049</v>
      </c>
      <c r="BD104" s="161">
        <v>8992.0934186697741</v>
      </c>
      <c r="BE104" s="161">
        <v>8813.1875528128185</v>
      </c>
      <c r="BF104" s="161">
        <v>8778.1244447332738</v>
      </c>
      <c r="BG104" s="161">
        <v>9095.2449792864481</v>
      </c>
      <c r="BH104" s="239">
        <v>9315.9116217973751</v>
      </c>
      <c r="BI104" s="161">
        <v>9368.1952964968586</v>
      </c>
      <c r="BJ104" s="161">
        <v>9389.212699669346</v>
      </c>
      <c r="BK104" s="161">
        <v>9614.661363467023</v>
      </c>
      <c r="BL104" s="239">
        <v>8264.7329008898123</v>
      </c>
      <c r="BM104" s="161">
        <v>8726.0185281256054</v>
      </c>
      <c r="BN104" s="161">
        <v>8219.2253992873484</v>
      </c>
      <c r="BO104" s="161">
        <v>7506.8171121332107</v>
      </c>
      <c r="BP104" s="161">
        <v>6839.5290342261005</v>
      </c>
      <c r="BQ104" s="161">
        <v>6071.1539922589</v>
      </c>
      <c r="BR104" s="161">
        <v>5532.5802859823762</v>
      </c>
      <c r="BS104" s="161">
        <v>5152.2238644904028</v>
      </c>
      <c r="BT104" s="161">
        <v>4619.9026231958233</v>
      </c>
      <c r="BU104" s="161">
        <v>4203.7554629749984</v>
      </c>
      <c r="BV104" s="161">
        <v>3526.158735533033</v>
      </c>
      <c r="BW104" s="161">
        <v>2348.7300018731262</v>
      </c>
      <c r="BX104" s="161">
        <v>1673.6351419346202</v>
      </c>
      <c r="BY104" s="161">
        <v>1165.6698388647228</v>
      </c>
      <c r="BZ104" s="161">
        <v>907.33684623425756</v>
      </c>
      <c r="CA104" s="161">
        <v>628.62124514172763</v>
      </c>
      <c r="CB104" s="161">
        <v>189.06281925236837</v>
      </c>
      <c r="CC104" s="161">
        <v>4.513240275187111</v>
      </c>
      <c r="CD104" s="161">
        <v>4.6356306189011462</v>
      </c>
      <c r="CE104" s="161">
        <v>3.9991296056731702</v>
      </c>
      <c r="CF104" s="161">
        <v>3.9925179656250211</v>
      </c>
      <c r="CG104" s="162">
        <v>4.1978465257072175</v>
      </c>
    </row>
    <row r="105" spans="1:85" x14ac:dyDescent="0.35">
      <c r="B105" s="56" t="s">
        <v>564</v>
      </c>
      <c r="AH105" s="161">
        <v>3702.3006505954904</v>
      </c>
      <c r="AI105" s="161">
        <v>3294.7455700771579</v>
      </c>
      <c r="AJ105" s="161">
        <v>4059.4442098395589</v>
      </c>
      <c r="AK105" s="161">
        <v>6740.7291440569634</v>
      </c>
      <c r="AL105" s="161">
        <v>10288.66679195962</v>
      </c>
      <c r="AM105" s="161">
        <v>12386.288596879886</v>
      </c>
      <c r="AN105" s="161">
        <v>13308.923902396267</v>
      </c>
      <c r="AO105" s="161">
        <v>14267.966916540079</v>
      </c>
      <c r="AP105" s="161">
        <v>14248.174838800651</v>
      </c>
      <c r="AQ105" s="161">
        <v>12623.350923829446</v>
      </c>
      <c r="AR105" s="161">
        <v>9512.229128865858</v>
      </c>
      <c r="AS105" s="161">
        <v>8016.8915127052023</v>
      </c>
      <c r="AT105" s="161">
        <v>8411.8934110700411</v>
      </c>
      <c r="AU105" s="161">
        <v>11319.468141478925</v>
      </c>
      <c r="AV105" s="161">
        <v>14563.715664396696</v>
      </c>
      <c r="AW105" s="161">
        <v>15377.374756180847</v>
      </c>
      <c r="AX105" s="161">
        <v>14033.215001611476</v>
      </c>
      <c r="AY105" s="161">
        <v>13042.952567499413</v>
      </c>
      <c r="AZ105" s="161">
        <v>11424.102416145566</v>
      </c>
      <c r="BA105" s="161">
        <v>9332.0216051723219</v>
      </c>
      <c r="BB105" s="161">
        <v>8030.0881797256898</v>
      </c>
      <c r="BC105" s="161">
        <v>7047.2833362003203</v>
      </c>
      <c r="BD105" s="161">
        <v>6024.7418068095185</v>
      </c>
      <c r="BE105" s="161">
        <v>5253.0180993631793</v>
      </c>
      <c r="BF105" s="161">
        <v>5167.2902755127598</v>
      </c>
      <c r="BG105" s="161">
        <v>4847.986448040584</v>
      </c>
      <c r="BH105" s="239">
        <v>4623.8146116625485</v>
      </c>
      <c r="BI105" s="161">
        <v>4928.4076257298402</v>
      </c>
      <c r="BJ105" s="161">
        <v>5178.1951439723316</v>
      </c>
      <c r="BK105" s="161">
        <v>4958.2093578157992</v>
      </c>
      <c r="BL105" s="239">
        <v>5766.9178547473903</v>
      </c>
      <c r="BM105" s="161">
        <v>9535.9592879405063</v>
      </c>
      <c r="BN105" s="161">
        <v>9969.7887359186643</v>
      </c>
      <c r="BO105" s="161">
        <v>11020.279401559099</v>
      </c>
      <c r="BP105" s="161">
        <v>11631.638874428727</v>
      </c>
      <c r="BQ105" s="161">
        <v>9875.5423212951264</v>
      </c>
      <c r="BR105" s="161">
        <v>7064.9052954755571</v>
      </c>
      <c r="BS105" s="161">
        <v>5384.1660182402866</v>
      </c>
      <c r="BT105" s="161">
        <v>4361.9982212785553</v>
      </c>
      <c r="BU105" s="161">
        <v>3827.1430016843392</v>
      </c>
      <c r="BV105" s="161">
        <v>2912.8160929606315</v>
      </c>
      <c r="BW105" s="161">
        <v>1431.2646917719792</v>
      </c>
      <c r="BX105" s="161">
        <v>973.84987507491348</v>
      </c>
      <c r="BY105" s="161">
        <v>676.63066844841683</v>
      </c>
      <c r="BZ105" s="161">
        <v>440.88316670224839</v>
      </c>
      <c r="CA105" s="161">
        <v>276.62422549536171</v>
      </c>
      <c r="CB105" s="161">
        <v>0</v>
      </c>
      <c r="CC105" s="161">
        <v>0</v>
      </c>
      <c r="CD105" s="161">
        <v>0</v>
      </c>
      <c r="CE105" s="161">
        <v>0</v>
      </c>
      <c r="CF105" s="161">
        <v>0</v>
      </c>
      <c r="CG105" s="162">
        <v>0</v>
      </c>
    </row>
    <row r="106" spans="1:85" x14ac:dyDescent="0.35">
      <c r="B106" s="56" t="s">
        <v>565</v>
      </c>
      <c r="AH106" s="161">
        <v>201.98036215187085</v>
      </c>
      <c r="AI106" s="161">
        <v>209.53879121325534</v>
      </c>
      <c r="AJ106" s="161">
        <v>223.837685804176</v>
      </c>
      <c r="AK106" s="161">
        <v>291.21081000380894</v>
      </c>
      <c r="AL106" s="161">
        <v>367.39092170595165</v>
      </c>
      <c r="AM106" s="161">
        <v>452.02161582517687</v>
      </c>
      <c r="AN106" s="161">
        <v>516.81372164671916</v>
      </c>
      <c r="AO106" s="161">
        <v>519.6115889223006</v>
      </c>
      <c r="AP106" s="161">
        <v>612.68982180799605</v>
      </c>
      <c r="AQ106" s="161">
        <v>763.04560927404168</v>
      </c>
      <c r="AR106" s="161">
        <v>1137.8719818853099</v>
      </c>
      <c r="AS106" s="161">
        <v>1164.8853735592504</v>
      </c>
      <c r="AT106" s="161">
        <v>1523.5168334098153</v>
      </c>
      <c r="AU106" s="161">
        <v>1906.9116396546522</v>
      </c>
      <c r="AV106" s="161">
        <v>1829.5430329061123</v>
      </c>
      <c r="AW106" s="161">
        <v>2177.4942666336638</v>
      </c>
      <c r="AX106" s="161">
        <v>2585.6054899394494</v>
      </c>
      <c r="AY106" s="161">
        <v>3030.1639293855969</v>
      </c>
      <c r="AZ106" s="161">
        <v>3098.910811421305</v>
      </c>
      <c r="BA106" s="161">
        <v>3135.5215432480709</v>
      </c>
      <c r="BB106" s="161">
        <v>2860.1549811030764</v>
      </c>
      <c r="BC106" s="161">
        <v>2312.6144988613314</v>
      </c>
      <c r="BD106" s="161">
        <v>2166.6254653345768</v>
      </c>
      <c r="BE106" s="161">
        <v>2156.6902880122325</v>
      </c>
      <c r="BF106" s="161">
        <v>2182.2435362794918</v>
      </c>
      <c r="BG106" s="161">
        <v>2443.5207055306323</v>
      </c>
      <c r="BH106" s="239">
        <v>2881.702157722058</v>
      </c>
      <c r="BI106" s="161">
        <v>2986.6078889504815</v>
      </c>
      <c r="BJ106" s="161">
        <v>3469.0008570485802</v>
      </c>
      <c r="BK106" s="161">
        <v>3648.02094551244</v>
      </c>
      <c r="BL106" s="239">
        <v>5678.4854328810343</v>
      </c>
      <c r="BM106" s="161">
        <v>7072.2925650239122</v>
      </c>
      <c r="BN106" s="161">
        <v>8422.5940052301303</v>
      </c>
      <c r="BO106" s="161">
        <v>8823.965843847398</v>
      </c>
      <c r="BP106" s="161">
        <v>9543.6844854600386</v>
      </c>
      <c r="BQ106" s="161">
        <v>10212.098960236428</v>
      </c>
      <c r="BR106" s="161">
        <v>10821.814279685812</v>
      </c>
      <c r="BS106" s="161">
        <v>11029.420611405954</v>
      </c>
      <c r="BT106" s="161">
        <v>10530.878779325429</v>
      </c>
      <c r="BU106" s="161">
        <v>9877.1610693714865</v>
      </c>
      <c r="BV106" s="161">
        <v>8960.0744427108566</v>
      </c>
      <c r="BW106" s="161">
        <v>7824.4798396551887</v>
      </c>
      <c r="BX106" s="161">
        <v>6956.671173054152</v>
      </c>
      <c r="BY106" s="161">
        <v>6229.3299043513116</v>
      </c>
      <c r="BZ106" s="161">
        <v>5608.7663620180601</v>
      </c>
      <c r="CA106" s="161">
        <v>5328.4176975534101</v>
      </c>
      <c r="CB106" s="161">
        <v>4340.0133085170237</v>
      </c>
      <c r="CC106" s="161">
        <v>3179.7199576482185</v>
      </c>
      <c r="CD106" s="161">
        <v>3334.3714752850115</v>
      </c>
      <c r="CE106" s="161">
        <v>3425.459980964275</v>
      </c>
      <c r="CF106" s="161">
        <v>3527.4109446720245</v>
      </c>
      <c r="CG106" s="162">
        <v>3673.1830538834697</v>
      </c>
    </row>
    <row r="107" spans="1:85" ht="26.25" customHeight="1" x14ac:dyDescent="0.35">
      <c r="B107" s="56" t="s">
        <v>571</v>
      </c>
      <c r="AH107" s="161"/>
      <c r="AI107" s="161"/>
      <c r="AJ107" s="161"/>
      <c r="AK107" s="161"/>
      <c r="AL107" s="161"/>
      <c r="AM107" s="161"/>
      <c r="AN107" s="161"/>
      <c r="AO107" s="161"/>
      <c r="AP107" s="161"/>
      <c r="AQ107" s="161"/>
      <c r="AR107" s="161"/>
      <c r="AS107" s="161"/>
      <c r="AT107" s="161"/>
      <c r="AU107" s="161"/>
      <c r="AV107" s="161"/>
      <c r="AW107" s="161"/>
      <c r="AX107" s="161"/>
      <c r="AY107" s="161"/>
      <c r="AZ107" s="161"/>
      <c r="BA107" s="161"/>
      <c r="BB107" s="161"/>
      <c r="BC107" s="161"/>
      <c r="BD107" s="161"/>
      <c r="BE107" s="161"/>
      <c r="BF107" s="161"/>
      <c r="BG107" s="161"/>
      <c r="BH107" s="161"/>
      <c r="BI107" s="161"/>
      <c r="BJ107" s="161"/>
      <c r="BK107" s="161"/>
      <c r="BL107" s="161"/>
      <c r="BM107" s="161"/>
      <c r="BN107" s="161"/>
      <c r="BO107" s="161"/>
      <c r="BP107" s="161"/>
      <c r="BQ107" s="161">
        <v>8.2012670246824833</v>
      </c>
      <c r="BR107" s="161">
        <v>77.669216125720212</v>
      </c>
      <c r="BS107" s="161">
        <v>674.16723288988794</v>
      </c>
      <c r="BT107" s="161">
        <v>2129.7513179626608</v>
      </c>
      <c r="BU107" s="161">
        <v>4393.2090263851387</v>
      </c>
      <c r="BV107" s="161">
        <v>10534.404027130779</v>
      </c>
      <c r="BW107" s="161">
        <v>23246.750911764801</v>
      </c>
      <c r="BX107" s="161">
        <v>45900.55376175182</v>
      </c>
      <c r="BY107" s="161">
        <v>49020.411587327748</v>
      </c>
      <c r="BZ107" s="161">
        <v>47308.034254099097</v>
      </c>
      <c r="CA107" s="161">
        <v>55530.68088749329</v>
      </c>
      <c r="CB107" s="161">
        <v>67012.975570051363</v>
      </c>
      <c r="CC107" s="161">
        <v>75821.684773644709</v>
      </c>
      <c r="CD107" s="161">
        <v>81749.528041684171</v>
      </c>
      <c r="CE107" s="161">
        <v>80934.921593489154</v>
      </c>
      <c r="CF107" s="161">
        <v>81268.900029370125</v>
      </c>
      <c r="CG107" s="162">
        <v>82534.210708239945</v>
      </c>
    </row>
    <row r="108" spans="1:85" ht="26.25" customHeight="1" x14ac:dyDescent="0.35">
      <c r="B108" s="58" t="s">
        <v>566</v>
      </c>
      <c r="AH108" s="161">
        <v>5523.342439289203</v>
      </c>
      <c r="AI108" s="161">
        <v>5191.311989871856</v>
      </c>
      <c r="AJ108" s="161">
        <v>5261.8391480902792</v>
      </c>
      <c r="AK108" s="161">
        <v>6694.2845289864663</v>
      </c>
      <c r="AL108" s="161">
        <v>7041.0931103101439</v>
      </c>
      <c r="AM108" s="161">
        <v>7322.2939833811479</v>
      </c>
      <c r="AN108" s="161">
        <v>7837.7864213006815</v>
      </c>
      <c r="AO108" s="161">
        <v>8141.6873010928211</v>
      </c>
      <c r="AP108" s="161">
        <v>8047.6754443334548</v>
      </c>
      <c r="AQ108" s="161">
        <v>7693.3856079451898</v>
      </c>
      <c r="AR108" s="161">
        <v>8181.7059836961762</v>
      </c>
      <c r="AS108" s="161">
        <v>8181.132228448264</v>
      </c>
      <c r="AT108" s="161">
        <v>8472.790432201251</v>
      </c>
      <c r="AU108" s="161">
        <v>8936.1279538977724</v>
      </c>
      <c r="AV108" s="161">
        <v>10721.559716001393</v>
      </c>
      <c r="AW108" s="161">
        <v>11356.769054189235</v>
      </c>
      <c r="AX108" s="161">
        <v>11657.158086109428</v>
      </c>
      <c r="AY108" s="161">
        <v>11965.240654417461</v>
      </c>
      <c r="AZ108" s="161">
        <v>11842.378658339783</v>
      </c>
      <c r="BA108" s="161">
        <v>12066.470202059607</v>
      </c>
      <c r="BB108" s="161">
        <v>11952.663834995188</v>
      </c>
      <c r="BC108" s="161">
        <v>12505.872381835474</v>
      </c>
      <c r="BD108" s="161">
        <v>13415.882794328825</v>
      </c>
      <c r="BE108" s="161">
        <v>14394.53107661558</v>
      </c>
      <c r="BF108" s="161">
        <v>15451.74996174722</v>
      </c>
      <c r="BG108" s="161">
        <v>15863.026264114285</v>
      </c>
      <c r="BH108" s="161">
        <v>17986.325484947753</v>
      </c>
      <c r="BI108" s="161">
        <v>18292.365059860167</v>
      </c>
      <c r="BJ108" s="161">
        <v>19086.116172789025</v>
      </c>
      <c r="BK108" s="161">
        <v>19517.075618216979</v>
      </c>
      <c r="BL108" s="161">
        <v>20451.261103194087</v>
      </c>
      <c r="BM108" s="161">
        <v>21282.022502735843</v>
      </c>
      <c r="BN108" s="161">
        <v>21435.381622211153</v>
      </c>
      <c r="BO108" s="161">
        <v>20930.924266079212</v>
      </c>
      <c r="BP108" s="161">
        <v>20045.713996224284</v>
      </c>
      <c r="BQ108" s="161">
        <v>19054.344418955807</v>
      </c>
      <c r="BR108" s="161">
        <v>18226.938905211086</v>
      </c>
      <c r="BS108" s="161">
        <v>17335.276107442616</v>
      </c>
      <c r="BT108" s="161">
        <v>16129.331087916275</v>
      </c>
      <c r="BU108" s="161">
        <v>15234.037942256899</v>
      </c>
      <c r="BV108" s="161">
        <v>14261.82335741829</v>
      </c>
      <c r="BW108" s="161">
        <v>13715.699840229512</v>
      </c>
      <c r="BX108" s="161">
        <v>13074.473002886962</v>
      </c>
      <c r="BY108" s="161">
        <v>12729.059126315708</v>
      </c>
      <c r="BZ108" s="161">
        <v>12274.667141997576</v>
      </c>
      <c r="CA108" s="161">
        <v>12504.768995744804</v>
      </c>
      <c r="CB108" s="161">
        <v>13026.697491709616</v>
      </c>
      <c r="CC108" s="161">
        <v>12856.583774754743</v>
      </c>
      <c r="CD108" s="161">
        <v>12768.089843613054</v>
      </c>
      <c r="CE108" s="161">
        <v>12345.908561955346</v>
      </c>
      <c r="CF108" s="161">
        <v>12159.344353757182</v>
      </c>
      <c r="CG108" s="162">
        <v>12147.975199082761</v>
      </c>
    </row>
    <row r="109" spans="1:85" x14ac:dyDescent="0.35">
      <c r="B109" s="58" t="s">
        <v>543</v>
      </c>
      <c r="AH109" s="161">
        <v>7007.4426439534645</v>
      </c>
      <c r="AI109" s="161">
        <v>6398.0270126465712</v>
      </c>
      <c r="AJ109" s="161">
        <v>7264.9475015152757</v>
      </c>
      <c r="AK109" s="161">
        <v>10919.926466888968</v>
      </c>
      <c r="AL109" s="161">
        <v>15571.573032110959</v>
      </c>
      <c r="AM109" s="161">
        <v>18530.556897416256</v>
      </c>
      <c r="AN109" s="161">
        <v>19885.000584670383</v>
      </c>
      <c r="AO109" s="161">
        <v>21470.271964877378</v>
      </c>
      <c r="AP109" s="161">
        <v>22073.064582495539</v>
      </c>
      <c r="AQ109" s="161">
        <v>20460.169167634245</v>
      </c>
      <c r="AR109" s="161">
        <v>17095.927421818898</v>
      </c>
      <c r="AS109" s="161">
        <v>15904.82269401669</v>
      </c>
      <c r="AT109" s="161">
        <v>17818.52629938061</v>
      </c>
      <c r="AU109" s="161">
        <v>22945.783742344964</v>
      </c>
      <c r="AV109" s="161">
        <v>28449.696789180773</v>
      </c>
      <c r="AW109" s="161">
        <v>31411.193330479295</v>
      </c>
      <c r="AX109" s="161">
        <v>32952.039286046478</v>
      </c>
      <c r="AY109" s="161">
        <v>33927.15589921119</v>
      </c>
      <c r="AZ109" s="161">
        <v>33035.462578585488</v>
      </c>
      <c r="BA109" s="161">
        <v>31233.031436659465</v>
      </c>
      <c r="BB109" s="161">
        <v>29825.312335359671</v>
      </c>
      <c r="BC109" s="161">
        <v>28479.257739659046</v>
      </c>
      <c r="BD109" s="161">
        <v>27622.741384067805</v>
      </c>
      <c r="BE109" s="161">
        <v>27361.061085174566</v>
      </c>
      <c r="BF109" s="161">
        <v>28296.939636949341</v>
      </c>
      <c r="BG109" s="161">
        <v>28686.195888747916</v>
      </c>
      <c r="BH109" s="161">
        <v>29056.106035818353</v>
      </c>
      <c r="BI109" s="161">
        <v>29638.037189957453</v>
      </c>
      <c r="BJ109" s="161">
        <v>31012.896443060588</v>
      </c>
      <c r="BK109" s="161">
        <v>32127.297528397728</v>
      </c>
      <c r="BL109" s="161">
        <v>32927.781276869217</v>
      </c>
      <c r="BM109" s="161">
        <v>40170.948793523057</v>
      </c>
      <c r="BN109" s="161">
        <v>41947.627560750967</v>
      </c>
      <c r="BO109" s="161">
        <v>43367.438075722828</v>
      </c>
      <c r="BP109" s="161">
        <v>45446.071085167147</v>
      </c>
      <c r="BQ109" s="161">
        <v>44950.412712553451</v>
      </c>
      <c r="BR109" s="161">
        <v>44639.582027962992</v>
      </c>
      <c r="BS109" s="161">
        <v>44914.068091848589</v>
      </c>
      <c r="BT109" s="161">
        <v>44135.688744768595</v>
      </c>
      <c r="BU109" s="161">
        <v>44944.425771498412</v>
      </c>
      <c r="BV109" s="161">
        <v>47565.242197210566</v>
      </c>
      <c r="BW109" s="161">
        <v>53729.042817679969</v>
      </c>
      <c r="BX109" s="161">
        <v>72542.005048000778</v>
      </c>
      <c r="BY109" s="161">
        <v>73031.395594657719</v>
      </c>
      <c r="BZ109" s="161">
        <v>68293.221055695205</v>
      </c>
      <c r="CA109" s="161">
        <v>74662.089186209792</v>
      </c>
      <c r="CB109" s="161">
        <v>83582.335275563761</v>
      </c>
      <c r="CC109" s="161">
        <v>84125.747671801393</v>
      </c>
      <c r="CD109" s="161">
        <v>86245.240153621489</v>
      </c>
      <c r="CE109" s="161">
        <v>85506.848791849538</v>
      </c>
      <c r="CF109" s="161">
        <v>85975.166865479972</v>
      </c>
      <c r="CG109" s="162">
        <v>87433.377454935006</v>
      </c>
    </row>
    <row r="110" spans="1:85" s="101" customFormat="1" x14ac:dyDescent="0.35">
      <c r="A110" s="187"/>
      <c r="B110" s="101" t="s">
        <v>276</v>
      </c>
      <c r="D110" s="125"/>
      <c r="E110" s="125"/>
      <c r="F110" s="125"/>
      <c r="G110" s="125"/>
      <c r="H110" s="125"/>
      <c r="I110" s="125"/>
      <c r="J110" s="125"/>
      <c r="K110" s="125"/>
      <c r="L110" s="125"/>
      <c r="M110" s="125"/>
      <c r="N110" s="125"/>
      <c r="O110" s="125"/>
      <c r="P110" s="125"/>
      <c r="Q110" s="125"/>
      <c r="R110" s="125"/>
      <c r="S110" s="125"/>
      <c r="T110" s="125"/>
      <c r="U110" s="125"/>
      <c r="V110" s="125"/>
      <c r="W110" s="125"/>
      <c r="X110" s="125"/>
      <c r="Y110" s="125"/>
      <c r="Z110" s="125"/>
      <c r="AA110" s="125"/>
      <c r="AB110" s="125"/>
      <c r="AC110" s="125"/>
      <c r="AD110" s="125"/>
      <c r="AE110" s="125"/>
      <c r="AF110" s="125"/>
      <c r="AG110" s="125"/>
      <c r="AH110" s="40">
        <f>AH109+AH108</f>
        <v>12530.785083242667</v>
      </c>
      <c r="AI110" s="40">
        <f t="shared" ref="AI110:CG110" si="1">AI109+AI108</f>
        <v>11589.339002518427</v>
      </c>
      <c r="AJ110" s="40">
        <f t="shared" si="1"/>
        <v>12526.786649605554</v>
      </c>
      <c r="AK110" s="40">
        <f t="shared" si="1"/>
        <v>17614.210995875434</v>
      </c>
      <c r="AL110" s="40">
        <f t="shared" si="1"/>
        <v>22612.666142421102</v>
      </c>
      <c r="AM110" s="40">
        <f t="shared" si="1"/>
        <v>25852.850880797403</v>
      </c>
      <c r="AN110" s="40">
        <f t="shared" si="1"/>
        <v>27722.787005971062</v>
      </c>
      <c r="AO110" s="40">
        <f t="shared" si="1"/>
        <v>29611.959265970199</v>
      </c>
      <c r="AP110" s="40">
        <f t="shared" si="1"/>
        <v>30120.740026828993</v>
      </c>
      <c r="AQ110" s="40">
        <f t="shared" si="1"/>
        <v>28153.554775579436</v>
      </c>
      <c r="AR110" s="40">
        <f t="shared" si="1"/>
        <v>25277.633405515073</v>
      </c>
      <c r="AS110" s="40">
        <f t="shared" si="1"/>
        <v>24085.954922464953</v>
      </c>
      <c r="AT110" s="40">
        <f t="shared" si="1"/>
        <v>26291.316731581861</v>
      </c>
      <c r="AU110" s="40">
        <f t="shared" si="1"/>
        <v>31881.911696242736</v>
      </c>
      <c r="AV110" s="40">
        <f t="shared" si="1"/>
        <v>39171.256505182166</v>
      </c>
      <c r="AW110" s="40">
        <f t="shared" si="1"/>
        <v>42767.962384668528</v>
      </c>
      <c r="AX110" s="40">
        <f t="shared" si="1"/>
        <v>44609.197372155904</v>
      </c>
      <c r="AY110" s="40">
        <f t="shared" si="1"/>
        <v>45892.396553628649</v>
      </c>
      <c r="AZ110" s="40">
        <f t="shared" si="1"/>
        <v>44877.841236925269</v>
      </c>
      <c r="BA110" s="40">
        <f t="shared" si="1"/>
        <v>43299.50163871907</v>
      </c>
      <c r="BB110" s="40">
        <f t="shared" si="1"/>
        <v>41777.976170354857</v>
      </c>
      <c r="BC110" s="40">
        <f t="shared" si="1"/>
        <v>40985.13012149452</v>
      </c>
      <c r="BD110" s="40">
        <f t="shared" si="1"/>
        <v>41038.624178396632</v>
      </c>
      <c r="BE110" s="40">
        <f t="shared" si="1"/>
        <v>41755.592161790148</v>
      </c>
      <c r="BF110" s="40">
        <f t="shared" si="1"/>
        <v>43748.689598696561</v>
      </c>
      <c r="BG110" s="40">
        <f t="shared" si="1"/>
        <v>44549.222152862203</v>
      </c>
      <c r="BH110" s="40">
        <f t="shared" si="1"/>
        <v>47042.431520766106</v>
      </c>
      <c r="BI110" s="40">
        <f t="shared" si="1"/>
        <v>47930.40224981762</v>
      </c>
      <c r="BJ110" s="40">
        <f t="shared" si="1"/>
        <v>50099.012615849613</v>
      </c>
      <c r="BK110" s="40">
        <f t="shared" si="1"/>
        <v>51644.373146614707</v>
      </c>
      <c r="BL110" s="40">
        <f t="shared" si="1"/>
        <v>53379.0423800633</v>
      </c>
      <c r="BM110" s="40">
        <f t="shared" si="1"/>
        <v>61452.971296258896</v>
      </c>
      <c r="BN110" s="40">
        <f t="shared" si="1"/>
        <v>63383.009182962123</v>
      </c>
      <c r="BO110" s="40">
        <f t="shared" si="1"/>
        <v>64298.362341802043</v>
      </c>
      <c r="BP110" s="40">
        <f t="shared" si="1"/>
        <v>65491.785081391427</v>
      </c>
      <c r="BQ110" s="40">
        <f t="shared" si="1"/>
        <v>64004.757131509257</v>
      </c>
      <c r="BR110" s="40">
        <f t="shared" si="1"/>
        <v>62866.520933174077</v>
      </c>
      <c r="BS110" s="40">
        <f t="shared" si="1"/>
        <v>62249.344199291205</v>
      </c>
      <c r="BT110" s="40">
        <f t="shared" si="1"/>
        <v>60265.019832684869</v>
      </c>
      <c r="BU110" s="40">
        <f t="shared" si="1"/>
        <v>60178.463713755307</v>
      </c>
      <c r="BV110" s="40">
        <f t="shared" si="1"/>
        <v>61827.065554628854</v>
      </c>
      <c r="BW110" s="40">
        <f t="shared" si="1"/>
        <v>67444.742657909475</v>
      </c>
      <c r="BX110" s="40">
        <f t="shared" si="1"/>
        <v>85616.478050887745</v>
      </c>
      <c r="BY110" s="40">
        <f t="shared" si="1"/>
        <v>85760.45472097343</v>
      </c>
      <c r="BZ110" s="40">
        <f t="shared" si="1"/>
        <v>80567.888197692781</v>
      </c>
      <c r="CA110" s="40">
        <f t="shared" si="1"/>
        <v>87166.858181954594</v>
      </c>
      <c r="CB110" s="40">
        <f t="shared" si="1"/>
        <v>96609.032767273369</v>
      </c>
      <c r="CC110" s="40">
        <f t="shared" si="1"/>
        <v>96982.331446556142</v>
      </c>
      <c r="CD110" s="40">
        <f t="shared" si="1"/>
        <v>99013.329997234541</v>
      </c>
      <c r="CE110" s="40">
        <f t="shared" si="1"/>
        <v>97852.757353804889</v>
      </c>
      <c r="CF110" s="40">
        <f t="shared" si="1"/>
        <v>98134.51121923716</v>
      </c>
      <c r="CG110" s="41">
        <f t="shared" si="1"/>
        <v>99581.35265401777</v>
      </c>
    </row>
    <row r="111" spans="1:85" ht="16" thickBot="1" x14ac:dyDescent="0.4">
      <c r="A111" s="171"/>
      <c r="B111" s="112"/>
      <c r="C111" s="112"/>
      <c r="D111" s="128"/>
      <c r="E111" s="128"/>
      <c r="F111" s="128"/>
      <c r="G111" s="128"/>
      <c r="H111" s="128"/>
      <c r="I111" s="128"/>
      <c r="J111" s="128"/>
      <c r="K111" s="128"/>
      <c r="L111" s="128"/>
      <c r="M111" s="128"/>
      <c r="N111" s="128"/>
      <c r="O111" s="128"/>
      <c r="P111" s="128"/>
      <c r="Q111" s="128"/>
      <c r="R111" s="128"/>
      <c r="S111" s="128"/>
      <c r="T111" s="128"/>
      <c r="U111" s="128"/>
      <c r="V111" s="128"/>
      <c r="W111" s="128"/>
      <c r="X111" s="128"/>
      <c r="Y111" s="128"/>
      <c r="Z111" s="128"/>
      <c r="AA111" s="128"/>
      <c r="AB111" s="128"/>
      <c r="AC111" s="128"/>
      <c r="AD111" s="128"/>
      <c r="AE111" s="128"/>
      <c r="AF111" s="128"/>
      <c r="AG111" s="128"/>
      <c r="AH111" s="272"/>
      <c r="AI111" s="272"/>
      <c r="AJ111" s="272"/>
      <c r="AK111" s="272"/>
      <c r="AL111" s="272"/>
      <c r="AM111" s="272"/>
      <c r="AN111" s="272"/>
      <c r="AO111" s="272"/>
      <c r="AP111" s="272"/>
      <c r="AQ111" s="272"/>
      <c r="AR111" s="272"/>
      <c r="AS111" s="272"/>
      <c r="AT111" s="272"/>
      <c r="AU111" s="272"/>
      <c r="AV111" s="272"/>
      <c r="AW111" s="272"/>
      <c r="AX111" s="272"/>
      <c r="AY111" s="272"/>
      <c r="AZ111" s="272"/>
      <c r="BA111" s="272"/>
      <c r="BB111" s="272"/>
      <c r="BC111" s="272"/>
      <c r="BD111" s="272"/>
      <c r="BE111" s="272"/>
      <c r="BF111" s="272"/>
      <c r="BG111" s="272"/>
      <c r="BH111" s="272"/>
      <c r="BI111" s="272"/>
      <c r="BJ111" s="272"/>
      <c r="BK111" s="272"/>
      <c r="BL111" s="272"/>
      <c r="BM111" s="272"/>
      <c r="BN111" s="272"/>
      <c r="BO111" s="272"/>
      <c r="BP111" s="272"/>
      <c r="BQ111" s="272"/>
      <c r="BR111" s="272"/>
      <c r="BS111" s="272"/>
      <c r="BT111" s="128"/>
      <c r="BU111" s="128"/>
      <c r="BV111" s="128"/>
      <c r="BW111" s="128"/>
      <c r="BX111" s="128"/>
      <c r="BY111" s="128"/>
      <c r="BZ111" s="128"/>
      <c r="CA111" s="128"/>
      <c r="CB111" s="128"/>
      <c r="CC111" s="128"/>
      <c r="CD111" s="128"/>
      <c r="CE111" s="128"/>
      <c r="CF111" s="128"/>
      <c r="CG111" s="173"/>
    </row>
  </sheetData>
  <hyperlinks>
    <hyperlink ref="B1" location="Notes!A1" display="Information relating to this table can be found in the 'Notes' tab" xr:uid="{D05D0B77-B369-4A67-AA99-5A8B9B62705C}"/>
    <hyperlink ref="A1" location="Contents!A1" display="Contents page" xr:uid="{4C9AA6AF-D959-4050-B193-FA8AF0D3B9F9}"/>
  </hyperlink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A0448-FB9D-4E6C-808A-565F934643B8}">
  <dimension ref="A1:B152"/>
  <sheetViews>
    <sheetView showGridLines="0" zoomScale="85" zoomScaleNormal="85" workbookViewId="0"/>
  </sheetViews>
  <sheetFormatPr defaultColWidth="8.81640625" defaultRowHeight="15.5" x14ac:dyDescent="0.35"/>
  <cols>
    <col min="1" max="1" width="17.54296875" style="16" bestFit="1" customWidth="1"/>
    <col min="2" max="2" width="161.54296875" style="16" customWidth="1"/>
    <col min="3" max="16384" width="8.81640625" style="16"/>
  </cols>
  <sheetData>
    <row r="1" spans="1:2" ht="16" thickBot="1" x14ac:dyDescent="0.4">
      <c r="A1" s="15" t="s">
        <v>47</v>
      </c>
    </row>
    <row r="2" spans="1:2" ht="31" x14ac:dyDescent="0.35">
      <c r="A2" s="17" t="s">
        <v>48</v>
      </c>
      <c r="B2" s="18" t="s">
        <v>5</v>
      </c>
    </row>
    <row r="3" spans="1:2" x14ac:dyDescent="0.35">
      <c r="A3" s="19">
        <v>2025</v>
      </c>
      <c r="B3" s="20"/>
    </row>
    <row r="4" spans="1:2" x14ac:dyDescent="0.35">
      <c r="A4" s="21"/>
      <c r="B4" s="22" t="s">
        <v>49</v>
      </c>
    </row>
    <row r="5" spans="1:2" ht="51.75" customHeight="1" x14ac:dyDescent="0.35">
      <c r="A5" s="23" t="s">
        <v>50</v>
      </c>
      <c r="B5" s="649" t="s">
        <v>51</v>
      </c>
    </row>
    <row r="6" spans="1:2" ht="19.5" customHeight="1" x14ac:dyDescent="0.35">
      <c r="A6" s="24"/>
      <c r="B6" s="650" t="s">
        <v>52</v>
      </c>
    </row>
    <row r="7" spans="1:2" ht="22.5" customHeight="1" x14ac:dyDescent="0.35">
      <c r="A7" s="24"/>
      <c r="B7" s="649" t="s">
        <v>53</v>
      </c>
    </row>
    <row r="8" spans="1:2" ht="34.5" customHeight="1" x14ac:dyDescent="0.35">
      <c r="A8" s="24"/>
      <c r="B8" s="650" t="s">
        <v>54</v>
      </c>
    </row>
    <row r="9" spans="1:2" ht="33" customHeight="1" x14ac:dyDescent="0.35">
      <c r="A9" s="24"/>
      <c r="B9" s="650" t="s">
        <v>55</v>
      </c>
    </row>
    <row r="10" spans="1:2" x14ac:dyDescent="0.35">
      <c r="A10" s="24"/>
      <c r="B10" s="650"/>
    </row>
    <row r="11" spans="1:2" x14ac:dyDescent="0.35">
      <c r="A11" s="24"/>
      <c r="B11" s="651" t="s">
        <v>56</v>
      </c>
    </row>
    <row r="12" spans="1:2" x14ac:dyDescent="0.35">
      <c r="A12" s="24" t="s">
        <v>57</v>
      </c>
      <c r="B12" s="651" t="s">
        <v>58</v>
      </c>
    </row>
    <row r="13" spans="1:2" ht="112.5" customHeight="1" x14ac:dyDescent="0.35">
      <c r="A13" s="24"/>
      <c r="B13" s="650" t="s">
        <v>59</v>
      </c>
    </row>
    <row r="14" spans="1:2" x14ac:dyDescent="0.35">
      <c r="A14" s="24" t="s">
        <v>60</v>
      </c>
      <c r="B14" s="651" t="s">
        <v>61</v>
      </c>
    </row>
    <row r="15" spans="1:2" ht="70.5" customHeight="1" x14ac:dyDescent="0.35">
      <c r="A15" s="24"/>
      <c r="B15" s="650" t="s">
        <v>62</v>
      </c>
    </row>
    <row r="16" spans="1:2" x14ac:dyDescent="0.35">
      <c r="A16" s="24" t="s">
        <v>63</v>
      </c>
      <c r="B16" s="651" t="s">
        <v>64</v>
      </c>
    </row>
    <row r="17" spans="1:2" ht="31" x14ac:dyDescent="0.35">
      <c r="A17" s="24"/>
      <c r="B17" s="650" t="s">
        <v>65</v>
      </c>
    </row>
    <row r="18" spans="1:2" ht="31" x14ac:dyDescent="0.35">
      <c r="A18" s="24"/>
      <c r="B18" s="650" t="s">
        <v>66</v>
      </c>
    </row>
    <row r="19" spans="1:2" ht="31" x14ac:dyDescent="0.35">
      <c r="A19" s="24"/>
      <c r="B19" s="650" t="s">
        <v>67</v>
      </c>
    </row>
    <row r="20" spans="1:2" ht="46.5" x14ac:dyDescent="0.35">
      <c r="A20" s="24"/>
      <c r="B20" s="650" t="s">
        <v>68</v>
      </c>
    </row>
    <row r="21" spans="1:2" x14ac:dyDescent="0.35">
      <c r="A21" s="24"/>
      <c r="B21" s="650" t="s">
        <v>69</v>
      </c>
    </row>
    <row r="22" spans="1:2" ht="24" customHeight="1" x14ac:dyDescent="0.35">
      <c r="A22" s="24"/>
      <c r="B22" s="650" t="s">
        <v>70</v>
      </c>
    </row>
    <row r="23" spans="1:2" ht="16.5" customHeight="1" x14ac:dyDescent="0.35">
      <c r="A23" s="24" t="s">
        <v>71</v>
      </c>
      <c r="B23" s="651" t="s">
        <v>72</v>
      </c>
    </row>
    <row r="24" spans="1:2" ht="65.25" customHeight="1" x14ac:dyDescent="0.35">
      <c r="A24" s="24"/>
      <c r="B24" s="650" t="s">
        <v>73</v>
      </c>
    </row>
    <row r="25" spans="1:2" x14ac:dyDescent="0.35">
      <c r="A25" s="24" t="s">
        <v>74</v>
      </c>
      <c r="B25" s="651" t="s">
        <v>75</v>
      </c>
    </row>
    <row r="26" spans="1:2" ht="31" x14ac:dyDescent="0.35">
      <c r="A26" s="24"/>
      <c r="B26" s="650" t="s">
        <v>76</v>
      </c>
    </row>
    <row r="27" spans="1:2" x14ac:dyDescent="0.35">
      <c r="A27" s="24"/>
      <c r="B27" s="649" t="s">
        <v>77</v>
      </c>
    </row>
    <row r="28" spans="1:2" ht="23.25" customHeight="1" x14ac:dyDescent="0.35">
      <c r="A28" s="24"/>
      <c r="B28" s="650" t="s">
        <v>78</v>
      </c>
    </row>
    <row r="29" spans="1:2" x14ac:dyDescent="0.35">
      <c r="A29" s="24" t="s">
        <v>79</v>
      </c>
      <c r="B29" s="651" t="s">
        <v>80</v>
      </c>
    </row>
    <row r="30" spans="1:2" ht="35.25" customHeight="1" x14ac:dyDescent="0.35">
      <c r="A30" s="24"/>
      <c r="B30" s="650" t="s">
        <v>81</v>
      </c>
    </row>
    <row r="31" spans="1:2" x14ac:dyDescent="0.35">
      <c r="A31" s="24" t="s">
        <v>82</v>
      </c>
      <c r="B31" s="652" t="s">
        <v>83</v>
      </c>
    </row>
    <row r="32" spans="1:2" ht="31" x14ac:dyDescent="0.35">
      <c r="A32" s="24"/>
      <c r="B32" s="650" t="s">
        <v>84</v>
      </c>
    </row>
    <row r="33" spans="1:2" ht="39" customHeight="1" x14ac:dyDescent="0.35">
      <c r="A33" s="24"/>
      <c r="B33" s="650" t="s">
        <v>85</v>
      </c>
    </row>
    <row r="34" spans="1:2" x14ac:dyDescent="0.35">
      <c r="A34" s="24" t="s">
        <v>86</v>
      </c>
      <c r="B34" s="651" t="s">
        <v>87</v>
      </c>
    </row>
    <row r="35" spans="1:2" ht="37.5" customHeight="1" x14ac:dyDescent="0.35">
      <c r="A35" s="24"/>
      <c r="B35" s="650" t="s">
        <v>88</v>
      </c>
    </row>
    <row r="36" spans="1:2" x14ac:dyDescent="0.35">
      <c r="A36" s="24" t="s">
        <v>89</v>
      </c>
      <c r="B36" s="651" t="s">
        <v>90</v>
      </c>
    </row>
    <row r="37" spans="1:2" ht="34.5" customHeight="1" x14ac:dyDescent="0.35">
      <c r="A37" s="24"/>
      <c r="B37" s="653" t="s">
        <v>91</v>
      </c>
    </row>
    <row r="38" spans="1:2" ht="15" customHeight="1" x14ac:dyDescent="0.35">
      <c r="A38" s="24"/>
      <c r="B38" s="653"/>
    </row>
    <row r="39" spans="1:2" ht="15.75" customHeight="1" x14ac:dyDescent="0.35">
      <c r="A39" s="24"/>
      <c r="B39" s="651" t="s">
        <v>92</v>
      </c>
    </row>
    <row r="40" spans="1:2" x14ac:dyDescent="0.35">
      <c r="A40" s="24" t="s">
        <v>93</v>
      </c>
      <c r="B40" s="651" t="s">
        <v>94</v>
      </c>
    </row>
    <row r="41" spans="1:2" ht="31" x14ac:dyDescent="0.35">
      <c r="A41" s="24"/>
      <c r="B41" s="650" t="s">
        <v>95</v>
      </c>
    </row>
    <row r="42" spans="1:2" ht="62" x14ac:dyDescent="0.35">
      <c r="A42" s="24"/>
      <c r="B42" s="650" t="s">
        <v>96</v>
      </c>
    </row>
    <row r="43" spans="1:2" x14ac:dyDescent="0.35">
      <c r="A43" s="24"/>
      <c r="B43" s="654" t="s">
        <v>97</v>
      </c>
    </row>
    <row r="44" spans="1:2" ht="46.5" x14ac:dyDescent="0.35">
      <c r="A44" s="24"/>
      <c r="B44" s="650" t="s">
        <v>98</v>
      </c>
    </row>
    <row r="45" spans="1:2" x14ac:dyDescent="0.35">
      <c r="A45" s="24"/>
      <c r="B45" s="654" t="s">
        <v>99</v>
      </c>
    </row>
    <row r="46" spans="1:2" ht="31" x14ac:dyDescent="0.35">
      <c r="A46" s="24"/>
      <c r="B46" s="650" t="s">
        <v>100</v>
      </c>
    </row>
    <row r="47" spans="1:2" x14ac:dyDescent="0.35">
      <c r="A47" s="24"/>
      <c r="B47" s="650" t="s">
        <v>101</v>
      </c>
    </row>
    <row r="48" spans="1:2" x14ac:dyDescent="0.35">
      <c r="A48" s="24"/>
      <c r="B48" s="655" t="s">
        <v>102</v>
      </c>
    </row>
    <row r="49" spans="1:2" x14ac:dyDescent="0.35">
      <c r="A49" s="24"/>
      <c r="B49" s="655" t="s">
        <v>103</v>
      </c>
    </row>
    <row r="50" spans="1:2" x14ac:dyDescent="0.35">
      <c r="A50" s="24"/>
      <c r="B50" s="655" t="s">
        <v>104</v>
      </c>
    </row>
    <row r="51" spans="1:2" x14ac:dyDescent="0.35">
      <c r="A51" s="24"/>
      <c r="B51" s="655" t="s">
        <v>105</v>
      </c>
    </row>
    <row r="52" spans="1:2" x14ac:dyDescent="0.35">
      <c r="A52" s="24"/>
      <c r="B52" s="655" t="s">
        <v>106</v>
      </c>
    </row>
    <row r="53" spans="1:2" x14ac:dyDescent="0.35">
      <c r="A53" s="24"/>
      <c r="B53" s="655" t="s">
        <v>107</v>
      </c>
    </row>
    <row r="54" spans="1:2" x14ac:dyDescent="0.35">
      <c r="A54" s="24"/>
      <c r="B54" s="655" t="s">
        <v>108</v>
      </c>
    </row>
    <row r="55" spans="1:2" x14ac:dyDescent="0.35">
      <c r="A55" s="24"/>
      <c r="B55" s="655" t="s">
        <v>109</v>
      </c>
    </row>
    <row r="56" spans="1:2" x14ac:dyDescent="0.35">
      <c r="A56" s="24"/>
      <c r="B56" s="650" t="s">
        <v>110</v>
      </c>
    </row>
    <row r="57" spans="1:2" x14ac:dyDescent="0.35">
      <c r="A57" s="24"/>
      <c r="B57" s="654" t="s">
        <v>111</v>
      </c>
    </row>
    <row r="58" spans="1:2" ht="31" x14ac:dyDescent="0.35">
      <c r="A58" s="24"/>
      <c r="B58" s="650" t="s">
        <v>112</v>
      </c>
    </row>
    <row r="59" spans="1:2" x14ac:dyDescent="0.35">
      <c r="A59" s="24"/>
      <c r="B59" s="655" t="s">
        <v>113</v>
      </c>
    </row>
    <row r="60" spans="1:2" x14ac:dyDescent="0.35">
      <c r="A60" s="24"/>
      <c r="B60" s="655" t="s">
        <v>114</v>
      </c>
    </row>
    <row r="61" spans="1:2" x14ac:dyDescent="0.35">
      <c r="A61" s="24"/>
      <c r="B61" s="655" t="s">
        <v>115</v>
      </c>
    </row>
    <row r="62" spans="1:2" x14ac:dyDescent="0.35">
      <c r="A62" s="24"/>
      <c r="B62" s="650" t="s">
        <v>116</v>
      </c>
    </row>
    <row r="63" spans="1:2" x14ac:dyDescent="0.35">
      <c r="A63" s="24"/>
      <c r="B63" s="655" t="s">
        <v>117</v>
      </c>
    </row>
    <row r="64" spans="1:2" x14ac:dyDescent="0.35">
      <c r="A64" s="24"/>
      <c r="B64" s="655" t="s">
        <v>118</v>
      </c>
    </row>
    <row r="65" spans="1:2" x14ac:dyDescent="0.35">
      <c r="A65" s="24"/>
      <c r="B65" s="650" t="s">
        <v>119</v>
      </c>
    </row>
    <row r="66" spans="1:2" x14ac:dyDescent="0.35">
      <c r="A66" s="24"/>
      <c r="B66" s="654" t="s">
        <v>120</v>
      </c>
    </row>
    <row r="67" spans="1:2" ht="31" x14ac:dyDescent="0.35">
      <c r="A67" s="24"/>
      <c r="B67" s="650" t="s">
        <v>121</v>
      </c>
    </row>
    <row r="68" spans="1:2" x14ac:dyDescent="0.35">
      <c r="A68" s="24"/>
      <c r="B68" s="654" t="s">
        <v>122</v>
      </c>
    </row>
    <row r="69" spans="1:2" ht="46.5" x14ac:dyDescent="0.35">
      <c r="A69" s="24"/>
      <c r="B69" s="650" t="s">
        <v>123</v>
      </c>
    </row>
    <row r="70" spans="1:2" ht="66.75" customHeight="1" x14ac:dyDescent="0.35">
      <c r="A70" s="24"/>
      <c r="B70" s="650" t="s">
        <v>124</v>
      </c>
    </row>
    <row r="71" spans="1:2" x14ac:dyDescent="0.35">
      <c r="A71" s="24" t="s">
        <v>125</v>
      </c>
      <c r="B71" s="651" t="s">
        <v>126</v>
      </c>
    </row>
    <row r="72" spans="1:2" ht="39.75" customHeight="1" x14ac:dyDescent="0.35">
      <c r="A72" s="24"/>
      <c r="B72" s="650" t="s">
        <v>127</v>
      </c>
    </row>
    <row r="73" spans="1:2" x14ac:dyDescent="0.35">
      <c r="A73" s="24" t="s">
        <v>128</v>
      </c>
      <c r="B73" s="651" t="s">
        <v>129</v>
      </c>
    </row>
    <row r="74" spans="1:2" ht="22.5" customHeight="1" x14ac:dyDescent="0.35">
      <c r="A74" s="24"/>
      <c r="B74" s="650" t="s">
        <v>130</v>
      </c>
    </row>
    <row r="75" spans="1:2" x14ac:dyDescent="0.35">
      <c r="A75" s="24" t="s">
        <v>131</v>
      </c>
      <c r="B75" s="651" t="s">
        <v>132</v>
      </c>
    </row>
    <row r="76" spans="1:2" ht="72" customHeight="1" x14ac:dyDescent="0.35">
      <c r="A76" s="24"/>
      <c r="B76" s="650" t="s">
        <v>133</v>
      </c>
    </row>
    <row r="77" spans="1:2" x14ac:dyDescent="0.35">
      <c r="A77" s="24" t="s">
        <v>134</v>
      </c>
      <c r="B77" s="651" t="s">
        <v>135</v>
      </c>
    </row>
    <row r="78" spans="1:2" ht="31" x14ac:dyDescent="0.35">
      <c r="A78" s="24"/>
      <c r="B78" s="650" t="s">
        <v>136</v>
      </c>
    </row>
    <row r="79" spans="1:2" x14ac:dyDescent="0.35">
      <c r="A79" s="24"/>
      <c r="B79" s="650" t="s">
        <v>137</v>
      </c>
    </row>
    <row r="80" spans="1:2" x14ac:dyDescent="0.35">
      <c r="A80" s="24"/>
      <c r="B80" s="650" t="s">
        <v>138</v>
      </c>
    </row>
    <row r="81" spans="1:2" x14ac:dyDescent="0.35">
      <c r="A81" s="24"/>
      <c r="B81" s="650" t="s">
        <v>139</v>
      </c>
    </row>
    <row r="82" spans="1:2" x14ac:dyDescent="0.35">
      <c r="A82" s="24"/>
      <c r="B82" s="650" t="s">
        <v>140</v>
      </c>
    </row>
    <row r="83" spans="1:2" x14ac:dyDescent="0.35">
      <c r="A83" s="24"/>
      <c r="B83" s="650" t="s">
        <v>141</v>
      </c>
    </row>
    <row r="84" spans="1:2" x14ac:dyDescent="0.35">
      <c r="A84" s="24"/>
      <c r="B84" s="650" t="s">
        <v>142</v>
      </c>
    </row>
    <row r="85" spans="1:2" x14ac:dyDescent="0.35">
      <c r="A85" s="24"/>
      <c r="B85" s="650" t="s">
        <v>143</v>
      </c>
    </row>
    <row r="86" spans="1:2" x14ac:dyDescent="0.35">
      <c r="A86" s="24"/>
      <c r="B86" s="650" t="s">
        <v>144</v>
      </c>
    </row>
    <row r="87" spans="1:2" x14ac:dyDescent="0.35">
      <c r="A87" s="24"/>
      <c r="B87" s="650" t="s">
        <v>145</v>
      </c>
    </row>
    <row r="88" spans="1:2" x14ac:dyDescent="0.35">
      <c r="A88" s="24"/>
      <c r="B88" s="650" t="s">
        <v>146</v>
      </c>
    </row>
    <row r="89" spans="1:2" ht="15" customHeight="1" x14ac:dyDescent="0.35">
      <c r="A89" s="24"/>
      <c r="B89" s="650" t="s">
        <v>147</v>
      </c>
    </row>
    <row r="90" spans="1:2" ht="21.75" customHeight="1" x14ac:dyDescent="0.35">
      <c r="A90" s="24"/>
      <c r="B90" s="655" t="s">
        <v>148</v>
      </c>
    </row>
    <row r="91" spans="1:2" x14ac:dyDescent="0.35">
      <c r="A91" s="24" t="s">
        <v>149</v>
      </c>
      <c r="B91" s="651" t="s">
        <v>150</v>
      </c>
    </row>
    <row r="92" spans="1:2" ht="93" x14ac:dyDescent="0.35">
      <c r="A92" s="24"/>
      <c r="B92" s="650" t="s">
        <v>151</v>
      </c>
    </row>
    <row r="93" spans="1:2" ht="51.75" customHeight="1" x14ac:dyDescent="0.35">
      <c r="A93" s="24"/>
      <c r="B93" s="650" t="s">
        <v>152</v>
      </c>
    </row>
    <row r="94" spans="1:2" x14ac:dyDescent="0.35">
      <c r="A94" s="24" t="s">
        <v>153</v>
      </c>
      <c r="B94" s="651" t="s">
        <v>154</v>
      </c>
    </row>
    <row r="95" spans="1:2" ht="49.5" customHeight="1" x14ac:dyDescent="0.35">
      <c r="A95" s="24"/>
      <c r="B95" s="650" t="s">
        <v>155</v>
      </c>
    </row>
    <row r="96" spans="1:2" x14ac:dyDescent="0.35">
      <c r="A96" s="24" t="s">
        <v>156</v>
      </c>
      <c r="B96" s="651" t="s">
        <v>157</v>
      </c>
    </row>
    <row r="97" spans="1:2" ht="31" x14ac:dyDescent="0.35">
      <c r="A97" s="24"/>
      <c r="B97" s="650" t="s">
        <v>158</v>
      </c>
    </row>
    <row r="98" spans="1:2" ht="36.75" customHeight="1" x14ac:dyDescent="0.35">
      <c r="A98" s="24"/>
      <c r="B98" s="650" t="s">
        <v>159</v>
      </c>
    </row>
    <row r="99" spans="1:2" x14ac:dyDescent="0.35">
      <c r="A99" s="24" t="s">
        <v>160</v>
      </c>
      <c r="B99" s="651" t="s">
        <v>161</v>
      </c>
    </row>
    <row r="100" spans="1:2" ht="40.5" customHeight="1" x14ac:dyDescent="0.35">
      <c r="A100" s="24"/>
      <c r="B100" s="650" t="s">
        <v>162</v>
      </c>
    </row>
    <row r="101" spans="1:2" x14ac:dyDescent="0.35">
      <c r="A101" s="24" t="s">
        <v>163</v>
      </c>
      <c r="B101" s="651" t="s">
        <v>164</v>
      </c>
    </row>
    <row r="102" spans="1:2" ht="37.5" customHeight="1" x14ac:dyDescent="0.35">
      <c r="A102" s="24"/>
      <c r="B102" s="650" t="s">
        <v>165</v>
      </c>
    </row>
    <row r="103" spans="1:2" x14ac:dyDescent="0.35">
      <c r="A103" s="24" t="s">
        <v>166</v>
      </c>
      <c r="B103" s="651" t="s">
        <v>29</v>
      </c>
    </row>
    <row r="104" spans="1:2" ht="57.75" customHeight="1" x14ac:dyDescent="0.35">
      <c r="A104" s="24"/>
      <c r="B104" s="650" t="s">
        <v>167</v>
      </c>
    </row>
    <row r="105" spans="1:2" x14ac:dyDescent="0.35">
      <c r="A105" s="24" t="s">
        <v>168</v>
      </c>
      <c r="B105" s="651" t="s">
        <v>169</v>
      </c>
    </row>
    <row r="106" spans="1:2" ht="93" x14ac:dyDescent="0.35">
      <c r="A106" s="24"/>
      <c r="B106" s="650" t="s">
        <v>170</v>
      </c>
    </row>
    <row r="107" spans="1:2" x14ac:dyDescent="0.35">
      <c r="A107" s="24"/>
      <c r="B107" s="650" t="s">
        <v>171</v>
      </c>
    </row>
    <row r="108" spans="1:2" ht="77.5" x14ac:dyDescent="0.35">
      <c r="A108" s="24"/>
      <c r="B108" s="650" t="s">
        <v>172</v>
      </c>
    </row>
    <row r="109" spans="1:2" x14ac:dyDescent="0.35">
      <c r="A109" s="24"/>
      <c r="B109" s="650" t="s">
        <v>173</v>
      </c>
    </row>
    <row r="110" spans="1:2" ht="69" customHeight="1" x14ac:dyDescent="0.35">
      <c r="A110" s="24"/>
      <c r="B110" s="650" t="s">
        <v>174</v>
      </c>
    </row>
    <row r="111" spans="1:2" x14ac:dyDescent="0.35">
      <c r="A111" s="24" t="s">
        <v>175</v>
      </c>
      <c r="B111" s="651" t="s">
        <v>176</v>
      </c>
    </row>
    <row r="112" spans="1:2" ht="53.25" customHeight="1" x14ac:dyDescent="0.35">
      <c r="A112" s="24"/>
      <c r="B112" s="650" t="s">
        <v>177</v>
      </c>
    </row>
    <row r="113" spans="1:2" x14ac:dyDescent="0.35">
      <c r="A113" s="24" t="s">
        <v>178</v>
      </c>
      <c r="B113" s="651" t="s">
        <v>179</v>
      </c>
    </row>
    <row r="114" spans="1:2" ht="38.25" customHeight="1" x14ac:dyDescent="0.35">
      <c r="A114" s="24"/>
      <c r="B114" s="650" t="s">
        <v>180</v>
      </c>
    </row>
    <row r="115" spans="1:2" x14ac:dyDescent="0.35">
      <c r="A115" s="24" t="s">
        <v>181</v>
      </c>
      <c r="B115" s="651" t="s">
        <v>182</v>
      </c>
    </row>
    <row r="116" spans="1:2" ht="31.5" customHeight="1" x14ac:dyDescent="0.35">
      <c r="A116" s="24"/>
      <c r="B116" s="649" t="s">
        <v>183</v>
      </c>
    </row>
    <row r="117" spans="1:2" x14ac:dyDescent="0.35">
      <c r="A117" s="24"/>
      <c r="B117" s="25"/>
    </row>
    <row r="118" spans="1:2" ht="23.25" customHeight="1" x14ac:dyDescent="0.35">
      <c r="A118" s="24"/>
      <c r="B118" s="22" t="s">
        <v>184</v>
      </c>
    </row>
    <row r="119" spans="1:2" x14ac:dyDescent="0.35">
      <c r="A119" s="24" t="s">
        <v>185</v>
      </c>
      <c r="B119" s="22" t="s">
        <v>186</v>
      </c>
    </row>
    <row r="120" spans="1:2" ht="46.5" x14ac:dyDescent="0.35">
      <c r="A120" s="24"/>
      <c r="B120" s="25" t="s">
        <v>187</v>
      </c>
    </row>
    <row r="121" spans="1:2" ht="62" x14ac:dyDescent="0.35">
      <c r="A121" s="24"/>
      <c r="B121" s="25" t="s">
        <v>188</v>
      </c>
    </row>
    <row r="122" spans="1:2" ht="51" customHeight="1" x14ac:dyDescent="0.35">
      <c r="A122" s="23"/>
      <c r="B122" s="650" t="s">
        <v>189</v>
      </c>
    </row>
    <row r="123" spans="1:2" x14ac:dyDescent="0.35">
      <c r="A123" s="24" t="s">
        <v>190</v>
      </c>
      <c r="B123" s="22" t="s">
        <v>191</v>
      </c>
    </row>
    <row r="124" spans="1:2" ht="62" x14ac:dyDescent="0.35">
      <c r="A124" s="24"/>
      <c r="B124" s="25" t="s">
        <v>192</v>
      </c>
    </row>
    <row r="125" spans="1:2" ht="84" customHeight="1" x14ac:dyDescent="0.35">
      <c r="A125" s="24"/>
      <c r="B125" s="650" t="s">
        <v>193</v>
      </c>
    </row>
    <row r="126" spans="1:2" x14ac:dyDescent="0.35">
      <c r="A126" s="24" t="s">
        <v>194</v>
      </c>
      <c r="B126" s="22" t="s">
        <v>195</v>
      </c>
    </row>
    <row r="127" spans="1:2" ht="51" customHeight="1" x14ac:dyDescent="0.35">
      <c r="A127" s="24"/>
      <c r="B127" s="650" t="s">
        <v>196</v>
      </c>
    </row>
    <row r="128" spans="1:2" ht="17.25" customHeight="1" x14ac:dyDescent="0.35">
      <c r="A128" s="23" t="s">
        <v>197</v>
      </c>
      <c r="B128" s="651" t="s">
        <v>198</v>
      </c>
    </row>
    <row r="129" spans="1:2" ht="39.75" customHeight="1" x14ac:dyDescent="0.35">
      <c r="A129" s="23"/>
      <c r="B129" s="650" t="s">
        <v>199</v>
      </c>
    </row>
    <row r="130" spans="1:2" x14ac:dyDescent="0.35">
      <c r="A130" s="23" t="s">
        <v>200</v>
      </c>
      <c r="B130" s="651" t="s">
        <v>201</v>
      </c>
    </row>
    <row r="131" spans="1:2" ht="31" x14ac:dyDescent="0.35">
      <c r="A131" s="23"/>
      <c r="B131" s="650" t="s">
        <v>202</v>
      </c>
    </row>
    <row r="132" spans="1:2" x14ac:dyDescent="0.35">
      <c r="A132" s="23"/>
      <c r="B132" s="650"/>
    </row>
    <row r="133" spans="1:2" x14ac:dyDescent="0.35">
      <c r="A133" s="23"/>
      <c r="B133" s="651" t="s">
        <v>203</v>
      </c>
    </row>
    <row r="134" spans="1:2" x14ac:dyDescent="0.35">
      <c r="A134" s="23" t="s">
        <v>204</v>
      </c>
      <c r="B134" s="651" t="s">
        <v>205</v>
      </c>
    </row>
    <row r="135" spans="1:2" ht="46.5" x14ac:dyDescent="0.35">
      <c r="A135" s="23"/>
      <c r="B135" s="650" t="s">
        <v>206</v>
      </c>
    </row>
    <row r="136" spans="1:2" ht="51" customHeight="1" x14ac:dyDescent="0.35">
      <c r="A136" s="23"/>
      <c r="B136" s="655" t="s">
        <v>207</v>
      </c>
    </row>
    <row r="137" spans="1:2" ht="36.75" customHeight="1" x14ac:dyDescent="0.35">
      <c r="A137" s="23"/>
      <c r="B137" s="655" t="s">
        <v>208</v>
      </c>
    </row>
    <row r="138" spans="1:2" ht="18" customHeight="1" x14ac:dyDescent="0.35">
      <c r="A138" s="23"/>
      <c r="B138" s="655" t="s">
        <v>209</v>
      </c>
    </row>
    <row r="139" spans="1:2" ht="53.25" customHeight="1" x14ac:dyDescent="0.35">
      <c r="A139" s="23"/>
      <c r="B139" s="655" t="s">
        <v>210</v>
      </c>
    </row>
    <row r="140" spans="1:2" ht="21" customHeight="1" x14ac:dyDescent="0.35">
      <c r="A140" s="23"/>
      <c r="B140" s="655" t="s">
        <v>211</v>
      </c>
    </row>
    <row r="141" spans="1:2" ht="36.75" customHeight="1" x14ac:dyDescent="0.35">
      <c r="A141" s="23"/>
      <c r="B141" s="655" t="s">
        <v>212</v>
      </c>
    </row>
    <row r="142" spans="1:2" ht="48.75" customHeight="1" x14ac:dyDescent="0.35">
      <c r="A142" s="23"/>
      <c r="B142" s="655" t="s">
        <v>213</v>
      </c>
    </row>
    <row r="143" spans="1:2" ht="63.75" customHeight="1" x14ac:dyDescent="0.35">
      <c r="A143" s="23"/>
      <c r="B143" s="656" t="s">
        <v>214</v>
      </c>
    </row>
    <row r="144" spans="1:2" ht="20.25" customHeight="1" x14ac:dyDescent="0.35">
      <c r="A144" s="657"/>
      <c r="B144" s="655" t="s">
        <v>215</v>
      </c>
    </row>
    <row r="145" spans="1:2" ht="36" customHeight="1" x14ac:dyDescent="0.35">
      <c r="A145" s="657"/>
      <c r="B145" s="655" t="s">
        <v>216</v>
      </c>
    </row>
    <row r="146" spans="1:2" ht="66" customHeight="1" x14ac:dyDescent="0.35">
      <c r="A146" s="657"/>
      <c r="B146" s="655" t="s">
        <v>217</v>
      </c>
    </row>
    <row r="147" spans="1:2" ht="65.25" customHeight="1" x14ac:dyDescent="0.35">
      <c r="A147" s="657"/>
      <c r="B147" s="655" t="s">
        <v>218</v>
      </c>
    </row>
    <row r="148" spans="1:2" ht="33" customHeight="1" x14ac:dyDescent="0.35">
      <c r="A148" s="657"/>
      <c r="B148" s="655" t="s">
        <v>219</v>
      </c>
    </row>
    <row r="149" spans="1:2" ht="36.75" customHeight="1" x14ac:dyDescent="0.35">
      <c r="A149" s="657"/>
      <c r="B149" s="655" t="s">
        <v>220</v>
      </c>
    </row>
    <row r="150" spans="1:2" x14ac:dyDescent="0.35">
      <c r="A150" s="23" t="s">
        <v>221</v>
      </c>
      <c r="B150" s="651" t="s">
        <v>222</v>
      </c>
    </row>
    <row r="151" spans="1:2" ht="48.75" customHeight="1" x14ac:dyDescent="0.35">
      <c r="A151" s="658"/>
      <c r="B151" s="649" t="s">
        <v>223</v>
      </c>
    </row>
    <row r="152" spans="1:2" ht="16" thickBot="1" x14ac:dyDescent="0.4">
      <c r="A152" s="659"/>
      <c r="B152" s="660"/>
    </row>
  </sheetData>
  <hyperlinks>
    <hyperlink ref="A1" location="Contents!A1" display="Contents page" xr:uid="{F328158E-EEE2-4FFC-80DE-98F6F5EC0EE8}"/>
    <hyperlink ref="B7" r:id="rId1" xr:uid="{42F8209B-70CE-46FD-9D16-93C5834E4F8F}"/>
    <hyperlink ref="B5" r:id="rId2" display="Forecast figures are consistent with the Spring 2025 Economic and Fiscal Outlook (EFO) published by the Office for Budget Responsibility (OBR) on 26th March 2025. The OBR EFO is available at Economic and fiscal outlook – March 2025 - Office for Budget Responsibility. Forecasts reflect the Government's delivery plans and the OBR’s additional judgements as set out in the EFO. " xr:uid="{1F037FAF-75C4-42DD-955E-8134EEFE6429}"/>
    <hyperlink ref="B27" r:id="rId3" xr:uid="{5054F255-1CC6-4AE4-BB61-3BC74CC9BE15}"/>
    <hyperlink ref="B116" r:id="rId4" display="MA caseload outturn should be treated with caution due to known errors in the MA quarterly dataset: Maternity Allowance: quarterly statistics - GOV.UK’. This dataset has been suspended and therefore the latest MA caseload outturn is 2022/23." xr:uid="{C444F533-964D-41FE-A1DB-90E854DEF9E9}"/>
    <hyperlink ref="B151" r:id="rId5" display="Information on expenditure for Scotland in the UK Welfare Tab has been removed from the Expenditure and Caseload forecasts. Information on Welfare Funding for Scotland can be found in His Majesty's Treasury's Block Grant Transparency publication found here: https://www.gov.uk/government/publications/block-grant-transparency-july-2023" xr:uid="{A4A27267-3262-497B-A1EC-EA2F614CA62C}"/>
  </hyperlinks>
  <pageMargins left="0.7" right="0.7" top="0.75" bottom="0.75" header="0.3" footer="0.3"/>
  <pageSetup paperSize="9" orientation="portrait" r:id="rId6"/>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4FE04-1D43-4098-9706-66041CD28E8C}">
  <dimension ref="A1:FW48"/>
  <sheetViews>
    <sheetView zoomScale="85" zoomScaleNormal="85" workbookViewId="0">
      <pane xSplit="2" topLeftCell="C1" activePane="topRight" state="frozen"/>
      <selection activeCell="BG13" sqref="BG13"/>
      <selection pane="topRight" activeCell="BG13" sqref="BG13"/>
    </sheetView>
  </sheetViews>
  <sheetFormatPr defaultColWidth="9" defaultRowHeight="15.5" x14ac:dyDescent="0.35"/>
  <cols>
    <col min="1" max="1" width="23" style="217" bestFit="1" customWidth="1"/>
    <col min="2" max="2" width="77.1796875" style="207" bestFit="1" customWidth="1"/>
    <col min="3" max="3" width="25.54296875" style="207" customWidth="1"/>
    <col min="4" max="75" width="12.54296875" style="227" customWidth="1"/>
    <col min="76" max="84" width="12.54296875" style="207" customWidth="1"/>
    <col min="85" max="85" width="10.54296875" style="207" bestFit="1" customWidth="1"/>
    <col min="86" max="16384" width="9" style="207"/>
  </cols>
  <sheetData>
    <row r="1" spans="1:179" s="204" customFormat="1" ht="25.5" customHeight="1" thickBot="1" x14ac:dyDescent="0.3">
      <c r="A1" s="26" t="s">
        <v>47</v>
      </c>
      <c r="B1" s="116" t="s">
        <v>224</v>
      </c>
      <c r="C1" s="26"/>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row>
    <row r="2" spans="1:179" ht="33" customHeight="1" x14ac:dyDescent="0.35">
      <c r="A2" s="30" t="s">
        <v>225</v>
      </c>
      <c r="B2" s="205" t="s">
        <v>577</v>
      </c>
      <c r="C2" s="206"/>
      <c r="D2" s="34" t="s">
        <v>296</v>
      </c>
      <c r="E2" s="34" t="s">
        <v>297</v>
      </c>
      <c r="F2" s="34" t="s">
        <v>298</v>
      </c>
      <c r="G2" s="34" t="s">
        <v>299</v>
      </c>
      <c r="H2" s="34" t="s">
        <v>300</v>
      </c>
      <c r="I2" s="34" t="s">
        <v>301</v>
      </c>
      <c r="J2" s="34" t="s">
        <v>302</v>
      </c>
      <c r="K2" s="34" t="s">
        <v>303</v>
      </c>
      <c r="L2" s="34" t="s">
        <v>304</v>
      </c>
      <c r="M2" s="34" t="s">
        <v>305</v>
      </c>
      <c r="N2" s="34" t="s">
        <v>306</v>
      </c>
      <c r="O2" s="34" t="s">
        <v>307</v>
      </c>
      <c r="P2" s="34" t="s">
        <v>308</v>
      </c>
      <c r="Q2" s="34" t="s">
        <v>309</v>
      </c>
      <c r="R2" s="34" t="s">
        <v>310</v>
      </c>
      <c r="S2" s="34" t="s">
        <v>311</v>
      </c>
      <c r="T2" s="34" t="s">
        <v>312</v>
      </c>
      <c r="U2" s="34" t="s">
        <v>313</v>
      </c>
      <c r="V2" s="34" t="s">
        <v>314</v>
      </c>
      <c r="W2" s="34" t="s">
        <v>315</v>
      </c>
      <c r="X2" s="34" t="s">
        <v>316</v>
      </c>
      <c r="Y2" s="34" t="s">
        <v>317</v>
      </c>
      <c r="Z2" s="34" t="s">
        <v>318</v>
      </c>
      <c r="AA2" s="34" t="s">
        <v>319</v>
      </c>
      <c r="AB2" s="34" t="s">
        <v>320</v>
      </c>
      <c r="AC2" s="34" t="s">
        <v>321</v>
      </c>
      <c r="AD2" s="34" t="s">
        <v>322</v>
      </c>
      <c r="AE2" s="34" t="s">
        <v>323</v>
      </c>
      <c r="AF2" s="34" t="s">
        <v>324</v>
      </c>
      <c r="AG2" s="34" t="s">
        <v>325</v>
      </c>
      <c r="AH2" s="34" t="s">
        <v>326</v>
      </c>
      <c r="AI2" s="34" t="s">
        <v>327</v>
      </c>
      <c r="AJ2" s="34" t="s">
        <v>328</v>
      </c>
      <c r="AK2" s="34" t="s">
        <v>329</v>
      </c>
      <c r="AL2" s="34" t="s">
        <v>330</v>
      </c>
      <c r="AM2" s="34" t="s">
        <v>331</v>
      </c>
      <c r="AN2" s="34" t="s">
        <v>332</v>
      </c>
      <c r="AO2" s="34" t="s">
        <v>333</v>
      </c>
      <c r="AP2" s="34" t="s">
        <v>334</v>
      </c>
      <c r="AQ2" s="34" t="s">
        <v>335</v>
      </c>
      <c r="AR2" s="34" t="s">
        <v>336</v>
      </c>
      <c r="AS2" s="34" t="s">
        <v>337</v>
      </c>
      <c r="AT2" s="34" t="s">
        <v>338</v>
      </c>
      <c r="AU2" s="34" t="s">
        <v>339</v>
      </c>
      <c r="AV2" s="34" t="s">
        <v>340</v>
      </c>
      <c r="AW2" s="34" t="s">
        <v>341</v>
      </c>
      <c r="AX2" s="34" t="s">
        <v>342</v>
      </c>
      <c r="AY2" s="34" t="s">
        <v>227</v>
      </c>
      <c r="AZ2" s="34" t="s">
        <v>228</v>
      </c>
      <c r="BA2" s="34" t="s">
        <v>229</v>
      </c>
      <c r="BB2" s="34" t="s">
        <v>230</v>
      </c>
      <c r="BC2" s="34" t="s">
        <v>231</v>
      </c>
      <c r="BD2" s="34" t="s">
        <v>232</v>
      </c>
      <c r="BE2" s="34" t="s">
        <v>233</v>
      </c>
      <c r="BF2" s="34" t="s">
        <v>234</v>
      </c>
      <c r="BG2" s="34" t="s">
        <v>235</v>
      </c>
      <c r="BH2" s="34" t="s">
        <v>236</v>
      </c>
      <c r="BI2" s="34" t="s">
        <v>237</v>
      </c>
      <c r="BJ2" s="34" t="s">
        <v>238</v>
      </c>
      <c r="BK2" s="34" t="s">
        <v>239</v>
      </c>
      <c r="BL2" s="34" t="s">
        <v>240</v>
      </c>
      <c r="BM2" s="34" t="s">
        <v>241</v>
      </c>
      <c r="BN2" s="34" t="s">
        <v>242</v>
      </c>
      <c r="BO2" s="34" t="s">
        <v>243</v>
      </c>
      <c r="BP2" s="34" t="s">
        <v>244</v>
      </c>
      <c r="BQ2" s="34" t="s">
        <v>245</v>
      </c>
      <c r="BR2" s="34" t="s">
        <v>246</v>
      </c>
      <c r="BS2" s="34" t="s">
        <v>247</v>
      </c>
      <c r="BT2" s="34" t="s">
        <v>248</v>
      </c>
      <c r="BU2" s="34" t="s">
        <v>249</v>
      </c>
      <c r="BV2" s="34" t="s">
        <v>250</v>
      </c>
      <c r="BW2" s="34" t="s">
        <v>251</v>
      </c>
      <c r="BX2" s="34" t="s">
        <v>252</v>
      </c>
      <c r="BY2" s="34" t="s">
        <v>253</v>
      </c>
      <c r="BZ2" s="34" t="s">
        <v>254</v>
      </c>
      <c r="CA2" s="34" t="s">
        <v>255</v>
      </c>
      <c r="CB2" s="34" t="s">
        <v>256</v>
      </c>
      <c r="CC2" s="34" t="s">
        <v>257</v>
      </c>
      <c r="CD2" s="34" t="s">
        <v>258</v>
      </c>
      <c r="CE2" s="34" t="s">
        <v>259</v>
      </c>
      <c r="CF2" s="34" t="s">
        <v>260</v>
      </c>
      <c r="CG2" s="35" t="s">
        <v>261</v>
      </c>
    </row>
    <row r="3" spans="1:179" s="210" customFormat="1" x14ac:dyDescent="0.35">
      <c r="A3" s="119">
        <v>2025</v>
      </c>
      <c r="B3" s="208" t="s">
        <v>535</v>
      </c>
      <c r="C3" s="209"/>
      <c r="D3" s="40" t="s">
        <v>263</v>
      </c>
      <c r="E3" s="40" t="s">
        <v>263</v>
      </c>
      <c r="F3" s="40" t="s">
        <v>263</v>
      </c>
      <c r="G3" s="40" t="s">
        <v>263</v>
      </c>
      <c r="H3" s="40" t="s">
        <v>263</v>
      </c>
      <c r="I3" s="40" t="s">
        <v>263</v>
      </c>
      <c r="J3" s="40" t="s">
        <v>263</v>
      </c>
      <c r="K3" s="40" t="s">
        <v>263</v>
      </c>
      <c r="L3" s="40" t="s">
        <v>263</v>
      </c>
      <c r="M3" s="40" t="s">
        <v>263</v>
      </c>
      <c r="N3" s="40" t="s">
        <v>263</v>
      </c>
      <c r="O3" s="40" t="s">
        <v>263</v>
      </c>
      <c r="P3" s="40" t="s">
        <v>263</v>
      </c>
      <c r="Q3" s="40" t="s">
        <v>263</v>
      </c>
      <c r="R3" s="40" t="s">
        <v>263</v>
      </c>
      <c r="S3" s="40" t="s">
        <v>263</v>
      </c>
      <c r="T3" s="40" t="s">
        <v>263</v>
      </c>
      <c r="U3" s="40" t="s">
        <v>263</v>
      </c>
      <c r="V3" s="40" t="s">
        <v>263</v>
      </c>
      <c r="W3" s="40" t="s">
        <v>263</v>
      </c>
      <c r="X3" s="40" t="s">
        <v>263</v>
      </c>
      <c r="Y3" s="40" t="s">
        <v>263</v>
      </c>
      <c r="Z3" s="40" t="s">
        <v>263</v>
      </c>
      <c r="AA3" s="40" t="s">
        <v>263</v>
      </c>
      <c r="AB3" s="40" t="s">
        <v>263</v>
      </c>
      <c r="AC3" s="40" t="s">
        <v>263</v>
      </c>
      <c r="AD3" s="40" t="s">
        <v>263</v>
      </c>
      <c r="AE3" s="40" t="s">
        <v>263</v>
      </c>
      <c r="AF3" s="40" t="s">
        <v>263</v>
      </c>
      <c r="AG3" s="40" t="s">
        <v>263</v>
      </c>
      <c r="AH3" s="40" t="s">
        <v>263</v>
      </c>
      <c r="AI3" s="40" t="s">
        <v>263</v>
      </c>
      <c r="AJ3" s="40" t="s">
        <v>263</v>
      </c>
      <c r="AK3" s="40" t="s">
        <v>263</v>
      </c>
      <c r="AL3" s="40" t="s">
        <v>263</v>
      </c>
      <c r="AM3" s="40" t="s">
        <v>263</v>
      </c>
      <c r="AN3" s="40" t="s">
        <v>263</v>
      </c>
      <c r="AO3" s="40" t="s">
        <v>263</v>
      </c>
      <c r="AP3" s="40" t="s">
        <v>263</v>
      </c>
      <c r="AQ3" s="40" t="s">
        <v>263</v>
      </c>
      <c r="AR3" s="40" t="s">
        <v>263</v>
      </c>
      <c r="AS3" s="40" t="s">
        <v>263</v>
      </c>
      <c r="AT3" s="40" t="s">
        <v>263</v>
      </c>
      <c r="AU3" s="40" t="s">
        <v>263</v>
      </c>
      <c r="AV3" s="40" t="s">
        <v>263</v>
      </c>
      <c r="AW3" s="40" t="s">
        <v>263</v>
      </c>
      <c r="AX3" s="40" t="s">
        <v>263</v>
      </c>
      <c r="AY3" s="40" t="s">
        <v>263</v>
      </c>
      <c r="AZ3" s="40" t="s">
        <v>263</v>
      </c>
      <c r="BA3" s="40" t="s">
        <v>263</v>
      </c>
      <c r="BB3" s="40" t="s">
        <v>263</v>
      </c>
      <c r="BC3" s="40" t="s">
        <v>263</v>
      </c>
      <c r="BD3" s="40" t="s">
        <v>263</v>
      </c>
      <c r="BE3" s="40" t="s">
        <v>263</v>
      </c>
      <c r="BF3" s="40" t="s">
        <v>263</v>
      </c>
      <c r="BG3" s="40" t="s">
        <v>263</v>
      </c>
      <c r="BH3" s="40" t="s">
        <v>263</v>
      </c>
      <c r="BI3" s="40" t="s">
        <v>263</v>
      </c>
      <c r="BJ3" s="40" t="s">
        <v>263</v>
      </c>
      <c r="BK3" s="40" t="s">
        <v>263</v>
      </c>
      <c r="BL3" s="40" t="s">
        <v>263</v>
      </c>
      <c r="BM3" s="40" t="s">
        <v>263</v>
      </c>
      <c r="BN3" s="40" t="s">
        <v>263</v>
      </c>
      <c r="BO3" s="40" t="s">
        <v>263</v>
      </c>
      <c r="BP3" s="40" t="s">
        <v>263</v>
      </c>
      <c r="BQ3" s="40" t="s">
        <v>263</v>
      </c>
      <c r="BR3" s="40" t="s">
        <v>263</v>
      </c>
      <c r="BS3" s="40" t="s">
        <v>263</v>
      </c>
      <c r="BT3" s="40" t="s">
        <v>263</v>
      </c>
      <c r="BU3" s="40" t="s">
        <v>263</v>
      </c>
      <c r="BV3" s="40" t="s">
        <v>263</v>
      </c>
      <c r="BW3" s="40" t="s">
        <v>263</v>
      </c>
      <c r="BX3" s="40" t="s">
        <v>263</v>
      </c>
      <c r="BY3" s="40" t="s">
        <v>263</v>
      </c>
      <c r="BZ3" s="40" t="s">
        <v>263</v>
      </c>
      <c r="CA3" s="40" t="s">
        <v>263</v>
      </c>
      <c r="CB3" s="40" t="s">
        <v>264</v>
      </c>
      <c r="CC3" s="40" t="s">
        <v>264</v>
      </c>
      <c r="CD3" s="40" t="s">
        <v>264</v>
      </c>
      <c r="CE3" s="40" t="s">
        <v>264</v>
      </c>
      <c r="CF3" s="40" t="s">
        <v>264</v>
      </c>
      <c r="CG3" s="41" t="s">
        <v>264</v>
      </c>
    </row>
    <row r="4" spans="1:179" x14ac:dyDescent="0.35">
      <c r="A4" s="43"/>
      <c r="B4" s="211" t="s">
        <v>468</v>
      </c>
      <c r="C4" s="212"/>
      <c r="D4" s="213"/>
      <c r="E4" s="213"/>
      <c r="F4" s="213"/>
      <c r="G4" s="213"/>
      <c r="H4" s="213"/>
      <c r="I4" s="213"/>
      <c r="J4" s="213"/>
      <c r="K4" s="213"/>
      <c r="L4" s="213"/>
      <c r="M4" s="213"/>
      <c r="N4" s="213"/>
      <c r="O4" s="213"/>
      <c r="P4" s="213"/>
      <c r="Q4" s="213"/>
      <c r="R4" s="213"/>
      <c r="S4" s="213"/>
      <c r="T4" s="213"/>
      <c r="U4" s="213"/>
      <c r="V4" s="213"/>
      <c r="W4" s="213"/>
      <c r="X4" s="213"/>
      <c r="Y4" s="213"/>
      <c r="Z4" s="213"/>
      <c r="AA4" s="213"/>
      <c r="AB4" s="213"/>
      <c r="AC4" s="213"/>
      <c r="AD4" s="213"/>
      <c r="AE4" s="213"/>
      <c r="AF4" s="213"/>
      <c r="AG4" s="213"/>
      <c r="AH4" s="213"/>
      <c r="AI4" s="213"/>
      <c r="AJ4" s="213"/>
      <c r="AK4" s="213"/>
      <c r="AL4" s="213"/>
      <c r="AM4" s="213"/>
      <c r="AN4" s="213"/>
      <c r="AO4" s="213"/>
      <c r="AP4" s="213"/>
      <c r="AQ4" s="213"/>
      <c r="AR4" s="213"/>
      <c r="AS4" s="213"/>
      <c r="AT4" s="213"/>
      <c r="AU4" s="213"/>
      <c r="AV4" s="213"/>
      <c r="AW4" s="213"/>
      <c r="AX4" s="213"/>
      <c r="AY4" s="213"/>
      <c r="AZ4" s="213"/>
      <c r="BA4" s="213"/>
      <c r="BB4" s="213"/>
      <c r="BC4" s="213"/>
      <c r="BD4" s="213"/>
      <c r="BE4" s="213"/>
      <c r="BF4" s="213"/>
      <c r="BG4" s="213"/>
      <c r="BH4" s="213"/>
      <c r="BI4" s="213"/>
      <c r="BJ4" s="213"/>
      <c r="BK4" s="213"/>
      <c r="BL4" s="213"/>
      <c r="BM4" s="213"/>
      <c r="BN4" s="213"/>
      <c r="BO4" s="213"/>
      <c r="BP4" s="213"/>
      <c r="BQ4" s="213"/>
      <c r="BR4" s="213"/>
      <c r="BS4" s="213"/>
      <c r="BT4" s="213"/>
      <c r="BU4" s="213"/>
      <c r="BV4" s="213"/>
      <c r="BW4" s="213"/>
      <c r="BX4" s="213"/>
      <c r="BY4" s="213"/>
      <c r="BZ4" s="213"/>
      <c r="CA4" s="213"/>
      <c r="CB4" s="213"/>
      <c r="CC4" s="213"/>
      <c r="CD4" s="213"/>
      <c r="CE4" s="213"/>
      <c r="CF4" s="213"/>
      <c r="CG4" s="214"/>
    </row>
    <row r="5" spans="1:179" ht="27" customHeight="1" x14ac:dyDescent="0.35">
      <c r="B5" s="226" t="s">
        <v>536</v>
      </c>
      <c r="D5" s="215"/>
      <c r="E5" s="215"/>
      <c r="F5" s="215"/>
      <c r="G5" s="215"/>
      <c r="H5" s="215"/>
      <c r="I5" s="215"/>
      <c r="J5" s="215"/>
      <c r="K5" s="215"/>
      <c r="L5" s="215"/>
      <c r="M5" s="215"/>
      <c r="N5" s="215"/>
      <c r="O5" s="215"/>
      <c r="P5" s="215"/>
      <c r="Q5" s="215"/>
      <c r="R5" s="215"/>
      <c r="S5" s="215"/>
      <c r="T5" s="215"/>
      <c r="U5" s="215"/>
      <c r="V5" s="215"/>
      <c r="W5" s="215"/>
      <c r="X5" s="215"/>
      <c r="Y5" s="215"/>
      <c r="Z5" s="215"/>
      <c r="AA5" s="215"/>
      <c r="AB5" s="215"/>
      <c r="AC5" s="215"/>
      <c r="AD5" s="215"/>
      <c r="AE5" s="215"/>
      <c r="AF5" s="215"/>
      <c r="AG5" s="215"/>
      <c r="AH5" s="215"/>
      <c r="AI5" s="215"/>
      <c r="AJ5" s="215"/>
      <c r="AK5" s="215"/>
      <c r="AL5" s="215"/>
      <c r="AM5" s="215"/>
      <c r="AN5" s="215"/>
      <c r="AO5" s="215"/>
      <c r="AP5" s="215"/>
      <c r="AQ5" s="215"/>
      <c r="AR5" s="215"/>
      <c r="AS5" s="215"/>
      <c r="AT5" s="215"/>
      <c r="AU5" s="215"/>
      <c r="AV5" s="215"/>
      <c r="AW5" s="215"/>
      <c r="AX5" s="215"/>
      <c r="AY5" s="215"/>
      <c r="AZ5" s="215"/>
      <c r="BA5" s="215"/>
      <c r="BB5" s="215"/>
      <c r="BC5" s="215"/>
      <c r="BD5" s="215"/>
      <c r="BE5" s="215"/>
      <c r="BF5" s="215"/>
      <c r="BG5" s="215"/>
      <c r="BH5" s="263" t="s">
        <v>537</v>
      </c>
      <c r="BI5" s="215"/>
      <c r="BJ5" s="215"/>
      <c r="BK5" s="215"/>
      <c r="BL5" s="215"/>
      <c r="BM5" s="215"/>
      <c r="BN5" s="215"/>
      <c r="BO5" s="215"/>
      <c r="BP5" s="215"/>
      <c r="BQ5" s="215"/>
      <c r="BR5" s="215"/>
      <c r="BS5" s="215"/>
      <c r="BT5" s="215"/>
      <c r="BU5" s="215"/>
      <c r="BX5" s="227"/>
      <c r="BY5" s="227"/>
      <c r="BZ5" s="227"/>
      <c r="CA5" s="227"/>
      <c r="CB5" s="227"/>
      <c r="CC5" s="227"/>
      <c r="CD5" s="227"/>
      <c r="CE5" s="227"/>
      <c r="CF5" s="227"/>
      <c r="CG5" s="273"/>
    </row>
    <row r="6" spans="1:179" x14ac:dyDescent="0.35">
      <c r="B6" s="207" t="s">
        <v>578</v>
      </c>
      <c r="AH6" s="215">
        <v>0</v>
      </c>
      <c r="AI6" s="215">
        <v>1723</v>
      </c>
      <c r="AJ6" s="215">
        <v>1694</v>
      </c>
      <c r="AK6" s="215">
        <v>1738</v>
      </c>
      <c r="AL6" s="215">
        <v>1781</v>
      </c>
      <c r="AM6" s="215">
        <v>1651</v>
      </c>
      <c r="AN6" s="215">
        <v>1683</v>
      </c>
      <c r="AO6" s="215">
        <v>1717</v>
      </c>
      <c r="AP6" s="215">
        <v>1722</v>
      </c>
      <c r="AQ6" s="215">
        <v>1727</v>
      </c>
      <c r="AR6" s="215">
        <v>1719</v>
      </c>
      <c r="AS6" s="215">
        <v>1607</v>
      </c>
      <c r="AT6" s="215">
        <v>1675</v>
      </c>
      <c r="AU6" s="215">
        <v>1575</v>
      </c>
      <c r="AV6" s="215">
        <v>1643</v>
      </c>
      <c r="AW6" s="215">
        <v>1736</v>
      </c>
      <c r="AX6" s="215">
        <v>1765</v>
      </c>
      <c r="AY6" s="215">
        <v>1781</v>
      </c>
      <c r="AZ6" s="215">
        <v>1764</v>
      </c>
      <c r="BA6" s="215">
        <v>1705</v>
      </c>
      <c r="BB6" s="215">
        <v>1643</v>
      </c>
      <c r="BC6" s="215">
        <v>1620</v>
      </c>
      <c r="BD6" s="215">
        <v>1671</v>
      </c>
      <c r="BE6" s="215">
        <v>1750</v>
      </c>
      <c r="BF6" s="215">
        <v>1776</v>
      </c>
      <c r="BG6" s="215">
        <v>1979</v>
      </c>
      <c r="BH6" s="274">
        <v>2594</v>
      </c>
      <c r="BI6" s="215">
        <v>2700</v>
      </c>
      <c r="BJ6" s="215">
        <v>2729</v>
      </c>
      <c r="BK6" s="215">
        <v>2732</v>
      </c>
      <c r="BL6" s="215">
        <v>2724</v>
      </c>
      <c r="BM6" s="215">
        <v>2736</v>
      </c>
      <c r="BN6" s="215">
        <v>2718</v>
      </c>
      <c r="BO6" s="215">
        <v>2649</v>
      </c>
      <c r="BP6" s="215">
        <v>2505</v>
      </c>
      <c r="BQ6" s="215">
        <v>2380</v>
      </c>
      <c r="BR6" s="215">
        <v>2228</v>
      </c>
      <c r="BS6" s="215">
        <v>2098</v>
      </c>
      <c r="BT6" s="215">
        <v>1903</v>
      </c>
      <c r="BU6" s="215">
        <v>1792</v>
      </c>
      <c r="BV6" s="215">
        <v>1654</v>
      </c>
      <c r="BW6" s="215">
        <v>1563</v>
      </c>
      <c r="BX6" s="215">
        <v>1480</v>
      </c>
      <c r="BY6" s="215">
        <v>1410</v>
      </c>
      <c r="BZ6" s="215">
        <v>1374</v>
      </c>
      <c r="CA6" s="215">
        <v>1370</v>
      </c>
      <c r="CB6" s="215">
        <v>1346</v>
      </c>
      <c r="CC6" s="215">
        <v>1365</v>
      </c>
      <c r="CD6" s="215">
        <v>1304</v>
      </c>
      <c r="CE6" s="215">
        <v>1243</v>
      </c>
      <c r="CF6" s="215">
        <v>1212</v>
      </c>
      <c r="CG6" s="216">
        <v>1210</v>
      </c>
    </row>
    <row r="7" spans="1:179" x14ac:dyDescent="0.35">
      <c r="B7" s="207" t="s">
        <v>579</v>
      </c>
      <c r="AH7" s="215">
        <v>0</v>
      </c>
      <c r="AI7" s="215">
        <v>207</v>
      </c>
      <c r="AJ7" s="215">
        <v>205</v>
      </c>
      <c r="AK7" s="215">
        <v>221</v>
      </c>
      <c r="AL7" s="215">
        <v>240</v>
      </c>
      <c r="AM7" s="215">
        <v>241</v>
      </c>
      <c r="AN7" s="215">
        <v>273</v>
      </c>
      <c r="AO7" s="215">
        <v>301</v>
      </c>
      <c r="AP7" s="215">
        <v>327</v>
      </c>
      <c r="AQ7" s="215">
        <v>352</v>
      </c>
      <c r="AR7" s="215">
        <v>247</v>
      </c>
      <c r="AS7" s="215">
        <v>290</v>
      </c>
      <c r="AT7" s="215">
        <v>330</v>
      </c>
      <c r="AU7" s="215">
        <v>375</v>
      </c>
      <c r="AV7" s="215">
        <v>425</v>
      </c>
      <c r="AW7" s="215">
        <v>527</v>
      </c>
      <c r="AX7" s="215">
        <v>618</v>
      </c>
      <c r="AY7" s="215">
        <v>739</v>
      </c>
      <c r="AZ7" s="215">
        <v>786</v>
      </c>
      <c r="BA7" s="215">
        <v>849</v>
      </c>
      <c r="BB7" s="215">
        <v>898</v>
      </c>
      <c r="BC7" s="215">
        <v>932</v>
      </c>
      <c r="BD7" s="215">
        <v>994</v>
      </c>
      <c r="BE7" s="215">
        <v>1048</v>
      </c>
      <c r="BF7" s="215">
        <v>1091</v>
      </c>
      <c r="BG7" s="215">
        <v>1121</v>
      </c>
      <c r="BH7" s="274">
        <v>1213</v>
      </c>
      <c r="BI7" s="215">
        <v>1198</v>
      </c>
      <c r="BJ7" s="215">
        <v>1196</v>
      </c>
      <c r="BK7" s="215">
        <v>1196</v>
      </c>
      <c r="BL7" s="215">
        <v>1313</v>
      </c>
      <c r="BM7" s="215">
        <v>1446</v>
      </c>
      <c r="BN7" s="215">
        <v>1548</v>
      </c>
      <c r="BO7" s="215">
        <v>1658</v>
      </c>
      <c r="BP7" s="215">
        <v>1895</v>
      </c>
      <c r="BQ7" s="215">
        <v>2164</v>
      </c>
      <c r="BR7" s="215">
        <v>2373</v>
      </c>
      <c r="BS7" s="215">
        <v>2429</v>
      </c>
      <c r="BT7" s="215">
        <v>2408</v>
      </c>
      <c r="BU7" s="215">
        <v>2332</v>
      </c>
      <c r="BV7" s="215">
        <v>2168</v>
      </c>
      <c r="BW7" s="215">
        <v>1961</v>
      </c>
      <c r="BX7" s="215">
        <v>1875</v>
      </c>
      <c r="BY7" s="215">
        <v>1769</v>
      </c>
      <c r="BZ7" s="215">
        <v>1663</v>
      </c>
      <c r="CA7" s="215">
        <v>1573</v>
      </c>
      <c r="CB7" s="215">
        <v>1445</v>
      </c>
      <c r="CC7" s="215">
        <v>1010</v>
      </c>
      <c r="CD7" s="215">
        <v>783</v>
      </c>
      <c r="CE7" s="215">
        <v>800</v>
      </c>
      <c r="CF7" s="215">
        <v>805</v>
      </c>
      <c r="CG7" s="216">
        <v>801</v>
      </c>
    </row>
    <row r="8" spans="1:179" x14ac:dyDescent="0.35">
      <c r="B8" s="207" t="s">
        <v>580</v>
      </c>
      <c r="AH8" s="215">
        <v>0</v>
      </c>
      <c r="AI8" s="215">
        <v>306</v>
      </c>
      <c r="AJ8" s="215">
        <v>316</v>
      </c>
      <c r="AK8" s="215">
        <v>369</v>
      </c>
      <c r="AL8" s="215">
        <v>415</v>
      </c>
      <c r="AM8" s="215">
        <v>449</v>
      </c>
      <c r="AN8" s="215">
        <v>492</v>
      </c>
      <c r="AO8" s="215">
        <v>575</v>
      </c>
      <c r="AP8" s="215">
        <v>602</v>
      </c>
      <c r="AQ8" s="215">
        <v>629</v>
      </c>
      <c r="AR8" s="215">
        <v>694</v>
      </c>
      <c r="AS8" s="215">
        <v>756</v>
      </c>
      <c r="AT8" s="215">
        <v>793</v>
      </c>
      <c r="AU8" s="215">
        <v>871</v>
      </c>
      <c r="AV8" s="215">
        <v>957</v>
      </c>
      <c r="AW8" s="215">
        <v>1013</v>
      </c>
      <c r="AX8" s="215">
        <v>1039</v>
      </c>
      <c r="AY8" s="215">
        <v>1056</v>
      </c>
      <c r="AZ8" s="215">
        <v>1059</v>
      </c>
      <c r="BA8" s="215">
        <v>995</v>
      </c>
      <c r="BB8" s="215">
        <v>949</v>
      </c>
      <c r="BC8" s="215">
        <v>931</v>
      </c>
      <c r="BD8" s="215">
        <v>913</v>
      </c>
      <c r="BE8" s="215">
        <v>886</v>
      </c>
      <c r="BF8" s="215">
        <v>857</v>
      </c>
      <c r="BG8" s="215">
        <v>841</v>
      </c>
      <c r="BH8" s="274">
        <v>808</v>
      </c>
      <c r="BI8" s="215">
        <v>784</v>
      </c>
      <c r="BJ8" s="215">
        <v>776</v>
      </c>
      <c r="BK8" s="215">
        <v>753</v>
      </c>
      <c r="BL8" s="215">
        <v>737</v>
      </c>
      <c r="BM8" s="215">
        <v>706</v>
      </c>
      <c r="BN8" s="215">
        <v>653</v>
      </c>
      <c r="BO8" s="215">
        <v>589</v>
      </c>
      <c r="BP8" s="215">
        <v>534</v>
      </c>
      <c r="BQ8" s="215">
        <v>491</v>
      </c>
      <c r="BR8" s="215">
        <v>462</v>
      </c>
      <c r="BS8" s="215">
        <v>431</v>
      </c>
      <c r="BT8" s="215">
        <v>395</v>
      </c>
      <c r="BU8" s="215">
        <v>379</v>
      </c>
      <c r="BV8" s="215">
        <v>314</v>
      </c>
      <c r="BW8" s="215">
        <v>225</v>
      </c>
      <c r="BX8" s="215">
        <v>154</v>
      </c>
      <c r="BY8" s="215">
        <v>108</v>
      </c>
      <c r="BZ8" s="215">
        <v>77</v>
      </c>
      <c r="CA8" s="215">
        <v>57</v>
      </c>
      <c r="CB8" s="215">
        <v>16</v>
      </c>
      <c r="CC8" s="215">
        <v>0</v>
      </c>
      <c r="CD8" s="215">
        <v>0</v>
      </c>
      <c r="CE8" s="215">
        <v>0</v>
      </c>
      <c r="CF8" s="215">
        <v>0</v>
      </c>
      <c r="CG8" s="216">
        <v>0</v>
      </c>
    </row>
    <row r="9" spans="1:179" s="275" customFormat="1" x14ac:dyDescent="0.35">
      <c r="A9" s="217"/>
      <c r="B9" s="207" t="s">
        <v>581</v>
      </c>
      <c r="C9" s="207"/>
      <c r="D9" s="227"/>
      <c r="E9" s="227"/>
      <c r="F9" s="227"/>
      <c r="G9" s="227"/>
      <c r="H9" s="227"/>
      <c r="I9" s="227"/>
      <c r="J9" s="227"/>
      <c r="K9" s="227"/>
      <c r="L9" s="227"/>
      <c r="M9" s="227"/>
      <c r="N9" s="227"/>
      <c r="O9" s="227"/>
      <c r="P9" s="227"/>
      <c r="Q9" s="227"/>
      <c r="R9" s="227"/>
      <c r="S9" s="227"/>
      <c r="T9" s="227"/>
      <c r="U9" s="227"/>
      <c r="V9" s="227"/>
      <c r="W9" s="227"/>
      <c r="X9" s="227"/>
      <c r="Y9" s="227"/>
      <c r="Z9" s="227"/>
      <c r="AA9" s="227"/>
      <c r="AB9" s="227"/>
      <c r="AC9" s="227"/>
      <c r="AD9" s="227"/>
      <c r="AE9" s="227"/>
      <c r="AF9" s="227"/>
      <c r="AG9" s="227"/>
      <c r="AH9" s="215">
        <v>0</v>
      </c>
      <c r="AI9" s="215">
        <v>551</v>
      </c>
      <c r="AJ9" s="215">
        <v>746</v>
      </c>
      <c r="AK9" s="215">
        <v>1179</v>
      </c>
      <c r="AL9" s="215">
        <v>1611</v>
      </c>
      <c r="AM9" s="215">
        <v>1813</v>
      </c>
      <c r="AN9" s="215">
        <v>1885</v>
      </c>
      <c r="AO9" s="215">
        <v>1892</v>
      </c>
      <c r="AP9" s="215">
        <v>1832</v>
      </c>
      <c r="AQ9" s="215">
        <v>1578</v>
      </c>
      <c r="AR9" s="215">
        <v>1249</v>
      </c>
      <c r="AS9" s="215">
        <v>1031</v>
      </c>
      <c r="AT9" s="215">
        <v>1007</v>
      </c>
      <c r="AU9" s="215">
        <v>1441</v>
      </c>
      <c r="AV9" s="215">
        <v>1753</v>
      </c>
      <c r="AW9" s="215">
        <v>1790</v>
      </c>
      <c r="AX9" s="215">
        <v>1800</v>
      </c>
      <c r="AY9" s="215">
        <v>1659</v>
      </c>
      <c r="AZ9" s="215">
        <v>1437</v>
      </c>
      <c r="BA9" s="215">
        <v>987</v>
      </c>
      <c r="BB9" s="215">
        <v>869</v>
      </c>
      <c r="BC9" s="215">
        <v>913</v>
      </c>
      <c r="BD9" s="215">
        <v>785</v>
      </c>
      <c r="BE9" s="215">
        <v>686</v>
      </c>
      <c r="BF9" s="215">
        <v>665</v>
      </c>
      <c r="BG9" s="215">
        <v>649</v>
      </c>
      <c r="BH9" s="274">
        <v>602</v>
      </c>
      <c r="BI9" s="215">
        <v>647</v>
      </c>
      <c r="BJ9" s="215">
        <v>706</v>
      </c>
      <c r="BK9" s="215">
        <v>622</v>
      </c>
      <c r="BL9" s="215">
        <v>716</v>
      </c>
      <c r="BM9" s="215">
        <v>1103</v>
      </c>
      <c r="BN9" s="215">
        <v>1091</v>
      </c>
      <c r="BO9" s="215">
        <v>1227</v>
      </c>
      <c r="BP9" s="215">
        <v>1260</v>
      </c>
      <c r="BQ9" s="215">
        <v>1059</v>
      </c>
      <c r="BR9" s="215">
        <v>721</v>
      </c>
      <c r="BS9" s="215">
        <v>531</v>
      </c>
      <c r="BT9" s="215">
        <v>432</v>
      </c>
      <c r="BU9" s="215">
        <v>339</v>
      </c>
      <c r="BV9" s="215">
        <v>277</v>
      </c>
      <c r="BW9" s="215">
        <v>138</v>
      </c>
      <c r="BX9" s="215">
        <v>97</v>
      </c>
      <c r="BY9" s="215">
        <v>66</v>
      </c>
      <c r="BZ9" s="215">
        <v>42</v>
      </c>
      <c r="CA9" s="215">
        <v>28</v>
      </c>
      <c r="CB9" s="215">
        <v>15</v>
      </c>
      <c r="CC9" s="215">
        <v>0</v>
      </c>
      <c r="CD9" s="215">
        <v>0</v>
      </c>
      <c r="CE9" s="215">
        <v>0</v>
      </c>
      <c r="CF9" s="215">
        <v>0</v>
      </c>
      <c r="CG9" s="216">
        <v>0</v>
      </c>
      <c r="CH9" s="207"/>
      <c r="CI9" s="207"/>
      <c r="CJ9" s="207"/>
      <c r="CK9" s="207"/>
      <c r="CL9" s="207"/>
      <c r="CM9" s="207"/>
      <c r="CN9" s="207"/>
      <c r="CO9" s="207"/>
      <c r="CP9" s="207"/>
      <c r="CQ9" s="207"/>
      <c r="CR9" s="207"/>
      <c r="CS9" s="207"/>
      <c r="CT9" s="207"/>
      <c r="CU9" s="207"/>
      <c r="CV9" s="207"/>
      <c r="CW9" s="207"/>
      <c r="CX9" s="207"/>
      <c r="CY9" s="207"/>
      <c r="CZ9" s="207"/>
      <c r="DA9" s="207"/>
      <c r="DB9" s="207"/>
      <c r="DC9" s="207"/>
      <c r="DD9" s="207"/>
      <c r="DE9" s="207"/>
      <c r="DF9" s="207"/>
      <c r="DG9" s="207"/>
      <c r="DH9" s="207"/>
      <c r="DI9" s="207"/>
      <c r="DJ9" s="207"/>
      <c r="DK9" s="207"/>
      <c r="DL9" s="207"/>
      <c r="DM9" s="207"/>
      <c r="DN9" s="207"/>
      <c r="DO9" s="207"/>
      <c r="DP9" s="207"/>
      <c r="DQ9" s="207"/>
      <c r="DR9" s="207"/>
      <c r="DS9" s="207"/>
      <c r="DT9" s="207"/>
      <c r="DU9" s="207"/>
      <c r="DV9" s="207"/>
      <c r="DW9" s="207"/>
      <c r="DX9" s="207"/>
      <c r="DY9" s="207"/>
      <c r="DZ9" s="207"/>
      <c r="EA9" s="207"/>
      <c r="EB9" s="207"/>
      <c r="EC9" s="207"/>
      <c r="ED9" s="207"/>
      <c r="EE9" s="207"/>
      <c r="EF9" s="207"/>
      <c r="EG9" s="207"/>
      <c r="EH9" s="207"/>
      <c r="EI9" s="207"/>
      <c r="EJ9" s="207"/>
      <c r="EK9" s="207"/>
      <c r="EL9" s="207"/>
      <c r="EM9" s="207"/>
      <c r="EN9" s="207"/>
      <c r="EO9" s="207"/>
      <c r="EP9" s="207"/>
      <c r="EQ9" s="207"/>
      <c r="ER9" s="207"/>
      <c r="ES9" s="207"/>
      <c r="ET9" s="207"/>
      <c r="EU9" s="207"/>
      <c r="EV9" s="207"/>
      <c r="EW9" s="207"/>
      <c r="EX9" s="207"/>
      <c r="EY9" s="207"/>
      <c r="EZ9" s="207"/>
      <c r="FA9" s="207"/>
      <c r="FB9" s="207"/>
      <c r="FC9" s="207"/>
      <c r="FD9" s="207"/>
      <c r="FE9" s="207"/>
      <c r="FF9" s="207"/>
      <c r="FG9" s="207"/>
      <c r="FH9" s="207"/>
      <c r="FI9" s="207"/>
      <c r="FJ9" s="207"/>
      <c r="FK9" s="207"/>
      <c r="FL9" s="207"/>
      <c r="FM9" s="207"/>
      <c r="FN9" s="207"/>
      <c r="FO9" s="207"/>
      <c r="FP9" s="207"/>
      <c r="FQ9" s="207"/>
      <c r="FR9" s="207"/>
      <c r="FS9" s="207"/>
      <c r="FT9" s="207"/>
      <c r="FU9" s="207"/>
      <c r="FV9" s="207"/>
      <c r="FW9" s="207"/>
    </row>
    <row r="10" spans="1:179" x14ac:dyDescent="0.35">
      <c r="B10" s="207" t="s">
        <v>582</v>
      </c>
      <c r="AH10" s="215">
        <v>0</v>
      </c>
      <c r="AI10" s="215">
        <v>51</v>
      </c>
      <c r="AJ10" s="215">
        <v>49</v>
      </c>
      <c r="AK10" s="215">
        <v>77</v>
      </c>
      <c r="AL10" s="215">
        <v>110</v>
      </c>
      <c r="AM10" s="215">
        <v>182</v>
      </c>
      <c r="AN10" s="215">
        <v>208</v>
      </c>
      <c r="AO10" s="215">
        <v>224</v>
      </c>
      <c r="AP10" s="215">
        <v>228</v>
      </c>
      <c r="AQ10" s="215">
        <v>231</v>
      </c>
      <c r="AR10" s="215">
        <v>180</v>
      </c>
      <c r="AS10" s="215">
        <v>293</v>
      </c>
      <c r="AT10" s="215">
        <v>319</v>
      </c>
      <c r="AU10" s="215">
        <v>331</v>
      </c>
      <c r="AV10" s="215">
        <v>401</v>
      </c>
      <c r="AW10" s="215">
        <v>446</v>
      </c>
      <c r="AX10" s="215">
        <v>425</v>
      </c>
      <c r="AY10" s="215">
        <v>422</v>
      </c>
      <c r="AZ10" s="215">
        <v>444</v>
      </c>
      <c r="BA10" s="215">
        <v>394</v>
      </c>
      <c r="BB10" s="215">
        <v>345</v>
      </c>
      <c r="BC10" s="215">
        <v>339</v>
      </c>
      <c r="BD10" s="215">
        <v>323</v>
      </c>
      <c r="BE10" s="215">
        <v>301</v>
      </c>
      <c r="BF10" s="215">
        <v>265</v>
      </c>
      <c r="BG10" s="215">
        <v>256</v>
      </c>
      <c r="BH10" s="274">
        <v>166</v>
      </c>
      <c r="BI10" s="215">
        <v>160</v>
      </c>
      <c r="BJ10" s="215">
        <v>162</v>
      </c>
      <c r="BK10" s="215">
        <v>169</v>
      </c>
      <c r="BL10" s="215">
        <v>174</v>
      </c>
      <c r="BM10" s="215">
        <v>174</v>
      </c>
      <c r="BN10" s="215">
        <v>180</v>
      </c>
      <c r="BO10" s="215">
        <v>182</v>
      </c>
      <c r="BP10" s="215">
        <v>189</v>
      </c>
      <c r="BQ10" s="215">
        <v>196</v>
      </c>
      <c r="BR10" s="215">
        <v>199</v>
      </c>
      <c r="BS10" s="215">
        <v>202</v>
      </c>
      <c r="BT10" s="215">
        <v>202</v>
      </c>
      <c r="BU10" s="215">
        <v>204</v>
      </c>
      <c r="BV10" s="215">
        <v>179</v>
      </c>
      <c r="BW10" s="215">
        <v>134</v>
      </c>
      <c r="BX10" s="215">
        <v>118</v>
      </c>
      <c r="BY10" s="215">
        <v>101</v>
      </c>
      <c r="BZ10" s="215">
        <v>88</v>
      </c>
      <c r="CA10" s="215">
        <v>78</v>
      </c>
      <c r="CB10" s="215">
        <v>27</v>
      </c>
      <c r="CC10" s="215">
        <v>0</v>
      </c>
      <c r="CD10" s="215">
        <v>0</v>
      </c>
      <c r="CE10" s="215">
        <v>0</v>
      </c>
      <c r="CF10" s="215">
        <v>0</v>
      </c>
      <c r="CG10" s="216">
        <v>0</v>
      </c>
    </row>
    <row r="11" spans="1:179" ht="26.25" customHeight="1" x14ac:dyDescent="0.35">
      <c r="B11" s="249" t="s">
        <v>543</v>
      </c>
      <c r="AH11" s="215">
        <f>SUM(AH7:AH10)</f>
        <v>0</v>
      </c>
      <c r="AI11" s="215">
        <f t="shared" ref="AI11:CG11" si="0">SUM(AI7:AI10)</f>
        <v>1115</v>
      </c>
      <c r="AJ11" s="215">
        <f t="shared" si="0"/>
        <v>1316</v>
      </c>
      <c r="AK11" s="215">
        <f t="shared" si="0"/>
        <v>1846</v>
      </c>
      <c r="AL11" s="215">
        <f t="shared" si="0"/>
        <v>2376</v>
      </c>
      <c r="AM11" s="215">
        <f t="shared" si="0"/>
        <v>2685</v>
      </c>
      <c r="AN11" s="215">
        <f t="shared" si="0"/>
        <v>2858</v>
      </c>
      <c r="AO11" s="215">
        <f t="shared" si="0"/>
        <v>2992</v>
      </c>
      <c r="AP11" s="215">
        <f t="shared" si="0"/>
        <v>2989</v>
      </c>
      <c r="AQ11" s="215">
        <f t="shared" si="0"/>
        <v>2790</v>
      </c>
      <c r="AR11" s="215">
        <f t="shared" si="0"/>
        <v>2370</v>
      </c>
      <c r="AS11" s="215">
        <f t="shared" si="0"/>
        <v>2370</v>
      </c>
      <c r="AT11" s="215">
        <f t="shared" si="0"/>
        <v>2449</v>
      </c>
      <c r="AU11" s="215">
        <f t="shared" si="0"/>
        <v>3018</v>
      </c>
      <c r="AV11" s="215">
        <f t="shared" si="0"/>
        <v>3536</v>
      </c>
      <c r="AW11" s="215">
        <f t="shared" si="0"/>
        <v>3776</v>
      </c>
      <c r="AX11" s="215">
        <f t="shared" si="0"/>
        <v>3882</v>
      </c>
      <c r="AY11" s="215">
        <f t="shared" si="0"/>
        <v>3876</v>
      </c>
      <c r="AZ11" s="215">
        <f t="shared" si="0"/>
        <v>3726</v>
      </c>
      <c r="BA11" s="215">
        <f t="shared" si="0"/>
        <v>3225</v>
      </c>
      <c r="BB11" s="215">
        <f t="shared" si="0"/>
        <v>3061</v>
      </c>
      <c r="BC11" s="215">
        <f t="shared" si="0"/>
        <v>3115</v>
      </c>
      <c r="BD11" s="215">
        <f t="shared" si="0"/>
        <v>3015</v>
      </c>
      <c r="BE11" s="215">
        <f t="shared" si="0"/>
        <v>2921</v>
      </c>
      <c r="BF11" s="215">
        <f t="shared" si="0"/>
        <v>2878</v>
      </c>
      <c r="BG11" s="215">
        <f t="shared" si="0"/>
        <v>2867</v>
      </c>
      <c r="BH11" s="274">
        <f t="shared" si="0"/>
        <v>2789</v>
      </c>
      <c r="BI11" s="215">
        <f t="shared" si="0"/>
        <v>2789</v>
      </c>
      <c r="BJ11" s="215">
        <f t="shared" si="0"/>
        <v>2840</v>
      </c>
      <c r="BK11" s="215">
        <f t="shared" si="0"/>
        <v>2740</v>
      </c>
      <c r="BL11" s="215">
        <f t="shared" si="0"/>
        <v>2940</v>
      </c>
      <c r="BM11" s="215">
        <f t="shared" si="0"/>
        <v>3429</v>
      </c>
      <c r="BN11" s="215">
        <f t="shared" si="0"/>
        <v>3472</v>
      </c>
      <c r="BO11" s="215">
        <f t="shared" si="0"/>
        <v>3656</v>
      </c>
      <c r="BP11" s="215">
        <f t="shared" si="0"/>
        <v>3878</v>
      </c>
      <c r="BQ11" s="215">
        <f t="shared" si="0"/>
        <v>3910</v>
      </c>
      <c r="BR11" s="215">
        <f t="shared" si="0"/>
        <v>3755</v>
      </c>
      <c r="BS11" s="215">
        <f t="shared" si="0"/>
        <v>3593</v>
      </c>
      <c r="BT11" s="215">
        <f t="shared" si="0"/>
        <v>3437</v>
      </c>
      <c r="BU11" s="215">
        <f t="shared" si="0"/>
        <v>3254</v>
      </c>
      <c r="BV11" s="215">
        <f t="shared" si="0"/>
        <v>2938</v>
      </c>
      <c r="BW11" s="215">
        <f t="shared" si="0"/>
        <v>2458</v>
      </c>
      <c r="BX11" s="215">
        <f t="shared" si="0"/>
        <v>2244</v>
      </c>
      <c r="BY11" s="215">
        <f t="shared" si="0"/>
        <v>2044</v>
      </c>
      <c r="BZ11" s="215">
        <f t="shared" si="0"/>
        <v>1870</v>
      </c>
      <c r="CA11" s="215">
        <f t="shared" si="0"/>
        <v>1736</v>
      </c>
      <c r="CB11" s="215">
        <f t="shared" si="0"/>
        <v>1503</v>
      </c>
      <c r="CC11" s="215">
        <f t="shared" si="0"/>
        <v>1010</v>
      </c>
      <c r="CD11" s="215">
        <f t="shared" si="0"/>
        <v>783</v>
      </c>
      <c r="CE11" s="215">
        <f t="shared" si="0"/>
        <v>800</v>
      </c>
      <c r="CF11" s="215">
        <f t="shared" si="0"/>
        <v>805</v>
      </c>
      <c r="CG11" s="216">
        <f t="shared" si="0"/>
        <v>801</v>
      </c>
    </row>
    <row r="12" spans="1:179" x14ac:dyDescent="0.35">
      <c r="B12" s="207" t="s">
        <v>544</v>
      </c>
      <c r="AH12" s="215">
        <f>AH11+AH6</f>
        <v>0</v>
      </c>
      <c r="AI12" s="215">
        <f t="shared" ref="AI12:CG12" si="1">AI11+AI6</f>
        <v>2838</v>
      </c>
      <c r="AJ12" s="215">
        <f t="shared" si="1"/>
        <v>3010</v>
      </c>
      <c r="AK12" s="215">
        <f t="shared" si="1"/>
        <v>3584</v>
      </c>
      <c r="AL12" s="215">
        <f t="shared" si="1"/>
        <v>4157</v>
      </c>
      <c r="AM12" s="215">
        <f t="shared" si="1"/>
        <v>4336</v>
      </c>
      <c r="AN12" s="215">
        <f t="shared" si="1"/>
        <v>4541</v>
      </c>
      <c r="AO12" s="215">
        <f t="shared" si="1"/>
        <v>4709</v>
      </c>
      <c r="AP12" s="215">
        <f t="shared" si="1"/>
        <v>4711</v>
      </c>
      <c r="AQ12" s="215">
        <f t="shared" si="1"/>
        <v>4517</v>
      </c>
      <c r="AR12" s="215">
        <f t="shared" si="1"/>
        <v>4089</v>
      </c>
      <c r="AS12" s="215">
        <f t="shared" si="1"/>
        <v>3977</v>
      </c>
      <c r="AT12" s="215">
        <f t="shared" si="1"/>
        <v>4124</v>
      </c>
      <c r="AU12" s="215">
        <f t="shared" si="1"/>
        <v>4593</v>
      </c>
      <c r="AV12" s="215">
        <f t="shared" si="1"/>
        <v>5179</v>
      </c>
      <c r="AW12" s="215">
        <f t="shared" si="1"/>
        <v>5512</v>
      </c>
      <c r="AX12" s="215">
        <f t="shared" si="1"/>
        <v>5647</v>
      </c>
      <c r="AY12" s="215">
        <f t="shared" si="1"/>
        <v>5657</v>
      </c>
      <c r="AZ12" s="215">
        <f t="shared" si="1"/>
        <v>5490</v>
      </c>
      <c r="BA12" s="215">
        <f t="shared" si="1"/>
        <v>4930</v>
      </c>
      <c r="BB12" s="215">
        <f t="shared" si="1"/>
        <v>4704</v>
      </c>
      <c r="BC12" s="215">
        <f t="shared" si="1"/>
        <v>4735</v>
      </c>
      <c r="BD12" s="215">
        <f t="shared" si="1"/>
        <v>4686</v>
      </c>
      <c r="BE12" s="215">
        <f t="shared" si="1"/>
        <v>4671</v>
      </c>
      <c r="BF12" s="215">
        <f t="shared" si="1"/>
        <v>4654</v>
      </c>
      <c r="BG12" s="215">
        <f t="shared" si="1"/>
        <v>4846</v>
      </c>
      <c r="BH12" s="274">
        <f t="shared" si="1"/>
        <v>5383</v>
      </c>
      <c r="BI12" s="215">
        <f t="shared" si="1"/>
        <v>5489</v>
      </c>
      <c r="BJ12" s="215">
        <f t="shared" si="1"/>
        <v>5569</v>
      </c>
      <c r="BK12" s="215">
        <f t="shared" si="1"/>
        <v>5472</v>
      </c>
      <c r="BL12" s="215">
        <f t="shared" si="1"/>
        <v>5664</v>
      </c>
      <c r="BM12" s="215">
        <f t="shared" si="1"/>
        <v>6165</v>
      </c>
      <c r="BN12" s="215">
        <f t="shared" si="1"/>
        <v>6190</v>
      </c>
      <c r="BO12" s="215">
        <f t="shared" si="1"/>
        <v>6305</v>
      </c>
      <c r="BP12" s="215">
        <f t="shared" si="1"/>
        <v>6383</v>
      </c>
      <c r="BQ12" s="215">
        <f t="shared" si="1"/>
        <v>6290</v>
      </c>
      <c r="BR12" s="215">
        <f t="shared" si="1"/>
        <v>5983</v>
      </c>
      <c r="BS12" s="215">
        <f t="shared" si="1"/>
        <v>5691</v>
      </c>
      <c r="BT12" s="215">
        <f t="shared" si="1"/>
        <v>5340</v>
      </c>
      <c r="BU12" s="215">
        <f t="shared" si="1"/>
        <v>5046</v>
      </c>
      <c r="BV12" s="215">
        <f t="shared" si="1"/>
        <v>4592</v>
      </c>
      <c r="BW12" s="215">
        <f t="shared" si="1"/>
        <v>4021</v>
      </c>
      <c r="BX12" s="215">
        <f t="shared" si="1"/>
        <v>3724</v>
      </c>
      <c r="BY12" s="215">
        <f t="shared" si="1"/>
        <v>3454</v>
      </c>
      <c r="BZ12" s="215">
        <f t="shared" si="1"/>
        <v>3244</v>
      </c>
      <c r="CA12" s="215">
        <f t="shared" si="1"/>
        <v>3106</v>
      </c>
      <c r="CB12" s="215">
        <f t="shared" si="1"/>
        <v>2849</v>
      </c>
      <c r="CC12" s="215">
        <f t="shared" si="1"/>
        <v>2375</v>
      </c>
      <c r="CD12" s="215">
        <f t="shared" si="1"/>
        <v>2087</v>
      </c>
      <c r="CE12" s="215">
        <f t="shared" si="1"/>
        <v>2043</v>
      </c>
      <c r="CF12" s="215">
        <f t="shared" si="1"/>
        <v>2017</v>
      </c>
      <c r="CG12" s="216">
        <f t="shared" si="1"/>
        <v>2011</v>
      </c>
    </row>
    <row r="13" spans="1:179" ht="26.25" customHeight="1" x14ac:dyDescent="0.35">
      <c r="B13" s="226" t="s">
        <v>545</v>
      </c>
      <c r="AH13" s="215"/>
      <c r="AI13" s="215"/>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74"/>
      <c r="BI13" s="215"/>
      <c r="BJ13" s="215"/>
      <c r="BK13" s="215"/>
      <c r="BL13" s="215"/>
      <c r="BM13" s="215"/>
      <c r="BN13" s="215"/>
      <c r="BO13" s="215"/>
      <c r="BP13" s="215"/>
      <c r="BQ13" s="215"/>
      <c r="BR13" s="215"/>
      <c r="BS13" s="215"/>
      <c r="BT13" s="215"/>
      <c r="BU13" s="215"/>
      <c r="BV13" s="215"/>
      <c r="BW13" s="215"/>
      <c r="BX13" s="215"/>
      <c r="BY13" s="215"/>
      <c r="BZ13" s="215"/>
      <c r="CA13" s="215"/>
      <c r="CB13" s="215"/>
      <c r="CC13" s="215"/>
      <c r="CD13" s="215"/>
      <c r="CE13" s="215"/>
      <c r="CF13" s="215"/>
      <c r="CG13" s="216"/>
    </row>
    <row r="14" spans="1:179" x14ac:dyDescent="0.35">
      <c r="B14" s="207" t="s">
        <v>578</v>
      </c>
      <c r="AH14" s="215"/>
      <c r="AI14" s="215"/>
      <c r="AJ14" s="215"/>
      <c r="AK14" s="215"/>
      <c r="AL14" s="215"/>
      <c r="AM14" s="215"/>
      <c r="AN14" s="215"/>
      <c r="AO14" s="215"/>
      <c r="AP14" s="215"/>
      <c r="AQ14" s="215"/>
      <c r="AR14" s="215"/>
      <c r="AS14" s="215"/>
      <c r="AT14" s="215"/>
      <c r="AU14" s="215"/>
      <c r="AV14" s="215"/>
      <c r="AW14" s="215"/>
      <c r="AX14" s="215"/>
      <c r="AY14" s="215"/>
      <c r="AZ14" s="215"/>
      <c r="BA14" s="215">
        <v>0</v>
      </c>
      <c r="BB14" s="215">
        <v>0</v>
      </c>
      <c r="BC14" s="215">
        <v>0</v>
      </c>
      <c r="BD14" s="215">
        <v>0</v>
      </c>
      <c r="BE14" s="215">
        <v>0</v>
      </c>
      <c r="BF14" s="215">
        <v>0</v>
      </c>
      <c r="BG14" s="215">
        <v>0</v>
      </c>
      <c r="BH14" s="274">
        <v>116</v>
      </c>
      <c r="BI14" s="215">
        <v>122</v>
      </c>
      <c r="BJ14" s="215">
        <v>121</v>
      </c>
      <c r="BK14" s="215">
        <v>120</v>
      </c>
      <c r="BL14" s="215">
        <v>118</v>
      </c>
      <c r="BM14" s="215">
        <v>121</v>
      </c>
      <c r="BN14" s="215">
        <v>119</v>
      </c>
      <c r="BO14" s="215">
        <v>111</v>
      </c>
      <c r="BP14" s="215">
        <v>99</v>
      </c>
      <c r="BQ14" s="215">
        <v>88</v>
      </c>
      <c r="BR14" s="215">
        <v>79</v>
      </c>
      <c r="BS14" s="215">
        <v>71</v>
      </c>
      <c r="BT14" s="215">
        <v>49</v>
      </c>
      <c r="BU14" s="215">
        <v>45</v>
      </c>
      <c r="BV14" s="215"/>
      <c r="BW14" s="215"/>
      <c r="BX14" s="215"/>
      <c r="BY14" s="215"/>
      <c r="BZ14" s="215"/>
      <c r="CA14" s="215"/>
      <c r="CB14" s="215"/>
      <c r="CC14" s="215"/>
      <c r="CD14" s="215"/>
      <c r="CE14" s="215"/>
      <c r="CF14" s="215"/>
      <c r="CG14" s="216"/>
    </row>
    <row r="15" spans="1:179" x14ac:dyDescent="0.35">
      <c r="B15" s="207" t="s">
        <v>579</v>
      </c>
      <c r="AH15" s="215"/>
      <c r="AI15" s="215"/>
      <c r="AJ15" s="215"/>
      <c r="AK15" s="215"/>
      <c r="AL15" s="215"/>
      <c r="AM15" s="215"/>
      <c r="AN15" s="215"/>
      <c r="AO15" s="215"/>
      <c r="AP15" s="215"/>
      <c r="AQ15" s="215"/>
      <c r="AR15" s="215"/>
      <c r="AS15" s="215"/>
      <c r="AT15" s="215"/>
      <c r="AU15" s="215"/>
      <c r="AV15" s="215"/>
      <c r="AW15" s="215"/>
      <c r="AX15" s="215"/>
      <c r="AY15" s="215"/>
      <c r="AZ15" s="215"/>
      <c r="BA15" s="215">
        <v>0</v>
      </c>
      <c r="BB15" s="215">
        <v>0</v>
      </c>
      <c r="BC15" s="215">
        <v>0</v>
      </c>
      <c r="BD15" s="215">
        <v>0</v>
      </c>
      <c r="BE15" s="215">
        <v>0</v>
      </c>
      <c r="BF15" s="215">
        <v>0</v>
      </c>
      <c r="BG15" s="215">
        <v>0</v>
      </c>
      <c r="BH15" s="274">
        <v>70</v>
      </c>
      <c r="BI15" s="215">
        <v>66</v>
      </c>
      <c r="BJ15" s="215">
        <v>61</v>
      </c>
      <c r="BK15" s="215">
        <v>57</v>
      </c>
      <c r="BL15" s="215">
        <v>53</v>
      </c>
      <c r="BM15" s="215">
        <v>58</v>
      </c>
      <c r="BN15" s="215">
        <v>65</v>
      </c>
      <c r="BO15" s="215">
        <v>61</v>
      </c>
      <c r="BP15" s="215">
        <v>60</v>
      </c>
      <c r="BQ15" s="215">
        <v>57</v>
      </c>
      <c r="BR15" s="215">
        <v>55</v>
      </c>
      <c r="BS15" s="215">
        <v>52</v>
      </c>
      <c r="BT15" s="215">
        <v>51</v>
      </c>
      <c r="BU15" s="215">
        <v>50</v>
      </c>
      <c r="BV15" s="215"/>
      <c r="BW15" s="215"/>
      <c r="BX15" s="215"/>
      <c r="BY15" s="215"/>
      <c r="BZ15" s="215"/>
      <c r="CA15" s="215"/>
      <c r="CB15" s="215"/>
      <c r="CC15" s="215"/>
      <c r="CD15" s="215"/>
      <c r="CE15" s="215"/>
      <c r="CF15" s="215"/>
      <c r="CG15" s="216"/>
    </row>
    <row r="16" spans="1:179" x14ac:dyDescent="0.35">
      <c r="B16" s="207" t="s">
        <v>580</v>
      </c>
      <c r="D16" s="207"/>
      <c r="E16" s="207"/>
      <c r="F16" s="207"/>
      <c r="G16" s="207"/>
      <c r="H16" s="207"/>
      <c r="I16" s="207"/>
      <c r="J16" s="207"/>
      <c r="K16" s="207"/>
      <c r="L16" s="207"/>
      <c r="M16" s="207"/>
      <c r="N16" s="207"/>
      <c r="O16" s="207"/>
      <c r="P16" s="207"/>
      <c r="Q16" s="207"/>
      <c r="R16" s="207"/>
      <c r="S16" s="207"/>
      <c r="T16" s="207"/>
      <c r="U16" s="207"/>
      <c r="V16" s="207"/>
      <c r="W16" s="207"/>
      <c r="X16" s="207"/>
      <c r="Y16" s="207"/>
      <c r="Z16" s="207"/>
      <c r="AA16" s="207"/>
      <c r="AB16" s="207"/>
      <c r="AC16" s="207"/>
      <c r="AD16" s="207"/>
      <c r="AE16" s="207"/>
      <c r="AF16" s="207"/>
      <c r="AG16" s="207"/>
      <c r="AH16" s="207"/>
      <c r="AI16" s="207"/>
      <c r="AJ16" s="207"/>
      <c r="AK16" s="207"/>
      <c r="AL16" s="207"/>
      <c r="AM16" s="207"/>
      <c r="AN16" s="207"/>
      <c r="AO16" s="207"/>
      <c r="AP16" s="207"/>
      <c r="AQ16" s="207"/>
      <c r="AR16" s="207"/>
      <c r="AS16" s="207"/>
      <c r="AT16" s="207"/>
      <c r="AU16" s="207"/>
      <c r="AV16" s="207"/>
      <c r="AW16" s="207"/>
      <c r="AX16" s="207"/>
      <c r="AY16" s="207"/>
      <c r="AZ16" s="207"/>
      <c r="BA16" s="207"/>
      <c r="BB16" s="207"/>
      <c r="BC16" s="207"/>
      <c r="BD16" s="207"/>
      <c r="BE16" s="207"/>
      <c r="BF16" s="207"/>
      <c r="BG16" s="207"/>
      <c r="BH16" s="274">
        <v>28</v>
      </c>
      <c r="BI16" s="215">
        <v>25</v>
      </c>
      <c r="BJ16" s="215">
        <v>23</v>
      </c>
      <c r="BK16" s="215">
        <v>19</v>
      </c>
      <c r="BL16" s="215">
        <v>17</v>
      </c>
      <c r="BM16" s="215">
        <v>17</v>
      </c>
      <c r="BN16" s="215">
        <v>16</v>
      </c>
      <c r="BO16" s="215">
        <v>15</v>
      </c>
      <c r="BP16" s="215">
        <v>11</v>
      </c>
      <c r="BQ16" s="215">
        <v>8</v>
      </c>
      <c r="BR16" s="215">
        <v>8</v>
      </c>
      <c r="BS16" s="215">
        <v>7</v>
      </c>
      <c r="BT16" s="215">
        <v>6</v>
      </c>
      <c r="BU16" s="215">
        <v>6</v>
      </c>
      <c r="BV16" s="207"/>
      <c r="BW16" s="207"/>
      <c r="CG16" s="276"/>
    </row>
    <row r="17" spans="2:85" x14ac:dyDescent="0.35">
      <c r="B17" s="207" t="s">
        <v>581</v>
      </c>
      <c r="AH17" s="215"/>
      <c r="AI17" s="215"/>
      <c r="AJ17" s="215"/>
      <c r="AK17" s="215"/>
      <c r="AL17" s="215"/>
      <c r="AM17" s="215"/>
      <c r="AN17" s="215"/>
      <c r="AO17" s="215"/>
      <c r="AP17" s="215"/>
      <c r="AQ17" s="215"/>
      <c r="AR17" s="215"/>
      <c r="AS17" s="215"/>
      <c r="AT17" s="215"/>
      <c r="AU17" s="215"/>
      <c r="AV17" s="215"/>
      <c r="AW17" s="215"/>
      <c r="AX17" s="215"/>
      <c r="AY17" s="215"/>
      <c r="AZ17" s="215"/>
      <c r="BA17" s="215">
        <v>0</v>
      </c>
      <c r="BB17" s="215">
        <v>0</v>
      </c>
      <c r="BC17" s="215">
        <v>0</v>
      </c>
      <c r="BD17" s="215">
        <v>0</v>
      </c>
      <c r="BE17" s="215">
        <v>0</v>
      </c>
      <c r="BF17" s="215">
        <v>0</v>
      </c>
      <c r="BG17" s="215">
        <v>0</v>
      </c>
      <c r="BH17" s="274">
        <v>12</v>
      </c>
      <c r="BI17" s="215">
        <v>10</v>
      </c>
      <c r="BJ17" s="215">
        <v>10</v>
      </c>
      <c r="BK17" s="215">
        <v>8</v>
      </c>
      <c r="BL17" s="215">
        <v>9</v>
      </c>
      <c r="BM17" s="215">
        <v>29</v>
      </c>
      <c r="BN17" s="215">
        <v>33</v>
      </c>
      <c r="BO17" s="215">
        <v>28</v>
      </c>
      <c r="BP17" s="215">
        <v>24</v>
      </c>
      <c r="BQ17" s="215">
        <v>16</v>
      </c>
      <c r="BR17" s="215">
        <v>9</v>
      </c>
      <c r="BS17" s="215">
        <v>6</v>
      </c>
      <c r="BT17" s="215">
        <v>3</v>
      </c>
      <c r="BU17" s="215">
        <v>2</v>
      </c>
      <c r="BV17" s="215"/>
      <c r="BW17" s="215"/>
      <c r="BX17" s="215"/>
      <c r="BY17" s="215"/>
      <c r="BZ17" s="215"/>
      <c r="CA17" s="215"/>
      <c r="CB17" s="215"/>
      <c r="CC17" s="215"/>
      <c r="CD17" s="215"/>
      <c r="CE17" s="215"/>
      <c r="CF17" s="215"/>
      <c r="CG17" s="216"/>
    </row>
    <row r="18" spans="2:85" x14ac:dyDescent="0.35">
      <c r="B18" s="207" t="s">
        <v>582</v>
      </c>
      <c r="AH18" s="215"/>
      <c r="AI18" s="215"/>
      <c r="AJ18" s="215"/>
      <c r="AK18" s="215"/>
      <c r="AL18" s="215"/>
      <c r="AM18" s="215"/>
      <c r="AN18" s="215"/>
      <c r="AO18" s="215"/>
      <c r="AP18" s="215"/>
      <c r="AQ18" s="215"/>
      <c r="AR18" s="215"/>
      <c r="AS18" s="215"/>
      <c r="AT18" s="215"/>
      <c r="AU18" s="215"/>
      <c r="AV18" s="215"/>
      <c r="AW18" s="215"/>
      <c r="AX18" s="215"/>
      <c r="AY18" s="215"/>
      <c r="AZ18" s="215"/>
      <c r="BA18" s="215">
        <v>0</v>
      </c>
      <c r="BB18" s="215">
        <v>0</v>
      </c>
      <c r="BC18" s="215">
        <v>0</v>
      </c>
      <c r="BD18" s="215">
        <v>0</v>
      </c>
      <c r="BE18" s="215">
        <v>0</v>
      </c>
      <c r="BF18" s="215">
        <v>0</v>
      </c>
      <c r="BG18" s="215">
        <v>0</v>
      </c>
      <c r="BH18" s="274">
        <v>11</v>
      </c>
      <c r="BI18" s="215">
        <v>10</v>
      </c>
      <c r="BJ18" s="215">
        <v>10</v>
      </c>
      <c r="BK18" s="215">
        <v>10</v>
      </c>
      <c r="BL18" s="215">
        <v>10</v>
      </c>
      <c r="BM18" s="215">
        <v>10</v>
      </c>
      <c r="BN18" s="215">
        <v>8</v>
      </c>
      <c r="BO18" s="215">
        <v>8</v>
      </c>
      <c r="BP18" s="215">
        <v>9</v>
      </c>
      <c r="BQ18" s="215">
        <v>9</v>
      </c>
      <c r="BR18" s="215">
        <v>8</v>
      </c>
      <c r="BS18" s="215">
        <v>8</v>
      </c>
      <c r="BT18" s="215">
        <v>8</v>
      </c>
      <c r="BU18" s="215">
        <v>8</v>
      </c>
      <c r="BV18" s="215"/>
      <c r="BW18" s="215"/>
      <c r="BX18" s="215"/>
      <c r="BY18" s="215"/>
      <c r="BZ18" s="215"/>
      <c r="CA18" s="215"/>
      <c r="CB18" s="215"/>
      <c r="CC18" s="215"/>
      <c r="CD18" s="215"/>
      <c r="CE18" s="215"/>
      <c r="CF18" s="215"/>
      <c r="CG18" s="216"/>
    </row>
    <row r="19" spans="2:85" ht="26.25" customHeight="1" x14ac:dyDescent="0.35">
      <c r="B19" s="249" t="s">
        <v>543</v>
      </c>
      <c r="AH19" s="215"/>
      <c r="AI19" s="215"/>
      <c r="AJ19" s="215"/>
      <c r="AK19" s="215"/>
      <c r="AL19" s="215"/>
      <c r="AM19" s="215"/>
      <c r="AN19" s="215"/>
      <c r="AO19" s="215"/>
      <c r="AP19" s="215"/>
      <c r="AQ19" s="215"/>
      <c r="AR19" s="215"/>
      <c r="AS19" s="215"/>
      <c r="AT19" s="215"/>
      <c r="AU19" s="215"/>
      <c r="AV19" s="215"/>
      <c r="AW19" s="215"/>
      <c r="AX19" s="215"/>
      <c r="AY19" s="215"/>
      <c r="AZ19" s="215"/>
      <c r="BA19" s="215">
        <f t="shared" ref="BA19:BU19" si="2">SUM(BA15:BA18)</f>
        <v>0</v>
      </c>
      <c r="BB19" s="215">
        <f t="shared" si="2"/>
        <v>0</v>
      </c>
      <c r="BC19" s="215">
        <f t="shared" si="2"/>
        <v>0</v>
      </c>
      <c r="BD19" s="215">
        <f t="shared" si="2"/>
        <v>0</v>
      </c>
      <c r="BE19" s="215">
        <f t="shared" si="2"/>
        <v>0</v>
      </c>
      <c r="BF19" s="215">
        <f t="shared" si="2"/>
        <v>0</v>
      </c>
      <c r="BG19" s="215">
        <f t="shared" si="2"/>
        <v>0</v>
      </c>
      <c r="BH19" s="274">
        <f t="shared" si="2"/>
        <v>121</v>
      </c>
      <c r="BI19" s="215">
        <f t="shared" si="2"/>
        <v>111</v>
      </c>
      <c r="BJ19" s="215">
        <f t="shared" si="2"/>
        <v>104</v>
      </c>
      <c r="BK19" s="215">
        <f t="shared" si="2"/>
        <v>94</v>
      </c>
      <c r="BL19" s="215">
        <f t="shared" si="2"/>
        <v>89</v>
      </c>
      <c r="BM19" s="215">
        <f t="shared" si="2"/>
        <v>114</v>
      </c>
      <c r="BN19" s="215">
        <f t="shared" si="2"/>
        <v>122</v>
      </c>
      <c r="BO19" s="215">
        <f t="shared" si="2"/>
        <v>112</v>
      </c>
      <c r="BP19" s="215">
        <f t="shared" si="2"/>
        <v>104</v>
      </c>
      <c r="BQ19" s="215">
        <f t="shared" si="2"/>
        <v>90</v>
      </c>
      <c r="BR19" s="215">
        <f t="shared" si="2"/>
        <v>80</v>
      </c>
      <c r="BS19" s="215">
        <f t="shared" si="2"/>
        <v>73</v>
      </c>
      <c r="BT19" s="215">
        <f t="shared" si="2"/>
        <v>68</v>
      </c>
      <c r="BU19" s="215">
        <f t="shared" si="2"/>
        <v>66</v>
      </c>
      <c r="BV19" s="215"/>
      <c r="BW19" s="215"/>
      <c r="BX19" s="215"/>
      <c r="BY19" s="215"/>
      <c r="BZ19" s="215"/>
      <c r="CA19" s="215"/>
      <c r="CB19" s="215"/>
      <c r="CC19" s="215"/>
      <c r="CD19" s="215"/>
      <c r="CE19" s="215"/>
      <c r="CF19" s="215"/>
      <c r="CG19" s="216"/>
    </row>
    <row r="20" spans="2:85" x14ac:dyDescent="0.35">
      <c r="B20" s="207" t="s">
        <v>544</v>
      </c>
      <c r="AH20" s="215"/>
      <c r="AI20" s="215"/>
      <c r="AJ20" s="215"/>
      <c r="AK20" s="215"/>
      <c r="AL20" s="215"/>
      <c r="AM20" s="215"/>
      <c r="AN20" s="215"/>
      <c r="AO20" s="215"/>
      <c r="AP20" s="215"/>
      <c r="AQ20" s="215"/>
      <c r="AR20" s="215"/>
      <c r="AS20" s="215"/>
      <c r="AT20" s="215"/>
      <c r="AU20" s="215"/>
      <c r="AV20" s="215"/>
      <c r="AW20" s="215"/>
      <c r="AX20" s="215"/>
      <c r="AY20" s="215"/>
      <c r="AZ20" s="215"/>
      <c r="BA20" s="215">
        <f t="shared" ref="BA20:BU20" si="3">BA19+BA14</f>
        <v>0</v>
      </c>
      <c r="BB20" s="215">
        <f t="shared" si="3"/>
        <v>0</v>
      </c>
      <c r="BC20" s="215">
        <f t="shared" si="3"/>
        <v>0</v>
      </c>
      <c r="BD20" s="215">
        <f t="shared" si="3"/>
        <v>0</v>
      </c>
      <c r="BE20" s="215">
        <f t="shared" si="3"/>
        <v>0</v>
      </c>
      <c r="BF20" s="215">
        <f t="shared" si="3"/>
        <v>0</v>
      </c>
      <c r="BG20" s="215">
        <f t="shared" si="3"/>
        <v>0</v>
      </c>
      <c r="BH20" s="274">
        <f t="shared" si="3"/>
        <v>237</v>
      </c>
      <c r="BI20" s="215">
        <f t="shared" si="3"/>
        <v>233</v>
      </c>
      <c r="BJ20" s="215">
        <f t="shared" si="3"/>
        <v>225</v>
      </c>
      <c r="BK20" s="215">
        <f t="shared" si="3"/>
        <v>214</v>
      </c>
      <c r="BL20" s="215">
        <f t="shared" si="3"/>
        <v>207</v>
      </c>
      <c r="BM20" s="215">
        <f t="shared" si="3"/>
        <v>235</v>
      </c>
      <c r="BN20" s="215">
        <f t="shared" si="3"/>
        <v>241</v>
      </c>
      <c r="BO20" s="215">
        <f t="shared" si="3"/>
        <v>223</v>
      </c>
      <c r="BP20" s="215">
        <f t="shared" si="3"/>
        <v>203</v>
      </c>
      <c r="BQ20" s="215">
        <f t="shared" si="3"/>
        <v>178</v>
      </c>
      <c r="BR20" s="215">
        <f t="shared" si="3"/>
        <v>159</v>
      </c>
      <c r="BS20" s="215">
        <f t="shared" si="3"/>
        <v>144</v>
      </c>
      <c r="BT20" s="215">
        <f t="shared" si="3"/>
        <v>117</v>
      </c>
      <c r="BU20" s="215">
        <f t="shared" si="3"/>
        <v>111</v>
      </c>
      <c r="BV20" s="215"/>
      <c r="BW20" s="215"/>
      <c r="BX20" s="215"/>
      <c r="BY20" s="215"/>
      <c r="BZ20" s="215"/>
      <c r="CA20" s="215"/>
      <c r="CB20" s="215"/>
      <c r="CC20" s="215"/>
      <c r="CD20" s="215"/>
      <c r="CE20" s="215"/>
      <c r="CF20" s="215"/>
      <c r="CG20" s="216"/>
    </row>
    <row r="21" spans="2:85" ht="26.25" customHeight="1" x14ac:dyDescent="0.35">
      <c r="B21" s="226" t="s">
        <v>553</v>
      </c>
      <c r="AH21" s="215"/>
      <c r="AI21" s="215"/>
      <c r="AJ21" s="215"/>
      <c r="AK21" s="215"/>
      <c r="AL21" s="215"/>
      <c r="AM21" s="215"/>
      <c r="AN21" s="215"/>
      <c r="AO21" s="215"/>
      <c r="AP21" s="215"/>
      <c r="AQ21" s="215"/>
      <c r="AR21" s="215"/>
      <c r="AS21" s="215"/>
      <c r="AT21" s="215"/>
      <c r="AU21" s="215"/>
      <c r="AV21" s="215"/>
      <c r="AW21" s="215"/>
      <c r="AX21" s="215"/>
      <c r="AY21" s="215"/>
      <c r="AZ21" s="215"/>
      <c r="BA21" s="215"/>
      <c r="BB21" s="215"/>
      <c r="BC21" s="215"/>
      <c r="BD21" s="215"/>
      <c r="BE21" s="215"/>
      <c r="BF21" s="215"/>
      <c r="BG21" s="215"/>
      <c r="BH21" s="215"/>
      <c r="BI21" s="215"/>
      <c r="BJ21" s="215"/>
      <c r="BK21" s="215"/>
      <c r="BL21" s="215"/>
      <c r="BM21" s="215"/>
      <c r="BN21" s="215"/>
      <c r="BO21" s="215"/>
      <c r="BP21" s="215"/>
      <c r="BQ21" s="215"/>
      <c r="BR21" s="215"/>
      <c r="BS21" s="215"/>
      <c r="BT21" s="215"/>
      <c r="BU21" s="215"/>
      <c r="BV21" s="215"/>
      <c r="BW21" s="215"/>
      <c r="BX21" s="215"/>
      <c r="BY21" s="215"/>
      <c r="BZ21" s="215"/>
      <c r="CA21" s="215"/>
      <c r="CB21" s="215"/>
      <c r="CC21" s="215"/>
      <c r="CD21" s="215"/>
      <c r="CE21" s="215"/>
      <c r="CF21" s="215"/>
      <c r="CG21" s="216"/>
    </row>
    <row r="22" spans="2:85" x14ac:dyDescent="0.35">
      <c r="B22" s="207" t="s">
        <v>583</v>
      </c>
      <c r="AH22" s="215">
        <v>0</v>
      </c>
      <c r="AI22" s="215">
        <v>0</v>
      </c>
      <c r="AJ22" s="215">
        <v>96</v>
      </c>
      <c r="AK22" s="215">
        <v>124</v>
      </c>
      <c r="AL22" s="215">
        <v>165</v>
      </c>
      <c r="AM22" s="215">
        <v>195</v>
      </c>
      <c r="AN22" s="215">
        <v>201</v>
      </c>
      <c r="AO22" s="215">
        <v>200</v>
      </c>
      <c r="AP22" s="215">
        <v>210</v>
      </c>
      <c r="AQ22" s="215">
        <v>217</v>
      </c>
      <c r="AR22" s="215">
        <v>277</v>
      </c>
      <c r="AS22" s="215">
        <v>308</v>
      </c>
      <c r="AT22" s="215">
        <v>327</v>
      </c>
      <c r="AU22" s="215">
        <v>365</v>
      </c>
      <c r="AV22" s="215">
        <v>431</v>
      </c>
      <c r="AW22" s="215">
        <v>512</v>
      </c>
      <c r="AX22" s="215">
        <v>575</v>
      </c>
      <c r="AY22" s="215">
        <v>638</v>
      </c>
      <c r="AZ22" s="215">
        <v>714</v>
      </c>
      <c r="BA22" s="215">
        <v>758</v>
      </c>
      <c r="BB22" s="215">
        <v>782</v>
      </c>
      <c r="BC22" s="215">
        <v>537</v>
      </c>
      <c r="BD22" s="215">
        <v>0</v>
      </c>
      <c r="BE22" s="215">
        <v>0</v>
      </c>
      <c r="BF22" s="215">
        <v>0</v>
      </c>
      <c r="BG22" s="215">
        <v>0</v>
      </c>
      <c r="BH22" s="215">
        <v>0</v>
      </c>
      <c r="BI22" s="215">
        <v>0</v>
      </c>
      <c r="BJ22" s="215">
        <v>0</v>
      </c>
      <c r="BK22" s="215">
        <v>0</v>
      </c>
      <c r="BL22" s="215">
        <v>0</v>
      </c>
      <c r="BM22" s="215">
        <v>0</v>
      </c>
      <c r="BN22" s="215">
        <v>0</v>
      </c>
      <c r="BO22" s="215">
        <v>0</v>
      </c>
      <c r="BP22" s="215">
        <v>0</v>
      </c>
      <c r="BQ22" s="215">
        <v>0</v>
      </c>
      <c r="BR22" s="215">
        <v>0</v>
      </c>
      <c r="BS22" s="215">
        <v>0</v>
      </c>
      <c r="BT22" s="215">
        <v>0</v>
      </c>
      <c r="BU22" s="215">
        <v>0</v>
      </c>
      <c r="BV22" s="215">
        <v>0</v>
      </c>
      <c r="BW22" s="215">
        <v>0</v>
      </c>
      <c r="BX22" s="215">
        <v>0</v>
      </c>
      <c r="BY22" s="215">
        <v>0</v>
      </c>
      <c r="BZ22" s="215">
        <v>0</v>
      </c>
      <c r="CA22" s="215">
        <v>0</v>
      </c>
      <c r="CB22" s="215">
        <v>0</v>
      </c>
      <c r="CC22" s="215">
        <v>0</v>
      </c>
      <c r="CD22" s="215">
        <v>0</v>
      </c>
      <c r="CE22" s="215">
        <v>0</v>
      </c>
      <c r="CF22" s="215">
        <v>0</v>
      </c>
      <c r="CG22" s="216">
        <v>0</v>
      </c>
    </row>
    <row r="23" spans="2:85" x14ac:dyDescent="0.35">
      <c r="B23" s="207" t="s">
        <v>584</v>
      </c>
      <c r="AH23" s="215">
        <v>0</v>
      </c>
      <c r="AI23" s="215">
        <v>0</v>
      </c>
      <c r="AJ23" s="215">
        <v>51</v>
      </c>
      <c r="AK23" s="215">
        <v>60</v>
      </c>
      <c r="AL23" s="215">
        <v>72</v>
      </c>
      <c r="AM23" s="215">
        <v>80</v>
      </c>
      <c r="AN23" s="215">
        <v>82</v>
      </c>
      <c r="AO23" s="215">
        <v>82</v>
      </c>
      <c r="AP23" s="215">
        <v>87</v>
      </c>
      <c r="AQ23" s="215">
        <v>94</v>
      </c>
      <c r="AR23" s="215">
        <v>89</v>
      </c>
      <c r="AS23" s="215">
        <v>117</v>
      </c>
      <c r="AT23" s="215">
        <v>126</v>
      </c>
      <c r="AU23" s="215">
        <v>142</v>
      </c>
      <c r="AV23" s="215">
        <v>178</v>
      </c>
      <c r="AW23" s="215">
        <v>218</v>
      </c>
      <c r="AX23" s="215">
        <v>249</v>
      </c>
      <c r="AY23" s="215">
        <v>283</v>
      </c>
      <c r="AZ23" s="215">
        <v>320</v>
      </c>
      <c r="BA23" s="215">
        <v>357</v>
      </c>
      <c r="BB23" s="215">
        <v>392</v>
      </c>
      <c r="BC23" s="215">
        <v>277</v>
      </c>
      <c r="BD23" s="215">
        <v>0</v>
      </c>
      <c r="BE23" s="215">
        <v>0</v>
      </c>
      <c r="BF23" s="215">
        <v>0</v>
      </c>
      <c r="BG23" s="215">
        <v>0</v>
      </c>
      <c r="BH23" s="215">
        <v>0</v>
      </c>
      <c r="BI23" s="215">
        <v>0</v>
      </c>
      <c r="BJ23" s="215">
        <v>0</v>
      </c>
      <c r="BK23" s="215">
        <v>0</v>
      </c>
      <c r="BL23" s="215">
        <v>0</v>
      </c>
      <c r="BM23" s="215">
        <v>0</v>
      </c>
      <c r="BN23" s="215">
        <v>0</v>
      </c>
      <c r="BO23" s="215">
        <v>0</v>
      </c>
      <c r="BP23" s="215">
        <v>0</v>
      </c>
      <c r="BQ23" s="215">
        <v>0</v>
      </c>
      <c r="BR23" s="215">
        <v>0</v>
      </c>
      <c r="BS23" s="215">
        <v>0</v>
      </c>
      <c r="BT23" s="215">
        <v>0</v>
      </c>
      <c r="BU23" s="215">
        <v>0</v>
      </c>
      <c r="BV23" s="215">
        <v>0</v>
      </c>
      <c r="BW23" s="215">
        <v>0</v>
      </c>
      <c r="BX23" s="215">
        <v>0</v>
      </c>
      <c r="BY23" s="215">
        <v>0</v>
      </c>
      <c r="BZ23" s="215">
        <v>0</v>
      </c>
      <c r="CA23" s="215">
        <v>0</v>
      </c>
      <c r="CB23" s="215">
        <v>0</v>
      </c>
      <c r="CC23" s="215">
        <v>0</v>
      </c>
      <c r="CD23" s="215">
        <v>0</v>
      </c>
      <c r="CE23" s="215">
        <v>0</v>
      </c>
      <c r="CF23" s="215">
        <v>0</v>
      </c>
      <c r="CG23" s="216">
        <v>0</v>
      </c>
    </row>
    <row r="24" spans="2:85" x14ac:dyDescent="0.35">
      <c r="B24" s="207" t="s">
        <v>585</v>
      </c>
      <c r="AH24" s="215">
        <v>0</v>
      </c>
      <c r="AI24" s="215">
        <v>0</v>
      </c>
      <c r="AJ24" s="215">
        <v>45</v>
      </c>
      <c r="AK24" s="215">
        <v>64</v>
      </c>
      <c r="AL24" s="215">
        <v>93</v>
      </c>
      <c r="AM24" s="215">
        <v>115</v>
      </c>
      <c r="AN24" s="215">
        <v>120</v>
      </c>
      <c r="AO24" s="215">
        <v>118</v>
      </c>
      <c r="AP24" s="215">
        <v>123</v>
      </c>
      <c r="AQ24" s="215">
        <v>123</v>
      </c>
      <c r="AR24" s="215">
        <v>188</v>
      </c>
      <c r="AS24" s="215">
        <v>190</v>
      </c>
      <c r="AT24" s="215">
        <v>201</v>
      </c>
      <c r="AU24" s="215">
        <v>223</v>
      </c>
      <c r="AV24" s="215">
        <v>253</v>
      </c>
      <c r="AW24" s="215">
        <v>294</v>
      </c>
      <c r="AX24" s="215">
        <v>326</v>
      </c>
      <c r="AY24" s="215">
        <v>355</v>
      </c>
      <c r="AZ24" s="215">
        <v>394</v>
      </c>
      <c r="BA24" s="215">
        <v>401</v>
      </c>
      <c r="BB24" s="215">
        <v>390</v>
      </c>
      <c r="BC24" s="215">
        <v>260</v>
      </c>
      <c r="BD24" s="215">
        <v>0</v>
      </c>
      <c r="BE24" s="215">
        <v>0</v>
      </c>
      <c r="BF24" s="215">
        <v>0</v>
      </c>
      <c r="BG24" s="215">
        <v>0</v>
      </c>
      <c r="BH24" s="215">
        <v>0</v>
      </c>
      <c r="BI24" s="215">
        <v>0</v>
      </c>
      <c r="BJ24" s="215">
        <v>0</v>
      </c>
      <c r="BK24" s="215">
        <v>0</v>
      </c>
      <c r="BL24" s="215">
        <v>0</v>
      </c>
      <c r="BM24" s="215">
        <v>0</v>
      </c>
      <c r="BN24" s="215">
        <v>0</v>
      </c>
      <c r="BO24" s="215">
        <v>0</v>
      </c>
      <c r="BP24" s="215">
        <v>0</v>
      </c>
      <c r="BQ24" s="215">
        <v>0</v>
      </c>
      <c r="BR24" s="215">
        <v>0</v>
      </c>
      <c r="BS24" s="215">
        <v>0</v>
      </c>
      <c r="BT24" s="215">
        <v>0</v>
      </c>
      <c r="BU24" s="215">
        <v>0</v>
      </c>
      <c r="BV24" s="215">
        <v>0</v>
      </c>
      <c r="BW24" s="215">
        <v>0</v>
      </c>
      <c r="BX24" s="215">
        <v>0</v>
      </c>
      <c r="BY24" s="215">
        <v>0</v>
      </c>
      <c r="BZ24" s="215">
        <v>0</v>
      </c>
      <c r="CA24" s="215">
        <v>0</v>
      </c>
      <c r="CB24" s="215">
        <v>0</v>
      </c>
      <c r="CC24" s="215">
        <v>0</v>
      </c>
      <c r="CD24" s="215">
        <v>0</v>
      </c>
      <c r="CE24" s="215">
        <v>0</v>
      </c>
      <c r="CF24" s="215">
        <v>0</v>
      </c>
      <c r="CG24" s="216">
        <v>0</v>
      </c>
    </row>
    <row r="25" spans="2:85" x14ac:dyDescent="0.35">
      <c r="B25" s="207" t="s">
        <v>586</v>
      </c>
      <c r="AH25" s="215">
        <v>0</v>
      </c>
      <c r="AI25" s="215">
        <v>0</v>
      </c>
      <c r="AJ25" s="215">
        <v>0</v>
      </c>
      <c r="AK25" s="215">
        <v>0</v>
      </c>
      <c r="AL25" s="215">
        <v>0</v>
      </c>
      <c r="AM25" s="215">
        <v>0</v>
      </c>
      <c r="AN25" s="215">
        <v>0</v>
      </c>
      <c r="AO25" s="215">
        <v>0</v>
      </c>
      <c r="AP25" s="215">
        <v>0</v>
      </c>
      <c r="AQ25" s="215">
        <v>0</v>
      </c>
      <c r="AR25" s="215">
        <v>0</v>
      </c>
      <c r="AS25" s="215">
        <v>0</v>
      </c>
      <c r="AT25" s="215">
        <v>0</v>
      </c>
      <c r="AU25" s="215">
        <v>0</v>
      </c>
      <c r="AV25" s="215">
        <v>1</v>
      </c>
      <c r="AW25" s="215">
        <v>3</v>
      </c>
      <c r="AX25" s="215">
        <v>5</v>
      </c>
      <c r="AY25" s="215">
        <v>7</v>
      </c>
      <c r="AZ25" s="215">
        <v>11</v>
      </c>
      <c r="BA25" s="215">
        <v>14</v>
      </c>
      <c r="BB25" s="215">
        <v>16</v>
      </c>
      <c r="BC25" s="215">
        <v>13</v>
      </c>
      <c r="BD25" s="215">
        <v>0</v>
      </c>
      <c r="BE25" s="215">
        <v>0</v>
      </c>
      <c r="BF25" s="215">
        <v>0</v>
      </c>
      <c r="BG25" s="215">
        <v>0</v>
      </c>
      <c r="BH25" s="215">
        <v>0</v>
      </c>
      <c r="BI25" s="215">
        <v>0</v>
      </c>
      <c r="BJ25" s="215">
        <v>0</v>
      </c>
      <c r="BK25" s="215">
        <v>0</v>
      </c>
      <c r="BL25" s="215">
        <v>0</v>
      </c>
      <c r="BM25" s="215">
        <v>0</v>
      </c>
      <c r="BN25" s="215">
        <v>0</v>
      </c>
      <c r="BO25" s="215">
        <v>0</v>
      </c>
      <c r="BP25" s="215">
        <v>0</v>
      </c>
      <c r="BQ25" s="215">
        <v>0</v>
      </c>
      <c r="BR25" s="215">
        <v>0</v>
      </c>
      <c r="BS25" s="215">
        <v>0</v>
      </c>
      <c r="BT25" s="215">
        <v>0</v>
      </c>
      <c r="BU25" s="215">
        <v>0</v>
      </c>
      <c r="BV25" s="215">
        <v>0</v>
      </c>
      <c r="BW25" s="215">
        <v>0</v>
      </c>
      <c r="BX25" s="215">
        <v>0</v>
      </c>
      <c r="BY25" s="215">
        <v>0</v>
      </c>
      <c r="BZ25" s="215">
        <v>0</v>
      </c>
      <c r="CA25" s="215">
        <v>0</v>
      </c>
      <c r="CB25" s="215">
        <v>0</v>
      </c>
      <c r="CC25" s="215">
        <v>0</v>
      </c>
      <c r="CD25" s="215">
        <v>0</v>
      </c>
      <c r="CE25" s="215">
        <v>0</v>
      </c>
      <c r="CF25" s="215">
        <v>0</v>
      </c>
      <c r="CG25" s="216">
        <v>0</v>
      </c>
    </row>
    <row r="26" spans="2:85" x14ac:dyDescent="0.35">
      <c r="B26" s="207" t="s">
        <v>587</v>
      </c>
      <c r="AH26" s="215">
        <v>0</v>
      </c>
      <c r="AI26" s="215">
        <v>0</v>
      </c>
      <c r="AJ26" s="215">
        <v>0</v>
      </c>
      <c r="AK26" s="215">
        <v>0</v>
      </c>
      <c r="AL26" s="215">
        <v>0</v>
      </c>
      <c r="AM26" s="215">
        <v>0</v>
      </c>
      <c r="AN26" s="215">
        <v>0</v>
      </c>
      <c r="AO26" s="215">
        <v>0</v>
      </c>
      <c r="AP26" s="215">
        <v>0</v>
      </c>
      <c r="AQ26" s="215">
        <v>0</v>
      </c>
      <c r="AR26" s="215">
        <v>0</v>
      </c>
      <c r="AS26" s="215">
        <v>0</v>
      </c>
      <c r="AT26" s="215">
        <v>0</v>
      </c>
      <c r="AU26" s="215">
        <v>0</v>
      </c>
      <c r="AV26" s="215">
        <v>0</v>
      </c>
      <c r="AW26" s="215">
        <v>0</v>
      </c>
      <c r="AX26" s="215">
        <v>0</v>
      </c>
      <c r="AY26" s="215">
        <v>0</v>
      </c>
      <c r="AZ26" s="215">
        <v>0</v>
      </c>
      <c r="BA26" s="215">
        <v>0</v>
      </c>
      <c r="BB26" s="215">
        <v>0</v>
      </c>
      <c r="BC26" s="215">
        <v>0</v>
      </c>
      <c r="BD26" s="215">
        <v>0</v>
      </c>
      <c r="BE26" s="215">
        <v>0</v>
      </c>
      <c r="BF26" s="215">
        <v>0</v>
      </c>
      <c r="BG26" s="215">
        <v>0</v>
      </c>
      <c r="BH26" s="215">
        <v>0</v>
      </c>
      <c r="BI26" s="215">
        <v>0</v>
      </c>
      <c r="BJ26" s="215">
        <v>0</v>
      </c>
      <c r="BK26" s="215">
        <v>0</v>
      </c>
      <c r="BL26" s="215">
        <v>65</v>
      </c>
      <c r="BM26" s="215">
        <v>54</v>
      </c>
      <c r="BN26" s="215">
        <v>65</v>
      </c>
      <c r="BO26" s="215">
        <v>59</v>
      </c>
      <c r="BP26" s="215">
        <v>61</v>
      </c>
      <c r="BQ26" s="215">
        <v>31</v>
      </c>
      <c r="BR26" s="215">
        <v>0</v>
      </c>
      <c r="BS26" s="215">
        <v>0</v>
      </c>
      <c r="BT26" s="215">
        <v>0</v>
      </c>
      <c r="BU26" s="215">
        <v>0</v>
      </c>
      <c r="BV26" s="215">
        <v>0</v>
      </c>
      <c r="BW26" s="215">
        <v>0</v>
      </c>
      <c r="BX26" s="215">
        <v>0</v>
      </c>
      <c r="BY26" s="215">
        <v>0</v>
      </c>
      <c r="BZ26" s="215">
        <v>0</v>
      </c>
      <c r="CA26" s="215">
        <v>0</v>
      </c>
      <c r="CB26" s="215">
        <v>0</v>
      </c>
      <c r="CC26" s="215">
        <v>0</v>
      </c>
      <c r="CD26" s="215">
        <v>0</v>
      </c>
      <c r="CE26" s="215">
        <v>0</v>
      </c>
      <c r="CF26" s="215">
        <v>0</v>
      </c>
      <c r="CG26" s="216">
        <v>0</v>
      </c>
    </row>
    <row r="27" spans="2:85" ht="26.25" customHeight="1" x14ac:dyDescent="0.35">
      <c r="B27" s="226" t="s">
        <v>560</v>
      </c>
      <c r="AH27" s="215"/>
      <c r="AI27" s="215"/>
      <c r="AJ27" s="215"/>
      <c r="AK27" s="215"/>
      <c r="AL27" s="215"/>
      <c r="AM27" s="215"/>
      <c r="AN27" s="215"/>
      <c r="AO27" s="215"/>
      <c r="AP27" s="215"/>
      <c r="AQ27" s="215"/>
      <c r="AR27" s="215"/>
      <c r="AS27" s="215"/>
      <c r="AT27" s="215"/>
      <c r="AU27" s="215"/>
      <c r="AV27" s="215"/>
      <c r="AW27" s="215"/>
      <c r="AX27" s="215"/>
      <c r="AY27" s="215"/>
      <c r="AZ27" s="215"/>
      <c r="BA27" s="215"/>
      <c r="BB27" s="215"/>
      <c r="BC27" s="215"/>
      <c r="BD27" s="215"/>
      <c r="BE27" s="215"/>
      <c r="BF27" s="215"/>
      <c r="BG27" s="215"/>
      <c r="BH27" s="215"/>
      <c r="BI27" s="215"/>
      <c r="BJ27" s="215"/>
      <c r="BK27" s="215"/>
      <c r="BL27" s="263" t="s">
        <v>537</v>
      </c>
      <c r="BM27" s="215"/>
      <c r="BN27" s="215"/>
      <c r="BO27" s="215"/>
      <c r="BP27" s="215"/>
      <c r="BQ27" s="215"/>
      <c r="BR27" s="215"/>
      <c r="BS27" s="215"/>
      <c r="BT27" s="215"/>
      <c r="BU27" s="215"/>
      <c r="BV27" s="215"/>
      <c r="BW27" s="215"/>
      <c r="BX27" s="215"/>
      <c r="BY27" s="215"/>
      <c r="BZ27" s="215"/>
      <c r="CA27" s="215"/>
      <c r="CB27" s="215"/>
      <c r="CC27" s="215"/>
      <c r="CD27" s="215"/>
      <c r="CE27" s="215"/>
      <c r="CF27" s="215"/>
      <c r="CG27" s="216"/>
    </row>
    <row r="28" spans="2:85" x14ac:dyDescent="0.35">
      <c r="B28" s="218" t="s">
        <v>561</v>
      </c>
      <c r="AH28" s="215">
        <v>0</v>
      </c>
      <c r="AI28" s="215">
        <v>0</v>
      </c>
      <c r="AJ28" s="215">
        <v>0</v>
      </c>
      <c r="AK28" s="215">
        <v>0</v>
      </c>
      <c r="AL28" s="215">
        <v>0</v>
      </c>
      <c r="AM28" s="215">
        <v>0</v>
      </c>
      <c r="AN28" s="215">
        <v>0</v>
      </c>
      <c r="AO28" s="215">
        <v>0</v>
      </c>
      <c r="AP28" s="215">
        <v>0</v>
      </c>
      <c r="AQ28" s="215">
        <v>0</v>
      </c>
      <c r="AR28" s="215">
        <v>3013</v>
      </c>
      <c r="AS28" s="215">
        <v>2979</v>
      </c>
      <c r="AT28" s="215">
        <v>3735</v>
      </c>
      <c r="AU28" s="215">
        <v>3159</v>
      </c>
      <c r="AV28" s="215">
        <v>2996</v>
      </c>
      <c r="AW28" s="215">
        <v>2838</v>
      </c>
      <c r="AX28" s="215">
        <v>2801</v>
      </c>
      <c r="AY28" s="215">
        <v>2769</v>
      </c>
      <c r="AZ28" s="215">
        <v>2692</v>
      </c>
      <c r="BA28" s="215">
        <v>2623</v>
      </c>
      <c r="BB28" s="215">
        <v>2567</v>
      </c>
      <c r="BC28" s="215">
        <v>2471</v>
      </c>
      <c r="BD28" s="215">
        <v>2387</v>
      </c>
      <c r="BE28" s="215">
        <v>2371</v>
      </c>
      <c r="BF28" s="215">
        <v>2357</v>
      </c>
      <c r="BG28" s="215">
        <v>2335</v>
      </c>
      <c r="BH28" s="215">
        <v>2442</v>
      </c>
      <c r="BI28" s="215">
        <v>2426</v>
      </c>
      <c r="BJ28" s="215">
        <v>2510</v>
      </c>
      <c r="BK28" s="215">
        <v>2535</v>
      </c>
      <c r="BL28" s="274">
        <v>2361</v>
      </c>
      <c r="BM28" s="215">
        <v>2384</v>
      </c>
      <c r="BN28" s="215">
        <v>2390</v>
      </c>
      <c r="BO28" s="215">
        <v>2360</v>
      </c>
      <c r="BP28" s="215">
        <v>2313</v>
      </c>
      <c r="BQ28" s="215">
        <v>0</v>
      </c>
      <c r="BR28" s="215">
        <v>0</v>
      </c>
      <c r="BS28" s="215">
        <v>0</v>
      </c>
      <c r="BT28" s="215">
        <v>0</v>
      </c>
      <c r="BU28" s="215">
        <v>0</v>
      </c>
      <c r="BV28" s="215">
        <v>0</v>
      </c>
      <c r="BW28" s="215">
        <v>0</v>
      </c>
      <c r="BX28" s="215">
        <v>0</v>
      </c>
      <c r="BY28" s="215">
        <v>0</v>
      </c>
      <c r="BZ28" s="215">
        <v>0</v>
      </c>
      <c r="CA28" s="215">
        <v>0</v>
      </c>
      <c r="CB28" s="215">
        <v>0</v>
      </c>
      <c r="CC28" s="215">
        <v>0</v>
      </c>
      <c r="CD28" s="215">
        <v>0</v>
      </c>
      <c r="CE28" s="215">
        <v>0</v>
      </c>
      <c r="CF28" s="215">
        <v>0</v>
      </c>
      <c r="CG28" s="216">
        <v>0</v>
      </c>
    </row>
    <row r="29" spans="2:85" x14ac:dyDescent="0.35">
      <c r="B29" s="218" t="s">
        <v>562</v>
      </c>
      <c r="AH29" s="215">
        <v>0</v>
      </c>
      <c r="AI29" s="215">
        <v>0</v>
      </c>
      <c r="AJ29" s="215">
        <v>0</v>
      </c>
      <c r="AK29" s="215">
        <v>0</v>
      </c>
      <c r="AL29" s="215">
        <v>0</v>
      </c>
      <c r="AM29" s="215">
        <v>0</v>
      </c>
      <c r="AN29" s="215">
        <v>0</v>
      </c>
      <c r="AO29" s="215">
        <v>0</v>
      </c>
      <c r="AP29" s="215">
        <v>0</v>
      </c>
      <c r="AQ29" s="215">
        <v>0</v>
      </c>
      <c r="AR29" s="215">
        <v>301</v>
      </c>
      <c r="AS29" s="215">
        <v>324</v>
      </c>
      <c r="AT29" s="215">
        <v>477</v>
      </c>
      <c r="AU29" s="215">
        <v>486</v>
      </c>
      <c r="AV29" s="215">
        <v>546</v>
      </c>
      <c r="AW29" s="215">
        <v>517</v>
      </c>
      <c r="AX29" s="215">
        <v>618</v>
      </c>
      <c r="AY29" s="215">
        <v>682</v>
      </c>
      <c r="AZ29" s="215">
        <v>718</v>
      </c>
      <c r="BA29" s="215">
        <v>766</v>
      </c>
      <c r="BB29" s="215">
        <v>810</v>
      </c>
      <c r="BC29" s="215">
        <v>828</v>
      </c>
      <c r="BD29" s="215">
        <v>843</v>
      </c>
      <c r="BE29" s="215">
        <v>870</v>
      </c>
      <c r="BF29" s="215">
        <v>898</v>
      </c>
      <c r="BG29" s="215">
        <v>952</v>
      </c>
      <c r="BH29" s="215">
        <v>1023</v>
      </c>
      <c r="BI29" s="215">
        <v>1085</v>
      </c>
      <c r="BJ29" s="215">
        <v>1065</v>
      </c>
      <c r="BK29" s="215">
        <v>1039</v>
      </c>
      <c r="BL29" s="274">
        <v>1147</v>
      </c>
      <c r="BM29" s="215">
        <v>1215</v>
      </c>
      <c r="BN29" s="215">
        <v>1266</v>
      </c>
      <c r="BO29" s="215">
        <v>1286</v>
      </c>
      <c r="BP29" s="215">
        <v>1294</v>
      </c>
      <c r="BQ29" s="215">
        <v>0</v>
      </c>
      <c r="BR29" s="215">
        <v>0</v>
      </c>
      <c r="BS29" s="215">
        <v>0</v>
      </c>
      <c r="BT29" s="215">
        <v>0</v>
      </c>
      <c r="BU29" s="215">
        <v>0</v>
      </c>
      <c r="BV29" s="215">
        <v>0</v>
      </c>
      <c r="BW29" s="215">
        <v>0</v>
      </c>
      <c r="BX29" s="215">
        <v>0</v>
      </c>
      <c r="BY29" s="215">
        <v>0</v>
      </c>
      <c r="BZ29" s="215">
        <v>0</v>
      </c>
      <c r="CA29" s="215">
        <v>0</v>
      </c>
      <c r="CB29" s="215">
        <v>0</v>
      </c>
      <c r="CC29" s="215">
        <v>0</v>
      </c>
      <c r="CD29" s="215">
        <v>0</v>
      </c>
      <c r="CE29" s="215">
        <v>0</v>
      </c>
      <c r="CF29" s="215">
        <v>0</v>
      </c>
      <c r="CG29" s="216">
        <v>0</v>
      </c>
    </row>
    <row r="30" spans="2:85" x14ac:dyDescent="0.35">
      <c r="B30" s="218" t="s">
        <v>563</v>
      </c>
      <c r="AH30" s="215">
        <v>0</v>
      </c>
      <c r="AI30" s="215">
        <v>0</v>
      </c>
      <c r="AJ30" s="215">
        <v>0</v>
      </c>
      <c r="AK30" s="215">
        <v>0</v>
      </c>
      <c r="AL30" s="215">
        <v>0</v>
      </c>
      <c r="AM30" s="215">
        <v>0</v>
      </c>
      <c r="AN30" s="215">
        <v>0</v>
      </c>
      <c r="AO30" s="215">
        <v>0</v>
      </c>
      <c r="AP30" s="215">
        <v>0</v>
      </c>
      <c r="AQ30" s="215">
        <v>0</v>
      </c>
      <c r="AR30" s="215">
        <v>653</v>
      </c>
      <c r="AS30" s="215">
        <v>651</v>
      </c>
      <c r="AT30" s="215">
        <v>753</v>
      </c>
      <c r="AU30" s="215">
        <v>828</v>
      </c>
      <c r="AV30" s="215">
        <v>911</v>
      </c>
      <c r="AW30" s="215">
        <v>820</v>
      </c>
      <c r="AX30" s="215">
        <v>894</v>
      </c>
      <c r="AY30" s="215">
        <v>950</v>
      </c>
      <c r="AZ30" s="215">
        <v>942</v>
      </c>
      <c r="BA30" s="215">
        <v>928</v>
      </c>
      <c r="BB30" s="215">
        <v>915</v>
      </c>
      <c r="BC30" s="215">
        <v>877</v>
      </c>
      <c r="BD30" s="215">
        <v>797</v>
      </c>
      <c r="BE30" s="215">
        <v>766</v>
      </c>
      <c r="BF30" s="215">
        <v>742</v>
      </c>
      <c r="BG30" s="215">
        <v>769</v>
      </c>
      <c r="BH30" s="215">
        <v>811</v>
      </c>
      <c r="BI30" s="215">
        <v>848</v>
      </c>
      <c r="BJ30" s="215">
        <v>835</v>
      </c>
      <c r="BK30" s="215">
        <v>811</v>
      </c>
      <c r="BL30" s="274">
        <v>647</v>
      </c>
      <c r="BM30" s="215">
        <v>625</v>
      </c>
      <c r="BN30" s="215">
        <v>581</v>
      </c>
      <c r="BO30" s="215">
        <v>517</v>
      </c>
      <c r="BP30" s="215">
        <v>468</v>
      </c>
      <c r="BQ30" s="215">
        <v>0</v>
      </c>
      <c r="BR30" s="215">
        <v>0</v>
      </c>
      <c r="BS30" s="215">
        <v>0</v>
      </c>
      <c r="BT30" s="215">
        <v>0</v>
      </c>
      <c r="BU30" s="215">
        <v>0</v>
      </c>
      <c r="BV30" s="215">
        <v>0</v>
      </c>
      <c r="BW30" s="215">
        <v>0</v>
      </c>
      <c r="BX30" s="215">
        <v>0</v>
      </c>
      <c r="BY30" s="215">
        <v>0</v>
      </c>
      <c r="BZ30" s="215">
        <v>0</v>
      </c>
      <c r="CA30" s="215">
        <v>0</v>
      </c>
      <c r="CB30" s="215">
        <v>0</v>
      </c>
      <c r="CC30" s="215">
        <v>0</v>
      </c>
      <c r="CD30" s="215">
        <v>0</v>
      </c>
      <c r="CE30" s="215">
        <v>0</v>
      </c>
      <c r="CF30" s="215">
        <v>0</v>
      </c>
      <c r="CG30" s="216">
        <v>0</v>
      </c>
    </row>
    <row r="31" spans="2:85" x14ac:dyDescent="0.35">
      <c r="B31" s="218" t="s">
        <v>564</v>
      </c>
      <c r="AH31" s="215">
        <v>0</v>
      </c>
      <c r="AI31" s="215">
        <v>0</v>
      </c>
      <c r="AJ31" s="215">
        <v>0</v>
      </c>
      <c r="AK31" s="215">
        <v>0</v>
      </c>
      <c r="AL31" s="215">
        <v>0</v>
      </c>
      <c r="AM31" s="215">
        <v>0</v>
      </c>
      <c r="AN31" s="215">
        <v>0</v>
      </c>
      <c r="AO31" s="215">
        <v>0</v>
      </c>
      <c r="AP31" s="215">
        <v>0</v>
      </c>
      <c r="AQ31" s="215">
        <v>0</v>
      </c>
      <c r="AR31" s="215">
        <v>797</v>
      </c>
      <c r="AS31" s="215">
        <v>822</v>
      </c>
      <c r="AT31" s="215">
        <v>1005</v>
      </c>
      <c r="AU31" s="215">
        <v>1344</v>
      </c>
      <c r="AV31" s="215">
        <v>1720</v>
      </c>
      <c r="AW31" s="215">
        <v>885</v>
      </c>
      <c r="AX31" s="215">
        <v>874</v>
      </c>
      <c r="AY31" s="215">
        <v>815</v>
      </c>
      <c r="AZ31" s="215">
        <v>758</v>
      </c>
      <c r="BA31" s="215">
        <v>625</v>
      </c>
      <c r="BB31" s="215">
        <v>513</v>
      </c>
      <c r="BC31" s="215">
        <v>431</v>
      </c>
      <c r="BD31" s="215">
        <v>361</v>
      </c>
      <c r="BE31" s="215">
        <v>312</v>
      </c>
      <c r="BF31" s="215">
        <v>290</v>
      </c>
      <c r="BG31" s="215">
        <v>297</v>
      </c>
      <c r="BH31" s="215">
        <v>288</v>
      </c>
      <c r="BI31" s="215">
        <v>304</v>
      </c>
      <c r="BJ31" s="215">
        <v>306</v>
      </c>
      <c r="BK31" s="215">
        <v>299</v>
      </c>
      <c r="BL31" s="274">
        <v>368</v>
      </c>
      <c r="BM31" s="215">
        <v>597</v>
      </c>
      <c r="BN31" s="215">
        <v>647</v>
      </c>
      <c r="BO31" s="215">
        <v>691</v>
      </c>
      <c r="BP31" s="215">
        <v>733</v>
      </c>
      <c r="BQ31" s="215">
        <v>0</v>
      </c>
      <c r="BR31" s="215">
        <v>0</v>
      </c>
      <c r="BS31" s="215">
        <v>0</v>
      </c>
      <c r="BT31" s="215">
        <v>0</v>
      </c>
      <c r="BU31" s="215">
        <v>0</v>
      </c>
      <c r="BV31" s="215">
        <v>0</v>
      </c>
      <c r="BW31" s="215">
        <v>0</v>
      </c>
      <c r="BX31" s="215">
        <v>0</v>
      </c>
      <c r="BY31" s="215">
        <v>0</v>
      </c>
      <c r="BZ31" s="215">
        <v>0</v>
      </c>
      <c r="CA31" s="215">
        <v>0</v>
      </c>
      <c r="CB31" s="215">
        <v>0</v>
      </c>
      <c r="CC31" s="215">
        <v>0</v>
      </c>
      <c r="CD31" s="215">
        <v>0</v>
      </c>
      <c r="CE31" s="215">
        <v>0</v>
      </c>
      <c r="CF31" s="215">
        <v>0</v>
      </c>
      <c r="CG31" s="216">
        <v>0</v>
      </c>
    </row>
    <row r="32" spans="2:85" x14ac:dyDescent="0.35">
      <c r="B32" s="218" t="s">
        <v>565</v>
      </c>
      <c r="AH32" s="215">
        <v>0</v>
      </c>
      <c r="AI32" s="215">
        <v>0</v>
      </c>
      <c r="AJ32" s="215">
        <v>0</v>
      </c>
      <c r="AK32" s="215">
        <v>0</v>
      </c>
      <c r="AL32" s="215">
        <v>0</v>
      </c>
      <c r="AM32" s="215">
        <v>0</v>
      </c>
      <c r="AN32" s="215">
        <v>0</v>
      </c>
      <c r="AO32" s="215">
        <v>0</v>
      </c>
      <c r="AP32" s="215">
        <v>0</v>
      </c>
      <c r="AQ32" s="215">
        <v>0</v>
      </c>
      <c r="AR32" s="215">
        <v>380</v>
      </c>
      <c r="AS32" s="215">
        <v>424</v>
      </c>
      <c r="AT32" s="215">
        <v>755</v>
      </c>
      <c r="AU32" s="215">
        <v>550</v>
      </c>
      <c r="AV32" s="215">
        <v>530</v>
      </c>
      <c r="AW32" s="215">
        <v>407</v>
      </c>
      <c r="AX32" s="215">
        <v>427</v>
      </c>
      <c r="AY32" s="215">
        <v>474</v>
      </c>
      <c r="AZ32" s="215">
        <v>508</v>
      </c>
      <c r="BA32" s="215">
        <v>537</v>
      </c>
      <c r="BB32" s="215">
        <v>502</v>
      </c>
      <c r="BC32" s="215">
        <v>444</v>
      </c>
      <c r="BD32" s="215">
        <v>373</v>
      </c>
      <c r="BE32" s="215">
        <v>345</v>
      </c>
      <c r="BF32" s="215">
        <v>338</v>
      </c>
      <c r="BG32" s="215">
        <v>340</v>
      </c>
      <c r="BH32" s="215">
        <v>351</v>
      </c>
      <c r="BI32" s="215">
        <v>366</v>
      </c>
      <c r="BJ32" s="215">
        <v>364</v>
      </c>
      <c r="BK32" s="215">
        <v>385</v>
      </c>
      <c r="BL32" s="274">
        <v>635</v>
      </c>
      <c r="BM32" s="215">
        <v>751</v>
      </c>
      <c r="BN32" s="215">
        <v>921</v>
      </c>
      <c r="BO32" s="215">
        <v>1019</v>
      </c>
      <c r="BP32" s="215">
        <v>1102</v>
      </c>
      <c r="BQ32" s="215">
        <v>0</v>
      </c>
      <c r="BR32" s="215">
        <v>0</v>
      </c>
      <c r="BS32" s="215">
        <v>0</v>
      </c>
      <c r="BT32" s="215">
        <v>0</v>
      </c>
      <c r="BU32" s="215">
        <v>0</v>
      </c>
      <c r="BV32" s="215">
        <v>0</v>
      </c>
      <c r="BW32" s="215">
        <v>0</v>
      </c>
      <c r="BX32" s="215">
        <v>0</v>
      </c>
      <c r="BY32" s="215">
        <v>0</v>
      </c>
      <c r="BZ32" s="215">
        <v>0</v>
      </c>
      <c r="CA32" s="215">
        <v>0</v>
      </c>
      <c r="CB32" s="215">
        <v>0</v>
      </c>
      <c r="CC32" s="215">
        <v>0</v>
      </c>
      <c r="CD32" s="215">
        <v>0</v>
      </c>
      <c r="CE32" s="215">
        <v>0</v>
      </c>
      <c r="CF32" s="215">
        <v>0</v>
      </c>
      <c r="CG32" s="216">
        <v>0</v>
      </c>
    </row>
    <row r="33" spans="1:85" ht="26.25" customHeight="1" x14ac:dyDescent="0.35">
      <c r="B33" s="218" t="s">
        <v>566</v>
      </c>
      <c r="AH33" s="215">
        <f>AH28</f>
        <v>0</v>
      </c>
      <c r="AI33" s="215">
        <f t="shared" ref="AI33:BK33" si="4">AI28</f>
        <v>0</v>
      </c>
      <c r="AJ33" s="215">
        <f t="shared" si="4"/>
        <v>0</v>
      </c>
      <c r="AK33" s="215">
        <f t="shared" si="4"/>
        <v>0</v>
      </c>
      <c r="AL33" s="215">
        <f t="shared" si="4"/>
        <v>0</v>
      </c>
      <c r="AM33" s="215">
        <f t="shared" si="4"/>
        <v>0</v>
      </c>
      <c r="AN33" s="215">
        <f t="shared" si="4"/>
        <v>0</v>
      </c>
      <c r="AO33" s="215">
        <f t="shared" si="4"/>
        <v>0</v>
      </c>
      <c r="AP33" s="215">
        <f t="shared" si="4"/>
        <v>0</v>
      </c>
      <c r="AQ33" s="215">
        <f t="shared" si="4"/>
        <v>0</v>
      </c>
      <c r="AR33" s="215">
        <f t="shared" si="4"/>
        <v>3013</v>
      </c>
      <c r="AS33" s="215">
        <f t="shared" si="4"/>
        <v>2979</v>
      </c>
      <c r="AT33" s="215">
        <f t="shared" si="4"/>
        <v>3735</v>
      </c>
      <c r="AU33" s="215">
        <f t="shared" si="4"/>
        <v>3159</v>
      </c>
      <c r="AV33" s="215">
        <f t="shared" si="4"/>
        <v>2996</v>
      </c>
      <c r="AW33" s="215">
        <f t="shared" si="4"/>
        <v>2838</v>
      </c>
      <c r="AX33" s="215">
        <f t="shared" si="4"/>
        <v>2801</v>
      </c>
      <c r="AY33" s="215">
        <f t="shared" si="4"/>
        <v>2769</v>
      </c>
      <c r="AZ33" s="215">
        <f t="shared" si="4"/>
        <v>2692</v>
      </c>
      <c r="BA33" s="215">
        <f t="shared" si="4"/>
        <v>2623</v>
      </c>
      <c r="BB33" s="215">
        <f t="shared" si="4"/>
        <v>2567</v>
      </c>
      <c r="BC33" s="215">
        <f t="shared" si="4"/>
        <v>2471</v>
      </c>
      <c r="BD33" s="215">
        <f t="shared" si="4"/>
        <v>2387</v>
      </c>
      <c r="BE33" s="215">
        <f t="shared" si="4"/>
        <v>2371</v>
      </c>
      <c r="BF33" s="215">
        <f t="shared" si="4"/>
        <v>2357</v>
      </c>
      <c r="BG33" s="215">
        <f t="shared" si="4"/>
        <v>2335</v>
      </c>
      <c r="BH33" s="215">
        <f t="shared" si="4"/>
        <v>2442</v>
      </c>
      <c r="BI33" s="215">
        <f t="shared" si="4"/>
        <v>2426</v>
      </c>
      <c r="BJ33" s="215">
        <f t="shared" si="4"/>
        <v>2510</v>
      </c>
      <c r="BK33" s="215">
        <f t="shared" si="4"/>
        <v>2535</v>
      </c>
      <c r="BL33" s="215">
        <v>2592</v>
      </c>
      <c r="BM33" s="215">
        <v>2631</v>
      </c>
      <c r="BN33" s="215">
        <v>2633</v>
      </c>
      <c r="BO33" s="215">
        <v>2620</v>
      </c>
      <c r="BP33" s="215">
        <v>2544</v>
      </c>
      <c r="BQ33" s="215">
        <v>0</v>
      </c>
      <c r="BR33" s="215">
        <v>0</v>
      </c>
      <c r="BS33" s="215">
        <v>0</v>
      </c>
      <c r="BT33" s="215">
        <v>0</v>
      </c>
      <c r="BU33" s="215">
        <v>0</v>
      </c>
      <c r="BV33" s="215">
        <v>0</v>
      </c>
      <c r="BW33" s="215">
        <v>0</v>
      </c>
      <c r="BX33" s="215">
        <v>0</v>
      </c>
      <c r="BY33" s="215">
        <v>0</v>
      </c>
      <c r="BZ33" s="215">
        <v>0</v>
      </c>
      <c r="CA33" s="215">
        <v>0</v>
      </c>
      <c r="CB33" s="215">
        <v>0</v>
      </c>
      <c r="CC33" s="215">
        <v>0</v>
      </c>
      <c r="CD33" s="215">
        <v>0</v>
      </c>
      <c r="CE33" s="215">
        <v>0</v>
      </c>
      <c r="CF33" s="215">
        <v>0</v>
      </c>
      <c r="CG33" s="216">
        <v>0</v>
      </c>
    </row>
    <row r="34" spans="1:85" x14ac:dyDescent="0.35">
      <c r="B34" s="218" t="s">
        <v>543</v>
      </c>
      <c r="AH34" s="215">
        <f>SUM(AH29:AH32)</f>
        <v>0</v>
      </c>
      <c r="AI34" s="215">
        <f t="shared" ref="AI34:BK34" si="5">SUM(AI29:AI32)</f>
        <v>0</v>
      </c>
      <c r="AJ34" s="215">
        <f t="shared" si="5"/>
        <v>0</v>
      </c>
      <c r="AK34" s="215">
        <f t="shared" si="5"/>
        <v>0</v>
      </c>
      <c r="AL34" s="215">
        <f t="shared" si="5"/>
        <v>0</v>
      </c>
      <c r="AM34" s="215">
        <f t="shared" si="5"/>
        <v>0</v>
      </c>
      <c r="AN34" s="215">
        <f t="shared" si="5"/>
        <v>0</v>
      </c>
      <c r="AO34" s="215">
        <f t="shared" si="5"/>
        <v>0</v>
      </c>
      <c r="AP34" s="215">
        <f t="shared" si="5"/>
        <v>0</v>
      </c>
      <c r="AQ34" s="215">
        <f t="shared" si="5"/>
        <v>0</v>
      </c>
      <c r="AR34" s="215">
        <f t="shared" si="5"/>
        <v>2131</v>
      </c>
      <c r="AS34" s="215">
        <f t="shared" si="5"/>
        <v>2221</v>
      </c>
      <c r="AT34" s="215">
        <f t="shared" si="5"/>
        <v>2990</v>
      </c>
      <c r="AU34" s="215">
        <f t="shared" si="5"/>
        <v>3208</v>
      </c>
      <c r="AV34" s="215">
        <f t="shared" si="5"/>
        <v>3707</v>
      </c>
      <c r="AW34" s="215">
        <f t="shared" si="5"/>
        <v>2629</v>
      </c>
      <c r="AX34" s="215">
        <f t="shared" si="5"/>
        <v>2813</v>
      </c>
      <c r="AY34" s="215">
        <f t="shared" si="5"/>
        <v>2921</v>
      </c>
      <c r="AZ34" s="215">
        <f t="shared" si="5"/>
        <v>2926</v>
      </c>
      <c r="BA34" s="215">
        <f t="shared" si="5"/>
        <v>2856</v>
      </c>
      <c r="BB34" s="215">
        <f t="shared" si="5"/>
        <v>2740</v>
      </c>
      <c r="BC34" s="215">
        <f t="shared" si="5"/>
        <v>2580</v>
      </c>
      <c r="BD34" s="215">
        <f t="shared" si="5"/>
        <v>2374</v>
      </c>
      <c r="BE34" s="215">
        <f t="shared" si="5"/>
        <v>2293</v>
      </c>
      <c r="BF34" s="215">
        <f t="shared" si="5"/>
        <v>2268</v>
      </c>
      <c r="BG34" s="215">
        <f t="shared" si="5"/>
        <v>2358</v>
      </c>
      <c r="BH34" s="215">
        <f t="shared" si="5"/>
        <v>2473</v>
      </c>
      <c r="BI34" s="215">
        <f t="shared" si="5"/>
        <v>2603</v>
      </c>
      <c r="BJ34" s="215">
        <f t="shared" si="5"/>
        <v>2570</v>
      </c>
      <c r="BK34" s="215">
        <f t="shared" si="5"/>
        <v>2534</v>
      </c>
      <c r="BL34" s="215">
        <v>2566</v>
      </c>
      <c r="BM34" s="215">
        <v>2940</v>
      </c>
      <c r="BN34" s="215">
        <v>3172</v>
      </c>
      <c r="BO34" s="215">
        <v>3254</v>
      </c>
      <c r="BP34" s="215">
        <v>3368</v>
      </c>
      <c r="BQ34" s="215">
        <v>0</v>
      </c>
      <c r="BR34" s="215">
        <v>0</v>
      </c>
      <c r="BS34" s="215">
        <v>0</v>
      </c>
      <c r="BT34" s="215">
        <v>0</v>
      </c>
      <c r="BU34" s="215">
        <v>0</v>
      </c>
      <c r="BV34" s="215">
        <v>0</v>
      </c>
      <c r="BW34" s="215">
        <v>0</v>
      </c>
      <c r="BX34" s="215">
        <v>0</v>
      </c>
      <c r="BY34" s="215">
        <v>0</v>
      </c>
      <c r="BZ34" s="215">
        <v>0</v>
      </c>
      <c r="CA34" s="215">
        <v>0</v>
      </c>
      <c r="CB34" s="215">
        <v>0</v>
      </c>
      <c r="CC34" s="215">
        <v>0</v>
      </c>
      <c r="CD34" s="215">
        <v>0</v>
      </c>
      <c r="CE34" s="215">
        <v>0</v>
      </c>
      <c r="CF34" s="215">
        <v>0</v>
      </c>
      <c r="CG34" s="216">
        <v>0</v>
      </c>
    </row>
    <row r="35" spans="1:85" x14ac:dyDescent="0.35">
      <c r="B35" s="218" t="s">
        <v>276</v>
      </c>
      <c r="AH35" s="215">
        <f>AH34+AH33</f>
        <v>0</v>
      </c>
      <c r="AI35" s="215">
        <f t="shared" ref="AI35:BK35" si="6">AI34+AI33</f>
        <v>0</v>
      </c>
      <c r="AJ35" s="215">
        <f t="shared" si="6"/>
        <v>0</v>
      </c>
      <c r="AK35" s="215">
        <f t="shared" si="6"/>
        <v>0</v>
      </c>
      <c r="AL35" s="215">
        <f t="shared" si="6"/>
        <v>0</v>
      </c>
      <c r="AM35" s="215">
        <f t="shared" si="6"/>
        <v>0</v>
      </c>
      <c r="AN35" s="215">
        <f t="shared" si="6"/>
        <v>0</v>
      </c>
      <c r="AO35" s="215">
        <f t="shared" si="6"/>
        <v>0</v>
      </c>
      <c r="AP35" s="215">
        <f t="shared" si="6"/>
        <v>0</v>
      </c>
      <c r="AQ35" s="215">
        <f t="shared" si="6"/>
        <v>0</v>
      </c>
      <c r="AR35" s="215">
        <f t="shared" si="6"/>
        <v>5144</v>
      </c>
      <c r="AS35" s="215">
        <f t="shared" si="6"/>
        <v>5200</v>
      </c>
      <c r="AT35" s="215">
        <f t="shared" si="6"/>
        <v>6725</v>
      </c>
      <c r="AU35" s="215">
        <f t="shared" si="6"/>
        <v>6367</v>
      </c>
      <c r="AV35" s="215">
        <f t="shared" si="6"/>
        <v>6703</v>
      </c>
      <c r="AW35" s="215">
        <f t="shared" si="6"/>
        <v>5467</v>
      </c>
      <c r="AX35" s="215">
        <f t="shared" si="6"/>
        <v>5614</v>
      </c>
      <c r="AY35" s="215">
        <f t="shared" si="6"/>
        <v>5690</v>
      </c>
      <c r="AZ35" s="215">
        <f t="shared" si="6"/>
        <v>5618</v>
      </c>
      <c r="BA35" s="215">
        <f t="shared" si="6"/>
        <v>5479</v>
      </c>
      <c r="BB35" s="215">
        <f t="shared" si="6"/>
        <v>5307</v>
      </c>
      <c r="BC35" s="215">
        <f t="shared" si="6"/>
        <v>5051</v>
      </c>
      <c r="BD35" s="215">
        <f t="shared" si="6"/>
        <v>4761</v>
      </c>
      <c r="BE35" s="215">
        <f t="shared" si="6"/>
        <v>4664</v>
      </c>
      <c r="BF35" s="215">
        <f t="shared" si="6"/>
        <v>4625</v>
      </c>
      <c r="BG35" s="215">
        <f t="shared" si="6"/>
        <v>4693</v>
      </c>
      <c r="BH35" s="215">
        <f t="shared" si="6"/>
        <v>4915</v>
      </c>
      <c r="BI35" s="215">
        <f t="shared" si="6"/>
        <v>5029</v>
      </c>
      <c r="BJ35" s="215">
        <f t="shared" si="6"/>
        <v>5080</v>
      </c>
      <c r="BK35" s="215">
        <f t="shared" si="6"/>
        <v>5069</v>
      </c>
      <c r="BL35" s="215">
        <v>5158</v>
      </c>
      <c r="BM35" s="215">
        <v>5571</v>
      </c>
      <c r="BN35" s="215">
        <v>5805</v>
      </c>
      <c r="BO35" s="215">
        <v>5874</v>
      </c>
      <c r="BP35" s="215">
        <v>5911</v>
      </c>
      <c r="BQ35" s="215">
        <v>0</v>
      </c>
      <c r="BR35" s="215">
        <v>0</v>
      </c>
      <c r="BS35" s="215">
        <v>0</v>
      </c>
      <c r="BT35" s="215">
        <v>0</v>
      </c>
      <c r="BU35" s="215">
        <v>0</v>
      </c>
      <c r="BV35" s="215">
        <v>0</v>
      </c>
      <c r="BW35" s="215">
        <v>0</v>
      </c>
      <c r="BX35" s="215">
        <v>0</v>
      </c>
      <c r="BY35" s="215">
        <v>0</v>
      </c>
      <c r="BZ35" s="215">
        <v>0</v>
      </c>
      <c r="CA35" s="215">
        <v>0</v>
      </c>
      <c r="CB35" s="215">
        <v>0</v>
      </c>
      <c r="CC35" s="215">
        <v>0</v>
      </c>
      <c r="CD35" s="215">
        <v>0</v>
      </c>
      <c r="CE35" s="215">
        <v>0</v>
      </c>
      <c r="CF35" s="215">
        <v>0</v>
      </c>
      <c r="CG35" s="216">
        <v>0</v>
      </c>
    </row>
    <row r="36" spans="1:85" ht="25.5" customHeight="1" x14ac:dyDescent="0.35">
      <c r="B36" s="226" t="s">
        <v>28</v>
      </c>
      <c r="AH36" s="215"/>
      <c r="AI36" s="215"/>
      <c r="AJ36" s="215"/>
      <c r="AK36" s="215"/>
      <c r="AL36" s="215"/>
      <c r="AM36" s="215"/>
      <c r="AN36" s="215"/>
      <c r="AO36" s="215"/>
      <c r="AP36" s="215"/>
      <c r="AQ36" s="215"/>
      <c r="AR36" s="215"/>
      <c r="AS36" s="215"/>
      <c r="AT36" s="215"/>
      <c r="AU36" s="215"/>
      <c r="AV36" s="215"/>
      <c r="AW36" s="215"/>
      <c r="AX36" s="215"/>
      <c r="AY36" s="215"/>
      <c r="AZ36" s="215"/>
      <c r="BA36" s="215"/>
      <c r="BB36" s="215"/>
      <c r="BC36" s="215"/>
      <c r="BD36" s="215"/>
      <c r="BE36" s="215"/>
      <c r="BF36" s="215"/>
      <c r="BG36" s="215"/>
      <c r="BH36" s="215"/>
      <c r="BI36" s="215"/>
      <c r="BJ36" s="215"/>
      <c r="BK36" s="215"/>
      <c r="BL36" s="263" t="s">
        <v>537</v>
      </c>
      <c r="BM36" s="215"/>
      <c r="BN36" s="215"/>
      <c r="BO36" s="215"/>
      <c r="BP36" s="215"/>
      <c r="BQ36" s="215"/>
      <c r="BR36" s="215"/>
      <c r="BS36" s="215"/>
      <c r="BT36" s="215"/>
      <c r="BU36" s="215"/>
      <c r="BV36" s="215"/>
      <c r="BW36" s="215"/>
      <c r="BX36" s="215"/>
      <c r="BY36" s="215"/>
      <c r="BZ36" s="215"/>
      <c r="CA36" s="215"/>
      <c r="CB36" s="215"/>
      <c r="CC36" s="215"/>
      <c r="CD36" s="215"/>
      <c r="CE36" s="215"/>
      <c r="CF36" s="215"/>
      <c r="CG36" s="216"/>
    </row>
    <row r="37" spans="1:85" x14ac:dyDescent="0.35">
      <c r="B37" s="218" t="s">
        <v>561</v>
      </c>
      <c r="AH37" s="215">
        <v>0</v>
      </c>
      <c r="AI37" s="215">
        <v>0</v>
      </c>
      <c r="AJ37" s="215">
        <v>0</v>
      </c>
      <c r="AK37" s="215">
        <v>0</v>
      </c>
      <c r="AL37" s="215">
        <v>0</v>
      </c>
      <c r="AM37" s="215">
        <v>0</v>
      </c>
      <c r="AN37" s="215">
        <v>0</v>
      </c>
      <c r="AO37" s="215">
        <v>0</v>
      </c>
      <c r="AP37" s="215">
        <v>0</v>
      </c>
      <c r="AQ37" s="215">
        <v>0</v>
      </c>
      <c r="AR37" s="215">
        <v>2178</v>
      </c>
      <c r="AS37" s="215">
        <v>2116</v>
      </c>
      <c r="AT37" s="215">
        <v>2076</v>
      </c>
      <c r="AU37" s="215">
        <v>1981</v>
      </c>
      <c r="AV37" s="215">
        <v>1929</v>
      </c>
      <c r="AW37" s="215">
        <v>1955</v>
      </c>
      <c r="AX37" s="215">
        <v>1937</v>
      </c>
      <c r="AY37" s="215">
        <v>1917</v>
      </c>
      <c r="AZ37" s="215">
        <v>1886</v>
      </c>
      <c r="BA37" s="215">
        <v>1844</v>
      </c>
      <c r="BB37" s="215">
        <v>1798</v>
      </c>
      <c r="BC37" s="215">
        <v>1726</v>
      </c>
      <c r="BD37" s="215">
        <v>1664</v>
      </c>
      <c r="BE37" s="215">
        <v>1637</v>
      </c>
      <c r="BF37" s="215">
        <v>1612</v>
      </c>
      <c r="BG37" s="215">
        <v>1546</v>
      </c>
      <c r="BH37" s="215">
        <v>1554</v>
      </c>
      <c r="BI37" s="215">
        <v>1491</v>
      </c>
      <c r="BJ37" s="215">
        <v>1503</v>
      </c>
      <c r="BK37" s="215">
        <v>1509</v>
      </c>
      <c r="BL37" s="274">
        <v>1389</v>
      </c>
      <c r="BM37" s="215">
        <v>1397</v>
      </c>
      <c r="BN37" s="215">
        <v>1401</v>
      </c>
      <c r="BO37" s="215">
        <v>1394</v>
      </c>
      <c r="BP37" s="215">
        <v>1387</v>
      </c>
      <c r="BQ37" s="215">
        <v>1365</v>
      </c>
      <c r="BR37" s="215">
        <v>1345</v>
      </c>
      <c r="BS37" s="215">
        <v>1319</v>
      </c>
      <c r="BT37" s="215">
        <v>1291</v>
      </c>
      <c r="BU37" s="215">
        <v>1263</v>
      </c>
      <c r="BV37" s="215">
        <v>1228</v>
      </c>
      <c r="BW37" s="215">
        <v>1191</v>
      </c>
      <c r="BX37" s="215">
        <v>1152</v>
      </c>
      <c r="BY37" s="215">
        <v>1128</v>
      </c>
      <c r="BZ37" s="215">
        <v>1113</v>
      </c>
      <c r="CA37" s="215">
        <v>1102</v>
      </c>
      <c r="CB37" s="215">
        <v>1105</v>
      </c>
      <c r="CC37" s="215">
        <v>1109</v>
      </c>
      <c r="CD37" s="215">
        <v>1092</v>
      </c>
      <c r="CE37" s="215">
        <v>1067</v>
      </c>
      <c r="CF37" s="215">
        <v>1056</v>
      </c>
      <c r="CG37" s="216">
        <v>1054</v>
      </c>
    </row>
    <row r="38" spans="1:85" x14ac:dyDescent="0.35">
      <c r="B38" s="218" t="s">
        <v>562</v>
      </c>
      <c r="AH38" s="215">
        <v>0</v>
      </c>
      <c r="AI38" s="215">
        <v>0</v>
      </c>
      <c r="AJ38" s="215">
        <v>0</v>
      </c>
      <c r="AK38" s="215">
        <v>0</v>
      </c>
      <c r="AL38" s="215">
        <v>0</v>
      </c>
      <c r="AM38" s="215">
        <v>0</v>
      </c>
      <c r="AN38" s="215">
        <v>0</v>
      </c>
      <c r="AO38" s="215">
        <v>0</v>
      </c>
      <c r="AP38" s="215">
        <v>0</v>
      </c>
      <c r="AQ38" s="215">
        <v>0</v>
      </c>
      <c r="AR38" s="215">
        <v>239</v>
      </c>
      <c r="AS38" s="215">
        <v>267</v>
      </c>
      <c r="AT38" s="215">
        <v>311</v>
      </c>
      <c r="AU38" s="215">
        <v>359</v>
      </c>
      <c r="AV38" s="215">
        <v>416</v>
      </c>
      <c r="AW38" s="215">
        <v>491</v>
      </c>
      <c r="AX38" s="215">
        <v>568</v>
      </c>
      <c r="AY38" s="215">
        <v>626</v>
      </c>
      <c r="AZ38" s="215">
        <v>655</v>
      </c>
      <c r="BA38" s="215">
        <v>693</v>
      </c>
      <c r="BB38" s="215">
        <v>735</v>
      </c>
      <c r="BC38" s="215">
        <v>759</v>
      </c>
      <c r="BD38" s="215">
        <v>771</v>
      </c>
      <c r="BE38" s="215">
        <v>798</v>
      </c>
      <c r="BF38" s="215">
        <v>837</v>
      </c>
      <c r="BG38" s="215">
        <v>899</v>
      </c>
      <c r="BH38" s="215">
        <v>956</v>
      </c>
      <c r="BI38" s="215">
        <v>1007</v>
      </c>
      <c r="BJ38" s="215">
        <v>1014</v>
      </c>
      <c r="BK38" s="215">
        <v>1003</v>
      </c>
      <c r="BL38" s="274">
        <v>1095</v>
      </c>
      <c r="BM38" s="215">
        <v>1161</v>
      </c>
      <c r="BN38" s="215">
        <v>1211</v>
      </c>
      <c r="BO38" s="215">
        <v>1240</v>
      </c>
      <c r="BP38" s="215">
        <v>1257</v>
      </c>
      <c r="BQ38" s="215">
        <v>1274</v>
      </c>
      <c r="BR38" s="215">
        <v>1331</v>
      </c>
      <c r="BS38" s="215">
        <v>1347</v>
      </c>
      <c r="BT38" s="215">
        <v>1325</v>
      </c>
      <c r="BU38" s="215">
        <v>1283</v>
      </c>
      <c r="BV38" s="215">
        <v>1188</v>
      </c>
      <c r="BW38" s="215">
        <v>1049</v>
      </c>
      <c r="BX38" s="215">
        <v>970</v>
      </c>
      <c r="BY38" s="215">
        <v>884</v>
      </c>
      <c r="BZ38" s="215">
        <v>797</v>
      </c>
      <c r="CA38" s="215">
        <v>723</v>
      </c>
      <c r="CB38" s="215">
        <v>609</v>
      </c>
      <c r="CC38" s="215">
        <v>244</v>
      </c>
      <c r="CD38" s="215">
        <v>64</v>
      </c>
      <c r="CE38" s="215">
        <v>65</v>
      </c>
      <c r="CF38" s="215">
        <v>66</v>
      </c>
      <c r="CG38" s="216">
        <v>68</v>
      </c>
    </row>
    <row r="39" spans="1:85" x14ac:dyDescent="0.35">
      <c r="B39" s="218" t="s">
        <v>563</v>
      </c>
      <c r="AH39" s="215">
        <v>0</v>
      </c>
      <c r="AI39" s="215">
        <v>0</v>
      </c>
      <c r="AJ39" s="215">
        <v>0</v>
      </c>
      <c r="AK39" s="215">
        <v>0</v>
      </c>
      <c r="AL39" s="215">
        <v>0</v>
      </c>
      <c r="AM39" s="215">
        <v>0</v>
      </c>
      <c r="AN39" s="215">
        <v>0</v>
      </c>
      <c r="AO39" s="215">
        <v>0</v>
      </c>
      <c r="AP39" s="215">
        <v>0</v>
      </c>
      <c r="AQ39" s="215">
        <v>0</v>
      </c>
      <c r="AR39" s="215">
        <v>551</v>
      </c>
      <c r="AS39" s="215">
        <v>558</v>
      </c>
      <c r="AT39" s="215">
        <v>602</v>
      </c>
      <c r="AU39" s="215">
        <v>692</v>
      </c>
      <c r="AV39" s="215">
        <v>770</v>
      </c>
      <c r="AW39" s="215">
        <v>817</v>
      </c>
      <c r="AX39" s="215">
        <v>858</v>
      </c>
      <c r="AY39" s="215">
        <v>895</v>
      </c>
      <c r="AZ39" s="215">
        <v>911</v>
      </c>
      <c r="BA39" s="215">
        <v>911</v>
      </c>
      <c r="BB39" s="215">
        <v>902</v>
      </c>
      <c r="BC39" s="215">
        <v>875</v>
      </c>
      <c r="BD39" s="215">
        <v>811</v>
      </c>
      <c r="BE39" s="215">
        <v>781</v>
      </c>
      <c r="BF39" s="215">
        <v>763</v>
      </c>
      <c r="BG39" s="215">
        <v>776</v>
      </c>
      <c r="BH39" s="215">
        <v>813</v>
      </c>
      <c r="BI39" s="215">
        <v>845</v>
      </c>
      <c r="BJ39" s="215">
        <v>845</v>
      </c>
      <c r="BK39" s="215">
        <v>851</v>
      </c>
      <c r="BL39" s="274">
        <v>628</v>
      </c>
      <c r="BM39" s="215">
        <v>606</v>
      </c>
      <c r="BN39" s="215">
        <v>566</v>
      </c>
      <c r="BO39" s="215">
        <v>506</v>
      </c>
      <c r="BP39" s="215">
        <v>461</v>
      </c>
      <c r="BQ39" s="215">
        <v>422</v>
      </c>
      <c r="BR39" s="215">
        <v>399</v>
      </c>
      <c r="BS39" s="215">
        <v>373</v>
      </c>
      <c r="BT39" s="215">
        <v>350</v>
      </c>
      <c r="BU39" s="215">
        <v>323</v>
      </c>
      <c r="BV39" s="215">
        <v>279</v>
      </c>
      <c r="BW39" s="215">
        <v>196</v>
      </c>
      <c r="BX39" s="215">
        <v>139</v>
      </c>
      <c r="BY39" s="215">
        <v>99</v>
      </c>
      <c r="BZ39" s="215">
        <v>70</v>
      </c>
      <c r="CA39" s="215">
        <v>52</v>
      </c>
      <c r="CB39" s="215">
        <v>13</v>
      </c>
      <c r="CC39" s="215">
        <v>0</v>
      </c>
      <c r="CD39" s="215">
        <v>0</v>
      </c>
      <c r="CE39" s="215">
        <v>0</v>
      </c>
      <c r="CF39" s="215">
        <v>0</v>
      </c>
      <c r="CG39" s="216">
        <v>0</v>
      </c>
    </row>
    <row r="40" spans="1:85" x14ac:dyDescent="0.35">
      <c r="B40" s="218" t="s">
        <v>564</v>
      </c>
      <c r="AH40" s="215">
        <v>0</v>
      </c>
      <c r="AI40" s="215">
        <v>0</v>
      </c>
      <c r="AJ40" s="215">
        <v>0</v>
      </c>
      <c r="AK40" s="215">
        <v>0</v>
      </c>
      <c r="AL40" s="215">
        <v>0</v>
      </c>
      <c r="AM40" s="215">
        <v>0</v>
      </c>
      <c r="AN40" s="215">
        <v>0</v>
      </c>
      <c r="AO40" s="215">
        <v>0</v>
      </c>
      <c r="AP40" s="215">
        <v>0</v>
      </c>
      <c r="AQ40" s="215">
        <v>0</v>
      </c>
      <c r="AR40" s="215">
        <v>704</v>
      </c>
      <c r="AS40" s="215">
        <v>639</v>
      </c>
      <c r="AT40" s="215">
        <v>626</v>
      </c>
      <c r="AU40" s="215">
        <v>778</v>
      </c>
      <c r="AV40" s="215">
        <v>951</v>
      </c>
      <c r="AW40" s="215">
        <v>979</v>
      </c>
      <c r="AX40" s="215">
        <v>947</v>
      </c>
      <c r="AY40" s="215">
        <v>875</v>
      </c>
      <c r="AZ40" s="215">
        <v>791</v>
      </c>
      <c r="BA40" s="215">
        <v>626</v>
      </c>
      <c r="BB40" s="215">
        <v>514</v>
      </c>
      <c r="BC40" s="215">
        <v>425</v>
      </c>
      <c r="BD40" s="215">
        <v>354</v>
      </c>
      <c r="BE40" s="215">
        <v>308</v>
      </c>
      <c r="BF40" s="215">
        <v>285</v>
      </c>
      <c r="BG40" s="215">
        <v>284</v>
      </c>
      <c r="BH40" s="215">
        <v>290</v>
      </c>
      <c r="BI40" s="215">
        <v>300</v>
      </c>
      <c r="BJ40" s="215">
        <v>314</v>
      </c>
      <c r="BK40" s="215">
        <v>303</v>
      </c>
      <c r="BL40" s="274">
        <v>370</v>
      </c>
      <c r="BM40" s="215">
        <v>580</v>
      </c>
      <c r="BN40" s="215">
        <v>643</v>
      </c>
      <c r="BO40" s="215">
        <v>696</v>
      </c>
      <c r="BP40" s="215">
        <v>744</v>
      </c>
      <c r="BQ40" s="215">
        <v>661</v>
      </c>
      <c r="BR40" s="215">
        <v>481</v>
      </c>
      <c r="BS40" s="215">
        <v>367</v>
      </c>
      <c r="BT40" s="215">
        <v>307</v>
      </c>
      <c r="BU40" s="215">
        <v>273</v>
      </c>
      <c r="BV40" s="215">
        <v>210</v>
      </c>
      <c r="BW40" s="215">
        <v>103</v>
      </c>
      <c r="BX40" s="215">
        <v>72</v>
      </c>
      <c r="BY40" s="215">
        <v>50</v>
      </c>
      <c r="BZ40" s="215">
        <v>31</v>
      </c>
      <c r="CA40" s="215">
        <v>20</v>
      </c>
      <c r="CB40" s="215">
        <v>11</v>
      </c>
      <c r="CC40" s="215">
        <v>1</v>
      </c>
      <c r="CD40" s="215">
        <v>1</v>
      </c>
      <c r="CE40" s="215">
        <v>1</v>
      </c>
      <c r="CF40" s="215">
        <v>1</v>
      </c>
      <c r="CG40" s="216">
        <v>1</v>
      </c>
    </row>
    <row r="41" spans="1:85" x14ac:dyDescent="0.35">
      <c r="B41" s="218" t="s">
        <v>565</v>
      </c>
      <c r="AH41" s="215">
        <v>0</v>
      </c>
      <c r="AI41" s="215">
        <v>0</v>
      </c>
      <c r="AJ41" s="215">
        <v>0</v>
      </c>
      <c r="AK41" s="215">
        <v>0</v>
      </c>
      <c r="AL41" s="215">
        <v>0</v>
      </c>
      <c r="AM41" s="215">
        <v>0</v>
      </c>
      <c r="AN41" s="215">
        <v>0</v>
      </c>
      <c r="AO41" s="215">
        <v>0</v>
      </c>
      <c r="AP41" s="215">
        <v>0</v>
      </c>
      <c r="AQ41" s="215">
        <v>0</v>
      </c>
      <c r="AR41" s="215">
        <v>323</v>
      </c>
      <c r="AS41" s="215">
        <v>306</v>
      </c>
      <c r="AT41" s="215">
        <v>335</v>
      </c>
      <c r="AU41" s="215">
        <v>310</v>
      </c>
      <c r="AV41" s="215">
        <v>313</v>
      </c>
      <c r="AW41" s="215">
        <v>358</v>
      </c>
      <c r="AX41" s="215">
        <v>383</v>
      </c>
      <c r="AY41" s="215">
        <v>444</v>
      </c>
      <c r="AZ41" s="215">
        <v>496</v>
      </c>
      <c r="BA41" s="215">
        <v>514</v>
      </c>
      <c r="BB41" s="215">
        <v>474</v>
      </c>
      <c r="BC41" s="215">
        <v>402</v>
      </c>
      <c r="BD41" s="215">
        <v>347</v>
      </c>
      <c r="BE41" s="215">
        <v>323</v>
      </c>
      <c r="BF41" s="215">
        <v>309</v>
      </c>
      <c r="BG41" s="215">
        <v>307</v>
      </c>
      <c r="BH41" s="215">
        <v>327</v>
      </c>
      <c r="BI41" s="215">
        <v>342</v>
      </c>
      <c r="BJ41" s="215">
        <v>345</v>
      </c>
      <c r="BK41" s="215">
        <v>370</v>
      </c>
      <c r="BL41" s="274">
        <v>684</v>
      </c>
      <c r="BM41" s="215">
        <v>803</v>
      </c>
      <c r="BN41" s="215">
        <v>977</v>
      </c>
      <c r="BO41" s="215">
        <v>1097</v>
      </c>
      <c r="BP41" s="215">
        <v>1204</v>
      </c>
      <c r="BQ41" s="215">
        <v>1303</v>
      </c>
      <c r="BR41" s="215">
        <v>1365</v>
      </c>
      <c r="BS41" s="215">
        <v>1371</v>
      </c>
      <c r="BT41" s="215">
        <v>1321</v>
      </c>
      <c r="BU41" s="215">
        <v>1228</v>
      </c>
      <c r="BV41" s="215">
        <v>1079</v>
      </c>
      <c r="BW41" s="215">
        <v>855</v>
      </c>
      <c r="BX41" s="215">
        <v>674</v>
      </c>
      <c r="BY41" s="215">
        <v>573</v>
      </c>
      <c r="BZ41" s="215">
        <v>499</v>
      </c>
      <c r="CA41" s="215">
        <v>454</v>
      </c>
      <c r="CB41" s="215">
        <v>339</v>
      </c>
      <c r="CC41" s="215">
        <v>224</v>
      </c>
      <c r="CD41" s="215">
        <v>232</v>
      </c>
      <c r="CE41" s="215">
        <v>240</v>
      </c>
      <c r="CF41" s="215">
        <v>248</v>
      </c>
      <c r="CG41" s="216">
        <v>256</v>
      </c>
    </row>
    <row r="42" spans="1:85" ht="26.25" customHeight="1" x14ac:dyDescent="0.35">
      <c r="B42" s="218" t="s">
        <v>566</v>
      </c>
      <c r="AH42" s="215">
        <f t="shared" ref="AH42:BK42" si="7">AH37</f>
        <v>0</v>
      </c>
      <c r="AI42" s="215">
        <f t="shared" si="7"/>
        <v>0</v>
      </c>
      <c r="AJ42" s="215">
        <f t="shared" si="7"/>
        <v>0</v>
      </c>
      <c r="AK42" s="215">
        <f t="shared" si="7"/>
        <v>0</v>
      </c>
      <c r="AL42" s="215">
        <f t="shared" si="7"/>
        <v>0</v>
      </c>
      <c r="AM42" s="215">
        <f t="shared" si="7"/>
        <v>0</v>
      </c>
      <c r="AN42" s="215">
        <f t="shared" si="7"/>
        <v>0</v>
      </c>
      <c r="AO42" s="215">
        <f t="shared" si="7"/>
        <v>0</v>
      </c>
      <c r="AP42" s="215">
        <f t="shared" si="7"/>
        <v>0</v>
      </c>
      <c r="AQ42" s="215">
        <f t="shared" si="7"/>
        <v>0</v>
      </c>
      <c r="AR42" s="215">
        <f t="shared" si="7"/>
        <v>2178</v>
      </c>
      <c r="AS42" s="215">
        <f t="shared" si="7"/>
        <v>2116</v>
      </c>
      <c r="AT42" s="215">
        <f t="shared" si="7"/>
        <v>2076</v>
      </c>
      <c r="AU42" s="215">
        <f t="shared" si="7"/>
        <v>1981</v>
      </c>
      <c r="AV42" s="215">
        <f t="shared" si="7"/>
        <v>1929</v>
      </c>
      <c r="AW42" s="215">
        <f t="shared" si="7"/>
        <v>1955</v>
      </c>
      <c r="AX42" s="215">
        <f t="shared" si="7"/>
        <v>1937</v>
      </c>
      <c r="AY42" s="215">
        <f t="shared" si="7"/>
        <v>1917</v>
      </c>
      <c r="AZ42" s="215">
        <f t="shared" si="7"/>
        <v>1886</v>
      </c>
      <c r="BA42" s="215">
        <f t="shared" si="7"/>
        <v>1844</v>
      </c>
      <c r="BB42" s="215">
        <f t="shared" si="7"/>
        <v>1798</v>
      </c>
      <c r="BC42" s="215">
        <f t="shared" si="7"/>
        <v>1726</v>
      </c>
      <c r="BD42" s="215">
        <f t="shared" si="7"/>
        <v>1664</v>
      </c>
      <c r="BE42" s="215">
        <f t="shared" si="7"/>
        <v>1637</v>
      </c>
      <c r="BF42" s="215">
        <f t="shared" si="7"/>
        <v>1612</v>
      </c>
      <c r="BG42" s="215">
        <f t="shared" si="7"/>
        <v>1546</v>
      </c>
      <c r="BH42" s="215">
        <f t="shared" si="7"/>
        <v>1554</v>
      </c>
      <c r="BI42" s="215">
        <f t="shared" si="7"/>
        <v>1491</v>
      </c>
      <c r="BJ42" s="215">
        <f t="shared" si="7"/>
        <v>1503</v>
      </c>
      <c r="BK42" s="215">
        <f t="shared" si="7"/>
        <v>1509</v>
      </c>
      <c r="BL42" s="215">
        <v>1541</v>
      </c>
      <c r="BM42" s="215">
        <v>1566</v>
      </c>
      <c r="BN42" s="215">
        <v>1574</v>
      </c>
      <c r="BO42" s="215">
        <v>1576</v>
      </c>
      <c r="BP42" s="215">
        <v>1551</v>
      </c>
      <c r="BQ42" s="215">
        <v>1505</v>
      </c>
      <c r="BR42" s="215">
        <v>1464</v>
      </c>
      <c r="BS42" s="215">
        <v>1417</v>
      </c>
      <c r="BT42" s="215">
        <v>1364</v>
      </c>
      <c r="BU42" s="215">
        <v>1308</v>
      </c>
      <c r="BV42" s="215">
        <v>1248</v>
      </c>
      <c r="BW42" s="215">
        <v>1207</v>
      </c>
      <c r="BX42" s="215">
        <v>1165</v>
      </c>
      <c r="BY42" s="215">
        <v>1134</v>
      </c>
      <c r="BZ42" s="215">
        <v>1121</v>
      </c>
      <c r="CA42" s="215">
        <v>1108</v>
      </c>
      <c r="CB42" s="215">
        <v>1107</v>
      </c>
      <c r="CC42" s="215">
        <v>1109</v>
      </c>
      <c r="CD42" s="215">
        <v>1092</v>
      </c>
      <c r="CE42" s="215">
        <v>1067</v>
      </c>
      <c r="CF42" s="215">
        <v>1056</v>
      </c>
      <c r="CG42" s="216">
        <v>1054</v>
      </c>
    </row>
    <row r="43" spans="1:85" x14ac:dyDescent="0.35">
      <c r="B43" s="218" t="s">
        <v>543</v>
      </c>
      <c r="AH43" s="215">
        <f t="shared" ref="AH43:AQ43" si="8">SUM(AH38:AH41)</f>
        <v>0</v>
      </c>
      <c r="AI43" s="215">
        <f t="shared" si="8"/>
        <v>0</v>
      </c>
      <c r="AJ43" s="215">
        <f t="shared" si="8"/>
        <v>0</v>
      </c>
      <c r="AK43" s="215">
        <f t="shared" si="8"/>
        <v>0</v>
      </c>
      <c r="AL43" s="215">
        <f t="shared" si="8"/>
        <v>0</v>
      </c>
      <c r="AM43" s="215">
        <f t="shared" si="8"/>
        <v>0</v>
      </c>
      <c r="AN43" s="215">
        <f t="shared" si="8"/>
        <v>0</v>
      </c>
      <c r="AO43" s="215">
        <f t="shared" si="8"/>
        <v>0</v>
      </c>
      <c r="AP43" s="215">
        <f t="shared" si="8"/>
        <v>0</v>
      </c>
      <c r="AQ43" s="215">
        <f t="shared" si="8"/>
        <v>0</v>
      </c>
      <c r="AR43" s="215">
        <f t="shared" ref="AR43:BK43" si="9">SUM(AR38:AR41)</f>
        <v>1817</v>
      </c>
      <c r="AS43" s="215">
        <f t="shared" si="9"/>
        <v>1770</v>
      </c>
      <c r="AT43" s="215">
        <f t="shared" si="9"/>
        <v>1874</v>
      </c>
      <c r="AU43" s="215">
        <f t="shared" si="9"/>
        <v>2139</v>
      </c>
      <c r="AV43" s="215">
        <f t="shared" si="9"/>
        <v>2450</v>
      </c>
      <c r="AW43" s="215">
        <f t="shared" si="9"/>
        <v>2645</v>
      </c>
      <c r="AX43" s="215">
        <f t="shared" si="9"/>
        <v>2756</v>
      </c>
      <c r="AY43" s="215">
        <f t="shared" si="9"/>
        <v>2840</v>
      </c>
      <c r="AZ43" s="215">
        <f t="shared" si="9"/>
        <v>2853</v>
      </c>
      <c r="BA43" s="215">
        <f t="shared" si="9"/>
        <v>2744</v>
      </c>
      <c r="BB43" s="215">
        <f t="shared" si="9"/>
        <v>2625</v>
      </c>
      <c r="BC43" s="215">
        <f t="shared" si="9"/>
        <v>2461</v>
      </c>
      <c r="BD43" s="215">
        <f t="shared" si="9"/>
        <v>2283</v>
      </c>
      <c r="BE43" s="215">
        <f t="shared" si="9"/>
        <v>2210</v>
      </c>
      <c r="BF43" s="215">
        <f t="shared" si="9"/>
        <v>2194</v>
      </c>
      <c r="BG43" s="215">
        <f t="shared" si="9"/>
        <v>2266</v>
      </c>
      <c r="BH43" s="215">
        <f t="shared" si="9"/>
        <v>2386</v>
      </c>
      <c r="BI43" s="215">
        <f t="shared" si="9"/>
        <v>2494</v>
      </c>
      <c r="BJ43" s="215">
        <f t="shared" si="9"/>
        <v>2518</v>
      </c>
      <c r="BK43" s="215">
        <f t="shared" si="9"/>
        <v>2527</v>
      </c>
      <c r="BL43" s="215">
        <v>2625</v>
      </c>
      <c r="BM43" s="215">
        <v>2981</v>
      </c>
      <c r="BN43" s="215">
        <v>3224</v>
      </c>
      <c r="BO43" s="215">
        <v>3356</v>
      </c>
      <c r="BP43" s="215">
        <v>3502</v>
      </c>
      <c r="BQ43" s="215">
        <v>3520</v>
      </c>
      <c r="BR43" s="215">
        <v>3457</v>
      </c>
      <c r="BS43" s="215">
        <v>3360</v>
      </c>
      <c r="BT43" s="215">
        <v>3230</v>
      </c>
      <c r="BU43" s="215">
        <v>3063</v>
      </c>
      <c r="BV43" s="215">
        <v>2736</v>
      </c>
      <c r="BW43" s="215">
        <v>2187</v>
      </c>
      <c r="BX43" s="215">
        <v>1843</v>
      </c>
      <c r="BY43" s="215">
        <v>1599</v>
      </c>
      <c r="BZ43" s="215">
        <v>1388</v>
      </c>
      <c r="CA43" s="215">
        <v>1243</v>
      </c>
      <c r="CB43" s="215">
        <v>970</v>
      </c>
      <c r="CC43" s="215">
        <v>468</v>
      </c>
      <c r="CD43" s="215">
        <v>298</v>
      </c>
      <c r="CE43" s="215">
        <v>306</v>
      </c>
      <c r="CF43" s="215">
        <v>315</v>
      </c>
      <c r="CG43" s="216">
        <v>325</v>
      </c>
    </row>
    <row r="44" spans="1:85" x14ac:dyDescent="0.35">
      <c r="B44" s="218" t="s">
        <v>276</v>
      </c>
      <c r="AH44" s="215">
        <f t="shared" ref="AH44:CG44" si="10">AH43+AH42</f>
        <v>0</v>
      </c>
      <c r="AI44" s="215">
        <f t="shared" si="10"/>
        <v>0</v>
      </c>
      <c r="AJ44" s="215">
        <f t="shared" si="10"/>
        <v>0</v>
      </c>
      <c r="AK44" s="215">
        <f t="shared" si="10"/>
        <v>0</v>
      </c>
      <c r="AL44" s="215">
        <f t="shared" si="10"/>
        <v>0</v>
      </c>
      <c r="AM44" s="215">
        <f t="shared" si="10"/>
        <v>0</v>
      </c>
      <c r="AN44" s="215">
        <f t="shared" si="10"/>
        <v>0</v>
      </c>
      <c r="AO44" s="215">
        <f t="shared" si="10"/>
        <v>0</v>
      </c>
      <c r="AP44" s="215">
        <f t="shared" si="10"/>
        <v>0</v>
      </c>
      <c r="AQ44" s="215">
        <f t="shared" si="10"/>
        <v>0</v>
      </c>
      <c r="AR44" s="215">
        <f t="shared" si="10"/>
        <v>3995</v>
      </c>
      <c r="AS44" s="215">
        <f t="shared" si="10"/>
        <v>3886</v>
      </c>
      <c r="AT44" s="215">
        <f t="shared" si="10"/>
        <v>3950</v>
      </c>
      <c r="AU44" s="215">
        <f t="shared" si="10"/>
        <v>4120</v>
      </c>
      <c r="AV44" s="215">
        <f t="shared" si="10"/>
        <v>4379</v>
      </c>
      <c r="AW44" s="215">
        <f t="shared" si="10"/>
        <v>4600</v>
      </c>
      <c r="AX44" s="215">
        <f t="shared" si="10"/>
        <v>4693</v>
      </c>
      <c r="AY44" s="215">
        <f t="shared" si="10"/>
        <v>4757</v>
      </c>
      <c r="AZ44" s="215">
        <f t="shared" si="10"/>
        <v>4739</v>
      </c>
      <c r="BA44" s="215">
        <f t="shared" si="10"/>
        <v>4588</v>
      </c>
      <c r="BB44" s="215">
        <f t="shared" si="10"/>
        <v>4423</v>
      </c>
      <c r="BC44" s="215">
        <f t="shared" si="10"/>
        <v>4187</v>
      </c>
      <c r="BD44" s="215">
        <f t="shared" si="10"/>
        <v>3947</v>
      </c>
      <c r="BE44" s="215">
        <f t="shared" si="10"/>
        <v>3847</v>
      </c>
      <c r="BF44" s="215">
        <f t="shared" si="10"/>
        <v>3806</v>
      </c>
      <c r="BG44" s="215">
        <f t="shared" si="10"/>
        <v>3812</v>
      </c>
      <c r="BH44" s="215">
        <f t="shared" si="10"/>
        <v>3940</v>
      </c>
      <c r="BI44" s="215">
        <f t="shared" si="10"/>
        <v>3985</v>
      </c>
      <c r="BJ44" s="215">
        <f t="shared" si="10"/>
        <v>4021</v>
      </c>
      <c r="BK44" s="215">
        <f t="shared" si="10"/>
        <v>4036</v>
      </c>
      <c r="BL44" s="215">
        <f t="shared" si="10"/>
        <v>4166</v>
      </c>
      <c r="BM44" s="215">
        <f t="shared" si="10"/>
        <v>4547</v>
      </c>
      <c r="BN44" s="215">
        <f t="shared" si="10"/>
        <v>4798</v>
      </c>
      <c r="BO44" s="215">
        <f t="shared" si="10"/>
        <v>4932</v>
      </c>
      <c r="BP44" s="215">
        <f t="shared" si="10"/>
        <v>5053</v>
      </c>
      <c r="BQ44" s="215">
        <f t="shared" si="10"/>
        <v>5025</v>
      </c>
      <c r="BR44" s="215">
        <f t="shared" si="10"/>
        <v>4921</v>
      </c>
      <c r="BS44" s="215">
        <f t="shared" si="10"/>
        <v>4777</v>
      </c>
      <c r="BT44" s="215">
        <f t="shared" si="10"/>
        <v>4594</v>
      </c>
      <c r="BU44" s="215">
        <f t="shared" si="10"/>
        <v>4371</v>
      </c>
      <c r="BV44" s="215">
        <f t="shared" si="10"/>
        <v>3984</v>
      </c>
      <c r="BW44" s="215">
        <f t="shared" si="10"/>
        <v>3394</v>
      </c>
      <c r="BX44" s="215">
        <f t="shared" si="10"/>
        <v>3008</v>
      </c>
      <c r="BY44" s="215">
        <f t="shared" si="10"/>
        <v>2733</v>
      </c>
      <c r="BZ44" s="215">
        <f t="shared" si="10"/>
        <v>2509</v>
      </c>
      <c r="CA44" s="215">
        <f t="shared" si="10"/>
        <v>2351</v>
      </c>
      <c r="CB44" s="215">
        <f t="shared" si="10"/>
        <v>2077</v>
      </c>
      <c r="CC44" s="215">
        <f t="shared" si="10"/>
        <v>1577</v>
      </c>
      <c r="CD44" s="215">
        <f t="shared" si="10"/>
        <v>1390</v>
      </c>
      <c r="CE44" s="215">
        <f t="shared" si="10"/>
        <v>1373</v>
      </c>
      <c r="CF44" s="215">
        <f t="shared" si="10"/>
        <v>1371</v>
      </c>
      <c r="CG44" s="216">
        <f t="shared" si="10"/>
        <v>1379</v>
      </c>
    </row>
    <row r="45" spans="1:85" ht="27" customHeight="1" x14ac:dyDescent="0.35">
      <c r="B45" s="63" t="s">
        <v>505</v>
      </c>
      <c r="AH45" s="215"/>
      <c r="AI45" s="215"/>
      <c r="AJ45" s="215"/>
      <c r="AK45" s="215"/>
      <c r="AL45" s="215"/>
      <c r="AM45" s="215"/>
      <c r="AN45" s="215"/>
      <c r="AO45" s="215"/>
      <c r="AP45" s="215"/>
      <c r="AQ45" s="215"/>
      <c r="AR45" s="215"/>
      <c r="AS45" s="215"/>
      <c r="AT45" s="215"/>
      <c r="AU45" s="215"/>
      <c r="AV45" s="215"/>
      <c r="AW45" s="215"/>
      <c r="AX45" s="215"/>
      <c r="AY45" s="215"/>
      <c r="AZ45" s="215"/>
      <c r="BA45" s="215"/>
      <c r="BB45" s="215"/>
      <c r="BC45" s="215"/>
      <c r="BD45" s="215"/>
      <c r="BE45" s="215"/>
      <c r="BF45" s="215"/>
      <c r="BG45" s="215"/>
      <c r="BH45" s="215"/>
      <c r="BI45" s="215"/>
      <c r="BJ45" s="215"/>
      <c r="BK45" s="215"/>
      <c r="BL45" s="215"/>
      <c r="BM45" s="215"/>
      <c r="BN45" s="215"/>
      <c r="BO45" s="215"/>
      <c r="BP45" s="215"/>
      <c r="BQ45" s="215"/>
      <c r="BR45" s="215"/>
      <c r="BS45" s="215"/>
      <c r="BT45" s="215"/>
      <c r="BU45" s="215"/>
      <c r="BV45" s="215"/>
      <c r="BW45" s="215"/>
      <c r="BX45" s="215"/>
      <c r="BY45" s="215"/>
      <c r="BZ45" s="215"/>
      <c r="CA45" s="215"/>
      <c r="CB45" s="215"/>
      <c r="CC45" s="215"/>
      <c r="CD45" s="215"/>
      <c r="CE45" s="215"/>
      <c r="CF45" s="215"/>
      <c r="CG45" s="216"/>
    </row>
    <row r="46" spans="1:85" x14ac:dyDescent="0.35">
      <c r="B46" s="218" t="s">
        <v>530</v>
      </c>
      <c r="AH46" s="215"/>
      <c r="AI46" s="215"/>
      <c r="AJ46" s="215"/>
      <c r="AK46" s="215"/>
      <c r="AL46" s="215"/>
      <c r="AM46" s="215"/>
      <c r="AN46" s="215"/>
      <c r="AO46" s="215"/>
      <c r="AP46" s="215"/>
      <c r="AQ46" s="215"/>
      <c r="AR46" s="215"/>
      <c r="AS46" s="215"/>
      <c r="AT46" s="215"/>
      <c r="AU46" s="215"/>
      <c r="AV46" s="215"/>
      <c r="AW46" s="215"/>
      <c r="AX46" s="215"/>
      <c r="AY46" s="215"/>
      <c r="AZ46" s="215"/>
      <c r="BA46" s="215"/>
      <c r="BB46" s="215"/>
      <c r="BC46" s="215"/>
      <c r="BD46" s="215"/>
      <c r="BE46" s="215"/>
      <c r="BF46" s="215"/>
      <c r="BG46" s="215"/>
      <c r="BH46" s="215"/>
      <c r="BI46" s="215"/>
      <c r="BJ46" s="215"/>
      <c r="BK46" s="215"/>
      <c r="BL46" s="215"/>
      <c r="BM46" s="215"/>
      <c r="BN46" s="215"/>
      <c r="BO46" s="215"/>
      <c r="BP46" s="215"/>
      <c r="BQ46" s="215">
        <v>2</v>
      </c>
      <c r="BR46" s="215">
        <v>13</v>
      </c>
      <c r="BS46" s="215">
        <v>130</v>
      </c>
      <c r="BT46" s="215">
        <v>373</v>
      </c>
      <c r="BU46" s="215">
        <v>627</v>
      </c>
      <c r="BV46" s="215">
        <v>1282</v>
      </c>
      <c r="BW46" s="215">
        <v>2130</v>
      </c>
      <c r="BX46" s="215">
        <v>4000</v>
      </c>
      <c r="BY46" s="215">
        <v>4094</v>
      </c>
      <c r="BZ46" s="215">
        <v>4268</v>
      </c>
      <c r="CA46" s="215">
        <v>4750</v>
      </c>
      <c r="CB46" s="215">
        <v>5466</v>
      </c>
      <c r="CC46" s="215">
        <v>6301</v>
      </c>
      <c r="CD46" s="215">
        <v>6709</v>
      </c>
      <c r="CE46" s="215">
        <v>6722</v>
      </c>
      <c r="CF46" s="215">
        <v>6763</v>
      </c>
      <c r="CG46" s="216">
        <v>6847</v>
      </c>
    </row>
    <row r="47" spans="1:85" ht="47" thickBot="1" x14ac:dyDescent="0.4">
      <c r="A47" s="256"/>
      <c r="B47" s="222" t="s">
        <v>479</v>
      </c>
      <c r="C47" s="257"/>
      <c r="D47" s="277"/>
      <c r="E47" s="277"/>
      <c r="F47" s="277"/>
      <c r="G47" s="277"/>
      <c r="H47" s="277"/>
      <c r="I47" s="277"/>
      <c r="J47" s="277"/>
      <c r="K47" s="277"/>
      <c r="L47" s="277"/>
      <c r="M47" s="277"/>
      <c r="N47" s="277"/>
      <c r="O47" s="277"/>
      <c r="P47" s="277"/>
      <c r="Q47" s="277"/>
      <c r="R47" s="277"/>
      <c r="S47" s="277"/>
      <c r="T47" s="277"/>
      <c r="U47" s="277"/>
      <c r="V47" s="277"/>
      <c r="W47" s="277"/>
      <c r="X47" s="277"/>
      <c r="Y47" s="277"/>
      <c r="Z47" s="277"/>
      <c r="AA47" s="277"/>
      <c r="AB47" s="277"/>
      <c r="AC47" s="277"/>
      <c r="AD47" s="277"/>
      <c r="AE47" s="277"/>
      <c r="AF47" s="277"/>
      <c r="AG47" s="277"/>
      <c r="AH47" s="258"/>
      <c r="AI47" s="258"/>
      <c r="AJ47" s="258"/>
      <c r="AK47" s="258"/>
      <c r="AL47" s="258"/>
      <c r="AM47" s="258"/>
      <c r="AN47" s="258"/>
      <c r="AO47" s="258"/>
      <c r="AP47" s="258"/>
      <c r="AQ47" s="258"/>
      <c r="AR47" s="258"/>
      <c r="AS47" s="258"/>
      <c r="AT47" s="258"/>
      <c r="AU47" s="258"/>
      <c r="AV47" s="258"/>
      <c r="AW47" s="258"/>
      <c r="AX47" s="258"/>
      <c r="AY47" s="258"/>
      <c r="AZ47" s="258"/>
      <c r="BA47" s="258"/>
      <c r="BB47" s="258"/>
      <c r="BC47" s="258"/>
      <c r="BD47" s="258"/>
      <c r="BE47" s="258"/>
      <c r="BF47" s="258"/>
      <c r="BG47" s="258"/>
      <c r="BH47" s="258"/>
      <c r="BI47" s="258"/>
      <c r="BJ47" s="258"/>
      <c r="BK47" s="258"/>
      <c r="BL47" s="258"/>
      <c r="BM47" s="258"/>
      <c r="BN47" s="258"/>
      <c r="BO47" s="258"/>
      <c r="BP47" s="258"/>
      <c r="BQ47" s="258"/>
      <c r="BR47" s="258"/>
      <c r="BS47" s="258"/>
      <c r="BT47" s="258"/>
      <c r="BU47" s="258"/>
      <c r="BV47" s="258"/>
      <c r="BW47" s="258"/>
      <c r="BX47" s="258"/>
      <c r="BY47" s="258"/>
      <c r="BZ47" s="258"/>
      <c r="CA47" s="258"/>
      <c r="CB47" s="258"/>
      <c r="CC47" s="258"/>
      <c r="CD47" s="258"/>
      <c r="CE47" s="258"/>
      <c r="CF47" s="258"/>
      <c r="CG47" s="259"/>
    </row>
    <row r="48" spans="1:85" x14ac:dyDescent="0.35">
      <c r="AH48" s="215"/>
      <c r="AI48" s="215"/>
      <c r="AJ48" s="215"/>
      <c r="AK48" s="215"/>
      <c r="AL48" s="215"/>
      <c r="AM48" s="215"/>
      <c r="AN48" s="215"/>
      <c r="AO48" s="215"/>
      <c r="AP48" s="215"/>
      <c r="AQ48" s="215"/>
      <c r="AR48" s="215"/>
      <c r="AS48" s="215"/>
      <c r="AT48" s="215"/>
      <c r="AU48" s="215"/>
      <c r="AV48" s="215"/>
      <c r="AW48" s="215"/>
      <c r="AX48" s="215"/>
      <c r="AY48" s="215"/>
      <c r="AZ48" s="215"/>
      <c r="BA48" s="215"/>
      <c r="BB48" s="215"/>
      <c r="BC48" s="215"/>
      <c r="BD48" s="215"/>
      <c r="BE48" s="215"/>
      <c r="BF48" s="215"/>
      <c r="BG48" s="215"/>
      <c r="BH48" s="215"/>
      <c r="BI48" s="215"/>
      <c r="BJ48" s="215"/>
      <c r="BK48" s="215"/>
      <c r="BL48" s="215"/>
      <c r="BM48" s="215"/>
      <c r="BN48" s="215"/>
      <c r="BO48" s="215"/>
      <c r="BP48" s="215"/>
      <c r="BQ48" s="215"/>
      <c r="BR48" s="215"/>
      <c r="BS48" s="215"/>
      <c r="BT48" s="215"/>
      <c r="BU48" s="215"/>
    </row>
  </sheetData>
  <hyperlinks>
    <hyperlink ref="B1" location="Notes!A1" display="Information relating to this table can be found in the 'Notes' tab" xr:uid="{81ADF8B2-0E4F-4C44-8EA3-20D5CC5C0B8A}"/>
    <hyperlink ref="A1" location="Contents!A1" display="Contents page" xr:uid="{B9C4D0F7-160A-4CB6-9B65-C11B26842284}"/>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62263-C7DA-464A-89F3-BA3248EC8A74}">
  <dimension ref="A1:CX180"/>
  <sheetViews>
    <sheetView zoomScale="55" zoomScaleNormal="55" workbookViewId="0">
      <pane xSplit="33" ySplit="3" topLeftCell="AH4" activePane="bottomRight" state="frozen"/>
      <selection pane="topRight" activeCell="AH1" sqref="AH1"/>
      <selection pane="bottomLeft" activeCell="A4" sqref="A4"/>
      <selection pane="bottomRight" activeCell="BN13" sqref="BN13"/>
    </sheetView>
  </sheetViews>
  <sheetFormatPr defaultColWidth="102.54296875" defaultRowHeight="15.5" x14ac:dyDescent="0.35"/>
  <cols>
    <col min="1" max="1" width="21" style="217" bestFit="1" customWidth="1"/>
    <col min="2" max="2" width="102.81640625" style="207" customWidth="1"/>
    <col min="3" max="3" width="12.36328125" style="207" hidden="1" customWidth="1"/>
    <col min="4" max="33" width="9.81640625" style="227" hidden="1" customWidth="1"/>
    <col min="34" max="75" width="9.81640625" style="227" bestFit="1" customWidth="1"/>
    <col min="76" max="79" width="9.81640625" style="207" bestFit="1" customWidth="1"/>
    <col min="80" max="85" width="11" style="207" bestFit="1" customWidth="1"/>
    <col min="86" max="86" width="13.26953125" style="207" customWidth="1"/>
    <col min="87" max="87" width="11.453125" style="207" customWidth="1"/>
    <col min="88" max="16384" width="102.54296875" style="207"/>
  </cols>
  <sheetData>
    <row r="1" spans="1:87" s="204" customFormat="1" ht="25.5" customHeight="1" thickBot="1" x14ac:dyDescent="0.3">
      <c r="A1" s="26" t="s">
        <v>47</v>
      </c>
      <c r="B1" s="116" t="s">
        <v>224</v>
      </c>
      <c r="C1" s="26"/>
      <c r="D1" s="278"/>
      <c r="E1" s="278"/>
      <c r="F1" s="278"/>
      <c r="G1" s="278"/>
      <c r="H1" s="278"/>
      <c r="I1" s="278"/>
      <c r="J1" s="278"/>
      <c r="K1" s="278"/>
      <c r="L1" s="278"/>
      <c r="M1" s="278"/>
      <c r="N1" s="278"/>
      <c r="O1" s="278"/>
      <c r="P1" s="278"/>
      <c r="Q1" s="278"/>
      <c r="R1" s="278"/>
      <c r="S1" s="278"/>
      <c r="T1" s="278"/>
      <c r="U1" s="278"/>
      <c r="V1" s="278"/>
      <c r="W1" s="278"/>
      <c r="X1" s="278"/>
      <c r="Y1" s="278"/>
      <c r="Z1" s="278"/>
      <c r="AA1" s="278"/>
      <c r="AB1" s="278"/>
      <c r="AC1" s="278"/>
      <c r="AD1" s="278"/>
      <c r="AE1" s="278"/>
      <c r="AF1" s="278"/>
      <c r="AG1" s="278"/>
      <c r="AH1" s="278"/>
      <c r="AI1" s="278"/>
      <c r="AJ1" s="278"/>
      <c r="AK1" s="278"/>
      <c r="AL1" s="278"/>
      <c r="AM1" s="278"/>
      <c r="AN1" s="278"/>
      <c r="AO1" s="278"/>
      <c r="AP1" s="278"/>
      <c r="AQ1" s="278"/>
      <c r="AR1" s="278"/>
      <c r="AS1" s="278"/>
      <c r="AT1" s="278"/>
      <c r="AU1" s="278"/>
      <c r="AV1" s="278"/>
      <c r="AW1" s="278"/>
      <c r="AX1" s="278"/>
      <c r="AY1" s="278"/>
      <c r="AZ1" s="278"/>
      <c r="BA1" s="278"/>
      <c r="BB1" s="278"/>
      <c r="BC1" s="278"/>
      <c r="BD1" s="278"/>
      <c r="BE1" s="278"/>
      <c r="BF1" s="278"/>
      <c r="BG1" s="278"/>
      <c r="BH1" s="278"/>
      <c r="BI1" s="278"/>
      <c r="BJ1" s="278"/>
      <c r="BK1" s="278"/>
      <c r="BL1" s="278"/>
      <c r="BM1" s="278"/>
      <c r="BN1" s="278"/>
      <c r="BO1" s="278"/>
      <c r="BP1" s="278"/>
      <c r="BQ1" s="278"/>
      <c r="BR1" s="278"/>
      <c r="BS1" s="278"/>
      <c r="BT1" s="278"/>
      <c r="BU1" s="278"/>
      <c r="BV1" s="278"/>
      <c r="BW1" s="278"/>
      <c r="BX1" s="278"/>
      <c r="CA1" s="278"/>
      <c r="CB1" s="278"/>
      <c r="CC1" s="278"/>
      <c r="CD1" s="278"/>
      <c r="CE1" s="278"/>
      <c r="CF1" s="278"/>
      <c r="CG1" s="278"/>
    </row>
    <row r="2" spans="1:87" ht="32.25" customHeight="1" x14ac:dyDescent="0.35">
      <c r="A2" s="30" t="s">
        <v>225</v>
      </c>
      <c r="B2" s="205" t="s">
        <v>18</v>
      </c>
      <c r="C2" s="206"/>
      <c r="D2" s="34" t="s">
        <v>296</v>
      </c>
      <c r="E2" s="34" t="s">
        <v>297</v>
      </c>
      <c r="F2" s="34" t="s">
        <v>298</v>
      </c>
      <c r="G2" s="34" t="s">
        <v>299</v>
      </c>
      <c r="H2" s="34" t="s">
        <v>300</v>
      </c>
      <c r="I2" s="34" t="s">
        <v>301</v>
      </c>
      <c r="J2" s="34" t="s">
        <v>302</v>
      </c>
      <c r="K2" s="34" t="s">
        <v>303</v>
      </c>
      <c r="L2" s="34" t="s">
        <v>304</v>
      </c>
      <c r="M2" s="34" t="s">
        <v>305</v>
      </c>
      <c r="N2" s="34" t="s">
        <v>306</v>
      </c>
      <c r="O2" s="34" t="s">
        <v>307</v>
      </c>
      <c r="P2" s="34" t="s">
        <v>308</v>
      </c>
      <c r="Q2" s="34" t="s">
        <v>309</v>
      </c>
      <c r="R2" s="34" t="s">
        <v>310</v>
      </c>
      <c r="S2" s="34" t="s">
        <v>311</v>
      </c>
      <c r="T2" s="34" t="s">
        <v>312</v>
      </c>
      <c r="U2" s="34" t="s">
        <v>313</v>
      </c>
      <c r="V2" s="34" t="s">
        <v>314</v>
      </c>
      <c r="W2" s="34" t="s">
        <v>315</v>
      </c>
      <c r="X2" s="34" t="s">
        <v>316</v>
      </c>
      <c r="Y2" s="34" t="s">
        <v>317</v>
      </c>
      <c r="Z2" s="34" t="s">
        <v>318</v>
      </c>
      <c r="AA2" s="34" t="s">
        <v>319</v>
      </c>
      <c r="AB2" s="34" t="s">
        <v>320</v>
      </c>
      <c r="AC2" s="34" t="s">
        <v>321</v>
      </c>
      <c r="AD2" s="34" t="s">
        <v>322</v>
      </c>
      <c r="AE2" s="34" t="s">
        <v>323</v>
      </c>
      <c r="AF2" s="34" t="s">
        <v>324</v>
      </c>
      <c r="AG2" s="34" t="s">
        <v>325</v>
      </c>
      <c r="AH2" s="34" t="s">
        <v>326</v>
      </c>
      <c r="AI2" s="34" t="s">
        <v>327</v>
      </c>
      <c r="AJ2" s="34" t="s">
        <v>328</v>
      </c>
      <c r="AK2" s="34" t="s">
        <v>329</v>
      </c>
      <c r="AL2" s="34" t="s">
        <v>330</v>
      </c>
      <c r="AM2" s="34" t="s">
        <v>331</v>
      </c>
      <c r="AN2" s="34" t="s">
        <v>332</v>
      </c>
      <c r="AO2" s="34" t="s">
        <v>333</v>
      </c>
      <c r="AP2" s="34" t="s">
        <v>334</v>
      </c>
      <c r="AQ2" s="34" t="s">
        <v>335</v>
      </c>
      <c r="AR2" s="34" t="s">
        <v>336</v>
      </c>
      <c r="AS2" s="34" t="s">
        <v>337</v>
      </c>
      <c r="AT2" s="34" t="s">
        <v>338</v>
      </c>
      <c r="AU2" s="34" t="s">
        <v>339</v>
      </c>
      <c r="AV2" s="34" t="s">
        <v>340</v>
      </c>
      <c r="AW2" s="34" t="s">
        <v>341</v>
      </c>
      <c r="AX2" s="34" t="s">
        <v>342</v>
      </c>
      <c r="AY2" s="34" t="s">
        <v>227</v>
      </c>
      <c r="AZ2" s="34" t="s">
        <v>228</v>
      </c>
      <c r="BA2" s="34" t="s">
        <v>229</v>
      </c>
      <c r="BB2" s="34" t="s">
        <v>230</v>
      </c>
      <c r="BC2" s="34" t="s">
        <v>231</v>
      </c>
      <c r="BD2" s="34" t="s">
        <v>232</v>
      </c>
      <c r="BE2" s="34" t="s">
        <v>233</v>
      </c>
      <c r="BF2" s="34" t="s">
        <v>234</v>
      </c>
      <c r="BG2" s="34" t="s">
        <v>235</v>
      </c>
      <c r="BH2" s="34" t="s">
        <v>236</v>
      </c>
      <c r="BI2" s="34" t="s">
        <v>237</v>
      </c>
      <c r="BJ2" s="34" t="s">
        <v>238</v>
      </c>
      <c r="BK2" s="34" t="s">
        <v>239</v>
      </c>
      <c r="BL2" s="34" t="s">
        <v>240</v>
      </c>
      <c r="BM2" s="34" t="s">
        <v>241</v>
      </c>
      <c r="BN2" s="34" t="s">
        <v>242</v>
      </c>
      <c r="BO2" s="34" t="s">
        <v>243</v>
      </c>
      <c r="BP2" s="34" t="s">
        <v>244</v>
      </c>
      <c r="BQ2" s="34" t="s">
        <v>245</v>
      </c>
      <c r="BR2" s="34" t="s">
        <v>246</v>
      </c>
      <c r="BS2" s="34" t="s">
        <v>247</v>
      </c>
      <c r="BT2" s="34" t="s">
        <v>248</v>
      </c>
      <c r="BU2" s="34" t="s">
        <v>249</v>
      </c>
      <c r="BV2" s="34" t="s">
        <v>250</v>
      </c>
      <c r="BW2" s="34" t="s">
        <v>251</v>
      </c>
      <c r="BX2" s="34" t="s">
        <v>252</v>
      </c>
      <c r="BY2" s="34" t="s">
        <v>253</v>
      </c>
      <c r="BZ2" s="34" t="s">
        <v>254</v>
      </c>
      <c r="CA2" s="34" t="s">
        <v>255</v>
      </c>
      <c r="CB2" s="34" t="s">
        <v>256</v>
      </c>
      <c r="CC2" s="34" t="s">
        <v>257</v>
      </c>
      <c r="CD2" s="34" t="s">
        <v>258</v>
      </c>
      <c r="CE2" s="34" t="s">
        <v>259</v>
      </c>
      <c r="CF2" s="34" t="s">
        <v>260</v>
      </c>
      <c r="CG2" s="35" t="s">
        <v>261</v>
      </c>
    </row>
    <row r="3" spans="1:87" s="210" customFormat="1" x14ac:dyDescent="0.35">
      <c r="A3" s="119">
        <v>2025</v>
      </c>
      <c r="B3" s="43" t="s">
        <v>373</v>
      </c>
      <c r="C3" s="212"/>
      <c r="D3" s="279" t="s">
        <v>263</v>
      </c>
      <c r="E3" s="279" t="s">
        <v>263</v>
      </c>
      <c r="F3" s="279" t="s">
        <v>263</v>
      </c>
      <c r="G3" s="279" t="s">
        <v>263</v>
      </c>
      <c r="H3" s="279" t="s">
        <v>263</v>
      </c>
      <c r="I3" s="279" t="s">
        <v>263</v>
      </c>
      <c r="J3" s="279" t="s">
        <v>263</v>
      </c>
      <c r="K3" s="279" t="s">
        <v>263</v>
      </c>
      <c r="L3" s="279" t="s">
        <v>263</v>
      </c>
      <c r="M3" s="279" t="s">
        <v>263</v>
      </c>
      <c r="N3" s="279" t="s">
        <v>263</v>
      </c>
      <c r="O3" s="279" t="s">
        <v>263</v>
      </c>
      <c r="P3" s="279" t="s">
        <v>263</v>
      </c>
      <c r="Q3" s="279" t="s">
        <v>263</v>
      </c>
      <c r="R3" s="279" t="s">
        <v>263</v>
      </c>
      <c r="S3" s="279" t="s">
        <v>263</v>
      </c>
      <c r="T3" s="279" t="s">
        <v>263</v>
      </c>
      <c r="U3" s="279" t="s">
        <v>263</v>
      </c>
      <c r="V3" s="279" t="s">
        <v>263</v>
      </c>
      <c r="W3" s="279" t="s">
        <v>263</v>
      </c>
      <c r="X3" s="279" t="s">
        <v>263</v>
      </c>
      <c r="Y3" s="279" t="s">
        <v>263</v>
      </c>
      <c r="Z3" s="279" t="s">
        <v>263</v>
      </c>
      <c r="AA3" s="279" t="s">
        <v>263</v>
      </c>
      <c r="AB3" s="279" t="s">
        <v>263</v>
      </c>
      <c r="AC3" s="279" t="s">
        <v>263</v>
      </c>
      <c r="AD3" s="279" t="s">
        <v>263</v>
      </c>
      <c r="AE3" s="279" t="s">
        <v>263</v>
      </c>
      <c r="AF3" s="279" t="s">
        <v>263</v>
      </c>
      <c r="AG3" s="279" t="s">
        <v>263</v>
      </c>
      <c r="AH3" s="279" t="s">
        <v>263</v>
      </c>
      <c r="AI3" s="279" t="s">
        <v>263</v>
      </c>
      <c r="AJ3" s="279" t="s">
        <v>263</v>
      </c>
      <c r="AK3" s="279" t="s">
        <v>263</v>
      </c>
      <c r="AL3" s="279" t="s">
        <v>263</v>
      </c>
      <c r="AM3" s="279" t="s">
        <v>263</v>
      </c>
      <c r="AN3" s="279" t="s">
        <v>263</v>
      </c>
      <c r="AO3" s="279" t="s">
        <v>263</v>
      </c>
      <c r="AP3" s="279" t="s">
        <v>263</v>
      </c>
      <c r="AQ3" s="279" t="s">
        <v>263</v>
      </c>
      <c r="AR3" s="279" t="s">
        <v>263</v>
      </c>
      <c r="AS3" s="279" t="s">
        <v>263</v>
      </c>
      <c r="AT3" s="279" t="s">
        <v>263</v>
      </c>
      <c r="AU3" s="279" t="s">
        <v>263</v>
      </c>
      <c r="AV3" s="279" t="s">
        <v>263</v>
      </c>
      <c r="AW3" s="279" t="s">
        <v>263</v>
      </c>
      <c r="AX3" s="279" t="s">
        <v>263</v>
      </c>
      <c r="AY3" s="279" t="s">
        <v>263</v>
      </c>
      <c r="AZ3" s="279" t="s">
        <v>263</v>
      </c>
      <c r="BA3" s="279" t="s">
        <v>263</v>
      </c>
      <c r="BB3" s="279" t="s">
        <v>263</v>
      </c>
      <c r="BC3" s="279" t="s">
        <v>263</v>
      </c>
      <c r="BD3" s="279" t="s">
        <v>263</v>
      </c>
      <c r="BE3" s="279" t="s">
        <v>263</v>
      </c>
      <c r="BF3" s="279" t="s">
        <v>263</v>
      </c>
      <c r="BG3" s="279" t="s">
        <v>263</v>
      </c>
      <c r="BH3" s="279" t="s">
        <v>263</v>
      </c>
      <c r="BI3" s="279" t="s">
        <v>263</v>
      </c>
      <c r="BJ3" s="279" t="s">
        <v>263</v>
      </c>
      <c r="BK3" s="279" t="s">
        <v>263</v>
      </c>
      <c r="BL3" s="279" t="s">
        <v>263</v>
      </c>
      <c r="BM3" s="279" t="s">
        <v>263</v>
      </c>
      <c r="BN3" s="279" t="s">
        <v>263</v>
      </c>
      <c r="BO3" s="279" t="s">
        <v>263</v>
      </c>
      <c r="BP3" s="279" t="s">
        <v>263</v>
      </c>
      <c r="BQ3" s="279" t="s">
        <v>263</v>
      </c>
      <c r="BR3" s="279" t="s">
        <v>263</v>
      </c>
      <c r="BS3" s="279" t="s">
        <v>263</v>
      </c>
      <c r="BT3" s="279" t="s">
        <v>263</v>
      </c>
      <c r="BU3" s="279" t="s">
        <v>263</v>
      </c>
      <c r="BV3" s="279" t="s">
        <v>263</v>
      </c>
      <c r="BW3" s="279" t="s">
        <v>263</v>
      </c>
      <c r="BX3" s="279" t="s">
        <v>263</v>
      </c>
      <c r="BY3" s="279" t="s">
        <v>263</v>
      </c>
      <c r="BZ3" s="279" t="s">
        <v>263</v>
      </c>
      <c r="CA3" s="279" t="s">
        <v>263</v>
      </c>
      <c r="CB3" s="279" t="s">
        <v>264</v>
      </c>
      <c r="CC3" s="279" t="s">
        <v>264</v>
      </c>
      <c r="CD3" s="279" t="s">
        <v>264</v>
      </c>
      <c r="CE3" s="279" t="s">
        <v>264</v>
      </c>
      <c r="CF3" s="279" t="s">
        <v>264</v>
      </c>
      <c r="CG3" s="280" t="s">
        <v>264</v>
      </c>
    </row>
    <row r="4" spans="1:87" s="226" customFormat="1" ht="27" customHeight="1" x14ac:dyDescent="0.35">
      <c r="A4" s="281"/>
      <c r="B4" s="226" t="s">
        <v>588</v>
      </c>
      <c r="D4" s="282"/>
      <c r="E4" s="282"/>
      <c r="F4" s="282"/>
      <c r="G4" s="282"/>
      <c r="H4" s="282"/>
      <c r="I4" s="282"/>
      <c r="J4" s="282"/>
      <c r="K4" s="282"/>
      <c r="L4" s="282"/>
      <c r="M4" s="282"/>
      <c r="N4" s="282"/>
      <c r="O4" s="282"/>
      <c r="P4" s="282"/>
      <c r="Q4" s="282"/>
      <c r="R4" s="282"/>
      <c r="S4" s="282"/>
      <c r="T4" s="282"/>
      <c r="U4" s="282"/>
      <c r="V4" s="282"/>
      <c r="W4" s="282"/>
      <c r="X4" s="282"/>
      <c r="Y4" s="282"/>
      <c r="Z4" s="282"/>
      <c r="AA4" s="282"/>
      <c r="AB4" s="282"/>
      <c r="AC4" s="282"/>
      <c r="AD4" s="282"/>
      <c r="AE4" s="282"/>
      <c r="AF4" s="282"/>
      <c r="AG4" s="282"/>
      <c r="AH4" s="282">
        <f t="shared" ref="AH4:BM4" si="0">SUM(AH5+AH10)</f>
        <v>1820</v>
      </c>
      <c r="AI4" s="282">
        <f t="shared" si="0"/>
        <v>2015</v>
      </c>
      <c r="AJ4" s="282">
        <f t="shared" si="0"/>
        <v>2297</v>
      </c>
      <c r="AK4" s="282">
        <f t="shared" si="0"/>
        <v>2683</v>
      </c>
      <c r="AL4" s="282">
        <f t="shared" si="0"/>
        <v>2940</v>
      </c>
      <c r="AM4" s="282">
        <f t="shared" si="0"/>
        <v>3118</v>
      </c>
      <c r="AN4" s="282">
        <f t="shared" si="0"/>
        <v>3589</v>
      </c>
      <c r="AO4" s="282">
        <f t="shared" si="0"/>
        <v>3999</v>
      </c>
      <c r="AP4" s="282">
        <f t="shared" si="0"/>
        <v>4430.8379999999997</v>
      </c>
      <c r="AQ4" s="282">
        <f t="shared" si="0"/>
        <v>4950.1830000000009</v>
      </c>
      <c r="AR4" s="282">
        <f t="shared" si="0"/>
        <v>6259.1642448731109</v>
      </c>
      <c r="AS4" s="282">
        <f t="shared" si="0"/>
        <v>7128.0104342833329</v>
      </c>
      <c r="AT4" s="282">
        <f t="shared" si="0"/>
        <v>8317.8046838189875</v>
      </c>
      <c r="AU4" s="282">
        <f t="shared" si="0"/>
        <v>10345.945816963329</v>
      </c>
      <c r="AV4" s="282">
        <f t="shared" si="0"/>
        <v>12452.33357234174</v>
      </c>
      <c r="AW4" s="282">
        <f t="shared" si="0"/>
        <v>14735.506721178102</v>
      </c>
      <c r="AX4" s="282">
        <f t="shared" si="0"/>
        <v>16366.653</v>
      </c>
      <c r="AY4" s="282">
        <f t="shared" si="0"/>
        <v>17594.746999999999</v>
      </c>
      <c r="AZ4" s="282">
        <f t="shared" si="0"/>
        <v>18581.281999999999</v>
      </c>
      <c r="BA4" s="282">
        <f t="shared" si="0"/>
        <v>19154.010999999999</v>
      </c>
      <c r="BB4" s="282">
        <f t="shared" si="0"/>
        <v>19648.106</v>
      </c>
      <c r="BC4" s="282">
        <f t="shared" si="0"/>
        <v>19825.398000000001</v>
      </c>
      <c r="BD4" s="282">
        <f t="shared" si="0"/>
        <v>20533.705000000002</v>
      </c>
      <c r="BE4" s="282">
        <f t="shared" si="0"/>
        <v>21499.714862983172</v>
      </c>
      <c r="BF4" s="282">
        <f t="shared" si="0"/>
        <v>21923.216626094632</v>
      </c>
      <c r="BG4" s="282">
        <f t="shared" si="0"/>
        <v>22781.678180228126</v>
      </c>
      <c r="BH4" s="282">
        <f t="shared" si="0"/>
        <v>23286.964253231738</v>
      </c>
      <c r="BI4" s="282">
        <f t="shared" si="0"/>
        <v>24042.926720113344</v>
      </c>
      <c r="BJ4" s="282">
        <f t="shared" si="0"/>
        <v>24875.156714485656</v>
      </c>
      <c r="BK4" s="282">
        <f t="shared" si="0"/>
        <v>26509.704535088185</v>
      </c>
      <c r="BL4" s="282">
        <f t="shared" si="0"/>
        <v>27527.23040738489</v>
      </c>
      <c r="BM4" s="282">
        <f t="shared" si="0"/>
        <v>29574.591752809567</v>
      </c>
      <c r="BN4" s="282">
        <f t="shared" ref="BN4:CG4" si="1">SUM(BN5+BN10)</f>
        <v>30209.819370562473</v>
      </c>
      <c r="BO4" s="282">
        <f t="shared" si="1"/>
        <v>31162.612591277255</v>
      </c>
      <c r="BP4" s="282">
        <f t="shared" si="1"/>
        <v>32261.283406865055</v>
      </c>
      <c r="BQ4" s="282">
        <f t="shared" si="1"/>
        <v>32737.446456008111</v>
      </c>
      <c r="BR4" s="282">
        <f t="shared" si="1"/>
        <v>35053.986714796665</v>
      </c>
      <c r="BS4" s="282">
        <f t="shared" si="1"/>
        <v>36777.373827006872</v>
      </c>
      <c r="BT4" s="282">
        <f t="shared" si="1"/>
        <v>37552.476545819613</v>
      </c>
      <c r="BU4" s="282">
        <f t="shared" si="1"/>
        <v>39470.407287269169</v>
      </c>
      <c r="BV4" s="282">
        <f t="shared" si="1"/>
        <v>40750.508392276584</v>
      </c>
      <c r="BW4" s="282">
        <f t="shared" si="1"/>
        <v>42802.126336694986</v>
      </c>
      <c r="BX4" s="282">
        <f t="shared" si="1"/>
        <v>44018.96476442225</v>
      </c>
      <c r="BY4" s="282">
        <f t="shared" si="1"/>
        <v>46906.919360350439</v>
      </c>
      <c r="BZ4" s="282">
        <f t="shared" si="1"/>
        <v>51144.427182912827</v>
      </c>
      <c r="CA4" s="282">
        <f t="shared" si="1"/>
        <v>60769.446289988278</v>
      </c>
      <c r="CB4" s="282">
        <f t="shared" si="1"/>
        <v>69794.454807321483</v>
      </c>
      <c r="CC4" s="282">
        <f t="shared" si="1"/>
        <v>75283.972559355723</v>
      </c>
      <c r="CD4" s="282">
        <f t="shared" si="1"/>
        <v>80543.570640777805</v>
      </c>
      <c r="CE4" s="282">
        <f t="shared" si="1"/>
        <v>83639.052429944364</v>
      </c>
      <c r="CF4" s="282">
        <f t="shared" si="1"/>
        <v>86795.126798221667</v>
      </c>
      <c r="CG4" s="283">
        <f t="shared" si="1"/>
        <v>90738.576351703086</v>
      </c>
      <c r="CH4" s="284"/>
    </row>
    <row r="5" spans="1:87" ht="26.15" customHeight="1" x14ac:dyDescent="0.35">
      <c r="A5" s="285"/>
      <c r="B5" s="218" t="s">
        <v>589</v>
      </c>
      <c r="AH5" s="215">
        <f t="shared" ref="AH5:BM5" si="2">SUM(AH6:AH9)</f>
        <v>215</v>
      </c>
      <c r="AI5" s="215">
        <f t="shared" si="2"/>
        <v>280</v>
      </c>
      <c r="AJ5" s="215">
        <f t="shared" si="2"/>
        <v>385</v>
      </c>
      <c r="AK5" s="215">
        <f t="shared" si="2"/>
        <v>503</v>
      </c>
      <c r="AL5" s="215">
        <f t="shared" si="2"/>
        <v>639</v>
      </c>
      <c r="AM5" s="215">
        <f t="shared" si="2"/>
        <v>799</v>
      </c>
      <c r="AN5" s="215">
        <f t="shared" si="2"/>
        <v>932</v>
      </c>
      <c r="AO5" s="215">
        <f t="shared" si="2"/>
        <v>1108</v>
      </c>
      <c r="AP5" s="215">
        <f t="shared" si="2"/>
        <v>1293</v>
      </c>
      <c r="AQ5" s="215">
        <f t="shared" si="2"/>
        <v>1493.607</v>
      </c>
      <c r="AR5" s="215">
        <f t="shared" si="2"/>
        <v>1678.807</v>
      </c>
      <c r="AS5" s="215">
        <f t="shared" si="2"/>
        <v>1928.0260000000001</v>
      </c>
      <c r="AT5" s="215">
        <f t="shared" si="2"/>
        <v>2265.2669999999998</v>
      </c>
      <c r="AU5" s="215">
        <f t="shared" si="2"/>
        <v>2768.0990000000002</v>
      </c>
      <c r="AV5" s="215">
        <f t="shared" si="2"/>
        <v>3594.9789999999998</v>
      </c>
      <c r="AW5" s="215">
        <f t="shared" si="2"/>
        <v>4567.7079999999996</v>
      </c>
      <c r="AX5" s="215">
        <f t="shared" si="2"/>
        <v>5087.24</v>
      </c>
      <c r="AY5" s="215">
        <f t="shared" si="2"/>
        <v>5995.95</v>
      </c>
      <c r="AZ5" s="215">
        <f t="shared" si="2"/>
        <v>6890.7119999999995</v>
      </c>
      <c r="BA5" s="215">
        <f t="shared" si="2"/>
        <v>7474.6569999999992</v>
      </c>
      <c r="BB5" s="215">
        <f t="shared" si="2"/>
        <v>7996.1079999999984</v>
      </c>
      <c r="BC5" s="215">
        <f t="shared" si="2"/>
        <v>8482.7970000000005</v>
      </c>
      <c r="BD5" s="215">
        <f t="shared" si="2"/>
        <v>8998.760000000002</v>
      </c>
      <c r="BE5" s="215">
        <f t="shared" si="2"/>
        <v>9704.5185240909632</v>
      </c>
      <c r="BF5" s="215">
        <f t="shared" si="2"/>
        <v>10302.647677202764</v>
      </c>
      <c r="BG5" s="215">
        <f t="shared" si="2"/>
        <v>11039.131507160631</v>
      </c>
      <c r="BH5" s="215">
        <f t="shared" si="2"/>
        <v>11752.749</v>
      </c>
      <c r="BI5" s="215">
        <f t="shared" si="2"/>
        <v>12542.44267353</v>
      </c>
      <c r="BJ5" s="215">
        <f t="shared" si="2"/>
        <v>13304.85224679</v>
      </c>
      <c r="BK5" s="215">
        <f t="shared" si="2"/>
        <v>14311.464927031753</v>
      </c>
      <c r="BL5" s="215">
        <f t="shared" si="2"/>
        <v>15260.007289010002</v>
      </c>
      <c r="BM5" s="215">
        <f t="shared" si="2"/>
        <v>16564.846266159999</v>
      </c>
      <c r="BN5" s="215">
        <f t="shared" ref="BN5:CG5" si="3">SUM(BN6:BN9)</f>
        <v>17104.362356233181</v>
      </c>
      <c r="BO5" s="215">
        <f t="shared" si="3"/>
        <v>17905.161131910005</v>
      </c>
      <c r="BP5" s="215">
        <f t="shared" si="3"/>
        <v>18905.77449598</v>
      </c>
      <c r="BQ5" s="215">
        <f t="shared" si="3"/>
        <v>19283.124832550882</v>
      </c>
      <c r="BR5" s="215">
        <f t="shared" si="3"/>
        <v>20784.625401199999</v>
      </c>
      <c r="BS5" s="215">
        <f t="shared" si="3"/>
        <v>21727.252642039995</v>
      </c>
      <c r="BT5" s="215">
        <f t="shared" si="3"/>
        <v>22156.758997491197</v>
      </c>
      <c r="BU5" s="215">
        <f t="shared" si="3"/>
        <v>23546.373789020014</v>
      </c>
      <c r="BV5" s="215">
        <f t="shared" si="3"/>
        <v>24427.179315509999</v>
      </c>
      <c r="BW5" s="215">
        <f t="shared" si="3"/>
        <v>25644.454042460009</v>
      </c>
      <c r="BX5" s="215">
        <f t="shared" si="3"/>
        <v>24841.087548750002</v>
      </c>
      <c r="BY5" s="215">
        <f t="shared" si="3"/>
        <v>26199.146318899999</v>
      </c>
      <c r="BZ5" s="215">
        <f t="shared" si="3"/>
        <v>29263.050189531234</v>
      </c>
      <c r="CA5" s="215">
        <f t="shared" si="3"/>
        <v>35227.015012727446</v>
      </c>
      <c r="CB5" s="215">
        <f t="shared" si="3"/>
        <v>41214.042312075144</v>
      </c>
      <c r="CC5" s="215">
        <f t="shared" si="3"/>
        <v>44854.048014166001</v>
      </c>
      <c r="CD5" s="215">
        <f t="shared" si="3"/>
        <v>48858.282465284799</v>
      </c>
      <c r="CE5" s="215">
        <f t="shared" si="3"/>
        <v>51139.836889450933</v>
      </c>
      <c r="CF5" s="215">
        <f t="shared" si="3"/>
        <v>53386.179134681821</v>
      </c>
      <c r="CG5" s="216">
        <f t="shared" si="3"/>
        <v>56296.143914207576</v>
      </c>
      <c r="CI5" s="226"/>
    </row>
    <row r="6" spans="1:87" x14ac:dyDescent="0.35">
      <c r="A6" s="285"/>
      <c r="B6" s="254" t="s">
        <v>378</v>
      </c>
      <c r="AH6" s="215">
        <v>168</v>
      </c>
      <c r="AI6" s="215">
        <v>201</v>
      </c>
      <c r="AJ6" s="215">
        <v>260</v>
      </c>
      <c r="AK6" s="215">
        <v>330</v>
      </c>
      <c r="AL6" s="215">
        <v>403</v>
      </c>
      <c r="AM6" s="215">
        <v>495</v>
      </c>
      <c r="AN6" s="215">
        <v>576</v>
      </c>
      <c r="AO6" s="215">
        <v>686</v>
      </c>
      <c r="AP6" s="215">
        <v>779</v>
      </c>
      <c r="AQ6" s="215">
        <v>897.38499999999999</v>
      </c>
      <c r="AR6" s="215">
        <v>1003.467</v>
      </c>
      <c r="AS6" s="215">
        <v>1158.527</v>
      </c>
      <c r="AT6" s="215">
        <v>1382.009</v>
      </c>
      <c r="AU6" s="215">
        <v>1706.221</v>
      </c>
      <c r="AV6" s="215">
        <v>1553.4739999999999</v>
      </c>
      <c r="AW6" s="215">
        <v>1795.461</v>
      </c>
      <c r="AX6" s="215">
        <v>1962.682</v>
      </c>
      <c r="AY6" s="215">
        <v>2194.1619999999998</v>
      </c>
      <c r="AZ6" s="215">
        <v>2392.893</v>
      </c>
      <c r="BA6" s="215">
        <v>2521.25</v>
      </c>
      <c r="BB6" s="215">
        <v>2679.9749999999999</v>
      </c>
      <c r="BC6" s="215">
        <v>2822.8040000000001</v>
      </c>
      <c r="BD6" s="215">
        <v>2955.1210000000001</v>
      </c>
      <c r="BE6" s="215">
        <v>3124.4597597447382</v>
      </c>
      <c r="BF6" s="215">
        <v>3250.6787885787207</v>
      </c>
      <c r="BG6" s="215">
        <v>3457.0445494205601</v>
      </c>
      <c r="BH6" s="215">
        <v>3673.5859999999998</v>
      </c>
      <c r="BI6" s="215">
        <v>3924.14037813</v>
      </c>
      <c r="BJ6" s="215">
        <v>4149.40578293</v>
      </c>
      <c r="BK6" s="215">
        <v>4444.4350972342991</v>
      </c>
      <c r="BL6" s="215">
        <v>4734.8039219600005</v>
      </c>
      <c r="BM6" s="215">
        <v>5106.2537628999999</v>
      </c>
      <c r="BN6" s="215">
        <v>5227.7472379531791</v>
      </c>
      <c r="BO6" s="215">
        <v>5339.4256940699997</v>
      </c>
      <c r="BP6" s="215">
        <v>5475.6249157700013</v>
      </c>
      <c r="BQ6" s="215">
        <v>5360.0751764300812</v>
      </c>
      <c r="BR6" s="215">
        <v>5421.7736767999995</v>
      </c>
      <c r="BS6" s="215">
        <v>5489.5433917499959</v>
      </c>
      <c r="BT6" s="215">
        <v>5482.7675999399999</v>
      </c>
      <c r="BU6" s="215">
        <v>5529.3185711499982</v>
      </c>
      <c r="BV6" s="215">
        <v>5675.5506973500005</v>
      </c>
      <c r="BW6" s="215">
        <v>5908.4831024900022</v>
      </c>
      <c r="BX6" s="215">
        <v>5345.8708522599982</v>
      </c>
      <c r="BY6" s="215">
        <v>5307.254480399999</v>
      </c>
      <c r="BZ6" s="215">
        <v>5668.0533127399995</v>
      </c>
      <c r="CA6" s="215">
        <v>6695.9440340099991</v>
      </c>
      <c r="CB6" s="215">
        <v>7741.8583750943253</v>
      </c>
      <c r="CC6" s="215">
        <v>8303.0586658226166</v>
      </c>
      <c r="CD6" s="215">
        <v>8900.0977158675269</v>
      </c>
      <c r="CE6" s="215">
        <v>9250.2068300015944</v>
      </c>
      <c r="CF6" s="215">
        <v>9580.8330155497206</v>
      </c>
      <c r="CG6" s="216">
        <v>9963.6988086035235</v>
      </c>
      <c r="CI6" s="226"/>
    </row>
    <row r="7" spans="1:87" x14ac:dyDescent="0.35">
      <c r="A7" s="285"/>
      <c r="B7" s="254" t="s">
        <v>389</v>
      </c>
      <c r="AH7" s="215">
        <v>0</v>
      </c>
      <c r="AI7" s="215">
        <v>0</v>
      </c>
      <c r="AJ7" s="215">
        <v>0</v>
      </c>
      <c r="AK7" s="215">
        <v>0</v>
      </c>
      <c r="AL7" s="215">
        <v>0</v>
      </c>
      <c r="AM7" s="215">
        <v>0</v>
      </c>
      <c r="AN7" s="215">
        <v>0</v>
      </c>
      <c r="AO7" s="215">
        <v>0</v>
      </c>
      <c r="AP7" s="215">
        <v>0</v>
      </c>
      <c r="AQ7" s="215">
        <v>0</v>
      </c>
      <c r="AR7" s="215">
        <v>0</v>
      </c>
      <c r="AS7" s="215">
        <v>0</v>
      </c>
      <c r="AT7" s="215">
        <v>0</v>
      </c>
      <c r="AU7" s="215">
        <v>0</v>
      </c>
      <c r="AV7" s="215">
        <v>1973.203</v>
      </c>
      <c r="AW7" s="215">
        <v>2772.2469999999998</v>
      </c>
      <c r="AX7" s="215">
        <v>3124.558</v>
      </c>
      <c r="AY7" s="215">
        <v>3801.788</v>
      </c>
      <c r="AZ7" s="215">
        <v>4497.8189999999995</v>
      </c>
      <c r="BA7" s="215">
        <v>4953.4069999999992</v>
      </c>
      <c r="BB7" s="215">
        <v>5316.1329999999989</v>
      </c>
      <c r="BC7" s="215">
        <v>5659.9930000000004</v>
      </c>
      <c r="BD7" s="215">
        <v>6043.639000000001</v>
      </c>
      <c r="BE7" s="215">
        <v>6580.0587643462241</v>
      </c>
      <c r="BF7" s="215">
        <v>7051.9688886240428</v>
      </c>
      <c r="BG7" s="215">
        <v>7582.0869577400717</v>
      </c>
      <c r="BH7" s="215">
        <v>8079.1630000000005</v>
      </c>
      <c r="BI7" s="215">
        <v>8618.3022954000007</v>
      </c>
      <c r="BJ7" s="215">
        <v>9155.4464638600002</v>
      </c>
      <c r="BK7" s="215">
        <v>9867.029829797455</v>
      </c>
      <c r="BL7" s="215">
        <v>10525.20336705</v>
      </c>
      <c r="BM7" s="215">
        <v>11458.592503259999</v>
      </c>
      <c r="BN7" s="215">
        <v>11876.615118280002</v>
      </c>
      <c r="BO7" s="215">
        <v>12565.735437840005</v>
      </c>
      <c r="BP7" s="215">
        <v>13430.149580209998</v>
      </c>
      <c r="BQ7" s="215">
        <v>13762.514588680802</v>
      </c>
      <c r="BR7" s="215">
        <v>13798.261242919998</v>
      </c>
      <c r="BS7" s="215">
        <v>13233.124968690001</v>
      </c>
      <c r="BT7" s="215">
        <v>11513.612393931196</v>
      </c>
      <c r="BU7" s="215">
        <v>9379.593293240021</v>
      </c>
      <c r="BV7" s="215">
        <v>8126.2184717899954</v>
      </c>
      <c r="BW7" s="215">
        <v>7233.1409551300003</v>
      </c>
      <c r="BX7" s="215">
        <v>5812.8455862999999</v>
      </c>
      <c r="BY7" s="215">
        <v>5695.7842011700013</v>
      </c>
      <c r="BZ7" s="215">
        <v>5974.8204106012308</v>
      </c>
      <c r="CA7" s="215">
        <v>6862.2812016099997</v>
      </c>
      <c r="CB7" s="215">
        <v>7646.3497684853783</v>
      </c>
      <c r="CC7" s="215">
        <v>8012.3387094193386</v>
      </c>
      <c r="CD7" s="215">
        <v>8408.0275836922847</v>
      </c>
      <c r="CE7" s="215">
        <v>8699.2497642640137</v>
      </c>
      <c r="CF7" s="215">
        <v>8834.4702962480078</v>
      </c>
      <c r="CG7" s="216">
        <v>8747.2661198258411</v>
      </c>
      <c r="CI7" s="226"/>
    </row>
    <row r="8" spans="1:87" x14ac:dyDescent="0.35">
      <c r="A8" s="285"/>
      <c r="B8" s="254" t="s">
        <v>413</v>
      </c>
      <c r="AH8" s="215">
        <v>47</v>
      </c>
      <c r="AI8" s="215">
        <v>79</v>
      </c>
      <c r="AJ8" s="215">
        <v>125</v>
      </c>
      <c r="AK8" s="215">
        <v>173</v>
      </c>
      <c r="AL8" s="215">
        <v>236</v>
      </c>
      <c r="AM8" s="215">
        <v>304</v>
      </c>
      <c r="AN8" s="215">
        <v>356</v>
      </c>
      <c r="AO8" s="215">
        <v>422</v>
      </c>
      <c r="AP8" s="215">
        <v>514</v>
      </c>
      <c r="AQ8" s="215">
        <v>596.22199999999998</v>
      </c>
      <c r="AR8" s="215">
        <v>675.34</v>
      </c>
      <c r="AS8" s="215">
        <v>769.49900000000002</v>
      </c>
      <c r="AT8" s="215">
        <v>883.25800000000004</v>
      </c>
      <c r="AU8" s="215">
        <v>1061.8779999999999</v>
      </c>
      <c r="AV8" s="215">
        <v>68.302000000000007</v>
      </c>
      <c r="AW8" s="215">
        <v>0</v>
      </c>
      <c r="AX8" s="215">
        <v>0</v>
      </c>
      <c r="AY8" s="215">
        <v>0</v>
      </c>
      <c r="AZ8" s="215">
        <v>0</v>
      </c>
      <c r="BA8" s="215">
        <v>0</v>
      </c>
      <c r="BB8" s="215">
        <v>0</v>
      </c>
      <c r="BC8" s="215">
        <v>0</v>
      </c>
      <c r="BD8" s="215">
        <v>0</v>
      </c>
      <c r="BE8" s="215">
        <v>0</v>
      </c>
      <c r="BF8" s="215">
        <v>0</v>
      </c>
      <c r="BG8" s="215">
        <v>0</v>
      </c>
      <c r="BH8" s="215">
        <v>0</v>
      </c>
      <c r="BI8" s="215">
        <v>0</v>
      </c>
      <c r="BJ8" s="215">
        <v>0</v>
      </c>
      <c r="BK8" s="215">
        <v>0</v>
      </c>
      <c r="BL8" s="215">
        <v>0</v>
      </c>
      <c r="BM8" s="215">
        <v>0</v>
      </c>
      <c r="BN8" s="215">
        <v>0</v>
      </c>
      <c r="BO8" s="215">
        <v>0</v>
      </c>
      <c r="BP8" s="215">
        <v>0</v>
      </c>
      <c r="BQ8" s="215">
        <v>0</v>
      </c>
      <c r="BR8" s="215">
        <v>0</v>
      </c>
      <c r="BS8" s="215">
        <v>0</v>
      </c>
      <c r="BT8" s="215">
        <v>0</v>
      </c>
      <c r="BU8" s="215">
        <v>0</v>
      </c>
      <c r="BV8" s="215">
        <v>0</v>
      </c>
      <c r="BW8" s="215">
        <v>0</v>
      </c>
      <c r="BX8" s="215">
        <v>0</v>
      </c>
      <c r="BY8" s="215">
        <v>0</v>
      </c>
      <c r="BZ8" s="215">
        <v>0</v>
      </c>
      <c r="CA8" s="215">
        <v>0</v>
      </c>
      <c r="CB8" s="215">
        <v>0</v>
      </c>
      <c r="CC8" s="215">
        <v>0</v>
      </c>
      <c r="CD8" s="215">
        <v>0</v>
      </c>
      <c r="CE8" s="215">
        <v>0</v>
      </c>
      <c r="CF8" s="215">
        <v>0</v>
      </c>
      <c r="CG8" s="216">
        <v>0</v>
      </c>
      <c r="CI8" s="226"/>
    </row>
    <row r="9" spans="1:87" x14ac:dyDescent="0.35">
      <c r="A9" s="285"/>
      <c r="B9" s="254" t="s">
        <v>590</v>
      </c>
      <c r="AH9" s="215">
        <v>0</v>
      </c>
      <c r="AI9" s="215">
        <v>0</v>
      </c>
      <c r="AJ9" s="215">
        <v>0</v>
      </c>
      <c r="AK9" s="215">
        <v>0</v>
      </c>
      <c r="AL9" s="215">
        <v>0</v>
      </c>
      <c r="AM9" s="215">
        <v>0</v>
      </c>
      <c r="AN9" s="215">
        <v>0</v>
      </c>
      <c r="AO9" s="215">
        <v>0</v>
      </c>
      <c r="AP9" s="215">
        <v>0</v>
      </c>
      <c r="AQ9" s="215">
        <v>0</v>
      </c>
      <c r="AR9" s="215">
        <v>0</v>
      </c>
      <c r="AS9" s="215">
        <v>0</v>
      </c>
      <c r="AT9" s="215">
        <v>0</v>
      </c>
      <c r="AU9" s="215">
        <v>0</v>
      </c>
      <c r="AV9" s="215">
        <v>0</v>
      </c>
      <c r="AW9" s="215">
        <v>0</v>
      </c>
      <c r="AX9" s="215">
        <v>0</v>
      </c>
      <c r="AY9" s="215">
        <v>0</v>
      </c>
      <c r="AZ9" s="215">
        <v>0</v>
      </c>
      <c r="BA9" s="215">
        <v>0</v>
      </c>
      <c r="BB9" s="215">
        <v>0</v>
      </c>
      <c r="BC9" s="215">
        <v>0</v>
      </c>
      <c r="BD9" s="215">
        <v>0</v>
      </c>
      <c r="BE9" s="215">
        <v>0</v>
      </c>
      <c r="BF9" s="215">
        <v>0</v>
      </c>
      <c r="BG9" s="215">
        <v>0</v>
      </c>
      <c r="BH9" s="215">
        <v>0</v>
      </c>
      <c r="BI9" s="215">
        <v>0</v>
      </c>
      <c r="BJ9" s="215">
        <v>0</v>
      </c>
      <c r="BK9" s="215">
        <v>0</v>
      </c>
      <c r="BL9" s="215">
        <v>0</v>
      </c>
      <c r="BM9" s="215">
        <v>0</v>
      </c>
      <c r="BN9" s="215">
        <v>0</v>
      </c>
      <c r="BO9" s="215">
        <v>0</v>
      </c>
      <c r="BP9" s="215">
        <v>0</v>
      </c>
      <c r="BQ9" s="215">
        <v>160.53506744000006</v>
      </c>
      <c r="BR9" s="215">
        <v>1564.5904814800003</v>
      </c>
      <c r="BS9" s="215">
        <v>3004.5842815999995</v>
      </c>
      <c r="BT9" s="215">
        <v>5160.3790036200016</v>
      </c>
      <c r="BU9" s="215">
        <v>8637.4619246299953</v>
      </c>
      <c r="BV9" s="215">
        <v>10625.410146370003</v>
      </c>
      <c r="BW9" s="215">
        <v>12502.829984840006</v>
      </c>
      <c r="BX9" s="215">
        <v>13682.371110190004</v>
      </c>
      <c r="BY9" s="215">
        <v>15196.107637329997</v>
      </c>
      <c r="BZ9" s="215">
        <v>17620.176466190005</v>
      </c>
      <c r="CA9" s="215">
        <v>21668.789777107449</v>
      </c>
      <c r="CB9" s="215">
        <v>25825.834168495439</v>
      </c>
      <c r="CC9" s="215">
        <v>28538.650638924046</v>
      </c>
      <c r="CD9" s="215">
        <v>31550.157165724988</v>
      </c>
      <c r="CE9" s="215">
        <v>33190.380295185329</v>
      </c>
      <c r="CF9" s="215">
        <v>34970.875822884096</v>
      </c>
      <c r="CG9" s="216">
        <v>37585.178985778213</v>
      </c>
      <c r="CI9" s="226"/>
    </row>
    <row r="10" spans="1:87" ht="26.15" customHeight="1" x14ac:dyDescent="0.35">
      <c r="A10" s="285"/>
      <c r="B10" s="218" t="s">
        <v>591</v>
      </c>
      <c r="AH10" s="215">
        <f>SUM(AH11:AH18)</f>
        <v>1605</v>
      </c>
      <c r="AI10" s="215">
        <f t="shared" ref="AI10:CG10" si="4">SUM(AI11:AI18)</f>
        <v>1735</v>
      </c>
      <c r="AJ10" s="215">
        <f t="shared" si="4"/>
        <v>1912</v>
      </c>
      <c r="AK10" s="215">
        <f t="shared" si="4"/>
        <v>2180</v>
      </c>
      <c r="AL10" s="215">
        <f t="shared" si="4"/>
        <v>2301</v>
      </c>
      <c r="AM10" s="215">
        <f t="shared" si="4"/>
        <v>2319</v>
      </c>
      <c r="AN10" s="215">
        <f t="shared" si="4"/>
        <v>2657</v>
      </c>
      <c r="AO10" s="215">
        <f t="shared" si="4"/>
        <v>2891</v>
      </c>
      <c r="AP10" s="215">
        <f t="shared" si="4"/>
        <v>3137.8379999999997</v>
      </c>
      <c r="AQ10" s="215">
        <f t="shared" si="4"/>
        <v>3456.5760000000005</v>
      </c>
      <c r="AR10" s="215">
        <f t="shared" si="4"/>
        <v>4580.3572448731111</v>
      </c>
      <c r="AS10" s="215">
        <f t="shared" si="4"/>
        <v>5199.984434283333</v>
      </c>
      <c r="AT10" s="215">
        <f t="shared" si="4"/>
        <v>6052.5376838189868</v>
      </c>
      <c r="AU10" s="215">
        <f t="shared" si="4"/>
        <v>7577.8468169633288</v>
      </c>
      <c r="AV10" s="215">
        <f t="shared" si="4"/>
        <v>8857.354572341741</v>
      </c>
      <c r="AW10" s="215">
        <f t="shared" si="4"/>
        <v>10167.798721178104</v>
      </c>
      <c r="AX10" s="215">
        <f t="shared" si="4"/>
        <v>11279.413</v>
      </c>
      <c r="AY10" s="215">
        <f t="shared" si="4"/>
        <v>11598.797</v>
      </c>
      <c r="AZ10" s="215">
        <f t="shared" si="4"/>
        <v>11690.57</v>
      </c>
      <c r="BA10" s="215">
        <f t="shared" si="4"/>
        <v>11679.353999999999</v>
      </c>
      <c r="BB10" s="215">
        <f t="shared" si="4"/>
        <v>11651.998</v>
      </c>
      <c r="BC10" s="215">
        <f t="shared" si="4"/>
        <v>11342.601000000001</v>
      </c>
      <c r="BD10" s="215">
        <f t="shared" si="4"/>
        <v>11534.945000000002</v>
      </c>
      <c r="BE10" s="215">
        <f t="shared" si="4"/>
        <v>11795.196338892207</v>
      </c>
      <c r="BF10" s="215">
        <f t="shared" si="4"/>
        <v>11620.568948891867</v>
      </c>
      <c r="BG10" s="215">
        <f t="shared" si="4"/>
        <v>11742.546673067493</v>
      </c>
      <c r="BH10" s="215">
        <f t="shared" si="4"/>
        <v>11534.215253231738</v>
      </c>
      <c r="BI10" s="215">
        <f t="shared" si="4"/>
        <v>11500.484046583344</v>
      </c>
      <c r="BJ10" s="215">
        <f t="shared" si="4"/>
        <v>11570.304467695656</v>
      </c>
      <c r="BK10" s="215">
        <f t="shared" si="4"/>
        <v>12198.239608056432</v>
      </c>
      <c r="BL10" s="215">
        <f t="shared" si="4"/>
        <v>12267.223118374888</v>
      </c>
      <c r="BM10" s="215">
        <f t="shared" si="4"/>
        <v>13009.745486649568</v>
      </c>
      <c r="BN10" s="215">
        <f t="shared" si="4"/>
        <v>13105.457014329293</v>
      </c>
      <c r="BO10" s="215">
        <f t="shared" si="4"/>
        <v>13257.451459367252</v>
      </c>
      <c r="BP10" s="215">
        <f t="shared" si="4"/>
        <v>13355.508910885053</v>
      </c>
      <c r="BQ10" s="215">
        <f t="shared" si="4"/>
        <v>13454.321623457228</v>
      </c>
      <c r="BR10" s="215">
        <f t="shared" si="4"/>
        <v>14269.361313596668</v>
      </c>
      <c r="BS10" s="215">
        <f t="shared" si="4"/>
        <v>15050.121184966876</v>
      </c>
      <c r="BT10" s="215">
        <f t="shared" si="4"/>
        <v>15395.717548328415</v>
      </c>
      <c r="BU10" s="215">
        <f t="shared" si="4"/>
        <v>15924.033498249157</v>
      </c>
      <c r="BV10" s="215">
        <f t="shared" si="4"/>
        <v>16323.329076766588</v>
      </c>
      <c r="BW10" s="215">
        <f t="shared" si="4"/>
        <v>17157.672294234973</v>
      </c>
      <c r="BX10" s="215">
        <f t="shared" si="4"/>
        <v>19177.877215672248</v>
      </c>
      <c r="BY10" s="215">
        <f t="shared" si="4"/>
        <v>20707.773041450437</v>
      </c>
      <c r="BZ10" s="215">
        <f t="shared" si="4"/>
        <v>21881.376993381589</v>
      </c>
      <c r="CA10" s="215">
        <f t="shared" si="4"/>
        <v>25542.431277260828</v>
      </c>
      <c r="CB10" s="215">
        <f t="shared" si="4"/>
        <v>28580.412495246332</v>
      </c>
      <c r="CC10" s="215">
        <f t="shared" si="4"/>
        <v>30429.924545189722</v>
      </c>
      <c r="CD10" s="215">
        <f t="shared" si="4"/>
        <v>31685.288175493006</v>
      </c>
      <c r="CE10" s="215">
        <f t="shared" si="4"/>
        <v>32499.215540493438</v>
      </c>
      <c r="CF10" s="215">
        <f t="shared" si="4"/>
        <v>33408.947663539846</v>
      </c>
      <c r="CG10" s="216">
        <f t="shared" si="4"/>
        <v>34442.432437495503</v>
      </c>
      <c r="CI10" s="226"/>
    </row>
    <row r="11" spans="1:87" x14ac:dyDescent="0.35">
      <c r="A11" s="285"/>
      <c r="B11" s="254" t="s">
        <v>393</v>
      </c>
      <c r="AH11" s="215">
        <v>0</v>
      </c>
      <c r="AI11" s="215">
        <v>0</v>
      </c>
      <c r="AJ11" s="215">
        <v>0</v>
      </c>
      <c r="AK11" s="215">
        <v>0</v>
      </c>
      <c r="AL11" s="215">
        <v>0</v>
      </c>
      <c r="AM11" s="215">
        <v>0</v>
      </c>
      <c r="AN11" s="215">
        <v>0</v>
      </c>
      <c r="AO11" s="215">
        <v>0</v>
      </c>
      <c r="AP11" s="215">
        <v>0</v>
      </c>
      <c r="AQ11" s="215">
        <v>0</v>
      </c>
      <c r="AR11" s="215">
        <v>0</v>
      </c>
      <c r="AS11" s="215">
        <v>0</v>
      </c>
      <c r="AT11" s="215">
        <v>0</v>
      </c>
      <c r="AU11" s="215">
        <v>0</v>
      </c>
      <c r="AV11" s="215">
        <v>0</v>
      </c>
      <c r="AW11" s="215">
        <v>0</v>
      </c>
      <c r="AX11" s="215">
        <v>0</v>
      </c>
      <c r="AY11" s="215">
        <v>0</v>
      </c>
      <c r="AZ11" s="215">
        <v>0</v>
      </c>
      <c r="BA11" s="215">
        <v>0</v>
      </c>
      <c r="BB11" s="215">
        <v>0</v>
      </c>
      <c r="BC11" s="215">
        <v>0</v>
      </c>
      <c r="BD11" s="215">
        <v>0</v>
      </c>
      <c r="BE11" s="215">
        <v>0</v>
      </c>
      <c r="BF11" s="215">
        <v>0</v>
      </c>
      <c r="BG11" s="215">
        <v>0</v>
      </c>
      <c r="BH11" s="215">
        <v>0</v>
      </c>
      <c r="BI11" s="215">
        <v>0</v>
      </c>
      <c r="BJ11" s="215">
        <v>0</v>
      </c>
      <c r="BK11" s="215">
        <v>0</v>
      </c>
      <c r="BL11" s="215">
        <v>127.18792895000001</v>
      </c>
      <c r="BM11" s="215">
        <v>1267.3993002300003</v>
      </c>
      <c r="BN11" s="215">
        <v>2231.7483618999995</v>
      </c>
      <c r="BO11" s="215">
        <v>3554.1022156099993</v>
      </c>
      <c r="BP11" s="215">
        <v>6779.6544881600003</v>
      </c>
      <c r="BQ11" s="215">
        <v>10436.707839979998</v>
      </c>
      <c r="BR11" s="215">
        <v>12827.382151169997</v>
      </c>
      <c r="BS11" s="215">
        <v>14271.548569180002</v>
      </c>
      <c r="BT11" s="215">
        <v>14830.444816650004</v>
      </c>
      <c r="BU11" s="215">
        <v>15352.892355200001</v>
      </c>
      <c r="BV11" s="215">
        <v>15097.869323739997</v>
      </c>
      <c r="BW11" s="215">
        <v>13850.988828139998</v>
      </c>
      <c r="BX11" s="215">
        <v>13384.170061050001</v>
      </c>
      <c r="BY11" s="215">
        <v>12688.526055580001</v>
      </c>
      <c r="BZ11" s="215">
        <v>12088.05388639</v>
      </c>
      <c r="CA11" s="215">
        <v>12357.095583569999</v>
      </c>
      <c r="CB11" s="215">
        <v>12289.981081590471</v>
      </c>
      <c r="CC11" s="215">
        <v>7875.3459895976084</v>
      </c>
      <c r="CD11" s="215">
        <v>4943.0982782084939</v>
      </c>
      <c r="CE11" s="215">
        <v>5110.2712933601797</v>
      </c>
      <c r="CF11" s="215">
        <v>5225.5507855808737</v>
      </c>
      <c r="CG11" s="216">
        <v>5295.1308297614078</v>
      </c>
      <c r="CI11" s="226"/>
    </row>
    <row r="12" spans="1:87" x14ac:dyDescent="0.35">
      <c r="A12" s="285"/>
      <c r="B12" s="254" t="s">
        <v>403</v>
      </c>
      <c r="AH12" s="215">
        <v>0</v>
      </c>
      <c r="AI12" s="215">
        <v>0</v>
      </c>
      <c r="AJ12" s="215">
        <v>0</v>
      </c>
      <c r="AK12" s="215">
        <v>0</v>
      </c>
      <c r="AL12" s="215">
        <v>0</v>
      </c>
      <c r="AM12" s="215">
        <v>0</v>
      </c>
      <c r="AN12" s="215">
        <v>0</v>
      </c>
      <c r="AO12" s="215">
        <v>0</v>
      </c>
      <c r="AP12" s="215">
        <v>0</v>
      </c>
      <c r="AQ12" s="215">
        <v>0</v>
      </c>
      <c r="AR12" s="215">
        <v>0</v>
      </c>
      <c r="AS12" s="215">
        <v>0</v>
      </c>
      <c r="AT12" s="215">
        <v>0</v>
      </c>
      <c r="AU12" s="215">
        <v>0</v>
      </c>
      <c r="AV12" s="215">
        <v>0</v>
      </c>
      <c r="AW12" s="215">
        <v>0</v>
      </c>
      <c r="AX12" s="215">
        <v>0</v>
      </c>
      <c r="AY12" s="215">
        <v>7622.94</v>
      </c>
      <c r="AZ12" s="215">
        <v>7661.6239999999998</v>
      </c>
      <c r="BA12" s="215">
        <v>7412.2720000000008</v>
      </c>
      <c r="BB12" s="215">
        <v>7250.59</v>
      </c>
      <c r="BC12" s="215">
        <v>6790.04</v>
      </c>
      <c r="BD12" s="215">
        <v>6766.183</v>
      </c>
      <c r="BE12" s="215">
        <v>6749.0433528570848</v>
      </c>
      <c r="BF12" s="215">
        <v>6757.9545089520052</v>
      </c>
      <c r="BG12" s="215">
        <v>6724.1235550023994</v>
      </c>
      <c r="BH12" s="215">
        <v>6662.027000000001</v>
      </c>
      <c r="BI12" s="215">
        <v>6649.9306075200002</v>
      </c>
      <c r="BJ12" s="215">
        <v>6566.1693209299992</v>
      </c>
      <c r="BK12" s="215">
        <v>6657.0001817393668</v>
      </c>
      <c r="BL12" s="215">
        <v>6515.8436022599981</v>
      </c>
      <c r="BM12" s="215">
        <v>6108.3423565899993</v>
      </c>
      <c r="BN12" s="215">
        <v>5556.0370140352561</v>
      </c>
      <c r="BO12" s="215">
        <v>4935.2797263499997</v>
      </c>
      <c r="BP12" s="215">
        <v>3275.8454461099996</v>
      </c>
      <c r="BQ12" s="215">
        <v>1186.7982191800004</v>
      </c>
      <c r="BR12" s="215">
        <v>244.52811802000028</v>
      </c>
      <c r="BS12" s="215">
        <v>61.927221750000008</v>
      </c>
      <c r="BT12" s="215">
        <v>14.895368320000006</v>
      </c>
      <c r="BU12" s="215">
        <v>8.9284635499999982</v>
      </c>
      <c r="BV12" s="215">
        <v>0</v>
      </c>
      <c r="BW12" s="215">
        <v>4.8241001800000003</v>
      </c>
      <c r="BX12" s="215">
        <v>4.6269737999999991</v>
      </c>
      <c r="BY12" s="215">
        <v>0</v>
      </c>
      <c r="BZ12" s="215">
        <v>11.75940172</v>
      </c>
      <c r="CA12" s="215">
        <v>-0.90839022999999974</v>
      </c>
      <c r="CB12" s="215">
        <v>-0.29011564612193586</v>
      </c>
      <c r="CC12" s="215">
        <v>1.6159446241153264</v>
      </c>
      <c r="CD12" s="215">
        <v>1.1389192963279184</v>
      </c>
      <c r="CE12" s="215">
        <v>1.1758137078665754</v>
      </c>
      <c r="CF12" s="215">
        <v>1.2048966194086332</v>
      </c>
      <c r="CG12" s="216">
        <v>0.70382822350564067</v>
      </c>
      <c r="CI12" s="226"/>
    </row>
    <row r="13" spans="1:87" x14ac:dyDescent="0.35">
      <c r="A13" s="285"/>
      <c r="B13" s="254" t="s">
        <v>592</v>
      </c>
      <c r="AH13" s="215">
        <v>0</v>
      </c>
      <c r="AI13" s="215">
        <v>0</v>
      </c>
      <c r="AJ13" s="215">
        <v>0</v>
      </c>
      <c r="AK13" s="215">
        <v>0</v>
      </c>
      <c r="AL13" s="215">
        <v>0</v>
      </c>
      <c r="AM13" s="215">
        <v>0</v>
      </c>
      <c r="AN13" s="215">
        <v>0</v>
      </c>
      <c r="AO13" s="215">
        <v>0</v>
      </c>
      <c r="AP13" s="215">
        <v>0</v>
      </c>
      <c r="AQ13" s="215">
        <v>0</v>
      </c>
      <c r="AR13" s="215">
        <v>712.81524487311174</v>
      </c>
      <c r="AS13" s="215">
        <v>813.66243428333325</v>
      </c>
      <c r="AT13" s="215">
        <v>976.48868381898592</v>
      </c>
      <c r="AU13" s="215">
        <v>1222.7078169633298</v>
      </c>
      <c r="AV13" s="215">
        <v>1643.6375723417407</v>
      </c>
      <c r="AW13" s="215">
        <v>2031.7317211781042</v>
      </c>
      <c r="AX13" s="215">
        <v>2456.8890000000001</v>
      </c>
      <c r="AY13" s="215">
        <v>2872.4450000000002</v>
      </c>
      <c r="AZ13" s="215">
        <v>3123.165</v>
      </c>
      <c r="BA13" s="215">
        <v>3268.2559999999999</v>
      </c>
      <c r="BB13" s="215">
        <v>3417.1860000000001</v>
      </c>
      <c r="BC13" s="215">
        <v>3546.3220000000001</v>
      </c>
      <c r="BD13" s="215">
        <v>3754.5540000000001</v>
      </c>
      <c r="BE13" s="215">
        <v>4006.4919999999997</v>
      </c>
      <c r="BF13" s="215">
        <v>3904.9700000000003</v>
      </c>
      <c r="BG13" s="215">
        <v>4082.377</v>
      </c>
      <c r="BH13" s="215">
        <v>3953.7842532317363</v>
      </c>
      <c r="BI13" s="215">
        <v>3950.3417630533431</v>
      </c>
      <c r="BJ13" s="215">
        <v>4100.6338335056571</v>
      </c>
      <c r="BK13" s="215">
        <v>4642.9075633741932</v>
      </c>
      <c r="BL13" s="215">
        <v>4736.7609194848892</v>
      </c>
      <c r="BM13" s="215">
        <v>4727.4545740895683</v>
      </c>
      <c r="BN13" s="215">
        <v>4429.407313899017</v>
      </c>
      <c r="BO13" s="215">
        <v>3887.3832286672528</v>
      </c>
      <c r="BP13" s="215">
        <v>2413.1440646750539</v>
      </c>
      <c r="BQ13" s="215">
        <v>971.08783031723078</v>
      </c>
      <c r="BR13" s="215">
        <v>453.69977783281934</v>
      </c>
      <c r="BS13" s="215">
        <v>231.13959579658541</v>
      </c>
      <c r="BT13" s="215">
        <v>99.205461227343307</v>
      </c>
      <c r="BU13" s="215">
        <v>28.960770188816397</v>
      </c>
      <c r="BV13" s="215">
        <v>3.1480217970206676</v>
      </c>
      <c r="BW13" s="215">
        <v>1.4391787459022238</v>
      </c>
      <c r="BX13" s="215">
        <v>1.1234131015915783</v>
      </c>
      <c r="BY13" s="215">
        <v>0.84632984616621354</v>
      </c>
      <c r="BZ13" s="215">
        <v>0.93882609294924835</v>
      </c>
      <c r="CA13" s="215">
        <v>0.64068304963312983</v>
      </c>
      <c r="CB13" s="215">
        <v>0.23924303872867608</v>
      </c>
      <c r="CC13" s="215">
        <v>-3.1832211341465212E-5</v>
      </c>
      <c r="CD13" s="215">
        <v>-9.9804620189159938E-5</v>
      </c>
      <c r="CE13" s="215">
        <v>-1.2573109037309715E-3</v>
      </c>
      <c r="CF13" s="215">
        <v>-1.5330818728048975E-3</v>
      </c>
      <c r="CG13" s="216">
        <v>-1.5884252662833934E-3</v>
      </c>
      <c r="CI13" s="226"/>
    </row>
    <row r="14" spans="1:87" x14ac:dyDescent="0.35">
      <c r="A14" s="285"/>
      <c r="B14" s="254" t="s">
        <v>406</v>
      </c>
      <c r="AH14" s="215">
        <v>840</v>
      </c>
      <c r="AI14" s="215">
        <v>995</v>
      </c>
      <c r="AJ14" s="215">
        <v>1150</v>
      </c>
      <c r="AK14" s="215">
        <v>1370</v>
      </c>
      <c r="AL14" s="215">
        <v>1593</v>
      </c>
      <c r="AM14" s="215">
        <v>1872</v>
      </c>
      <c r="AN14" s="215">
        <v>2142</v>
      </c>
      <c r="AO14" s="215">
        <v>2349</v>
      </c>
      <c r="AP14" s="215">
        <v>2673.8379999999997</v>
      </c>
      <c r="AQ14" s="215">
        <v>2968.4050000000002</v>
      </c>
      <c r="AR14" s="215">
        <v>3359.3579999999997</v>
      </c>
      <c r="AS14" s="215">
        <v>3836.6360000000004</v>
      </c>
      <c r="AT14" s="215">
        <v>4431.0190000000002</v>
      </c>
      <c r="AU14" s="215">
        <v>5485.4179999999997</v>
      </c>
      <c r="AV14" s="215">
        <v>6209.6019999999999</v>
      </c>
      <c r="AW14" s="215">
        <v>7067.8279999999995</v>
      </c>
      <c r="AX14" s="215">
        <v>7705.134</v>
      </c>
      <c r="AY14" s="215">
        <v>271</v>
      </c>
      <c r="AZ14" s="215">
        <v>0</v>
      </c>
      <c r="BA14" s="215">
        <v>0</v>
      </c>
      <c r="BB14" s="215">
        <v>0</v>
      </c>
      <c r="BC14" s="215">
        <v>0</v>
      </c>
      <c r="BD14" s="215">
        <v>0</v>
      </c>
      <c r="BE14" s="215">
        <v>0</v>
      </c>
      <c r="BF14" s="215">
        <v>0</v>
      </c>
      <c r="BG14" s="215">
        <v>0</v>
      </c>
      <c r="BH14" s="215">
        <v>0</v>
      </c>
      <c r="BI14" s="215">
        <v>0</v>
      </c>
      <c r="BJ14" s="215">
        <v>0</v>
      </c>
      <c r="BK14" s="215">
        <v>0</v>
      </c>
      <c r="BL14" s="215">
        <v>0</v>
      </c>
      <c r="BM14" s="215">
        <v>0</v>
      </c>
      <c r="BN14" s="215">
        <v>0</v>
      </c>
      <c r="BO14" s="215">
        <v>0</v>
      </c>
      <c r="BP14" s="215">
        <v>0</v>
      </c>
      <c r="BQ14" s="215">
        <v>0</v>
      </c>
      <c r="BR14" s="215">
        <v>0</v>
      </c>
      <c r="BS14" s="215">
        <v>0</v>
      </c>
      <c r="BT14" s="215">
        <v>0</v>
      </c>
      <c r="BU14" s="215">
        <v>0</v>
      </c>
      <c r="BV14" s="215">
        <v>0</v>
      </c>
      <c r="BW14" s="215">
        <v>0</v>
      </c>
      <c r="BX14" s="215">
        <v>0</v>
      </c>
      <c r="BY14" s="215">
        <v>0</v>
      </c>
      <c r="BZ14" s="215">
        <v>0</v>
      </c>
      <c r="CA14" s="215">
        <v>0</v>
      </c>
      <c r="CB14" s="215">
        <v>0</v>
      </c>
      <c r="CC14" s="215">
        <v>0</v>
      </c>
      <c r="CD14" s="215">
        <v>0</v>
      </c>
      <c r="CE14" s="215">
        <v>0</v>
      </c>
      <c r="CF14" s="215">
        <v>0</v>
      </c>
      <c r="CG14" s="216">
        <v>0</v>
      </c>
      <c r="CI14" s="226"/>
    </row>
    <row r="15" spans="1:87" x14ac:dyDescent="0.35">
      <c r="A15" s="285"/>
      <c r="B15" s="254" t="s">
        <v>424</v>
      </c>
      <c r="AH15" s="215">
        <v>69</v>
      </c>
      <c r="AI15" s="215">
        <v>85</v>
      </c>
      <c r="AJ15" s="215">
        <v>108</v>
      </c>
      <c r="AK15" s="215">
        <v>130</v>
      </c>
      <c r="AL15" s="215">
        <v>154</v>
      </c>
      <c r="AM15" s="215">
        <v>182</v>
      </c>
      <c r="AN15" s="215">
        <v>236</v>
      </c>
      <c r="AO15" s="215">
        <v>266</v>
      </c>
      <c r="AP15" s="215">
        <v>285</v>
      </c>
      <c r="AQ15" s="215">
        <v>295.17</v>
      </c>
      <c r="AR15" s="215">
        <v>316.22399999999999</v>
      </c>
      <c r="AS15" s="215">
        <v>345.99400000000003</v>
      </c>
      <c r="AT15" s="215">
        <v>428.738</v>
      </c>
      <c r="AU15" s="215">
        <v>596.20899999999983</v>
      </c>
      <c r="AV15" s="215">
        <v>640.11500000000001</v>
      </c>
      <c r="AW15" s="215">
        <v>703.23900000000003</v>
      </c>
      <c r="AX15" s="215">
        <v>775.55</v>
      </c>
      <c r="AY15" s="215">
        <v>820.41200000000003</v>
      </c>
      <c r="AZ15" s="215">
        <v>905.78099999999995</v>
      </c>
      <c r="BA15" s="215">
        <v>998.82600000000002</v>
      </c>
      <c r="BB15" s="215">
        <v>984.22199999999998</v>
      </c>
      <c r="BC15" s="215">
        <v>1006.239</v>
      </c>
      <c r="BD15" s="215">
        <v>1014.208</v>
      </c>
      <c r="BE15" s="215">
        <v>1039.6609860351221</v>
      </c>
      <c r="BF15" s="215">
        <v>957.64443993986208</v>
      </c>
      <c r="BG15" s="215">
        <v>936.04611806509195</v>
      </c>
      <c r="BH15" s="215">
        <v>918.404</v>
      </c>
      <c r="BI15" s="215">
        <v>900.21167600999991</v>
      </c>
      <c r="BJ15" s="215">
        <v>903.50131326000019</v>
      </c>
      <c r="BK15" s="215">
        <v>898.33186294287157</v>
      </c>
      <c r="BL15" s="215">
        <v>887.43066768000006</v>
      </c>
      <c r="BM15" s="215">
        <v>906.54925574000004</v>
      </c>
      <c r="BN15" s="215">
        <v>888.26432449502204</v>
      </c>
      <c r="BO15" s="215">
        <v>880.68628874000012</v>
      </c>
      <c r="BP15" s="215">
        <v>886.86491193999996</v>
      </c>
      <c r="BQ15" s="215">
        <v>859.72773397999993</v>
      </c>
      <c r="BR15" s="215">
        <v>735.16706013999999</v>
      </c>
      <c r="BS15" s="215">
        <v>469.59270565999998</v>
      </c>
      <c r="BT15" s="215">
        <v>234.28937809000001</v>
      </c>
      <c r="BU15" s="215">
        <v>119.58597664999999</v>
      </c>
      <c r="BV15" s="215">
        <v>97.159200739999974</v>
      </c>
      <c r="BW15" s="215">
        <v>89.01216091000002</v>
      </c>
      <c r="BX15" s="215">
        <v>72.050411350000033</v>
      </c>
      <c r="BY15" s="215">
        <v>62.393181790000007</v>
      </c>
      <c r="BZ15" s="215">
        <v>58.390374389999984</v>
      </c>
      <c r="CA15" s="215">
        <v>56.45326820999999</v>
      </c>
      <c r="CB15" s="215">
        <v>54.126162702723214</v>
      </c>
      <c r="CC15" s="215">
        <v>48.604490365851348</v>
      </c>
      <c r="CD15" s="215">
        <v>43.588858190403414</v>
      </c>
      <c r="CE15" s="215">
        <v>37.537732250057978</v>
      </c>
      <c r="CF15" s="215">
        <v>31.084596347053765</v>
      </c>
      <c r="CG15" s="216">
        <v>24.460151169994919</v>
      </c>
      <c r="CI15" s="226"/>
    </row>
    <row r="16" spans="1:87" x14ac:dyDescent="0.35">
      <c r="A16" s="285"/>
      <c r="B16" s="254" t="s">
        <v>593</v>
      </c>
      <c r="AH16" s="215">
        <v>696</v>
      </c>
      <c r="AI16" s="215">
        <v>655</v>
      </c>
      <c r="AJ16" s="215">
        <v>654</v>
      </c>
      <c r="AK16" s="215">
        <v>680</v>
      </c>
      <c r="AL16" s="215">
        <v>554</v>
      </c>
      <c r="AM16" s="215">
        <v>265</v>
      </c>
      <c r="AN16" s="215">
        <v>279</v>
      </c>
      <c r="AO16" s="215">
        <v>276</v>
      </c>
      <c r="AP16" s="215">
        <v>179</v>
      </c>
      <c r="AQ16" s="215">
        <v>193.001</v>
      </c>
      <c r="AR16" s="215">
        <v>191.96</v>
      </c>
      <c r="AS16" s="215">
        <v>203.69200000000001</v>
      </c>
      <c r="AT16" s="215">
        <v>216.292</v>
      </c>
      <c r="AU16" s="215">
        <v>273.512</v>
      </c>
      <c r="AV16" s="215">
        <v>364</v>
      </c>
      <c r="AW16" s="215">
        <v>365</v>
      </c>
      <c r="AX16" s="215">
        <v>341.84</v>
      </c>
      <c r="AY16" s="215">
        <v>12</v>
      </c>
      <c r="AZ16" s="215">
        <v>0</v>
      </c>
      <c r="BA16" s="215">
        <v>0</v>
      </c>
      <c r="BB16" s="215">
        <v>0</v>
      </c>
      <c r="BC16" s="215">
        <v>0</v>
      </c>
      <c r="BD16" s="215">
        <v>0</v>
      </c>
      <c r="BE16" s="215">
        <v>0</v>
      </c>
      <c r="BF16" s="215">
        <v>0</v>
      </c>
      <c r="BG16" s="215">
        <v>0</v>
      </c>
      <c r="BH16" s="215">
        <v>0</v>
      </c>
      <c r="BI16" s="215">
        <v>0</v>
      </c>
      <c r="BJ16" s="215">
        <v>0</v>
      </c>
      <c r="BK16" s="215">
        <v>0</v>
      </c>
      <c r="BL16" s="215">
        <v>0</v>
      </c>
      <c r="BM16" s="215">
        <v>0</v>
      </c>
      <c r="BN16" s="215">
        <v>0</v>
      </c>
      <c r="BO16" s="215">
        <v>0</v>
      </c>
      <c r="BP16" s="215">
        <v>0</v>
      </c>
      <c r="BQ16" s="215">
        <v>0</v>
      </c>
      <c r="BR16" s="215">
        <v>0</v>
      </c>
      <c r="BS16" s="215">
        <v>0</v>
      </c>
      <c r="BT16" s="215">
        <v>0</v>
      </c>
      <c r="BU16" s="215">
        <v>0</v>
      </c>
      <c r="BV16" s="215">
        <v>0</v>
      </c>
      <c r="BW16" s="215">
        <v>0</v>
      </c>
      <c r="BX16" s="215">
        <v>0</v>
      </c>
      <c r="BY16" s="215">
        <v>0</v>
      </c>
      <c r="BZ16" s="215">
        <v>0</v>
      </c>
      <c r="CA16" s="215">
        <v>0</v>
      </c>
      <c r="CB16" s="215">
        <v>0</v>
      </c>
      <c r="CC16" s="215">
        <v>0</v>
      </c>
      <c r="CD16" s="215">
        <v>0</v>
      </c>
      <c r="CE16" s="215">
        <v>0</v>
      </c>
      <c r="CF16" s="215">
        <v>0</v>
      </c>
      <c r="CG16" s="216">
        <v>0</v>
      </c>
      <c r="CI16" s="226"/>
    </row>
    <row r="17" spans="1:102" x14ac:dyDescent="0.35">
      <c r="A17" s="285"/>
      <c r="B17" s="254" t="s">
        <v>594</v>
      </c>
      <c r="AH17" s="215">
        <v>0</v>
      </c>
      <c r="AI17" s="215">
        <v>0</v>
      </c>
      <c r="AJ17" s="215">
        <v>0</v>
      </c>
      <c r="AK17" s="215">
        <v>0</v>
      </c>
      <c r="AL17" s="215">
        <v>0</v>
      </c>
      <c r="AM17" s="215">
        <v>0</v>
      </c>
      <c r="AN17" s="215">
        <v>0</v>
      </c>
      <c r="AO17" s="215">
        <v>0</v>
      </c>
      <c r="AP17" s="215">
        <v>0</v>
      </c>
      <c r="AQ17" s="215">
        <v>0</v>
      </c>
      <c r="AR17" s="215">
        <v>0</v>
      </c>
      <c r="AS17" s="215">
        <v>0</v>
      </c>
      <c r="AT17" s="215">
        <v>0</v>
      </c>
      <c r="AU17" s="215">
        <v>0</v>
      </c>
      <c r="AV17" s="215">
        <v>0</v>
      </c>
      <c r="AW17" s="215">
        <v>0</v>
      </c>
      <c r="AX17" s="215">
        <v>0</v>
      </c>
      <c r="AY17" s="215">
        <v>0</v>
      </c>
      <c r="AZ17" s="215">
        <v>0</v>
      </c>
      <c r="BA17" s="215">
        <v>0</v>
      </c>
      <c r="BB17" s="215">
        <v>0</v>
      </c>
      <c r="BC17" s="215">
        <v>0</v>
      </c>
      <c r="BD17" s="215">
        <v>0</v>
      </c>
      <c r="BE17" s="215">
        <v>0</v>
      </c>
      <c r="BF17" s="215">
        <v>0</v>
      </c>
      <c r="BG17" s="215">
        <v>0</v>
      </c>
      <c r="BH17" s="215">
        <v>0</v>
      </c>
      <c r="BI17" s="215">
        <v>0</v>
      </c>
      <c r="BJ17" s="215">
        <v>0</v>
      </c>
      <c r="BK17" s="215">
        <v>0</v>
      </c>
      <c r="BL17" s="215">
        <v>0</v>
      </c>
      <c r="BM17" s="215">
        <v>0</v>
      </c>
      <c r="BN17" s="215">
        <v>0</v>
      </c>
      <c r="BO17" s="215">
        <v>0</v>
      </c>
      <c r="BP17" s="215">
        <v>0</v>
      </c>
      <c r="BQ17" s="215">
        <v>0</v>
      </c>
      <c r="BR17" s="215">
        <v>0</v>
      </c>
      <c r="BS17" s="215">
        <v>0</v>
      </c>
      <c r="BT17" s="215">
        <v>0</v>
      </c>
      <c r="BU17" s="215">
        <v>0</v>
      </c>
      <c r="BV17" s="215">
        <v>0</v>
      </c>
      <c r="BW17" s="215">
        <v>1189.1411657419751</v>
      </c>
      <c r="BX17" s="215">
        <v>2052.2193980698949</v>
      </c>
      <c r="BY17" s="215">
        <v>3095.1906255990998</v>
      </c>
      <c r="BZ17" s="215">
        <v>4149.610104184444</v>
      </c>
      <c r="CA17" s="215">
        <v>5681.8997929361267</v>
      </c>
      <c r="CB17" s="215">
        <v>7498.8365730173928</v>
      </c>
      <c r="CC17" s="215">
        <v>10357.816579319011</v>
      </c>
      <c r="CD17" s="215">
        <v>11709.732801037639</v>
      </c>
      <c r="CE17" s="215">
        <v>11608.480124241234</v>
      </c>
      <c r="CF17" s="215">
        <v>11532.922755033653</v>
      </c>
      <c r="CG17" s="216">
        <v>11539.814391129265</v>
      </c>
      <c r="CI17" s="226"/>
    </row>
    <row r="18" spans="1:102" x14ac:dyDescent="0.35">
      <c r="A18" s="285"/>
      <c r="B18" s="254" t="s">
        <v>595</v>
      </c>
      <c r="AH18" s="215">
        <v>0</v>
      </c>
      <c r="AI18" s="215">
        <v>0</v>
      </c>
      <c r="AJ18" s="215">
        <v>0</v>
      </c>
      <c r="AK18" s="215">
        <v>0</v>
      </c>
      <c r="AL18" s="215">
        <v>0</v>
      </c>
      <c r="AM18" s="215">
        <v>0</v>
      </c>
      <c r="AN18" s="215">
        <v>0</v>
      </c>
      <c r="AO18" s="215">
        <v>0</v>
      </c>
      <c r="AP18" s="215">
        <v>0</v>
      </c>
      <c r="AQ18" s="215">
        <v>0</v>
      </c>
      <c r="AR18" s="215">
        <v>0</v>
      </c>
      <c r="AS18" s="215">
        <v>0</v>
      </c>
      <c r="AT18" s="215">
        <v>0</v>
      </c>
      <c r="AU18" s="215">
        <v>0</v>
      </c>
      <c r="AV18" s="215">
        <v>0</v>
      </c>
      <c r="AW18" s="215">
        <v>0</v>
      </c>
      <c r="AX18" s="215">
        <v>0</v>
      </c>
      <c r="AY18" s="215">
        <v>0</v>
      </c>
      <c r="AZ18" s="215">
        <v>0</v>
      </c>
      <c r="BA18" s="215">
        <v>0</v>
      </c>
      <c r="BB18" s="215">
        <v>0</v>
      </c>
      <c r="BC18" s="215">
        <v>0</v>
      </c>
      <c r="BD18" s="215">
        <v>0</v>
      </c>
      <c r="BE18" s="215">
        <v>0</v>
      </c>
      <c r="BF18" s="215">
        <v>0</v>
      </c>
      <c r="BG18" s="215">
        <v>0</v>
      </c>
      <c r="BH18" s="215">
        <v>0</v>
      </c>
      <c r="BI18" s="215">
        <v>0</v>
      </c>
      <c r="BJ18" s="215">
        <v>0</v>
      </c>
      <c r="BK18" s="215">
        <v>0</v>
      </c>
      <c r="BL18" s="215">
        <v>0</v>
      </c>
      <c r="BM18" s="215">
        <v>0</v>
      </c>
      <c r="BN18" s="215">
        <v>0</v>
      </c>
      <c r="BO18" s="215">
        <v>0</v>
      </c>
      <c r="BP18" s="215">
        <v>0</v>
      </c>
      <c r="BQ18" s="215">
        <v>0</v>
      </c>
      <c r="BR18" s="215">
        <v>8.5842064338530673</v>
      </c>
      <c r="BS18" s="215">
        <v>15.913092580289941</v>
      </c>
      <c r="BT18" s="215">
        <v>216.88252404106768</v>
      </c>
      <c r="BU18" s="215">
        <v>413.66593266033817</v>
      </c>
      <c r="BV18" s="215">
        <v>1125.1525304895706</v>
      </c>
      <c r="BW18" s="215">
        <v>2022.2668605170954</v>
      </c>
      <c r="BX18" s="215">
        <v>3663.6869583007592</v>
      </c>
      <c r="BY18" s="215">
        <v>4860.8168486351697</v>
      </c>
      <c r="BZ18" s="215">
        <v>5572.624400604197</v>
      </c>
      <c r="CA18" s="215">
        <v>7447.2503397250721</v>
      </c>
      <c r="CB18" s="215">
        <v>8737.5195505431366</v>
      </c>
      <c r="CC18" s="215">
        <v>12146.541573115346</v>
      </c>
      <c r="CD18" s="215">
        <v>14987.729418564764</v>
      </c>
      <c r="CE18" s="215">
        <v>15741.751834245002</v>
      </c>
      <c r="CF18" s="215">
        <v>16618.186163040733</v>
      </c>
      <c r="CG18" s="216">
        <v>17582.324825636599</v>
      </c>
      <c r="CH18" s="227"/>
      <c r="CI18" s="227"/>
      <c r="CJ18" s="227"/>
      <c r="CK18" s="227"/>
      <c r="CL18" s="227"/>
      <c r="CM18" s="227"/>
      <c r="CN18" s="227"/>
      <c r="CO18" s="227"/>
      <c r="CP18" s="227"/>
      <c r="CQ18" s="227"/>
      <c r="CR18" s="227"/>
      <c r="CS18" s="227"/>
      <c r="CT18" s="227"/>
      <c r="CU18" s="227"/>
      <c r="CV18" s="227"/>
      <c r="CW18" s="227"/>
      <c r="CX18" s="227"/>
    </row>
    <row r="19" spans="1:102" ht="25.5" customHeight="1" x14ac:dyDescent="0.35">
      <c r="A19" s="285"/>
      <c r="B19" s="286" t="s">
        <v>596</v>
      </c>
      <c r="AH19" s="282">
        <f>SUM(AH20:AH21)</f>
        <v>1824</v>
      </c>
      <c r="AI19" s="282">
        <f t="shared" ref="AI19:CG19" si="5">SUM(AI20:AI21)</f>
        <v>2019</v>
      </c>
      <c r="AJ19" s="282">
        <f t="shared" si="5"/>
        <v>2302</v>
      </c>
      <c r="AK19" s="282">
        <f t="shared" si="5"/>
        <v>2689</v>
      </c>
      <c r="AL19" s="282">
        <f t="shared" si="5"/>
        <v>2948</v>
      </c>
      <c r="AM19" s="282">
        <f t="shared" si="5"/>
        <v>3128</v>
      </c>
      <c r="AN19" s="282">
        <f t="shared" si="5"/>
        <v>3600</v>
      </c>
      <c r="AO19" s="282">
        <f t="shared" si="5"/>
        <v>4012</v>
      </c>
      <c r="AP19" s="282">
        <f t="shared" si="5"/>
        <v>4534.8379999999997</v>
      </c>
      <c r="AQ19" s="282">
        <f t="shared" si="5"/>
        <v>5133.9060000000009</v>
      </c>
      <c r="AR19" s="282">
        <f t="shared" si="5"/>
        <v>6432.5822448731105</v>
      </c>
      <c r="AS19" s="282">
        <f t="shared" si="5"/>
        <v>7311.6424342833325</v>
      </c>
      <c r="AT19" s="282">
        <f t="shared" si="5"/>
        <v>8525.824683818988</v>
      </c>
      <c r="AU19" s="282">
        <f t="shared" si="5"/>
        <v>10630.59281696333</v>
      </c>
      <c r="AV19" s="282">
        <f t="shared" si="5"/>
        <v>12797.630572341741</v>
      </c>
      <c r="AW19" s="282">
        <f t="shared" si="5"/>
        <v>15177.256721178102</v>
      </c>
      <c r="AX19" s="282">
        <f t="shared" si="5"/>
        <v>16892.974999999999</v>
      </c>
      <c r="AY19" s="282">
        <f t="shared" si="5"/>
        <v>18212.096999999998</v>
      </c>
      <c r="AZ19" s="282">
        <f t="shared" si="5"/>
        <v>19317.683000000001</v>
      </c>
      <c r="BA19" s="282">
        <f t="shared" si="5"/>
        <v>19899.917999999998</v>
      </c>
      <c r="BB19" s="282">
        <f t="shared" si="5"/>
        <v>20430.477999999999</v>
      </c>
      <c r="BC19" s="282">
        <f t="shared" si="5"/>
        <v>20659.925999999999</v>
      </c>
      <c r="BD19" s="282">
        <f t="shared" si="5"/>
        <v>21653.56660241797</v>
      </c>
      <c r="BE19" s="282">
        <f t="shared" si="5"/>
        <v>22765.910794317362</v>
      </c>
      <c r="BF19" s="282">
        <f t="shared" si="5"/>
        <v>23292.640779261805</v>
      </c>
      <c r="BG19" s="282">
        <f t="shared" si="5"/>
        <v>24212.925791931448</v>
      </c>
      <c r="BH19" s="282">
        <f t="shared" si="5"/>
        <v>24711.27501996548</v>
      </c>
      <c r="BI19" s="282">
        <f t="shared" si="5"/>
        <v>25488.371033957697</v>
      </c>
      <c r="BJ19" s="282">
        <f t="shared" si="5"/>
        <v>26346.905757612953</v>
      </c>
      <c r="BK19" s="282">
        <f t="shared" si="5"/>
        <v>28073.311802553795</v>
      </c>
      <c r="BL19" s="282">
        <f t="shared" si="5"/>
        <v>29167.176786327327</v>
      </c>
      <c r="BM19" s="282">
        <f t="shared" si="5"/>
        <v>31373.774939067742</v>
      </c>
      <c r="BN19" s="282">
        <f t="shared" si="5"/>
        <v>32170.146543033756</v>
      </c>
      <c r="BO19" s="282">
        <f t="shared" si="5"/>
        <v>33326.275308315569</v>
      </c>
      <c r="BP19" s="282">
        <f t="shared" si="5"/>
        <v>34696.724492177615</v>
      </c>
      <c r="BQ19" s="282">
        <f t="shared" si="5"/>
        <v>35383.544815865098</v>
      </c>
      <c r="BR19" s="282">
        <f t="shared" si="5"/>
        <v>37958.900074781654</v>
      </c>
      <c r="BS19" s="282">
        <f t="shared" si="5"/>
        <v>39946.515116864546</v>
      </c>
      <c r="BT19" s="282">
        <f t="shared" si="5"/>
        <v>40867.286442075776</v>
      </c>
      <c r="BU19" s="282">
        <f t="shared" si="5"/>
        <v>43053.662957741282</v>
      </c>
      <c r="BV19" s="282">
        <f t="shared" si="5"/>
        <v>44547.722109381313</v>
      </c>
      <c r="BW19" s="282">
        <f t="shared" si="5"/>
        <v>46598.429141687659</v>
      </c>
      <c r="BX19" s="282">
        <f t="shared" si="5"/>
        <v>47923.895181027787</v>
      </c>
      <c r="BY19" s="282">
        <f t="shared" si="5"/>
        <v>50895.034104467901</v>
      </c>
      <c r="BZ19" s="282">
        <f t="shared" si="5"/>
        <v>55579.182468351588</v>
      </c>
      <c r="CA19" s="282">
        <f t="shared" si="5"/>
        <v>65847.83530468597</v>
      </c>
      <c r="CB19" s="282">
        <f t="shared" si="5"/>
        <v>75565.951822721399</v>
      </c>
      <c r="CC19" s="282">
        <f t="shared" si="5"/>
        <v>81160.985560771631</v>
      </c>
      <c r="CD19" s="282">
        <f t="shared" si="5"/>
        <v>86860.516901823023</v>
      </c>
      <c r="CE19" s="282">
        <f t="shared" si="5"/>
        <v>90124.910399746892</v>
      </c>
      <c r="CF19" s="282">
        <f t="shared" si="5"/>
        <v>93473.483018405561</v>
      </c>
      <c r="CG19" s="287">
        <f t="shared" si="5"/>
        <v>97722.325215612931</v>
      </c>
      <c r="CI19" s="226"/>
    </row>
    <row r="20" spans="1:102" ht="25.5" customHeight="1" x14ac:dyDescent="0.35">
      <c r="A20" s="285"/>
      <c r="B20" s="56" t="s">
        <v>597</v>
      </c>
      <c r="AH20" s="215">
        <f t="shared" ref="AH20:CG20" si="6">AH4</f>
        <v>1820</v>
      </c>
      <c r="AI20" s="215">
        <f t="shared" si="6"/>
        <v>2015</v>
      </c>
      <c r="AJ20" s="215">
        <f t="shared" si="6"/>
        <v>2297</v>
      </c>
      <c r="AK20" s="215">
        <f t="shared" si="6"/>
        <v>2683</v>
      </c>
      <c r="AL20" s="215">
        <f t="shared" si="6"/>
        <v>2940</v>
      </c>
      <c r="AM20" s="215">
        <f t="shared" si="6"/>
        <v>3118</v>
      </c>
      <c r="AN20" s="215">
        <f t="shared" si="6"/>
        <v>3589</v>
      </c>
      <c r="AO20" s="215">
        <f t="shared" si="6"/>
        <v>3999</v>
      </c>
      <c r="AP20" s="215">
        <f t="shared" si="6"/>
        <v>4430.8379999999997</v>
      </c>
      <c r="AQ20" s="215">
        <f t="shared" si="6"/>
        <v>4950.1830000000009</v>
      </c>
      <c r="AR20" s="215">
        <f t="shared" si="6"/>
        <v>6259.1642448731109</v>
      </c>
      <c r="AS20" s="215">
        <f t="shared" si="6"/>
        <v>7128.0104342833329</v>
      </c>
      <c r="AT20" s="215">
        <f t="shared" si="6"/>
        <v>8317.8046838189875</v>
      </c>
      <c r="AU20" s="215">
        <f t="shared" si="6"/>
        <v>10345.945816963329</v>
      </c>
      <c r="AV20" s="215">
        <f t="shared" si="6"/>
        <v>12452.33357234174</v>
      </c>
      <c r="AW20" s="215">
        <f t="shared" si="6"/>
        <v>14735.506721178102</v>
      </c>
      <c r="AX20" s="215">
        <f t="shared" si="6"/>
        <v>16366.653</v>
      </c>
      <c r="AY20" s="215">
        <f t="shared" si="6"/>
        <v>17594.746999999999</v>
      </c>
      <c r="AZ20" s="215">
        <f t="shared" si="6"/>
        <v>18581.281999999999</v>
      </c>
      <c r="BA20" s="215">
        <f t="shared" si="6"/>
        <v>19154.010999999999</v>
      </c>
      <c r="BB20" s="215">
        <f t="shared" si="6"/>
        <v>19648.106</v>
      </c>
      <c r="BC20" s="215">
        <f t="shared" si="6"/>
        <v>19825.398000000001</v>
      </c>
      <c r="BD20" s="215">
        <f t="shared" si="6"/>
        <v>20533.705000000002</v>
      </c>
      <c r="BE20" s="215">
        <f t="shared" si="6"/>
        <v>21499.714862983172</v>
      </c>
      <c r="BF20" s="215">
        <f t="shared" si="6"/>
        <v>21923.216626094632</v>
      </c>
      <c r="BG20" s="215">
        <f t="shared" si="6"/>
        <v>22781.678180228126</v>
      </c>
      <c r="BH20" s="215">
        <f t="shared" si="6"/>
        <v>23286.964253231738</v>
      </c>
      <c r="BI20" s="215">
        <f t="shared" si="6"/>
        <v>24042.926720113344</v>
      </c>
      <c r="BJ20" s="215">
        <f t="shared" si="6"/>
        <v>24875.156714485656</v>
      </c>
      <c r="BK20" s="215">
        <f t="shared" si="6"/>
        <v>26509.704535088185</v>
      </c>
      <c r="BL20" s="215">
        <f t="shared" si="6"/>
        <v>27527.23040738489</v>
      </c>
      <c r="BM20" s="215">
        <f t="shared" si="6"/>
        <v>29574.591752809567</v>
      </c>
      <c r="BN20" s="215">
        <f t="shared" si="6"/>
        <v>30209.819370562473</v>
      </c>
      <c r="BO20" s="215">
        <f t="shared" si="6"/>
        <v>31162.612591277255</v>
      </c>
      <c r="BP20" s="215">
        <f t="shared" si="6"/>
        <v>32261.283406865055</v>
      </c>
      <c r="BQ20" s="215">
        <f t="shared" si="6"/>
        <v>32737.446456008111</v>
      </c>
      <c r="BR20" s="215">
        <f t="shared" si="6"/>
        <v>35053.986714796665</v>
      </c>
      <c r="BS20" s="215">
        <f t="shared" si="6"/>
        <v>36777.373827006872</v>
      </c>
      <c r="BT20" s="215">
        <f t="shared" si="6"/>
        <v>37552.476545819613</v>
      </c>
      <c r="BU20" s="215">
        <f t="shared" si="6"/>
        <v>39470.407287269169</v>
      </c>
      <c r="BV20" s="215">
        <f t="shared" si="6"/>
        <v>40750.508392276584</v>
      </c>
      <c r="BW20" s="215">
        <f t="shared" si="6"/>
        <v>42802.126336694986</v>
      </c>
      <c r="BX20" s="215">
        <f t="shared" si="6"/>
        <v>44018.96476442225</v>
      </c>
      <c r="BY20" s="215">
        <f t="shared" si="6"/>
        <v>46906.919360350439</v>
      </c>
      <c r="BZ20" s="215">
        <f t="shared" si="6"/>
        <v>51144.427182912827</v>
      </c>
      <c r="CA20" s="215">
        <f t="shared" si="6"/>
        <v>60769.446289988278</v>
      </c>
      <c r="CB20" s="215">
        <f t="shared" si="6"/>
        <v>69794.454807321483</v>
      </c>
      <c r="CC20" s="215">
        <f t="shared" si="6"/>
        <v>75283.972559355723</v>
      </c>
      <c r="CD20" s="215">
        <f t="shared" si="6"/>
        <v>80543.570640777805</v>
      </c>
      <c r="CE20" s="215">
        <f t="shared" si="6"/>
        <v>83639.052429944364</v>
      </c>
      <c r="CF20" s="215">
        <f t="shared" si="6"/>
        <v>86795.126798221667</v>
      </c>
      <c r="CG20" s="216">
        <f t="shared" si="6"/>
        <v>90738.576351703086</v>
      </c>
      <c r="CI20" s="226"/>
    </row>
    <row r="21" spans="1:102" ht="25.5" customHeight="1" x14ac:dyDescent="0.35">
      <c r="A21" s="285"/>
      <c r="B21" s="56" t="s">
        <v>598</v>
      </c>
      <c r="AH21" s="215">
        <f>SUM(AH22:AH24)</f>
        <v>4</v>
      </c>
      <c r="AI21" s="215">
        <f t="shared" ref="AI21:CG21" si="7">SUM(AI22:AI24)</f>
        <v>4</v>
      </c>
      <c r="AJ21" s="215">
        <f t="shared" si="7"/>
        <v>5</v>
      </c>
      <c r="AK21" s="215">
        <f t="shared" si="7"/>
        <v>6</v>
      </c>
      <c r="AL21" s="215">
        <f t="shared" si="7"/>
        <v>8</v>
      </c>
      <c r="AM21" s="215">
        <f t="shared" si="7"/>
        <v>10</v>
      </c>
      <c r="AN21" s="215">
        <f t="shared" si="7"/>
        <v>11</v>
      </c>
      <c r="AO21" s="215">
        <f t="shared" si="7"/>
        <v>13</v>
      </c>
      <c r="AP21" s="215">
        <f t="shared" si="7"/>
        <v>104</v>
      </c>
      <c r="AQ21" s="215">
        <f t="shared" si="7"/>
        <v>183.72300000000001</v>
      </c>
      <c r="AR21" s="215">
        <f t="shared" si="7"/>
        <v>173.41800000000001</v>
      </c>
      <c r="AS21" s="215">
        <f t="shared" si="7"/>
        <v>183.63200000000001</v>
      </c>
      <c r="AT21" s="215">
        <f t="shared" si="7"/>
        <v>208.02</v>
      </c>
      <c r="AU21" s="215">
        <f t="shared" si="7"/>
        <v>284.64699999999999</v>
      </c>
      <c r="AV21" s="215">
        <f t="shared" si="7"/>
        <v>345.29700000000008</v>
      </c>
      <c r="AW21" s="215">
        <f t="shared" si="7"/>
        <v>441.75</v>
      </c>
      <c r="AX21" s="215">
        <f t="shared" si="7"/>
        <v>526.322</v>
      </c>
      <c r="AY21" s="215">
        <f t="shared" si="7"/>
        <v>617.35</v>
      </c>
      <c r="AZ21" s="215">
        <f t="shared" si="7"/>
        <v>736.40099999999995</v>
      </c>
      <c r="BA21" s="215">
        <f t="shared" si="7"/>
        <v>745.90700000000004</v>
      </c>
      <c r="BB21" s="215">
        <f t="shared" si="7"/>
        <v>782.37199999999996</v>
      </c>
      <c r="BC21" s="215">
        <f t="shared" si="7"/>
        <v>834.52800000000002</v>
      </c>
      <c r="BD21" s="215">
        <f t="shared" si="7"/>
        <v>1119.8616024179687</v>
      </c>
      <c r="BE21" s="215">
        <f t="shared" si="7"/>
        <v>1266.1959313341888</v>
      </c>
      <c r="BF21" s="215">
        <f t="shared" si="7"/>
        <v>1369.4241531671719</v>
      </c>
      <c r="BG21" s="215">
        <f t="shared" si="7"/>
        <v>1431.2476117033225</v>
      </c>
      <c r="BH21" s="215">
        <f t="shared" si="7"/>
        <v>1424.3107667337435</v>
      </c>
      <c r="BI21" s="215">
        <f t="shared" si="7"/>
        <v>1445.4443138443528</v>
      </c>
      <c r="BJ21" s="215">
        <f t="shared" si="7"/>
        <v>1471.7490431272952</v>
      </c>
      <c r="BK21" s="215">
        <f t="shared" si="7"/>
        <v>1563.6072674656082</v>
      </c>
      <c r="BL21" s="215">
        <f t="shared" si="7"/>
        <v>1639.9463789424387</v>
      </c>
      <c r="BM21" s="215">
        <f t="shared" si="7"/>
        <v>1799.1831862581737</v>
      </c>
      <c r="BN21" s="215">
        <f t="shared" si="7"/>
        <v>1960.3271724712831</v>
      </c>
      <c r="BO21" s="215">
        <f t="shared" si="7"/>
        <v>2163.6627170383181</v>
      </c>
      <c r="BP21" s="215">
        <f t="shared" si="7"/>
        <v>2435.4410853125605</v>
      </c>
      <c r="BQ21" s="215">
        <f t="shared" si="7"/>
        <v>2646.0983598569874</v>
      </c>
      <c r="BR21" s="215">
        <f t="shared" si="7"/>
        <v>2904.9133599849883</v>
      </c>
      <c r="BS21" s="215">
        <f t="shared" si="7"/>
        <v>3169.1412898576755</v>
      </c>
      <c r="BT21" s="215">
        <f t="shared" si="7"/>
        <v>3314.8098962561617</v>
      </c>
      <c r="BU21" s="215">
        <f t="shared" si="7"/>
        <v>3583.2556704721101</v>
      </c>
      <c r="BV21" s="215">
        <f t="shared" si="7"/>
        <v>3797.2137171047252</v>
      </c>
      <c r="BW21" s="215">
        <f t="shared" si="7"/>
        <v>3796.302804992672</v>
      </c>
      <c r="BX21" s="215">
        <f t="shared" si="7"/>
        <v>3904.9304166055394</v>
      </c>
      <c r="BY21" s="215">
        <f t="shared" si="7"/>
        <v>3988.1147441174649</v>
      </c>
      <c r="BZ21" s="215">
        <f t="shared" si="7"/>
        <v>4434.7552854387595</v>
      </c>
      <c r="CA21" s="215">
        <f t="shared" si="7"/>
        <v>5078.3890146976964</v>
      </c>
      <c r="CB21" s="215">
        <f t="shared" si="7"/>
        <v>5771.4970153999111</v>
      </c>
      <c r="CC21" s="215">
        <f t="shared" si="7"/>
        <v>5877.0130014159022</v>
      </c>
      <c r="CD21" s="215">
        <f t="shared" si="7"/>
        <v>6316.9462610452119</v>
      </c>
      <c r="CE21" s="215">
        <f t="shared" si="7"/>
        <v>6485.8579698025324</v>
      </c>
      <c r="CF21" s="215">
        <f t="shared" si="7"/>
        <v>6678.3562201838904</v>
      </c>
      <c r="CG21" s="216">
        <f t="shared" si="7"/>
        <v>6983.7488639098392</v>
      </c>
      <c r="CI21" s="226"/>
    </row>
    <row r="22" spans="1:102" x14ac:dyDescent="0.35">
      <c r="A22" s="285"/>
      <c r="B22" s="288" t="s">
        <v>599</v>
      </c>
      <c r="AH22" s="215">
        <v>4</v>
      </c>
      <c r="AI22" s="215">
        <v>4</v>
      </c>
      <c r="AJ22" s="215">
        <v>5</v>
      </c>
      <c r="AK22" s="215">
        <v>6</v>
      </c>
      <c r="AL22" s="215">
        <v>8</v>
      </c>
      <c r="AM22" s="215">
        <v>10</v>
      </c>
      <c r="AN22" s="215">
        <v>11</v>
      </c>
      <c r="AO22" s="215">
        <v>13</v>
      </c>
      <c r="AP22" s="215">
        <v>104</v>
      </c>
      <c r="AQ22" s="215">
        <v>183.72300000000001</v>
      </c>
      <c r="AR22" s="215">
        <v>173.41800000000001</v>
      </c>
      <c r="AS22" s="215">
        <v>183.63200000000001</v>
      </c>
      <c r="AT22" s="215">
        <v>208.02</v>
      </c>
      <c r="AU22" s="215">
        <v>284.64699999999999</v>
      </c>
      <c r="AV22" s="215">
        <v>345.29700000000008</v>
      </c>
      <c r="AW22" s="215">
        <v>441.75</v>
      </c>
      <c r="AX22" s="215">
        <v>526.322</v>
      </c>
      <c r="AY22" s="215">
        <v>617.35</v>
      </c>
      <c r="AZ22" s="215">
        <v>736.40099999999995</v>
      </c>
      <c r="BA22" s="215">
        <v>745.90700000000004</v>
      </c>
      <c r="BB22" s="215">
        <v>782.37199999999996</v>
      </c>
      <c r="BC22" s="215">
        <v>834.52800000000002</v>
      </c>
      <c r="BD22" s="215">
        <v>867.01099999999997</v>
      </c>
      <c r="BE22" s="215">
        <v>931.78101869</v>
      </c>
      <c r="BF22" s="215">
        <v>993.10799999999995</v>
      </c>
      <c r="BG22" s="215">
        <v>1053.6691153298639</v>
      </c>
      <c r="BH22" s="215">
        <v>1096.0409999999999</v>
      </c>
      <c r="BI22" s="215">
        <v>1149.1385723000005</v>
      </c>
      <c r="BJ22" s="215">
        <v>1181.2635561100005</v>
      </c>
      <c r="BK22" s="215">
        <v>1279.8853888127107</v>
      </c>
      <c r="BL22" s="215">
        <v>1362.9964772500002</v>
      </c>
      <c r="BM22" s="215">
        <v>1494.8980367000004</v>
      </c>
      <c r="BN22" s="215">
        <v>1572.0826307400002</v>
      </c>
      <c r="BO22" s="215">
        <v>1732.9771967700003</v>
      </c>
      <c r="BP22" s="215">
        <v>1927.2231981999998</v>
      </c>
      <c r="BQ22" s="215">
        <v>2088.2668163797011</v>
      </c>
      <c r="BR22" s="215">
        <v>2319.2115774999988</v>
      </c>
      <c r="BS22" s="215">
        <v>2545.4439678199992</v>
      </c>
      <c r="BT22" s="215">
        <v>2666.973573598962</v>
      </c>
      <c r="BU22" s="215">
        <v>2830.0153530399994</v>
      </c>
      <c r="BV22" s="215">
        <v>2885.0112320200001</v>
      </c>
      <c r="BW22" s="215">
        <v>2940.7993120999995</v>
      </c>
      <c r="BX22" s="215">
        <v>3038.5844548800005</v>
      </c>
      <c r="BY22" s="215">
        <v>3074.7655140199995</v>
      </c>
      <c r="BZ22" s="215">
        <v>3249.8153584200004</v>
      </c>
      <c r="CA22" s="215">
        <v>3737.83555217</v>
      </c>
      <c r="CB22" s="215">
        <v>4227.4966266258116</v>
      </c>
      <c r="CC22" s="215">
        <v>4465.1792983377791</v>
      </c>
      <c r="CD22" s="215">
        <v>4781.3810436751355</v>
      </c>
      <c r="CE22" s="215">
        <v>4885.2265610970726</v>
      </c>
      <c r="CF22" s="215">
        <v>4957.9318264459307</v>
      </c>
      <c r="CG22" s="216">
        <v>5117.717133124559</v>
      </c>
      <c r="CI22" s="226"/>
    </row>
    <row r="23" spans="1:102" x14ac:dyDescent="0.35">
      <c r="A23" s="285"/>
      <c r="B23" s="289" t="s">
        <v>600</v>
      </c>
      <c r="AH23" s="215">
        <v>0</v>
      </c>
      <c r="AI23" s="215">
        <v>0</v>
      </c>
      <c r="AJ23" s="215">
        <v>0</v>
      </c>
      <c r="AK23" s="215">
        <v>0</v>
      </c>
      <c r="AL23" s="215">
        <v>0</v>
      </c>
      <c r="AM23" s="215">
        <v>0</v>
      </c>
      <c r="AN23" s="215">
        <v>0</v>
      </c>
      <c r="AO23" s="215">
        <v>0</v>
      </c>
      <c r="AP23" s="215">
        <v>0</v>
      </c>
      <c r="AQ23" s="215">
        <v>0</v>
      </c>
      <c r="AR23" s="215">
        <v>0</v>
      </c>
      <c r="AS23" s="215">
        <v>0</v>
      </c>
      <c r="AT23" s="215">
        <v>0</v>
      </c>
      <c r="AU23" s="215">
        <v>0</v>
      </c>
      <c r="AV23" s="215">
        <v>0</v>
      </c>
      <c r="AW23" s="215">
        <v>0</v>
      </c>
      <c r="AX23" s="215">
        <v>0</v>
      </c>
      <c r="AY23" s="215">
        <v>0</v>
      </c>
      <c r="AZ23" s="215">
        <v>0</v>
      </c>
      <c r="BA23" s="215">
        <v>0</v>
      </c>
      <c r="BB23" s="215">
        <v>0</v>
      </c>
      <c r="BC23" s="215">
        <v>0</v>
      </c>
      <c r="BD23" s="215">
        <v>252.8506024179687</v>
      </c>
      <c r="BE23" s="215">
        <v>334.41491264418875</v>
      </c>
      <c r="BF23" s="215">
        <v>376.31615316717199</v>
      </c>
      <c r="BG23" s="215">
        <v>377.57849637345873</v>
      </c>
      <c r="BH23" s="215">
        <v>328.26976673374355</v>
      </c>
      <c r="BI23" s="215">
        <v>296.30574154435226</v>
      </c>
      <c r="BJ23" s="215">
        <v>290.48548701729464</v>
      </c>
      <c r="BK23" s="215">
        <v>283.72187865289749</v>
      </c>
      <c r="BL23" s="215">
        <v>276.94990169243857</v>
      </c>
      <c r="BM23" s="215">
        <v>304.28514955817326</v>
      </c>
      <c r="BN23" s="215">
        <v>388.24454173128282</v>
      </c>
      <c r="BO23" s="215">
        <v>430.68552026831782</v>
      </c>
      <c r="BP23" s="215">
        <v>508.21788711256067</v>
      </c>
      <c r="BQ23" s="215">
        <v>557.83154347728623</v>
      </c>
      <c r="BR23" s="215">
        <v>585.49981248498932</v>
      </c>
      <c r="BS23" s="215">
        <v>622.12849203767587</v>
      </c>
      <c r="BT23" s="215">
        <v>626.32200668966493</v>
      </c>
      <c r="BU23" s="215">
        <v>674.62025960591507</v>
      </c>
      <c r="BV23" s="215">
        <v>669.69538822580728</v>
      </c>
      <c r="BW23" s="215">
        <v>637.83416075420985</v>
      </c>
      <c r="BX23" s="215">
        <v>497.88901681450631</v>
      </c>
      <c r="BY23" s="215">
        <v>400.944705414856</v>
      </c>
      <c r="BZ23" s="215">
        <v>503.85543659439202</v>
      </c>
      <c r="CA23" s="215">
        <v>406.56406345530081</v>
      </c>
      <c r="CB23" s="215">
        <v>183.07548390632741</v>
      </c>
      <c r="CC23" s="215">
        <v>1.3673427134831773E-2</v>
      </c>
      <c r="CD23" s="215">
        <v>-0.11283305213248855</v>
      </c>
      <c r="CE23" s="215">
        <v>-1.4214394732282294</v>
      </c>
      <c r="CF23" s="215">
        <v>-1.7332094100424837</v>
      </c>
      <c r="CG23" s="216">
        <v>-1.7957772950733832</v>
      </c>
      <c r="CI23" s="226"/>
    </row>
    <row r="24" spans="1:102" x14ac:dyDescent="0.35">
      <c r="A24" s="285"/>
      <c r="B24" s="289" t="s">
        <v>601</v>
      </c>
      <c r="AH24" s="215">
        <v>0</v>
      </c>
      <c r="AI24" s="215">
        <v>0</v>
      </c>
      <c r="AJ24" s="215">
        <v>0</v>
      </c>
      <c r="AK24" s="215">
        <v>0</v>
      </c>
      <c r="AL24" s="215">
        <v>0</v>
      </c>
      <c r="AM24" s="215">
        <v>0</v>
      </c>
      <c r="AN24" s="215">
        <v>0</v>
      </c>
      <c r="AO24" s="215">
        <v>0</v>
      </c>
      <c r="AP24" s="215">
        <v>0</v>
      </c>
      <c r="AQ24" s="215">
        <v>0</v>
      </c>
      <c r="AR24" s="215">
        <v>0</v>
      </c>
      <c r="AS24" s="215">
        <v>0</v>
      </c>
      <c r="AT24" s="215">
        <v>0</v>
      </c>
      <c r="AU24" s="215">
        <v>0</v>
      </c>
      <c r="AV24" s="215">
        <v>0</v>
      </c>
      <c r="AW24" s="215">
        <v>0</v>
      </c>
      <c r="AX24" s="215">
        <v>0</v>
      </c>
      <c r="AY24" s="215">
        <v>0</v>
      </c>
      <c r="AZ24" s="215">
        <v>0</v>
      </c>
      <c r="BA24" s="215">
        <v>0</v>
      </c>
      <c r="BB24" s="215">
        <v>0</v>
      </c>
      <c r="BC24" s="215">
        <v>0</v>
      </c>
      <c r="BD24" s="215">
        <v>0</v>
      </c>
      <c r="BE24" s="215">
        <v>0</v>
      </c>
      <c r="BF24" s="215">
        <v>0</v>
      </c>
      <c r="BG24" s="215">
        <v>0</v>
      </c>
      <c r="BH24" s="215">
        <v>0</v>
      </c>
      <c r="BI24" s="215">
        <v>0</v>
      </c>
      <c r="BJ24" s="215">
        <v>0</v>
      </c>
      <c r="BK24" s="215">
        <v>0</v>
      </c>
      <c r="BL24" s="215">
        <v>0</v>
      </c>
      <c r="BM24" s="215">
        <v>0</v>
      </c>
      <c r="BN24" s="215">
        <v>0</v>
      </c>
      <c r="BO24" s="215">
        <v>0</v>
      </c>
      <c r="BP24" s="215">
        <v>0</v>
      </c>
      <c r="BQ24" s="215">
        <v>0</v>
      </c>
      <c r="BR24" s="215">
        <v>0.20197000000000001</v>
      </c>
      <c r="BS24" s="215">
        <v>1.5688299999999999</v>
      </c>
      <c r="BT24" s="215">
        <v>21.514315967534472</v>
      </c>
      <c r="BU24" s="215">
        <v>78.62005782619562</v>
      </c>
      <c r="BV24" s="215">
        <v>242.50709685891789</v>
      </c>
      <c r="BW24" s="215">
        <v>217.66933213846298</v>
      </c>
      <c r="BX24" s="215">
        <v>368.45694491103279</v>
      </c>
      <c r="BY24" s="215">
        <v>512.40452468260958</v>
      </c>
      <c r="BZ24" s="215">
        <v>681.084490424367</v>
      </c>
      <c r="CA24" s="215">
        <v>933.98939907239571</v>
      </c>
      <c r="CB24" s="215">
        <v>1360.9249048677723</v>
      </c>
      <c r="CC24" s="215">
        <v>1411.8200296509888</v>
      </c>
      <c r="CD24" s="215">
        <v>1535.6780504222086</v>
      </c>
      <c r="CE24" s="215">
        <v>1602.0528481786876</v>
      </c>
      <c r="CF24" s="215">
        <v>1722.1576031480017</v>
      </c>
      <c r="CG24" s="216">
        <v>1867.827508080353</v>
      </c>
      <c r="CI24" s="226"/>
    </row>
    <row r="25" spans="1:102" ht="22" customHeight="1" x14ac:dyDescent="0.35">
      <c r="A25" s="285"/>
      <c r="B25" s="286" t="s">
        <v>602</v>
      </c>
      <c r="AH25" s="282">
        <f>SUM(AH26+AH27+AH30+AH36+AH37+AH44)</f>
        <v>2128.4971727273328</v>
      </c>
      <c r="AI25" s="282">
        <f t="shared" ref="AI25:CG25" si="8">SUM(AI26+AI27+AI30+AI36+AI37+AI44)</f>
        <v>2360.4141479562736</v>
      </c>
      <c r="AJ25" s="282">
        <f t="shared" si="8"/>
        <v>2703.615417878922</v>
      </c>
      <c r="AK25" s="282">
        <f t="shared" si="8"/>
        <v>3173.7869227652932</v>
      </c>
      <c r="AL25" s="282">
        <f t="shared" si="8"/>
        <v>3498.2236238654027</v>
      </c>
      <c r="AM25" s="282">
        <f t="shared" si="8"/>
        <v>3734.7050724768769</v>
      </c>
      <c r="AN25" s="282">
        <f t="shared" si="8"/>
        <v>4242.8001907534635</v>
      </c>
      <c r="AO25" s="282">
        <f t="shared" si="8"/>
        <v>4707.3588383303422</v>
      </c>
      <c r="AP25" s="282">
        <f t="shared" si="8"/>
        <v>5282.8038679940928</v>
      </c>
      <c r="AQ25" s="282">
        <f t="shared" si="8"/>
        <v>5899.3850479196262</v>
      </c>
      <c r="AR25" s="282">
        <f t="shared" si="8"/>
        <v>7165.776244873111</v>
      </c>
      <c r="AS25" s="282">
        <f t="shared" si="8"/>
        <v>8147.086434283332</v>
      </c>
      <c r="AT25" s="282">
        <f t="shared" si="8"/>
        <v>9525.6986838189878</v>
      </c>
      <c r="AU25" s="282">
        <f t="shared" si="8"/>
        <v>11835.068811097819</v>
      </c>
      <c r="AV25" s="282">
        <f t="shared" si="8"/>
        <v>14188.09957234174</v>
      </c>
      <c r="AW25" s="282">
        <f t="shared" si="8"/>
        <v>16827.073721178102</v>
      </c>
      <c r="AX25" s="282">
        <f t="shared" si="8"/>
        <v>18840.699058677514</v>
      </c>
      <c r="AY25" s="282">
        <f t="shared" si="8"/>
        <v>20387.840162978515</v>
      </c>
      <c r="AZ25" s="282">
        <f t="shared" si="8"/>
        <v>21698.197319288727</v>
      </c>
      <c r="BA25" s="282">
        <f t="shared" si="8"/>
        <v>22435.065494948773</v>
      </c>
      <c r="BB25" s="282">
        <f t="shared" si="8"/>
        <v>23165.963074595496</v>
      </c>
      <c r="BC25" s="282">
        <f t="shared" si="8"/>
        <v>23567.13243714553</v>
      </c>
      <c r="BD25" s="282">
        <f t="shared" si="8"/>
        <v>24727.61599878332</v>
      </c>
      <c r="BE25" s="282">
        <f t="shared" si="8"/>
        <v>26090.471415936565</v>
      </c>
      <c r="BF25" s="282">
        <f t="shared" si="8"/>
        <v>27094.319545578557</v>
      </c>
      <c r="BG25" s="282">
        <f t="shared" si="8"/>
        <v>27982.424455335218</v>
      </c>
      <c r="BH25" s="282">
        <f t="shared" si="8"/>
        <v>28727.983113091344</v>
      </c>
      <c r="BI25" s="282">
        <f t="shared" si="8"/>
        <v>29773.200992225942</v>
      </c>
      <c r="BJ25" s="282">
        <f t="shared" si="8"/>
        <v>30924.236320014752</v>
      </c>
      <c r="BK25" s="282">
        <f t="shared" si="8"/>
        <v>32891.985234727596</v>
      </c>
      <c r="BL25" s="282">
        <f t="shared" si="8"/>
        <v>34912.172080399112</v>
      </c>
      <c r="BM25" s="282">
        <f t="shared" si="8"/>
        <v>37940.93824076766</v>
      </c>
      <c r="BN25" s="282">
        <f t="shared" si="8"/>
        <v>39206.267405405692</v>
      </c>
      <c r="BO25" s="282">
        <f t="shared" si="8"/>
        <v>40822.354932187372</v>
      </c>
      <c r="BP25" s="282">
        <f t="shared" si="8"/>
        <v>42647.20428222663</v>
      </c>
      <c r="BQ25" s="282">
        <f t="shared" si="8"/>
        <v>43590.070530593905</v>
      </c>
      <c r="BR25" s="282">
        <f t="shared" si="8"/>
        <v>46782.50991305607</v>
      </c>
      <c r="BS25" s="282">
        <f t="shared" si="8"/>
        <v>49161.09822630135</v>
      </c>
      <c r="BT25" s="282">
        <f t="shared" si="8"/>
        <v>50079.824127637956</v>
      </c>
      <c r="BU25" s="282">
        <f t="shared" si="8"/>
        <v>52253.26848250725</v>
      </c>
      <c r="BV25" s="282">
        <f t="shared" si="8"/>
        <v>53723.621104599872</v>
      </c>
      <c r="BW25" s="282">
        <f t="shared" si="8"/>
        <v>56188.847960194587</v>
      </c>
      <c r="BX25" s="282">
        <f t="shared" si="8"/>
        <v>57924.84845676316</v>
      </c>
      <c r="BY25" s="282">
        <f t="shared" si="8"/>
        <v>61949.036576602462</v>
      </c>
      <c r="BZ25" s="282">
        <f t="shared" si="8"/>
        <v>69274.672348442473</v>
      </c>
      <c r="CA25" s="282">
        <f t="shared" si="8"/>
        <v>81293.68494665598</v>
      </c>
      <c r="CB25" s="282">
        <f t="shared" si="8"/>
        <v>90372.352276479607</v>
      </c>
      <c r="CC25" s="282">
        <f t="shared" si="8"/>
        <v>96347.114571740545</v>
      </c>
      <c r="CD25" s="282">
        <f t="shared" si="8"/>
        <v>103293.391593241</v>
      </c>
      <c r="CE25" s="282">
        <f t="shared" si="8"/>
        <v>107466.39069462505</v>
      </c>
      <c r="CF25" s="282">
        <f t="shared" si="8"/>
        <v>111740.71931374627</v>
      </c>
      <c r="CG25" s="287">
        <f t="shared" si="8"/>
        <v>116966.10375778991</v>
      </c>
      <c r="CI25" s="226"/>
    </row>
    <row r="26" spans="1:102" ht="26.5" customHeight="1" x14ac:dyDescent="0.35">
      <c r="A26" s="285"/>
      <c r="B26" s="218" t="s">
        <v>603</v>
      </c>
      <c r="AH26" s="215">
        <f>AH19</f>
        <v>1824</v>
      </c>
      <c r="AI26" s="215">
        <f t="shared" ref="AI26:CG26" si="9">AI19</f>
        <v>2019</v>
      </c>
      <c r="AJ26" s="215">
        <f t="shared" si="9"/>
        <v>2302</v>
      </c>
      <c r="AK26" s="215">
        <f t="shared" si="9"/>
        <v>2689</v>
      </c>
      <c r="AL26" s="215">
        <f t="shared" si="9"/>
        <v>2948</v>
      </c>
      <c r="AM26" s="215">
        <f t="shared" si="9"/>
        <v>3128</v>
      </c>
      <c r="AN26" s="215">
        <f t="shared" si="9"/>
        <v>3600</v>
      </c>
      <c r="AO26" s="215">
        <f t="shared" si="9"/>
        <v>4012</v>
      </c>
      <c r="AP26" s="215">
        <f t="shared" si="9"/>
        <v>4534.8379999999997</v>
      </c>
      <c r="AQ26" s="215">
        <f t="shared" si="9"/>
        <v>5133.9060000000009</v>
      </c>
      <c r="AR26" s="215">
        <f t="shared" si="9"/>
        <v>6432.5822448731105</v>
      </c>
      <c r="AS26" s="215">
        <f t="shared" si="9"/>
        <v>7311.6424342833325</v>
      </c>
      <c r="AT26" s="215">
        <f t="shared" si="9"/>
        <v>8525.824683818988</v>
      </c>
      <c r="AU26" s="215">
        <f t="shared" si="9"/>
        <v>10630.59281696333</v>
      </c>
      <c r="AV26" s="215">
        <f t="shared" si="9"/>
        <v>12797.630572341741</v>
      </c>
      <c r="AW26" s="215">
        <f t="shared" si="9"/>
        <v>15177.256721178102</v>
      </c>
      <c r="AX26" s="215">
        <f t="shared" si="9"/>
        <v>16892.974999999999</v>
      </c>
      <c r="AY26" s="215">
        <f t="shared" si="9"/>
        <v>18212.096999999998</v>
      </c>
      <c r="AZ26" s="215">
        <f t="shared" si="9"/>
        <v>19317.683000000001</v>
      </c>
      <c r="BA26" s="215">
        <f t="shared" si="9"/>
        <v>19899.917999999998</v>
      </c>
      <c r="BB26" s="215">
        <f t="shared" si="9"/>
        <v>20430.477999999999</v>
      </c>
      <c r="BC26" s="215">
        <f t="shared" si="9"/>
        <v>20659.925999999999</v>
      </c>
      <c r="BD26" s="215">
        <f t="shared" si="9"/>
        <v>21653.56660241797</v>
      </c>
      <c r="BE26" s="215">
        <f t="shared" si="9"/>
        <v>22765.910794317362</v>
      </c>
      <c r="BF26" s="215">
        <f t="shared" si="9"/>
        <v>23292.640779261805</v>
      </c>
      <c r="BG26" s="215">
        <f t="shared" si="9"/>
        <v>24212.925791931448</v>
      </c>
      <c r="BH26" s="215">
        <f t="shared" si="9"/>
        <v>24711.27501996548</v>
      </c>
      <c r="BI26" s="215">
        <f t="shared" si="9"/>
        <v>25488.371033957697</v>
      </c>
      <c r="BJ26" s="215">
        <f t="shared" si="9"/>
        <v>26346.905757612953</v>
      </c>
      <c r="BK26" s="215">
        <f t="shared" si="9"/>
        <v>28073.311802553795</v>
      </c>
      <c r="BL26" s="215">
        <f t="shared" si="9"/>
        <v>29167.176786327327</v>
      </c>
      <c r="BM26" s="215">
        <f t="shared" si="9"/>
        <v>31373.774939067742</v>
      </c>
      <c r="BN26" s="215">
        <f t="shared" si="9"/>
        <v>32170.146543033756</v>
      </c>
      <c r="BO26" s="215">
        <f t="shared" si="9"/>
        <v>33326.275308315569</v>
      </c>
      <c r="BP26" s="215">
        <f t="shared" si="9"/>
        <v>34696.724492177615</v>
      </c>
      <c r="BQ26" s="215">
        <f t="shared" si="9"/>
        <v>35383.544815865098</v>
      </c>
      <c r="BR26" s="215">
        <f t="shared" si="9"/>
        <v>37958.900074781654</v>
      </c>
      <c r="BS26" s="215">
        <f t="shared" si="9"/>
        <v>39946.515116864546</v>
      </c>
      <c r="BT26" s="215">
        <f t="shared" si="9"/>
        <v>40867.286442075776</v>
      </c>
      <c r="BU26" s="215">
        <f t="shared" si="9"/>
        <v>43053.662957741282</v>
      </c>
      <c r="BV26" s="215">
        <f t="shared" si="9"/>
        <v>44547.722109381313</v>
      </c>
      <c r="BW26" s="215">
        <f t="shared" si="9"/>
        <v>46598.429141687659</v>
      </c>
      <c r="BX26" s="215">
        <f t="shared" si="9"/>
        <v>47923.895181027787</v>
      </c>
      <c r="BY26" s="215">
        <f t="shared" si="9"/>
        <v>50895.034104467901</v>
      </c>
      <c r="BZ26" s="215">
        <f t="shared" si="9"/>
        <v>55579.182468351588</v>
      </c>
      <c r="CA26" s="215">
        <f t="shared" si="9"/>
        <v>65847.83530468597</v>
      </c>
      <c r="CB26" s="215">
        <f t="shared" si="9"/>
        <v>75565.951822721399</v>
      </c>
      <c r="CC26" s="215">
        <f t="shared" si="9"/>
        <v>81160.985560771631</v>
      </c>
      <c r="CD26" s="215">
        <f t="shared" si="9"/>
        <v>86860.516901823023</v>
      </c>
      <c r="CE26" s="215">
        <f t="shared" si="9"/>
        <v>90124.910399746892</v>
      </c>
      <c r="CF26" s="215">
        <f t="shared" si="9"/>
        <v>93473.483018405561</v>
      </c>
      <c r="CG26" s="216">
        <f t="shared" si="9"/>
        <v>97722.325215612931</v>
      </c>
      <c r="CI26" s="226"/>
    </row>
    <row r="27" spans="1:102" ht="26.5" customHeight="1" x14ac:dyDescent="0.35">
      <c r="A27" s="285"/>
      <c r="B27" s="218" t="s">
        <v>604</v>
      </c>
      <c r="AH27" s="215">
        <f t="shared" ref="AH27:CE27" si="10">SUM(AH28:AH29)</f>
        <v>0</v>
      </c>
      <c r="AI27" s="215">
        <f t="shared" si="10"/>
        <v>0</v>
      </c>
      <c r="AJ27" s="215">
        <f t="shared" si="10"/>
        <v>0</v>
      </c>
      <c r="AK27" s="215">
        <f t="shared" si="10"/>
        <v>0</v>
      </c>
      <c r="AL27" s="215">
        <f t="shared" si="10"/>
        <v>0</v>
      </c>
      <c r="AM27" s="215">
        <f t="shared" si="10"/>
        <v>0</v>
      </c>
      <c r="AN27" s="215">
        <f t="shared" si="10"/>
        <v>0</v>
      </c>
      <c r="AO27" s="215">
        <f t="shared" si="10"/>
        <v>0</v>
      </c>
      <c r="AP27" s="215">
        <f t="shared" si="10"/>
        <v>0</v>
      </c>
      <c r="AQ27" s="215">
        <f t="shared" si="10"/>
        <v>0</v>
      </c>
      <c r="AR27" s="215">
        <f t="shared" si="10"/>
        <v>0</v>
      </c>
      <c r="AS27" s="215">
        <f t="shared" si="10"/>
        <v>0</v>
      </c>
      <c r="AT27" s="215">
        <f t="shared" si="10"/>
        <v>0</v>
      </c>
      <c r="AU27" s="215">
        <f t="shared" si="10"/>
        <v>0</v>
      </c>
      <c r="AV27" s="215">
        <f t="shared" si="10"/>
        <v>0</v>
      </c>
      <c r="AW27" s="215">
        <f t="shared" si="10"/>
        <v>0</v>
      </c>
      <c r="AX27" s="215">
        <f t="shared" si="10"/>
        <v>0</v>
      </c>
      <c r="AY27" s="215">
        <f t="shared" si="10"/>
        <v>0</v>
      </c>
      <c r="AZ27" s="215">
        <f t="shared" si="10"/>
        <v>0</v>
      </c>
      <c r="BA27" s="215">
        <f t="shared" si="10"/>
        <v>0</v>
      </c>
      <c r="BB27" s="215">
        <f t="shared" si="10"/>
        <v>0</v>
      </c>
      <c r="BC27" s="215">
        <f t="shared" si="10"/>
        <v>0</v>
      </c>
      <c r="BD27" s="215">
        <f t="shared" si="10"/>
        <v>0</v>
      </c>
      <c r="BE27" s="215">
        <f t="shared" si="10"/>
        <v>0</v>
      </c>
      <c r="BF27" s="215">
        <f t="shared" si="10"/>
        <v>0</v>
      </c>
      <c r="BG27" s="215">
        <f t="shared" si="10"/>
        <v>0</v>
      </c>
      <c r="BH27" s="215">
        <f t="shared" si="10"/>
        <v>0</v>
      </c>
      <c r="BI27" s="215">
        <f t="shared" si="10"/>
        <v>0</v>
      </c>
      <c r="BJ27" s="215">
        <f t="shared" si="10"/>
        <v>0</v>
      </c>
      <c r="BK27" s="215">
        <f t="shared" si="10"/>
        <v>0</v>
      </c>
      <c r="BL27" s="215">
        <f t="shared" si="10"/>
        <v>0</v>
      </c>
      <c r="BM27" s="215">
        <f t="shared" si="10"/>
        <v>93.921000000000006</v>
      </c>
      <c r="BN27" s="215">
        <f t="shared" si="10"/>
        <v>102.098</v>
      </c>
      <c r="BO27" s="215">
        <f t="shared" si="10"/>
        <v>89.876000000000005</v>
      </c>
      <c r="BP27" s="215">
        <f t="shared" si="10"/>
        <v>92.341999999999999</v>
      </c>
      <c r="BQ27" s="215">
        <f t="shared" si="10"/>
        <v>109.24816174999999</v>
      </c>
      <c r="BR27" s="215">
        <f t="shared" si="10"/>
        <v>99.667064699999997</v>
      </c>
      <c r="BS27" s="215">
        <f t="shared" si="10"/>
        <v>100.15373529999999</v>
      </c>
      <c r="BT27" s="215">
        <f t="shared" si="10"/>
        <v>107.07840105000002</v>
      </c>
      <c r="BU27" s="215">
        <f t="shared" si="10"/>
        <v>114.36212218999999</v>
      </c>
      <c r="BV27" s="215">
        <f t="shared" si="10"/>
        <v>132.17028671</v>
      </c>
      <c r="BW27" s="215">
        <f t="shared" si="10"/>
        <v>155.54165966000002</v>
      </c>
      <c r="BX27" s="215">
        <f t="shared" si="10"/>
        <v>115.14201892999999</v>
      </c>
      <c r="BY27" s="215">
        <f t="shared" si="10"/>
        <v>159.35650166999997</v>
      </c>
      <c r="BZ27" s="215">
        <f t="shared" si="10"/>
        <v>193.85276750000003</v>
      </c>
      <c r="CA27" s="215">
        <f t="shared" si="10"/>
        <v>269.24170407254513</v>
      </c>
      <c r="CB27" s="215">
        <f t="shared" si="10"/>
        <v>340.30847858831225</v>
      </c>
      <c r="CC27" s="215">
        <f t="shared" si="10"/>
        <v>410.86476527289375</v>
      </c>
      <c r="CD27" s="215">
        <f t="shared" si="10"/>
        <v>492.46551605598466</v>
      </c>
      <c r="CE27" s="215">
        <f t="shared" si="10"/>
        <v>576.73399734266252</v>
      </c>
      <c r="CF27" s="215">
        <f>SUM(CF28:CF29)</f>
        <v>664.38994133879794</v>
      </c>
      <c r="CG27" s="216">
        <f>SUM(CG28:CG29)</f>
        <v>750.41143384984002</v>
      </c>
      <c r="CI27" s="226"/>
    </row>
    <row r="28" spans="1:102" x14ac:dyDescent="0.35">
      <c r="A28" s="285"/>
      <c r="B28" s="254" t="s">
        <v>375</v>
      </c>
      <c r="AH28" s="215">
        <v>0</v>
      </c>
      <c r="AI28" s="215">
        <v>0</v>
      </c>
      <c r="AJ28" s="215">
        <v>0</v>
      </c>
      <c r="AK28" s="215">
        <v>0</v>
      </c>
      <c r="AL28" s="215">
        <v>0</v>
      </c>
      <c r="AM28" s="215">
        <v>0</v>
      </c>
      <c r="AN28" s="215">
        <v>0</v>
      </c>
      <c r="AO28" s="215">
        <v>0</v>
      </c>
      <c r="AP28" s="215">
        <v>0</v>
      </c>
      <c r="AQ28" s="215">
        <v>0</v>
      </c>
      <c r="AR28" s="215">
        <v>0</v>
      </c>
      <c r="AS28" s="215">
        <v>0</v>
      </c>
      <c r="AT28" s="215">
        <v>0</v>
      </c>
      <c r="AU28" s="215">
        <v>0</v>
      </c>
      <c r="AV28" s="215">
        <v>0</v>
      </c>
      <c r="AW28" s="215">
        <v>0</v>
      </c>
      <c r="AX28" s="215">
        <v>0</v>
      </c>
      <c r="AY28" s="215">
        <v>0</v>
      </c>
      <c r="AZ28" s="215">
        <v>0</v>
      </c>
      <c r="BA28" s="215">
        <v>0</v>
      </c>
      <c r="BB28" s="215">
        <v>0</v>
      </c>
      <c r="BC28" s="215">
        <v>0</v>
      </c>
      <c r="BD28" s="215">
        <v>0</v>
      </c>
      <c r="BE28" s="215">
        <v>0</v>
      </c>
      <c r="BF28" s="215">
        <v>0</v>
      </c>
      <c r="BG28" s="215">
        <v>0</v>
      </c>
      <c r="BH28" s="215">
        <v>0</v>
      </c>
      <c r="BI28" s="215">
        <v>0</v>
      </c>
      <c r="BJ28" s="215">
        <v>0</v>
      </c>
      <c r="BK28" s="215">
        <v>0</v>
      </c>
      <c r="BL28" s="215">
        <v>0</v>
      </c>
      <c r="BM28" s="215">
        <v>93.921000000000006</v>
      </c>
      <c r="BN28" s="215">
        <v>102.098</v>
      </c>
      <c r="BO28" s="215">
        <v>89.876000000000005</v>
      </c>
      <c r="BP28" s="215">
        <v>92.341999999999999</v>
      </c>
      <c r="BQ28" s="215">
        <v>104.479</v>
      </c>
      <c r="BR28" s="215">
        <v>93.626999999999995</v>
      </c>
      <c r="BS28" s="215">
        <v>93.218000000000004</v>
      </c>
      <c r="BT28" s="215">
        <v>99.73</v>
      </c>
      <c r="BU28" s="215">
        <v>106.14100000000001</v>
      </c>
      <c r="BV28" s="215">
        <v>123.02200000000001</v>
      </c>
      <c r="BW28" s="215">
        <v>145.50171044000001</v>
      </c>
      <c r="BX28" s="215">
        <v>104.46233873999999</v>
      </c>
      <c r="BY28" s="215">
        <v>146.46766296999999</v>
      </c>
      <c r="BZ28" s="215">
        <v>177.26586967</v>
      </c>
      <c r="CA28" s="215">
        <v>248.88643931999999</v>
      </c>
      <c r="CB28" s="215">
        <v>318.37965491772064</v>
      </c>
      <c r="CC28" s="215">
        <v>385.20310926028202</v>
      </c>
      <c r="CD28" s="215">
        <v>463.37400738390915</v>
      </c>
      <c r="CE28" s="215">
        <v>544.50532559225769</v>
      </c>
      <c r="CF28" s="215">
        <v>629.0372783461155</v>
      </c>
      <c r="CG28" s="216">
        <v>711.73063527589818</v>
      </c>
      <c r="CI28" s="226"/>
    </row>
    <row r="29" spans="1:102" x14ac:dyDescent="0.35">
      <c r="A29" s="285"/>
      <c r="B29" s="254" t="s">
        <v>377</v>
      </c>
      <c r="AH29" s="215">
        <v>0</v>
      </c>
      <c r="AI29" s="215">
        <v>0</v>
      </c>
      <c r="AJ29" s="215">
        <v>0</v>
      </c>
      <c r="AK29" s="215">
        <v>0</v>
      </c>
      <c r="AL29" s="215">
        <v>0</v>
      </c>
      <c r="AM29" s="215">
        <v>0</v>
      </c>
      <c r="AN29" s="215">
        <v>0</v>
      </c>
      <c r="AO29" s="215">
        <v>0</v>
      </c>
      <c r="AP29" s="215">
        <v>0</v>
      </c>
      <c r="AQ29" s="215">
        <v>0</v>
      </c>
      <c r="AR29" s="215">
        <v>0</v>
      </c>
      <c r="AS29" s="215">
        <v>0</v>
      </c>
      <c r="AT29" s="215">
        <v>0</v>
      </c>
      <c r="AU29" s="215">
        <v>0</v>
      </c>
      <c r="AV29" s="215">
        <v>0</v>
      </c>
      <c r="AW29" s="215">
        <v>0</v>
      </c>
      <c r="AX29" s="215">
        <v>0</v>
      </c>
      <c r="AY29" s="215">
        <v>0</v>
      </c>
      <c r="AZ29" s="215">
        <v>0</v>
      </c>
      <c r="BA29" s="215">
        <v>0</v>
      </c>
      <c r="BB29" s="215">
        <v>0</v>
      </c>
      <c r="BC29" s="215">
        <v>0</v>
      </c>
      <c r="BD29" s="215">
        <v>0</v>
      </c>
      <c r="BE29" s="215">
        <v>0</v>
      </c>
      <c r="BF29" s="215">
        <v>0</v>
      </c>
      <c r="BG29" s="215">
        <v>0</v>
      </c>
      <c r="BH29" s="215">
        <v>0</v>
      </c>
      <c r="BI29" s="215">
        <v>0</v>
      </c>
      <c r="BJ29" s="215">
        <v>0</v>
      </c>
      <c r="BK29" s="215">
        <v>0</v>
      </c>
      <c r="BL29" s="215">
        <v>0</v>
      </c>
      <c r="BM29" s="215">
        <v>0</v>
      </c>
      <c r="BN29" s="215">
        <v>0</v>
      </c>
      <c r="BO29" s="215">
        <v>0</v>
      </c>
      <c r="BP29" s="215">
        <v>0</v>
      </c>
      <c r="BQ29" s="215">
        <v>4.7691617500000003</v>
      </c>
      <c r="BR29" s="215">
        <v>6.040064700000003</v>
      </c>
      <c r="BS29" s="215">
        <v>6.9357352999999913</v>
      </c>
      <c r="BT29" s="215">
        <v>7.3484010500000174</v>
      </c>
      <c r="BU29" s="215">
        <v>8.2211221899999884</v>
      </c>
      <c r="BV29" s="215">
        <v>9.1482867099999936</v>
      </c>
      <c r="BW29" s="215">
        <v>10.039949220000002</v>
      </c>
      <c r="BX29" s="215">
        <v>10.679680190000001</v>
      </c>
      <c r="BY29" s="215">
        <v>12.88883869999999</v>
      </c>
      <c r="BZ29" s="215">
        <v>16.58689783000003</v>
      </c>
      <c r="CA29" s="215">
        <v>20.355264752545114</v>
      </c>
      <c r="CB29" s="215">
        <v>21.928823670591584</v>
      </c>
      <c r="CC29" s="215">
        <v>25.661656012611722</v>
      </c>
      <c r="CD29" s="215">
        <v>29.09150867207552</v>
      </c>
      <c r="CE29" s="215">
        <v>32.228671750404793</v>
      </c>
      <c r="CF29" s="215">
        <v>35.352662992682482</v>
      </c>
      <c r="CG29" s="216">
        <v>38.680798573941878</v>
      </c>
      <c r="CI29" s="226"/>
    </row>
    <row r="30" spans="1:102" ht="26.5" customHeight="1" x14ac:dyDescent="0.35">
      <c r="A30" s="285"/>
      <c r="B30" s="218" t="s">
        <v>605</v>
      </c>
      <c r="AH30" s="215">
        <f>SUM(AH31:AH35)</f>
        <v>253</v>
      </c>
      <c r="AI30" s="215">
        <f t="shared" ref="AI30:CG30" si="11">SUM(AI31:AI35)</f>
        <v>285</v>
      </c>
      <c r="AJ30" s="215">
        <f t="shared" si="11"/>
        <v>329</v>
      </c>
      <c r="AK30" s="215">
        <f t="shared" si="11"/>
        <v>367</v>
      </c>
      <c r="AL30" s="215">
        <f t="shared" si="11"/>
        <v>399</v>
      </c>
      <c r="AM30" s="215">
        <f t="shared" si="11"/>
        <v>428</v>
      </c>
      <c r="AN30" s="215">
        <f t="shared" si="11"/>
        <v>441</v>
      </c>
      <c r="AO30" s="215">
        <f t="shared" si="11"/>
        <v>470</v>
      </c>
      <c r="AP30" s="215">
        <f t="shared" si="11"/>
        <v>505</v>
      </c>
      <c r="AQ30" s="215">
        <f t="shared" si="11"/>
        <v>514.10200000000009</v>
      </c>
      <c r="AR30" s="215">
        <f t="shared" si="11"/>
        <v>513.58300000000008</v>
      </c>
      <c r="AS30" s="215">
        <f t="shared" si="11"/>
        <v>533.13800000000003</v>
      </c>
      <c r="AT30" s="215">
        <f t="shared" si="11"/>
        <v>584.37099999999998</v>
      </c>
      <c r="AU30" s="215">
        <f t="shared" si="11"/>
        <v>654.65499413448993</v>
      </c>
      <c r="AV30" s="215">
        <f t="shared" si="11"/>
        <v>667.50399999999991</v>
      </c>
      <c r="AW30" s="215">
        <f t="shared" si="11"/>
        <v>686.28399999999988</v>
      </c>
      <c r="AX30" s="215">
        <f t="shared" si="11"/>
        <v>710.02199999999993</v>
      </c>
      <c r="AY30" s="215">
        <f t="shared" si="11"/>
        <v>734.97559504132221</v>
      </c>
      <c r="AZ30" s="215">
        <f t="shared" si="11"/>
        <v>748.39700000000005</v>
      </c>
      <c r="BA30" s="215">
        <f t="shared" si="11"/>
        <v>751.94600000000003</v>
      </c>
      <c r="BB30" s="215">
        <f t="shared" si="11"/>
        <v>769.20972503840244</v>
      </c>
      <c r="BC30" s="215">
        <f t="shared" si="11"/>
        <v>763.73799999999994</v>
      </c>
      <c r="BD30" s="215">
        <f t="shared" si="11"/>
        <v>770.87267336961202</v>
      </c>
      <c r="BE30" s="215">
        <f t="shared" si="11"/>
        <v>792.85709700000007</v>
      </c>
      <c r="BF30" s="215">
        <f t="shared" si="11"/>
        <v>802.21727761258762</v>
      </c>
      <c r="BG30" s="215">
        <f t="shared" si="11"/>
        <v>802.82745841250244</v>
      </c>
      <c r="BH30" s="215">
        <f t="shared" si="11"/>
        <v>815.19508900000005</v>
      </c>
      <c r="BI30" s="215">
        <f t="shared" si="11"/>
        <v>812.2834377490002</v>
      </c>
      <c r="BJ30" s="215">
        <f t="shared" si="11"/>
        <v>816.40638853999985</v>
      </c>
      <c r="BK30" s="215">
        <f t="shared" si="11"/>
        <v>822.24543098380013</v>
      </c>
      <c r="BL30" s="215">
        <f t="shared" si="11"/>
        <v>853.28739183000016</v>
      </c>
      <c r="BM30" s="215">
        <f t="shared" si="11"/>
        <v>886.07535800000016</v>
      </c>
      <c r="BN30" s="215">
        <f t="shared" si="11"/>
        <v>935.91351682000004</v>
      </c>
      <c r="BO30" s="215">
        <f t="shared" si="11"/>
        <v>934.84436764999998</v>
      </c>
      <c r="BP30" s="215">
        <f t="shared" si="11"/>
        <v>956.67538677023606</v>
      </c>
      <c r="BQ30" s="215">
        <f t="shared" si="11"/>
        <v>955.36992824000004</v>
      </c>
      <c r="BR30" s="215">
        <f t="shared" si="11"/>
        <v>990.27274720504909</v>
      </c>
      <c r="BS30" s="215">
        <f t="shared" si="11"/>
        <v>981.8956384411166</v>
      </c>
      <c r="BT30" s="215">
        <f t="shared" si="11"/>
        <v>944.54616344999977</v>
      </c>
      <c r="BU30" s="215">
        <f t="shared" si="11"/>
        <v>930.13222866000035</v>
      </c>
      <c r="BV30" s="215">
        <f t="shared" si="11"/>
        <v>923.82389724765915</v>
      </c>
      <c r="BW30" s="215">
        <f t="shared" si="11"/>
        <v>916.44847311872797</v>
      </c>
      <c r="BX30" s="215">
        <f t="shared" si="11"/>
        <v>799.38588588999994</v>
      </c>
      <c r="BY30" s="215">
        <f t="shared" si="11"/>
        <v>783.30235273000051</v>
      </c>
      <c r="BZ30" s="215">
        <f t="shared" si="11"/>
        <v>773.27378092999936</v>
      </c>
      <c r="CA30" s="215">
        <f t="shared" si="11"/>
        <v>807.3960622899998</v>
      </c>
      <c r="CB30" s="215">
        <f t="shared" si="11"/>
        <v>841.23030197341882</v>
      </c>
      <c r="CC30" s="215">
        <f t="shared" si="11"/>
        <v>819.05339865835674</v>
      </c>
      <c r="CD30" s="215">
        <f t="shared" si="11"/>
        <v>815.74678605873351</v>
      </c>
      <c r="CE30" s="215">
        <f t="shared" si="11"/>
        <v>799.10160729049687</v>
      </c>
      <c r="CF30" s="215">
        <f t="shared" si="11"/>
        <v>777.30680404525458</v>
      </c>
      <c r="CG30" s="216">
        <f t="shared" si="11"/>
        <v>756.27522702714862</v>
      </c>
      <c r="CI30" s="226"/>
    </row>
    <row r="31" spans="1:102" x14ac:dyDescent="0.35">
      <c r="A31" s="285"/>
      <c r="B31" s="254" t="s">
        <v>606</v>
      </c>
      <c r="AH31" s="215">
        <v>32</v>
      </c>
      <c r="AI31" s="215">
        <v>36</v>
      </c>
      <c r="AJ31" s="215">
        <v>42</v>
      </c>
      <c r="AK31" s="215">
        <v>47</v>
      </c>
      <c r="AL31" s="215">
        <v>51</v>
      </c>
      <c r="AM31" s="215">
        <v>54</v>
      </c>
      <c r="AN31" s="215">
        <v>55</v>
      </c>
      <c r="AO31" s="215">
        <v>58</v>
      </c>
      <c r="AP31" s="215">
        <v>61</v>
      </c>
      <c r="AQ31" s="215">
        <v>56.491999999999997</v>
      </c>
      <c r="AR31" s="215">
        <v>58.61</v>
      </c>
      <c r="AS31" s="215">
        <v>59.338999999999999</v>
      </c>
      <c r="AT31" s="215">
        <v>60.216000000000001</v>
      </c>
      <c r="AU31" s="215">
        <v>64.003</v>
      </c>
      <c r="AV31" s="215">
        <v>62.688000000000002</v>
      </c>
      <c r="AW31" s="215">
        <v>66.622</v>
      </c>
      <c r="AX31" s="215">
        <v>58.168999999999997</v>
      </c>
      <c r="AY31" s="215">
        <v>57.765999999999998</v>
      </c>
      <c r="AZ31" s="215">
        <v>55.347000000000001</v>
      </c>
      <c r="BA31" s="215">
        <v>54.619</v>
      </c>
      <c r="BB31" s="215">
        <v>49.393000000000001</v>
      </c>
      <c r="BC31" s="215">
        <v>51.527999999999999</v>
      </c>
      <c r="BD31" s="215">
        <v>49</v>
      </c>
      <c r="BE31" s="215">
        <v>49</v>
      </c>
      <c r="BF31" s="215">
        <v>48.056406750000008</v>
      </c>
      <c r="BG31" s="215">
        <v>45.566810758911991</v>
      </c>
      <c r="BH31" s="215">
        <v>43.427999999999997</v>
      </c>
      <c r="BI31" s="215">
        <v>40.825000000000003</v>
      </c>
      <c r="BJ31" s="215">
        <v>39.280999999999992</v>
      </c>
      <c r="BK31" s="215">
        <v>37.953660409999991</v>
      </c>
      <c r="BL31" s="215">
        <v>36.609209720000003</v>
      </c>
      <c r="BM31" s="215">
        <v>35.892877070000004</v>
      </c>
      <c r="BN31" s="215">
        <v>34.066781949999992</v>
      </c>
      <c r="BO31" s="215">
        <v>32.863790210000005</v>
      </c>
      <c r="BP31" s="215">
        <v>31.777945706246079</v>
      </c>
      <c r="BQ31" s="215">
        <v>30.124750710000001</v>
      </c>
      <c r="BR31" s="215">
        <v>28.755832375049046</v>
      </c>
      <c r="BS31" s="215">
        <v>27.025887466107484</v>
      </c>
      <c r="BT31" s="215">
        <v>25.498268546333197</v>
      </c>
      <c r="BU31" s="215">
        <v>23.831493541905587</v>
      </c>
      <c r="BV31" s="215">
        <v>22.347574829076994</v>
      </c>
      <c r="BW31" s="215">
        <v>20.714049781261576</v>
      </c>
      <c r="BX31" s="215">
        <v>16.781813026408695</v>
      </c>
      <c r="BY31" s="215">
        <v>15.575720927877015</v>
      </c>
      <c r="BZ31" s="215">
        <v>14.450967945720846</v>
      </c>
      <c r="CA31" s="215">
        <v>14.307758381676305</v>
      </c>
      <c r="CB31" s="215">
        <v>14.039999624591019</v>
      </c>
      <c r="CC31" s="215">
        <v>13.292778882186848</v>
      </c>
      <c r="CD31" s="215">
        <v>12.634814423854504</v>
      </c>
      <c r="CE31" s="215">
        <v>11.799757166400381</v>
      </c>
      <c r="CF31" s="215">
        <v>10.952248496524266</v>
      </c>
      <c r="CG31" s="216">
        <v>10.178849640804284</v>
      </c>
      <c r="CI31" s="226"/>
    </row>
    <row r="32" spans="1:102" x14ac:dyDescent="0.35">
      <c r="A32" s="285"/>
      <c r="B32" s="254" t="s">
        <v>607</v>
      </c>
      <c r="AH32" s="215">
        <v>216</v>
      </c>
      <c r="AI32" s="215">
        <v>244</v>
      </c>
      <c r="AJ32" s="215">
        <v>282</v>
      </c>
      <c r="AK32" s="215">
        <v>315</v>
      </c>
      <c r="AL32" s="215">
        <v>343</v>
      </c>
      <c r="AM32" s="215">
        <v>369</v>
      </c>
      <c r="AN32" s="215">
        <v>381</v>
      </c>
      <c r="AO32" s="215">
        <v>407</v>
      </c>
      <c r="AP32" s="215">
        <v>440</v>
      </c>
      <c r="AQ32" s="215">
        <v>453.38600000000002</v>
      </c>
      <c r="AR32" s="215">
        <v>451.27800000000002</v>
      </c>
      <c r="AS32" s="215">
        <v>469.52100000000002</v>
      </c>
      <c r="AT32" s="215">
        <v>520.06299999999999</v>
      </c>
      <c r="AU32" s="215">
        <v>586.55099413448988</v>
      </c>
      <c r="AV32" s="215">
        <v>600.92999999999995</v>
      </c>
      <c r="AW32" s="215">
        <v>616.15499999999997</v>
      </c>
      <c r="AX32" s="215">
        <v>645.43899999999996</v>
      </c>
      <c r="AY32" s="215">
        <v>669.97299999999996</v>
      </c>
      <c r="AZ32" s="215">
        <v>684.82</v>
      </c>
      <c r="BA32" s="215">
        <v>689.89800000000002</v>
      </c>
      <c r="BB32" s="215">
        <v>709.66099999999994</v>
      </c>
      <c r="BC32" s="215">
        <v>699.61199999999997</v>
      </c>
      <c r="BD32" s="215">
        <v>708</v>
      </c>
      <c r="BE32" s="215">
        <v>727.45800000000008</v>
      </c>
      <c r="BF32" s="215">
        <v>732.7211213525876</v>
      </c>
      <c r="BG32" s="215">
        <v>736.5558877814442</v>
      </c>
      <c r="BH32" s="215">
        <v>749.94100000000003</v>
      </c>
      <c r="BI32" s="215">
        <v>745.66237929900012</v>
      </c>
      <c r="BJ32" s="215">
        <v>750.09489891999988</v>
      </c>
      <c r="BK32" s="215">
        <v>755.76206665380005</v>
      </c>
      <c r="BL32" s="215">
        <v>778.67019714000014</v>
      </c>
      <c r="BM32" s="215">
        <v>807.08740407000005</v>
      </c>
      <c r="BN32" s="215">
        <v>853.62603838000007</v>
      </c>
      <c r="BO32" s="215">
        <v>854.15397472999996</v>
      </c>
      <c r="BP32" s="215">
        <v>873.08095759619198</v>
      </c>
      <c r="BQ32" s="215">
        <v>870.57572770000002</v>
      </c>
      <c r="BR32" s="215">
        <v>879.197</v>
      </c>
      <c r="BS32" s="215">
        <v>865.05799890795549</v>
      </c>
      <c r="BT32" s="215">
        <v>835.61493410366666</v>
      </c>
      <c r="BU32" s="215">
        <v>816.60546981378729</v>
      </c>
      <c r="BV32" s="215">
        <v>815.68788701622077</v>
      </c>
      <c r="BW32" s="215">
        <v>810.0677881287379</v>
      </c>
      <c r="BX32" s="215">
        <v>706.71987354359123</v>
      </c>
      <c r="BY32" s="215">
        <v>689.27149366212348</v>
      </c>
      <c r="BZ32" s="215">
        <v>680.94934829427859</v>
      </c>
      <c r="CA32" s="215">
        <v>721.43530459832346</v>
      </c>
      <c r="CB32" s="215">
        <v>740.18813233249057</v>
      </c>
      <c r="CC32" s="215">
        <v>723.8525439046665</v>
      </c>
      <c r="CD32" s="215">
        <v>721.22824414658226</v>
      </c>
      <c r="CE32" s="215">
        <v>706.46846010924867</v>
      </c>
      <c r="CF32" s="215">
        <v>686.59996621848097</v>
      </c>
      <c r="CG32" s="216">
        <v>666.43667806291353</v>
      </c>
      <c r="CI32" s="226"/>
    </row>
    <row r="33" spans="1:87" x14ac:dyDescent="0.35">
      <c r="A33" s="285"/>
      <c r="B33" s="254" t="s">
        <v>608</v>
      </c>
      <c r="AH33" s="215">
        <v>0</v>
      </c>
      <c r="AI33" s="215">
        <v>0</v>
      </c>
      <c r="AJ33" s="215">
        <v>0</v>
      </c>
      <c r="AK33" s="215">
        <v>0</v>
      </c>
      <c r="AL33" s="215">
        <v>0</v>
      </c>
      <c r="AM33" s="215">
        <v>0</v>
      </c>
      <c r="AN33" s="215">
        <v>0</v>
      </c>
      <c r="AO33" s="215">
        <v>0</v>
      </c>
      <c r="AP33" s="215">
        <v>0</v>
      </c>
      <c r="AQ33" s="215">
        <v>0</v>
      </c>
      <c r="AR33" s="215">
        <v>0</v>
      </c>
      <c r="AS33" s="215">
        <v>0</v>
      </c>
      <c r="AT33" s="215">
        <v>0</v>
      </c>
      <c r="AU33" s="215">
        <v>0</v>
      </c>
      <c r="AV33" s="215">
        <v>0</v>
      </c>
      <c r="AW33" s="215">
        <v>0</v>
      </c>
      <c r="AX33" s="215">
        <v>0</v>
      </c>
      <c r="AY33" s="215">
        <v>0</v>
      </c>
      <c r="AZ33" s="215">
        <v>0</v>
      </c>
      <c r="BA33" s="215">
        <v>0</v>
      </c>
      <c r="BB33" s="215">
        <v>0</v>
      </c>
      <c r="BC33" s="215">
        <v>0</v>
      </c>
      <c r="BD33" s="215">
        <v>0</v>
      </c>
      <c r="BE33" s="215">
        <v>0</v>
      </c>
      <c r="BF33" s="215">
        <v>0</v>
      </c>
      <c r="BG33" s="215">
        <v>0</v>
      </c>
      <c r="BH33" s="215">
        <v>0</v>
      </c>
      <c r="BI33" s="215">
        <v>0</v>
      </c>
      <c r="BJ33" s="215">
        <v>0</v>
      </c>
      <c r="BK33" s="215">
        <v>0</v>
      </c>
      <c r="BL33" s="215">
        <v>5.5109329999999996</v>
      </c>
      <c r="BM33" s="215">
        <v>7.0408049999999998</v>
      </c>
      <c r="BN33" s="215">
        <v>9.2482140000000008</v>
      </c>
      <c r="BO33" s="215">
        <v>9.5133209999999995</v>
      </c>
      <c r="BP33" s="215">
        <v>9.4075343484310903</v>
      </c>
      <c r="BQ33" s="215">
        <v>9.2168086836232543</v>
      </c>
      <c r="BR33" s="215">
        <v>37.532187830000005</v>
      </c>
      <c r="BS33" s="215">
        <v>43.794516459999997</v>
      </c>
      <c r="BT33" s="215">
        <v>41.280517799999998</v>
      </c>
      <c r="BU33" s="215">
        <v>48.629247100000001</v>
      </c>
      <c r="BV33" s="215">
        <v>41.032349681177138</v>
      </c>
      <c r="BW33" s="215">
        <v>43.885255000000001</v>
      </c>
      <c r="BX33" s="215">
        <v>41.886665799999996</v>
      </c>
      <c r="BY33" s="215">
        <v>41.936323200000004</v>
      </c>
      <c r="BZ33" s="215">
        <v>42.326642399999997</v>
      </c>
      <c r="CA33" s="215">
        <v>42.899118999999999</v>
      </c>
      <c r="CB33" s="215">
        <v>48.104804774765135</v>
      </c>
      <c r="CC33" s="215">
        <v>46.450894252533985</v>
      </c>
      <c r="CD33" s="215">
        <v>46.444027326481944</v>
      </c>
      <c r="CE33" s="215">
        <v>46.162708232381092</v>
      </c>
      <c r="CF33" s="215">
        <v>45.873746000387506</v>
      </c>
      <c r="CG33" s="216">
        <v>45.849366484998633</v>
      </c>
      <c r="CI33" s="226"/>
    </row>
    <row r="34" spans="1:87" x14ac:dyDescent="0.35">
      <c r="A34" s="285"/>
      <c r="B34" s="254" t="s">
        <v>609</v>
      </c>
      <c r="AH34" s="215">
        <v>5</v>
      </c>
      <c r="AI34" s="215">
        <v>5</v>
      </c>
      <c r="AJ34" s="215">
        <v>5</v>
      </c>
      <c r="AK34" s="215">
        <v>5</v>
      </c>
      <c r="AL34" s="215">
        <v>5</v>
      </c>
      <c r="AM34" s="215">
        <v>5</v>
      </c>
      <c r="AN34" s="215">
        <v>5</v>
      </c>
      <c r="AO34" s="215">
        <v>5</v>
      </c>
      <c r="AP34" s="215">
        <v>4</v>
      </c>
      <c r="AQ34" s="215">
        <v>4.2240000000000002</v>
      </c>
      <c r="AR34" s="215">
        <v>3.6949999999999998</v>
      </c>
      <c r="AS34" s="215">
        <v>4.2779999999999996</v>
      </c>
      <c r="AT34" s="215">
        <v>4.0919999999999996</v>
      </c>
      <c r="AU34" s="215">
        <v>4.101</v>
      </c>
      <c r="AV34" s="215">
        <v>3.8860000000000001</v>
      </c>
      <c r="AW34" s="215">
        <v>3.5070000000000001</v>
      </c>
      <c r="AX34" s="215">
        <v>2.9569999999999999</v>
      </c>
      <c r="AY34" s="215">
        <v>3.1080000000000001</v>
      </c>
      <c r="AZ34" s="215">
        <v>2.7719999999999998</v>
      </c>
      <c r="BA34" s="215">
        <v>2.4620000000000002</v>
      </c>
      <c r="BB34" s="215">
        <v>1.859</v>
      </c>
      <c r="BC34" s="215">
        <v>2.0350000000000001</v>
      </c>
      <c r="BD34" s="215">
        <v>2</v>
      </c>
      <c r="BE34" s="215">
        <v>2</v>
      </c>
      <c r="BF34" s="215">
        <v>1.73005451</v>
      </c>
      <c r="BG34" s="215">
        <v>1.3642590700000001</v>
      </c>
      <c r="BH34" s="215">
        <v>1.1830000000000001</v>
      </c>
      <c r="BI34" s="215">
        <v>1.1019624799999999</v>
      </c>
      <c r="BJ34" s="215">
        <v>1.0844996200000001</v>
      </c>
      <c r="BK34" s="215">
        <v>1.0897039199999998</v>
      </c>
      <c r="BL34" s="215">
        <v>0.94398397000000001</v>
      </c>
      <c r="BM34" s="215">
        <v>0.84670285999999995</v>
      </c>
      <c r="BN34" s="215">
        <v>0.75357149000000001</v>
      </c>
      <c r="BO34" s="215">
        <v>0.62038171000000009</v>
      </c>
      <c r="BP34" s="215">
        <v>0.38903970756204248</v>
      </c>
      <c r="BQ34" s="215">
        <v>-6.0504900000000004E-3</v>
      </c>
      <c r="BR34" s="215">
        <v>-2E-3</v>
      </c>
      <c r="BS34" s="215">
        <v>-3.6445392946300642E-2</v>
      </c>
      <c r="BT34" s="215">
        <v>0</v>
      </c>
      <c r="BU34" s="215">
        <v>-2.2412595692622359E-2</v>
      </c>
      <c r="BV34" s="215">
        <v>-3.6816445297728866E-2</v>
      </c>
      <c r="BW34" s="215">
        <v>3.1020872850033782E-4</v>
      </c>
      <c r="BX34" s="215">
        <v>-6.22888E-3</v>
      </c>
      <c r="BY34" s="215">
        <v>2.8360339999999998E-2</v>
      </c>
      <c r="BZ34" s="215">
        <v>-4.1647100000000012E-3</v>
      </c>
      <c r="CA34" s="215">
        <v>-8.5686900000000003E-3</v>
      </c>
      <c r="CB34" s="215">
        <v>2.75961E-3</v>
      </c>
      <c r="CC34" s="215">
        <v>0</v>
      </c>
      <c r="CD34" s="215">
        <v>0</v>
      </c>
      <c r="CE34" s="215">
        <v>0</v>
      </c>
      <c r="CF34" s="215">
        <v>0</v>
      </c>
      <c r="CG34" s="216">
        <v>0</v>
      </c>
      <c r="CI34" s="226"/>
    </row>
    <row r="35" spans="1:87" x14ac:dyDescent="0.35">
      <c r="A35" s="285"/>
      <c r="B35" s="254" t="s">
        <v>421</v>
      </c>
      <c r="AH35" s="215">
        <v>0</v>
      </c>
      <c r="AI35" s="215">
        <v>0</v>
      </c>
      <c r="AJ35" s="215">
        <v>0</v>
      </c>
      <c r="AK35" s="215">
        <v>0</v>
      </c>
      <c r="AL35" s="215">
        <v>0</v>
      </c>
      <c r="AM35" s="215">
        <v>0</v>
      </c>
      <c r="AN35" s="215">
        <v>0</v>
      </c>
      <c r="AO35" s="215">
        <v>0</v>
      </c>
      <c r="AP35" s="215">
        <v>0</v>
      </c>
      <c r="AQ35" s="215">
        <v>0</v>
      </c>
      <c r="AR35" s="215">
        <v>0</v>
      </c>
      <c r="AS35" s="215">
        <v>0</v>
      </c>
      <c r="AT35" s="215">
        <v>0</v>
      </c>
      <c r="AU35" s="215">
        <v>0</v>
      </c>
      <c r="AV35" s="215">
        <v>0</v>
      </c>
      <c r="AW35" s="215">
        <v>0</v>
      </c>
      <c r="AX35" s="215">
        <v>3.4569999999999999</v>
      </c>
      <c r="AY35" s="215">
        <v>4.1285950413223143</v>
      </c>
      <c r="AZ35" s="215">
        <v>5.4580000000000002</v>
      </c>
      <c r="BA35" s="215">
        <v>4.9669999999999996</v>
      </c>
      <c r="BB35" s="215">
        <v>8.2967250384024585</v>
      </c>
      <c r="BC35" s="215">
        <v>10.563000000000001</v>
      </c>
      <c r="BD35" s="215">
        <v>11.87267336961207</v>
      </c>
      <c r="BE35" s="215">
        <v>14.399096999999999</v>
      </c>
      <c r="BF35" s="215">
        <v>19.709695</v>
      </c>
      <c r="BG35" s="215">
        <v>19.340500802146213</v>
      </c>
      <c r="BH35" s="215">
        <v>20.643089</v>
      </c>
      <c r="BI35" s="215">
        <v>24.694095969999999</v>
      </c>
      <c r="BJ35" s="215">
        <v>25.945989999999998</v>
      </c>
      <c r="BK35" s="215">
        <v>27.44</v>
      </c>
      <c r="BL35" s="215">
        <v>31.553068</v>
      </c>
      <c r="BM35" s="215">
        <v>35.207568999999999</v>
      </c>
      <c r="BN35" s="215">
        <v>38.218910999999999</v>
      </c>
      <c r="BO35" s="215">
        <v>37.692900000000002</v>
      </c>
      <c r="BP35" s="215">
        <v>42.019909411804896</v>
      </c>
      <c r="BQ35" s="215">
        <v>45.458691636376749</v>
      </c>
      <c r="BR35" s="215">
        <v>44.789727000000006</v>
      </c>
      <c r="BS35" s="215">
        <v>46.053681000000005</v>
      </c>
      <c r="BT35" s="215">
        <v>42.152442999999998</v>
      </c>
      <c r="BU35" s="215">
        <v>41.088430800000005</v>
      </c>
      <c r="BV35" s="215">
        <v>44.79290216648203</v>
      </c>
      <c r="BW35" s="215">
        <v>41.78107</v>
      </c>
      <c r="BX35" s="215">
        <v>34.003762399999999</v>
      </c>
      <c r="BY35" s="215">
        <v>36.4904546</v>
      </c>
      <c r="BZ35" s="215">
        <v>35.550986999999999</v>
      </c>
      <c r="CA35" s="215">
        <v>28.762449</v>
      </c>
      <c r="CB35" s="215">
        <v>38.894605631572048</v>
      </c>
      <c r="CC35" s="215">
        <v>35.457181618969365</v>
      </c>
      <c r="CD35" s="215">
        <v>35.439700161814699</v>
      </c>
      <c r="CE35" s="215">
        <v>34.670681782466822</v>
      </c>
      <c r="CF35" s="215">
        <v>33.880843329861811</v>
      </c>
      <c r="CG35" s="216">
        <v>33.810332838432196</v>
      </c>
      <c r="CI35" s="226"/>
    </row>
    <row r="36" spans="1:87" ht="26.5" customHeight="1" x14ac:dyDescent="0.35">
      <c r="A36" s="285"/>
      <c r="B36" s="218" t="s">
        <v>610</v>
      </c>
      <c r="AH36" s="215">
        <v>0</v>
      </c>
      <c r="AI36" s="215">
        <v>0</v>
      </c>
      <c r="AJ36" s="215">
        <v>0</v>
      </c>
      <c r="AK36" s="215">
        <v>0</v>
      </c>
      <c r="AL36" s="215">
        <v>0</v>
      </c>
      <c r="AM36" s="215">
        <v>0</v>
      </c>
      <c r="AN36" s="215">
        <v>0</v>
      </c>
      <c r="AO36" s="215">
        <v>0</v>
      </c>
      <c r="AP36" s="215">
        <v>0</v>
      </c>
      <c r="AQ36" s="215">
        <v>0</v>
      </c>
      <c r="AR36" s="215">
        <v>0</v>
      </c>
      <c r="AS36" s="215">
        <v>0</v>
      </c>
      <c r="AT36" s="215">
        <v>0</v>
      </c>
      <c r="AU36" s="215">
        <v>0</v>
      </c>
      <c r="AV36" s="215">
        <v>0</v>
      </c>
      <c r="AW36" s="215">
        <v>0</v>
      </c>
      <c r="AX36" s="215">
        <v>0</v>
      </c>
      <c r="AY36" s="215">
        <v>0</v>
      </c>
      <c r="AZ36" s="215">
        <v>0</v>
      </c>
      <c r="BA36" s="215">
        <v>0</v>
      </c>
      <c r="BB36" s="215">
        <v>0</v>
      </c>
      <c r="BC36" s="215">
        <v>0</v>
      </c>
      <c r="BD36" s="215">
        <v>0</v>
      </c>
      <c r="BE36" s="215">
        <v>0</v>
      </c>
      <c r="BF36" s="215">
        <v>0</v>
      </c>
      <c r="BG36" s="215">
        <v>0</v>
      </c>
      <c r="BH36" s="215">
        <v>0</v>
      </c>
      <c r="BI36" s="215">
        <v>0</v>
      </c>
      <c r="BJ36" s="215">
        <v>0</v>
      </c>
      <c r="BK36" s="215">
        <v>0</v>
      </c>
      <c r="BL36" s="215">
        <v>0</v>
      </c>
      <c r="BM36" s="215">
        <v>0</v>
      </c>
      <c r="BN36" s="215">
        <v>0</v>
      </c>
      <c r="BO36" s="215">
        <v>0</v>
      </c>
      <c r="BP36" s="215">
        <v>0</v>
      </c>
      <c r="BQ36" s="215">
        <v>0</v>
      </c>
      <c r="BR36" s="215">
        <v>0</v>
      </c>
      <c r="BS36" s="215">
        <v>0</v>
      </c>
      <c r="BT36" s="215">
        <v>52.864111773063229</v>
      </c>
      <c r="BU36" s="215">
        <v>236.72004378389357</v>
      </c>
      <c r="BV36" s="215">
        <v>603.77638636341965</v>
      </c>
      <c r="BW36" s="215">
        <v>1657.8366983334929</v>
      </c>
      <c r="BX36" s="215">
        <v>2454.1800493921087</v>
      </c>
      <c r="BY36" s="215">
        <v>3864.3461641527538</v>
      </c>
      <c r="BZ36" s="215">
        <v>4906.0924297459915</v>
      </c>
      <c r="CA36" s="215">
        <v>6237.4644253627857</v>
      </c>
      <c r="CB36" s="215">
        <v>8187.0098918171616</v>
      </c>
      <c r="CC36" s="215">
        <v>11192.295585616979</v>
      </c>
      <c r="CD36" s="215">
        <v>13394.787371073347</v>
      </c>
      <c r="CE36" s="215">
        <v>14151.488255540469</v>
      </c>
      <c r="CF36" s="215">
        <v>14915.336832412506</v>
      </c>
      <c r="CG36" s="216">
        <v>15704.415893256339</v>
      </c>
      <c r="CI36" s="226"/>
    </row>
    <row r="37" spans="1:87" ht="26.5" customHeight="1" x14ac:dyDescent="0.35">
      <c r="A37" s="285"/>
      <c r="B37" s="218" t="s">
        <v>611</v>
      </c>
      <c r="AH37" s="215">
        <f>SUM(AH39:AH41,AH43)</f>
        <v>51.497172727332845</v>
      </c>
      <c r="AI37" s="215">
        <f t="shared" ref="AI37:CG37" si="12">SUM(AI39:AI41,AI43)</f>
        <v>56.414147956273574</v>
      </c>
      <c r="AJ37" s="215">
        <f t="shared" si="12"/>
        <v>72.615417878922116</v>
      </c>
      <c r="AK37" s="215">
        <f t="shared" si="12"/>
        <v>117.78692276529311</v>
      </c>
      <c r="AL37" s="215">
        <f t="shared" si="12"/>
        <v>151.22362386540289</v>
      </c>
      <c r="AM37" s="215">
        <f t="shared" si="12"/>
        <v>178.70507247687672</v>
      </c>
      <c r="AN37" s="215">
        <f t="shared" si="12"/>
        <v>201.80019075346371</v>
      </c>
      <c r="AO37" s="215">
        <f t="shared" si="12"/>
        <v>225.35883833034222</v>
      </c>
      <c r="AP37" s="215">
        <f t="shared" si="12"/>
        <v>242.96586799409306</v>
      </c>
      <c r="AQ37" s="215">
        <f t="shared" si="12"/>
        <v>251.3770479196252</v>
      </c>
      <c r="AR37" s="215">
        <f t="shared" si="12"/>
        <v>219.61099999999999</v>
      </c>
      <c r="AS37" s="215">
        <f t="shared" si="12"/>
        <v>302.30599999999998</v>
      </c>
      <c r="AT37" s="215">
        <f t="shared" si="12"/>
        <v>415.50300000000004</v>
      </c>
      <c r="AU37" s="215">
        <f t="shared" si="12"/>
        <v>549.82100000000003</v>
      </c>
      <c r="AV37" s="215">
        <f t="shared" si="12"/>
        <v>722.96500000000003</v>
      </c>
      <c r="AW37" s="215">
        <f t="shared" si="12"/>
        <v>963.53300000000002</v>
      </c>
      <c r="AX37" s="215">
        <f t="shared" si="12"/>
        <v>1237.7020586775143</v>
      </c>
      <c r="AY37" s="215">
        <f t="shared" si="12"/>
        <v>1440.7675679371928</v>
      </c>
      <c r="AZ37" s="215">
        <f t="shared" si="12"/>
        <v>1632.1173192887268</v>
      </c>
      <c r="BA37" s="215">
        <f t="shared" si="12"/>
        <v>1783.2014949487759</v>
      </c>
      <c r="BB37" s="215">
        <f t="shared" si="12"/>
        <v>1966.2753495570933</v>
      </c>
      <c r="BC37" s="215">
        <f t="shared" si="12"/>
        <v>2143.4684371455282</v>
      </c>
      <c r="BD37" s="215">
        <f t="shared" si="12"/>
        <v>2303.1767229957381</v>
      </c>
      <c r="BE37" s="215">
        <f t="shared" si="12"/>
        <v>2531.7035246192022</v>
      </c>
      <c r="BF37" s="215">
        <f t="shared" si="12"/>
        <v>2999.4614887041653</v>
      </c>
      <c r="BG37" s="215">
        <f t="shared" si="12"/>
        <v>2966.6712049912694</v>
      </c>
      <c r="BH37" s="215">
        <f t="shared" si="12"/>
        <v>3201.5130041258617</v>
      </c>
      <c r="BI37" s="215">
        <f t="shared" si="12"/>
        <v>3472.5465205192463</v>
      </c>
      <c r="BJ37" s="215">
        <f t="shared" si="12"/>
        <v>3760.9241738617989</v>
      </c>
      <c r="BK37" s="215">
        <f t="shared" si="12"/>
        <v>3996.4280011900032</v>
      </c>
      <c r="BL37" s="215">
        <f t="shared" si="12"/>
        <v>4891.7079022417884</v>
      </c>
      <c r="BM37" s="215">
        <f t="shared" si="12"/>
        <v>5587.16694369992</v>
      </c>
      <c r="BN37" s="215">
        <f t="shared" si="12"/>
        <v>5998.1093455519394</v>
      </c>
      <c r="BO37" s="215">
        <f t="shared" si="12"/>
        <v>6471.3592562218046</v>
      </c>
      <c r="BP37" s="215">
        <f t="shared" si="12"/>
        <v>6901.4624032787806</v>
      </c>
      <c r="BQ37" s="215">
        <f t="shared" si="12"/>
        <v>7141.9076247388075</v>
      </c>
      <c r="BR37" s="215">
        <f t="shared" si="12"/>
        <v>7733.6700263693729</v>
      </c>
      <c r="BS37" s="215">
        <f t="shared" si="12"/>
        <v>8132.5337356956888</v>
      </c>
      <c r="BT37" s="215">
        <f t="shared" si="12"/>
        <v>8108.0490092891159</v>
      </c>
      <c r="BU37" s="215">
        <f t="shared" si="12"/>
        <v>7918.391130132075</v>
      </c>
      <c r="BV37" s="215">
        <f t="shared" si="12"/>
        <v>7516.1284248974798</v>
      </c>
      <c r="BW37" s="215">
        <f t="shared" si="12"/>
        <v>6860.5919873947169</v>
      </c>
      <c r="BX37" s="215">
        <f t="shared" si="12"/>
        <v>6632.2453215232699</v>
      </c>
      <c r="BY37" s="215">
        <f t="shared" si="12"/>
        <v>6246.9974535818019</v>
      </c>
      <c r="BZ37" s="215">
        <f t="shared" si="12"/>
        <v>6096.1118194482306</v>
      </c>
      <c r="CA37" s="215">
        <f t="shared" si="12"/>
        <v>6141.0154957146733</v>
      </c>
      <c r="CB37" s="215">
        <f t="shared" si="12"/>
        <v>5432.6825745911001</v>
      </c>
      <c r="CC37" s="215">
        <f t="shared" si="12"/>
        <v>2763.915261420671</v>
      </c>
      <c r="CD37" s="215">
        <f t="shared" si="12"/>
        <v>1729.87501822992</v>
      </c>
      <c r="CE37" s="215">
        <f t="shared" si="12"/>
        <v>1814.1564347045394</v>
      </c>
      <c r="CF37" s="215">
        <f t="shared" si="12"/>
        <v>1910.2027175441654</v>
      </c>
      <c r="CG37" s="216">
        <f t="shared" si="12"/>
        <v>2032.6759880436643</v>
      </c>
      <c r="CI37" s="226"/>
    </row>
    <row r="38" spans="1:87" x14ac:dyDescent="0.35">
      <c r="A38" s="285"/>
      <c r="B38" s="254" t="s">
        <v>612</v>
      </c>
      <c r="AH38" s="215"/>
      <c r="AI38" s="215"/>
      <c r="AJ38" s="215"/>
      <c r="AK38" s="215"/>
      <c r="AL38" s="215"/>
      <c r="AM38" s="215"/>
      <c r="AN38" s="215"/>
      <c r="AO38" s="215"/>
      <c r="AP38" s="215"/>
      <c r="AQ38" s="215"/>
      <c r="AR38" s="215"/>
      <c r="AS38" s="215"/>
      <c r="AT38" s="215"/>
      <c r="AU38" s="215"/>
      <c r="AV38" s="215"/>
      <c r="AW38" s="215"/>
      <c r="AX38" s="215"/>
      <c r="AY38" s="215"/>
      <c r="AZ38" s="215"/>
      <c r="BA38" s="215"/>
      <c r="BB38" s="215"/>
      <c r="BC38" s="215"/>
      <c r="BD38" s="215"/>
      <c r="BE38" s="215"/>
      <c r="BF38" s="215"/>
      <c r="BG38" s="215"/>
      <c r="BH38" s="215"/>
      <c r="BI38" s="215"/>
      <c r="BJ38" s="215"/>
      <c r="BK38" s="215"/>
      <c r="BL38" s="215"/>
      <c r="BM38" s="215"/>
      <c r="BN38" s="215"/>
      <c r="BO38" s="215"/>
      <c r="BP38" s="215"/>
      <c r="BQ38" s="215"/>
      <c r="BR38" s="215"/>
      <c r="BS38" s="215"/>
      <c r="BT38" s="215"/>
      <c r="BU38" s="215"/>
      <c r="BV38" s="215"/>
      <c r="BW38" s="215"/>
      <c r="BX38" s="215"/>
      <c r="BY38" s="215"/>
      <c r="BZ38" s="215"/>
      <c r="CA38" s="215"/>
      <c r="CB38" s="215"/>
      <c r="CC38" s="215"/>
      <c r="CD38" s="215"/>
      <c r="CE38" s="215"/>
      <c r="CF38" s="215"/>
      <c r="CG38" s="216"/>
      <c r="CI38" s="226"/>
    </row>
    <row r="39" spans="1:87" x14ac:dyDescent="0.35">
      <c r="A39" s="285"/>
      <c r="B39" s="290" t="s">
        <v>613</v>
      </c>
      <c r="AH39" s="215">
        <v>0</v>
      </c>
      <c r="AI39" s="215">
        <v>0</v>
      </c>
      <c r="AJ39" s="215">
        <v>0</v>
      </c>
      <c r="AK39" s="215">
        <v>0</v>
      </c>
      <c r="AL39" s="215">
        <v>0</v>
      </c>
      <c r="AM39" s="215">
        <v>0</v>
      </c>
      <c r="AN39" s="215">
        <v>0</v>
      </c>
      <c r="AO39" s="215">
        <v>0</v>
      </c>
      <c r="AP39" s="215">
        <v>0</v>
      </c>
      <c r="AQ39" s="215">
        <v>0</v>
      </c>
      <c r="AR39" s="215">
        <v>0</v>
      </c>
      <c r="AS39" s="215">
        <v>0</v>
      </c>
      <c r="AT39" s="215">
        <v>0</v>
      </c>
      <c r="AU39" s="215">
        <v>0</v>
      </c>
      <c r="AV39" s="215">
        <v>0</v>
      </c>
      <c r="AW39" s="215">
        <v>0</v>
      </c>
      <c r="AX39" s="215">
        <v>0</v>
      </c>
      <c r="AY39" s="215">
        <v>0</v>
      </c>
      <c r="AZ39" s="215">
        <v>0</v>
      </c>
      <c r="BA39" s="215">
        <v>0</v>
      </c>
      <c r="BB39" s="215">
        <v>0</v>
      </c>
      <c r="BC39" s="215">
        <v>0</v>
      </c>
      <c r="BD39" s="215">
        <v>0</v>
      </c>
      <c r="BE39" s="215">
        <v>0</v>
      </c>
      <c r="BF39" s="215">
        <v>0</v>
      </c>
      <c r="BG39" s="215">
        <v>0</v>
      </c>
      <c r="BH39" s="215">
        <v>0</v>
      </c>
      <c r="BI39" s="215">
        <v>0</v>
      </c>
      <c r="BJ39" s="215">
        <v>0</v>
      </c>
      <c r="BK39" s="215">
        <v>0</v>
      </c>
      <c r="BL39" s="215">
        <v>315.32689004851829</v>
      </c>
      <c r="BM39" s="215">
        <v>391.93425198433891</v>
      </c>
      <c r="BN39" s="215">
        <v>465.09166515156534</v>
      </c>
      <c r="BO39" s="215">
        <v>540.50149467791391</v>
      </c>
      <c r="BP39" s="215">
        <v>626.09691811330299</v>
      </c>
      <c r="BQ39" s="215">
        <v>695.36424794605682</v>
      </c>
      <c r="BR39" s="215">
        <v>781.28564014637732</v>
      </c>
      <c r="BS39" s="215">
        <v>885.7633665276046</v>
      </c>
      <c r="BT39" s="215">
        <v>935.86524437191224</v>
      </c>
      <c r="BU39" s="215">
        <v>953.07062235629201</v>
      </c>
      <c r="BV39" s="215">
        <v>940.40185978316003</v>
      </c>
      <c r="BW39" s="215">
        <v>846.18591161976656</v>
      </c>
      <c r="BX39" s="215">
        <v>779.55771284145442</v>
      </c>
      <c r="BY39" s="215">
        <v>710.79495320214107</v>
      </c>
      <c r="BZ39" s="215">
        <v>683.30971387269585</v>
      </c>
      <c r="CA39" s="215">
        <v>663.44666620594001</v>
      </c>
      <c r="CB39" s="215">
        <v>347.27617567982804</v>
      </c>
      <c r="CC39" s="215">
        <v>55.15040421860094</v>
      </c>
      <c r="CD39" s="215">
        <v>58.453936593928731</v>
      </c>
      <c r="CE39" s="215">
        <v>61.419878515754434</v>
      </c>
      <c r="CF39" s="215">
        <v>64.671610787046532</v>
      </c>
      <c r="CG39" s="216">
        <v>68.818052213817111</v>
      </c>
      <c r="CI39" s="226"/>
    </row>
    <row r="40" spans="1:87" x14ac:dyDescent="0.35">
      <c r="A40" s="285"/>
      <c r="B40" s="290" t="s">
        <v>615</v>
      </c>
      <c r="AH40" s="215">
        <v>0</v>
      </c>
      <c r="AI40" s="215">
        <v>0</v>
      </c>
      <c r="AJ40" s="215">
        <v>0</v>
      </c>
      <c r="AK40" s="215">
        <v>0</v>
      </c>
      <c r="AL40" s="215">
        <v>0</v>
      </c>
      <c r="AM40" s="215">
        <v>0</v>
      </c>
      <c r="AN40" s="215">
        <v>0</v>
      </c>
      <c r="AO40" s="215">
        <v>0</v>
      </c>
      <c r="AP40" s="215">
        <v>0</v>
      </c>
      <c r="AQ40" s="215">
        <v>0</v>
      </c>
      <c r="AR40" s="215">
        <v>0</v>
      </c>
      <c r="AS40" s="215">
        <v>0</v>
      </c>
      <c r="AT40" s="215">
        <v>0</v>
      </c>
      <c r="AU40" s="215">
        <v>0</v>
      </c>
      <c r="AV40" s="215">
        <v>0</v>
      </c>
      <c r="AW40" s="215">
        <v>0</v>
      </c>
      <c r="AX40" s="215">
        <v>0</v>
      </c>
      <c r="AY40" s="215">
        <v>0</v>
      </c>
      <c r="AZ40" s="215">
        <v>0</v>
      </c>
      <c r="BA40" s="215">
        <v>0</v>
      </c>
      <c r="BB40" s="215">
        <v>0</v>
      </c>
      <c r="BC40" s="215">
        <v>0</v>
      </c>
      <c r="BD40" s="215">
        <v>0</v>
      </c>
      <c r="BE40" s="215">
        <v>0</v>
      </c>
      <c r="BF40" s="215">
        <v>0</v>
      </c>
      <c r="BG40" s="215">
        <v>0</v>
      </c>
      <c r="BH40" s="215">
        <v>0</v>
      </c>
      <c r="BI40" s="215">
        <v>0</v>
      </c>
      <c r="BJ40" s="215">
        <v>0</v>
      </c>
      <c r="BK40" s="215">
        <v>0</v>
      </c>
      <c r="BL40" s="215">
        <v>99.45993897531325</v>
      </c>
      <c r="BM40" s="215">
        <v>126.1038655767793</v>
      </c>
      <c r="BN40" s="215">
        <v>152.98604032937789</v>
      </c>
      <c r="BO40" s="215">
        <v>179.42766398503792</v>
      </c>
      <c r="BP40" s="215">
        <v>220.87045793975454</v>
      </c>
      <c r="BQ40" s="215">
        <v>252.27197576665208</v>
      </c>
      <c r="BR40" s="215">
        <v>274.23709589580255</v>
      </c>
      <c r="BS40" s="215">
        <v>300.25519274908095</v>
      </c>
      <c r="BT40" s="215">
        <v>302.12204374352308</v>
      </c>
      <c r="BU40" s="215">
        <v>285.93220021424474</v>
      </c>
      <c r="BV40" s="215">
        <v>307.00938115698864</v>
      </c>
      <c r="BW40" s="215">
        <v>345.25748577713114</v>
      </c>
      <c r="BX40" s="215">
        <v>420.8120254849245</v>
      </c>
      <c r="BY40" s="215">
        <v>500.69367743036167</v>
      </c>
      <c r="BZ40" s="215">
        <v>662.28603794986986</v>
      </c>
      <c r="CA40" s="215">
        <v>866.74471098368031</v>
      </c>
      <c r="CB40" s="215">
        <v>750.66128551562383</v>
      </c>
      <c r="CC40" s="215">
        <v>609.93374832020902</v>
      </c>
      <c r="CD40" s="215">
        <v>650.52895747673483</v>
      </c>
      <c r="CE40" s="215">
        <v>683.53667635366025</v>
      </c>
      <c r="CF40" s="215">
        <v>719.72493205886019</v>
      </c>
      <c r="CG40" s="216">
        <v>765.87033091087619</v>
      </c>
      <c r="CI40" s="226"/>
    </row>
    <row r="41" spans="1:87" x14ac:dyDescent="0.35">
      <c r="A41" s="285"/>
      <c r="B41" s="290" t="s">
        <v>616</v>
      </c>
      <c r="AH41" s="215">
        <v>0</v>
      </c>
      <c r="AI41" s="215">
        <v>0</v>
      </c>
      <c r="AJ41" s="215">
        <v>0</v>
      </c>
      <c r="AK41" s="215">
        <v>0</v>
      </c>
      <c r="AL41" s="215">
        <v>0</v>
      </c>
      <c r="AM41" s="215">
        <v>0</v>
      </c>
      <c r="AN41" s="215">
        <v>0</v>
      </c>
      <c r="AO41" s="215">
        <v>0</v>
      </c>
      <c r="AP41" s="215">
        <v>0</v>
      </c>
      <c r="AQ41" s="215">
        <v>0</v>
      </c>
      <c r="AR41" s="215">
        <v>0</v>
      </c>
      <c r="AS41" s="215">
        <v>0</v>
      </c>
      <c r="AT41" s="215">
        <v>0</v>
      </c>
      <c r="AU41" s="215">
        <v>0</v>
      </c>
      <c r="AV41" s="215">
        <v>0</v>
      </c>
      <c r="AW41" s="215">
        <v>0</v>
      </c>
      <c r="AX41" s="215">
        <v>0</v>
      </c>
      <c r="AY41" s="215">
        <v>0</v>
      </c>
      <c r="AZ41" s="215">
        <v>0</v>
      </c>
      <c r="BA41" s="215">
        <v>0</v>
      </c>
      <c r="BB41" s="215">
        <v>0</v>
      </c>
      <c r="BC41" s="215">
        <v>0</v>
      </c>
      <c r="BD41" s="215">
        <v>0</v>
      </c>
      <c r="BE41" s="215">
        <v>0</v>
      </c>
      <c r="BF41" s="215">
        <v>0</v>
      </c>
      <c r="BG41" s="215">
        <v>0</v>
      </c>
      <c r="BH41" s="215">
        <v>0</v>
      </c>
      <c r="BI41" s="215">
        <v>0</v>
      </c>
      <c r="BJ41" s="215">
        <v>0</v>
      </c>
      <c r="BK41" s="215">
        <v>0</v>
      </c>
      <c r="BL41" s="215">
        <v>4476.9210732179572</v>
      </c>
      <c r="BM41" s="215">
        <v>5069.1288261388017</v>
      </c>
      <c r="BN41" s="215">
        <v>5380.0316400709962</v>
      </c>
      <c r="BO41" s="215">
        <v>5751.430097558853</v>
      </c>
      <c r="BP41" s="215">
        <v>6054.4950272257229</v>
      </c>
      <c r="BQ41" s="215">
        <v>6194.2714010260988</v>
      </c>
      <c r="BR41" s="215">
        <v>6678.1472903271933</v>
      </c>
      <c r="BS41" s="215">
        <v>6946.5151764190032</v>
      </c>
      <c r="BT41" s="215">
        <v>6870.0617211736808</v>
      </c>
      <c r="BU41" s="215">
        <v>6679.3883075615377</v>
      </c>
      <c r="BV41" s="215">
        <v>6268.7171839573311</v>
      </c>
      <c r="BW41" s="215">
        <v>5669.1485899978188</v>
      </c>
      <c r="BX41" s="215">
        <v>5431.8755831968911</v>
      </c>
      <c r="BY41" s="215">
        <v>5035.5088229492994</v>
      </c>
      <c r="BZ41" s="215">
        <v>4750.5160676256646</v>
      </c>
      <c r="CA41" s="215">
        <v>4610.8241185250527</v>
      </c>
      <c r="CB41" s="215">
        <v>4334.7451133956483</v>
      </c>
      <c r="CC41" s="215">
        <v>2098.8311088818609</v>
      </c>
      <c r="CD41" s="215">
        <v>1020.8921241592564</v>
      </c>
      <c r="CE41" s="215">
        <v>1069.1998798351246</v>
      </c>
      <c r="CF41" s="215">
        <v>1125.8061746982587</v>
      </c>
      <c r="CG41" s="216">
        <v>1197.9876049189711</v>
      </c>
      <c r="CI41" s="226"/>
    </row>
    <row r="42" spans="1:87" x14ac:dyDescent="0.35">
      <c r="A42" s="285"/>
      <c r="B42" s="254" t="s">
        <v>617</v>
      </c>
      <c r="AH42" s="215"/>
      <c r="AI42" s="215"/>
      <c r="AJ42" s="215"/>
      <c r="AK42" s="215"/>
      <c r="AL42" s="215"/>
      <c r="AM42" s="215"/>
      <c r="AN42" s="215"/>
      <c r="AO42" s="215"/>
      <c r="AP42" s="215"/>
      <c r="AQ42" s="215"/>
      <c r="AR42" s="215"/>
      <c r="AS42" s="215"/>
      <c r="AT42" s="215"/>
      <c r="AU42" s="215"/>
      <c r="AV42" s="215"/>
      <c r="AW42" s="215"/>
      <c r="AX42" s="215"/>
      <c r="AY42" s="215"/>
      <c r="AZ42" s="215"/>
      <c r="BA42" s="215"/>
      <c r="BB42" s="215"/>
      <c r="BC42" s="215"/>
      <c r="BD42" s="215"/>
      <c r="BE42" s="215"/>
      <c r="BF42" s="215"/>
      <c r="BG42" s="215"/>
      <c r="BH42" s="215"/>
      <c r="BI42" s="215"/>
      <c r="BJ42" s="215"/>
      <c r="BK42" s="215"/>
      <c r="BL42" s="215"/>
      <c r="BM42" s="215"/>
      <c r="BN42" s="215"/>
      <c r="BO42" s="215"/>
      <c r="BP42" s="215"/>
      <c r="BQ42" s="215"/>
      <c r="BR42" s="215"/>
      <c r="BS42" s="215"/>
      <c r="BT42" s="215"/>
      <c r="BU42" s="215"/>
      <c r="BV42" s="215"/>
      <c r="BW42" s="215"/>
      <c r="BX42" s="215"/>
      <c r="BY42" s="215"/>
      <c r="BZ42" s="215"/>
      <c r="CA42" s="215"/>
      <c r="CB42" s="215"/>
      <c r="CC42" s="215"/>
      <c r="CD42" s="215"/>
      <c r="CE42" s="215"/>
      <c r="CF42" s="215"/>
      <c r="CG42" s="216"/>
      <c r="CI42" s="226"/>
    </row>
    <row r="43" spans="1:87" x14ac:dyDescent="0.35">
      <c r="A43" s="285"/>
      <c r="B43" s="290" t="s">
        <v>618</v>
      </c>
      <c r="AH43" s="215">
        <v>51.497172727332845</v>
      </c>
      <c r="AI43" s="215">
        <v>56.414147956273574</v>
      </c>
      <c r="AJ43" s="215">
        <v>72.615417878922116</v>
      </c>
      <c r="AK43" s="215">
        <v>117.78692276529311</v>
      </c>
      <c r="AL43" s="215">
        <v>151.22362386540289</v>
      </c>
      <c r="AM43" s="215">
        <v>178.70507247687672</v>
      </c>
      <c r="AN43" s="215">
        <v>201.80019075346371</v>
      </c>
      <c r="AO43" s="215">
        <v>225.35883833034222</v>
      </c>
      <c r="AP43" s="215">
        <v>242.96586799409306</v>
      </c>
      <c r="AQ43" s="215">
        <v>251.3770479196252</v>
      </c>
      <c r="AR43" s="215">
        <v>219.61099999999999</v>
      </c>
      <c r="AS43" s="215">
        <v>302.30599999999998</v>
      </c>
      <c r="AT43" s="215">
        <v>415.50300000000004</v>
      </c>
      <c r="AU43" s="215">
        <v>549.82100000000003</v>
      </c>
      <c r="AV43" s="215">
        <v>722.96500000000003</v>
      </c>
      <c r="AW43" s="215">
        <v>963.53300000000002</v>
      </c>
      <c r="AX43" s="215">
        <v>1237.7020586775143</v>
      </c>
      <c r="AY43" s="215">
        <v>1440.7675679371928</v>
      </c>
      <c r="AZ43" s="215">
        <v>1632.1173192887268</v>
      </c>
      <c r="BA43" s="215">
        <v>1783.2014949487759</v>
      </c>
      <c r="BB43" s="215">
        <v>1966.2753495570933</v>
      </c>
      <c r="BC43" s="215">
        <v>2143.4684371455282</v>
      </c>
      <c r="BD43" s="215">
        <v>2303.1767229957381</v>
      </c>
      <c r="BE43" s="215">
        <v>2531.7035246192022</v>
      </c>
      <c r="BF43" s="215">
        <v>2999.4614887041653</v>
      </c>
      <c r="BG43" s="215">
        <v>2966.6712049912694</v>
      </c>
      <c r="BH43" s="215">
        <v>3201.5130041258617</v>
      </c>
      <c r="BI43" s="215">
        <v>3472.5465205192463</v>
      </c>
      <c r="BJ43" s="215">
        <v>3760.9241738617989</v>
      </c>
      <c r="BK43" s="215">
        <v>3996.4280011900032</v>
      </c>
      <c r="BL43" s="215">
        <v>0</v>
      </c>
      <c r="BM43" s="215">
        <v>0</v>
      </c>
      <c r="BN43" s="215">
        <v>0</v>
      </c>
      <c r="BO43" s="215">
        <v>0</v>
      </c>
      <c r="BP43" s="215">
        <v>0</v>
      </c>
      <c r="BQ43" s="215">
        <v>0</v>
      </c>
      <c r="BR43" s="215">
        <v>0</v>
      </c>
      <c r="BS43" s="215">
        <v>0</v>
      </c>
      <c r="BT43" s="215">
        <v>0</v>
      </c>
      <c r="BU43" s="215">
        <v>0</v>
      </c>
      <c r="BV43" s="215">
        <v>0</v>
      </c>
      <c r="BW43" s="215">
        <v>0</v>
      </c>
      <c r="BX43" s="215">
        <v>0</v>
      </c>
      <c r="BY43" s="215">
        <v>0</v>
      </c>
      <c r="BZ43" s="215">
        <v>0</v>
      </c>
      <c r="CA43" s="215">
        <v>0</v>
      </c>
      <c r="CB43" s="215">
        <v>0</v>
      </c>
      <c r="CC43" s="215">
        <v>0</v>
      </c>
      <c r="CD43" s="215">
        <v>0</v>
      </c>
      <c r="CE43" s="215">
        <v>0</v>
      </c>
      <c r="CF43" s="215">
        <v>0</v>
      </c>
      <c r="CG43" s="216">
        <v>0</v>
      </c>
      <c r="CI43" s="226"/>
    </row>
    <row r="44" spans="1:87" ht="26.5" customHeight="1" thickBot="1" x14ac:dyDescent="0.4">
      <c r="A44" s="285"/>
      <c r="B44" s="218" t="s">
        <v>619</v>
      </c>
      <c r="AH44" s="215">
        <v>0</v>
      </c>
      <c r="AI44" s="215">
        <v>0</v>
      </c>
      <c r="AJ44" s="215">
        <v>0</v>
      </c>
      <c r="AK44" s="215">
        <v>0</v>
      </c>
      <c r="AL44" s="215">
        <v>0</v>
      </c>
      <c r="AM44" s="215">
        <v>0</v>
      </c>
      <c r="AN44" s="215">
        <v>0</v>
      </c>
      <c r="AO44" s="215">
        <v>0</v>
      </c>
      <c r="AP44" s="215">
        <v>0</v>
      </c>
      <c r="AQ44" s="215">
        <v>0</v>
      </c>
      <c r="AR44" s="215">
        <v>0</v>
      </c>
      <c r="AS44" s="215">
        <v>0</v>
      </c>
      <c r="AT44" s="215">
        <v>0</v>
      </c>
      <c r="AU44" s="215">
        <v>0</v>
      </c>
      <c r="AV44" s="215">
        <v>0</v>
      </c>
      <c r="AW44" s="215">
        <v>0</v>
      </c>
      <c r="AX44" s="215">
        <v>0</v>
      </c>
      <c r="AY44" s="215">
        <v>0</v>
      </c>
      <c r="AZ44" s="215">
        <v>0</v>
      </c>
      <c r="BA44" s="215">
        <v>0</v>
      </c>
      <c r="BB44" s="215">
        <v>0</v>
      </c>
      <c r="BC44" s="215">
        <v>0</v>
      </c>
      <c r="BD44" s="215">
        <v>0</v>
      </c>
      <c r="BE44" s="215">
        <v>0</v>
      </c>
      <c r="BF44" s="215">
        <v>0</v>
      </c>
      <c r="BG44" s="215">
        <v>0</v>
      </c>
      <c r="BH44" s="215">
        <v>0</v>
      </c>
      <c r="BI44" s="215">
        <v>0</v>
      </c>
      <c r="BJ44" s="215">
        <v>0</v>
      </c>
      <c r="BK44" s="215">
        <v>0</v>
      </c>
      <c r="BL44" s="215">
        <v>0</v>
      </c>
      <c r="BM44" s="215">
        <v>0</v>
      </c>
      <c r="BN44" s="215">
        <v>0</v>
      </c>
      <c r="BO44" s="215">
        <v>0</v>
      </c>
      <c r="BP44" s="215">
        <v>0</v>
      </c>
      <c r="BQ44" s="215">
        <v>0</v>
      </c>
      <c r="BR44" s="215">
        <v>0</v>
      </c>
      <c r="BS44" s="215">
        <v>0</v>
      </c>
      <c r="BT44" s="215">
        <v>0</v>
      </c>
      <c r="BU44" s="215">
        <v>0</v>
      </c>
      <c r="BV44" s="215">
        <v>0</v>
      </c>
      <c r="BW44" s="215">
        <v>0</v>
      </c>
      <c r="BX44" s="215">
        <v>0</v>
      </c>
      <c r="BY44" s="215">
        <v>0</v>
      </c>
      <c r="BZ44" s="215">
        <v>1726.1590824666664</v>
      </c>
      <c r="CA44" s="215">
        <v>1990.7319545300002</v>
      </c>
      <c r="CB44" s="215">
        <v>5.1692067882161838</v>
      </c>
      <c r="CC44" s="215">
        <v>0</v>
      </c>
      <c r="CD44" s="215">
        <v>0</v>
      </c>
      <c r="CE44" s="215">
        <v>0</v>
      </c>
      <c r="CF44" s="215">
        <v>0</v>
      </c>
      <c r="CG44" s="216">
        <v>0</v>
      </c>
      <c r="CI44" s="226"/>
    </row>
    <row r="45" spans="1:87" s="709" customFormat="1" ht="27.65" customHeight="1" x14ac:dyDescent="0.35">
      <c r="A45" s="704"/>
      <c r="B45" s="705" t="s">
        <v>18</v>
      </c>
      <c r="C45" s="706"/>
      <c r="D45" s="707" t="s">
        <v>296</v>
      </c>
      <c r="E45" s="707" t="s">
        <v>297</v>
      </c>
      <c r="F45" s="707" t="s">
        <v>298</v>
      </c>
      <c r="G45" s="707" t="s">
        <v>299</v>
      </c>
      <c r="H45" s="707" t="s">
        <v>300</v>
      </c>
      <c r="I45" s="707" t="s">
        <v>301</v>
      </c>
      <c r="J45" s="707" t="s">
        <v>302</v>
      </c>
      <c r="K45" s="707" t="s">
        <v>303</v>
      </c>
      <c r="L45" s="707" t="s">
        <v>304</v>
      </c>
      <c r="M45" s="707" t="s">
        <v>305</v>
      </c>
      <c r="N45" s="707" t="s">
        <v>306</v>
      </c>
      <c r="O45" s="707" t="s">
        <v>307</v>
      </c>
      <c r="P45" s="707" t="s">
        <v>308</v>
      </c>
      <c r="Q45" s="707" t="s">
        <v>309</v>
      </c>
      <c r="R45" s="707" t="s">
        <v>310</v>
      </c>
      <c r="S45" s="707" t="s">
        <v>311</v>
      </c>
      <c r="T45" s="707" t="s">
        <v>312</v>
      </c>
      <c r="U45" s="707" t="s">
        <v>313</v>
      </c>
      <c r="V45" s="707" t="s">
        <v>314</v>
      </c>
      <c r="W45" s="707" t="s">
        <v>315</v>
      </c>
      <c r="X45" s="707" t="s">
        <v>316</v>
      </c>
      <c r="Y45" s="707" t="s">
        <v>317</v>
      </c>
      <c r="Z45" s="707" t="s">
        <v>318</v>
      </c>
      <c r="AA45" s="707" t="s">
        <v>319</v>
      </c>
      <c r="AB45" s="707" t="s">
        <v>320</v>
      </c>
      <c r="AC45" s="707" t="s">
        <v>321</v>
      </c>
      <c r="AD45" s="707" t="s">
        <v>322</v>
      </c>
      <c r="AE45" s="707" t="s">
        <v>323</v>
      </c>
      <c r="AF45" s="707" t="s">
        <v>324</v>
      </c>
      <c r="AG45" s="707" t="s">
        <v>325</v>
      </c>
      <c r="AH45" s="707" t="s">
        <v>326</v>
      </c>
      <c r="AI45" s="707" t="s">
        <v>327</v>
      </c>
      <c r="AJ45" s="707" t="s">
        <v>328</v>
      </c>
      <c r="AK45" s="707" t="s">
        <v>329</v>
      </c>
      <c r="AL45" s="707" t="s">
        <v>330</v>
      </c>
      <c r="AM45" s="707" t="s">
        <v>331</v>
      </c>
      <c r="AN45" s="707" t="s">
        <v>332</v>
      </c>
      <c r="AO45" s="707" t="s">
        <v>333</v>
      </c>
      <c r="AP45" s="707" t="s">
        <v>334</v>
      </c>
      <c r="AQ45" s="707" t="s">
        <v>335</v>
      </c>
      <c r="AR45" s="707" t="s">
        <v>336</v>
      </c>
      <c r="AS45" s="707" t="s">
        <v>337</v>
      </c>
      <c r="AT45" s="707" t="s">
        <v>338</v>
      </c>
      <c r="AU45" s="707" t="s">
        <v>339</v>
      </c>
      <c r="AV45" s="707" t="s">
        <v>340</v>
      </c>
      <c r="AW45" s="707" t="s">
        <v>341</v>
      </c>
      <c r="AX45" s="707" t="s">
        <v>342</v>
      </c>
      <c r="AY45" s="707" t="s">
        <v>227</v>
      </c>
      <c r="AZ45" s="707" t="s">
        <v>228</v>
      </c>
      <c r="BA45" s="707" t="s">
        <v>229</v>
      </c>
      <c r="BB45" s="707" t="s">
        <v>230</v>
      </c>
      <c r="BC45" s="707" t="s">
        <v>231</v>
      </c>
      <c r="BD45" s="707" t="s">
        <v>232</v>
      </c>
      <c r="BE45" s="707" t="s">
        <v>233</v>
      </c>
      <c r="BF45" s="707" t="s">
        <v>234</v>
      </c>
      <c r="BG45" s="707" t="s">
        <v>235</v>
      </c>
      <c r="BH45" s="707" t="s">
        <v>236</v>
      </c>
      <c r="BI45" s="707" t="s">
        <v>237</v>
      </c>
      <c r="BJ45" s="707" t="s">
        <v>238</v>
      </c>
      <c r="BK45" s="707" t="s">
        <v>239</v>
      </c>
      <c r="BL45" s="707" t="s">
        <v>240</v>
      </c>
      <c r="BM45" s="707" t="s">
        <v>241</v>
      </c>
      <c r="BN45" s="707" t="s">
        <v>242</v>
      </c>
      <c r="BO45" s="707" t="s">
        <v>243</v>
      </c>
      <c r="BP45" s="707" t="s">
        <v>244</v>
      </c>
      <c r="BQ45" s="707" t="s">
        <v>245</v>
      </c>
      <c r="BR45" s="707" t="s">
        <v>246</v>
      </c>
      <c r="BS45" s="707" t="s">
        <v>247</v>
      </c>
      <c r="BT45" s="707" t="s">
        <v>248</v>
      </c>
      <c r="BU45" s="707" t="s">
        <v>249</v>
      </c>
      <c r="BV45" s="707" t="s">
        <v>250</v>
      </c>
      <c r="BW45" s="707" t="s">
        <v>251</v>
      </c>
      <c r="BX45" s="707" t="s">
        <v>252</v>
      </c>
      <c r="BY45" s="707" t="s">
        <v>253</v>
      </c>
      <c r="BZ45" s="707" t="s">
        <v>254</v>
      </c>
      <c r="CA45" s="707" t="s">
        <v>255</v>
      </c>
      <c r="CB45" s="707" t="s">
        <v>256</v>
      </c>
      <c r="CC45" s="707" t="s">
        <v>257</v>
      </c>
      <c r="CD45" s="707" t="s">
        <v>258</v>
      </c>
      <c r="CE45" s="707" t="s">
        <v>259</v>
      </c>
      <c r="CF45" s="707" t="s">
        <v>260</v>
      </c>
      <c r="CG45" s="708" t="s">
        <v>261</v>
      </c>
      <c r="CI45" s="710"/>
    </row>
    <row r="46" spans="1:87" s="715" customFormat="1" x14ac:dyDescent="0.35">
      <c r="A46" s="704"/>
      <c r="B46" s="711" t="s">
        <v>460</v>
      </c>
      <c r="C46" s="712"/>
      <c r="D46" s="713" t="s">
        <v>263</v>
      </c>
      <c r="E46" s="713" t="s">
        <v>263</v>
      </c>
      <c r="F46" s="713" t="s">
        <v>263</v>
      </c>
      <c r="G46" s="713" t="s">
        <v>263</v>
      </c>
      <c r="H46" s="713" t="s">
        <v>263</v>
      </c>
      <c r="I46" s="713" t="s">
        <v>263</v>
      </c>
      <c r="J46" s="713" t="s">
        <v>263</v>
      </c>
      <c r="K46" s="713" t="s">
        <v>263</v>
      </c>
      <c r="L46" s="713" t="s">
        <v>263</v>
      </c>
      <c r="M46" s="713" t="s">
        <v>263</v>
      </c>
      <c r="N46" s="713" t="s">
        <v>263</v>
      </c>
      <c r="O46" s="713" t="s">
        <v>263</v>
      </c>
      <c r="P46" s="713" t="s">
        <v>263</v>
      </c>
      <c r="Q46" s="713" t="s">
        <v>263</v>
      </c>
      <c r="R46" s="713" t="s">
        <v>263</v>
      </c>
      <c r="S46" s="713" t="s">
        <v>263</v>
      </c>
      <c r="T46" s="713" t="s">
        <v>263</v>
      </c>
      <c r="U46" s="713" t="s">
        <v>263</v>
      </c>
      <c r="V46" s="713" t="s">
        <v>263</v>
      </c>
      <c r="W46" s="713" t="s">
        <v>263</v>
      </c>
      <c r="X46" s="713" t="s">
        <v>263</v>
      </c>
      <c r="Y46" s="713" t="s">
        <v>263</v>
      </c>
      <c r="Z46" s="713" t="s">
        <v>263</v>
      </c>
      <c r="AA46" s="713" t="s">
        <v>263</v>
      </c>
      <c r="AB46" s="713" t="s">
        <v>263</v>
      </c>
      <c r="AC46" s="713" t="s">
        <v>263</v>
      </c>
      <c r="AD46" s="713" t="s">
        <v>263</v>
      </c>
      <c r="AE46" s="713" t="s">
        <v>263</v>
      </c>
      <c r="AF46" s="713" t="s">
        <v>263</v>
      </c>
      <c r="AG46" s="713" t="s">
        <v>263</v>
      </c>
      <c r="AH46" s="713" t="s">
        <v>263</v>
      </c>
      <c r="AI46" s="713" t="s">
        <v>263</v>
      </c>
      <c r="AJ46" s="713" t="s">
        <v>263</v>
      </c>
      <c r="AK46" s="713" t="s">
        <v>263</v>
      </c>
      <c r="AL46" s="713" t="s">
        <v>263</v>
      </c>
      <c r="AM46" s="713" t="s">
        <v>263</v>
      </c>
      <c r="AN46" s="713" t="s">
        <v>263</v>
      </c>
      <c r="AO46" s="713" t="s">
        <v>263</v>
      </c>
      <c r="AP46" s="713" t="s">
        <v>263</v>
      </c>
      <c r="AQ46" s="713" t="s">
        <v>263</v>
      </c>
      <c r="AR46" s="713" t="s">
        <v>263</v>
      </c>
      <c r="AS46" s="713" t="s">
        <v>263</v>
      </c>
      <c r="AT46" s="713" t="s">
        <v>263</v>
      </c>
      <c r="AU46" s="713" t="s">
        <v>263</v>
      </c>
      <c r="AV46" s="713" t="s">
        <v>263</v>
      </c>
      <c r="AW46" s="713" t="s">
        <v>263</v>
      </c>
      <c r="AX46" s="713" t="s">
        <v>263</v>
      </c>
      <c r="AY46" s="713" t="s">
        <v>263</v>
      </c>
      <c r="AZ46" s="713" t="s">
        <v>263</v>
      </c>
      <c r="BA46" s="713" t="s">
        <v>263</v>
      </c>
      <c r="BB46" s="713" t="s">
        <v>263</v>
      </c>
      <c r="BC46" s="713" t="s">
        <v>263</v>
      </c>
      <c r="BD46" s="713" t="s">
        <v>263</v>
      </c>
      <c r="BE46" s="713" t="s">
        <v>263</v>
      </c>
      <c r="BF46" s="713" t="s">
        <v>263</v>
      </c>
      <c r="BG46" s="713" t="s">
        <v>263</v>
      </c>
      <c r="BH46" s="713" t="s">
        <v>263</v>
      </c>
      <c r="BI46" s="713" t="s">
        <v>263</v>
      </c>
      <c r="BJ46" s="713" t="s">
        <v>263</v>
      </c>
      <c r="BK46" s="713" t="s">
        <v>263</v>
      </c>
      <c r="BL46" s="713" t="s">
        <v>263</v>
      </c>
      <c r="BM46" s="713" t="s">
        <v>263</v>
      </c>
      <c r="BN46" s="713" t="s">
        <v>263</v>
      </c>
      <c r="BO46" s="713" t="s">
        <v>263</v>
      </c>
      <c r="BP46" s="713" t="s">
        <v>263</v>
      </c>
      <c r="BQ46" s="713" t="s">
        <v>263</v>
      </c>
      <c r="BR46" s="713" t="s">
        <v>263</v>
      </c>
      <c r="BS46" s="713" t="s">
        <v>263</v>
      </c>
      <c r="BT46" s="713" t="s">
        <v>263</v>
      </c>
      <c r="BU46" s="713" t="s">
        <v>263</v>
      </c>
      <c r="BV46" s="713" t="s">
        <v>263</v>
      </c>
      <c r="BW46" s="713" t="s">
        <v>263</v>
      </c>
      <c r="BX46" s="713" t="s">
        <v>263</v>
      </c>
      <c r="BY46" s="713" t="s">
        <v>263</v>
      </c>
      <c r="BZ46" s="713" t="s">
        <v>263</v>
      </c>
      <c r="CA46" s="713" t="s">
        <v>263</v>
      </c>
      <c r="CB46" s="713" t="s">
        <v>264</v>
      </c>
      <c r="CC46" s="713" t="s">
        <v>264</v>
      </c>
      <c r="CD46" s="713" t="s">
        <v>264</v>
      </c>
      <c r="CE46" s="713" t="s">
        <v>264</v>
      </c>
      <c r="CF46" s="713" t="s">
        <v>264</v>
      </c>
      <c r="CG46" s="714" t="s">
        <v>264</v>
      </c>
      <c r="CI46" s="710"/>
    </row>
    <row r="47" spans="1:87" s="710" customFormat="1" ht="27" customHeight="1" x14ac:dyDescent="0.35">
      <c r="A47" s="716"/>
      <c r="B47" s="710" t="s">
        <v>588</v>
      </c>
      <c r="D47" s="717"/>
      <c r="E47" s="717"/>
      <c r="F47" s="717"/>
      <c r="G47" s="717"/>
      <c r="H47" s="717"/>
      <c r="I47" s="717"/>
      <c r="J47" s="717"/>
      <c r="K47" s="717"/>
      <c r="L47" s="717"/>
      <c r="M47" s="717"/>
      <c r="N47" s="717"/>
      <c r="O47" s="717"/>
      <c r="P47" s="717"/>
      <c r="Q47" s="717"/>
      <c r="R47" s="717"/>
      <c r="S47" s="717"/>
      <c r="T47" s="717"/>
      <c r="U47" s="717"/>
      <c r="V47" s="717"/>
      <c r="W47" s="717"/>
      <c r="X47" s="717"/>
      <c r="Y47" s="717"/>
      <c r="Z47" s="717"/>
      <c r="AA47" s="717"/>
      <c r="AB47" s="717"/>
      <c r="AC47" s="717"/>
      <c r="AD47" s="717"/>
      <c r="AE47" s="717"/>
      <c r="AF47" s="717"/>
      <c r="AG47" s="717"/>
      <c r="AH47" s="717">
        <v>11434.495098947225</v>
      </c>
      <c r="AI47" s="717">
        <v>10831.813346219487</v>
      </c>
      <c r="AJ47" s="717">
        <v>10368.59216063106</v>
      </c>
      <c r="AK47" s="717">
        <v>10956.596412667324</v>
      </c>
      <c r="AL47" s="717">
        <v>11181.711387411075</v>
      </c>
      <c r="AM47" s="717">
        <v>11319.865930740783</v>
      </c>
      <c r="AN47" s="717">
        <v>12310.59867426323</v>
      </c>
      <c r="AO47" s="717">
        <v>13008.874264776763</v>
      </c>
      <c r="AP47" s="717">
        <v>13852.422668828451</v>
      </c>
      <c r="AQ47" s="717">
        <v>14624.291557331619</v>
      </c>
      <c r="AR47" s="717">
        <v>17312.399423313214</v>
      </c>
      <c r="AS47" s="717">
        <v>18243.092750182284</v>
      </c>
      <c r="AT47" s="717">
        <v>19639.059117739573</v>
      </c>
      <c r="AU47" s="717">
        <v>23038.173309167531</v>
      </c>
      <c r="AV47" s="717">
        <v>26984.2711898261</v>
      </c>
      <c r="AW47" s="717">
        <v>31046.698256920437</v>
      </c>
      <c r="AX47" s="717">
        <v>33922.020872684203</v>
      </c>
      <c r="AY47" s="717">
        <v>35347.634644104175</v>
      </c>
      <c r="AZ47" s="717">
        <v>36104.597672252916</v>
      </c>
      <c r="BA47" s="717">
        <v>37220.975777003528</v>
      </c>
      <c r="BB47" s="717">
        <v>37661.15618746508</v>
      </c>
      <c r="BC47" s="717">
        <v>37505.934570960126</v>
      </c>
      <c r="BD47" s="717">
        <v>38467.121238451284</v>
      </c>
      <c r="BE47" s="717">
        <v>39586.96546127156</v>
      </c>
      <c r="BF47" s="717">
        <v>39481.672761192924</v>
      </c>
      <c r="BG47" s="717">
        <v>40120.140670123241</v>
      </c>
      <c r="BH47" s="717">
        <v>39817.842741263747</v>
      </c>
      <c r="BI47" s="717">
        <v>40017.601493763956</v>
      </c>
      <c r="BJ47" s="717">
        <v>40318.153319141224</v>
      </c>
      <c r="BK47" s="717">
        <v>41950.361336393151</v>
      </c>
      <c r="BL47" s="717">
        <v>42040.163612299424</v>
      </c>
      <c r="BM47" s="717">
        <v>44567.026038761273</v>
      </c>
      <c r="BN47" s="717">
        <v>44678.529507905158</v>
      </c>
      <c r="BO47" s="717">
        <v>45286.989534806395</v>
      </c>
      <c r="BP47" s="717">
        <v>46033.85817808022</v>
      </c>
      <c r="BQ47" s="717">
        <v>45836.949344432047</v>
      </c>
      <c r="BR47" s="717">
        <v>48487.973056618132</v>
      </c>
      <c r="BS47" s="717">
        <v>50509.206115395806</v>
      </c>
      <c r="BT47" s="717">
        <v>50434.679015205278</v>
      </c>
      <c r="BU47" s="717">
        <v>52189.473074723435</v>
      </c>
      <c r="BV47" s="717">
        <v>52770.677167777976</v>
      </c>
      <c r="BW47" s="717">
        <v>54144.548359876739</v>
      </c>
      <c r="BX47" s="717">
        <v>52848.21123310706</v>
      </c>
      <c r="BY47" s="717">
        <v>56646.383006600452</v>
      </c>
      <c r="BZ47" s="717">
        <v>57693.876798905803</v>
      </c>
      <c r="CA47" s="717">
        <v>64747.9469731465</v>
      </c>
      <c r="CB47" s="717">
        <v>71640.816258848121</v>
      </c>
      <c r="CC47" s="717">
        <v>75283.972559355723</v>
      </c>
      <c r="CD47" s="717">
        <v>79231.230150025673</v>
      </c>
      <c r="CE47" s="717">
        <v>80633.848476399799</v>
      </c>
      <c r="CF47" s="717">
        <v>82078.274921062548</v>
      </c>
      <c r="CG47" s="718">
        <v>84223.093230291459</v>
      </c>
      <c r="CH47" s="719"/>
    </row>
    <row r="48" spans="1:87" s="709" customFormat="1" ht="25.5" customHeight="1" x14ac:dyDescent="0.35">
      <c r="A48" s="720"/>
      <c r="B48" s="721" t="s">
        <v>589</v>
      </c>
      <c r="D48" s="722"/>
      <c r="E48" s="722"/>
      <c r="F48" s="722"/>
      <c r="G48" s="722"/>
      <c r="H48" s="722"/>
      <c r="I48" s="722"/>
      <c r="J48" s="722"/>
      <c r="K48" s="722"/>
      <c r="L48" s="722"/>
      <c r="M48" s="722"/>
      <c r="N48" s="722"/>
      <c r="O48" s="722"/>
      <c r="P48" s="722"/>
      <c r="Q48" s="722"/>
      <c r="R48" s="722"/>
      <c r="S48" s="722"/>
      <c r="T48" s="722"/>
      <c r="U48" s="722"/>
      <c r="V48" s="722"/>
      <c r="W48" s="722"/>
      <c r="X48" s="722"/>
      <c r="Y48" s="722"/>
      <c r="Z48" s="722"/>
      <c r="AA48" s="722"/>
      <c r="AB48" s="722"/>
      <c r="AC48" s="722"/>
      <c r="AD48" s="722"/>
      <c r="AE48" s="722"/>
      <c r="AF48" s="722"/>
      <c r="AG48" s="722"/>
      <c r="AH48" s="723">
        <v>1350.7782671833261</v>
      </c>
      <c r="AI48" s="723">
        <v>1505.16512999576</v>
      </c>
      <c r="AJ48" s="723">
        <v>1737.8789646682446</v>
      </c>
      <c r="AK48" s="723">
        <v>2054.1065954422897</v>
      </c>
      <c r="AL48" s="723">
        <v>2430.3107403250601</v>
      </c>
      <c r="AM48" s="723">
        <v>2900.7610258697518</v>
      </c>
      <c r="AN48" s="723">
        <v>3196.8453509092587</v>
      </c>
      <c r="AO48" s="723">
        <v>3604.3592611584527</v>
      </c>
      <c r="AP48" s="723">
        <v>4042.3916448299819</v>
      </c>
      <c r="AQ48" s="723">
        <v>4412.5528773524948</v>
      </c>
      <c r="AR48" s="723">
        <v>4643.4597658083012</v>
      </c>
      <c r="AS48" s="723">
        <v>4934.4985486541791</v>
      </c>
      <c r="AT48" s="723">
        <v>5348.4920867411793</v>
      </c>
      <c r="AU48" s="723">
        <v>6163.9550049036734</v>
      </c>
      <c r="AV48" s="723">
        <v>7790.3380674925884</v>
      </c>
      <c r="AW48" s="723">
        <v>9623.8463111625952</v>
      </c>
      <c r="AX48" s="723">
        <v>10543.967753477389</v>
      </c>
      <c r="AY48" s="723">
        <v>12045.791277607825</v>
      </c>
      <c r="AZ48" s="723">
        <v>13389.086094025441</v>
      </c>
      <c r="BA48" s="723">
        <v>14525.105323287631</v>
      </c>
      <c r="BB48" s="723">
        <v>15326.804134700769</v>
      </c>
      <c r="BC48" s="723">
        <v>16047.860893422509</v>
      </c>
      <c r="BD48" s="723">
        <v>16857.960700016189</v>
      </c>
      <c r="BE48" s="723">
        <v>17868.722542590669</v>
      </c>
      <c r="BF48" s="723">
        <v>18554.10960456511</v>
      </c>
      <c r="BG48" s="723">
        <v>19440.688497112253</v>
      </c>
      <c r="BH48" s="723">
        <v>20095.754275682393</v>
      </c>
      <c r="BI48" s="723">
        <v>20875.930726346145</v>
      </c>
      <c r="BJ48" s="723">
        <v>21564.771588442694</v>
      </c>
      <c r="BK48" s="723">
        <v>22647.220535689095</v>
      </c>
      <c r="BL48" s="723">
        <v>23305.403182978935</v>
      </c>
      <c r="BM48" s="723">
        <v>24962.16823692578</v>
      </c>
      <c r="BN48" s="723">
        <v>25296.33656106954</v>
      </c>
      <c r="BO48" s="723">
        <v>26020.631050260592</v>
      </c>
      <c r="BP48" s="723">
        <v>26976.786103602815</v>
      </c>
      <c r="BQ48" s="723">
        <v>26999.039688075038</v>
      </c>
      <c r="BR48" s="723">
        <v>28750.063855643595</v>
      </c>
      <c r="BS48" s="723">
        <v>29839.713057820318</v>
      </c>
      <c r="BT48" s="723">
        <v>29757.532148172744</v>
      </c>
      <c r="BU48" s="723">
        <v>31134.029905635045</v>
      </c>
      <c r="BV48" s="723">
        <v>31632.459192153601</v>
      </c>
      <c r="BW48" s="723">
        <v>32440.149611778084</v>
      </c>
      <c r="BX48" s="723">
        <v>29823.669163103645</v>
      </c>
      <c r="BY48" s="723">
        <v>31638.975593883217</v>
      </c>
      <c r="BZ48" s="723">
        <v>33010.415902342276</v>
      </c>
      <c r="CA48" s="723">
        <v>37533.284229415221</v>
      </c>
      <c r="CB48" s="723">
        <v>42304.329773975638</v>
      </c>
      <c r="CC48" s="723">
        <v>44854.048014166001</v>
      </c>
      <c r="CD48" s="723">
        <v>48062.207721171879</v>
      </c>
      <c r="CE48" s="723">
        <v>49302.350266410474</v>
      </c>
      <c r="CF48" s="723">
        <v>50484.925244573606</v>
      </c>
      <c r="CG48" s="724">
        <v>52253.799519780725</v>
      </c>
      <c r="CI48" s="710"/>
    </row>
    <row r="49" spans="1:87" s="709" customFormat="1" x14ac:dyDescent="0.35">
      <c r="A49" s="720"/>
      <c r="B49" s="725" t="s">
        <v>378</v>
      </c>
      <c r="D49" s="722"/>
      <c r="E49" s="722"/>
      <c r="F49" s="722"/>
      <c r="G49" s="722"/>
      <c r="H49" s="722"/>
      <c r="I49" s="722"/>
      <c r="J49" s="722"/>
      <c r="K49" s="722"/>
      <c r="L49" s="722"/>
      <c r="M49" s="722"/>
      <c r="N49" s="722"/>
      <c r="O49" s="722"/>
      <c r="P49" s="722"/>
      <c r="Q49" s="722"/>
      <c r="R49" s="722"/>
      <c r="S49" s="722"/>
      <c r="T49" s="722"/>
      <c r="U49" s="722"/>
      <c r="V49" s="722"/>
      <c r="W49" s="722"/>
      <c r="X49" s="722"/>
      <c r="Y49" s="722"/>
      <c r="Z49" s="722"/>
      <c r="AA49" s="722"/>
      <c r="AB49" s="722"/>
      <c r="AC49" s="722"/>
      <c r="AD49" s="722"/>
      <c r="AE49" s="722"/>
      <c r="AF49" s="722"/>
      <c r="AG49" s="722"/>
      <c r="AH49" s="723">
        <v>1055.4918552874362</v>
      </c>
      <c r="AI49" s="723">
        <v>1080.4935397469562</v>
      </c>
      <c r="AJ49" s="723">
        <v>1173.6325475681654</v>
      </c>
      <c r="AK49" s="723">
        <v>1347.6246053597529</v>
      </c>
      <c r="AL49" s="723">
        <v>1532.7311867777764</v>
      </c>
      <c r="AM49" s="723">
        <v>1797.0922500694958</v>
      </c>
      <c r="AN49" s="723">
        <v>1975.7327490597995</v>
      </c>
      <c r="AO49" s="723">
        <v>2231.5798313670566</v>
      </c>
      <c r="AP49" s="723">
        <v>2435.4393591048383</v>
      </c>
      <c r="AQ49" s="723">
        <v>2651.1383274468908</v>
      </c>
      <c r="AR49" s="723">
        <v>2775.517758036724</v>
      </c>
      <c r="AS49" s="723">
        <v>2965.0792054031845</v>
      </c>
      <c r="AT49" s="723">
        <v>3263.0432528726597</v>
      </c>
      <c r="AU49" s="723">
        <v>3799.3834297190056</v>
      </c>
      <c r="AV49" s="723">
        <v>3366.3861844700573</v>
      </c>
      <c r="AW49" s="723">
        <v>3782.9127259637235</v>
      </c>
      <c r="AX49" s="723">
        <v>4067.9141771039917</v>
      </c>
      <c r="AY49" s="723">
        <v>4408.0450105919062</v>
      </c>
      <c r="AZ49" s="723">
        <v>4649.5413523001425</v>
      </c>
      <c r="BA49" s="723">
        <v>4899.4116781999419</v>
      </c>
      <c r="BB49" s="723">
        <v>5136.930605601463</v>
      </c>
      <c r="BC49" s="723">
        <v>5340.215723822771</v>
      </c>
      <c r="BD49" s="723">
        <v>5536.0198162627439</v>
      </c>
      <c r="BE49" s="723">
        <v>5753.0009761713463</v>
      </c>
      <c r="BF49" s="723">
        <v>5854.1699592410032</v>
      </c>
      <c r="BG49" s="723">
        <v>6088.0990648884163</v>
      </c>
      <c r="BH49" s="723">
        <v>6281.3799194202966</v>
      </c>
      <c r="BI49" s="723">
        <v>6531.429708440015</v>
      </c>
      <c r="BJ49" s="723">
        <v>6725.4401835418612</v>
      </c>
      <c r="BK49" s="723">
        <v>7033.1096304127959</v>
      </c>
      <c r="BL49" s="723">
        <v>7231.0918536125091</v>
      </c>
      <c r="BM49" s="723">
        <v>7694.7991814652169</v>
      </c>
      <c r="BN49" s="723">
        <v>7731.5278309263194</v>
      </c>
      <c r="BO49" s="723">
        <v>7759.5071600931387</v>
      </c>
      <c r="BP49" s="723">
        <v>7813.2087192563631</v>
      </c>
      <c r="BQ49" s="723">
        <v>7504.8460079049128</v>
      </c>
      <c r="BR49" s="723">
        <v>7499.5982082914061</v>
      </c>
      <c r="BS49" s="723">
        <v>7539.2136468890267</v>
      </c>
      <c r="BT49" s="723">
        <v>7363.6055315963995</v>
      </c>
      <c r="BU49" s="723">
        <v>7311.1032422428925</v>
      </c>
      <c r="BV49" s="723">
        <v>7349.6666769433132</v>
      </c>
      <c r="BW49" s="723">
        <v>7474.2115978013544</v>
      </c>
      <c r="BX49" s="723">
        <v>6418.1362178124027</v>
      </c>
      <c r="BY49" s="723">
        <v>6409.2200918305753</v>
      </c>
      <c r="BZ49" s="723">
        <v>6393.8925026049565</v>
      </c>
      <c r="CA49" s="723">
        <v>7134.319229771605</v>
      </c>
      <c r="CB49" s="723">
        <v>7946.6635978933909</v>
      </c>
      <c r="CC49" s="723">
        <v>8303.0586658226166</v>
      </c>
      <c r="CD49" s="723">
        <v>8755.0835513443781</v>
      </c>
      <c r="CE49" s="723">
        <v>8917.841059120703</v>
      </c>
      <c r="CF49" s="723">
        <v>9060.1658783358653</v>
      </c>
      <c r="CG49" s="724">
        <v>9248.2554544708582</v>
      </c>
      <c r="CI49" s="710"/>
    </row>
    <row r="50" spans="1:87" s="709" customFormat="1" x14ac:dyDescent="0.35">
      <c r="A50" s="720"/>
      <c r="B50" s="725" t="s">
        <v>389</v>
      </c>
      <c r="D50" s="722"/>
      <c r="E50" s="722"/>
      <c r="F50" s="722"/>
      <c r="G50" s="722"/>
      <c r="H50" s="722"/>
      <c r="I50" s="722"/>
      <c r="J50" s="722"/>
      <c r="K50" s="722"/>
      <c r="L50" s="722"/>
      <c r="M50" s="722"/>
      <c r="N50" s="722"/>
      <c r="O50" s="722"/>
      <c r="P50" s="722"/>
      <c r="Q50" s="722"/>
      <c r="R50" s="722"/>
      <c r="S50" s="722"/>
      <c r="T50" s="722"/>
      <c r="U50" s="722"/>
      <c r="V50" s="722"/>
      <c r="W50" s="722"/>
      <c r="X50" s="722"/>
      <c r="Y50" s="722"/>
      <c r="Z50" s="722"/>
      <c r="AA50" s="722"/>
      <c r="AB50" s="722"/>
      <c r="AC50" s="722"/>
      <c r="AD50" s="722"/>
      <c r="AE50" s="722"/>
      <c r="AF50" s="722"/>
      <c r="AG50" s="722"/>
      <c r="AH50" s="723">
        <v>0</v>
      </c>
      <c r="AI50" s="723">
        <v>0</v>
      </c>
      <c r="AJ50" s="723">
        <v>0</v>
      </c>
      <c r="AK50" s="723">
        <v>0</v>
      </c>
      <c r="AL50" s="723">
        <v>0</v>
      </c>
      <c r="AM50" s="723">
        <v>0</v>
      </c>
      <c r="AN50" s="723">
        <v>0</v>
      </c>
      <c r="AO50" s="723">
        <v>0</v>
      </c>
      <c r="AP50" s="723">
        <v>0</v>
      </c>
      <c r="AQ50" s="723">
        <v>0</v>
      </c>
      <c r="AR50" s="723">
        <v>0</v>
      </c>
      <c r="AS50" s="723">
        <v>0</v>
      </c>
      <c r="AT50" s="723">
        <v>0</v>
      </c>
      <c r="AU50" s="723">
        <v>0</v>
      </c>
      <c r="AV50" s="723">
        <v>4275.9410961206113</v>
      </c>
      <c r="AW50" s="723">
        <v>5840.9335851988726</v>
      </c>
      <c r="AX50" s="723">
        <v>6476.0535763733978</v>
      </c>
      <c r="AY50" s="723">
        <v>7637.7462670159193</v>
      </c>
      <c r="AZ50" s="723">
        <v>8739.5447417252981</v>
      </c>
      <c r="BA50" s="723">
        <v>9625.6936450876892</v>
      </c>
      <c r="BB50" s="723">
        <v>10189.873529099308</v>
      </c>
      <c r="BC50" s="723">
        <v>10707.645169599738</v>
      </c>
      <c r="BD50" s="723">
        <v>11321.940883753443</v>
      </c>
      <c r="BE50" s="723">
        <v>12115.721566419319</v>
      </c>
      <c r="BF50" s="723">
        <v>12699.939645324106</v>
      </c>
      <c r="BG50" s="723">
        <v>13352.589432223836</v>
      </c>
      <c r="BH50" s="723">
        <v>13814.374356262097</v>
      </c>
      <c r="BI50" s="723">
        <v>14344.501017906132</v>
      </c>
      <c r="BJ50" s="723">
        <v>14839.331404900835</v>
      </c>
      <c r="BK50" s="723">
        <v>15614.110905276302</v>
      </c>
      <c r="BL50" s="723">
        <v>16074.311329366423</v>
      </c>
      <c r="BM50" s="723">
        <v>17267.369055460564</v>
      </c>
      <c r="BN50" s="723">
        <v>17564.808730143221</v>
      </c>
      <c r="BO50" s="723">
        <v>18261.123890167451</v>
      </c>
      <c r="BP50" s="723">
        <v>19163.577384346452</v>
      </c>
      <c r="BQ50" s="723">
        <v>19269.42239985233</v>
      </c>
      <c r="BR50" s="723">
        <v>19086.266130536016</v>
      </c>
      <c r="BS50" s="723">
        <v>18174.071910037499</v>
      </c>
      <c r="BT50" s="723">
        <v>15463.303590240888</v>
      </c>
      <c r="BU50" s="723">
        <v>12402.102366632931</v>
      </c>
      <c r="BV50" s="723">
        <v>10523.207402510323</v>
      </c>
      <c r="BW50" s="723">
        <v>9149.8994035510314</v>
      </c>
      <c r="BX50" s="723">
        <v>6978.7759220204471</v>
      </c>
      <c r="BY50" s="723">
        <v>6878.4217292928024</v>
      </c>
      <c r="BZ50" s="723">
        <v>6739.9435608496124</v>
      </c>
      <c r="CA50" s="723">
        <v>7311.5462865401405</v>
      </c>
      <c r="CB50" s="723">
        <v>7848.6283806816591</v>
      </c>
      <c r="CC50" s="723">
        <v>8012.3387094193386</v>
      </c>
      <c r="CD50" s="723">
        <v>8271.0309872208854</v>
      </c>
      <c r="CE50" s="723">
        <v>8386.6802285637477</v>
      </c>
      <c r="CF50" s="723">
        <v>8354.3639891573002</v>
      </c>
      <c r="CG50" s="724">
        <v>8119.1687101715688</v>
      </c>
      <c r="CI50" s="710"/>
    </row>
    <row r="51" spans="1:87" s="709" customFormat="1" x14ac:dyDescent="0.35">
      <c r="A51" s="720"/>
      <c r="B51" s="725" t="s">
        <v>413</v>
      </c>
      <c r="D51" s="722"/>
      <c r="E51" s="722"/>
      <c r="F51" s="722"/>
      <c r="G51" s="722"/>
      <c r="H51" s="722"/>
      <c r="I51" s="722"/>
      <c r="J51" s="722"/>
      <c r="K51" s="722"/>
      <c r="L51" s="722"/>
      <c r="M51" s="722"/>
      <c r="N51" s="722"/>
      <c r="O51" s="722"/>
      <c r="P51" s="722"/>
      <c r="Q51" s="722"/>
      <c r="R51" s="722"/>
      <c r="S51" s="722"/>
      <c r="T51" s="722"/>
      <c r="U51" s="722"/>
      <c r="V51" s="722"/>
      <c r="W51" s="722"/>
      <c r="X51" s="722"/>
      <c r="Y51" s="722"/>
      <c r="Z51" s="722"/>
      <c r="AA51" s="722"/>
      <c r="AB51" s="722"/>
      <c r="AC51" s="722"/>
      <c r="AD51" s="722"/>
      <c r="AE51" s="722"/>
      <c r="AF51" s="722"/>
      <c r="AG51" s="722"/>
      <c r="AH51" s="723">
        <v>295.2864118958899</v>
      </c>
      <c r="AI51" s="723">
        <v>424.67159024880368</v>
      </c>
      <c r="AJ51" s="723">
        <v>564.2464171000795</v>
      </c>
      <c r="AK51" s="723">
        <v>706.4819900825371</v>
      </c>
      <c r="AL51" s="723">
        <v>897.57955354728347</v>
      </c>
      <c r="AM51" s="723">
        <v>1103.6687758002561</v>
      </c>
      <c r="AN51" s="723">
        <v>1221.1126018494595</v>
      </c>
      <c r="AO51" s="723">
        <v>1372.7794297913963</v>
      </c>
      <c r="AP51" s="723">
        <v>1606.9522857251436</v>
      </c>
      <c r="AQ51" s="723">
        <v>1761.4145499056037</v>
      </c>
      <c r="AR51" s="723">
        <v>1867.9420077715772</v>
      </c>
      <c r="AS51" s="723">
        <v>1969.4193432509946</v>
      </c>
      <c r="AT51" s="723">
        <v>2085.4488338685201</v>
      </c>
      <c r="AU51" s="723">
        <v>2364.5715751846674</v>
      </c>
      <c r="AV51" s="723">
        <v>148.0107869019204</v>
      </c>
      <c r="AW51" s="723">
        <v>0</v>
      </c>
      <c r="AX51" s="723">
        <v>0</v>
      </c>
      <c r="AY51" s="723">
        <v>0</v>
      </c>
      <c r="AZ51" s="723">
        <v>0</v>
      </c>
      <c r="BA51" s="723">
        <v>0</v>
      </c>
      <c r="BB51" s="723">
        <v>0</v>
      </c>
      <c r="BC51" s="723">
        <v>0</v>
      </c>
      <c r="BD51" s="723">
        <v>0</v>
      </c>
      <c r="BE51" s="723">
        <v>0</v>
      </c>
      <c r="BF51" s="723">
        <v>0</v>
      </c>
      <c r="BG51" s="723">
        <v>0</v>
      </c>
      <c r="BH51" s="723">
        <v>0</v>
      </c>
      <c r="BI51" s="723">
        <v>0</v>
      </c>
      <c r="BJ51" s="723">
        <v>0</v>
      </c>
      <c r="BK51" s="723">
        <v>0</v>
      </c>
      <c r="BL51" s="723">
        <v>0</v>
      </c>
      <c r="BM51" s="723">
        <v>0</v>
      </c>
      <c r="BN51" s="723">
        <v>0</v>
      </c>
      <c r="BO51" s="723">
        <v>0</v>
      </c>
      <c r="BP51" s="723">
        <v>0</v>
      </c>
      <c r="BQ51" s="723">
        <v>0</v>
      </c>
      <c r="BR51" s="723">
        <v>0</v>
      </c>
      <c r="BS51" s="723">
        <v>0</v>
      </c>
      <c r="BT51" s="723">
        <v>0</v>
      </c>
      <c r="BU51" s="723">
        <v>0</v>
      </c>
      <c r="BV51" s="723">
        <v>0</v>
      </c>
      <c r="BW51" s="723">
        <v>0</v>
      </c>
      <c r="BX51" s="723">
        <v>0</v>
      </c>
      <c r="BY51" s="723">
        <v>0</v>
      </c>
      <c r="BZ51" s="723">
        <v>0</v>
      </c>
      <c r="CA51" s="723">
        <v>0</v>
      </c>
      <c r="CB51" s="723">
        <v>0</v>
      </c>
      <c r="CC51" s="723">
        <v>0</v>
      </c>
      <c r="CD51" s="723">
        <v>0</v>
      </c>
      <c r="CE51" s="723">
        <v>0</v>
      </c>
      <c r="CF51" s="723">
        <v>0</v>
      </c>
      <c r="CG51" s="724">
        <v>0</v>
      </c>
      <c r="CI51" s="710"/>
    </row>
    <row r="52" spans="1:87" s="709" customFormat="1" x14ac:dyDescent="0.35">
      <c r="A52" s="720"/>
      <c r="B52" s="725" t="s">
        <v>590</v>
      </c>
      <c r="D52" s="722"/>
      <c r="E52" s="722"/>
      <c r="F52" s="722"/>
      <c r="G52" s="722"/>
      <c r="H52" s="722"/>
      <c r="I52" s="722"/>
      <c r="J52" s="722"/>
      <c r="K52" s="722"/>
      <c r="L52" s="722"/>
      <c r="M52" s="722"/>
      <c r="N52" s="722"/>
      <c r="O52" s="722"/>
      <c r="P52" s="722"/>
      <c r="Q52" s="722"/>
      <c r="R52" s="722"/>
      <c r="S52" s="722"/>
      <c r="T52" s="722"/>
      <c r="U52" s="722"/>
      <c r="V52" s="722"/>
      <c r="W52" s="722"/>
      <c r="X52" s="722"/>
      <c r="Y52" s="722"/>
      <c r="Z52" s="722"/>
      <c r="AA52" s="722"/>
      <c r="AB52" s="722"/>
      <c r="AC52" s="722"/>
      <c r="AD52" s="722"/>
      <c r="AE52" s="722"/>
      <c r="AF52" s="722"/>
      <c r="AG52" s="722"/>
      <c r="AH52" s="723">
        <v>0</v>
      </c>
      <c r="AI52" s="723">
        <v>0</v>
      </c>
      <c r="AJ52" s="723">
        <v>0</v>
      </c>
      <c r="AK52" s="723">
        <v>0</v>
      </c>
      <c r="AL52" s="723">
        <v>0</v>
      </c>
      <c r="AM52" s="723">
        <v>0</v>
      </c>
      <c r="AN52" s="723">
        <v>0</v>
      </c>
      <c r="AO52" s="723">
        <v>0</v>
      </c>
      <c r="AP52" s="723">
        <v>0</v>
      </c>
      <c r="AQ52" s="723">
        <v>0</v>
      </c>
      <c r="AR52" s="723">
        <v>0</v>
      </c>
      <c r="AS52" s="723">
        <v>0</v>
      </c>
      <c r="AT52" s="723">
        <v>0</v>
      </c>
      <c r="AU52" s="723">
        <v>0</v>
      </c>
      <c r="AV52" s="723">
        <v>0</v>
      </c>
      <c r="AW52" s="723">
        <v>0</v>
      </c>
      <c r="AX52" s="723">
        <v>0</v>
      </c>
      <c r="AY52" s="723">
        <v>0</v>
      </c>
      <c r="AZ52" s="723">
        <v>0</v>
      </c>
      <c r="BA52" s="723">
        <v>0</v>
      </c>
      <c r="BB52" s="723">
        <v>0</v>
      </c>
      <c r="BC52" s="723">
        <v>0</v>
      </c>
      <c r="BD52" s="723">
        <v>0</v>
      </c>
      <c r="BE52" s="723">
        <v>0</v>
      </c>
      <c r="BF52" s="723">
        <v>0</v>
      </c>
      <c r="BG52" s="723">
        <v>0</v>
      </c>
      <c r="BH52" s="723">
        <v>0</v>
      </c>
      <c r="BI52" s="723">
        <v>0</v>
      </c>
      <c r="BJ52" s="723">
        <v>0</v>
      </c>
      <c r="BK52" s="723">
        <v>0</v>
      </c>
      <c r="BL52" s="723">
        <v>0</v>
      </c>
      <c r="BM52" s="723">
        <v>0</v>
      </c>
      <c r="BN52" s="723">
        <v>0</v>
      </c>
      <c r="BO52" s="723">
        <v>0</v>
      </c>
      <c r="BP52" s="723">
        <v>0</v>
      </c>
      <c r="BQ52" s="723">
        <v>224.77128031779688</v>
      </c>
      <c r="BR52" s="723">
        <v>2164.199516816172</v>
      </c>
      <c r="BS52" s="723">
        <v>4126.4275008937939</v>
      </c>
      <c r="BT52" s="723">
        <v>6930.6230263354582</v>
      </c>
      <c r="BU52" s="723">
        <v>11420.824296759223</v>
      </c>
      <c r="BV52" s="723">
        <v>13759.585112699968</v>
      </c>
      <c r="BW52" s="723">
        <v>15816.0386104257</v>
      </c>
      <c r="BX52" s="723">
        <v>16426.757023270795</v>
      </c>
      <c r="BY52" s="723">
        <v>18351.333772759837</v>
      </c>
      <c r="BZ52" s="723">
        <v>19876.579838887708</v>
      </c>
      <c r="CA52" s="723">
        <v>23087.418713103478</v>
      </c>
      <c r="CB52" s="723">
        <v>26509.037795400585</v>
      </c>
      <c r="CC52" s="723">
        <v>28538.650638924046</v>
      </c>
      <c r="CD52" s="723">
        <v>31036.093182606612</v>
      </c>
      <c r="CE52" s="723">
        <v>31997.828978726026</v>
      </c>
      <c r="CF52" s="723">
        <v>33070.395377080444</v>
      </c>
      <c r="CG52" s="724">
        <v>34886.375355138305</v>
      </c>
      <c r="CI52" s="710"/>
    </row>
    <row r="53" spans="1:87" s="709" customFormat="1" ht="25.5" customHeight="1" x14ac:dyDescent="0.35">
      <c r="A53" s="720"/>
      <c r="B53" s="721" t="s">
        <v>591</v>
      </c>
      <c r="D53" s="722"/>
      <c r="E53" s="722"/>
      <c r="F53" s="722"/>
      <c r="G53" s="722"/>
      <c r="H53" s="722"/>
      <c r="I53" s="722"/>
      <c r="J53" s="722"/>
      <c r="K53" s="722"/>
      <c r="L53" s="722"/>
      <c r="M53" s="722"/>
      <c r="N53" s="722"/>
      <c r="O53" s="722"/>
      <c r="P53" s="722"/>
      <c r="Q53" s="722"/>
      <c r="R53" s="722"/>
      <c r="S53" s="722"/>
      <c r="T53" s="722"/>
      <c r="U53" s="722"/>
      <c r="V53" s="722"/>
      <c r="W53" s="722"/>
      <c r="X53" s="722"/>
      <c r="Y53" s="722"/>
      <c r="Z53" s="722"/>
      <c r="AA53" s="722"/>
      <c r="AB53" s="722"/>
      <c r="AC53" s="722"/>
      <c r="AD53" s="722"/>
      <c r="AE53" s="722"/>
      <c r="AF53" s="722"/>
      <c r="AG53" s="722"/>
      <c r="AH53" s="723">
        <v>10083.716831763899</v>
      </c>
      <c r="AI53" s="723">
        <v>9326.6482162237262</v>
      </c>
      <c r="AJ53" s="723">
        <v>8630.713195962815</v>
      </c>
      <c r="AK53" s="723">
        <v>8902.4898172250341</v>
      </c>
      <c r="AL53" s="723">
        <v>8751.4006470860131</v>
      </c>
      <c r="AM53" s="723">
        <v>8419.104904871032</v>
      </c>
      <c r="AN53" s="723">
        <v>9113.7533233539707</v>
      </c>
      <c r="AO53" s="723">
        <v>9404.5150036183095</v>
      </c>
      <c r="AP53" s="723">
        <v>9810.0310239984683</v>
      </c>
      <c r="AQ53" s="723">
        <v>10211.738679979124</v>
      </c>
      <c r="AR53" s="723">
        <v>12668.939657504914</v>
      </c>
      <c r="AS53" s="723">
        <v>13308.594201528105</v>
      </c>
      <c r="AT53" s="723">
        <v>14290.567030998393</v>
      </c>
      <c r="AU53" s="723">
        <v>16874.218304263857</v>
      </c>
      <c r="AV53" s="723">
        <v>19193.933122333514</v>
      </c>
      <c r="AW53" s="723">
        <v>21422.85194575784</v>
      </c>
      <c r="AX53" s="723">
        <v>23378.053119206812</v>
      </c>
      <c r="AY53" s="723">
        <v>23301.843366496356</v>
      </c>
      <c r="AZ53" s="723">
        <v>22715.511578227473</v>
      </c>
      <c r="BA53" s="723">
        <v>22695.870453715896</v>
      </c>
      <c r="BB53" s="723">
        <v>22334.352052764312</v>
      </c>
      <c r="BC53" s="723">
        <v>21458.073677537614</v>
      </c>
      <c r="BD53" s="723">
        <v>21609.160538435095</v>
      </c>
      <c r="BE53" s="723">
        <v>21718.242918680891</v>
      </c>
      <c r="BF53" s="723">
        <v>20927.563156627813</v>
      </c>
      <c r="BG53" s="723">
        <v>20679.452173010985</v>
      </c>
      <c r="BH53" s="723">
        <v>19722.088465581353</v>
      </c>
      <c r="BI53" s="723">
        <v>19141.670767417811</v>
      </c>
      <c r="BJ53" s="723">
        <v>18753.381730698529</v>
      </c>
      <c r="BK53" s="723">
        <v>19303.140800704059</v>
      </c>
      <c r="BL53" s="723">
        <v>18734.760429320493</v>
      </c>
      <c r="BM53" s="723">
        <v>19604.857801835493</v>
      </c>
      <c r="BN53" s="723">
        <v>19382.192946835614</v>
      </c>
      <c r="BO53" s="723">
        <v>19266.358484545806</v>
      </c>
      <c r="BP53" s="723">
        <v>19057.072074477397</v>
      </c>
      <c r="BQ53" s="723">
        <v>18837.909656357009</v>
      </c>
      <c r="BR53" s="723">
        <v>19737.90920097454</v>
      </c>
      <c r="BS53" s="723">
        <v>20669.493057575484</v>
      </c>
      <c r="BT53" s="723">
        <v>20677.146867032538</v>
      </c>
      <c r="BU53" s="723">
        <v>21055.443169088394</v>
      </c>
      <c r="BV53" s="723">
        <v>21138.217975624379</v>
      </c>
      <c r="BW53" s="723">
        <v>21704.398748098647</v>
      </c>
      <c r="BX53" s="723">
        <v>23024.542070003416</v>
      </c>
      <c r="BY53" s="723">
        <v>25007.407412717232</v>
      </c>
      <c r="BZ53" s="723">
        <v>24683.460896563523</v>
      </c>
      <c r="CA53" s="723">
        <v>27214.662743731275</v>
      </c>
      <c r="CB53" s="723">
        <v>29336.486484872472</v>
      </c>
      <c r="CC53" s="723">
        <v>30429.924545189722</v>
      </c>
      <c r="CD53" s="723">
        <v>31169.022428853794</v>
      </c>
      <c r="CE53" s="723">
        <v>31331.498209989328</v>
      </c>
      <c r="CF53" s="723">
        <v>31593.34967648895</v>
      </c>
      <c r="CG53" s="724">
        <v>31969.293710510719</v>
      </c>
      <c r="CI53" s="710"/>
    </row>
    <row r="54" spans="1:87" s="709" customFormat="1" x14ac:dyDescent="0.35">
      <c r="A54" s="720"/>
      <c r="B54" s="725" t="s">
        <v>393</v>
      </c>
      <c r="D54" s="722"/>
      <c r="E54" s="722"/>
      <c r="F54" s="722"/>
      <c r="G54" s="722"/>
      <c r="H54" s="722"/>
      <c r="I54" s="722"/>
      <c r="J54" s="722"/>
      <c r="K54" s="722"/>
      <c r="L54" s="722"/>
      <c r="M54" s="722"/>
      <c r="N54" s="722"/>
      <c r="O54" s="722"/>
      <c r="P54" s="722"/>
      <c r="Q54" s="722"/>
      <c r="R54" s="722"/>
      <c r="S54" s="722"/>
      <c r="T54" s="722"/>
      <c r="U54" s="722"/>
      <c r="V54" s="722"/>
      <c r="W54" s="722"/>
      <c r="X54" s="722"/>
      <c r="Y54" s="722"/>
      <c r="Z54" s="722"/>
      <c r="AA54" s="722"/>
      <c r="AB54" s="722"/>
      <c r="AC54" s="722"/>
      <c r="AD54" s="722"/>
      <c r="AE54" s="722"/>
      <c r="AF54" s="722"/>
      <c r="AG54" s="722"/>
      <c r="AH54" s="723">
        <v>0</v>
      </c>
      <c r="AI54" s="723">
        <v>0</v>
      </c>
      <c r="AJ54" s="723">
        <v>0</v>
      </c>
      <c r="AK54" s="723">
        <v>0</v>
      </c>
      <c r="AL54" s="723">
        <v>0</v>
      </c>
      <c r="AM54" s="723">
        <v>0</v>
      </c>
      <c r="AN54" s="723">
        <v>0</v>
      </c>
      <c r="AO54" s="723">
        <v>0</v>
      </c>
      <c r="AP54" s="723">
        <v>0</v>
      </c>
      <c r="AQ54" s="723">
        <v>0</v>
      </c>
      <c r="AR54" s="723">
        <v>0</v>
      </c>
      <c r="AS54" s="723">
        <v>0</v>
      </c>
      <c r="AT54" s="723">
        <v>0</v>
      </c>
      <c r="AU54" s="723">
        <v>0</v>
      </c>
      <c r="AV54" s="723">
        <v>0</v>
      </c>
      <c r="AW54" s="723">
        <v>0</v>
      </c>
      <c r="AX54" s="723">
        <v>0</v>
      </c>
      <c r="AY54" s="723">
        <v>0</v>
      </c>
      <c r="AZ54" s="723">
        <v>0</v>
      </c>
      <c r="BA54" s="723">
        <v>0</v>
      </c>
      <c r="BB54" s="723">
        <v>0</v>
      </c>
      <c r="BC54" s="723">
        <v>0</v>
      </c>
      <c r="BD54" s="723">
        <v>0</v>
      </c>
      <c r="BE54" s="723">
        <v>0</v>
      </c>
      <c r="BF54" s="723">
        <v>0</v>
      </c>
      <c r="BG54" s="723">
        <v>0</v>
      </c>
      <c r="BH54" s="723">
        <v>0</v>
      </c>
      <c r="BI54" s="723">
        <v>0</v>
      </c>
      <c r="BJ54" s="723">
        <v>0</v>
      </c>
      <c r="BK54" s="723">
        <v>0</v>
      </c>
      <c r="BL54" s="723">
        <v>194.24407263046137</v>
      </c>
      <c r="BM54" s="723">
        <v>1909.8900193437928</v>
      </c>
      <c r="BN54" s="723">
        <v>3300.6233442934886</v>
      </c>
      <c r="BO54" s="723">
        <v>5164.9902386238036</v>
      </c>
      <c r="BP54" s="723">
        <v>9673.9379295099698</v>
      </c>
      <c r="BQ54" s="723">
        <v>14612.833326100925</v>
      </c>
      <c r="BR54" s="723">
        <v>17743.310203011326</v>
      </c>
      <c r="BS54" s="723">
        <v>19600.219190671363</v>
      </c>
      <c r="BT54" s="723">
        <v>19917.959953129182</v>
      </c>
      <c r="BU54" s="723">
        <v>20300.255742465491</v>
      </c>
      <c r="BV54" s="723">
        <v>19551.284620424132</v>
      </c>
      <c r="BW54" s="723">
        <v>17521.455091692231</v>
      </c>
      <c r="BX54" s="723">
        <v>16068.743332598489</v>
      </c>
      <c r="BY54" s="723">
        <v>15323.093405728281</v>
      </c>
      <c r="BZ54" s="723">
        <v>13636.025077878285</v>
      </c>
      <c r="CA54" s="723">
        <v>13166.099387660677</v>
      </c>
      <c r="CB54" s="723">
        <v>12615.103576947507</v>
      </c>
      <c r="CC54" s="723">
        <v>7875.3459895976084</v>
      </c>
      <c r="CD54" s="723">
        <v>4862.5576718180455</v>
      </c>
      <c r="CE54" s="723">
        <v>4926.6560197730641</v>
      </c>
      <c r="CF54" s="723">
        <v>4941.5699914810093</v>
      </c>
      <c r="CG54" s="724">
        <v>4914.9139811605064</v>
      </c>
      <c r="CI54" s="710"/>
    </row>
    <row r="55" spans="1:87" s="709" customFormat="1" x14ac:dyDescent="0.35">
      <c r="A55" s="720"/>
      <c r="B55" s="725" t="s">
        <v>403</v>
      </c>
      <c r="D55" s="722"/>
      <c r="E55" s="722"/>
      <c r="F55" s="722"/>
      <c r="G55" s="722"/>
      <c r="H55" s="722"/>
      <c r="I55" s="722"/>
      <c r="J55" s="722"/>
      <c r="K55" s="722"/>
      <c r="L55" s="722"/>
      <c r="M55" s="722"/>
      <c r="N55" s="722"/>
      <c r="O55" s="722"/>
      <c r="P55" s="722"/>
      <c r="Q55" s="722"/>
      <c r="R55" s="722"/>
      <c r="S55" s="722"/>
      <c r="T55" s="722"/>
      <c r="U55" s="722"/>
      <c r="V55" s="722"/>
      <c r="W55" s="722"/>
      <c r="X55" s="722"/>
      <c r="Y55" s="722"/>
      <c r="Z55" s="722"/>
      <c r="AA55" s="722"/>
      <c r="AB55" s="722"/>
      <c r="AC55" s="722"/>
      <c r="AD55" s="722"/>
      <c r="AE55" s="722"/>
      <c r="AF55" s="722"/>
      <c r="AG55" s="722"/>
      <c r="AH55" s="723">
        <v>0</v>
      </c>
      <c r="AI55" s="723">
        <v>0</v>
      </c>
      <c r="AJ55" s="723">
        <v>0</v>
      </c>
      <c r="AK55" s="723">
        <v>0</v>
      </c>
      <c r="AL55" s="723">
        <v>0</v>
      </c>
      <c r="AM55" s="723">
        <v>0</v>
      </c>
      <c r="AN55" s="723">
        <v>0</v>
      </c>
      <c r="AO55" s="723">
        <v>0</v>
      </c>
      <c r="AP55" s="723">
        <v>0</v>
      </c>
      <c r="AQ55" s="723">
        <v>0</v>
      </c>
      <c r="AR55" s="723">
        <v>0</v>
      </c>
      <c r="AS55" s="723">
        <v>0</v>
      </c>
      <c r="AT55" s="723">
        <v>0</v>
      </c>
      <c r="AU55" s="723">
        <v>0</v>
      </c>
      <c r="AV55" s="723">
        <v>0</v>
      </c>
      <c r="AW55" s="723">
        <v>0</v>
      </c>
      <c r="AX55" s="723">
        <v>0</v>
      </c>
      <c r="AY55" s="723">
        <v>15314.394576627188</v>
      </c>
      <c r="AZ55" s="723">
        <v>14887.016516733187</v>
      </c>
      <c r="BA55" s="723">
        <v>14403.875854752383</v>
      </c>
      <c r="BB55" s="723">
        <v>13897.807882412302</v>
      </c>
      <c r="BC55" s="723">
        <v>12845.48214236113</v>
      </c>
      <c r="BD55" s="723">
        <v>12675.529417732843</v>
      </c>
      <c r="BE55" s="723">
        <v>12426.869277516844</v>
      </c>
      <c r="BF55" s="723">
        <v>12170.447111300628</v>
      </c>
      <c r="BG55" s="723">
        <v>11841.655420456125</v>
      </c>
      <c r="BH55" s="723">
        <v>11391.246215669335</v>
      </c>
      <c r="BI55" s="723">
        <v>11068.29780379019</v>
      </c>
      <c r="BJ55" s="723">
        <v>10642.579037362702</v>
      </c>
      <c r="BK55" s="723">
        <v>10534.389874876528</v>
      </c>
      <c r="BL55" s="723">
        <v>9951.1330074701873</v>
      </c>
      <c r="BM55" s="723">
        <v>9204.8828648311992</v>
      </c>
      <c r="BN55" s="723">
        <v>8217.0489215330108</v>
      </c>
      <c r="BO55" s="723">
        <v>7172.1830338806612</v>
      </c>
      <c r="BP55" s="723">
        <v>4674.3275144301333</v>
      </c>
      <c r="BQ55" s="723">
        <v>1661.68152203674</v>
      </c>
      <c r="BR55" s="723">
        <v>338.24035179241065</v>
      </c>
      <c r="BS55" s="723">
        <v>85.049433443441075</v>
      </c>
      <c r="BT55" s="723">
        <v>20.005155162425289</v>
      </c>
      <c r="BU55" s="723">
        <v>11.805599183458886</v>
      </c>
      <c r="BV55" s="723">
        <v>0</v>
      </c>
      <c r="BW55" s="723">
        <v>6.1024707846107633</v>
      </c>
      <c r="BX55" s="723">
        <v>5.5550440602385081</v>
      </c>
      <c r="BY55" s="723">
        <v>0</v>
      </c>
      <c r="BZ55" s="723">
        <v>13.265286394471287</v>
      </c>
      <c r="CA55" s="723">
        <v>-0.96786141776404988</v>
      </c>
      <c r="CB55" s="723">
        <v>-0.29779044416947492</v>
      </c>
      <c r="CC55" s="723">
        <v>1.6159446241153264</v>
      </c>
      <c r="CD55" s="723">
        <v>1.1203622607212385</v>
      </c>
      <c r="CE55" s="723">
        <v>1.1335659790741883</v>
      </c>
      <c r="CF55" s="723">
        <v>1.1394169192147194</v>
      </c>
      <c r="CG55" s="724">
        <v>0.653289840658971</v>
      </c>
      <c r="CI55" s="710"/>
    </row>
    <row r="56" spans="1:87" s="709" customFormat="1" x14ac:dyDescent="0.35">
      <c r="A56" s="720"/>
      <c r="B56" s="725" t="s">
        <v>592</v>
      </c>
      <c r="D56" s="722"/>
      <c r="E56" s="722"/>
      <c r="F56" s="722"/>
      <c r="G56" s="722"/>
      <c r="H56" s="722"/>
      <c r="I56" s="722"/>
      <c r="J56" s="722"/>
      <c r="K56" s="722"/>
      <c r="L56" s="722"/>
      <c r="M56" s="722"/>
      <c r="N56" s="722"/>
      <c r="O56" s="722"/>
      <c r="P56" s="722"/>
      <c r="Q56" s="722"/>
      <c r="R56" s="722"/>
      <c r="S56" s="722"/>
      <c r="T56" s="722"/>
      <c r="U56" s="722"/>
      <c r="V56" s="722"/>
      <c r="W56" s="722"/>
      <c r="X56" s="722"/>
      <c r="Y56" s="722"/>
      <c r="Z56" s="722"/>
      <c r="AA56" s="722"/>
      <c r="AB56" s="722"/>
      <c r="AC56" s="722"/>
      <c r="AD56" s="722"/>
      <c r="AE56" s="722"/>
      <c r="AF56" s="722"/>
      <c r="AG56" s="722"/>
      <c r="AH56" s="723">
        <v>0</v>
      </c>
      <c r="AI56" s="723">
        <v>0</v>
      </c>
      <c r="AJ56" s="723">
        <v>0</v>
      </c>
      <c r="AK56" s="723">
        <v>0</v>
      </c>
      <c r="AL56" s="723">
        <v>0</v>
      </c>
      <c r="AM56" s="723">
        <v>0</v>
      </c>
      <c r="AN56" s="723">
        <v>0</v>
      </c>
      <c r="AO56" s="723">
        <v>0</v>
      </c>
      <c r="AP56" s="723">
        <v>0</v>
      </c>
      <c r="AQ56" s="723">
        <v>0</v>
      </c>
      <c r="AR56" s="723">
        <v>1971.5958475411921</v>
      </c>
      <c r="AS56" s="723">
        <v>2082.4491480226584</v>
      </c>
      <c r="AT56" s="723">
        <v>2305.5745738573669</v>
      </c>
      <c r="AU56" s="723">
        <v>2722.7046315561552</v>
      </c>
      <c r="AV56" s="723">
        <v>3561.7711115906286</v>
      </c>
      <c r="AW56" s="723">
        <v>4280.7188704120163</v>
      </c>
      <c r="AX56" s="723">
        <v>5092.222578426281</v>
      </c>
      <c r="AY56" s="723">
        <v>5770.70738188414</v>
      </c>
      <c r="AZ56" s="723">
        <v>6068.505703162019</v>
      </c>
      <c r="BA56" s="723">
        <v>6351.0288998500855</v>
      </c>
      <c r="BB56" s="723">
        <v>6550.0041412449154</v>
      </c>
      <c r="BC56" s="723">
        <v>6708.9760770278835</v>
      </c>
      <c r="BD56" s="723">
        <v>7033.6495003854498</v>
      </c>
      <c r="BE56" s="723">
        <v>7377.0680883743471</v>
      </c>
      <c r="BF56" s="723">
        <v>7032.4875364669515</v>
      </c>
      <c r="BG56" s="723">
        <v>7189.3535767098447</v>
      </c>
      <c r="BH56" s="723">
        <v>6760.4844459800324</v>
      </c>
      <c r="BI56" s="723">
        <v>6575.0398975261014</v>
      </c>
      <c r="BJ56" s="723">
        <v>6646.3896289208742</v>
      </c>
      <c r="BK56" s="723">
        <v>7347.1829788680134</v>
      </c>
      <c r="BL56" s="723">
        <v>7234.0806212770221</v>
      </c>
      <c r="BM56" s="723">
        <v>7123.9729312745485</v>
      </c>
      <c r="BN56" s="723">
        <v>6550.8304749881554</v>
      </c>
      <c r="BO56" s="723">
        <v>5649.3300450589768</v>
      </c>
      <c r="BP56" s="723">
        <v>3443.3326856701801</v>
      </c>
      <c r="BQ56" s="723">
        <v>1359.6571665129477</v>
      </c>
      <c r="BR56" s="723">
        <v>627.57434075438186</v>
      </c>
      <c r="BS56" s="723">
        <v>317.44184727365973</v>
      </c>
      <c r="BT56" s="723">
        <v>133.23743342071103</v>
      </c>
      <c r="BU56" s="723">
        <v>38.293178101559405</v>
      </c>
      <c r="BV56" s="723">
        <v>4.0765931155644468</v>
      </c>
      <c r="BW56" s="723">
        <v>1.8205563572481778</v>
      </c>
      <c r="BX56" s="723">
        <v>1.3487453240367209</v>
      </c>
      <c r="BY56" s="723">
        <v>1.0220565594502176</v>
      </c>
      <c r="BZ56" s="723">
        <v>1.0590502216106195</v>
      </c>
      <c r="CA56" s="723">
        <v>0.68262777854327694</v>
      </c>
      <c r="CB56" s="723">
        <v>0.24557203901206801</v>
      </c>
      <c r="CC56" s="723">
        <v>-3.1832211341465212E-5</v>
      </c>
      <c r="CD56" s="723">
        <v>-9.8178448873481253E-5</v>
      </c>
      <c r="CE56" s="723">
        <v>-1.2121349292435531E-3</v>
      </c>
      <c r="CF56" s="723">
        <v>-1.4497670557600476E-3</v>
      </c>
      <c r="CG56" s="724">
        <v>-1.4743683962265052E-3</v>
      </c>
      <c r="CI56" s="710"/>
    </row>
    <row r="57" spans="1:87" s="709" customFormat="1" x14ac:dyDescent="0.35">
      <c r="A57" s="720"/>
      <c r="B57" s="725" t="s">
        <v>406</v>
      </c>
      <c r="D57" s="722"/>
      <c r="E57" s="722"/>
      <c r="F57" s="722"/>
      <c r="G57" s="722"/>
      <c r="H57" s="722"/>
      <c r="I57" s="722"/>
      <c r="J57" s="722"/>
      <c r="K57" s="722"/>
      <c r="L57" s="722"/>
      <c r="M57" s="722"/>
      <c r="N57" s="722"/>
      <c r="O57" s="722"/>
      <c r="P57" s="722"/>
      <c r="Q57" s="722"/>
      <c r="R57" s="722"/>
      <c r="S57" s="722"/>
      <c r="T57" s="722"/>
      <c r="U57" s="722"/>
      <c r="V57" s="722"/>
      <c r="W57" s="722"/>
      <c r="X57" s="722"/>
      <c r="Y57" s="722"/>
      <c r="Z57" s="722"/>
      <c r="AA57" s="722"/>
      <c r="AB57" s="722"/>
      <c r="AC57" s="722"/>
      <c r="AD57" s="722"/>
      <c r="AE57" s="722"/>
      <c r="AF57" s="722"/>
      <c r="AG57" s="722"/>
      <c r="AH57" s="723">
        <v>5277.459276437181</v>
      </c>
      <c r="AI57" s="723">
        <v>5348.7118012349329</v>
      </c>
      <c r="AJ57" s="723">
        <v>5191.0670373207313</v>
      </c>
      <c r="AK57" s="723">
        <v>5594.6839677056405</v>
      </c>
      <c r="AL57" s="723">
        <v>6058.6619864441636</v>
      </c>
      <c r="AM57" s="723">
        <v>6796.2761457173665</v>
      </c>
      <c r="AN57" s="723">
        <v>7347.2561605661294</v>
      </c>
      <c r="AO57" s="723">
        <v>7641.3717549288858</v>
      </c>
      <c r="AP57" s="723">
        <v>8359.3970540053433</v>
      </c>
      <c r="AQ57" s="723">
        <v>8769.5384554956781</v>
      </c>
      <c r="AR57" s="723">
        <v>9291.7433105450727</v>
      </c>
      <c r="AS57" s="723">
        <v>9819.3047052863276</v>
      </c>
      <c r="AT57" s="723">
        <v>10462.020617304634</v>
      </c>
      <c r="AU57" s="723">
        <v>12214.833983570925</v>
      </c>
      <c r="AV57" s="723">
        <v>13456.239617694044</v>
      </c>
      <c r="AW57" s="723">
        <v>14891.427040811652</v>
      </c>
      <c r="AX57" s="723">
        <v>15969.894172915423</v>
      </c>
      <c r="AY57" s="723">
        <v>544.43573349206054</v>
      </c>
      <c r="AZ57" s="723">
        <v>0</v>
      </c>
      <c r="BA57" s="723">
        <v>0</v>
      </c>
      <c r="BB57" s="723">
        <v>0</v>
      </c>
      <c r="BC57" s="723">
        <v>0</v>
      </c>
      <c r="BD57" s="723">
        <v>0</v>
      </c>
      <c r="BE57" s="723">
        <v>0</v>
      </c>
      <c r="BF57" s="723">
        <v>0</v>
      </c>
      <c r="BG57" s="723">
        <v>0</v>
      </c>
      <c r="BH57" s="723">
        <v>0</v>
      </c>
      <c r="BI57" s="723">
        <v>0</v>
      </c>
      <c r="BJ57" s="723">
        <v>0</v>
      </c>
      <c r="BK57" s="723">
        <v>0</v>
      </c>
      <c r="BL57" s="723">
        <v>0</v>
      </c>
      <c r="BM57" s="723">
        <v>0</v>
      </c>
      <c r="BN57" s="723">
        <v>0</v>
      </c>
      <c r="BO57" s="723">
        <v>0</v>
      </c>
      <c r="BP57" s="723">
        <v>0</v>
      </c>
      <c r="BQ57" s="723">
        <v>0</v>
      </c>
      <c r="BR57" s="723">
        <v>0</v>
      </c>
      <c r="BS57" s="723">
        <v>0</v>
      </c>
      <c r="BT57" s="723">
        <v>0</v>
      </c>
      <c r="BU57" s="723">
        <v>0</v>
      </c>
      <c r="BV57" s="723">
        <v>0</v>
      </c>
      <c r="BW57" s="723">
        <v>0</v>
      </c>
      <c r="BX57" s="723">
        <v>0</v>
      </c>
      <c r="BY57" s="723">
        <v>0</v>
      </c>
      <c r="BZ57" s="723">
        <v>0</v>
      </c>
      <c r="CA57" s="723">
        <v>0</v>
      </c>
      <c r="CB57" s="723">
        <v>0</v>
      </c>
      <c r="CC57" s="723">
        <v>0</v>
      </c>
      <c r="CD57" s="723">
        <v>0</v>
      </c>
      <c r="CE57" s="723">
        <v>0</v>
      </c>
      <c r="CF57" s="723">
        <v>0</v>
      </c>
      <c r="CG57" s="724">
        <v>0</v>
      </c>
      <c r="CI57" s="710"/>
    </row>
    <row r="58" spans="1:87" s="709" customFormat="1" x14ac:dyDescent="0.35">
      <c r="A58" s="720"/>
      <c r="B58" s="725" t="s">
        <v>424</v>
      </c>
      <c r="D58" s="722"/>
      <c r="E58" s="722"/>
      <c r="F58" s="722"/>
      <c r="G58" s="722"/>
      <c r="H58" s="722"/>
      <c r="I58" s="722"/>
      <c r="J58" s="722"/>
      <c r="K58" s="722"/>
      <c r="L58" s="722"/>
      <c r="M58" s="722"/>
      <c r="N58" s="722"/>
      <c r="O58" s="722"/>
      <c r="P58" s="722"/>
      <c r="Q58" s="722"/>
      <c r="R58" s="722"/>
      <c r="S58" s="722"/>
      <c r="T58" s="722"/>
      <c r="U58" s="722"/>
      <c r="V58" s="722"/>
      <c r="W58" s="722"/>
      <c r="X58" s="722"/>
      <c r="Y58" s="722"/>
      <c r="Z58" s="722"/>
      <c r="AA58" s="722"/>
      <c r="AB58" s="722"/>
      <c r="AC58" s="722"/>
      <c r="AD58" s="722"/>
      <c r="AE58" s="722"/>
      <c r="AF58" s="722"/>
      <c r="AG58" s="722"/>
      <c r="AH58" s="723">
        <v>433.5055834216256</v>
      </c>
      <c r="AI58" s="723">
        <v>456.92512874871284</v>
      </c>
      <c r="AJ58" s="723">
        <v>487.50890437446867</v>
      </c>
      <c r="AK58" s="723">
        <v>530.88242029323601</v>
      </c>
      <c r="AL58" s="723">
        <v>585.70869172153243</v>
      </c>
      <c r="AM58" s="723">
        <v>660.74906972252165</v>
      </c>
      <c r="AN58" s="723">
        <v>809.50161246200116</v>
      </c>
      <c r="AO58" s="723">
        <v>865.30646522396069</v>
      </c>
      <c r="AP58" s="723">
        <v>891.01439967250178</v>
      </c>
      <c r="AQ58" s="723">
        <v>872.01869890013631</v>
      </c>
      <c r="AR58" s="723">
        <v>874.65290589267511</v>
      </c>
      <c r="AS58" s="723">
        <v>885.52067806297953</v>
      </c>
      <c r="AT58" s="723">
        <v>1012.2876465711281</v>
      </c>
      <c r="AU58" s="723">
        <v>1327.6278953601779</v>
      </c>
      <c r="AV58" s="723">
        <v>1387.1325123381857</v>
      </c>
      <c r="AW58" s="723">
        <v>1481.6761614393199</v>
      </c>
      <c r="AX58" s="723">
        <v>1607.4284270467658</v>
      </c>
      <c r="AY58" s="723">
        <v>1648.1978191353817</v>
      </c>
      <c r="AZ58" s="723">
        <v>1759.9893583322678</v>
      </c>
      <c r="BA58" s="723">
        <v>1940.96569911343</v>
      </c>
      <c r="BB58" s="723">
        <v>1886.5400291070935</v>
      </c>
      <c r="BC58" s="723">
        <v>1903.6154581486003</v>
      </c>
      <c r="BD58" s="723">
        <v>1899.9816203168007</v>
      </c>
      <c r="BE58" s="723">
        <v>1914.3055527896993</v>
      </c>
      <c r="BF58" s="723">
        <v>1724.6285088602356</v>
      </c>
      <c r="BG58" s="723">
        <v>1648.4431758450125</v>
      </c>
      <c r="BH58" s="723">
        <v>1570.3578039319832</v>
      </c>
      <c r="BI58" s="723">
        <v>1498.3330661015175</v>
      </c>
      <c r="BJ58" s="723">
        <v>1464.4130644149529</v>
      </c>
      <c r="BK58" s="723">
        <v>1421.5679469595157</v>
      </c>
      <c r="BL58" s="723">
        <v>1355.3027279428213</v>
      </c>
      <c r="BM58" s="723">
        <v>1366.1119863859508</v>
      </c>
      <c r="BN58" s="723">
        <v>1313.6902060209627</v>
      </c>
      <c r="BO58" s="723">
        <v>1279.8551669823639</v>
      </c>
      <c r="BP58" s="723">
        <v>1265.4739448671162</v>
      </c>
      <c r="BQ58" s="723">
        <v>1203.7376417063958</v>
      </c>
      <c r="BR58" s="723">
        <v>1016.910313061042</v>
      </c>
      <c r="BS58" s="723">
        <v>644.92790790433889</v>
      </c>
      <c r="BT58" s="723">
        <v>314.66125985655202</v>
      </c>
      <c r="BU58" s="723">
        <v>158.12173061874387</v>
      </c>
      <c r="BV58" s="723">
        <v>125.81822947518418</v>
      </c>
      <c r="BW58" s="723">
        <v>112.60008937632537</v>
      </c>
      <c r="BX58" s="723">
        <v>86.502156032860825</v>
      </c>
      <c r="BY58" s="723">
        <v>75.348117524518329</v>
      </c>
      <c r="BZ58" s="723">
        <v>65.867725026044226</v>
      </c>
      <c r="CA58" s="723">
        <v>60.149194038717013</v>
      </c>
      <c r="CB58" s="723">
        <v>55.558030902127555</v>
      </c>
      <c r="CC58" s="723">
        <v>48.604490365851348</v>
      </c>
      <c r="CD58" s="723">
        <v>42.878641060794834</v>
      </c>
      <c r="CE58" s="723">
        <v>36.188977833459823</v>
      </c>
      <c r="CF58" s="723">
        <v>29.395314447953666</v>
      </c>
      <c r="CG58" s="724">
        <v>22.703790110531507</v>
      </c>
      <c r="CI58" s="710"/>
    </row>
    <row r="59" spans="1:87" s="709" customFormat="1" x14ac:dyDescent="0.35">
      <c r="A59" s="720"/>
      <c r="B59" s="725" t="s">
        <v>593</v>
      </c>
      <c r="D59" s="722"/>
      <c r="E59" s="722"/>
      <c r="F59" s="722"/>
      <c r="G59" s="722"/>
      <c r="H59" s="722"/>
      <c r="I59" s="722"/>
      <c r="J59" s="722"/>
      <c r="K59" s="722"/>
      <c r="L59" s="722"/>
      <c r="M59" s="722"/>
      <c r="N59" s="722"/>
      <c r="O59" s="722"/>
      <c r="P59" s="722"/>
      <c r="Q59" s="722"/>
      <c r="R59" s="722"/>
      <c r="S59" s="722"/>
      <c r="T59" s="722"/>
      <c r="U59" s="722"/>
      <c r="V59" s="722"/>
      <c r="W59" s="722"/>
      <c r="X59" s="722"/>
      <c r="Y59" s="722"/>
      <c r="Z59" s="722"/>
      <c r="AA59" s="722"/>
      <c r="AB59" s="722"/>
      <c r="AC59" s="722"/>
      <c r="AD59" s="722"/>
      <c r="AE59" s="722"/>
      <c r="AF59" s="722"/>
      <c r="AG59" s="722"/>
      <c r="AH59" s="723">
        <v>4372.7519719050924</v>
      </c>
      <c r="AI59" s="723">
        <v>3521.0112862400815</v>
      </c>
      <c r="AJ59" s="723">
        <v>2952.1372542676158</v>
      </c>
      <c r="AK59" s="723">
        <v>2776.9234292261572</v>
      </c>
      <c r="AL59" s="723">
        <v>2107.029968920318</v>
      </c>
      <c r="AM59" s="723">
        <v>962.07968943114429</v>
      </c>
      <c r="AN59" s="723">
        <v>956.99555032584033</v>
      </c>
      <c r="AO59" s="723">
        <v>897.83678346546299</v>
      </c>
      <c r="AP59" s="723">
        <v>559.61957032062389</v>
      </c>
      <c r="AQ59" s="723">
        <v>570.1815255833086</v>
      </c>
      <c r="AR59" s="723">
        <v>530.94759352597498</v>
      </c>
      <c r="AS59" s="723">
        <v>521.31967015614259</v>
      </c>
      <c r="AT59" s="723">
        <v>510.68419326526327</v>
      </c>
      <c r="AU59" s="723">
        <v>609.05179377660033</v>
      </c>
      <c r="AV59" s="723">
        <v>788.78988071065294</v>
      </c>
      <c r="AW59" s="723">
        <v>769.02987309485366</v>
      </c>
      <c r="AX59" s="723">
        <v>708.50794081834363</v>
      </c>
      <c r="AY59" s="723">
        <v>24.107855357582018</v>
      </c>
      <c r="AZ59" s="723">
        <v>0</v>
      </c>
      <c r="BA59" s="723">
        <v>0</v>
      </c>
      <c r="BB59" s="723">
        <v>0</v>
      </c>
      <c r="BC59" s="723">
        <v>0</v>
      </c>
      <c r="BD59" s="723">
        <v>0</v>
      </c>
      <c r="BE59" s="723">
        <v>0</v>
      </c>
      <c r="BF59" s="723">
        <v>0</v>
      </c>
      <c r="BG59" s="723">
        <v>0</v>
      </c>
      <c r="BH59" s="723">
        <v>0</v>
      </c>
      <c r="BI59" s="723">
        <v>0</v>
      </c>
      <c r="BJ59" s="723">
        <v>0</v>
      </c>
      <c r="BK59" s="723">
        <v>0</v>
      </c>
      <c r="BL59" s="723">
        <v>0</v>
      </c>
      <c r="BM59" s="723">
        <v>0</v>
      </c>
      <c r="BN59" s="723">
        <v>0</v>
      </c>
      <c r="BO59" s="723">
        <v>0</v>
      </c>
      <c r="BP59" s="723">
        <v>0</v>
      </c>
      <c r="BQ59" s="723">
        <v>0</v>
      </c>
      <c r="BR59" s="723">
        <v>0</v>
      </c>
      <c r="BS59" s="723">
        <v>0</v>
      </c>
      <c r="BT59" s="723">
        <v>0</v>
      </c>
      <c r="BU59" s="723">
        <v>0</v>
      </c>
      <c r="BV59" s="723">
        <v>0</v>
      </c>
      <c r="BW59" s="723">
        <v>0</v>
      </c>
      <c r="BX59" s="723">
        <v>0</v>
      </c>
      <c r="BY59" s="723">
        <v>0</v>
      </c>
      <c r="BZ59" s="723">
        <v>0</v>
      </c>
      <c r="CA59" s="723">
        <v>0</v>
      </c>
      <c r="CB59" s="723">
        <v>0</v>
      </c>
      <c r="CC59" s="723">
        <v>0</v>
      </c>
      <c r="CD59" s="723">
        <v>0</v>
      </c>
      <c r="CE59" s="723">
        <v>0</v>
      </c>
      <c r="CF59" s="723">
        <v>0</v>
      </c>
      <c r="CG59" s="724">
        <v>0</v>
      </c>
      <c r="CI59" s="710"/>
    </row>
    <row r="60" spans="1:87" s="709" customFormat="1" x14ac:dyDescent="0.35">
      <c r="A60" s="720"/>
      <c r="B60" s="725" t="s">
        <v>594</v>
      </c>
      <c r="D60" s="722"/>
      <c r="E60" s="722"/>
      <c r="F60" s="722"/>
      <c r="G60" s="722"/>
      <c r="H60" s="722"/>
      <c r="I60" s="722"/>
      <c r="J60" s="722"/>
      <c r="K60" s="722"/>
      <c r="L60" s="722"/>
      <c r="M60" s="722"/>
      <c r="N60" s="722"/>
      <c r="O60" s="722"/>
      <c r="P60" s="722"/>
      <c r="Q60" s="722"/>
      <c r="R60" s="722"/>
      <c r="S60" s="722"/>
      <c r="T60" s="722"/>
      <c r="U60" s="722"/>
      <c r="V60" s="722"/>
      <c r="W60" s="722"/>
      <c r="X60" s="722"/>
      <c r="Y60" s="722"/>
      <c r="Z60" s="722"/>
      <c r="AA60" s="722"/>
      <c r="AB60" s="722"/>
      <c r="AC60" s="722"/>
      <c r="AD60" s="722"/>
      <c r="AE60" s="722"/>
      <c r="AF60" s="722"/>
      <c r="AG60" s="722"/>
      <c r="AH60" s="723">
        <v>0</v>
      </c>
      <c r="AI60" s="723">
        <v>0</v>
      </c>
      <c r="AJ60" s="723">
        <v>0</v>
      </c>
      <c r="AK60" s="723">
        <v>0</v>
      </c>
      <c r="AL60" s="723">
        <v>0</v>
      </c>
      <c r="AM60" s="723">
        <v>0</v>
      </c>
      <c r="AN60" s="723">
        <v>0</v>
      </c>
      <c r="AO60" s="723">
        <v>0</v>
      </c>
      <c r="AP60" s="723">
        <v>0</v>
      </c>
      <c r="AQ60" s="723">
        <v>0</v>
      </c>
      <c r="AR60" s="723">
        <v>0</v>
      </c>
      <c r="AS60" s="723">
        <v>0</v>
      </c>
      <c r="AT60" s="723">
        <v>0</v>
      </c>
      <c r="AU60" s="723">
        <v>0</v>
      </c>
      <c r="AV60" s="723">
        <v>0</v>
      </c>
      <c r="AW60" s="723">
        <v>0</v>
      </c>
      <c r="AX60" s="723">
        <v>0</v>
      </c>
      <c r="AY60" s="723">
        <v>0</v>
      </c>
      <c r="AZ60" s="723">
        <v>0</v>
      </c>
      <c r="BA60" s="723">
        <v>0</v>
      </c>
      <c r="BB60" s="723">
        <v>0</v>
      </c>
      <c r="BC60" s="723">
        <v>0</v>
      </c>
      <c r="BD60" s="723">
        <v>0</v>
      </c>
      <c r="BE60" s="723">
        <v>0</v>
      </c>
      <c r="BF60" s="723">
        <v>0</v>
      </c>
      <c r="BG60" s="723">
        <v>0</v>
      </c>
      <c r="BH60" s="723">
        <v>0</v>
      </c>
      <c r="BI60" s="723">
        <v>0</v>
      </c>
      <c r="BJ60" s="723">
        <v>0</v>
      </c>
      <c r="BK60" s="723">
        <v>0</v>
      </c>
      <c r="BL60" s="723">
        <v>0</v>
      </c>
      <c r="BM60" s="723">
        <v>0</v>
      </c>
      <c r="BN60" s="723">
        <v>0</v>
      </c>
      <c r="BO60" s="723">
        <v>0</v>
      </c>
      <c r="BP60" s="723">
        <v>0</v>
      </c>
      <c r="BQ60" s="723">
        <v>0</v>
      </c>
      <c r="BR60" s="723">
        <v>0</v>
      </c>
      <c r="BS60" s="723">
        <v>0</v>
      </c>
      <c r="BT60" s="723">
        <v>0</v>
      </c>
      <c r="BU60" s="723">
        <v>0</v>
      </c>
      <c r="BV60" s="723">
        <v>0</v>
      </c>
      <c r="BW60" s="723">
        <v>1504.2596446905438</v>
      </c>
      <c r="BX60" s="723">
        <v>2463.8499525444513</v>
      </c>
      <c r="BY60" s="723">
        <v>3737.8569312810223</v>
      </c>
      <c r="BZ60" s="723">
        <v>4681.0005957852836</v>
      </c>
      <c r="CA60" s="723">
        <v>6053.8867631639132</v>
      </c>
      <c r="CB60" s="723">
        <v>7697.2128311017959</v>
      </c>
      <c r="CC60" s="723">
        <v>10357.816579319011</v>
      </c>
      <c r="CD60" s="723">
        <v>11518.939713911825</v>
      </c>
      <c r="CE60" s="723">
        <v>11191.380105165414</v>
      </c>
      <c r="CF60" s="723">
        <v>10906.169959652909</v>
      </c>
      <c r="CG60" s="724">
        <v>10711.198063733969</v>
      </c>
      <c r="CI60" s="710"/>
    </row>
    <row r="61" spans="1:87" s="709" customFormat="1" x14ac:dyDescent="0.35">
      <c r="A61" s="720"/>
      <c r="B61" s="725" t="s">
        <v>595</v>
      </c>
      <c r="D61" s="722"/>
      <c r="E61" s="722"/>
      <c r="F61" s="722"/>
      <c r="G61" s="722"/>
      <c r="H61" s="722"/>
      <c r="I61" s="722"/>
      <c r="J61" s="722"/>
      <c r="K61" s="722"/>
      <c r="L61" s="722"/>
      <c r="M61" s="722"/>
      <c r="N61" s="722"/>
      <c r="O61" s="722"/>
      <c r="P61" s="722"/>
      <c r="Q61" s="722"/>
      <c r="R61" s="722"/>
      <c r="S61" s="722"/>
      <c r="T61" s="722"/>
      <c r="U61" s="722"/>
      <c r="V61" s="722"/>
      <c r="W61" s="722"/>
      <c r="X61" s="722"/>
      <c r="Y61" s="722"/>
      <c r="Z61" s="722"/>
      <c r="AA61" s="722"/>
      <c r="AB61" s="722"/>
      <c r="AC61" s="722"/>
      <c r="AD61" s="722"/>
      <c r="AE61" s="722"/>
      <c r="AF61" s="722"/>
      <c r="AG61" s="722"/>
      <c r="AH61" s="723">
        <v>0</v>
      </c>
      <c r="AI61" s="723">
        <v>0</v>
      </c>
      <c r="AJ61" s="723">
        <v>0</v>
      </c>
      <c r="AK61" s="723">
        <v>0</v>
      </c>
      <c r="AL61" s="723">
        <v>0</v>
      </c>
      <c r="AM61" s="723">
        <v>0</v>
      </c>
      <c r="AN61" s="723">
        <v>0</v>
      </c>
      <c r="AO61" s="723">
        <v>0</v>
      </c>
      <c r="AP61" s="723">
        <v>0</v>
      </c>
      <c r="AQ61" s="723">
        <v>0</v>
      </c>
      <c r="AR61" s="723">
        <v>0</v>
      </c>
      <c r="AS61" s="723">
        <v>0</v>
      </c>
      <c r="AT61" s="723">
        <v>0</v>
      </c>
      <c r="AU61" s="723">
        <v>0</v>
      </c>
      <c r="AV61" s="723">
        <v>0</v>
      </c>
      <c r="AW61" s="723">
        <v>0</v>
      </c>
      <c r="AX61" s="723">
        <v>0</v>
      </c>
      <c r="AY61" s="723">
        <v>0</v>
      </c>
      <c r="AZ61" s="723">
        <v>0</v>
      </c>
      <c r="BA61" s="723">
        <v>0</v>
      </c>
      <c r="BB61" s="723">
        <v>0</v>
      </c>
      <c r="BC61" s="723">
        <v>0</v>
      </c>
      <c r="BD61" s="723">
        <v>0</v>
      </c>
      <c r="BE61" s="723">
        <v>0</v>
      </c>
      <c r="BF61" s="723">
        <v>0</v>
      </c>
      <c r="BG61" s="723">
        <v>0</v>
      </c>
      <c r="BH61" s="723">
        <v>0</v>
      </c>
      <c r="BI61" s="723">
        <v>0</v>
      </c>
      <c r="BJ61" s="723">
        <v>0</v>
      </c>
      <c r="BK61" s="723">
        <v>0</v>
      </c>
      <c r="BL61" s="723">
        <v>0</v>
      </c>
      <c r="BM61" s="723">
        <v>0</v>
      </c>
      <c r="BN61" s="723">
        <v>0</v>
      </c>
      <c r="BO61" s="723">
        <v>0</v>
      </c>
      <c r="BP61" s="723">
        <v>0</v>
      </c>
      <c r="BQ61" s="723">
        <v>0</v>
      </c>
      <c r="BR61" s="723">
        <v>11.873992355380794</v>
      </c>
      <c r="BS61" s="723">
        <v>21.854678282684063</v>
      </c>
      <c r="BT61" s="723">
        <v>291.2830654636669</v>
      </c>
      <c r="BU61" s="723">
        <v>546.96691871913924</v>
      </c>
      <c r="BV61" s="723">
        <v>1457.0385326094954</v>
      </c>
      <c r="BW61" s="723">
        <v>2558.1608951976832</v>
      </c>
      <c r="BX61" s="723">
        <v>4398.5428394433366</v>
      </c>
      <c r="BY61" s="723">
        <v>5870.0869016239594</v>
      </c>
      <c r="BZ61" s="723">
        <v>6286.2431612578303</v>
      </c>
      <c r="CA61" s="723">
        <v>7934.8126325071908</v>
      </c>
      <c r="CB61" s="723">
        <v>8968.6642643261985</v>
      </c>
      <c r="CC61" s="723">
        <v>12146.541573115346</v>
      </c>
      <c r="CD61" s="723">
        <v>14743.526137980858</v>
      </c>
      <c r="CE61" s="723">
        <v>15176.140753373244</v>
      </c>
      <c r="CF61" s="723">
        <v>15715.076443754922</v>
      </c>
      <c r="CG61" s="724">
        <v>16319.826060033452</v>
      </c>
      <c r="CI61" s="710"/>
    </row>
    <row r="62" spans="1:87" s="709" customFormat="1" ht="25.5" customHeight="1" x14ac:dyDescent="0.35">
      <c r="A62" s="720"/>
      <c r="B62" s="726" t="s">
        <v>596</v>
      </c>
      <c r="D62" s="722"/>
      <c r="E62" s="722"/>
      <c r="F62" s="722"/>
      <c r="G62" s="722"/>
      <c r="H62" s="722"/>
      <c r="I62" s="722"/>
      <c r="J62" s="722"/>
      <c r="K62" s="722"/>
      <c r="L62" s="722"/>
      <c r="M62" s="722"/>
      <c r="N62" s="722"/>
      <c r="O62" s="722"/>
      <c r="P62" s="722"/>
      <c r="Q62" s="722"/>
      <c r="R62" s="722"/>
      <c r="S62" s="722"/>
      <c r="T62" s="722"/>
      <c r="U62" s="722"/>
      <c r="V62" s="722"/>
      <c r="W62" s="722"/>
      <c r="X62" s="722"/>
      <c r="Y62" s="722"/>
      <c r="Z62" s="722"/>
      <c r="AA62" s="722"/>
      <c r="AB62" s="722"/>
      <c r="AC62" s="722"/>
      <c r="AD62" s="722"/>
      <c r="AE62" s="722"/>
      <c r="AF62" s="722"/>
      <c r="AG62" s="722"/>
      <c r="AH62" s="717">
        <v>11459.62585740645</v>
      </c>
      <c r="AI62" s="717">
        <v>10853.315705219426</v>
      </c>
      <c r="AJ62" s="717">
        <v>10391.162017315064</v>
      </c>
      <c r="AK62" s="717">
        <v>10981.098678219319</v>
      </c>
      <c r="AL62" s="717">
        <v>11212.13781295505</v>
      </c>
      <c r="AM62" s="717">
        <v>11356.170824681582</v>
      </c>
      <c r="AN62" s="717">
        <v>12348.329681623747</v>
      </c>
      <c r="AO62" s="717">
        <v>13051.163678490715</v>
      </c>
      <c r="AP62" s="717">
        <v>14177.564765551047</v>
      </c>
      <c r="AQ62" s="717">
        <v>15167.063151389382</v>
      </c>
      <c r="AR62" s="717">
        <v>17792.061174584767</v>
      </c>
      <c r="AS62" s="717">
        <v>18713.071805177631</v>
      </c>
      <c r="AT62" s="717">
        <v>20130.21240072295</v>
      </c>
      <c r="AU62" s="717">
        <v>23672.0203284688</v>
      </c>
      <c r="AV62" s="717">
        <v>27732.531572902328</v>
      </c>
      <c r="AW62" s="717">
        <v>31977.435096481124</v>
      </c>
      <c r="AX62" s="717">
        <v>35012.89179600327</v>
      </c>
      <c r="AY62" s="717">
        <v>36587.883352854449</v>
      </c>
      <c r="AZ62" s="717">
        <v>37535.471054963797</v>
      </c>
      <c r="BA62" s="717">
        <v>38670.457370122451</v>
      </c>
      <c r="BB62" s="717">
        <v>39160.793561606864</v>
      </c>
      <c r="BC62" s="717">
        <v>39084.705023166636</v>
      </c>
      <c r="BD62" s="717">
        <v>40565.030604077132</v>
      </c>
      <c r="BE62" s="717">
        <v>41918.384967082355</v>
      </c>
      <c r="BF62" s="717">
        <v>41947.878209451155</v>
      </c>
      <c r="BG62" s="717">
        <v>42640.668572459719</v>
      </c>
      <c r="BH62" s="717">
        <v>42253.238849909481</v>
      </c>
      <c r="BI62" s="717">
        <v>42423.432331507225</v>
      </c>
      <c r="BJ62" s="717">
        <v>42703.593710499685</v>
      </c>
      <c r="BK62" s="717">
        <v>44424.696339696296</v>
      </c>
      <c r="BL62" s="717">
        <v>44544.724117145641</v>
      </c>
      <c r="BM62" s="717">
        <v>47278.280502750691</v>
      </c>
      <c r="BN62" s="717">
        <v>47577.737025370552</v>
      </c>
      <c r="BO62" s="717">
        <v>48431.327017305928</v>
      </c>
      <c r="BP62" s="717">
        <v>49509.006643453758</v>
      </c>
      <c r="BQ62" s="717">
        <v>49541.85273829128</v>
      </c>
      <c r="BR62" s="717">
        <v>52506.156833452464</v>
      </c>
      <c r="BS62" s="717">
        <v>54861.632456960389</v>
      </c>
      <c r="BT62" s="717">
        <v>54886.619033332165</v>
      </c>
      <c r="BU62" s="717">
        <v>56927.408104704045</v>
      </c>
      <c r="BV62" s="717">
        <v>57687.954205734393</v>
      </c>
      <c r="BW62" s="717">
        <v>58946.858861853849</v>
      </c>
      <c r="BX62" s="717">
        <v>57536.385719076548</v>
      </c>
      <c r="BY62" s="717">
        <v>61462.565317232169</v>
      </c>
      <c r="BZ62" s="717">
        <v>62696.537678386368</v>
      </c>
      <c r="CA62" s="717">
        <v>70158.811851914172</v>
      </c>
      <c r="CB62" s="717">
        <v>77564.994022829764</v>
      </c>
      <c r="CC62" s="717">
        <v>81160.985560771631</v>
      </c>
      <c r="CD62" s="717">
        <v>85445.250947370645</v>
      </c>
      <c r="CE62" s="717">
        <v>86886.665474949026</v>
      </c>
      <c r="CF62" s="717">
        <v>88393.698126046831</v>
      </c>
      <c r="CG62" s="727">
        <v>90705.37403423732</v>
      </c>
      <c r="CI62" s="710"/>
    </row>
    <row r="63" spans="1:87" s="709" customFormat="1" ht="25.5" customHeight="1" x14ac:dyDescent="0.35">
      <c r="A63" s="720"/>
      <c r="B63" s="728" t="s">
        <v>597</v>
      </c>
      <c r="D63" s="722"/>
      <c r="E63" s="722"/>
      <c r="F63" s="722"/>
      <c r="G63" s="722"/>
      <c r="H63" s="722"/>
      <c r="I63" s="722"/>
      <c r="J63" s="722"/>
      <c r="K63" s="722"/>
      <c r="L63" s="722"/>
      <c r="M63" s="722"/>
      <c r="N63" s="722"/>
      <c r="O63" s="722"/>
      <c r="P63" s="722"/>
      <c r="Q63" s="722"/>
      <c r="R63" s="722"/>
      <c r="S63" s="722"/>
      <c r="T63" s="722"/>
      <c r="U63" s="722"/>
      <c r="V63" s="722"/>
      <c r="W63" s="722"/>
      <c r="X63" s="722"/>
      <c r="Y63" s="722"/>
      <c r="Z63" s="722"/>
      <c r="AA63" s="722"/>
      <c r="AB63" s="722"/>
      <c r="AC63" s="722"/>
      <c r="AD63" s="722"/>
      <c r="AE63" s="722"/>
      <c r="AF63" s="722"/>
      <c r="AG63" s="722"/>
      <c r="AH63" s="723">
        <v>11434.495098947225</v>
      </c>
      <c r="AI63" s="723">
        <v>10831.813346219487</v>
      </c>
      <c r="AJ63" s="723">
        <v>10368.59216063106</v>
      </c>
      <c r="AK63" s="723">
        <v>10956.596412667324</v>
      </c>
      <c r="AL63" s="723">
        <v>11181.711387411075</v>
      </c>
      <c r="AM63" s="723">
        <v>11319.865930740783</v>
      </c>
      <c r="AN63" s="723">
        <v>12310.59867426323</v>
      </c>
      <c r="AO63" s="723">
        <v>13008.874264776763</v>
      </c>
      <c r="AP63" s="723">
        <v>13852.422668828451</v>
      </c>
      <c r="AQ63" s="723">
        <v>14624.291557331619</v>
      </c>
      <c r="AR63" s="723">
        <v>17312.399423313214</v>
      </c>
      <c r="AS63" s="723">
        <v>18243.092750182284</v>
      </c>
      <c r="AT63" s="723">
        <v>19639.059117739573</v>
      </c>
      <c r="AU63" s="723">
        <v>23038.173309167531</v>
      </c>
      <c r="AV63" s="723">
        <v>26984.2711898261</v>
      </c>
      <c r="AW63" s="723">
        <v>31046.698256920437</v>
      </c>
      <c r="AX63" s="723">
        <v>33922.020872684203</v>
      </c>
      <c r="AY63" s="723">
        <v>35347.634644104175</v>
      </c>
      <c r="AZ63" s="723">
        <v>36104.597672252916</v>
      </c>
      <c r="BA63" s="723">
        <v>37220.975777003528</v>
      </c>
      <c r="BB63" s="723">
        <v>37661.15618746508</v>
      </c>
      <c r="BC63" s="723">
        <v>37505.934570960126</v>
      </c>
      <c r="BD63" s="723">
        <v>38467.121238451284</v>
      </c>
      <c r="BE63" s="723">
        <v>39586.96546127156</v>
      </c>
      <c r="BF63" s="723">
        <v>39481.672761192924</v>
      </c>
      <c r="BG63" s="723">
        <v>40120.140670123241</v>
      </c>
      <c r="BH63" s="723">
        <v>39817.842741263747</v>
      </c>
      <c r="BI63" s="723">
        <v>40017.601493763956</v>
      </c>
      <c r="BJ63" s="723">
        <v>40318.153319141224</v>
      </c>
      <c r="BK63" s="723">
        <v>41950.361336393151</v>
      </c>
      <c r="BL63" s="723">
        <v>42040.163612299424</v>
      </c>
      <c r="BM63" s="723">
        <v>44567.026038761273</v>
      </c>
      <c r="BN63" s="723">
        <v>44678.529507905158</v>
      </c>
      <c r="BO63" s="723">
        <v>45286.989534806395</v>
      </c>
      <c r="BP63" s="723">
        <v>46033.85817808022</v>
      </c>
      <c r="BQ63" s="723">
        <v>45836.949344432047</v>
      </c>
      <c r="BR63" s="723">
        <v>48487.973056618132</v>
      </c>
      <c r="BS63" s="723">
        <v>50509.206115395806</v>
      </c>
      <c r="BT63" s="723">
        <v>50434.679015205278</v>
      </c>
      <c r="BU63" s="723">
        <v>52189.473074723435</v>
      </c>
      <c r="BV63" s="723">
        <v>52770.677167777976</v>
      </c>
      <c r="BW63" s="723">
        <v>54144.548359876739</v>
      </c>
      <c r="BX63" s="723">
        <v>52848.21123310706</v>
      </c>
      <c r="BY63" s="723">
        <v>56646.383006600452</v>
      </c>
      <c r="BZ63" s="723">
        <v>57693.876798905803</v>
      </c>
      <c r="CA63" s="723">
        <v>64747.9469731465</v>
      </c>
      <c r="CB63" s="723">
        <v>71640.816258848121</v>
      </c>
      <c r="CC63" s="723">
        <v>75283.972559355723</v>
      </c>
      <c r="CD63" s="723">
        <v>79231.230150025673</v>
      </c>
      <c r="CE63" s="723">
        <v>80633.848476399799</v>
      </c>
      <c r="CF63" s="723">
        <v>82078.274921062548</v>
      </c>
      <c r="CG63" s="724">
        <v>84223.093230291459</v>
      </c>
      <c r="CI63" s="710"/>
    </row>
    <row r="64" spans="1:87" s="709" customFormat="1" ht="25.5" customHeight="1" x14ac:dyDescent="0.35">
      <c r="A64" s="720"/>
      <c r="B64" s="728" t="s">
        <v>598</v>
      </c>
      <c r="D64" s="722"/>
      <c r="E64" s="722"/>
      <c r="F64" s="722"/>
      <c r="G64" s="722"/>
      <c r="H64" s="722"/>
      <c r="I64" s="722"/>
      <c r="J64" s="722"/>
      <c r="K64" s="722"/>
      <c r="L64" s="722"/>
      <c r="M64" s="722"/>
      <c r="N64" s="722"/>
      <c r="O64" s="722"/>
      <c r="P64" s="722"/>
      <c r="Q64" s="722"/>
      <c r="R64" s="722"/>
      <c r="S64" s="722"/>
      <c r="T64" s="722"/>
      <c r="U64" s="722"/>
      <c r="V64" s="722"/>
      <c r="W64" s="722"/>
      <c r="X64" s="722"/>
      <c r="Y64" s="722"/>
      <c r="Z64" s="722"/>
      <c r="AA64" s="722"/>
      <c r="AB64" s="722"/>
      <c r="AC64" s="722"/>
      <c r="AD64" s="722"/>
      <c r="AE64" s="722"/>
      <c r="AF64" s="722"/>
      <c r="AG64" s="722"/>
      <c r="AH64" s="723">
        <v>25.130758459224673</v>
      </c>
      <c r="AI64" s="723">
        <v>21.502358999939428</v>
      </c>
      <c r="AJ64" s="723">
        <v>22.569856684003177</v>
      </c>
      <c r="AK64" s="723">
        <v>24.502265551995507</v>
      </c>
      <c r="AL64" s="723">
        <v>30.426425543975711</v>
      </c>
      <c r="AM64" s="723">
        <v>36.304893940797896</v>
      </c>
      <c r="AN64" s="723">
        <v>37.731007360517005</v>
      </c>
      <c r="AO64" s="723">
        <v>42.289413713952968</v>
      </c>
      <c r="AP64" s="723">
        <v>325.14209672259716</v>
      </c>
      <c r="AQ64" s="723">
        <v>542.77159405776251</v>
      </c>
      <c r="AR64" s="723">
        <v>479.66175127155412</v>
      </c>
      <c r="AS64" s="723">
        <v>469.97905499534977</v>
      </c>
      <c r="AT64" s="723">
        <v>491.15328298337465</v>
      </c>
      <c r="AU64" s="723">
        <v>633.8470193012663</v>
      </c>
      <c r="AV64" s="723">
        <v>748.26038307622639</v>
      </c>
      <c r="AW64" s="723">
        <v>930.7368395606893</v>
      </c>
      <c r="AX64" s="723">
        <v>1090.8709233190741</v>
      </c>
      <c r="AY64" s="723">
        <v>1240.2487087502716</v>
      </c>
      <c r="AZ64" s="723">
        <v>1430.8733827108763</v>
      </c>
      <c r="BA64" s="723">
        <v>1449.4815931189228</v>
      </c>
      <c r="BB64" s="723">
        <v>1499.637374141784</v>
      </c>
      <c r="BC64" s="723">
        <v>1578.7704522065185</v>
      </c>
      <c r="BD64" s="723">
        <v>2097.9093656258492</v>
      </c>
      <c r="BE64" s="723">
        <v>2331.4195058107894</v>
      </c>
      <c r="BF64" s="723">
        <v>2466.2054482582312</v>
      </c>
      <c r="BG64" s="723">
        <v>2520.5279023364828</v>
      </c>
      <c r="BH64" s="723">
        <v>2435.3961086457384</v>
      </c>
      <c r="BI64" s="723">
        <v>2405.8308377432722</v>
      </c>
      <c r="BJ64" s="723">
        <v>2385.4403913584597</v>
      </c>
      <c r="BK64" s="723">
        <v>2474.3350033031365</v>
      </c>
      <c r="BL64" s="723">
        <v>2504.5605048462198</v>
      </c>
      <c r="BM64" s="723">
        <v>2711.2544639894159</v>
      </c>
      <c r="BN64" s="723">
        <v>2899.2075174653974</v>
      </c>
      <c r="BO64" s="723">
        <v>3144.3374824995367</v>
      </c>
      <c r="BP64" s="723">
        <v>3475.148465373547</v>
      </c>
      <c r="BQ64" s="723">
        <v>3704.9033938592356</v>
      </c>
      <c r="BR64" s="723">
        <v>4018.1837768343321</v>
      </c>
      <c r="BS64" s="723">
        <v>4352.4263415645855</v>
      </c>
      <c r="BT64" s="723">
        <v>4451.9400181268811</v>
      </c>
      <c r="BU64" s="723">
        <v>4737.9350299806028</v>
      </c>
      <c r="BV64" s="723">
        <v>4917.2770379564108</v>
      </c>
      <c r="BW64" s="723">
        <v>4802.310501977111</v>
      </c>
      <c r="BX64" s="723">
        <v>4688.1744859694882</v>
      </c>
      <c r="BY64" s="723">
        <v>4816.1823106317188</v>
      </c>
      <c r="BZ64" s="723">
        <v>5002.6608794805597</v>
      </c>
      <c r="CA64" s="723">
        <v>5410.8648787676748</v>
      </c>
      <c r="CB64" s="723">
        <v>5924.1777639816391</v>
      </c>
      <c r="CC64" s="723">
        <v>5877.0130014159022</v>
      </c>
      <c r="CD64" s="723">
        <v>6214.0207973449742</v>
      </c>
      <c r="CE64" s="723">
        <v>6252.8169985492414</v>
      </c>
      <c r="CF64" s="723">
        <v>6315.423204984274</v>
      </c>
      <c r="CG64" s="724">
        <v>6482.2808039458569</v>
      </c>
      <c r="CI64" s="710"/>
    </row>
    <row r="65" spans="1:87" s="709" customFormat="1" x14ac:dyDescent="0.35">
      <c r="A65" s="720"/>
      <c r="B65" s="729" t="s">
        <v>599</v>
      </c>
      <c r="D65" s="722"/>
      <c r="E65" s="722"/>
      <c r="F65" s="722"/>
      <c r="G65" s="722"/>
      <c r="H65" s="722"/>
      <c r="I65" s="722"/>
      <c r="J65" s="722"/>
      <c r="K65" s="722"/>
      <c r="L65" s="722"/>
      <c r="M65" s="722"/>
      <c r="N65" s="722"/>
      <c r="O65" s="722"/>
      <c r="P65" s="722"/>
      <c r="Q65" s="722"/>
      <c r="R65" s="722"/>
      <c r="S65" s="722"/>
      <c r="T65" s="722"/>
      <c r="U65" s="722"/>
      <c r="V65" s="722"/>
      <c r="W65" s="722"/>
      <c r="X65" s="722"/>
      <c r="Y65" s="722"/>
      <c r="Z65" s="722"/>
      <c r="AA65" s="722"/>
      <c r="AB65" s="722"/>
      <c r="AC65" s="722"/>
      <c r="AD65" s="722"/>
      <c r="AE65" s="722"/>
      <c r="AF65" s="722"/>
      <c r="AG65" s="722"/>
      <c r="AH65" s="723">
        <v>25.130758459224673</v>
      </c>
      <c r="AI65" s="723">
        <v>21.502358999939428</v>
      </c>
      <c r="AJ65" s="723">
        <v>22.569856684003177</v>
      </c>
      <c r="AK65" s="723">
        <v>24.502265551995507</v>
      </c>
      <c r="AL65" s="723">
        <v>30.426425543975711</v>
      </c>
      <c r="AM65" s="723">
        <v>36.304893940797896</v>
      </c>
      <c r="AN65" s="723">
        <v>37.731007360517005</v>
      </c>
      <c r="AO65" s="723">
        <v>42.289413713952968</v>
      </c>
      <c r="AP65" s="723">
        <v>325.14209672259716</v>
      </c>
      <c r="AQ65" s="723">
        <v>542.77159405776251</v>
      </c>
      <c r="AR65" s="723">
        <v>479.66175127155412</v>
      </c>
      <c r="AS65" s="723">
        <v>469.97905499534977</v>
      </c>
      <c r="AT65" s="723">
        <v>491.15328298337465</v>
      </c>
      <c r="AU65" s="723">
        <v>633.8470193012663</v>
      </c>
      <c r="AV65" s="723">
        <v>748.26038307622639</v>
      </c>
      <c r="AW65" s="723">
        <v>930.7368395606893</v>
      </c>
      <c r="AX65" s="723">
        <v>1090.8709233190741</v>
      </c>
      <c r="AY65" s="723">
        <v>1240.2487087502716</v>
      </c>
      <c r="AZ65" s="723">
        <v>1430.8733827108763</v>
      </c>
      <c r="BA65" s="723">
        <v>1449.4815931189228</v>
      </c>
      <c r="BB65" s="723">
        <v>1499.637374141784</v>
      </c>
      <c r="BC65" s="723">
        <v>1578.7704522065185</v>
      </c>
      <c r="BD65" s="723">
        <v>1624.2279341244496</v>
      </c>
      <c r="BE65" s="723">
        <v>1715.6684746483809</v>
      </c>
      <c r="BF65" s="723">
        <v>1788.4950799533979</v>
      </c>
      <c r="BG65" s="723">
        <v>1855.5855627653827</v>
      </c>
      <c r="BH65" s="723">
        <v>1874.0952105820693</v>
      </c>
      <c r="BI65" s="723">
        <v>1912.6527307902343</v>
      </c>
      <c r="BJ65" s="723">
        <v>1914.615683117386</v>
      </c>
      <c r="BK65" s="723">
        <v>2025.3584667002647</v>
      </c>
      <c r="BL65" s="723">
        <v>2081.5968064555232</v>
      </c>
      <c r="BM65" s="723">
        <v>2252.7161248328257</v>
      </c>
      <c r="BN65" s="723">
        <v>2325.0168875496493</v>
      </c>
      <c r="BO65" s="723">
        <v>2518.4448173048522</v>
      </c>
      <c r="BP65" s="723">
        <v>2749.9686935754789</v>
      </c>
      <c r="BQ65" s="723">
        <v>2923.8621408264376</v>
      </c>
      <c r="BR65" s="723">
        <v>3208.0193730132496</v>
      </c>
      <c r="BS65" s="723">
        <v>3495.8546695196374</v>
      </c>
      <c r="BT65" s="723">
        <v>3581.8664572595867</v>
      </c>
      <c r="BU65" s="723">
        <v>3741.9682293517494</v>
      </c>
      <c r="BV65" s="723">
        <v>3736.0023802597648</v>
      </c>
      <c r="BW65" s="723">
        <v>3720.101410807285</v>
      </c>
      <c r="BX65" s="723">
        <v>3648.0583762143233</v>
      </c>
      <c r="BY65" s="723">
        <v>3713.1908754146407</v>
      </c>
      <c r="BZ65" s="723">
        <v>3665.9799949918424</v>
      </c>
      <c r="CA65" s="723">
        <v>3982.5470347607411</v>
      </c>
      <c r="CB65" s="723">
        <v>4339.3319698405276</v>
      </c>
      <c r="CC65" s="723">
        <v>4465.1792983377791</v>
      </c>
      <c r="CD65" s="723">
        <v>4703.4753847204929</v>
      </c>
      <c r="CE65" s="723">
        <v>4709.6972868066123</v>
      </c>
      <c r="CF65" s="723">
        <v>4688.4946943732402</v>
      </c>
      <c r="CG65" s="724">
        <v>4750.2394743194536</v>
      </c>
      <c r="CI65" s="710"/>
    </row>
    <row r="66" spans="1:87" s="709" customFormat="1" x14ac:dyDescent="0.35">
      <c r="A66" s="720"/>
      <c r="B66" s="730" t="s">
        <v>600</v>
      </c>
      <c r="D66" s="722"/>
      <c r="E66" s="722"/>
      <c r="F66" s="722"/>
      <c r="G66" s="722"/>
      <c r="H66" s="722"/>
      <c r="I66" s="722"/>
      <c r="J66" s="722"/>
      <c r="K66" s="722"/>
      <c r="L66" s="722"/>
      <c r="M66" s="722"/>
      <c r="N66" s="722"/>
      <c r="O66" s="722"/>
      <c r="P66" s="722"/>
      <c r="Q66" s="722"/>
      <c r="R66" s="722"/>
      <c r="S66" s="722"/>
      <c r="T66" s="722"/>
      <c r="U66" s="722"/>
      <c r="V66" s="722"/>
      <c r="W66" s="722"/>
      <c r="X66" s="722"/>
      <c r="Y66" s="722"/>
      <c r="Z66" s="722"/>
      <c r="AA66" s="722"/>
      <c r="AB66" s="722"/>
      <c r="AC66" s="722"/>
      <c r="AD66" s="722"/>
      <c r="AE66" s="722"/>
      <c r="AF66" s="722"/>
      <c r="AG66" s="722"/>
      <c r="AH66" s="723">
        <v>0</v>
      </c>
      <c r="AI66" s="723">
        <v>0</v>
      </c>
      <c r="AJ66" s="723">
        <v>0</v>
      </c>
      <c r="AK66" s="723">
        <v>0</v>
      </c>
      <c r="AL66" s="723">
        <v>0</v>
      </c>
      <c r="AM66" s="723">
        <v>0</v>
      </c>
      <c r="AN66" s="723">
        <v>0</v>
      </c>
      <c r="AO66" s="723">
        <v>0</v>
      </c>
      <c r="AP66" s="723">
        <v>0</v>
      </c>
      <c r="AQ66" s="723">
        <v>0</v>
      </c>
      <c r="AR66" s="723">
        <v>0</v>
      </c>
      <c r="AS66" s="723">
        <v>0</v>
      </c>
      <c r="AT66" s="723">
        <v>0</v>
      </c>
      <c r="AU66" s="723">
        <v>0</v>
      </c>
      <c r="AV66" s="723">
        <v>0</v>
      </c>
      <c r="AW66" s="723">
        <v>0</v>
      </c>
      <c r="AX66" s="723">
        <v>0</v>
      </c>
      <c r="AY66" s="723">
        <v>0</v>
      </c>
      <c r="AZ66" s="723">
        <v>0</v>
      </c>
      <c r="BA66" s="723">
        <v>0</v>
      </c>
      <c r="BB66" s="723">
        <v>0</v>
      </c>
      <c r="BC66" s="723">
        <v>0</v>
      </c>
      <c r="BD66" s="723">
        <v>473.68143150139946</v>
      </c>
      <c r="BE66" s="723">
        <v>615.75103116240837</v>
      </c>
      <c r="BF66" s="723">
        <v>677.71036830483331</v>
      </c>
      <c r="BG66" s="723">
        <v>664.94233957110055</v>
      </c>
      <c r="BH66" s="723">
        <v>561.30089806366902</v>
      </c>
      <c r="BI66" s="723">
        <v>493.17810695303774</v>
      </c>
      <c r="BJ66" s="723">
        <v>470.82470824107367</v>
      </c>
      <c r="BK66" s="723">
        <v>448.97653660287193</v>
      </c>
      <c r="BL66" s="723">
        <v>422.96369839069678</v>
      </c>
      <c r="BM66" s="723">
        <v>458.53833915658976</v>
      </c>
      <c r="BN66" s="723">
        <v>574.1906299157481</v>
      </c>
      <c r="BO66" s="723">
        <v>625.89266519468458</v>
      </c>
      <c r="BP66" s="723">
        <v>725.17977179806803</v>
      </c>
      <c r="BQ66" s="723">
        <v>781.04125303279818</v>
      </c>
      <c r="BR66" s="723">
        <v>809.88503143477067</v>
      </c>
      <c r="BS66" s="723">
        <v>854.41707671677784</v>
      </c>
      <c r="BT66" s="723">
        <v>841.17885884330474</v>
      </c>
      <c r="BU66" s="723">
        <v>892.01197287168338</v>
      </c>
      <c r="BV66" s="723">
        <v>867.23529416167571</v>
      </c>
      <c r="BW66" s="723">
        <v>806.85810538646206</v>
      </c>
      <c r="BX66" s="723">
        <v>597.75471940502769</v>
      </c>
      <c r="BY66" s="723">
        <v>484.19439300455571</v>
      </c>
      <c r="BZ66" s="723">
        <v>568.37812220229</v>
      </c>
      <c r="CA66" s="723">
        <v>433.18131115056212</v>
      </c>
      <c r="CB66" s="723">
        <v>187.91861244909481</v>
      </c>
      <c r="CC66" s="723">
        <v>1.3673427134831773E-2</v>
      </c>
      <c r="CD66" s="723">
        <v>-0.110994601442625</v>
      </c>
      <c r="CE66" s="723">
        <v>-1.3703662556275427</v>
      </c>
      <c r="CF66" s="723">
        <v>-1.6390187295187446</v>
      </c>
      <c r="CG66" s="724">
        <v>-1.6668315133970846</v>
      </c>
      <c r="CI66" s="710"/>
    </row>
    <row r="67" spans="1:87" s="709" customFormat="1" x14ac:dyDescent="0.35">
      <c r="A67" s="720"/>
      <c r="B67" s="730" t="s">
        <v>601</v>
      </c>
      <c r="D67" s="722"/>
      <c r="E67" s="722"/>
      <c r="F67" s="722"/>
      <c r="G67" s="722"/>
      <c r="H67" s="722"/>
      <c r="I67" s="722"/>
      <c r="J67" s="722"/>
      <c r="K67" s="722"/>
      <c r="L67" s="722"/>
      <c r="M67" s="722"/>
      <c r="N67" s="722"/>
      <c r="O67" s="722"/>
      <c r="P67" s="722"/>
      <c r="Q67" s="722"/>
      <c r="R67" s="722"/>
      <c r="S67" s="722"/>
      <c r="T67" s="722"/>
      <c r="U67" s="722"/>
      <c r="V67" s="722"/>
      <c r="W67" s="722"/>
      <c r="X67" s="722"/>
      <c r="Y67" s="722"/>
      <c r="Z67" s="722"/>
      <c r="AA67" s="722"/>
      <c r="AB67" s="722"/>
      <c r="AC67" s="722"/>
      <c r="AD67" s="722"/>
      <c r="AE67" s="722"/>
      <c r="AF67" s="722"/>
      <c r="AG67" s="722"/>
      <c r="AH67" s="723">
        <v>0</v>
      </c>
      <c r="AI67" s="723">
        <v>0</v>
      </c>
      <c r="AJ67" s="723">
        <v>0</v>
      </c>
      <c r="AK67" s="723">
        <v>0</v>
      </c>
      <c r="AL67" s="723">
        <v>0</v>
      </c>
      <c r="AM67" s="723">
        <v>0</v>
      </c>
      <c r="AN67" s="723">
        <v>0</v>
      </c>
      <c r="AO67" s="723">
        <v>0</v>
      </c>
      <c r="AP67" s="723">
        <v>0</v>
      </c>
      <c r="AQ67" s="723">
        <v>0</v>
      </c>
      <c r="AR67" s="723">
        <v>0</v>
      </c>
      <c r="AS67" s="723">
        <v>0</v>
      </c>
      <c r="AT67" s="723">
        <v>0</v>
      </c>
      <c r="AU67" s="723">
        <v>0</v>
      </c>
      <c r="AV67" s="723">
        <v>0</v>
      </c>
      <c r="AW67" s="723">
        <v>0</v>
      </c>
      <c r="AX67" s="723">
        <v>0</v>
      </c>
      <c r="AY67" s="723">
        <v>0</v>
      </c>
      <c r="AZ67" s="723">
        <v>0</v>
      </c>
      <c r="BA67" s="723">
        <v>0</v>
      </c>
      <c r="BB67" s="723">
        <v>0</v>
      </c>
      <c r="BC67" s="723">
        <v>0</v>
      </c>
      <c r="BD67" s="723">
        <v>0</v>
      </c>
      <c r="BE67" s="723">
        <v>0</v>
      </c>
      <c r="BF67" s="723">
        <v>0</v>
      </c>
      <c r="BG67" s="723">
        <v>0</v>
      </c>
      <c r="BH67" s="723">
        <v>0</v>
      </c>
      <c r="BI67" s="723">
        <v>0</v>
      </c>
      <c r="BJ67" s="723">
        <v>0</v>
      </c>
      <c r="BK67" s="723">
        <v>0</v>
      </c>
      <c r="BL67" s="723">
        <v>0</v>
      </c>
      <c r="BM67" s="723">
        <v>0</v>
      </c>
      <c r="BN67" s="723">
        <v>0</v>
      </c>
      <c r="BO67" s="723">
        <v>0</v>
      </c>
      <c r="BP67" s="723">
        <v>0</v>
      </c>
      <c r="BQ67" s="723">
        <v>0</v>
      </c>
      <c r="BR67" s="723">
        <v>0.27937238631152289</v>
      </c>
      <c r="BS67" s="723">
        <v>2.1545953281696129</v>
      </c>
      <c r="BT67" s="723">
        <v>28.894702023989353</v>
      </c>
      <c r="BU67" s="723">
        <v>103.95482775717056</v>
      </c>
      <c r="BV67" s="723">
        <v>314.03936353497073</v>
      </c>
      <c r="BW67" s="723">
        <v>275.35098578336471</v>
      </c>
      <c r="BX67" s="723">
        <v>442.36139035013781</v>
      </c>
      <c r="BY67" s="723">
        <v>618.79704221252246</v>
      </c>
      <c r="BZ67" s="723">
        <v>768.30276228642742</v>
      </c>
      <c r="CA67" s="723">
        <v>995.1365328563719</v>
      </c>
      <c r="CB67" s="723">
        <v>1396.9271816920168</v>
      </c>
      <c r="CC67" s="723">
        <v>1411.8200296509888</v>
      </c>
      <c r="CD67" s="723">
        <v>1510.656407225923</v>
      </c>
      <c r="CE67" s="723">
        <v>1544.4900779982563</v>
      </c>
      <c r="CF67" s="723">
        <v>1628.5675293405523</v>
      </c>
      <c r="CG67" s="724">
        <v>1733.7081611398005</v>
      </c>
      <c r="CI67" s="710"/>
    </row>
    <row r="68" spans="1:87" s="709" customFormat="1" ht="22" customHeight="1" x14ac:dyDescent="0.35">
      <c r="A68" s="720"/>
      <c r="B68" s="726" t="s">
        <v>602</v>
      </c>
      <c r="D68" s="722"/>
      <c r="E68" s="722"/>
      <c r="F68" s="722"/>
      <c r="G68" s="722"/>
      <c r="H68" s="722"/>
      <c r="I68" s="722"/>
      <c r="J68" s="722"/>
      <c r="K68" s="722"/>
      <c r="L68" s="722"/>
      <c r="M68" s="722"/>
      <c r="N68" s="722"/>
      <c r="O68" s="722"/>
      <c r="P68" s="722"/>
      <c r="Q68" s="722"/>
      <c r="R68" s="722"/>
      <c r="S68" s="722"/>
      <c r="T68" s="722"/>
      <c r="U68" s="722"/>
      <c r="V68" s="722"/>
      <c r="W68" s="722"/>
      <c r="X68" s="722"/>
      <c r="Y68" s="722"/>
      <c r="Z68" s="722"/>
      <c r="AA68" s="722"/>
      <c r="AB68" s="722"/>
      <c r="AC68" s="722"/>
      <c r="AD68" s="722"/>
      <c r="AE68" s="722"/>
      <c r="AF68" s="722"/>
      <c r="AG68" s="722"/>
      <c r="AH68" s="717">
        <v>13372.687082238304</v>
      </c>
      <c r="AI68" s="717">
        <v>12688.618099472984</v>
      </c>
      <c r="AJ68" s="717">
        <v>12204.042502037726</v>
      </c>
      <c r="AK68" s="717">
        <v>12960.828331174311</v>
      </c>
      <c r="AL68" s="717">
        <v>13304.805078464697</v>
      </c>
      <c r="AM68" s="717">
        <v>13558.807155643293</v>
      </c>
      <c r="AN68" s="717">
        <v>14553.193202411079</v>
      </c>
      <c r="AO68" s="717">
        <v>15313.188108783452</v>
      </c>
      <c r="AP68" s="717">
        <v>16515.980059748515</v>
      </c>
      <c r="AQ68" s="717">
        <v>17428.512632712642</v>
      </c>
      <c r="AR68" s="717">
        <v>19820.023197337861</v>
      </c>
      <c r="AS68" s="717">
        <v>20851.267662226157</v>
      </c>
      <c r="AT68" s="717">
        <v>22491.001736698909</v>
      </c>
      <c r="AU68" s="717">
        <v>26354.126652097981</v>
      </c>
      <c r="AV68" s="717">
        <v>30745.685080160187</v>
      </c>
      <c r="AW68" s="717">
        <v>35453.485940699567</v>
      </c>
      <c r="AX68" s="717">
        <v>39049.803690737514</v>
      </c>
      <c r="AY68" s="717">
        <v>40958.92514188229</v>
      </c>
      <c r="AZ68" s="717">
        <v>42160.959853366214</v>
      </c>
      <c r="BA68" s="717">
        <v>43596.875314678262</v>
      </c>
      <c r="BB68" s="717">
        <v>44404.12493628596</v>
      </c>
      <c r="BC68" s="717">
        <v>44584.594327575782</v>
      </c>
      <c r="BD68" s="717">
        <v>46323.846698054025</v>
      </c>
      <c r="BE68" s="717">
        <v>48039.827383443851</v>
      </c>
      <c r="BF68" s="717">
        <v>48794.347847316138</v>
      </c>
      <c r="BG68" s="717">
        <v>49279.021350300885</v>
      </c>
      <c r="BH68" s="717">
        <v>49121.315317517372</v>
      </c>
      <c r="BI68" s="717">
        <v>49555.202092094492</v>
      </c>
      <c r="BJ68" s="717">
        <v>50122.622966296782</v>
      </c>
      <c r="BK68" s="717">
        <v>52050.020544053601</v>
      </c>
      <c r="BL68" s="717">
        <v>53318.601421194144</v>
      </c>
      <c r="BM68" s="717">
        <v>57174.577307586667</v>
      </c>
      <c r="BN68" s="717">
        <v>57983.742096589172</v>
      </c>
      <c r="BO68" s="717">
        <v>59324.986157213229</v>
      </c>
      <c r="BP68" s="717">
        <v>60853.603648076583</v>
      </c>
      <c r="BQ68" s="717">
        <v>61032.122878489361</v>
      </c>
      <c r="BR68" s="717">
        <v>64711.300846922553</v>
      </c>
      <c r="BS68" s="717">
        <v>67516.730663026799</v>
      </c>
      <c r="BT68" s="717">
        <v>67259.474935922</v>
      </c>
      <c r="BU68" s="717">
        <v>69091.522889192463</v>
      </c>
      <c r="BV68" s="717">
        <v>69570.466171955413</v>
      </c>
      <c r="BW68" s="717">
        <v>71078.706972047905</v>
      </c>
      <c r="BX68" s="717">
        <v>69543.312598821722</v>
      </c>
      <c r="BY68" s="717">
        <v>74811.752736300492</v>
      </c>
      <c r="BZ68" s="717">
        <v>78145.843680323756</v>
      </c>
      <c r="CA68" s="717">
        <v>86615.88221587817</v>
      </c>
      <c r="CB68" s="717">
        <v>92763.08701303885</v>
      </c>
      <c r="CC68" s="717">
        <v>96347.114571740545</v>
      </c>
      <c r="CD68" s="717">
        <v>101610.37581511635</v>
      </c>
      <c r="CE68" s="717">
        <v>103605.05543548685</v>
      </c>
      <c r="CF68" s="717">
        <v>105668.20762912768</v>
      </c>
      <c r="CG68" s="727">
        <v>108567.35313316809</v>
      </c>
      <c r="CI68" s="710"/>
    </row>
    <row r="69" spans="1:87" s="709" customFormat="1" ht="25.5" customHeight="1" x14ac:dyDescent="0.35">
      <c r="A69" s="720"/>
      <c r="B69" s="721" t="s">
        <v>603</v>
      </c>
      <c r="D69" s="722"/>
      <c r="E69" s="722"/>
      <c r="F69" s="722"/>
      <c r="G69" s="722"/>
      <c r="H69" s="722"/>
      <c r="I69" s="722"/>
      <c r="J69" s="722"/>
      <c r="K69" s="722"/>
      <c r="L69" s="722"/>
      <c r="M69" s="722"/>
      <c r="N69" s="722"/>
      <c r="O69" s="722"/>
      <c r="P69" s="722"/>
      <c r="Q69" s="722"/>
      <c r="R69" s="722"/>
      <c r="S69" s="722"/>
      <c r="T69" s="722"/>
      <c r="U69" s="722"/>
      <c r="V69" s="722"/>
      <c r="W69" s="722"/>
      <c r="X69" s="722"/>
      <c r="Y69" s="722"/>
      <c r="Z69" s="722"/>
      <c r="AA69" s="722"/>
      <c r="AB69" s="722"/>
      <c r="AC69" s="722"/>
      <c r="AD69" s="722"/>
      <c r="AE69" s="722"/>
      <c r="AF69" s="722"/>
      <c r="AG69" s="722"/>
      <c r="AH69" s="723">
        <v>11459.62585740645</v>
      </c>
      <c r="AI69" s="723">
        <v>10853.315705219426</v>
      </c>
      <c r="AJ69" s="723">
        <v>10391.162017315064</v>
      </c>
      <c r="AK69" s="723">
        <v>10981.098678219319</v>
      </c>
      <c r="AL69" s="723">
        <v>11212.13781295505</v>
      </c>
      <c r="AM69" s="723">
        <v>11356.170824681582</v>
      </c>
      <c r="AN69" s="723">
        <v>12348.329681623747</v>
      </c>
      <c r="AO69" s="723">
        <v>13051.163678490715</v>
      </c>
      <c r="AP69" s="723">
        <v>14177.564765551047</v>
      </c>
      <c r="AQ69" s="723">
        <v>15167.063151389382</v>
      </c>
      <c r="AR69" s="723">
        <v>17792.061174584767</v>
      </c>
      <c r="AS69" s="723">
        <v>18713.071805177631</v>
      </c>
      <c r="AT69" s="723">
        <v>20130.21240072295</v>
      </c>
      <c r="AU69" s="723">
        <v>23672.0203284688</v>
      </c>
      <c r="AV69" s="723">
        <v>27732.531572902328</v>
      </c>
      <c r="AW69" s="723">
        <v>31977.435096481124</v>
      </c>
      <c r="AX69" s="723">
        <v>35012.89179600327</v>
      </c>
      <c r="AY69" s="723">
        <v>36587.883352854449</v>
      </c>
      <c r="AZ69" s="723">
        <v>37535.471054963797</v>
      </c>
      <c r="BA69" s="723">
        <v>38670.457370122451</v>
      </c>
      <c r="BB69" s="723">
        <v>39160.793561606864</v>
      </c>
      <c r="BC69" s="723">
        <v>39084.705023166636</v>
      </c>
      <c r="BD69" s="723">
        <v>40565.030604077132</v>
      </c>
      <c r="BE69" s="723">
        <v>41918.384967082355</v>
      </c>
      <c r="BF69" s="723">
        <v>41947.878209451155</v>
      </c>
      <c r="BG69" s="723">
        <v>42640.668572459719</v>
      </c>
      <c r="BH69" s="723">
        <v>42253.238849909481</v>
      </c>
      <c r="BI69" s="723">
        <v>42423.432331507225</v>
      </c>
      <c r="BJ69" s="723">
        <v>42703.593710499685</v>
      </c>
      <c r="BK69" s="723">
        <v>44424.696339696296</v>
      </c>
      <c r="BL69" s="723">
        <v>44544.724117145641</v>
      </c>
      <c r="BM69" s="723">
        <v>47278.280502750691</v>
      </c>
      <c r="BN69" s="723">
        <v>47577.737025370552</v>
      </c>
      <c r="BO69" s="723">
        <v>48431.327017305928</v>
      </c>
      <c r="BP69" s="723">
        <v>49509.006643453758</v>
      </c>
      <c r="BQ69" s="723">
        <v>49541.85273829128</v>
      </c>
      <c r="BR69" s="723">
        <v>52506.156833452464</v>
      </c>
      <c r="BS69" s="723">
        <v>54861.632456960389</v>
      </c>
      <c r="BT69" s="723">
        <v>54886.619033332165</v>
      </c>
      <c r="BU69" s="723">
        <v>56927.408104704045</v>
      </c>
      <c r="BV69" s="723">
        <v>57687.954205734393</v>
      </c>
      <c r="BW69" s="723">
        <v>58946.858861853849</v>
      </c>
      <c r="BX69" s="723">
        <v>57536.385719076548</v>
      </c>
      <c r="BY69" s="723">
        <v>61462.565317232169</v>
      </c>
      <c r="BZ69" s="723">
        <v>62696.537678386368</v>
      </c>
      <c r="CA69" s="723">
        <v>70158.811851914172</v>
      </c>
      <c r="CB69" s="723">
        <v>77564.994022829764</v>
      </c>
      <c r="CC69" s="723">
        <v>81160.985560771631</v>
      </c>
      <c r="CD69" s="723">
        <v>85445.250947370645</v>
      </c>
      <c r="CE69" s="723">
        <v>86886.665474949026</v>
      </c>
      <c r="CF69" s="723">
        <v>88393.698126046831</v>
      </c>
      <c r="CG69" s="724">
        <v>90705.37403423732</v>
      </c>
      <c r="CI69" s="710"/>
    </row>
    <row r="70" spans="1:87" s="709" customFormat="1" ht="25.5" customHeight="1" x14ac:dyDescent="0.35">
      <c r="A70" s="720"/>
      <c r="B70" s="721" t="s">
        <v>604</v>
      </c>
      <c r="D70" s="722"/>
      <c r="E70" s="722"/>
      <c r="F70" s="722"/>
      <c r="G70" s="722"/>
      <c r="H70" s="722"/>
      <c r="I70" s="722"/>
      <c r="J70" s="722"/>
      <c r="K70" s="722"/>
      <c r="L70" s="722"/>
      <c r="M70" s="722"/>
      <c r="N70" s="722"/>
      <c r="O70" s="722"/>
      <c r="P70" s="722"/>
      <c r="Q70" s="722"/>
      <c r="R70" s="722"/>
      <c r="S70" s="722"/>
      <c r="T70" s="722"/>
      <c r="U70" s="722"/>
      <c r="V70" s="722"/>
      <c r="W70" s="722"/>
      <c r="X70" s="722"/>
      <c r="Y70" s="722"/>
      <c r="Z70" s="722"/>
      <c r="AA70" s="722"/>
      <c r="AB70" s="722"/>
      <c r="AC70" s="722"/>
      <c r="AD70" s="722"/>
      <c r="AE70" s="722"/>
      <c r="AF70" s="722"/>
      <c r="AG70" s="722"/>
      <c r="AH70" s="723">
        <v>0</v>
      </c>
      <c r="AI70" s="723">
        <v>0</v>
      </c>
      <c r="AJ70" s="723">
        <v>0</v>
      </c>
      <c r="AK70" s="723">
        <v>0</v>
      </c>
      <c r="AL70" s="723">
        <v>0</v>
      </c>
      <c r="AM70" s="723">
        <v>0</v>
      </c>
      <c r="AN70" s="723">
        <v>0</v>
      </c>
      <c r="AO70" s="723">
        <v>0</v>
      </c>
      <c r="AP70" s="723">
        <v>0</v>
      </c>
      <c r="AQ70" s="723">
        <v>0</v>
      </c>
      <c r="AR70" s="723">
        <v>0</v>
      </c>
      <c r="AS70" s="723">
        <v>0</v>
      </c>
      <c r="AT70" s="723">
        <v>0</v>
      </c>
      <c r="AU70" s="723">
        <v>0</v>
      </c>
      <c r="AV70" s="723">
        <v>0</v>
      </c>
      <c r="AW70" s="723">
        <v>0</v>
      </c>
      <c r="AX70" s="723">
        <v>0</v>
      </c>
      <c r="AY70" s="723">
        <v>0</v>
      </c>
      <c r="AZ70" s="723">
        <v>0</v>
      </c>
      <c r="BA70" s="723">
        <v>0</v>
      </c>
      <c r="BB70" s="723">
        <v>0</v>
      </c>
      <c r="BC70" s="723">
        <v>0</v>
      </c>
      <c r="BD70" s="723">
        <v>0</v>
      </c>
      <c r="BE70" s="723">
        <v>0</v>
      </c>
      <c r="BF70" s="723">
        <v>0</v>
      </c>
      <c r="BG70" s="723">
        <v>0</v>
      </c>
      <c r="BH70" s="723">
        <v>0</v>
      </c>
      <c r="BI70" s="723">
        <v>0</v>
      </c>
      <c r="BJ70" s="723">
        <v>0</v>
      </c>
      <c r="BK70" s="723">
        <v>0</v>
      </c>
      <c r="BL70" s="723">
        <v>0</v>
      </c>
      <c r="BM70" s="723">
        <v>141.5329647682745</v>
      </c>
      <c r="BN70" s="723">
        <v>150.99688117112925</v>
      </c>
      <c r="BO70" s="723">
        <v>130.61207430886444</v>
      </c>
      <c r="BP70" s="723">
        <v>131.76346639004819</v>
      </c>
      <c r="BQ70" s="723">
        <v>152.96252451565454</v>
      </c>
      <c r="BR70" s="723">
        <v>137.86317622371612</v>
      </c>
      <c r="BS70" s="723">
        <v>137.54885499137319</v>
      </c>
      <c r="BT70" s="723">
        <v>143.81114864232191</v>
      </c>
      <c r="BU70" s="723">
        <v>151.21452518500672</v>
      </c>
      <c r="BV70" s="723">
        <v>171.15652801200338</v>
      </c>
      <c r="BW70" s="723">
        <v>196.75968542283064</v>
      </c>
      <c r="BX70" s="723">
        <v>138.23700240986159</v>
      </c>
      <c r="BY70" s="723">
        <v>192.44430355452238</v>
      </c>
      <c r="BZ70" s="723">
        <v>218.6771521611353</v>
      </c>
      <c r="CA70" s="723">
        <v>286.8686263004638</v>
      </c>
      <c r="CB70" s="723">
        <v>349.31109144957389</v>
      </c>
      <c r="CC70" s="723">
        <v>410.86476527289375</v>
      </c>
      <c r="CD70" s="723">
        <v>484.44150579820979</v>
      </c>
      <c r="CE70" s="723">
        <v>556.01158073698116</v>
      </c>
      <c r="CF70" s="723">
        <v>628.28389417263668</v>
      </c>
      <c r="CG70" s="724">
        <v>696.52814376589583</v>
      </c>
      <c r="CI70" s="710"/>
    </row>
    <row r="71" spans="1:87" s="709" customFormat="1" x14ac:dyDescent="0.35">
      <c r="A71" s="720"/>
      <c r="B71" s="725" t="s">
        <v>375</v>
      </c>
      <c r="D71" s="722"/>
      <c r="E71" s="722"/>
      <c r="F71" s="722"/>
      <c r="G71" s="722"/>
      <c r="H71" s="722"/>
      <c r="I71" s="722"/>
      <c r="J71" s="722"/>
      <c r="K71" s="722"/>
      <c r="L71" s="722"/>
      <c r="M71" s="722"/>
      <c r="N71" s="722"/>
      <c r="O71" s="722"/>
      <c r="P71" s="722"/>
      <c r="Q71" s="722"/>
      <c r="R71" s="722"/>
      <c r="S71" s="722"/>
      <c r="T71" s="722"/>
      <c r="U71" s="722"/>
      <c r="V71" s="722"/>
      <c r="W71" s="722"/>
      <c r="X71" s="722"/>
      <c r="Y71" s="722"/>
      <c r="Z71" s="722"/>
      <c r="AA71" s="722"/>
      <c r="AB71" s="722"/>
      <c r="AC71" s="722"/>
      <c r="AD71" s="722"/>
      <c r="AE71" s="722"/>
      <c r="AF71" s="722"/>
      <c r="AG71" s="722"/>
      <c r="AH71" s="723">
        <v>0</v>
      </c>
      <c r="AI71" s="723">
        <v>0</v>
      </c>
      <c r="AJ71" s="723">
        <v>0</v>
      </c>
      <c r="AK71" s="723">
        <v>0</v>
      </c>
      <c r="AL71" s="723">
        <v>0</v>
      </c>
      <c r="AM71" s="723">
        <v>0</v>
      </c>
      <c r="AN71" s="723">
        <v>0</v>
      </c>
      <c r="AO71" s="723">
        <v>0</v>
      </c>
      <c r="AP71" s="723">
        <v>0</v>
      </c>
      <c r="AQ71" s="723">
        <v>0</v>
      </c>
      <c r="AR71" s="723">
        <v>0</v>
      </c>
      <c r="AS71" s="723">
        <v>0</v>
      </c>
      <c r="AT71" s="723">
        <v>0</v>
      </c>
      <c r="AU71" s="723">
        <v>0</v>
      </c>
      <c r="AV71" s="723">
        <v>0</v>
      </c>
      <c r="AW71" s="723">
        <v>0</v>
      </c>
      <c r="AX71" s="723">
        <v>0</v>
      </c>
      <c r="AY71" s="723">
        <v>0</v>
      </c>
      <c r="AZ71" s="723">
        <v>0</v>
      </c>
      <c r="BA71" s="723">
        <v>0</v>
      </c>
      <c r="BB71" s="723">
        <v>0</v>
      </c>
      <c r="BC71" s="723">
        <v>0</v>
      </c>
      <c r="BD71" s="723">
        <v>0</v>
      </c>
      <c r="BE71" s="723">
        <v>0</v>
      </c>
      <c r="BF71" s="723">
        <v>0</v>
      </c>
      <c r="BG71" s="723">
        <v>0</v>
      </c>
      <c r="BH71" s="723">
        <v>0</v>
      </c>
      <c r="BI71" s="723">
        <v>0</v>
      </c>
      <c r="BJ71" s="723">
        <v>0</v>
      </c>
      <c r="BK71" s="723">
        <v>0</v>
      </c>
      <c r="BL71" s="723">
        <v>0</v>
      </c>
      <c r="BM71" s="723">
        <v>141.5329647682745</v>
      </c>
      <c r="BN71" s="723">
        <v>150.99688117112925</v>
      </c>
      <c r="BO71" s="723">
        <v>130.61207430886444</v>
      </c>
      <c r="BP71" s="723">
        <v>131.76346639004819</v>
      </c>
      <c r="BQ71" s="723">
        <v>146.28503896882339</v>
      </c>
      <c r="BR71" s="723">
        <v>129.5083349665245</v>
      </c>
      <c r="BS71" s="723">
        <v>128.02347437345983</v>
      </c>
      <c r="BT71" s="723">
        <v>133.94191278035302</v>
      </c>
      <c r="BU71" s="723">
        <v>140.34420322313014</v>
      </c>
      <c r="BV71" s="723">
        <v>159.30977312088697</v>
      </c>
      <c r="BW71" s="723">
        <v>184.05918284039345</v>
      </c>
      <c r="BX71" s="723">
        <v>125.4152107661081</v>
      </c>
      <c r="BY71" s="723">
        <v>176.8793058214238</v>
      </c>
      <c r="BZ71" s="723">
        <v>199.96617048452796</v>
      </c>
      <c r="CA71" s="723">
        <v>265.18072747491067</v>
      </c>
      <c r="CB71" s="723">
        <v>326.80215672553999</v>
      </c>
      <c r="CC71" s="723">
        <v>385.20310926028202</v>
      </c>
      <c r="CD71" s="723">
        <v>455.82400100333643</v>
      </c>
      <c r="CE71" s="723">
        <v>524.94090550791339</v>
      </c>
      <c r="CF71" s="723">
        <v>594.85245972066787</v>
      </c>
      <c r="CG71" s="724">
        <v>660.62481978285348</v>
      </c>
      <c r="CI71" s="710"/>
    </row>
    <row r="72" spans="1:87" s="709" customFormat="1" x14ac:dyDescent="0.35">
      <c r="A72" s="720"/>
      <c r="B72" s="725" t="s">
        <v>377</v>
      </c>
      <c r="D72" s="722"/>
      <c r="E72" s="722"/>
      <c r="F72" s="722"/>
      <c r="G72" s="722"/>
      <c r="H72" s="722"/>
      <c r="I72" s="722"/>
      <c r="J72" s="722"/>
      <c r="K72" s="722"/>
      <c r="L72" s="722"/>
      <c r="M72" s="722"/>
      <c r="N72" s="722"/>
      <c r="O72" s="722"/>
      <c r="P72" s="722"/>
      <c r="Q72" s="722"/>
      <c r="R72" s="722"/>
      <c r="S72" s="722"/>
      <c r="T72" s="722"/>
      <c r="U72" s="722"/>
      <c r="V72" s="722"/>
      <c r="W72" s="722"/>
      <c r="X72" s="722"/>
      <c r="Y72" s="722"/>
      <c r="Z72" s="722"/>
      <c r="AA72" s="722"/>
      <c r="AB72" s="722"/>
      <c r="AC72" s="722"/>
      <c r="AD72" s="722"/>
      <c r="AE72" s="722"/>
      <c r="AF72" s="722"/>
      <c r="AG72" s="722"/>
      <c r="AH72" s="723">
        <v>0</v>
      </c>
      <c r="AI72" s="723">
        <v>0</v>
      </c>
      <c r="AJ72" s="723">
        <v>0</v>
      </c>
      <c r="AK72" s="723">
        <v>0</v>
      </c>
      <c r="AL72" s="723">
        <v>0</v>
      </c>
      <c r="AM72" s="723">
        <v>0</v>
      </c>
      <c r="AN72" s="723">
        <v>0</v>
      </c>
      <c r="AO72" s="723">
        <v>0</v>
      </c>
      <c r="AP72" s="723">
        <v>0</v>
      </c>
      <c r="AQ72" s="723">
        <v>0</v>
      </c>
      <c r="AR72" s="723">
        <v>0</v>
      </c>
      <c r="AS72" s="723">
        <v>0</v>
      </c>
      <c r="AT72" s="723">
        <v>0</v>
      </c>
      <c r="AU72" s="723">
        <v>0</v>
      </c>
      <c r="AV72" s="723">
        <v>0</v>
      </c>
      <c r="AW72" s="723">
        <v>0</v>
      </c>
      <c r="AX72" s="723">
        <v>0</v>
      </c>
      <c r="AY72" s="723">
        <v>0</v>
      </c>
      <c r="AZ72" s="723">
        <v>0</v>
      </c>
      <c r="BA72" s="723">
        <v>0</v>
      </c>
      <c r="BB72" s="723">
        <v>0</v>
      </c>
      <c r="BC72" s="723">
        <v>0</v>
      </c>
      <c r="BD72" s="723">
        <v>0</v>
      </c>
      <c r="BE72" s="723">
        <v>0</v>
      </c>
      <c r="BF72" s="723">
        <v>0</v>
      </c>
      <c r="BG72" s="723">
        <v>0</v>
      </c>
      <c r="BH72" s="723">
        <v>0</v>
      </c>
      <c r="BI72" s="723">
        <v>0</v>
      </c>
      <c r="BJ72" s="723">
        <v>0</v>
      </c>
      <c r="BK72" s="723">
        <v>0</v>
      </c>
      <c r="BL72" s="723">
        <v>0</v>
      </c>
      <c r="BM72" s="723">
        <v>0</v>
      </c>
      <c r="BN72" s="723">
        <v>0</v>
      </c>
      <c r="BO72" s="723">
        <v>0</v>
      </c>
      <c r="BP72" s="723">
        <v>0</v>
      </c>
      <c r="BQ72" s="723">
        <v>6.6774855468311527</v>
      </c>
      <c r="BR72" s="723">
        <v>8.3548412571916284</v>
      </c>
      <c r="BS72" s="723">
        <v>9.5253806179133811</v>
      </c>
      <c r="BT72" s="723">
        <v>9.8692358619688836</v>
      </c>
      <c r="BU72" s="723">
        <v>10.870321961876588</v>
      </c>
      <c r="BV72" s="723">
        <v>11.84675489111642</v>
      </c>
      <c r="BW72" s="723">
        <v>12.700502582437174</v>
      </c>
      <c r="BX72" s="723">
        <v>12.821791643753501</v>
      </c>
      <c r="BY72" s="723">
        <v>15.564997733098606</v>
      </c>
      <c r="BZ72" s="723">
        <v>18.710981676607332</v>
      </c>
      <c r="CA72" s="723">
        <v>21.687898825553102</v>
      </c>
      <c r="CB72" s="723">
        <v>22.508934724033868</v>
      </c>
      <c r="CC72" s="723">
        <v>25.661656012611722</v>
      </c>
      <c r="CD72" s="723">
        <v>28.617504794873398</v>
      </c>
      <c r="CE72" s="723">
        <v>31.070675229067696</v>
      </c>
      <c r="CF72" s="723">
        <v>33.431434451968784</v>
      </c>
      <c r="CG72" s="724">
        <v>35.903323983042469</v>
      </c>
      <c r="CI72" s="710"/>
    </row>
    <row r="73" spans="1:87" s="709" customFormat="1" ht="25.5" customHeight="1" x14ac:dyDescent="0.35">
      <c r="A73" s="720"/>
      <c r="B73" s="721" t="s">
        <v>605</v>
      </c>
      <c r="D73" s="722"/>
      <c r="E73" s="722"/>
      <c r="F73" s="722"/>
      <c r="G73" s="722"/>
      <c r="H73" s="722"/>
      <c r="I73" s="722"/>
      <c r="J73" s="722"/>
      <c r="K73" s="722"/>
      <c r="L73" s="722"/>
      <c r="M73" s="722"/>
      <c r="N73" s="722"/>
      <c r="O73" s="722"/>
      <c r="P73" s="722"/>
      <c r="Q73" s="722"/>
      <c r="R73" s="722"/>
      <c r="S73" s="722"/>
      <c r="T73" s="722"/>
      <c r="U73" s="722"/>
      <c r="V73" s="722"/>
      <c r="W73" s="722"/>
      <c r="X73" s="722"/>
      <c r="Y73" s="722"/>
      <c r="Z73" s="722"/>
      <c r="AA73" s="722"/>
      <c r="AB73" s="722"/>
      <c r="AC73" s="722"/>
      <c r="AD73" s="722"/>
      <c r="AE73" s="722"/>
      <c r="AF73" s="722"/>
      <c r="AG73" s="722"/>
      <c r="AH73" s="723">
        <v>1589.5204725459605</v>
      </c>
      <c r="AI73" s="723">
        <v>1532.0430787456842</v>
      </c>
      <c r="AJ73" s="723">
        <v>1485.0965698074092</v>
      </c>
      <c r="AK73" s="723">
        <v>1498.7219095970584</v>
      </c>
      <c r="AL73" s="723">
        <v>1517.5179740057886</v>
      </c>
      <c r="AM73" s="723">
        <v>1553.84946066615</v>
      </c>
      <c r="AN73" s="723">
        <v>1512.6703859989091</v>
      </c>
      <c r="AO73" s="723">
        <v>1528.9249573506072</v>
      </c>
      <c r="AP73" s="723">
        <v>1578.8149888933804</v>
      </c>
      <c r="AQ73" s="723">
        <v>1518.8079992613</v>
      </c>
      <c r="AR73" s="723">
        <v>1420.5337462276038</v>
      </c>
      <c r="AS73" s="723">
        <v>1364.4881797405178</v>
      </c>
      <c r="AT73" s="723">
        <v>1379.7506736384848</v>
      </c>
      <c r="AU73" s="723">
        <v>1457.7744248238498</v>
      </c>
      <c r="AV73" s="723">
        <v>1446.4846168513286</v>
      </c>
      <c r="AW73" s="723">
        <v>1445.9531436356945</v>
      </c>
      <c r="AX73" s="723">
        <v>1471.6131089273401</v>
      </c>
      <c r="AY73" s="723">
        <v>1476.5571113840811</v>
      </c>
      <c r="AZ73" s="723">
        <v>1454.1823639575066</v>
      </c>
      <c r="BA73" s="723">
        <v>1461.2168621817486</v>
      </c>
      <c r="BB73" s="723">
        <v>1474.4081488357374</v>
      </c>
      <c r="BC73" s="723">
        <v>1444.8490495553199</v>
      </c>
      <c r="BD73" s="723">
        <v>1444.1257720376286</v>
      </c>
      <c r="BE73" s="723">
        <v>1459.8708268779335</v>
      </c>
      <c r="BF73" s="723">
        <v>1444.718655034218</v>
      </c>
      <c r="BG73" s="723">
        <v>1413.8357284539861</v>
      </c>
      <c r="BH73" s="723">
        <v>1393.8832689515482</v>
      </c>
      <c r="BI73" s="723">
        <v>1351.9832793330941</v>
      </c>
      <c r="BJ73" s="723">
        <v>1323.2478621818684</v>
      </c>
      <c r="BK73" s="723">
        <v>1301.1647448319625</v>
      </c>
      <c r="BL73" s="723">
        <v>1303.1584009709081</v>
      </c>
      <c r="BM73" s="723">
        <v>1335.2591265622195</v>
      </c>
      <c r="BN73" s="723">
        <v>1384.1605328774631</v>
      </c>
      <c r="BO73" s="723">
        <v>1358.560260967613</v>
      </c>
      <c r="BP73" s="723">
        <v>1365.0870153438993</v>
      </c>
      <c r="BQ73" s="723">
        <v>1337.6499313951169</v>
      </c>
      <c r="BR73" s="723">
        <v>1369.7819502200425</v>
      </c>
      <c r="BS73" s="723">
        <v>1348.5130672764731</v>
      </c>
      <c r="BT73" s="723">
        <v>1268.5683329172459</v>
      </c>
      <c r="BU73" s="723">
        <v>1229.8609069392792</v>
      </c>
      <c r="BV73" s="723">
        <v>1196.324035328463</v>
      </c>
      <c r="BW73" s="723">
        <v>1159.3042897397252</v>
      </c>
      <c r="BX73" s="723">
        <v>959.72529977406464</v>
      </c>
      <c r="BY73" s="723">
        <v>945.94242571856159</v>
      </c>
      <c r="BZ73" s="723">
        <v>872.29762275457767</v>
      </c>
      <c r="CA73" s="723">
        <v>860.25528648091097</v>
      </c>
      <c r="CB73" s="723">
        <v>863.48443671388964</v>
      </c>
      <c r="CC73" s="723">
        <v>819.05339865835674</v>
      </c>
      <c r="CD73" s="723">
        <v>802.45537708556583</v>
      </c>
      <c r="CE73" s="723">
        <v>770.38938208296383</v>
      </c>
      <c r="CF73" s="723">
        <v>735.06432807868305</v>
      </c>
      <c r="CG73" s="724">
        <v>701.97088729695349</v>
      </c>
      <c r="CI73" s="710"/>
    </row>
    <row r="74" spans="1:87" s="709" customFormat="1" x14ac:dyDescent="0.35">
      <c r="A74" s="720"/>
      <c r="B74" s="725" t="s">
        <v>606</v>
      </c>
      <c r="D74" s="722"/>
      <c r="E74" s="722"/>
      <c r="F74" s="722"/>
      <c r="G74" s="722"/>
      <c r="H74" s="722"/>
      <c r="I74" s="722"/>
      <c r="J74" s="722"/>
      <c r="K74" s="722"/>
      <c r="L74" s="722"/>
      <c r="M74" s="722"/>
      <c r="N74" s="722"/>
      <c r="O74" s="722"/>
      <c r="P74" s="722"/>
      <c r="Q74" s="722"/>
      <c r="R74" s="722"/>
      <c r="S74" s="722"/>
      <c r="T74" s="722"/>
      <c r="U74" s="722"/>
      <c r="V74" s="722"/>
      <c r="W74" s="722"/>
      <c r="X74" s="722"/>
      <c r="Y74" s="722"/>
      <c r="Z74" s="722"/>
      <c r="AA74" s="722"/>
      <c r="AB74" s="722"/>
      <c r="AC74" s="722"/>
      <c r="AD74" s="722"/>
      <c r="AE74" s="722"/>
      <c r="AF74" s="722"/>
      <c r="AG74" s="722"/>
      <c r="AH74" s="723">
        <v>201.04606767379738</v>
      </c>
      <c r="AI74" s="723">
        <v>193.52123099945484</v>
      </c>
      <c r="AJ74" s="723">
        <v>189.58679614562669</v>
      </c>
      <c r="AK74" s="723">
        <v>191.93441349063147</v>
      </c>
      <c r="AL74" s="723">
        <v>193.96846284284516</v>
      </c>
      <c r="AM74" s="723">
        <v>196.04642728030865</v>
      </c>
      <c r="AN74" s="723">
        <v>188.65503680258502</v>
      </c>
      <c r="AO74" s="723">
        <v>188.67584580071323</v>
      </c>
      <c r="AP74" s="723">
        <v>190.7083451930618</v>
      </c>
      <c r="AQ74" s="723">
        <v>166.89392668044346</v>
      </c>
      <c r="AR74" s="723">
        <v>162.11105676472908</v>
      </c>
      <c r="AS74" s="723">
        <v>151.8694298617292</v>
      </c>
      <c r="AT74" s="723">
        <v>142.17520473092438</v>
      </c>
      <c r="AU74" s="723">
        <v>142.52077406872002</v>
      </c>
      <c r="AV74" s="723">
        <v>135.84521989557533</v>
      </c>
      <c r="AW74" s="723">
        <v>140.36796768582283</v>
      </c>
      <c r="AX74" s="723">
        <v>120.56283176182492</v>
      </c>
      <c r="AY74" s="723">
        <v>116.0511977155069</v>
      </c>
      <c r="AZ74" s="723">
        <v>107.54269632020988</v>
      </c>
      <c r="BA74" s="723">
        <v>106.13821178050674</v>
      </c>
      <c r="BB74" s="723">
        <v>94.675664288835932</v>
      </c>
      <c r="BC74" s="723">
        <v>97.481311425497381</v>
      </c>
      <c r="BD74" s="723">
        <v>91.794877772136715</v>
      </c>
      <c r="BE74" s="723">
        <v>90.222652717225699</v>
      </c>
      <c r="BF74" s="723">
        <v>86.545115971892571</v>
      </c>
      <c r="BG74" s="723">
        <v>80.246364779353925</v>
      </c>
      <c r="BH74" s="723">
        <v>74.256534933600207</v>
      </c>
      <c r="BI74" s="723">
        <v>67.950071137396534</v>
      </c>
      <c r="BJ74" s="723">
        <v>63.66743328322115</v>
      </c>
      <c r="BK74" s="723">
        <v>60.05988358455172</v>
      </c>
      <c r="BL74" s="723">
        <v>55.910352896704445</v>
      </c>
      <c r="BM74" s="723">
        <v>54.088279573048816</v>
      </c>
      <c r="BN74" s="723">
        <v>50.382748202579087</v>
      </c>
      <c r="BO74" s="723">
        <v>47.759221694105797</v>
      </c>
      <c r="BP74" s="723">
        <v>45.344180123992679</v>
      </c>
      <c r="BQ74" s="723">
        <v>42.178814226193211</v>
      </c>
      <c r="BR74" s="723">
        <v>39.776132648371529</v>
      </c>
      <c r="BS74" s="723">
        <v>37.116737233551682</v>
      </c>
      <c r="BT74" s="723">
        <v>34.245331010558303</v>
      </c>
      <c r="BU74" s="723">
        <v>31.511027527118745</v>
      </c>
      <c r="BV74" s="723">
        <v>28.939434213573993</v>
      </c>
      <c r="BW74" s="723">
        <v>26.203204515773912</v>
      </c>
      <c r="BX74" s="723">
        <v>20.147879543295634</v>
      </c>
      <c r="BY74" s="723">
        <v>18.809767627379994</v>
      </c>
      <c r="BZ74" s="723">
        <v>16.301529026879052</v>
      </c>
      <c r="CA74" s="723">
        <v>15.244469672813082</v>
      </c>
      <c r="CB74" s="723">
        <v>14.411417585485728</v>
      </c>
      <c r="CC74" s="723">
        <v>13.292778882186848</v>
      </c>
      <c r="CD74" s="723">
        <v>12.428948475403882</v>
      </c>
      <c r="CE74" s="723">
        <v>11.375784442450238</v>
      </c>
      <c r="CF74" s="723">
        <v>10.357052247775863</v>
      </c>
      <c r="CG74" s="724">
        <v>9.4479573820036826</v>
      </c>
      <c r="CI74" s="710"/>
    </row>
    <row r="75" spans="1:87" s="709" customFormat="1" x14ac:dyDescent="0.35">
      <c r="A75" s="720"/>
      <c r="B75" s="725" t="s">
        <v>607</v>
      </c>
      <c r="D75" s="722"/>
      <c r="E75" s="722"/>
      <c r="F75" s="722"/>
      <c r="G75" s="722"/>
      <c r="H75" s="722"/>
      <c r="I75" s="722"/>
      <c r="J75" s="722"/>
      <c r="K75" s="722"/>
      <c r="L75" s="722"/>
      <c r="M75" s="722"/>
      <c r="N75" s="722"/>
      <c r="O75" s="722"/>
      <c r="P75" s="722"/>
      <c r="Q75" s="722"/>
      <c r="R75" s="722"/>
      <c r="S75" s="722"/>
      <c r="T75" s="722"/>
      <c r="U75" s="722"/>
      <c r="V75" s="722"/>
      <c r="W75" s="722"/>
      <c r="X75" s="722"/>
      <c r="Y75" s="722"/>
      <c r="Z75" s="722"/>
      <c r="AA75" s="722"/>
      <c r="AB75" s="722"/>
      <c r="AC75" s="722"/>
      <c r="AD75" s="722"/>
      <c r="AE75" s="722"/>
      <c r="AF75" s="722"/>
      <c r="AG75" s="722"/>
      <c r="AH75" s="723">
        <v>1357.0609567981323</v>
      </c>
      <c r="AI75" s="723">
        <v>1311.6438989963051</v>
      </c>
      <c r="AJ75" s="723">
        <v>1272.9399169777791</v>
      </c>
      <c r="AK75" s="723">
        <v>1286.3689414797641</v>
      </c>
      <c r="AL75" s="723">
        <v>1304.5329951979586</v>
      </c>
      <c r="AM75" s="723">
        <v>1339.6505864154424</v>
      </c>
      <c r="AN75" s="723">
        <v>1306.8648913051798</v>
      </c>
      <c r="AO75" s="723">
        <v>1323.9839524291428</v>
      </c>
      <c r="AP75" s="723">
        <v>1375.6011784417572</v>
      </c>
      <c r="AQ75" s="723">
        <v>1339.4351384610129</v>
      </c>
      <c r="AR75" s="723">
        <v>1248.2025844510051</v>
      </c>
      <c r="AS75" s="723">
        <v>1201.6698390284462</v>
      </c>
      <c r="AT75" s="723">
        <v>1227.9139015872645</v>
      </c>
      <c r="AU75" s="723">
        <v>1306.121614843441</v>
      </c>
      <c r="AV75" s="723">
        <v>1302.2184148776171</v>
      </c>
      <c r="AW75" s="723">
        <v>1298.1961683746836</v>
      </c>
      <c r="AX75" s="723">
        <v>1337.7564264388336</v>
      </c>
      <c r="AY75" s="723">
        <v>1345.967681457108</v>
      </c>
      <c r="AZ75" s="723">
        <v>1330.6482608633917</v>
      </c>
      <c r="BA75" s="723">
        <v>1340.6422679094828</v>
      </c>
      <c r="BB75" s="723">
        <v>1360.2661631178423</v>
      </c>
      <c r="BC75" s="723">
        <v>1323.5346850065027</v>
      </c>
      <c r="BD75" s="723">
        <v>1326.3423155647511</v>
      </c>
      <c r="BE75" s="723">
        <v>1339.4528673544405</v>
      </c>
      <c r="BF75" s="723">
        <v>1319.5625455811851</v>
      </c>
      <c r="BG75" s="723">
        <v>1297.1268225027284</v>
      </c>
      <c r="BH75" s="723">
        <v>1282.3068081569281</v>
      </c>
      <c r="BI75" s="723">
        <v>1241.0976538358213</v>
      </c>
      <c r="BJ75" s="723">
        <v>1215.7688687424866</v>
      </c>
      <c r="BK75" s="723">
        <v>1195.9579458345968</v>
      </c>
      <c r="BL75" s="723">
        <v>1189.2014562789045</v>
      </c>
      <c r="BM75" s="723">
        <v>1216.229311071618</v>
      </c>
      <c r="BN75" s="723">
        <v>1262.4622370844354</v>
      </c>
      <c r="BO75" s="723">
        <v>1241.2971473880311</v>
      </c>
      <c r="BP75" s="723">
        <v>1245.805520911578</v>
      </c>
      <c r="BQ75" s="723">
        <v>1218.9263321041194</v>
      </c>
      <c r="BR75" s="723">
        <v>1216.1378617018961</v>
      </c>
      <c r="BS75" s="723">
        <v>1188.0509188649089</v>
      </c>
      <c r="BT75" s="723">
        <v>1122.2687518467237</v>
      </c>
      <c r="BU75" s="723">
        <v>1079.7509351585704</v>
      </c>
      <c r="BV75" s="723">
        <v>1056.2911692055877</v>
      </c>
      <c r="BW75" s="723">
        <v>1024.7330748031616</v>
      </c>
      <c r="BX75" s="723">
        <v>848.4725017852569</v>
      </c>
      <c r="BY75" s="723">
        <v>832.38757859080431</v>
      </c>
      <c r="BZ75" s="723">
        <v>768.15031413453437</v>
      </c>
      <c r="CA75" s="723">
        <v>768.66678402471666</v>
      </c>
      <c r="CB75" s="723">
        <v>759.76927009177348</v>
      </c>
      <c r="CC75" s="723">
        <v>723.8525439046665</v>
      </c>
      <c r="CD75" s="723">
        <v>709.47687752181491</v>
      </c>
      <c r="CE75" s="723">
        <v>681.08460235747486</v>
      </c>
      <c r="CF75" s="723">
        <v>649.28692274492289</v>
      </c>
      <c r="CG75" s="724">
        <v>618.58319499107938</v>
      </c>
      <c r="CI75" s="710"/>
    </row>
    <row r="76" spans="1:87" s="709" customFormat="1" x14ac:dyDescent="0.35">
      <c r="A76" s="720"/>
      <c r="B76" s="725" t="s">
        <v>608</v>
      </c>
      <c r="D76" s="722"/>
      <c r="E76" s="722"/>
      <c r="F76" s="722"/>
      <c r="G76" s="722"/>
      <c r="H76" s="722"/>
      <c r="I76" s="722"/>
      <c r="J76" s="722"/>
      <c r="K76" s="722"/>
      <c r="L76" s="722"/>
      <c r="M76" s="722"/>
      <c r="N76" s="722"/>
      <c r="O76" s="722"/>
      <c r="P76" s="722"/>
      <c r="Q76" s="722"/>
      <c r="R76" s="722"/>
      <c r="S76" s="722"/>
      <c r="T76" s="722"/>
      <c r="U76" s="722"/>
      <c r="V76" s="722"/>
      <c r="W76" s="722"/>
      <c r="X76" s="722"/>
      <c r="Y76" s="722"/>
      <c r="Z76" s="722"/>
      <c r="AA76" s="722"/>
      <c r="AB76" s="722"/>
      <c r="AC76" s="722"/>
      <c r="AD76" s="722"/>
      <c r="AE76" s="722"/>
      <c r="AF76" s="722"/>
      <c r="AG76" s="722"/>
      <c r="AH76" s="723">
        <v>0</v>
      </c>
      <c r="AI76" s="723">
        <v>0</v>
      </c>
      <c r="AJ76" s="723">
        <v>0</v>
      </c>
      <c r="AK76" s="723">
        <v>0</v>
      </c>
      <c r="AL76" s="723">
        <v>0</v>
      </c>
      <c r="AM76" s="723">
        <v>0</v>
      </c>
      <c r="AN76" s="723">
        <v>0</v>
      </c>
      <c r="AO76" s="723">
        <v>0</v>
      </c>
      <c r="AP76" s="723">
        <v>0</v>
      </c>
      <c r="AQ76" s="723">
        <v>0</v>
      </c>
      <c r="AR76" s="723">
        <v>0</v>
      </c>
      <c r="AS76" s="723">
        <v>0</v>
      </c>
      <c r="AT76" s="723">
        <v>0</v>
      </c>
      <c r="AU76" s="723">
        <v>0</v>
      </c>
      <c r="AV76" s="723">
        <v>0</v>
      </c>
      <c r="AW76" s="723">
        <v>0</v>
      </c>
      <c r="AX76" s="723">
        <v>0</v>
      </c>
      <c r="AY76" s="723">
        <v>0</v>
      </c>
      <c r="AZ76" s="723">
        <v>0</v>
      </c>
      <c r="BA76" s="723">
        <v>0</v>
      </c>
      <c r="BB76" s="723">
        <v>0</v>
      </c>
      <c r="BC76" s="723">
        <v>0</v>
      </c>
      <c r="BD76" s="723">
        <v>0</v>
      </c>
      <c r="BE76" s="723">
        <v>0</v>
      </c>
      <c r="BF76" s="723">
        <v>0</v>
      </c>
      <c r="BG76" s="723">
        <v>0</v>
      </c>
      <c r="BH76" s="723">
        <v>0</v>
      </c>
      <c r="BI76" s="723">
        <v>0</v>
      </c>
      <c r="BJ76" s="723">
        <v>0</v>
      </c>
      <c r="BK76" s="723">
        <v>0</v>
      </c>
      <c r="BL76" s="723">
        <v>8.4164124595064891</v>
      </c>
      <c r="BM76" s="723">
        <v>10.610044675900925</v>
      </c>
      <c r="BN76" s="723">
        <v>13.677559505604165</v>
      </c>
      <c r="BO76" s="723">
        <v>13.825210171526109</v>
      </c>
      <c r="BP76" s="723">
        <v>13.423678672031404</v>
      </c>
      <c r="BQ76" s="723">
        <v>12.904805917476407</v>
      </c>
      <c r="BR76" s="723">
        <v>51.915912648212107</v>
      </c>
      <c r="BS76" s="723">
        <v>60.146389707083117</v>
      </c>
      <c r="BT76" s="723">
        <v>55.441607487169456</v>
      </c>
      <c r="BU76" s="723">
        <v>64.299685678392052</v>
      </c>
      <c r="BV76" s="723">
        <v>53.13565312159799</v>
      </c>
      <c r="BW76" s="723">
        <v>55.514702539343496</v>
      </c>
      <c r="BX76" s="723">
        <v>50.288219495750219</v>
      </c>
      <c r="BY76" s="723">
        <v>50.643722893552159</v>
      </c>
      <c r="BZ76" s="723">
        <v>47.746904725385257</v>
      </c>
      <c r="CA76" s="723">
        <v>45.70767140039441</v>
      </c>
      <c r="CB76" s="723">
        <v>49.377382337188095</v>
      </c>
      <c r="CC76" s="723">
        <v>46.450894252533985</v>
      </c>
      <c r="CD76" s="723">
        <v>45.687289363051221</v>
      </c>
      <c r="CE76" s="723">
        <v>44.504052983955432</v>
      </c>
      <c r="CF76" s="723">
        <v>43.380752753920106</v>
      </c>
      <c r="CG76" s="724">
        <v>42.557152903174924</v>
      </c>
      <c r="CI76" s="710"/>
    </row>
    <row r="77" spans="1:87" s="709" customFormat="1" x14ac:dyDescent="0.35">
      <c r="A77" s="720"/>
      <c r="B77" s="725" t="s">
        <v>609</v>
      </c>
      <c r="D77" s="722"/>
      <c r="E77" s="722"/>
      <c r="F77" s="722"/>
      <c r="G77" s="722"/>
      <c r="H77" s="722"/>
      <c r="I77" s="722"/>
      <c r="J77" s="722"/>
      <c r="K77" s="722"/>
      <c r="L77" s="722"/>
      <c r="M77" s="722"/>
      <c r="N77" s="722"/>
      <c r="O77" s="722"/>
      <c r="P77" s="722"/>
      <c r="Q77" s="722"/>
      <c r="R77" s="722"/>
      <c r="S77" s="722"/>
      <c r="T77" s="722"/>
      <c r="U77" s="722"/>
      <c r="V77" s="722"/>
      <c r="W77" s="722"/>
      <c r="X77" s="722"/>
      <c r="Y77" s="722"/>
      <c r="Z77" s="722"/>
      <c r="AA77" s="722"/>
      <c r="AB77" s="722"/>
      <c r="AC77" s="722"/>
      <c r="AD77" s="722"/>
      <c r="AE77" s="722"/>
      <c r="AF77" s="722"/>
      <c r="AG77" s="722"/>
      <c r="AH77" s="723">
        <v>31.413448074030839</v>
      </c>
      <c r="AI77" s="723">
        <v>26.877948749924286</v>
      </c>
      <c r="AJ77" s="723">
        <v>22.569856684003177</v>
      </c>
      <c r="AK77" s="723">
        <v>20.418554626662921</v>
      </c>
      <c r="AL77" s="723">
        <v>19.016515964984819</v>
      </c>
      <c r="AM77" s="723">
        <v>18.152446970398948</v>
      </c>
      <c r="AN77" s="723">
        <v>17.150457891144093</v>
      </c>
      <c r="AO77" s="723">
        <v>16.265159120751139</v>
      </c>
      <c r="AP77" s="723">
        <v>12.505465258561429</v>
      </c>
      <c r="AQ77" s="723">
        <v>12.478934119843398</v>
      </c>
      <c r="AR77" s="723">
        <v>10.220105011869544</v>
      </c>
      <c r="AS77" s="723">
        <v>10.948910850342566</v>
      </c>
      <c r="AT77" s="723">
        <v>9.6615673202959762</v>
      </c>
      <c r="AU77" s="723">
        <v>9.1320359116888383</v>
      </c>
      <c r="AV77" s="723">
        <v>8.420982078136257</v>
      </c>
      <c r="AW77" s="723">
        <v>7.3890075751880868</v>
      </c>
      <c r="AX77" s="723">
        <v>6.1287677890236436</v>
      </c>
      <c r="AY77" s="723">
        <v>6.2439345376137432</v>
      </c>
      <c r="AZ77" s="723">
        <v>5.3861700579908893</v>
      </c>
      <c r="BA77" s="723">
        <v>4.7842742892328243</v>
      </c>
      <c r="BB77" s="723">
        <v>3.5632996560837769</v>
      </c>
      <c r="BC77" s="723">
        <v>3.8498383160783884</v>
      </c>
      <c r="BD77" s="723">
        <v>3.7467297049851722</v>
      </c>
      <c r="BE77" s="723">
        <v>3.6825572537643145</v>
      </c>
      <c r="BF77" s="723">
        <v>3.1156671572338426</v>
      </c>
      <c r="BG77" s="723">
        <v>2.4025563598029644</v>
      </c>
      <c r="BH77" s="723">
        <v>2.0227843977721527</v>
      </c>
      <c r="BI77" s="723">
        <v>1.8341317552171925</v>
      </c>
      <c r="BJ77" s="723">
        <v>1.7577787531383802</v>
      </c>
      <c r="BK77" s="723">
        <v>1.7244052317964464</v>
      </c>
      <c r="BL77" s="723">
        <v>1.4416721173497122</v>
      </c>
      <c r="BM77" s="723">
        <v>1.2759272798796566</v>
      </c>
      <c r="BN77" s="723">
        <v>1.1144874995541618</v>
      </c>
      <c r="BO77" s="723">
        <v>0.90156818290066765</v>
      </c>
      <c r="BP77" s="723">
        <v>0.55512356708480826</v>
      </c>
      <c r="BQ77" s="723">
        <v>-8.4715221760399348E-3</v>
      </c>
      <c r="BR77" s="723">
        <v>-2.7664740932962606E-3</v>
      </c>
      <c r="BS77" s="723">
        <v>-5.0053271148183753E-2</v>
      </c>
      <c r="BT77" s="723">
        <v>0</v>
      </c>
      <c r="BU77" s="723">
        <v>-2.9634899658409507E-2</v>
      </c>
      <c r="BV77" s="723">
        <v>-4.7676184320680291E-2</v>
      </c>
      <c r="BW77" s="723">
        <v>3.9241301634920935E-4</v>
      </c>
      <c r="BX77" s="723">
        <v>-7.4782577861016736E-3</v>
      </c>
      <c r="BY77" s="723">
        <v>3.4248906211380083E-2</v>
      </c>
      <c r="BZ77" s="723">
        <v>-4.6980341530435043E-3</v>
      </c>
      <c r="CA77" s="723">
        <v>-9.1296715639275858E-3</v>
      </c>
      <c r="CB77" s="723">
        <v>2.8326134719708555E-3</v>
      </c>
      <c r="CC77" s="723">
        <v>0</v>
      </c>
      <c r="CD77" s="723">
        <v>0</v>
      </c>
      <c r="CE77" s="723">
        <v>0</v>
      </c>
      <c r="CF77" s="723">
        <v>0</v>
      </c>
      <c r="CG77" s="724">
        <v>0</v>
      </c>
      <c r="CI77" s="710"/>
    </row>
    <row r="78" spans="1:87" s="709" customFormat="1" x14ac:dyDescent="0.35">
      <c r="A78" s="720"/>
      <c r="B78" s="725" t="s">
        <v>421</v>
      </c>
      <c r="D78" s="722"/>
      <c r="E78" s="722"/>
      <c r="F78" s="722"/>
      <c r="G78" s="722"/>
      <c r="H78" s="722"/>
      <c r="I78" s="722"/>
      <c r="J78" s="722"/>
      <c r="K78" s="722"/>
      <c r="L78" s="722"/>
      <c r="M78" s="722"/>
      <c r="N78" s="722"/>
      <c r="O78" s="722"/>
      <c r="P78" s="722"/>
      <c r="Q78" s="722"/>
      <c r="R78" s="722"/>
      <c r="S78" s="722"/>
      <c r="T78" s="722"/>
      <c r="U78" s="722"/>
      <c r="V78" s="722"/>
      <c r="W78" s="722"/>
      <c r="X78" s="722"/>
      <c r="Y78" s="722"/>
      <c r="Z78" s="722"/>
      <c r="AA78" s="722"/>
      <c r="AB78" s="722"/>
      <c r="AC78" s="722"/>
      <c r="AD78" s="722"/>
      <c r="AE78" s="722"/>
      <c r="AF78" s="722"/>
      <c r="AG78" s="722"/>
      <c r="AH78" s="723">
        <v>0</v>
      </c>
      <c r="AI78" s="723">
        <v>0</v>
      </c>
      <c r="AJ78" s="723">
        <v>0</v>
      </c>
      <c r="AK78" s="723">
        <v>0</v>
      </c>
      <c r="AL78" s="723">
        <v>0</v>
      </c>
      <c r="AM78" s="723">
        <v>0</v>
      </c>
      <c r="AN78" s="723">
        <v>0</v>
      </c>
      <c r="AO78" s="723">
        <v>0</v>
      </c>
      <c r="AP78" s="723">
        <v>0</v>
      </c>
      <c r="AQ78" s="723">
        <v>0</v>
      </c>
      <c r="AR78" s="723">
        <v>0</v>
      </c>
      <c r="AS78" s="723">
        <v>0</v>
      </c>
      <c r="AT78" s="723">
        <v>0</v>
      </c>
      <c r="AU78" s="723">
        <v>0</v>
      </c>
      <c r="AV78" s="723">
        <v>0</v>
      </c>
      <c r="AW78" s="723">
        <v>0</v>
      </c>
      <c r="AX78" s="723">
        <v>7.1650829376580099</v>
      </c>
      <c r="AY78" s="723">
        <v>8.2942976738523928</v>
      </c>
      <c r="AZ78" s="723">
        <v>10.605236715914241</v>
      </c>
      <c r="BA78" s="723">
        <v>9.652108202526172</v>
      </c>
      <c r="BB78" s="723">
        <v>15.903021772975331</v>
      </c>
      <c r="BC78" s="723">
        <v>19.983214807241286</v>
      </c>
      <c r="BD78" s="723">
        <v>22.241848995755969</v>
      </c>
      <c r="BE78" s="723">
        <v>26.512749552502989</v>
      </c>
      <c r="BF78" s="723">
        <v>35.495326323906454</v>
      </c>
      <c r="BG78" s="723">
        <v>34.059984812100765</v>
      </c>
      <c r="BH78" s="723">
        <v>35.297141463247634</v>
      </c>
      <c r="BI78" s="723">
        <v>41.101422604658829</v>
      </c>
      <c r="BJ78" s="723">
        <v>42.053781403022413</v>
      </c>
      <c r="BK78" s="723">
        <v>43.422510181017337</v>
      </c>
      <c r="BL78" s="723">
        <v>48.188507218442965</v>
      </c>
      <c r="BM78" s="723">
        <v>53.055563961772052</v>
      </c>
      <c r="BN78" s="723">
        <v>56.523500585290257</v>
      </c>
      <c r="BO78" s="723">
        <v>54.777113531049409</v>
      </c>
      <c r="BP78" s="723">
        <v>59.958512069212539</v>
      </c>
      <c r="BQ78" s="723">
        <v>63.648450669503909</v>
      </c>
      <c r="BR78" s="723">
        <v>61.954809695656031</v>
      </c>
      <c r="BS78" s="723">
        <v>63.249074742077646</v>
      </c>
      <c r="BT78" s="723">
        <v>56.612642572794563</v>
      </c>
      <c r="BU78" s="723">
        <v>54.328893474856272</v>
      </c>
      <c r="BV78" s="723">
        <v>58.005454972024012</v>
      </c>
      <c r="BW78" s="723">
        <v>52.852915468429849</v>
      </c>
      <c r="BX78" s="723">
        <v>40.824177207547955</v>
      </c>
      <c r="BY78" s="723">
        <v>44.067107700613711</v>
      </c>
      <c r="BZ78" s="723">
        <v>40.10357290193209</v>
      </c>
      <c r="CA78" s="723">
        <v>30.645491054550629</v>
      </c>
      <c r="CB78" s="723">
        <v>39.923534085970296</v>
      </c>
      <c r="CC78" s="723">
        <v>35.457181618969365</v>
      </c>
      <c r="CD78" s="723">
        <v>34.862261725295745</v>
      </c>
      <c r="CE78" s="723">
        <v>33.424942299083433</v>
      </c>
      <c r="CF78" s="723">
        <v>32.039600332064069</v>
      </c>
      <c r="CG78" s="724">
        <v>31.382582020695459</v>
      </c>
      <c r="CI78" s="710"/>
    </row>
    <row r="79" spans="1:87" s="709" customFormat="1" ht="25.5" customHeight="1" x14ac:dyDescent="0.35">
      <c r="A79" s="720"/>
      <c r="B79" s="721" t="s">
        <v>610</v>
      </c>
      <c r="D79" s="722"/>
      <c r="E79" s="722"/>
      <c r="F79" s="722"/>
      <c r="G79" s="722"/>
      <c r="H79" s="722"/>
      <c r="I79" s="722"/>
      <c r="J79" s="722"/>
      <c r="K79" s="722"/>
      <c r="L79" s="722"/>
      <c r="M79" s="722"/>
      <c r="N79" s="722"/>
      <c r="O79" s="722"/>
      <c r="P79" s="722"/>
      <c r="Q79" s="722"/>
      <c r="R79" s="722"/>
      <c r="S79" s="722"/>
      <c r="T79" s="722"/>
      <c r="U79" s="722"/>
      <c r="V79" s="722"/>
      <c r="W79" s="722"/>
      <c r="X79" s="722"/>
      <c r="Y79" s="722"/>
      <c r="Z79" s="722"/>
      <c r="AA79" s="722"/>
      <c r="AB79" s="722"/>
      <c r="AC79" s="722"/>
      <c r="AD79" s="722"/>
      <c r="AE79" s="722"/>
      <c r="AF79" s="722"/>
      <c r="AG79" s="722"/>
      <c r="AH79" s="723">
        <v>0</v>
      </c>
      <c r="AI79" s="723">
        <v>0</v>
      </c>
      <c r="AJ79" s="723">
        <v>0</v>
      </c>
      <c r="AK79" s="723">
        <v>0</v>
      </c>
      <c r="AL79" s="723">
        <v>0</v>
      </c>
      <c r="AM79" s="723">
        <v>0</v>
      </c>
      <c r="AN79" s="723">
        <v>0</v>
      </c>
      <c r="AO79" s="723">
        <v>0</v>
      </c>
      <c r="AP79" s="723">
        <v>0</v>
      </c>
      <c r="AQ79" s="723">
        <v>0</v>
      </c>
      <c r="AR79" s="723">
        <v>0</v>
      </c>
      <c r="AS79" s="723">
        <v>0</v>
      </c>
      <c r="AT79" s="723">
        <v>0</v>
      </c>
      <c r="AU79" s="723">
        <v>0</v>
      </c>
      <c r="AV79" s="723">
        <v>0</v>
      </c>
      <c r="AW79" s="723">
        <v>0</v>
      </c>
      <c r="AX79" s="723">
        <v>0</v>
      </c>
      <c r="AY79" s="723">
        <v>0</v>
      </c>
      <c r="AZ79" s="723">
        <v>0</v>
      </c>
      <c r="BA79" s="723">
        <v>0</v>
      </c>
      <c r="BB79" s="723">
        <v>0</v>
      </c>
      <c r="BC79" s="723">
        <v>0</v>
      </c>
      <c r="BD79" s="723">
        <v>0</v>
      </c>
      <c r="BE79" s="723">
        <v>0</v>
      </c>
      <c r="BF79" s="723">
        <v>0</v>
      </c>
      <c r="BG79" s="723">
        <v>0</v>
      </c>
      <c r="BH79" s="723">
        <v>0</v>
      </c>
      <c r="BI79" s="723">
        <v>0</v>
      </c>
      <c r="BJ79" s="723">
        <v>0</v>
      </c>
      <c r="BK79" s="723">
        <v>0</v>
      </c>
      <c r="BL79" s="723">
        <v>0</v>
      </c>
      <c r="BM79" s="723">
        <v>0</v>
      </c>
      <c r="BN79" s="723">
        <v>0</v>
      </c>
      <c r="BO79" s="723">
        <v>0</v>
      </c>
      <c r="BP79" s="723">
        <v>0</v>
      </c>
      <c r="BQ79" s="723">
        <v>0</v>
      </c>
      <c r="BR79" s="723">
        <v>0</v>
      </c>
      <c r="BS79" s="723">
        <v>0</v>
      </c>
      <c r="BT79" s="723">
        <v>70.998899511866725</v>
      </c>
      <c r="BU79" s="723">
        <v>313.00144083619921</v>
      </c>
      <c r="BV79" s="723">
        <v>781.8721783689532</v>
      </c>
      <c r="BW79" s="723">
        <v>2097.1579444346671</v>
      </c>
      <c r="BX79" s="723">
        <v>2946.4351637632972</v>
      </c>
      <c r="BY79" s="723">
        <v>4666.7151855151969</v>
      </c>
      <c r="BZ79" s="723">
        <v>5534.3564841093021</v>
      </c>
      <c r="CA79" s="723">
        <v>6645.8235267286536</v>
      </c>
      <c r="CB79" s="723">
        <v>8403.5912736654627</v>
      </c>
      <c r="CC79" s="723">
        <v>11192.295585616979</v>
      </c>
      <c r="CD79" s="723">
        <v>13176.538767339665</v>
      </c>
      <c r="CE79" s="723">
        <v>13643.016348954594</v>
      </c>
      <c r="CF79" s="723">
        <v>14104.767885379562</v>
      </c>
      <c r="CG79" s="724">
        <v>14576.760371226323</v>
      </c>
      <c r="CI79" s="710"/>
    </row>
    <row r="80" spans="1:87" s="709" customFormat="1" ht="25.5" customHeight="1" x14ac:dyDescent="0.35">
      <c r="A80" s="720"/>
      <c r="B80" s="721" t="s">
        <v>611</v>
      </c>
      <c r="D80" s="722"/>
      <c r="E80" s="722"/>
      <c r="F80" s="722"/>
      <c r="G80" s="722"/>
      <c r="H80" s="722"/>
      <c r="I80" s="722"/>
      <c r="J80" s="722"/>
      <c r="K80" s="722"/>
      <c r="L80" s="722"/>
      <c r="M80" s="722"/>
      <c r="N80" s="722"/>
      <c r="O80" s="722"/>
      <c r="P80" s="722"/>
      <c r="Q80" s="722"/>
      <c r="R80" s="722"/>
      <c r="S80" s="722"/>
      <c r="T80" s="722"/>
      <c r="U80" s="722"/>
      <c r="V80" s="722"/>
      <c r="W80" s="722"/>
      <c r="X80" s="722"/>
      <c r="Y80" s="722"/>
      <c r="Z80" s="722"/>
      <c r="AA80" s="722"/>
      <c r="AB80" s="722"/>
      <c r="AC80" s="722"/>
      <c r="AD80" s="722"/>
      <c r="AE80" s="722"/>
      <c r="AF80" s="722"/>
      <c r="AG80" s="722"/>
      <c r="AH80" s="723">
        <v>323.54075228589346</v>
      </c>
      <c r="AI80" s="723">
        <v>303.2593155078734</v>
      </c>
      <c r="AJ80" s="723">
        <v>327.78391491525485</v>
      </c>
      <c r="AK80" s="723">
        <v>481.00774335793278</v>
      </c>
      <c r="AL80" s="723">
        <v>575.14929150385865</v>
      </c>
      <c r="AM80" s="723">
        <v>648.78687029556102</v>
      </c>
      <c r="AN80" s="723">
        <v>692.19313478842491</v>
      </c>
      <c r="AO80" s="723">
        <v>733.09947294212952</v>
      </c>
      <c r="AP80" s="723">
        <v>759.60030530408824</v>
      </c>
      <c r="AQ80" s="723">
        <v>742.64148206196012</v>
      </c>
      <c r="AR80" s="723">
        <v>607.42827652548908</v>
      </c>
      <c r="AS80" s="723">
        <v>773.70767730800833</v>
      </c>
      <c r="AT80" s="723">
        <v>981.03866233747306</v>
      </c>
      <c r="AU80" s="723">
        <v>1224.3318988053327</v>
      </c>
      <c r="AV80" s="723">
        <v>1566.6688904065309</v>
      </c>
      <c r="AW80" s="723">
        <v>2030.0977005827497</v>
      </c>
      <c r="AX80" s="723">
        <v>2565.2987858068991</v>
      </c>
      <c r="AY80" s="723">
        <v>2894.4846776437557</v>
      </c>
      <c r="AZ80" s="723">
        <v>3171.3064344449126</v>
      </c>
      <c r="BA80" s="723">
        <v>3465.2010823740711</v>
      </c>
      <c r="BB80" s="723">
        <v>3768.9232258433558</v>
      </c>
      <c r="BC80" s="723">
        <v>4055.0402548538159</v>
      </c>
      <c r="BD80" s="723">
        <v>4314.6903219392689</v>
      </c>
      <c r="BE80" s="723">
        <v>4661.5715894835621</v>
      </c>
      <c r="BF80" s="723">
        <v>5401.7509828307639</v>
      </c>
      <c r="BG80" s="723">
        <v>5224.5170493871801</v>
      </c>
      <c r="BH80" s="723">
        <v>5474.1931986563368</v>
      </c>
      <c r="BI80" s="723">
        <v>5779.786481254172</v>
      </c>
      <c r="BJ80" s="723">
        <v>6095.781393615227</v>
      </c>
      <c r="BK80" s="723">
        <v>6324.1594595253528</v>
      </c>
      <c r="BL80" s="723">
        <v>7470.7189030775999</v>
      </c>
      <c r="BM80" s="723">
        <v>8419.5047135054847</v>
      </c>
      <c r="BN80" s="723">
        <v>8870.8476571700339</v>
      </c>
      <c r="BO80" s="723">
        <v>9404.4868046308256</v>
      </c>
      <c r="BP80" s="723">
        <v>9847.7465228888796</v>
      </c>
      <c r="BQ80" s="723">
        <v>9999.6576842873055</v>
      </c>
      <c r="BR80" s="723">
        <v>10697.498887026339</v>
      </c>
      <c r="BS80" s="723">
        <v>11169.036283798563</v>
      </c>
      <c r="BT80" s="723">
        <v>10889.477521518404</v>
      </c>
      <c r="BU80" s="723">
        <v>10470.037911527939</v>
      </c>
      <c r="BV80" s="723">
        <v>9733.1592245116062</v>
      </c>
      <c r="BW80" s="723">
        <v>8678.6261905968458</v>
      </c>
      <c r="BX80" s="723">
        <v>7962.5294137979527</v>
      </c>
      <c r="BY80" s="723">
        <v>7544.0855042800395</v>
      </c>
      <c r="BZ80" s="723">
        <v>6876.7672967721546</v>
      </c>
      <c r="CA80" s="723">
        <v>6543.0602046362883</v>
      </c>
      <c r="CB80" s="723">
        <v>5576.4002339925064</v>
      </c>
      <c r="CC80" s="723">
        <v>2763.915261420671</v>
      </c>
      <c r="CD80" s="723">
        <v>1701.6892175222672</v>
      </c>
      <c r="CE80" s="723">
        <v>1748.9726487632902</v>
      </c>
      <c r="CF80" s="723">
        <v>1806.3933954499755</v>
      </c>
      <c r="CG80" s="724">
        <v>1886.7196966416047</v>
      </c>
      <c r="CI80" s="710"/>
    </row>
    <row r="81" spans="1:87" s="709" customFormat="1" x14ac:dyDescent="0.35">
      <c r="A81" s="720"/>
      <c r="B81" s="725" t="s">
        <v>612</v>
      </c>
      <c r="D81" s="722"/>
      <c r="E81" s="722"/>
      <c r="F81" s="722"/>
      <c r="G81" s="722"/>
      <c r="H81" s="722"/>
      <c r="I81" s="722"/>
      <c r="J81" s="722"/>
      <c r="K81" s="722"/>
      <c r="L81" s="722"/>
      <c r="M81" s="722"/>
      <c r="N81" s="722"/>
      <c r="O81" s="722"/>
      <c r="P81" s="722"/>
      <c r="Q81" s="722"/>
      <c r="R81" s="722"/>
      <c r="S81" s="722"/>
      <c r="T81" s="722"/>
      <c r="U81" s="722"/>
      <c r="V81" s="722"/>
      <c r="W81" s="722"/>
      <c r="X81" s="722"/>
      <c r="Y81" s="722"/>
      <c r="Z81" s="722"/>
      <c r="AA81" s="722"/>
      <c r="AB81" s="722"/>
      <c r="AC81" s="722"/>
      <c r="AD81" s="722"/>
      <c r="AE81" s="722"/>
      <c r="AF81" s="722"/>
      <c r="AG81" s="722"/>
      <c r="AH81" s="723"/>
      <c r="AI81" s="723"/>
      <c r="AJ81" s="723"/>
      <c r="AK81" s="723"/>
      <c r="AL81" s="723"/>
      <c r="AM81" s="723"/>
      <c r="AN81" s="723"/>
      <c r="AO81" s="723"/>
      <c r="AP81" s="723"/>
      <c r="AQ81" s="723"/>
      <c r="AR81" s="723"/>
      <c r="AS81" s="723"/>
      <c r="AT81" s="723"/>
      <c r="AU81" s="723"/>
      <c r="AV81" s="723"/>
      <c r="AW81" s="723"/>
      <c r="AX81" s="723"/>
      <c r="AY81" s="723"/>
      <c r="AZ81" s="723"/>
      <c r="BA81" s="723"/>
      <c r="BB81" s="723"/>
      <c r="BC81" s="723"/>
      <c r="BD81" s="723"/>
      <c r="BE81" s="723"/>
      <c r="BF81" s="723"/>
      <c r="BG81" s="723"/>
      <c r="BH81" s="723"/>
      <c r="BI81" s="723"/>
      <c r="BJ81" s="723"/>
      <c r="BK81" s="723"/>
      <c r="BL81" s="723"/>
      <c r="BM81" s="723"/>
      <c r="BN81" s="723"/>
      <c r="BO81" s="723"/>
      <c r="BP81" s="723"/>
      <c r="BQ81" s="723"/>
      <c r="BR81" s="723"/>
      <c r="BS81" s="723"/>
      <c r="BT81" s="723"/>
      <c r="BU81" s="723"/>
      <c r="BV81" s="723"/>
      <c r="BW81" s="723"/>
      <c r="BX81" s="723"/>
      <c r="BY81" s="723"/>
      <c r="BZ81" s="723"/>
      <c r="CA81" s="723"/>
      <c r="CB81" s="723"/>
      <c r="CC81" s="723"/>
      <c r="CD81" s="723"/>
      <c r="CE81" s="723"/>
      <c r="CF81" s="723"/>
      <c r="CG81" s="724"/>
      <c r="CI81" s="710"/>
    </row>
    <row r="82" spans="1:87" s="709" customFormat="1" x14ac:dyDescent="0.35">
      <c r="A82" s="720"/>
      <c r="B82" s="731" t="s">
        <v>613</v>
      </c>
      <c r="D82" s="722"/>
      <c r="E82" s="722"/>
      <c r="F82" s="722"/>
      <c r="G82" s="722"/>
      <c r="H82" s="722"/>
      <c r="I82" s="722"/>
      <c r="J82" s="722"/>
      <c r="K82" s="722"/>
      <c r="L82" s="722"/>
      <c r="M82" s="722"/>
      <c r="N82" s="722"/>
      <c r="O82" s="722"/>
      <c r="P82" s="722"/>
      <c r="Q82" s="722"/>
      <c r="R82" s="722"/>
      <c r="S82" s="722"/>
      <c r="T82" s="722"/>
      <c r="U82" s="722"/>
      <c r="V82" s="722"/>
      <c r="W82" s="722"/>
      <c r="X82" s="722"/>
      <c r="Y82" s="722"/>
      <c r="Z82" s="722"/>
      <c r="AA82" s="722"/>
      <c r="AB82" s="722"/>
      <c r="AC82" s="722"/>
      <c r="AD82" s="722"/>
      <c r="AE82" s="722"/>
      <c r="AF82" s="722"/>
      <c r="AG82" s="722"/>
      <c r="AH82" s="723">
        <v>0</v>
      </c>
      <c r="AI82" s="723">
        <v>0</v>
      </c>
      <c r="AJ82" s="723">
        <v>0</v>
      </c>
      <c r="AK82" s="723">
        <v>0</v>
      </c>
      <c r="AL82" s="723">
        <v>0</v>
      </c>
      <c r="AM82" s="723">
        <v>0</v>
      </c>
      <c r="AN82" s="723">
        <v>0</v>
      </c>
      <c r="AO82" s="723">
        <v>0</v>
      </c>
      <c r="AP82" s="723">
        <v>0</v>
      </c>
      <c r="AQ82" s="723">
        <v>0</v>
      </c>
      <c r="AR82" s="723">
        <v>0</v>
      </c>
      <c r="AS82" s="723">
        <v>0</v>
      </c>
      <c r="AT82" s="723">
        <v>0</v>
      </c>
      <c r="AU82" s="723">
        <v>0</v>
      </c>
      <c r="AV82" s="723">
        <v>0</v>
      </c>
      <c r="AW82" s="723">
        <v>0</v>
      </c>
      <c r="AX82" s="723">
        <v>0</v>
      </c>
      <c r="AY82" s="723">
        <v>0</v>
      </c>
      <c r="AZ82" s="723">
        <v>0</v>
      </c>
      <c r="BA82" s="723">
        <v>0</v>
      </c>
      <c r="BB82" s="723">
        <v>0</v>
      </c>
      <c r="BC82" s="723">
        <v>0</v>
      </c>
      <c r="BD82" s="723">
        <v>0</v>
      </c>
      <c r="BE82" s="723">
        <v>0</v>
      </c>
      <c r="BF82" s="723">
        <v>0</v>
      </c>
      <c r="BG82" s="723">
        <v>0</v>
      </c>
      <c r="BH82" s="723">
        <v>0</v>
      </c>
      <c r="BI82" s="723">
        <v>0</v>
      </c>
      <c r="BJ82" s="723">
        <v>0</v>
      </c>
      <c r="BK82" s="723">
        <v>0</v>
      </c>
      <c r="BL82" s="723">
        <v>481.57383989639914</v>
      </c>
      <c r="BM82" s="723">
        <v>590.61995376517984</v>
      </c>
      <c r="BN82" s="723">
        <v>687.84296358962513</v>
      </c>
      <c r="BO82" s="723">
        <v>785.48245790782846</v>
      </c>
      <c r="BP82" s="723">
        <v>893.38221206747698</v>
      </c>
      <c r="BQ82" s="723">
        <v>973.60604627069074</v>
      </c>
      <c r="BR82" s="723">
        <v>1080.703241464669</v>
      </c>
      <c r="BS82" s="723">
        <v>1216.4871983479186</v>
      </c>
      <c r="BT82" s="723">
        <v>1256.9094649135309</v>
      </c>
      <c r="BU82" s="723">
        <v>1260.1910393718408</v>
      </c>
      <c r="BV82" s="723">
        <v>1217.7919959398755</v>
      </c>
      <c r="BW82" s="723">
        <v>1070.4223816531212</v>
      </c>
      <c r="BX82" s="723">
        <v>935.9200266777043</v>
      </c>
      <c r="BY82" s="723">
        <v>858.38003661953383</v>
      </c>
      <c r="BZ82" s="723">
        <v>770.81294324942417</v>
      </c>
      <c r="CA82" s="723">
        <v>706.88170101181481</v>
      </c>
      <c r="CB82" s="723">
        <v>356.46311389116522</v>
      </c>
      <c r="CC82" s="723">
        <v>55.15040421860094</v>
      </c>
      <c r="CD82" s="723">
        <v>57.501514603870682</v>
      </c>
      <c r="CE82" s="723">
        <v>59.213023507486909</v>
      </c>
      <c r="CF82" s="723">
        <v>61.15705392201717</v>
      </c>
      <c r="CG82" s="724">
        <v>63.87657224272283</v>
      </c>
      <c r="CI82" s="710"/>
    </row>
    <row r="83" spans="1:87" s="709" customFormat="1" x14ac:dyDescent="0.35">
      <c r="A83" s="720"/>
      <c r="B83" s="731" t="s">
        <v>615</v>
      </c>
      <c r="D83" s="722"/>
      <c r="E83" s="722"/>
      <c r="F83" s="722"/>
      <c r="G83" s="722"/>
      <c r="H83" s="722"/>
      <c r="I83" s="722"/>
      <c r="J83" s="722"/>
      <c r="K83" s="722"/>
      <c r="L83" s="722"/>
      <c r="M83" s="722"/>
      <c r="N83" s="722"/>
      <c r="O83" s="722"/>
      <c r="P83" s="722"/>
      <c r="Q83" s="722"/>
      <c r="R83" s="722"/>
      <c r="S83" s="722"/>
      <c r="T83" s="722"/>
      <c r="U83" s="722"/>
      <c r="V83" s="722"/>
      <c r="W83" s="722"/>
      <c r="X83" s="722"/>
      <c r="Y83" s="722"/>
      <c r="Z83" s="722"/>
      <c r="AA83" s="722"/>
      <c r="AB83" s="722"/>
      <c r="AC83" s="722"/>
      <c r="AD83" s="722"/>
      <c r="AE83" s="722"/>
      <c r="AF83" s="722"/>
      <c r="AG83" s="722"/>
      <c r="AH83" s="723">
        <v>0</v>
      </c>
      <c r="AI83" s="723">
        <v>0</v>
      </c>
      <c r="AJ83" s="723">
        <v>0</v>
      </c>
      <c r="AK83" s="723">
        <v>0</v>
      </c>
      <c r="AL83" s="723">
        <v>0</v>
      </c>
      <c r="AM83" s="723">
        <v>0</v>
      </c>
      <c r="AN83" s="723">
        <v>0</v>
      </c>
      <c r="AO83" s="723">
        <v>0</v>
      </c>
      <c r="AP83" s="723">
        <v>0</v>
      </c>
      <c r="AQ83" s="723">
        <v>0</v>
      </c>
      <c r="AR83" s="723">
        <v>0</v>
      </c>
      <c r="AS83" s="723">
        <v>0</v>
      </c>
      <c r="AT83" s="723">
        <v>0</v>
      </c>
      <c r="AU83" s="723">
        <v>0</v>
      </c>
      <c r="AV83" s="723">
        <v>0</v>
      </c>
      <c r="AW83" s="723">
        <v>0</v>
      </c>
      <c r="AX83" s="723">
        <v>0</v>
      </c>
      <c r="AY83" s="723">
        <v>0</v>
      </c>
      <c r="AZ83" s="723">
        <v>0</v>
      </c>
      <c r="BA83" s="723">
        <v>0</v>
      </c>
      <c r="BB83" s="723">
        <v>0</v>
      </c>
      <c r="BC83" s="723">
        <v>0</v>
      </c>
      <c r="BD83" s="723">
        <v>0</v>
      </c>
      <c r="BE83" s="723">
        <v>0</v>
      </c>
      <c r="BF83" s="723">
        <v>0</v>
      </c>
      <c r="BG83" s="723">
        <v>0</v>
      </c>
      <c r="BH83" s="723">
        <v>0</v>
      </c>
      <c r="BI83" s="723">
        <v>0</v>
      </c>
      <c r="BJ83" s="723">
        <v>0</v>
      </c>
      <c r="BK83" s="723">
        <v>0</v>
      </c>
      <c r="BL83" s="723">
        <v>151.89730479640772</v>
      </c>
      <c r="BM83" s="723">
        <v>190.03049332760006</v>
      </c>
      <c r="BN83" s="723">
        <v>226.25727195886952</v>
      </c>
      <c r="BO83" s="723">
        <v>260.752808107612</v>
      </c>
      <c r="BP83" s="723">
        <v>315.16165083385027</v>
      </c>
      <c r="BQ83" s="723">
        <v>353.21562999039776</v>
      </c>
      <c r="BR83" s="723">
        <v>379.33491060827004</v>
      </c>
      <c r="BS83" s="723">
        <v>412.36363121296534</v>
      </c>
      <c r="BT83" s="723">
        <v>405.76360605752495</v>
      </c>
      <c r="BU83" s="723">
        <v>378.07187434549041</v>
      </c>
      <c r="BV83" s="723">
        <v>397.56787288536822</v>
      </c>
      <c r="BW83" s="723">
        <v>436.74957847229223</v>
      </c>
      <c r="BX83" s="723">
        <v>505.21776082824721</v>
      </c>
      <c r="BY83" s="723">
        <v>604.65462681136592</v>
      </c>
      <c r="BZ83" s="723">
        <v>747.09701884941671</v>
      </c>
      <c r="CA83" s="723">
        <v>923.48941799182137</v>
      </c>
      <c r="CB83" s="723">
        <v>770.51948291190308</v>
      </c>
      <c r="CC83" s="723">
        <v>609.93374832020902</v>
      </c>
      <c r="CD83" s="723">
        <v>639.92953303463946</v>
      </c>
      <c r="CE83" s="723">
        <v>658.97677206862193</v>
      </c>
      <c r="CF83" s="723">
        <v>680.6117234946023</v>
      </c>
      <c r="CG83" s="724">
        <v>710.87701478369297</v>
      </c>
      <c r="CI83" s="710"/>
    </row>
    <row r="84" spans="1:87" s="709" customFormat="1" x14ac:dyDescent="0.35">
      <c r="A84" s="720"/>
      <c r="B84" s="731" t="s">
        <v>616</v>
      </c>
      <c r="D84" s="722"/>
      <c r="E84" s="722"/>
      <c r="F84" s="722"/>
      <c r="G84" s="722"/>
      <c r="H84" s="722"/>
      <c r="I84" s="722"/>
      <c r="J84" s="722"/>
      <c r="K84" s="722"/>
      <c r="L84" s="722"/>
      <c r="M84" s="722"/>
      <c r="N84" s="722"/>
      <c r="O84" s="722"/>
      <c r="P84" s="722"/>
      <c r="Q84" s="722"/>
      <c r="R84" s="722"/>
      <c r="S84" s="722"/>
      <c r="T84" s="722"/>
      <c r="U84" s="722"/>
      <c r="V84" s="722"/>
      <c r="W84" s="722"/>
      <c r="X84" s="722"/>
      <c r="Y84" s="722"/>
      <c r="Z84" s="722"/>
      <c r="AA84" s="722"/>
      <c r="AB84" s="722"/>
      <c r="AC84" s="722"/>
      <c r="AD84" s="722"/>
      <c r="AE84" s="722"/>
      <c r="AF84" s="722"/>
      <c r="AG84" s="722"/>
      <c r="AH84" s="723">
        <v>0</v>
      </c>
      <c r="AI84" s="723">
        <v>0</v>
      </c>
      <c r="AJ84" s="723">
        <v>0</v>
      </c>
      <c r="AK84" s="723">
        <v>0</v>
      </c>
      <c r="AL84" s="723">
        <v>0</v>
      </c>
      <c r="AM84" s="723">
        <v>0</v>
      </c>
      <c r="AN84" s="723">
        <v>0</v>
      </c>
      <c r="AO84" s="723">
        <v>0</v>
      </c>
      <c r="AP84" s="723">
        <v>0</v>
      </c>
      <c r="AQ84" s="723">
        <v>0</v>
      </c>
      <c r="AR84" s="723">
        <v>0</v>
      </c>
      <c r="AS84" s="723">
        <v>0</v>
      </c>
      <c r="AT84" s="723">
        <v>0</v>
      </c>
      <c r="AU84" s="723">
        <v>0</v>
      </c>
      <c r="AV84" s="723">
        <v>0</v>
      </c>
      <c r="AW84" s="723">
        <v>0</v>
      </c>
      <c r="AX84" s="723">
        <v>0</v>
      </c>
      <c r="AY84" s="723">
        <v>0</v>
      </c>
      <c r="AZ84" s="723">
        <v>0</v>
      </c>
      <c r="BA84" s="723">
        <v>0</v>
      </c>
      <c r="BB84" s="723">
        <v>0</v>
      </c>
      <c r="BC84" s="723">
        <v>0</v>
      </c>
      <c r="BD84" s="723">
        <v>0</v>
      </c>
      <c r="BE84" s="723">
        <v>0</v>
      </c>
      <c r="BF84" s="723">
        <v>0</v>
      </c>
      <c r="BG84" s="723">
        <v>0</v>
      </c>
      <c r="BH84" s="723">
        <v>0</v>
      </c>
      <c r="BI84" s="723">
        <v>0</v>
      </c>
      <c r="BJ84" s="723">
        <v>0</v>
      </c>
      <c r="BK84" s="723">
        <v>0</v>
      </c>
      <c r="BL84" s="723">
        <v>6837.2477583847931</v>
      </c>
      <c r="BM84" s="723">
        <v>7638.8542664127044</v>
      </c>
      <c r="BN84" s="723">
        <v>7956.7474216215387</v>
      </c>
      <c r="BO84" s="723">
        <v>8358.2515386153864</v>
      </c>
      <c r="BP84" s="723">
        <v>8639.2026599875517</v>
      </c>
      <c r="BQ84" s="723">
        <v>8672.8360080262173</v>
      </c>
      <c r="BR84" s="723">
        <v>9237.4607349533999</v>
      </c>
      <c r="BS84" s="723">
        <v>9540.1854542376786</v>
      </c>
      <c r="BT84" s="723">
        <v>9226.8044505473481</v>
      </c>
      <c r="BU84" s="723">
        <v>8831.7749978106076</v>
      </c>
      <c r="BV84" s="723">
        <v>8117.799355686363</v>
      </c>
      <c r="BW84" s="723">
        <v>7171.4542304714314</v>
      </c>
      <c r="BX84" s="723">
        <v>6521.3916262920011</v>
      </c>
      <c r="BY84" s="723">
        <v>6081.0508408491396</v>
      </c>
      <c r="BZ84" s="723">
        <v>5358.8573346733128</v>
      </c>
      <c r="CA84" s="723">
        <v>4912.6890856326518</v>
      </c>
      <c r="CB84" s="723">
        <v>4449.4176371894382</v>
      </c>
      <c r="CC84" s="723">
        <v>2098.8311088818609</v>
      </c>
      <c r="CD84" s="723">
        <v>1004.258169883757</v>
      </c>
      <c r="CE84" s="723">
        <v>1030.7828531871814</v>
      </c>
      <c r="CF84" s="723">
        <v>1064.6246180333562</v>
      </c>
      <c r="CG84" s="724">
        <v>1111.966109615189</v>
      </c>
      <c r="CI84" s="710"/>
    </row>
    <row r="85" spans="1:87" s="709" customFormat="1" x14ac:dyDescent="0.35">
      <c r="A85" s="720"/>
      <c r="B85" s="725" t="s">
        <v>617</v>
      </c>
      <c r="D85" s="722"/>
      <c r="E85" s="722"/>
      <c r="F85" s="722"/>
      <c r="G85" s="722"/>
      <c r="H85" s="722"/>
      <c r="I85" s="722"/>
      <c r="J85" s="722"/>
      <c r="K85" s="722"/>
      <c r="L85" s="722"/>
      <c r="M85" s="722"/>
      <c r="N85" s="722"/>
      <c r="O85" s="722"/>
      <c r="P85" s="722"/>
      <c r="Q85" s="722"/>
      <c r="R85" s="722"/>
      <c r="S85" s="722"/>
      <c r="T85" s="722"/>
      <c r="U85" s="722"/>
      <c r="V85" s="722"/>
      <c r="W85" s="722"/>
      <c r="X85" s="722"/>
      <c r="Y85" s="722"/>
      <c r="Z85" s="722"/>
      <c r="AA85" s="722"/>
      <c r="AB85" s="722"/>
      <c r="AC85" s="722"/>
      <c r="AD85" s="722"/>
      <c r="AE85" s="722"/>
      <c r="AF85" s="722"/>
      <c r="AG85" s="722"/>
      <c r="AH85" s="723"/>
      <c r="AI85" s="723"/>
      <c r="AJ85" s="723"/>
      <c r="AK85" s="723"/>
      <c r="AL85" s="723"/>
      <c r="AM85" s="723"/>
      <c r="AN85" s="723"/>
      <c r="AO85" s="723"/>
      <c r="AP85" s="723"/>
      <c r="AQ85" s="723"/>
      <c r="AR85" s="723"/>
      <c r="AS85" s="723"/>
      <c r="AT85" s="723"/>
      <c r="AU85" s="723"/>
      <c r="AV85" s="723"/>
      <c r="AW85" s="723"/>
      <c r="AX85" s="723"/>
      <c r="AY85" s="723"/>
      <c r="AZ85" s="723"/>
      <c r="BA85" s="723"/>
      <c r="BB85" s="723"/>
      <c r="BC85" s="723"/>
      <c r="BD85" s="723"/>
      <c r="BE85" s="723"/>
      <c r="BF85" s="723"/>
      <c r="BG85" s="723"/>
      <c r="BH85" s="723"/>
      <c r="BI85" s="723"/>
      <c r="BJ85" s="723"/>
      <c r="BK85" s="723"/>
      <c r="BL85" s="723"/>
      <c r="BM85" s="723"/>
      <c r="BN85" s="723"/>
      <c r="BO85" s="723"/>
      <c r="BP85" s="723"/>
      <c r="BQ85" s="723"/>
      <c r="BR85" s="723"/>
      <c r="BS85" s="723"/>
      <c r="BT85" s="723"/>
      <c r="BU85" s="723"/>
      <c r="BV85" s="723"/>
      <c r="BW85" s="723"/>
      <c r="BX85" s="723"/>
      <c r="BY85" s="723"/>
      <c r="BZ85" s="723"/>
      <c r="CA85" s="723"/>
      <c r="CB85" s="723"/>
      <c r="CC85" s="723"/>
      <c r="CD85" s="723"/>
      <c r="CE85" s="723"/>
      <c r="CF85" s="723"/>
      <c r="CG85" s="724"/>
      <c r="CI85" s="710"/>
    </row>
    <row r="86" spans="1:87" s="709" customFormat="1" x14ac:dyDescent="0.35">
      <c r="A86" s="720"/>
      <c r="B86" s="731" t="s">
        <v>618</v>
      </c>
      <c r="D86" s="722"/>
      <c r="E86" s="722"/>
      <c r="F86" s="722"/>
      <c r="G86" s="722"/>
      <c r="H86" s="722"/>
      <c r="I86" s="722"/>
      <c r="J86" s="722"/>
      <c r="K86" s="722"/>
      <c r="L86" s="722"/>
      <c r="M86" s="722"/>
      <c r="N86" s="722"/>
      <c r="O86" s="722"/>
      <c r="P86" s="722"/>
      <c r="Q86" s="722"/>
      <c r="R86" s="722"/>
      <c r="S86" s="722"/>
      <c r="T86" s="722"/>
      <c r="U86" s="722"/>
      <c r="V86" s="722"/>
      <c r="W86" s="722"/>
      <c r="X86" s="722"/>
      <c r="Y86" s="722"/>
      <c r="Z86" s="722"/>
      <c r="AA86" s="722"/>
      <c r="AB86" s="722"/>
      <c r="AC86" s="722"/>
      <c r="AD86" s="722"/>
      <c r="AE86" s="722"/>
      <c r="AF86" s="722"/>
      <c r="AG86" s="722"/>
      <c r="AH86" s="723">
        <v>323.54075228589346</v>
      </c>
      <c r="AI86" s="723">
        <v>303.2593155078734</v>
      </c>
      <c r="AJ86" s="723">
        <v>327.78391491525485</v>
      </c>
      <c r="AK86" s="723">
        <v>481.00774335793278</v>
      </c>
      <c r="AL86" s="723">
        <v>575.14929150385865</v>
      </c>
      <c r="AM86" s="723">
        <v>648.78687029556102</v>
      </c>
      <c r="AN86" s="723">
        <v>692.19313478842491</v>
      </c>
      <c r="AO86" s="723">
        <v>733.09947294212952</v>
      </c>
      <c r="AP86" s="723">
        <v>759.60030530408824</v>
      </c>
      <c r="AQ86" s="723">
        <v>742.64148206196012</v>
      </c>
      <c r="AR86" s="723">
        <v>607.42827652548908</v>
      </c>
      <c r="AS86" s="723">
        <v>773.70767730800833</v>
      </c>
      <c r="AT86" s="723">
        <v>981.03866233747306</v>
      </c>
      <c r="AU86" s="723">
        <v>1224.3318988053327</v>
      </c>
      <c r="AV86" s="723">
        <v>1566.6688904065309</v>
      </c>
      <c r="AW86" s="723">
        <v>2030.0977005827497</v>
      </c>
      <c r="AX86" s="723">
        <v>2565.2987858068991</v>
      </c>
      <c r="AY86" s="723">
        <v>2894.4846776437557</v>
      </c>
      <c r="AZ86" s="723">
        <v>3171.3064344449126</v>
      </c>
      <c r="BA86" s="723">
        <v>3465.2010823740711</v>
      </c>
      <c r="BB86" s="723">
        <v>3768.9232258433558</v>
      </c>
      <c r="BC86" s="723">
        <v>4055.0402548538159</v>
      </c>
      <c r="BD86" s="723">
        <v>4314.6903219392689</v>
      </c>
      <c r="BE86" s="723">
        <v>4661.5715894835621</v>
      </c>
      <c r="BF86" s="723">
        <v>5401.7509828307639</v>
      </c>
      <c r="BG86" s="723">
        <v>5224.5170493871801</v>
      </c>
      <c r="BH86" s="723">
        <v>5474.1931986563368</v>
      </c>
      <c r="BI86" s="723">
        <v>5779.786481254172</v>
      </c>
      <c r="BJ86" s="723">
        <v>6095.781393615227</v>
      </c>
      <c r="BK86" s="723">
        <v>6324.1594595253528</v>
      </c>
      <c r="BL86" s="723">
        <v>0</v>
      </c>
      <c r="BM86" s="723">
        <v>0</v>
      </c>
      <c r="BN86" s="723">
        <v>0</v>
      </c>
      <c r="BO86" s="723">
        <v>0</v>
      </c>
      <c r="BP86" s="723">
        <v>0</v>
      </c>
      <c r="BQ86" s="723">
        <v>0</v>
      </c>
      <c r="BR86" s="723">
        <v>0</v>
      </c>
      <c r="BS86" s="723">
        <v>0</v>
      </c>
      <c r="BT86" s="723">
        <v>0</v>
      </c>
      <c r="BU86" s="723">
        <v>0</v>
      </c>
      <c r="BV86" s="723">
        <v>0</v>
      </c>
      <c r="BW86" s="723">
        <v>0</v>
      </c>
      <c r="BX86" s="723">
        <v>0</v>
      </c>
      <c r="BY86" s="723">
        <v>0</v>
      </c>
      <c r="BZ86" s="723">
        <v>0</v>
      </c>
      <c r="CA86" s="723">
        <v>0</v>
      </c>
      <c r="CB86" s="723">
        <v>0</v>
      </c>
      <c r="CC86" s="723">
        <v>0</v>
      </c>
      <c r="CD86" s="723">
        <v>0</v>
      </c>
      <c r="CE86" s="723">
        <v>0</v>
      </c>
      <c r="CF86" s="723">
        <v>0</v>
      </c>
      <c r="CG86" s="724">
        <v>0</v>
      </c>
      <c r="CI86" s="710"/>
    </row>
    <row r="87" spans="1:87" s="709" customFormat="1" ht="25.5" customHeight="1" x14ac:dyDescent="0.35">
      <c r="A87" s="720"/>
      <c r="B87" s="721" t="s">
        <v>619</v>
      </c>
      <c r="D87" s="722"/>
      <c r="E87" s="722"/>
      <c r="F87" s="722"/>
      <c r="G87" s="722"/>
      <c r="H87" s="722"/>
      <c r="I87" s="722"/>
      <c r="J87" s="722"/>
      <c r="K87" s="722"/>
      <c r="L87" s="722"/>
      <c r="M87" s="722"/>
      <c r="N87" s="722"/>
      <c r="O87" s="722"/>
      <c r="P87" s="722"/>
      <c r="Q87" s="722"/>
      <c r="R87" s="722"/>
      <c r="S87" s="722"/>
      <c r="T87" s="722"/>
      <c r="U87" s="722"/>
      <c r="V87" s="722"/>
      <c r="W87" s="722"/>
      <c r="X87" s="722"/>
      <c r="Y87" s="722"/>
      <c r="Z87" s="722"/>
      <c r="AA87" s="722"/>
      <c r="AB87" s="722"/>
      <c r="AC87" s="722"/>
      <c r="AD87" s="722"/>
      <c r="AE87" s="722"/>
      <c r="AF87" s="722"/>
      <c r="AG87" s="722"/>
      <c r="AH87" s="723">
        <v>0</v>
      </c>
      <c r="AI87" s="723">
        <v>0</v>
      </c>
      <c r="AJ87" s="723">
        <v>0</v>
      </c>
      <c r="AK87" s="723">
        <v>0</v>
      </c>
      <c r="AL87" s="723">
        <v>0</v>
      </c>
      <c r="AM87" s="723">
        <v>0</v>
      </c>
      <c r="AN87" s="723">
        <v>0</v>
      </c>
      <c r="AO87" s="723">
        <v>0</v>
      </c>
      <c r="AP87" s="723">
        <v>0</v>
      </c>
      <c r="AQ87" s="723">
        <v>0</v>
      </c>
      <c r="AR87" s="723">
        <v>0</v>
      </c>
      <c r="AS87" s="723">
        <v>0</v>
      </c>
      <c r="AT87" s="723">
        <v>0</v>
      </c>
      <c r="AU87" s="723">
        <v>0</v>
      </c>
      <c r="AV87" s="723">
        <v>0</v>
      </c>
      <c r="AW87" s="723">
        <v>0</v>
      </c>
      <c r="AX87" s="723">
        <v>0</v>
      </c>
      <c r="AY87" s="723">
        <v>0</v>
      </c>
      <c r="AZ87" s="723">
        <v>0</v>
      </c>
      <c r="BA87" s="723">
        <v>0</v>
      </c>
      <c r="BB87" s="723">
        <v>0</v>
      </c>
      <c r="BC87" s="723">
        <v>0</v>
      </c>
      <c r="BD87" s="723">
        <v>0</v>
      </c>
      <c r="BE87" s="723">
        <v>0</v>
      </c>
      <c r="BF87" s="723">
        <v>0</v>
      </c>
      <c r="BG87" s="723">
        <v>0</v>
      </c>
      <c r="BH87" s="723">
        <v>0</v>
      </c>
      <c r="BI87" s="723">
        <v>0</v>
      </c>
      <c r="BJ87" s="723">
        <v>0</v>
      </c>
      <c r="BK87" s="723">
        <v>0</v>
      </c>
      <c r="BL87" s="723">
        <v>0</v>
      </c>
      <c r="BM87" s="723">
        <v>0</v>
      </c>
      <c r="BN87" s="723">
        <v>0</v>
      </c>
      <c r="BO87" s="723">
        <v>0</v>
      </c>
      <c r="BP87" s="723">
        <v>0</v>
      </c>
      <c r="BQ87" s="723">
        <v>0</v>
      </c>
      <c r="BR87" s="723">
        <v>0</v>
      </c>
      <c r="BS87" s="723">
        <v>0</v>
      </c>
      <c r="BT87" s="723">
        <v>0</v>
      </c>
      <c r="BU87" s="723">
        <v>0</v>
      </c>
      <c r="BV87" s="723">
        <v>0</v>
      </c>
      <c r="BW87" s="723">
        <v>0</v>
      </c>
      <c r="BX87" s="723">
        <v>0</v>
      </c>
      <c r="BY87" s="723">
        <v>0</v>
      </c>
      <c r="BZ87" s="723">
        <v>1947.2074461402201</v>
      </c>
      <c r="CA87" s="723">
        <v>2121.0627198176767</v>
      </c>
      <c r="CB87" s="723">
        <v>5.3059543876505586</v>
      </c>
      <c r="CC87" s="723">
        <v>0</v>
      </c>
      <c r="CD87" s="723">
        <v>0</v>
      </c>
      <c r="CE87" s="723">
        <v>0</v>
      </c>
      <c r="CF87" s="723">
        <v>0</v>
      </c>
      <c r="CG87" s="724">
        <v>0</v>
      </c>
      <c r="CI87" s="710"/>
    </row>
    <row r="88" spans="1:87" s="709" customFormat="1" ht="41.5" customHeight="1" x14ac:dyDescent="0.35">
      <c r="A88" s="720"/>
      <c r="B88" s="732" t="s">
        <v>620</v>
      </c>
      <c r="D88" s="722"/>
      <c r="E88" s="722"/>
      <c r="F88" s="722"/>
      <c r="G88" s="722"/>
      <c r="H88" s="722"/>
      <c r="I88" s="722"/>
      <c r="J88" s="722"/>
      <c r="K88" s="722"/>
      <c r="L88" s="722"/>
      <c r="M88" s="722"/>
      <c r="N88" s="722"/>
      <c r="O88" s="722"/>
      <c r="P88" s="722"/>
      <c r="Q88" s="722"/>
      <c r="R88" s="722"/>
      <c r="S88" s="722"/>
      <c r="T88" s="722"/>
      <c r="U88" s="722"/>
      <c r="V88" s="722"/>
      <c r="W88" s="722"/>
      <c r="X88" s="722"/>
      <c r="Y88" s="722"/>
      <c r="Z88" s="722"/>
      <c r="AA88" s="722"/>
      <c r="AB88" s="722"/>
      <c r="AC88" s="722"/>
      <c r="AD88" s="722"/>
      <c r="AE88" s="722"/>
      <c r="AF88" s="722"/>
      <c r="AG88" s="722"/>
      <c r="AH88" s="733">
        <v>9.4615248650952912E-3</v>
      </c>
      <c r="AI88" s="733">
        <v>8.6632386324551145E-3</v>
      </c>
      <c r="AJ88" s="733">
        <v>8.5863381155660556E-3</v>
      </c>
      <c r="AK88" s="733">
        <v>8.9954771156805623E-3</v>
      </c>
      <c r="AL88" s="733">
        <v>8.9784974148646047E-3</v>
      </c>
      <c r="AM88" s="733">
        <v>8.7079891192028188E-3</v>
      </c>
      <c r="AN88" s="733">
        <v>9.2984333344560202E-3</v>
      </c>
      <c r="AO88" s="733">
        <v>9.4377472128083367E-3</v>
      </c>
      <c r="AP88" s="733">
        <v>9.7341904245105814E-3</v>
      </c>
      <c r="AQ88" s="733">
        <v>9.6775500868014844E-3</v>
      </c>
      <c r="AR88" s="733">
        <v>1.0974636166558152E-2</v>
      </c>
      <c r="AS88" s="733">
        <v>1.1322227836125499E-2</v>
      </c>
      <c r="AT88" s="733">
        <v>1.2245211305988764E-2</v>
      </c>
      <c r="AU88" s="733">
        <v>1.4482757109429421E-2</v>
      </c>
      <c r="AV88" s="733">
        <v>1.6854650229818802E-2</v>
      </c>
      <c r="AW88" s="733">
        <v>1.8876187130019088E-2</v>
      </c>
      <c r="AX88" s="733">
        <v>1.9937887540474757E-2</v>
      </c>
      <c r="AY88" s="733">
        <v>2.0386422991627483E-2</v>
      </c>
      <c r="AZ88" s="733">
        <v>2.0131399783315275E-2</v>
      </c>
      <c r="BA88" s="733">
        <v>1.9855238456570706E-2</v>
      </c>
      <c r="BB88" s="733">
        <v>1.9452703592414199E-2</v>
      </c>
      <c r="BC88" s="733">
        <v>1.8738242638594051E-2</v>
      </c>
      <c r="BD88" s="733">
        <v>1.8421033508928059E-2</v>
      </c>
      <c r="BE88" s="733">
        <v>1.8657068009805218E-2</v>
      </c>
      <c r="BF88" s="733">
        <v>1.8135402130840826E-2</v>
      </c>
      <c r="BG88" s="733">
        <v>1.7901652032786469E-2</v>
      </c>
      <c r="BH88" s="733">
        <v>1.7350454272524622E-2</v>
      </c>
      <c r="BI88" s="733">
        <v>1.6950534800494736E-2</v>
      </c>
      <c r="BJ88" s="733">
        <v>1.6736813972904805E-2</v>
      </c>
      <c r="BK88" s="733">
        <v>1.6930205096673243E-2</v>
      </c>
      <c r="BL88" s="733">
        <v>1.7389510794132385E-2</v>
      </c>
      <c r="BM88" s="733">
        <v>1.8994245934282256E-2</v>
      </c>
      <c r="BN88" s="733">
        <v>1.855841781972762E-2</v>
      </c>
      <c r="BO88" s="733">
        <v>1.8624080657308743E-2</v>
      </c>
      <c r="BP88" s="733">
        <v>1.8698518613944885E-2</v>
      </c>
      <c r="BQ88" s="733">
        <v>1.8148612058408335E-2</v>
      </c>
      <c r="BR88" s="733">
        <v>1.8691452133887381E-2</v>
      </c>
      <c r="BS88" s="733">
        <v>1.9034922533516314E-2</v>
      </c>
      <c r="BT88" s="733">
        <v>1.8649366631714254E-2</v>
      </c>
      <c r="BU88" s="733">
        <v>1.8806097785586572E-2</v>
      </c>
      <c r="BV88" s="733">
        <v>1.8747364310927522E-2</v>
      </c>
      <c r="BW88" s="733">
        <v>1.9092715659662925E-2</v>
      </c>
      <c r="BX88" s="733">
        <v>2.1087939429156967E-2</v>
      </c>
      <c r="BY88" s="733">
        <v>1.9902099238846577E-2</v>
      </c>
      <c r="BZ88" s="733">
        <v>1.9799209564626524E-2</v>
      </c>
      <c r="CA88" s="733">
        <v>2.2125544875174773E-2</v>
      </c>
      <c r="CB88" s="733">
        <v>2.4263639058844166E-2</v>
      </c>
      <c r="CC88" s="733">
        <v>2.5146190446072726E-2</v>
      </c>
      <c r="CD88" s="733">
        <v>2.5970939452660373E-2</v>
      </c>
      <c r="CE88" s="733">
        <v>2.5976902045391877E-2</v>
      </c>
      <c r="CF88" s="733">
        <v>2.599050239294386E-2</v>
      </c>
      <c r="CG88" s="734">
        <v>2.6194655949909825E-2</v>
      </c>
      <c r="CI88" s="710"/>
    </row>
    <row r="89" spans="1:87" s="740" customFormat="1" ht="52.5" customHeight="1" thickBot="1" x14ac:dyDescent="0.4">
      <c r="A89" s="720"/>
      <c r="B89" s="735" t="s">
        <v>621</v>
      </c>
      <c r="C89" s="736"/>
      <c r="D89" s="737"/>
      <c r="E89" s="737"/>
      <c r="F89" s="737"/>
      <c r="G89" s="737"/>
      <c r="H89" s="737"/>
      <c r="I89" s="737"/>
      <c r="J89" s="737"/>
      <c r="K89" s="737"/>
      <c r="L89" s="737"/>
      <c r="M89" s="737"/>
      <c r="N89" s="737"/>
      <c r="O89" s="737"/>
      <c r="P89" s="737"/>
      <c r="Q89" s="737"/>
      <c r="R89" s="737"/>
      <c r="S89" s="737"/>
      <c r="T89" s="737"/>
      <c r="U89" s="737"/>
      <c r="V89" s="737"/>
      <c r="W89" s="737"/>
      <c r="X89" s="737"/>
      <c r="Y89" s="737"/>
      <c r="Z89" s="737"/>
      <c r="AA89" s="737"/>
      <c r="AB89" s="737"/>
      <c r="AC89" s="737"/>
      <c r="AD89" s="737"/>
      <c r="AE89" s="737"/>
      <c r="AF89" s="737"/>
      <c r="AG89" s="737"/>
      <c r="AH89" s="738">
        <v>2.2844519198182481E-2</v>
      </c>
      <c r="AI89" s="738">
        <v>2.1160853995358265E-2</v>
      </c>
      <c r="AJ89" s="738">
        <v>2.0057456710996235E-2</v>
      </c>
      <c r="AK89" s="738">
        <v>2.0973882317993138E-2</v>
      </c>
      <c r="AL89" s="738">
        <v>2.0788991733900905E-2</v>
      </c>
      <c r="AM89" s="738">
        <v>2.0357397021473853E-2</v>
      </c>
      <c r="AN89" s="738">
        <v>2.1897498474679682E-2</v>
      </c>
      <c r="AO89" s="738">
        <v>2.3347871017462735E-2</v>
      </c>
      <c r="AP89" s="738">
        <v>2.475369978267792E-2</v>
      </c>
      <c r="AQ89" s="738">
        <v>2.6034137644497274E-2</v>
      </c>
      <c r="AR89" s="738">
        <v>3.1747428393259676E-2</v>
      </c>
      <c r="AS89" s="738">
        <v>3.2584594724134566E-2</v>
      </c>
      <c r="AT89" s="738">
        <v>3.4994045587646988E-2</v>
      </c>
      <c r="AU89" s="738">
        <v>3.9278905291113143E-2</v>
      </c>
      <c r="AV89" s="738">
        <v>4.3962032297536258E-2</v>
      </c>
      <c r="AW89" s="738">
        <v>4.9773709580064524E-2</v>
      </c>
      <c r="AX89" s="738">
        <v>5.3056315381697826E-2</v>
      </c>
      <c r="AY89" s="738">
        <v>5.4500741865039413E-2</v>
      </c>
      <c r="AZ89" s="738">
        <v>5.6575218840866533E-2</v>
      </c>
      <c r="BA89" s="738">
        <v>5.5621086286102572E-2</v>
      </c>
      <c r="BB89" s="738">
        <v>5.5336333706032942E-2</v>
      </c>
      <c r="BC89" s="738">
        <v>5.3917171832548731E-2</v>
      </c>
      <c r="BD89" s="738">
        <v>5.2547720741216546E-2</v>
      </c>
      <c r="BE89" s="738">
        <v>5.1350450846178688E-2</v>
      </c>
      <c r="BF89" s="738">
        <v>4.8287853435477625E-2</v>
      </c>
      <c r="BG89" s="738">
        <v>4.5997016229467676E-2</v>
      </c>
      <c r="BH89" s="738">
        <v>4.3451422390628151E-2</v>
      </c>
      <c r="BI89" s="738">
        <v>4.2442525482033575E-2</v>
      </c>
      <c r="BJ89" s="738">
        <v>4.187546477598772E-2</v>
      </c>
      <c r="BK89" s="738">
        <v>4.1993642327858502E-2</v>
      </c>
      <c r="BL89" s="738">
        <v>3.9989352155814208E-2</v>
      </c>
      <c r="BM89" s="738">
        <v>4.0899838960707355E-2</v>
      </c>
      <c r="BN89" s="738">
        <v>4.0593683647624931E-2</v>
      </c>
      <c r="BO89" s="738">
        <v>4.1801684792997403E-2</v>
      </c>
      <c r="BP89" s="738">
        <v>4.2451849999164494E-2</v>
      </c>
      <c r="BQ89" s="738">
        <v>4.2707404658794329E-2</v>
      </c>
      <c r="BR89" s="738">
        <v>4.4472846375902729E-2</v>
      </c>
      <c r="BS89" s="738">
        <v>4.620632992394743E-2</v>
      </c>
      <c r="BT89" s="738">
        <v>4.6177171592914651E-2</v>
      </c>
      <c r="BU89" s="738">
        <v>4.697348148484317E-2</v>
      </c>
      <c r="BV89" s="738">
        <v>4.7515698515519171E-2</v>
      </c>
      <c r="BW89" s="738">
        <v>4.8163168637764563E-2</v>
      </c>
      <c r="BX89" s="738">
        <v>3.9765560845288504E-2</v>
      </c>
      <c r="BY89" s="738">
        <v>4.4943990572113388E-2</v>
      </c>
      <c r="BZ89" s="738">
        <v>4.4133548243192273E-2</v>
      </c>
      <c r="CA89" s="738">
        <v>4.9408624749570938E-2</v>
      </c>
      <c r="CB89" s="738">
        <v>5.4588390957821552E-2</v>
      </c>
      <c r="CC89" s="738">
        <v>5.5882388956443783E-2</v>
      </c>
      <c r="CD89" s="738">
        <v>5.7967218235742711E-2</v>
      </c>
      <c r="CE89" s="738">
        <v>5.8455338618645207E-2</v>
      </c>
      <c r="CF89" s="738">
        <v>5.8986334423796624E-2</v>
      </c>
      <c r="CG89" s="739">
        <v>5.9733808898091302E-2</v>
      </c>
      <c r="CI89" s="710"/>
    </row>
    <row r="90" spans="1:87" ht="32.25" customHeight="1" x14ac:dyDescent="0.35">
      <c r="A90" s="285"/>
      <c r="B90" s="205" t="s">
        <v>622</v>
      </c>
      <c r="C90" s="206"/>
      <c r="D90" s="34" t="s">
        <v>296</v>
      </c>
      <c r="E90" s="34" t="s">
        <v>297</v>
      </c>
      <c r="F90" s="34" t="s">
        <v>298</v>
      </c>
      <c r="G90" s="34" t="s">
        <v>299</v>
      </c>
      <c r="H90" s="34" t="s">
        <v>300</v>
      </c>
      <c r="I90" s="34" t="s">
        <v>301</v>
      </c>
      <c r="J90" s="34" t="s">
        <v>302</v>
      </c>
      <c r="K90" s="34" t="s">
        <v>303</v>
      </c>
      <c r="L90" s="34" t="s">
        <v>304</v>
      </c>
      <c r="M90" s="34" t="s">
        <v>305</v>
      </c>
      <c r="N90" s="34" t="s">
        <v>306</v>
      </c>
      <c r="O90" s="34" t="s">
        <v>307</v>
      </c>
      <c r="P90" s="34" t="s">
        <v>308</v>
      </c>
      <c r="Q90" s="34" t="s">
        <v>309</v>
      </c>
      <c r="R90" s="34" t="s">
        <v>310</v>
      </c>
      <c r="S90" s="34" t="s">
        <v>311</v>
      </c>
      <c r="T90" s="34" t="s">
        <v>312</v>
      </c>
      <c r="U90" s="34" t="s">
        <v>313</v>
      </c>
      <c r="V90" s="34" t="s">
        <v>314</v>
      </c>
      <c r="W90" s="34" t="s">
        <v>315</v>
      </c>
      <c r="X90" s="34" t="s">
        <v>316</v>
      </c>
      <c r="Y90" s="34" t="s">
        <v>317</v>
      </c>
      <c r="Z90" s="34" t="s">
        <v>318</v>
      </c>
      <c r="AA90" s="34" t="s">
        <v>319</v>
      </c>
      <c r="AB90" s="34" t="s">
        <v>320</v>
      </c>
      <c r="AC90" s="34" t="s">
        <v>321</v>
      </c>
      <c r="AD90" s="34" t="s">
        <v>322</v>
      </c>
      <c r="AE90" s="34" t="s">
        <v>323</v>
      </c>
      <c r="AF90" s="34" t="s">
        <v>324</v>
      </c>
      <c r="AG90" s="34" t="s">
        <v>325</v>
      </c>
      <c r="AH90" s="34" t="s">
        <v>326</v>
      </c>
      <c r="AI90" s="34" t="s">
        <v>327</v>
      </c>
      <c r="AJ90" s="34" t="s">
        <v>328</v>
      </c>
      <c r="AK90" s="34" t="s">
        <v>329</v>
      </c>
      <c r="AL90" s="34" t="s">
        <v>330</v>
      </c>
      <c r="AM90" s="34" t="s">
        <v>331</v>
      </c>
      <c r="AN90" s="34" t="s">
        <v>332</v>
      </c>
      <c r="AO90" s="34" t="s">
        <v>333</v>
      </c>
      <c r="AP90" s="34" t="s">
        <v>334</v>
      </c>
      <c r="AQ90" s="34" t="s">
        <v>335</v>
      </c>
      <c r="AR90" s="34" t="s">
        <v>336</v>
      </c>
      <c r="AS90" s="34" t="s">
        <v>337</v>
      </c>
      <c r="AT90" s="34" t="s">
        <v>338</v>
      </c>
      <c r="AU90" s="34" t="s">
        <v>339</v>
      </c>
      <c r="AV90" s="34" t="s">
        <v>340</v>
      </c>
      <c r="AW90" s="34" t="s">
        <v>341</v>
      </c>
      <c r="AX90" s="34" t="s">
        <v>342</v>
      </c>
      <c r="AY90" s="34" t="s">
        <v>227</v>
      </c>
      <c r="AZ90" s="34" t="s">
        <v>228</v>
      </c>
      <c r="BA90" s="34" t="s">
        <v>229</v>
      </c>
      <c r="BB90" s="34" t="s">
        <v>230</v>
      </c>
      <c r="BC90" s="34" t="s">
        <v>231</v>
      </c>
      <c r="BD90" s="34" t="s">
        <v>232</v>
      </c>
      <c r="BE90" s="34" t="s">
        <v>233</v>
      </c>
      <c r="BF90" s="34" t="s">
        <v>234</v>
      </c>
      <c r="BG90" s="34" t="s">
        <v>235</v>
      </c>
      <c r="BH90" s="34" t="s">
        <v>236</v>
      </c>
      <c r="BI90" s="34" t="s">
        <v>237</v>
      </c>
      <c r="BJ90" s="34" t="s">
        <v>238</v>
      </c>
      <c r="BK90" s="34" t="s">
        <v>239</v>
      </c>
      <c r="BL90" s="34" t="s">
        <v>240</v>
      </c>
      <c r="BM90" s="34" t="s">
        <v>241</v>
      </c>
      <c r="BN90" s="34" t="s">
        <v>242</v>
      </c>
      <c r="BO90" s="34" t="s">
        <v>243</v>
      </c>
      <c r="BP90" s="34" t="s">
        <v>244</v>
      </c>
      <c r="BQ90" s="34" t="s">
        <v>245</v>
      </c>
      <c r="BR90" s="34" t="s">
        <v>246</v>
      </c>
      <c r="BS90" s="34" t="s">
        <v>247</v>
      </c>
      <c r="BT90" s="34" t="s">
        <v>248</v>
      </c>
      <c r="BU90" s="34" t="s">
        <v>249</v>
      </c>
      <c r="BV90" s="34" t="s">
        <v>250</v>
      </c>
      <c r="BW90" s="34" t="s">
        <v>251</v>
      </c>
      <c r="BX90" s="34" t="s">
        <v>252</v>
      </c>
      <c r="BY90" s="34" t="s">
        <v>253</v>
      </c>
      <c r="BZ90" s="34" t="s">
        <v>254</v>
      </c>
      <c r="CA90" s="34" t="s">
        <v>255</v>
      </c>
      <c r="CB90" s="34" t="s">
        <v>256</v>
      </c>
      <c r="CC90" s="34" t="s">
        <v>257</v>
      </c>
      <c r="CD90" s="34" t="s">
        <v>258</v>
      </c>
      <c r="CE90" s="34" t="s">
        <v>259</v>
      </c>
      <c r="CF90" s="34" t="s">
        <v>260</v>
      </c>
      <c r="CG90" s="35" t="s">
        <v>261</v>
      </c>
      <c r="CI90" s="226"/>
    </row>
    <row r="91" spans="1:87" s="210" customFormat="1" x14ac:dyDescent="0.35">
      <c r="A91" s="285"/>
      <c r="B91" s="43" t="s">
        <v>623</v>
      </c>
      <c r="C91" s="212"/>
      <c r="D91" s="279" t="s">
        <v>263</v>
      </c>
      <c r="E91" s="279" t="s">
        <v>263</v>
      </c>
      <c r="F91" s="279" t="s">
        <v>263</v>
      </c>
      <c r="G91" s="279" t="s">
        <v>263</v>
      </c>
      <c r="H91" s="279" t="s">
        <v>263</v>
      </c>
      <c r="I91" s="279" t="s">
        <v>263</v>
      </c>
      <c r="J91" s="279" t="s">
        <v>263</v>
      </c>
      <c r="K91" s="279" t="s">
        <v>263</v>
      </c>
      <c r="L91" s="279" t="s">
        <v>263</v>
      </c>
      <c r="M91" s="279" t="s">
        <v>263</v>
      </c>
      <c r="N91" s="279" t="s">
        <v>263</v>
      </c>
      <c r="O91" s="279" t="s">
        <v>263</v>
      </c>
      <c r="P91" s="279" t="s">
        <v>263</v>
      </c>
      <c r="Q91" s="279" t="s">
        <v>263</v>
      </c>
      <c r="R91" s="279" t="s">
        <v>263</v>
      </c>
      <c r="S91" s="279" t="s">
        <v>263</v>
      </c>
      <c r="T91" s="279" t="s">
        <v>263</v>
      </c>
      <c r="U91" s="279" t="s">
        <v>263</v>
      </c>
      <c r="V91" s="279" t="s">
        <v>263</v>
      </c>
      <c r="W91" s="279" t="s">
        <v>263</v>
      </c>
      <c r="X91" s="279" t="s">
        <v>263</v>
      </c>
      <c r="Y91" s="279" t="s">
        <v>263</v>
      </c>
      <c r="Z91" s="279" t="s">
        <v>263</v>
      </c>
      <c r="AA91" s="279" t="s">
        <v>263</v>
      </c>
      <c r="AB91" s="279" t="s">
        <v>263</v>
      </c>
      <c r="AC91" s="279" t="s">
        <v>263</v>
      </c>
      <c r="AD91" s="279" t="s">
        <v>263</v>
      </c>
      <c r="AE91" s="279" t="s">
        <v>263</v>
      </c>
      <c r="AF91" s="279" t="s">
        <v>263</v>
      </c>
      <c r="AG91" s="279" t="s">
        <v>263</v>
      </c>
      <c r="AH91" s="279" t="s">
        <v>263</v>
      </c>
      <c r="AI91" s="279" t="s">
        <v>263</v>
      </c>
      <c r="AJ91" s="279" t="s">
        <v>263</v>
      </c>
      <c r="AK91" s="279" t="s">
        <v>263</v>
      </c>
      <c r="AL91" s="279" t="s">
        <v>263</v>
      </c>
      <c r="AM91" s="279" t="s">
        <v>263</v>
      </c>
      <c r="AN91" s="279" t="s">
        <v>263</v>
      </c>
      <c r="AO91" s="279" t="s">
        <v>263</v>
      </c>
      <c r="AP91" s="279" t="s">
        <v>263</v>
      </c>
      <c r="AQ91" s="279" t="s">
        <v>263</v>
      </c>
      <c r="AR91" s="279" t="s">
        <v>263</v>
      </c>
      <c r="AS91" s="279" t="s">
        <v>263</v>
      </c>
      <c r="AT91" s="279" t="s">
        <v>263</v>
      </c>
      <c r="AU91" s="279" t="s">
        <v>263</v>
      </c>
      <c r="AV91" s="279" t="s">
        <v>263</v>
      </c>
      <c r="AW91" s="279" t="s">
        <v>263</v>
      </c>
      <c r="AX91" s="279" t="s">
        <v>263</v>
      </c>
      <c r="AY91" s="279" t="s">
        <v>263</v>
      </c>
      <c r="AZ91" s="279" t="s">
        <v>263</v>
      </c>
      <c r="BA91" s="279" t="s">
        <v>263</v>
      </c>
      <c r="BB91" s="279" t="s">
        <v>263</v>
      </c>
      <c r="BC91" s="279" t="s">
        <v>263</v>
      </c>
      <c r="BD91" s="279" t="s">
        <v>263</v>
      </c>
      <c r="BE91" s="279" t="s">
        <v>263</v>
      </c>
      <c r="BF91" s="279" t="s">
        <v>263</v>
      </c>
      <c r="BG91" s="279" t="s">
        <v>263</v>
      </c>
      <c r="BH91" s="279" t="s">
        <v>263</v>
      </c>
      <c r="BI91" s="279" t="s">
        <v>263</v>
      </c>
      <c r="BJ91" s="279" t="s">
        <v>263</v>
      </c>
      <c r="BK91" s="279" t="s">
        <v>263</v>
      </c>
      <c r="BL91" s="279" t="s">
        <v>263</v>
      </c>
      <c r="BM91" s="279" t="s">
        <v>263</v>
      </c>
      <c r="BN91" s="279" t="s">
        <v>263</v>
      </c>
      <c r="BO91" s="279" t="s">
        <v>263</v>
      </c>
      <c r="BP91" s="279" t="s">
        <v>263</v>
      </c>
      <c r="BQ91" s="279" t="s">
        <v>263</v>
      </c>
      <c r="BR91" s="279" t="s">
        <v>263</v>
      </c>
      <c r="BS91" s="279" t="s">
        <v>263</v>
      </c>
      <c r="BT91" s="279" t="s">
        <v>263</v>
      </c>
      <c r="BU91" s="279" t="s">
        <v>263</v>
      </c>
      <c r="BV91" s="279" t="s">
        <v>263</v>
      </c>
      <c r="BW91" s="279" t="s">
        <v>263</v>
      </c>
      <c r="BX91" s="279" t="s">
        <v>263</v>
      </c>
      <c r="BY91" s="279" t="s">
        <v>263</v>
      </c>
      <c r="BZ91" s="279" t="s">
        <v>263</v>
      </c>
      <c r="CA91" s="279" t="s">
        <v>263</v>
      </c>
      <c r="CB91" s="279" t="s">
        <v>264</v>
      </c>
      <c r="CC91" s="279" t="s">
        <v>264</v>
      </c>
      <c r="CD91" s="279" t="s">
        <v>264</v>
      </c>
      <c r="CE91" s="279" t="s">
        <v>264</v>
      </c>
      <c r="CF91" s="279" t="s">
        <v>264</v>
      </c>
      <c r="CG91" s="280" t="s">
        <v>264</v>
      </c>
      <c r="CI91" s="226"/>
    </row>
    <row r="92" spans="1:87" s="210" customFormat="1" ht="27" customHeight="1" x14ac:dyDescent="0.35">
      <c r="A92" s="285"/>
      <c r="B92" s="226" t="s">
        <v>624</v>
      </c>
      <c r="C92" s="209"/>
      <c r="D92" s="40"/>
      <c r="E92" s="40"/>
      <c r="F92" s="40"/>
      <c r="G92" s="40"/>
      <c r="H92" s="40"/>
      <c r="I92" s="40"/>
      <c r="J92" s="40"/>
      <c r="K92" s="40"/>
      <c r="L92" s="40"/>
      <c r="M92" s="40"/>
      <c r="N92" s="40"/>
      <c r="O92" s="40"/>
      <c r="P92" s="40"/>
      <c r="Q92" s="40"/>
      <c r="R92" s="40"/>
      <c r="S92" s="40"/>
      <c r="T92" s="40"/>
      <c r="U92" s="40"/>
      <c r="V92" s="40"/>
      <c r="W92" s="40"/>
      <c r="X92" s="40"/>
      <c r="Y92" s="40"/>
      <c r="Z92" s="40"/>
      <c r="AA92" s="40"/>
      <c r="AB92" s="40"/>
      <c r="AC92" s="40"/>
      <c r="AD92" s="40"/>
      <c r="AE92" s="40"/>
      <c r="AF92" s="40"/>
      <c r="AG92" s="40"/>
      <c r="AH92" s="40"/>
      <c r="AI92" s="40"/>
      <c r="AJ92" s="40"/>
      <c r="AK92" s="40"/>
      <c r="AL92" s="40"/>
      <c r="AM92" s="40"/>
      <c r="AN92" s="40"/>
      <c r="AO92" s="40"/>
      <c r="AP92" s="40"/>
      <c r="AQ92" s="40"/>
      <c r="AR92" s="40"/>
      <c r="AS92" s="40"/>
      <c r="AT92" s="40"/>
      <c r="AU92" s="40"/>
      <c r="AV92" s="40"/>
      <c r="AW92" s="40"/>
      <c r="AX92" s="40"/>
      <c r="AY92" s="40"/>
      <c r="AZ92" s="40"/>
      <c r="BA92" s="40"/>
      <c r="BB92" s="40"/>
      <c r="BC92" s="40"/>
      <c r="BD92" s="40"/>
      <c r="BE92" s="40"/>
      <c r="BF92" s="40"/>
      <c r="BG92" s="40"/>
      <c r="BH92" s="40"/>
      <c r="BI92" s="40"/>
      <c r="BJ92" s="40"/>
      <c r="BK92" s="40"/>
      <c r="BL92" s="40"/>
      <c r="BM92" s="40"/>
      <c r="BN92" s="40"/>
      <c r="BO92" s="40"/>
      <c r="BP92" s="40"/>
      <c r="BQ92" s="40"/>
      <c r="BR92" s="40"/>
      <c r="BS92" s="40"/>
      <c r="BT92" s="40"/>
      <c r="BU92" s="40"/>
      <c r="BV92" s="40"/>
      <c r="BW92" s="40"/>
      <c r="BX92" s="40"/>
      <c r="BY92" s="40"/>
      <c r="BZ92" s="40"/>
      <c r="CA92" s="40"/>
      <c r="CB92" s="40"/>
      <c r="CC92" s="40"/>
      <c r="CD92" s="40"/>
      <c r="CE92" s="40"/>
      <c r="CF92" s="40"/>
      <c r="CG92" s="41"/>
      <c r="CI92" s="226"/>
    </row>
    <row r="93" spans="1:87" ht="25.5" customHeight="1" x14ac:dyDescent="0.35">
      <c r="A93" s="285"/>
      <c r="B93" s="218" t="s">
        <v>589</v>
      </c>
      <c r="AH93" s="215">
        <f>SUM(AH94+AH97+AH100+AH101)</f>
        <v>339</v>
      </c>
      <c r="AI93" s="215">
        <f t="shared" ref="AI93:CG93" si="13">SUM(AI94+AI97+AI100+AI101)</f>
        <v>383</v>
      </c>
      <c r="AJ93" s="215">
        <f t="shared" si="13"/>
        <v>461</v>
      </c>
      <c r="AK93" s="215">
        <f t="shared" si="13"/>
        <v>527</v>
      </c>
      <c r="AL93" s="215">
        <f t="shared" si="13"/>
        <v>602</v>
      </c>
      <c r="AM93" s="215">
        <f t="shared" si="13"/>
        <v>704</v>
      </c>
      <c r="AN93" s="215">
        <f t="shared" si="13"/>
        <v>821</v>
      </c>
      <c r="AO93" s="215">
        <f t="shared" si="13"/>
        <v>929</v>
      </c>
      <c r="AP93" s="215">
        <f t="shared" si="13"/>
        <v>1033</v>
      </c>
      <c r="AQ93" s="215">
        <f t="shared" si="13"/>
        <v>1151</v>
      </c>
      <c r="AR93" s="215">
        <f t="shared" si="13"/>
        <v>1257</v>
      </c>
      <c r="AS93" s="215">
        <f t="shared" si="13"/>
        <v>1363</v>
      </c>
      <c r="AT93" s="215">
        <f t="shared" si="13"/>
        <v>1482</v>
      </c>
      <c r="AU93" s="215">
        <f t="shared" si="13"/>
        <v>1642</v>
      </c>
      <c r="AV93" s="215">
        <f t="shared" si="13"/>
        <v>1935</v>
      </c>
      <c r="AW93" s="215">
        <f t="shared" si="13"/>
        <v>2248</v>
      </c>
      <c r="AX93" s="215">
        <f t="shared" si="13"/>
        <v>2512</v>
      </c>
      <c r="AY93" s="215">
        <f t="shared" si="13"/>
        <v>2937</v>
      </c>
      <c r="AZ93" s="215">
        <f t="shared" si="13"/>
        <v>3144</v>
      </c>
      <c r="BA93" s="215">
        <f t="shared" si="13"/>
        <v>3369</v>
      </c>
      <c r="BB93" s="215">
        <f t="shared" si="13"/>
        <v>3496</v>
      </c>
      <c r="BC93" s="215">
        <f t="shared" si="13"/>
        <v>3599</v>
      </c>
      <c r="BD93" s="215">
        <f t="shared" si="13"/>
        <v>3719</v>
      </c>
      <c r="BE93" s="215">
        <f t="shared" si="13"/>
        <v>3863</v>
      </c>
      <c r="BF93" s="215">
        <f t="shared" si="13"/>
        <v>4000</v>
      </c>
      <c r="BG93" s="215">
        <f t="shared" si="13"/>
        <v>4154</v>
      </c>
      <c r="BH93" s="215">
        <f t="shared" si="13"/>
        <v>4290</v>
      </c>
      <c r="BI93" s="215">
        <f t="shared" si="13"/>
        <v>4406</v>
      </c>
      <c r="BJ93" s="215">
        <f t="shared" si="13"/>
        <v>4518</v>
      </c>
      <c r="BK93" s="215">
        <f t="shared" si="13"/>
        <v>4641</v>
      </c>
      <c r="BL93" s="215">
        <f t="shared" si="13"/>
        <v>4771</v>
      </c>
      <c r="BM93" s="215">
        <f t="shared" si="13"/>
        <v>4909</v>
      </c>
      <c r="BN93" s="215">
        <f t="shared" si="13"/>
        <v>4987</v>
      </c>
      <c r="BO93" s="215">
        <f t="shared" si="13"/>
        <v>5009</v>
      </c>
      <c r="BP93" s="215">
        <f t="shared" si="13"/>
        <v>5017</v>
      </c>
      <c r="BQ93" s="215">
        <f t="shared" si="13"/>
        <v>4961</v>
      </c>
      <c r="BR93" s="215">
        <f t="shared" si="13"/>
        <v>5031</v>
      </c>
      <c r="BS93" s="215">
        <f t="shared" si="13"/>
        <v>5212</v>
      </c>
      <c r="BT93" s="215">
        <f t="shared" si="13"/>
        <v>5278</v>
      </c>
      <c r="BU93" s="215">
        <f t="shared" si="13"/>
        <v>5262</v>
      </c>
      <c r="BV93" s="215">
        <f t="shared" si="13"/>
        <v>5278</v>
      </c>
      <c r="BW93" s="215">
        <f t="shared" si="13"/>
        <v>5354</v>
      </c>
      <c r="BX93" s="215">
        <f t="shared" si="13"/>
        <v>4972</v>
      </c>
      <c r="BY93" s="215">
        <f t="shared" si="13"/>
        <v>5134</v>
      </c>
      <c r="BZ93" s="215">
        <f t="shared" si="13"/>
        <v>5496</v>
      </c>
      <c r="CA93" s="215">
        <f t="shared" si="13"/>
        <v>5947</v>
      </c>
      <c r="CB93" s="215">
        <f t="shared" si="13"/>
        <v>6458</v>
      </c>
      <c r="CC93" s="215">
        <f t="shared" si="13"/>
        <v>6899</v>
      </c>
      <c r="CD93" s="215">
        <f t="shared" si="13"/>
        <v>7262</v>
      </c>
      <c r="CE93" s="215">
        <f t="shared" si="13"/>
        <v>7449</v>
      </c>
      <c r="CF93" s="215">
        <f t="shared" si="13"/>
        <v>7636</v>
      </c>
      <c r="CG93" s="216">
        <f t="shared" si="13"/>
        <v>7867</v>
      </c>
      <c r="CI93" s="226"/>
    </row>
    <row r="94" spans="1:87" x14ac:dyDescent="0.35">
      <c r="A94" s="285"/>
      <c r="B94" s="254" t="s">
        <v>378</v>
      </c>
      <c r="AH94" s="215">
        <v>264</v>
      </c>
      <c r="AI94" s="215">
        <v>278</v>
      </c>
      <c r="AJ94" s="215">
        <v>314</v>
      </c>
      <c r="AK94" s="215">
        <v>350</v>
      </c>
      <c r="AL94" s="215">
        <v>388</v>
      </c>
      <c r="AM94" s="215">
        <v>441</v>
      </c>
      <c r="AN94" s="215">
        <v>507</v>
      </c>
      <c r="AO94" s="215">
        <v>562</v>
      </c>
      <c r="AP94" s="215">
        <v>611</v>
      </c>
      <c r="AQ94" s="215">
        <v>677</v>
      </c>
      <c r="AR94" s="215">
        <v>737</v>
      </c>
      <c r="AS94" s="215">
        <v>798</v>
      </c>
      <c r="AT94" s="215">
        <v>875</v>
      </c>
      <c r="AU94" s="215">
        <v>988</v>
      </c>
      <c r="AV94" s="215">
        <v>890</v>
      </c>
      <c r="AW94" s="215">
        <v>962</v>
      </c>
      <c r="AX94" s="215">
        <v>1046</v>
      </c>
      <c r="AY94" s="215">
        <v>1268</v>
      </c>
      <c r="AZ94" s="215">
        <v>1298</v>
      </c>
      <c r="BA94" s="215">
        <v>1365</v>
      </c>
      <c r="BB94" s="215">
        <v>1404</v>
      </c>
      <c r="BC94" s="215">
        <v>1434</v>
      </c>
      <c r="BD94" s="215">
        <v>1464</v>
      </c>
      <c r="BE94" s="215">
        <v>1495</v>
      </c>
      <c r="BF94" s="215">
        <v>1510</v>
      </c>
      <c r="BG94" s="215">
        <v>1547</v>
      </c>
      <c r="BH94" s="215">
        <v>1589</v>
      </c>
      <c r="BI94" s="215">
        <v>1629</v>
      </c>
      <c r="BJ94" s="215">
        <v>1666</v>
      </c>
      <c r="BK94" s="215">
        <v>1700</v>
      </c>
      <c r="BL94" s="215">
        <v>1737</v>
      </c>
      <c r="BM94" s="215">
        <v>1776</v>
      </c>
      <c r="BN94" s="215">
        <v>1782</v>
      </c>
      <c r="BO94" s="215">
        <v>1756</v>
      </c>
      <c r="BP94" s="215">
        <v>1710</v>
      </c>
      <c r="BQ94" s="215">
        <v>1641</v>
      </c>
      <c r="BR94" s="215">
        <v>1617</v>
      </c>
      <c r="BS94" s="215">
        <v>1603</v>
      </c>
      <c r="BT94" s="215">
        <v>1594</v>
      </c>
      <c r="BU94" s="215">
        <v>1578</v>
      </c>
      <c r="BV94" s="215">
        <v>1570</v>
      </c>
      <c r="BW94" s="215">
        <v>1587</v>
      </c>
      <c r="BX94" s="215">
        <v>1382</v>
      </c>
      <c r="BY94" s="215">
        <v>1373</v>
      </c>
      <c r="BZ94" s="215">
        <v>1420</v>
      </c>
      <c r="CA94" s="215">
        <v>1519</v>
      </c>
      <c r="CB94" s="215">
        <v>1622</v>
      </c>
      <c r="CC94" s="215">
        <v>1719</v>
      </c>
      <c r="CD94" s="215">
        <v>1779</v>
      </c>
      <c r="CE94" s="215">
        <v>1813</v>
      </c>
      <c r="CF94" s="215">
        <v>1847</v>
      </c>
      <c r="CG94" s="216">
        <v>1884</v>
      </c>
      <c r="CI94" s="226"/>
    </row>
    <row r="95" spans="1:87" x14ac:dyDescent="0.35">
      <c r="A95" s="285"/>
      <c r="B95" s="291" t="s">
        <v>469</v>
      </c>
      <c r="AH95" s="215">
        <v>264</v>
      </c>
      <c r="AI95" s="215">
        <v>278</v>
      </c>
      <c r="AJ95" s="215">
        <v>314</v>
      </c>
      <c r="AK95" s="215">
        <v>350</v>
      </c>
      <c r="AL95" s="215">
        <v>388</v>
      </c>
      <c r="AM95" s="215">
        <v>441</v>
      </c>
      <c r="AN95" s="215">
        <v>507</v>
      </c>
      <c r="AO95" s="215">
        <v>562</v>
      </c>
      <c r="AP95" s="215">
        <v>611</v>
      </c>
      <c r="AQ95" s="215">
        <v>677</v>
      </c>
      <c r="AR95" s="215">
        <v>737</v>
      </c>
      <c r="AS95" s="215">
        <v>798</v>
      </c>
      <c r="AT95" s="215">
        <v>875</v>
      </c>
      <c r="AU95" s="215">
        <v>988</v>
      </c>
      <c r="AV95" s="215">
        <v>890</v>
      </c>
      <c r="AW95" s="215">
        <v>962</v>
      </c>
      <c r="AX95" s="215">
        <v>1046</v>
      </c>
      <c r="AY95" s="215">
        <v>1115</v>
      </c>
      <c r="AZ95" s="215">
        <v>1152</v>
      </c>
      <c r="BA95" s="215">
        <v>1207</v>
      </c>
      <c r="BB95" s="215">
        <v>1238</v>
      </c>
      <c r="BC95" s="215">
        <v>1256</v>
      </c>
      <c r="BD95" s="215">
        <v>1276</v>
      </c>
      <c r="BE95" s="215">
        <v>1296</v>
      </c>
      <c r="BF95" s="215">
        <v>1304</v>
      </c>
      <c r="BG95" s="215">
        <v>1343</v>
      </c>
      <c r="BH95" s="215">
        <v>1400</v>
      </c>
      <c r="BI95" s="215">
        <v>1445</v>
      </c>
      <c r="BJ95" s="215">
        <v>1489</v>
      </c>
      <c r="BK95" s="215">
        <v>1528</v>
      </c>
      <c r="BL95" s="215">
        <v>1568</v>
      </c>
      <c r="BM95" s="215">
        <v>1607</v>
      </c>
      <c r="BN95" s="215">
        <v>1619</v>
      </c>
      <c r="BO95" s="215">
        <v>1597</v>
      </c>
      <c r="BP95" s="215">
        <v>1553</v>
      </c>
      <c r="BQ95" s="215">
        <v>1490</v>
      </c>
      <c r="BR95" s="215">
        <v>1462</v>
      </c>
      <c r="BS95" s="215">
        <v>1459</v>
      </c>
      <c r="BT95" s="215">
        <v>1445</v>
      </c>
      <c r="BU95" s="215">
        <v>1435</v>
      </c>
      <c r="BV95" s="215">
        <v>1430</v>
      </c>
      <c r="BW95" s="215">
        <v>1435</v>
      </c>
      <c r="BX95" s="215">
        <v>1290</v>
      </c>
      <c r="BY95" s="215">
        <v>1277</v>
      </c>
      <c r="BZ95" s="215">
        <v>1303</v>
      </c>
      <c r="CA95" s="215">
        <v>1410</v>
      </c>
      <c r="CB95" s="215">
        <v>1508</v>
      </c>
      <c r="CC95" s="215">
        <v>1595</v>
      </c>
      <c r="CD95" s="215">
        <v>1648</v>
      </c>
      <c r="CE95" s="215">
        <v>1676</v>
      </c>
      <c r="CF95" s="215">
        <v>1706</v>
      </c>
      <c r="CG95" s="216">
        <v>1739</v>
      </c>
      <c r="CI95" s="226"/>
    </row>
    <row r="96" spans="1:87" x14ac:dyDescent="0.35">
      <c r="A96" s="285"/>
      <c r="B96" s="291" t="s">
        <v>470</v>
      </c>
      <c r="AH96" s="215">
        <v>0</v>
      </c>
      <c r="AI96" s="215">
        <v>0</v>
      </c>
      <c r="AJ96" s="215">
        <v>0</v>
      </c>
      <c r="AK96" s="215">
        <v>0</v>
      </c>
      <c r="AL96" s="215">
        <v>0</v>
      </c>
      <c r="AM96" s="215">
        <v>0</v>
      </c>
      <c r="AN96" s="215">
        <v>0</v>
      </c>
      <c r="AO96" s="215">
        <v>0</v>
      </c>
      <c r="AP96" s="215">
        <v>0</v>
      </c>
      <c r="AQ96" s="215">
        <v>0</v>
      </c>
      <c r="AR96" s="215">
        <v>0</v>
      </c>
      <c r="AS96" s="215">
        <v>0</v>
      </c>
      <c r="AT96" s="215">
        <v>0</v>
      </c>
      <c r="AU96" s="215">
        <v>0</v>
      </c>
      <c r="AV96" s="215">
        <v>0</v>
      </c>
      <c r="AW96" s="215">
        <v>0</v>
      </c>
      <c r="AX96" s="215">
        <v>0</v>
      </c>
      <c r="AY96" s="215">
        <v>153</v>
      </c>
      <c r="AZ96" s="215">
        <v>146</v>
      </c>
      <c r="BA96" s="215">
        <v>158</v>
      </c>
      <c r="BB96" s="215">
        <v>166</v>
      </c>
      <c r="BC96" s="215">
        <v>178</v>
      </c>
      <c r="BD96" s="215">
        <v>188</v>
      </c>
      <c r="BE96" s="215">
        <v>199</v>
      </c>
      <c r="BF96" s="215">
        <v>206</v>
      </c>
      <c r="BG96" s="215">
        <v>204</v>
      </c>
      <c r="BH96" s="215">
        <v>189</v>
      </c>
      <c r="BI96" s="215">
        <v>184</v>
      </c>
      <c r="BJ96" s="215">
        <v>177</v>
      </c>
      <c r="BK96" s="215">
        <v>172</v>
      </c>
      <c r="BL96" s="215">
        <v>169</v>
      </c>
      <c r="BM96" s="215">
        <v>169</v>
      </c>
      <c r="BN96" s="215">
        <v>163</v>
      </c>
      <c r="BO96" s="215">
        <v>160</v>
      </c>
      <c r="BP96" s="215">
        <v>158</v>
      </c>
      <c r="BQ96" s="215">
        <v>151</v>
      </c>
      <c r="BR96" s="215">
        <v>155</v>
      </c>
      <c r="BS96" s="215">
        <v>144</v>
      </c>
      <c r="BT96" s="215">
        <v>149</v>
      </c>
      <c r="BU96" s="215">
        <v>144</v>
      </c>
      <c r="BV96" s="215">
        <v>140</v>
      </c>
      <c r="BW96" s="215">
        <v>152</v>
      </c>
      <c r="BX96" s="215">
        <v>92</v>
      </c>
      <c r="BY96" s="215">
        <v>96</v>
      </c>
      <c r="BZ96" s="215">
        <v>117</v>
      </c>
      <c r="CA96" s="215">
        <v>109</v>
      </c>
      <c r="CB96" s="215">
        <v>114</v>
      </c>
      <c r="CC96" s="215">
        <v>124</v>
      </c>
      <c r="CD96" s="215">
        <v>131</v>
      </c>
      <c r="CE96" s="215">
        <v>136</v>
      </c>
      <c r="CF96" s="215">
        <v>141</v>
      </c>
      <c r="CG96" s="216">
        <v>145</v>
      </c>
      <c r="CI96" s="226"/>
    </row>
    <row r="97" spans="1:87" x14ac:dyDescent="0.35">
      <c r="A97" s="285"/>
      <c r="B97" s="254" t="s">
        <v>389</v>
      </c>
      <c r="AH97" s="215">
        <v>0</v>
      </c>
      <c r="AI97" s="215">
        <v>0</v>
      </c>
      <c r="AJ97" s="215">
        <v>0</v>
      </c>
      <c r="AK97" s="215">
        <v>0</v>
      </c>
      <c r="AL97" s="215">
        <v>0</v>
      </c>
      <c r="AM97" s="215">
        <v>0</v>
      </c>
      <c r="AN97" s="215">
        <v>0</v>
      </c>
      <c r="AO97" s="215">
        <v>0</v>
      </c>
      <c r="AP97" s="215">
        <v>0</v>
      </c>
      <c r="AQ97" s="215">
        <v>0</v>
      </c>
      <c r="AR97" s="215">
        <v>0</v>
      </c>
      <c r="AS97" s="215">
        <v>0</v>
      </c>
      <c r="AT97" s="215">
        <v>0</v>
      </c>
      <c r="AU97" s="215">
        <v>0</v>
      </c>
      <c r="AV97" s="215">
        <v>1045</v>
      </c>
      <c r="AW97" s="215">
        <v>1286</v>
      </c>
      <c r="AX97" s="215">
        <v>1466</v>
      </c>
      <c r="AY97" s="215">
        <v>1669</v>
      </c>
      <c r="AZ97" s="215">
        <v>1846</v>
      </c>
      <c r="BA97" s="215">
        <v>2004</v>
      </c>
      <c r="BB97" s="215">
        <v>2092</v>
      </c>
      <c r="BC97" s="215">
        <v>2165</v>
      </c>
      <c r="BD97" s="215">
        <v>2255</v>
      </c>
      <c r="BE97" s="215">
        <v>2368</v>
      </c>
      <c r="BF97" s="215">
        <v>2490</v>
      </c>
      <c r="BG97" s="215">
        <v>2607</v>
      </c>
      <c r="BH97" s="215">
        <v>2701</v>
      </c>
      <c r="BI97" s="215">
        <v>2777</v>
      </c>
      <c r="BJ97" s="215">
        <v>2852</v>
      </c>
      <c r="BK97" s="215">
        <v>2941</v>
      </c>
      <c r="BL97" s="215">
        <v>3034</v>
      </c>
      <c r="BM97" s="215">
        <v>3133</v>
      </c>
      <c r="BN97" s="215">
        <v>3205</v>
      </c>
      <c r="BO97" s="215">
        <v>3253</v>
      </c>
      <c r="BP97" s="215">
        <v>3307</v>
      </c>
      <c r="BQ97" s="215">
        <v>3307</v>
      </c>
      <c r="BR97" s="215">
        <v>3214</v>
      </c>
      <c r="BS97" s="215">
        <v>3015</v>
      </c>
      <c r="BT97" s="215">
        <v>2628</v>
      </c>
      <c r="BU97" s="215">
        <v>2126</v>
      </c>
      <c r="BV97" s="215">
        <v>1789</v>
      </c>
      <c r="BW97" s="215">
        <v>1554</v>
      </c>
      <c r="BX97" s="215">
        <v>1232</v>
      </c>
      <c r="BY97" s="215">
        <v>1206</v>
      </c>
      <c r="BZ97" s="215">
        <v>1214</v>
      </c>
      <c r="CA97" s="215">
        <v>1237</v>
      </c>
      <c r="CB97" s="215">
        <v>1278</v>
      </c>
      <c r="CC97" s="215">
        <v>1304</v>
      </c>
      <c r="CD97" s="215">
        <v>1322</v>
      </c>
      <c r="CE97" s="215">
        <v>1335</v>
      </c>
      <c r="CF97" s="215">
        <v>1290</v>
      </c>
      <c r="CG97" s="216">
        <v>1295</v>
      </c>
      <c r="CI97" s="226"/>
    </row>
    <row r="98" spans="1:87" x14ac:dyDescent="0.35">
      <c r="A98" s="285"/>
      <c r="B98" s="291" t="s">
        <v>469</v>
      </c>
      <c r="AH98" s="215">
        <v>0</v>
      </c>
      <c r="AI98" s="215">
        <v>0</v>
      </c>
      <c r="AJ98" s="215">
        <v>0</v>
      </c>
      <c r="AK98" s="215">
        <v>0</v>
      </c>
      <c r="AL98" s="215">
        <v>0</v>
      </c>
      <c r="AM98" s="215">
        <v>0</v>
      </c>
      <c r="AN98" s="215">
        <v>0</v>
      </c>
      <c r="AO98" s="215">
        <v>0</v>
      </c>
      <c r="AP98" s="215">
        <v>0</v>
      </c>
      <c r="AQ98" s="215">
        <v>0</v>
      </c>
      <c r="AR98" s="215">
        <v>0</v>
      </c>
      <c r="AS98" s="215">
        <v>0</v>
      </c>
      <c r="AT98" s="215">
        <v>0</v>
      </c>
      <c r="AU98" s="215">
        <v>0</v>
      </c>
      <c r="AV98" s="215">
        <v>983</v>
      </c>
      <c r="AW98" s="215">
        <v>1281</v>
      </c>
      <c r="AX98" s="215">
        <v>1455</v>
      </c>
      <c r="AY98" s="215">
        <v>1655</v>
      </c>
      <c r="AZ98" s="215">
        <v>1835</v>
      </c>
      <c r="BA98" s="215">
        <v>1995</v>
      </c>
      <c r="BB98" s="215">
        <v>2080</v>
      </c>
      <c r="BC98" s="215">
        <v>2150</v>
      </c>
      <c r="BD98" s="215">
        <v>2239</v>
      </c>
      <c r="BE98" s="215">
        <v>2350</v>
      </c>
      <c r="BF98" s="215">
        <v>2471</v>
      </c>
      <c r="BG98" s="215">
        <v>2588</v>
      </c>
      <c r="BH98" s="215">
        <v>2682</v>
      </c>
      <c r="BI98" s="215">
        <v>2757</v>
      </c>
      <c r="BJ98" s="215">
        <v>2830</v>
      </c>
      <c r="BK98" s="215">
        <v>2918</v>
      </c>
      <c r="BL98" s="215">
        <v>3009</v>
      </c>
      <c r="BM98" s="215">
        <v>3106</v>
      </c>
      <c r="BN98" s="215">
        <v>3177</v>
      </c>
      <c r="BO98" s="215">
        <v>3224</v>
      </c>
      <c r="BP98" s="215">
        <v>3278</v>
      </c>
      <c r="BQ98" s="215">
        <v>3277</v>
      </c>
      <c r="BR98" s="215">
        <v>3185</v>
      </c>
      <c r="BS98" s="215">
        <v>2989</v>
      </c>
      <c r="BT98" s="215">
        <v>2604</v>
      </c>
      <c r="BU98" s="215">
        <v>2105</v>
      </c>
      <c r="BV98" s="215">
        <v>1771</v>
      </c>
      <c r="BW98" s="215">
        <v>1539</v>
      </c>
      <c r="BX98" s="215">
        <v>1219</v>
      </c>
      <c r="BY98" s="215">
        <v>1195</v>
      </c>
      <c r="BZ98" s="215">
        <v>1203</v>
      </c>
      <c r="CA98" s="215">
        <v>1228</v>
      </c>
      <c r="CB98" s="215">
        <v>1269</v>
      </c>
      <c r="CC98" s="215">
        <v>1296</v>
      </c>
      <c r="CD98" s="215">
        <v>1314</v>
      </c>
      <c r="CE98" s="215">
        <v>1328</v>
      </c>
      <c r="CF98" s="215">
        <v>1283</v>
      </c>
      <c r="CG98" s="216">
        <v>1289</v>
      </c>
      <c r="CI98" s="226"/>
    </row>
    <row r="99" spans="1:87" x14ac:dyDescent="0.35">
      <c r="A99" s="285"/>
      <c r="B99" s="291" t="s">
        <v>470</v>
      </c>
      <c r="AH99" s="215">
        <v>0</v>
      </c>
      <c r="AI99" s="215">
        <v>0</v>
      </c>
      <c r="AJ99" s="215">
        <v>0</v>
      </c>
      <c r="AK99" s="215">
        <v>0</v>
      </c>
      <c r="AL99" s="215">
        <v>0</v>
      </c>
      <c r="AM99" s="215">
        <v>0</v>
      </c>
      <c r="AN99" s="215">
        <v>0</v>
      </c>
      <c r="AO99" s="215">
        <v>0</v>
      </c>
      <c r="AP99" s="215">
        <v>0</v>
      </c>
      <c r="AQ99" s="215">
        <v>0</v>
      </c>
      <c r="AR99" s="215">
        <v>0</v>
      </c>
      <c r="AS99" s="215">
        <v>0</v>
      </c>
      <c r="AT99" s="215">
        <v>0</v>
      </c>
      <c r="AU99" s="215">
        <v>0</v>
      </c>
      <c r="AV99" s="215">
        <v>62</v>
      </c>
      <c r="AW99" s="215">
        <v>5</v>
      </c>
      <c r="AX99" s="215">
        <v>11</v>
      </c>
      <c r="AY99" s="215">
        <v>14</v>
      </c>
      <c r="AZ99" s="215">
        <v>11</v>
      </c>
      <c r="BA99" s="215">
        <v>9</v>
      </c>
      <c r="BB99" s="215">
        <v>12</v>
      </c>
      <c r="BC99" s="215">
        <v>15</v>
      </c>
      <c r="BD99" s="215">
        <v>16</v>
      </c>
      <c r="BE99" s="215">
        <v>18</v>
      </c>
      <c r="BF99" s="215">
        <v>19</v>
      </c>
      <c r="BG99" s="215">
        <v>19</v>
      </c>
      <c r="BH99" s="215">
        <v>19</v>
      </c>
      <c r="BI99" s="215">
        <v>20</v>
      </c>
      <c r="BJ99" s="215">
        <v>22</v>
      </c>
      <c r="BK99" s="215">
        <v>23</v>
      </c>
      <c r="BL99" s="215">
        <v>24</v>
      </c>
      <c r="BM99" s="215">
        <v>27</v>
      </c>
      <c r="BN99" s="215">
        <v>28</v>
      </c>
      <c r="BO99" s="215">
        <v>29</v>
      </c>
      <c r="BP99" s="215">
        <v>29</v>
      </c>
      <c r="BQ99" s="215">
        <v>30</v>
      </c>
      <c r="BR99" s="215">
        <v>30</v>
      </c>
      <c r="BS99" s="215">
        <v>26</v>
      </c>
      <c r="BT99" s="215">
        <v>24</v>
      </c>
      <c r="BU99" s="215">
        <v>20</v>
      </c>
      <c r="BV99" s="215">
        <v>17</v>
      </c>
      <c r="BW99" s="215">
        <v>15</v>
      </c>
      <c r="BX99" s="215">
        <v>13</v>
      </c>
      <c r="BY99" s="215">
        <v>12</v>
      </c>
      <c r="BZ99" s="215">
        <v>11</v>
      </c>
      <c r="CA99" s="215">
        <v>9</v>
      </c>
      <c r="CB99" s="215">
        <v>9</v>
      </c>
      <c r="CC99" s="215">
        <v>8</v>
      </c>
      <c r="CD99" s="215">
        <v>8</v>
      </c>
      <c r="CE99" s="215">
        <v>7</v>
      </c>
      <c r="CF99" s="215">
        <v>7</v>
      </c>
      <c r="CG99" s="216">
        <v>6</v>
      </c>
      <c r="CI99" s="226"/>
    </row>
    <row r="100" spans="1:87" x14ac:dyDescent="0.35">
      <c r="A100" s="285"/>
      <c r="B100" s="254" t="s">
        <v>413</v>
      </c>
      <c r="AH100" s="215">
        <v>75</v>
      </c>
      <c r="AI100" s="215">
        <v>105</v>
      </c>
      <c r="AJ100" s="215">
        <v>147</v>
      </c>
      <c r="AK100" s="215">
        <v>177</v>
      </c>
      <c r="AL100" s="215">
        <v>214</v>
      </c>
      <c r="AM100" s="215">
        <v>263</v>
      </c>
      <c r="AN100" s="215">
        <v>314</v>
      </c>
      <c r="AO100" s="215">
        <v>367</v>
      </c>
      <c r="AP100" s="215">
        <v>422</v>
      </c>
      <c r="AQ100" s="215">
        <v>474</v>
      </c>
      <c r="AR100" s="215">
        <v>520</v>
      </c>
      <c r="AS100" s="215">
        <v>565</v>
      </c>
      <c r="AT100" s="215">
        <v>607</v>
      </c>
      <c r="AU100" s="215">
        <v>654</v>
      </c>
      <c r="AV100" s="215">
        <v>0</v>
      </c>
      <c r="AW100" s="215">
        <v>0</v>
      </c>
      <c r="AX100" s="215">
        <v>0</v>
      </c>
      <c r="AY100" s="215">
        <v>0</v>
      </c>
      <c r="AZ100" s="215">
        <v>0</v>
      </c>
      <c r="BA100" s="215">
        <v>0</v>
      </c>
      <c r="BB100" s="215">
        <v>0</v>
      </c>
      <c r="BC100" s="215">
        <v>0</v>
      </c>
      <c r="BD100" s="215">
        <v>0</v>
      </c>
      <c r="BE100" s="215">
        <v>0</v>
      </c>
      <c r="BF100" s="215">
        <v>0</v>
      </c>
      <c r="BG100" s="215">
        <v>0</v>
      </c>
      <c r="BH100" s="215">
        <v>0</v>
      </c>
      <c r="BI100" s="215">
        <v>0</v>
      </c>
      <c r="BJ100" s="215">
        <v>0</v>
      </c>
      <c r="BK100" s="215">
        <v>0</v>
      </c>
      <c r="BL100" s="215">
        <v>0</v>
      </c>
      <c r="BM100" s="215">
        <v>0</v>
      </c>
      <c r="BN100" s="215">
        <v>0</v>
      </c>
      <c r="BO100" s="215">
        <v>0</v>
      </c>
      <c r="BP100" s="215">
        <v>0</v>
      </c>
      <c r="BQ100" s="215">
        <v>0</v>
      </c>
      <c r="BR100" s="215">
        <v>0</v>
      </c>
      <c r="BS100" s="215">
        <v>0</v>
      </c>
      <c r="BT100" s="215">
        <v>0</v>
      </c>
      <c r="BU100" s="215">
        <v>0</v>
      </c>
      <c r="BV100" s="215">
        <v>0</v>
      </c>
      <c r="BW100" s="215">
        <v>0</v>
      </c>
      <c r="BX100" s="215">
        <v>0</v>
      </c>
      <c r="BY100" s="215">
        <v>0</v>
      </c>
      <c r="BZ100" s="215">
        <v>0</v>
      </c>
      <c r="CA100" s="215">
        <v>0</v>
      </c>
      <c r="CB100" s="215">
        <v>0</v>
      </c>
      <c r="CC100" s="215">
        <v>0</v>
      </c>
      <c r="CD100" s="215">
        <v>0</v>
      </c>
      <c r="CE100" s="215">
        <v>0</v>
      </c>
      <c r="CF100" s="215">
        <v>0</v>
      </c>
      <c r="CG100" s="216">
        <v>0</v>
      </c>
      <c r="CI100" s="226"/>
    </row>
    <row r="101" spans="1:87" x14ac:dyDescent="0.35">
      <c r="A101" s="285"/>
      <c r="B101" s="254" t="s">
        <v>590</v>
      </c>
      <c r="AH101" s="215">
        <v>0</v>
      </c>
      <c r="AI101" s="215">
        <v>0</v>
      </c>
      <c r="AJ101" s="215">
        <v>0</v>
      </c>
      <c r="AK101" s="215">
        <v>0</v>
      </c>
      <c r="AL101" s="215">
        <v>0</v>
      </c>
      <c r="AM101" s="215">
        <v>0</v>
      </c>
      <c r="AN101" s="215">
        <v>0</v>
      </c>
      <c r="AO101" s="215">
        <v>0</v>
      </c>
      <c r="AP101" s="215">
        <v>0</v>
      </c>
      <c r="AQ101" s="215">
        <v>0</v>
      </c>
      <c r="AR101" s="215">
        <v>0</v>
      </c>
      <c r="AS101" s="215">
        <v>0</v>
      </c>
      <c r="AT101" s="215">
        <v>0</v>
      </c>
      <c r="AU101" s="215">
        <v>0</v>
      </c>
      <c r="AV101" s="215">
        <v>0</v>
      </c>
      <c r="AW101" s="215">
        <v>0</v>
      </c>
      <c r="AX101" s="215">
        <v>0</v>
      </c>
      <c r="AY101" s="215">
        <v>0</v>
      </c>
      <c r="AZ101" s="215">
        <v>0</v>
      </c>
      <c r="BA101" s="215">
        <v>0</v>
      </c>
      <c r="BB101" s="215">
        <v>0</v>
      </c>
      <c r="BC101" s="215">
        <v>0</v>
      </c>
      <c r="BD101" s="215">
        <v>0</v>
      </c>
      <c r="BE101" s="215">
        <v>0</v>
      </c>
      <c r="BF101" s="215">
        <v>0</v>
      </c>
      <c r="BG101" s="215">
        <v>0</v>
      </c>
      <c r="BH101" s="215">
        <v>0</v>
      </c>
      <c r="BI101" s="215">
        <v>0</v>
      </c>
      <c r="BJ101" s="215">
        <v>0</v>
      </c>
      <c r="BK101" s="215">
        <v>0</v>
      </c>
      <c r="BL101" s="215">
        <v>0</v>
      </c>
      <c r="BM101" s="215">
        <v>0</v>
      </c>
      <c r="BN101" s="215">
        <v>0</v>
      </c>
      <c r="BO101" s="215">
        <v>0</v>
      </c>
      <c r="BP101" s="215">
        <v>0</v>
      </c>
      <c r="BQ101" s="215">
        <v>13</v>
      </c>
      <c r="BR101" s="215">
        <v>200</v>
      </c>
      <c r="BS101" s="215">
        <v>594</v>
      </c>
      <c r="BT101" s="215">
        <v>1056</v>
      </c>
      <c r="BU101" s="215">
        <v>1558</v>
      </c>
      <c r="BV101" s="215">
        <v>1919</v>
      </c>
      <c r="BW101" s="215">
        <v>2213</v>
      </c>
      <c r="BX101" s="215">
        <v>2358</v>
      </c>
      <c r="BY101" s="215">
        <v>2555</v>
      </c>
      <c r="BZ101" s="215">
        <v>2862</v>
      </c>
      <c r="CA101" s="215">
        <v>3191</v>
      </c>
      <c r="CB101" s="215">
        <v>3558</v>
      </c>
      <c r="CC101" s="215">
        <v>3876</v>
      </c>
      <c r="CD101" s="215">
        <v>4161</v>
      </c>
      <c r="CE101" s="215">
        <v>4301</v>
      </c>
      <c r="CF101" s="215">
        <v>4499</v>
      </c>
      <c r="CG101" s="216">
        <v>4688</v>
      </c>
      <c r="CI101" s="226"/>
    </row>
    <row r="102" spans="1:87" x14ac:dyDescent="0.35">
      <c r="A102" s="285"/>
      <c r="B102" s="291" t="s">
        <v>469</v>
      </c>
      <c r="AH102" s="215">
        <v>0</v>
      </c>
      <c r="AI102" s="215">
        <v>0</v>
      </c>
      <c r="AJ102" s="215">
        <v>0</v>
      </c>
      <c r="AK102" s="215">
        <v>0</v>
      </c>
      <c r="AL102" s="215">
        <v>0</v>
      </c>
      <c r="AM102" s="215">
        <v>0</v>
      </c>
      <c r="AN102" s="215">
        <v>0</v>
      </c>
      <c r="AO102" s="215">
        <v>0</v>
      </c>
      <c r="AP102" s="215">
        <v>0</v>
      </c>
      <c r="AQ102" s="215">
        <v>0</v>
      </c>
      <c r="AR102" s="215">
        <v>0</v>
      </c>
      <c r="AS102" s="215">
        <v>0</v>
      </c>
      <c r="AT102" s="215">
        <v>0</v>
      </c>
      <c r="AU102" s="215">
        <v>0</v>
      </c>
      <c r="AV102" s="215">
        <v>0</v>
      </c>
      <c r="AW102" s="215">
        <v>0</v>
      </c>
      <c r="AX102" s="215">
        <v>0</v>
      </c>
      <c r="AY102" s="215">
        <v>0</v>
      </c>
      <c r="AZ102" s="215">
        <v>0</v>
      </c>
      <c r="BA102" s="215">
        <v>0</v>
      </c>
      <c r="BB102" s="215">
        <v>0</v>
      </c>
      <c r="BC102" s="215">
        <v>0</v>
      </c>
      <c r="BD102" s="215">
        <v>0</v>
      </c>
      <c r="BE102" s="215">
        <v>0</v>
      </c>
      <c r="BF102" s="215">
        <v>0</v>
      </c>
      <c r="BG102" s="215">
        <v>0</v>
      </c>
      <c r="BH102" s="215">
        <v>0</v>
      </c>
      <c r="BI102" s="215">
        <v>0</v>
      </c>
      <c r="BJ102" s="215">
        <v>0</v>
      </c>
      <c r="BK102" s="215">
        <v>0</v>
      </c>
      <c r="BL102" s="215">
        <v>0</v>
      </c>
      <c r="BM102" s="215">
        <v>0</v>
      </c>
      <c r="BN102" s="215">
        <v>0</v>
      </c>
      <c r="BO102" s="215">
        <v>0</v>
      </c>
      <c r="BP102" s="215">
        <v>0</v>
      </c>
      <c r="BQ102" s="215">
        <v>13</v>
      </c>
      <c r="BR102" s="215">
        <v>198</v>
      </c>
      <c r="BS102" s="215">
        <v>588</v>
      </c>
      <c r="BT102" s="215">
        <v>1045</v>
      </c>
      <c r="BU102" s="215">
        <v>1541</v>
      </c>
      <c r="BV102" s="215">
        <v>1898</v>
      </c>
      <c r="BW102" s="215">
        <v>2190</v>
      </c>
      <c r="BX102" s="215">
        <v>2332</v>
      </c>
      <c r="BY102" s="215">
        <v>2527</v>
      </c>
      <c r="BZ102" s="215">
        <v>2830</v>
      </c>
      <c r="CA102" s="215">
        <v>3156</v>
      </c>
      <c r="CB102" s="215">
        <v>3519</v>
      </c>
      <c r="CC102" s="215">
        <v>3834</v>
      </c>
      <c r="CD102" s="215">
        <v>4116</v>
      </c>
      <c r="CE102" s="215">
        <v>4254</v>
      </c>
      <c r="CF102" s="215">
        <v>4450</v>
      </c>
      <c r="CG102" s="216">
        <v>4636</v>
      </c>
      <c r="CI102" s="226"/>
    </row>
    <row r="103" spans="1:87" x14ac:dyDescent="0.35">
      <c r="A103" s="285"/>
      <c r="B103" s="291" t="s">
        <v>470</v>
      </c>
      <c r="AH103" s="215">
        <v>0</v>
      </c>
      <c r="AI103" s="215">
        <v>0</v>
      </c>
      <c r="AJ103" s="215">
        <v>0</v>
      </c>
      <c r="AK103" s="215">
        <v>0</v>
      </c>
      <c r="AL103" s="215">
        <v>0</v>
      </c>
      <c r="AM103" s="215">
        <v>0</v>
      </c>
      <c r="AN103" s="215">
        <v>0</v>
      </c>
      <c r="AO103" s="215">
        <v>0</v>
      </c>
      <c r="AP103" s="215">
        <v>0</v>
      </c>
      <c r="AQ103" s="215">
        <v>0</v>
      </c>
      <c r="AR103" s="215">
        <v>0</v>
      </c>
      <c r="AS103" s="215">
        <v>0</v>
      </c>
      <c r="AT103" s="215">
        <v>0</v>
      </c>
      <c r="AU103" s="215">
        <v>0</v>
      </c>
      <c r="AV103" s="215">
        <v>0</v>
      </c>
      <c r="AW103" s="215">
        <v>0</v>
      </c>
      <c r="AX103" s="215">
        <v>0</v>
      </c>
      <c r="AY103" s="215">
        <v>0</v>
      </c>
      <c r="AZ103" s="215">
        <v>0</v>
      </c>
      <c r="BA103" s="215">
        <v>0</v>
      </c>
      <c r="BB103" s="215">
        <v>0</v>
      </c>
      <c r="BC103" s="215">
        <v>0</v>
      </c>
      <c r="BD103" s="215">
        <v>0</v>
      </c>
      <c r="BE103" s="215">
        <v>0</v>
      </c>
      <c r="BF103" s="215">
        <v>0</v>
      </c>
      <c r="BG103" s="215">
        <v>0</v>
      </c>
      <c r="BH103" s="215">
        <v>0</v>
      </c>
      <c r="BI103" s="215">
        <v>0</v>
      </c>
      <c r="BJ103" s="215">
        <v>0</v>
      </c>
      <c r="BK103" s="215">
        <v>0</v>
      </c>
      <c r="BL103" s="215">
        <v>0</v>
      </c>
      <c r="BM103" s="215">
        <v>0</v>
      </c>
      <c r="BN103" s="215">
        <v>0</v>
      </c>
      <c r="BO103" s="215">
        <v>0</v>
      </c>
      <c r="BP103" s="215">
        <v>0</v>
      </c>
      <c r="BQ103" s="215">
        <v>0</v>
      </c>
      <c r="BR103" s="215">
        <v>2</v>
      </c>
      <c r="BS103" s="215">
        <v>6</v>
      </c>
      <c r="BT103" s="215">
        <v>12</v>
      </c>
      <c r="BU103" s="215">
        <v>17</v>
      </c>
      <c r="BV103" s="215">
        <v>21</v>
      </c>
      <c r="BW103" s="215">
        <v>23</v>
      </c>
      <c r="BX103" s="215">
        <v>26</v>
      </c>
      <c r="BY103" s="215">
        <v>28</v>
      </c>
      <c r="BZ103" s="215">
        <v>31</v>
      </c>
      <c r="CA103" s="215">
        <v>35</v>
      </c>
      <c r="CB103" s="215">
        <v>39</v>
      </c>
      <c r="CC103" s="215">
        <v>42</v>
      </c>
      <c r="CD103" s="215">
        <v>45</v>
      </c>
      <c r="CE103" s="215">
        <v>47</v>
      </c>
      <c r="CF103" s="215">
        <v>49</v>
      </c>
      <c r="CG103" s="216">
        <v>51</v>
      </c>
      <c r="CI103" s="226"/>
    </row>
    <row r="104" spans="1:87" ht="25.5" customHeight="1" x14ac:dyDescent="0.35">
      <c r="A104" s="285"/>
      <c r="B104" s="218" t="s">
        <v>591</v>
      </c>
      <c r="AH104" s="215">
        <f t="shared" ref="AH104:BM104" si="14">SUM(AH105:AH111)-AH112</f>
        <v>1254</v>
      </c>
      <c r="AI104" s="215">
        <f t="shared" si="14"/>
        <v>1272</v>
      </c>
      <c r="AJ104" s="215">
        <f t="shared" si="14"/>
        <v>1270</v>
      </c>
      <c r="AK104" s="215">
        <f t="shared" si="14"/>
        <v>1340</v>
      </c>
      <c r="AL104" s="215">
        <f t="shared" si="14"/>
        <v>1387</v>
      </c>
      <c r="AM104" s="215">
        <f t="shared" si="14"/>
        <v>1332</v>
      </c>
      <c r="AN104" s="215">
        <f t="shared" si="14"/>
        <v>1339</v>
      </c>
      <c r="AO104" s="215">
        <f t="shared" si="14"/>
        <v>1408</v>
      </c>
      <c r="AP104" s="215">
        <f t="shared" si="14"/>
        <v>1446</v>
      </c>
      <c r="AQ104" s="215">
        <f t="shared" si="14"/>
        <v>1531</v>
      </c>
      <c r="AR104" s="215">
        <f t="shared" si="14"/>
        <v>1909</v>
      </c>
      <c r="AS104" s="215">
        <f t="shared" si="14"/>
        <v>2089</v>
      </c>
      <c r="AT104" s="215">
        <f t="shared" si="14"/>
        <v>2289</v>
      </c>
      <c r="AU104" s="215">
        <f t="shared" si="14"/>
        <v>2547</v>
      </c>
      <c r="AV104" s="215">
        <f t="shared" si="14"/>
        <v>2834</v>
      </c>
      <c r="AW104" s="215">
        <f t="shared" si="14"/>
        <v>3121</v>
      </c>
      <c r="AX104" s="215">
        <f t="shared" si="14"/>
        <v>3383</v>
      </c>
      <c r="AY104" s="215">
        <f t="shared" si="14"/>
        <v>3587</v>
      </c>
      <c r="AZ104" s="215">
        <f t="shared" si="14"/>
        <v>3605</v>
      </c>
      <c r="BA104" s="215">
        <f t="shared" si="14"/>
        <v>3662</v>
      </c>
      <c r="BB104" s="215">
        <f t="shared" si="14"/>
        <v>3647</v>
      </c>
      <c r="BC104" s="215">
        <f t="shared" si="14"/>
        <v>3663</v>
      </c>
      <c r="BD104" s="215">
        <f t="shared" si="14"/>
        <v>4035</v>
      </c>
      <c r="BE104" s="215">
        <f t="shared" si="14"/>
        <v>4119</v>
      </c>
      <c r="BF104" s="215">
        <f t="shared" si="14"/>
        <v>4159</v>
      </c>
      <c r="BG104" s="215">
        <f t="shared" si="14"/>
        <v>4116</v>
      </c>
      <c r="BH104" s="215">
        <f t="shared" si="14"/>
        <v>4024</v>
      </c>
      <c r="BI104" s="215">
        <f t="shared" si="14"/>
        <v>3961</v>
      </c>
      <c r="BJ104" s="215">
        <f t="shared" si="14"/>
        <v>3914</v>
      </c>
      <c r="BK104" s="215">
        <f t="shared" si="14"/>
        <v>3874</v>
      </c>
      <c r="BL104" s="215">
        <f t="shared" si="14"/>
        <v>3895</v>
      </c>
      <c r="BM104" s="215">
        <f t="shared" si="14"/>
        <v>3717</v>
      </c>
      <c r="BN104" s="215">
        <f t="shared" ref="BN104:CG104" si="15">SUM(BN105:BN111)-BN112</f>
        <v>3605</v>
      </c>
      <c r="BO104" s="215">
        <f t="shared" si="15"/>
        <v>3455</v>
      </c>
      <c r="BP104" s="215">
        <f t="shared" si="15"/>
        <v>3071</v>
      </c>
      <c r="BQ104" s="215">
        <f t="shared" si="15"/>
        <v>2728</v>
      </c>
      <c r="BR104" s="215">
        <f t="shared" si="15"/>
        <v>2669</v>
      </c>
      <c r="BS104" s="215">
        <f t="shared" si="15"/>
        <v>2616</v>
      </c>
      <c r="BT104" s="215">
        <f t="shared" si="15"/>
        <v>2519</v>
      </c>
      <c r="BU104" s="215">
        <f t="shared" si="15"/>
        <v>2405</v>
      </c>
      <c r="BV104" s="215">
        <f t="shared" si="15"/>
        <v>2227</v>
      </c>
      <c r="BW104" s="215">
        <f t="shared" si="15"/>
        <v>2559</v>
      </c>
      <c r="BX104" s="215">
        <f t="shared" si="15"/>
        <v>2675</v>
      </c>
      <c r="BY104" s="215">
        <f t="shared" si="15"/>
        <v>2889</v>
      </c>
      <c r="BZ104" s="215">
        <f t="shared" si="15"/>
        <v>3079</v>
      </c>
      <c r="CA104" s="215">
        <f t="shared" si="15"/>
        <v>3293</v>
      </c>
      <c r="CB104" s="215">
        <f t="shared" si="15"/>
        <v>3477</v>
      </c>
      <c r="CC104" s="215">
        <f t="shared" si="15"/>
        <v>3648</v>
      </c>
      <c r="CD104" s="215">
        <f t="shared" si="15"/>
        <v>3798</v>
      </c>
      <c r="CE104" s="215">
        <f t="shared" si="15"/>
        <v>3916</v>
      </c>
      <c r="CF104" s="215">
        <f t="shared" si="15"/>
        <v>4002</v>
      </c>
      <c r="CG104" s="216">
        <f t="shared" si="15"/>
        <v>4064</v>
      </c>
      <c r="CI104" s="226"/>
    </row>
    <row r="105" spans="1:87" x14ac:dyDescent="0.35">
      <c r="A105" s="285"/>
      <c r="B105" s="254" t="s">
        <v>393</v>
      </c>
      <c r="AH105" s="215">
        <v>0</v>
      </c>
      <c r="AI105" s="215">
        <v>0</v>
      </c>
      <c r="AJ105" s="215">
        <v>0</v>
      </c>
      <c r="AK105" s="215">
        <v>0</v>
      </c>
      <c r="AL105" s="215">
        <v>0</v>
      </c>
      <c r="AM105" s="215">
        <v>0</v>
      </c>
      <c r="AN105" s="215">
        <v>0</v>
      </c>
      <c r="AO105" s="215">
        <v>0</v>
      </c>
      <c r="AP105" s="215">
        <v>0</v>
      </c>
      <c r="AQ105" s="215">
        <v>0</v>
      </c>
      <c r="AR105" s="215">
        <v>0</v>
      </c>
      <c r="AS105" s="215">
        <v>0</v>
      </c>
      <c r="AT105" s="215">
        <v>0</v>
      </c>
      <c r="AU105" s="215">
        <v>0</v>
      </c>
      <c r="AV105" s="215">
        <v>0</v>
      </c>
      <c r="AW105" s="215">
        <v>0</v>
      </c>
      <c r="AX105" s="215">
        <v>0</v>
      </c>
      <c r="AY105" s="215">
        <v>0</v>
      </c>
      <c r="AZ105" s="215">
        <v>0</v>
      </c>
      <c r="BA105" s="215">
        <v>0</v>
      </c>
      <c r="BB105" s="215">
        <v>0</v>
      </c>
      <c r="BC105" s="215">
        <v>0</v>
      </c>
      <c r="BD105" s="215">
        <v>0</v>
      </c>
      <c r="BE105" s="215">
        <v>0</v>
      </c>
      <c r="BF105" s="215">
        <v>0</v>
      </c>
      <c r="BG105" s="215">
        <v>0</v>
      </c>
      <c r="BH105" s="215">
        <v>0</v>
      </c>
      <c r="BI105" s="215">
        <v>0</v>
      </c>
      <c r="BJ105" s="215">
        <v>0</v>
      </c>
      <c r="BK105" s="215">
        <v>0</v>
      </c>
      <c r="BL105" s="215">
        <v>136</v>
      </c>
      <c r="BM105" s="215">
        <v>391</v>
      </c>
      <c r="BN105" s="215">
        <v>579</v>
      </c>
      <c r="BO105" s="215">
        <v>811</v>
      </c>
      <c r="BP105" s="215">
        <v>1365</v>
      </c>
      <c r="BQ105" s="215">
        <v>1912</v>
      </c>
      <c r="BR105" s="215">
        <v>2235</v>
      </c>
      <c r="BS105" s="215">
        <v>2356</v>
      </c>
      <c r="BT105" s="215">
        <v>2381</v>
      </c>
      <c r="BU105" s="215">
        <v>2326</v>
      </c>
      <c r="BV105" s="215">
        <v>2168</v>
      </c>
      <c r="BW105" s="215">
        <v>1961</v>
      </c>
      <c r="BX105" s="215">
        <v>1875</v>
      </c>
      <c r="BY105" s="215">
        <v>1769</v>
      </c>
      <c r="BZ105" s="215">
        <v>1663</v>
      </c>
      <c r="CA105" s="215">
        <v>1573</v>
      </c>
      <c r="CB105" s="215">
        <v>1445</v>
      </c>
      <c r="CC105" s="215">
        <v>1010</v>
      </c>
      <c r="CD105" s="215">
        <v>783</v>
      </c>
      <c r="CE105" s="215">
        <v>800</v>
      </c>
      <c r="CF105" s="215">
        <v>805</v>
      </c>
      <c r="CG105" s="216">
        <v>801</v>
      </c>
      <c r="CI105" s="226"/>
    </row>
    <row r="106" spans="1:87" x14ac:dyDescent="0.35">
      <c r="A106" s="285"/>
      <c r="B106" s="254" t="s">
        <v>403</v>
      </c>
      <c r="AH106" s="215">
        <v>0</v>
      </c>
      <c r="AI106" s="215">
        <v>0</v>
      </c>
      <c r="AJ106" s="215">
        <v>0</v>
      </c>
      <c r="AK106" s="215">
        <v>0</v>
      </c>
      <c r="AL106" s="215">
        <v>0</v>
      </c>
      <c r="AM106" s="215">
        <v>0</v>
      </c>
      <c r="AN106" s="215">
        <v>0</v>
      </c>
      <c r="AO106" s="215">
        <v>0</v>
      </c>
      <c r="AP106" s="215">
        <v>0</v>
      </c>
      <c r="AQ106" s="215">
        <v>0</v>
      </c>
      <c r="AR106" s="215">
        <v>0</v>
      </c>
      <c r="AS106" s="215">
        <v>0</v>
      </c>
      <c r="AT106" s="215">
        <v>0</v>
      </c>
      <c r="AU106" s="215">
        <v>0</v>
      </c>
      <c r="AV106" s="215">
        <v>0</v>
      </c>
      <c r="AW106" s="215">
        <v>0</v>
      </c>
      <c r="AX106" s="215">
        <v>0</v>
      </c>
      <c r="AY106" s="215">
        <v>2490</v>
      </c>
      <c r="AZ106" s="215">
        <v>2455</v>
      </c>
      <c r="BA106" s="215">
        <v>2437</v>
      </c>
      <c r="BB106" s="215">
        <v>2371</v>
      </c>
      <c r="BC106" s="215">
        <v>2354</v>
      </c>
      <c r="BD106" s="215">
        <v>2391</v>
      </c>
      <c r="BE106" s="215">
        <v>2430</v>
      </c>
      <c r="BF106" s="215">
        <v>2483</v>
      </c>
      <c r="BG106" s="215">
        <v>2504</v>
      </c>
      <c r="BH106" s="215">
        <v>2510</v>
      </c>
      <c r="BI106" s="215">
        <v>2475</v>
      </c>
      <c r="BJ106" s="215">
        <v>2443</v>
      </c>
      <c r="BK106" s="215">
        <v>2415</v>
      </c>
      <c r="BL106" s="215">
        <v>2332</v>
      </c>
      <c r="BM106" s="215">
        <v>2031</v>
      </c>
      <c r="BN106" s="215">
        <v>1827</v>
      </c>
      <c r="BO106" s="215">
        <v>1577</v>
      </c>
      <c r="BP106" s="215">
        <v>965</v>
      </c>
      <c r="BQ106" s="215">
        <v>366</v>
      </c>
      <c r="BR106" s="215">
        <v>133</v>
      </c>
      <c r="BS106" s="215">
        <v>74</v>
      </c>
      <c r="BT106" s="215">
        <v>52</v>
      </c>
      <c r="BU106" s="215">
        <v>40</v>
      </c>
      <c r="BV106" s="215">
        <v>32</v>
      </c>
      <c r="BW106" s="215">
        <v>26</v>
      </c>
      <c r="BX106" s="215">
        <v>23</v>
      </c>
      <c r="BY106" s="215">
        <v>21</v>
      </c>
      <c r="BZ106" s="215">
        <v>19</v>
      </c>
      <c r="CA106" s="215">
        <v>17</v>
      </c>
      <c r="CB106" s="215">
        <v>15</v>
      </c>
      <c r="CC106" s="215">
        <v>12</v>
      </c>
      <c r="CD106" s="215">
        <v>10</v>
      </c>
      <c r="CE106" s="215">
        <v>7</v>
      </c>
      <c r="CF106" s="215">
        <v>5</v>
      </c>
      <c r="CG106" s="216">
        <v>2</v>
      </c>
      <c r="CI106" s="226"/>
    </row>
    <row r="107" spans="1:87" x14ac:dyDescent="0.35">
      <c r="A107" s="285"/>
      <c r="B107" s="254" t="s">
        <v>592</v>
      </c>
      <c r="AH107" s="215">
        <v>0</v>
      </c>
      <c r="AI107" s="215">
        <v>0</v>
      </c>
      <c r="AJ107" s="215">
        <v>0</v>
      </c>
      <c r="AK107" s="215">
        <v>0</v>
      </c>
      <c r="AL107" s="215">
        <v>0</v>
      </c>
      <c r="AM107" s="215">
        <v>0</v>
      </c>
      <c r="AN107" s="215">
        <v>0</v>
      </c>
      <c r="AO107" s="215">
        <v>0</v>
      </c>
      <c r="AP107" s="215">
        <v>0</v>
      </c>
      <c r="AQ107" s="215">
        <v>0</v>
      </c>
      <c r="AR107" s="215">
        <v>247</v>
      </c>
      <c r="AS107" s="215">
        <v>290</v>
      </c>
      <c r="AT107" s="215">
        <v>330</v>
      </c>
      <c r="AU107" s="215">
        <v>375</v>
      </c>
      <c r="AV107" s="215">
        <v>425</v>
      </c>
      <c r="AW107" s="215">
        <v>527</v>
      </c>
      <c r="AX107" s="215">
        <v>618</v>
      </c>
      <c r="AY107" s="215">
        <v>739</v>
      </c>
      <c r="AZ107" s="215">
        <v>786</v>
      </c>
      <c r="BA107" s="215">
        <v>849</v>
      </c>
      <c r="BB107" s="215">
        <v>898</v>
      </c>
      <c r="BC107" s="215">
        <v>932</v>
      </c>
      <c r="BD107" s="215">
        <v>1268</v>
      </c>
      <c r="BE107" s="215">
        <v>1322</v>
      </c>
      <c r="BF107" s="215">
        <v>1345</v>
      </c>
      <c r="BG107" s="215">
        <v>1297</v>
      </c>
      <c r="BH107" s="215">
        <v>1213</v>
      </c>
      <c r="BI107" s="215">
        <v>1198</v>
      </c>
      <c r="BJ107" s="215">
        <v>1196</v>
      </c>
      <c r="BK107" s="215">
        <v>1196</v>
      </c>
      <c r="BL107" s="215">
        <v>1176</v>
      </c>
      <c r="BM107" s="215">
        <v>1055</v>
      </c>
      <c r="BN107" s="215">
        <v>969</v>
      </c>
      <c r="BO107" s="215">
        <v>847</v>
      </c>
      <c r="BP107" s="215">
        <v>530</v>
      </c>
      <c r="BQ107" s="215">
        <v>252</v>
      </c>
      <c r="BR107" s="215">
        <v>138</v>
      </c>
      <c r="BS107" s="215">
        <v>73</v>
      </c>
      <c r="BT107" s="215">
        <v>28</v>
      </c>
      <c r="BU107" s="215">
        <v>6</v>
      </c>
      <c r="BV107" s="215">
        <v>0</v>
      </c>
      <c r="BW107" s="215">
        <v>0</v>
      </c>
      <c r="BX107" s="215">
        <v>0</v>
      </c>
      <c r="BY107" s="215">
        <v>0</v>
      </c>
      <c r="BZ107" s="215">
        <v>0</v>
      </c>
      <c r="CA107" s="215">
        <v>0</v>
      </c>
      <c r="CB107" s="215">
        <v>0</v>
      </c>
      <c r="CC107" s="215">
        <v>0</v>
      </c>
      <c r="CD107" s="215">
        <v>0</v>
      </c>
      <c r="CE107" s="215">
        <v>0</v>
      </c>
      <c r="CF107" s="215">
        <v>0</v>
      </c>
      <c r="CG107" s="216">
        <v>0</v>
      </c>
      <c r="CI107" s="226"/>
    </row>
    <row r="108" spans="1:87" x14ac:dyDescent="0.35">
      <c r="A108" s="285"/>
      <c r="B108" s="254" t="s">
        <v>406</v>
      </c>
      <c r="AH108" s="215">
        <v>586</v>
      </c>
      <c r="AI108" s="215">
        <v>613</v>
      </c>
      <c r="AJ108" s="215">
        <v>643</v>
      </c>
      <c r="AK108" s="215">
        <v>710</v>
      </c>
      <c r="AL108" s="215">
        <v>754</v>
      </c>
      <c r="AM108" s="215">
        <v>796</v>
      </c>
      <c r="AN108" s="215">
        <v>861</v>
      </c>
      <c r="AO108" s="215">
        <v>921</v>
      </c>
      <c r="AP108" s="215">
        <v>974</v>
      </c>
      <c r="AQ108" s="215">
        <v>1067</v>
      </c>
      <c r="AR108" s="215">
        <v>1178</v>
      </c>
      <c r="AS108" s="215">
        <v>1300</v>
      </c>
      <c r="AT108" s="215">
        <v>1441</v>
      </c>
      <c r="AU108" s="215">
        <v>1623</v>
      </c>
      <c r="AV108" s="215">
        <v>1826</v>
      </c>
      <c r="AW108" s="215">
        <v>1990</v>
      </c>
      <c r="AX108" s="215">
        <v>2142</v>
      </c>
      <c r="AY108" s="215">
        <v>0</v>
      </c>
      <c r="AZ108" s="215">
        <v>0</v>
      </c>
      <c r="BA108" s="215">
        <v>0</v>
      </c>
      <c r="BB108" s="215">
        <v>0</v>
      </c>
      <c r="BC108" s="215">
        <v>0</v>
      </c>
      <c r="BD108" s="215">
        <v>0</v>
      </c>
      <c r="BE108" s="215">
        <v>0</v>
      </c>
      <c r="BF108" s="215">
        <v>0</v>
      </c>
      <c r="BG108" s="215">
        <v>0</v>
      </c>
      <c r="BH108" s="215">
        <v>0</v>
      </c>
      <c r="BI108" s="215">
        <v>0</v>
      </c>
      <c r="BJ108" s="215">
        <v>0</v>
      </c>
      <c r="BK108" s="215">
        <v>0</v>
      </c>
      <c r="BL108" s="215">
        <v>0</v>
      </c>
      <c r="BM108" s="215">
        <v>0</v>
      </c>
      <c r="BN108" s="215">
        <v>0</v>
      </c>
      <c r="BO108" s="215">
        <v>0</v>
      </c>
      <c r="BP108" s="215">
        <v>0</v>
      </c>
      <c r="BQ108" s="215">
        <v>0</v>
      </c>
      <c r="BR108" s="215">
        <v>0</v>
      </c>
      <c r="BS108" s="215">
        <v>0</v>
      </c>
      <c r="BT108" s="215">
        <v>0</v>
      </c>
      <c r="BU108" s="215">
        <v>0</v>
      </c>
      <c r="BV108" s="215">
        <v>0</v>
      </c>
      <c r="BW108" s="215">
        <v>0</v>
      </c>
      <c r="BX108" s="215">
        <v>0</v>
      </c>
      <c r="BY108" s="215">
        <v>0</v>
      </c>
      <c r="BZ108" s="215">
        <v>0</v>
      </c>
      <c r="CA108" s="215">
        <v>0</v>
      </c>
      <c r="CB108" s="215">
        <v>0</v>
      </c>
      <c r="CC108" s="215">
        <v>0</v>
      </c>
      <c r="CD108" s="215">
        <v>0</v>
      </c>
      <c r="CE108" s="215">
        <v>0</v>
      </c>
      <c r="CF108" s="215">
        <v>0</v>
      </c>
      <c r="CG108" s="216">
        <v>0</v>
      </c>
      <c r="CI108" s="226"/>
    </row>
    <row r="109" spans="1:87" x14ac:dyDescent="0.35">
      <c r="A109" s="285"/>
      <c r="B109" s="254" t="s">
        <v>424</v>
      </c>
      <c r="AH109" s="215">
        <v>116</v>
      </c>
      <c r="AI109" s="215">
        <v>153</v>
      </c>
      <c r="AJ109" s="215">
        <v>178</v>
      </c>
      <c r="AK109" s="215">
        <v>186</v>
      </c>
      <c r="AL109" s="215">
        <v>196</v>
      </c>
      <c r="AM109" s="215">
        <v>209</v>
      </c>
      <c r="AN109" s="215">
        <v>236</v>
      </c>
      <c r="AO109" s="215">
        <v>254</v>
      </c>
      <c r="AP109" s="215">
        <v>257</v>
      </c>
      <c r="AQ109" s="215">
        <v>258</v>
      </c>
      <c r="AR109" s="215">
        <v>267</v>
      </c>
      <c r="AS109" s="215">
        <v>277</v>
      </c>
      <c r="AT109" s="215">
        <v>286</v>
      </c>
      <c r="AU109" s="215">
        <v>296</v>
      </c>
      <c r="AV109" s="215">
        <v>307</v>
      </c>
      <c r="AW109" s="215">
        <v>321</v>
      </c>
      <c r="AX109" s="215">
        <v>337</v>
      </c>
      <c r="AY109" s="215">
        <v>358</v>
      </c>
      <c r="AZ109" s="215">
        <v>364</v>
      </c>
      <c r="BA109" s="215">
        <v>376</v>
      </c>
      <c r="BB109" s="215">
        <v>378</v>
      </c>
      <c r="BC109" s="215">
        <v>377</v>
      </c>
      <c r="BD109" s="215">
        <v>376</v>
      </c>
      <c r="BE109" s="215">
        <v>367</v>
      </c>
      <c r="BF109" s="215">
        <v>331</v>
      </c>
      <c r="BG109" s="215">
        <v>315</v>
      </c>
      <c r="BH109" s="215">
        <v>301</v>
      </c>
      <c r="BI109" s="215">
        <v>288</v>
      </c>
      <c r="BJ109" s="215">
        <v>275</v>
      </c>
      <c r="BK109" s="215">
        <v>263</v>
      </c>
      <c r="BL109" s="215">
        <v>251</v>
      </c>
      <c r="BM109" s="215">
        <v>240</v>
      </c>
      <c r="BN109" s="215">
        <v>230</v>
      </c>
      <c r="BO109" s="215">
        <v>220</v>
      </c>
      <c r="BP109" s="215">
        <v>211</v>
      </c>
      <c r="BQ109" s="215">
        <v>198</v>
      </c>
      <c r="BR109" s="215">
        <v>163</v>
      </c>
      <c r="BS109" s="215">
        <v>113</v>
      </c>
      <c r="BT109" s="215">
        <v>58</v>
      </c>
      <c r="BU109" s="215">
        <v>33</v>
      </c>
      <c r="BV109" s="215">
        <v>27</v>
      </c>
      <c r="BW109" s="215">
        <v>18</v>
      </c>
      <c r="BX109" s="215">
        <v>15</v>
      </c>
      <c r="BY109" s="215">
        <v>13</v>
      </c>
      <c r="BZ109" s="215">
        <v>12</v>
      </c>
      <c r="CA109" s="215">
        <v>10</v>
      </c>
      <c r="CB109" s="215">
        <v>9</v>
      </c>
      <c r="CC109" s="215">
        <v>8</v>
      </c>
      <c r="CD109" s="215">
        <v>7</v>
      </c>
      <c r="CE109" s="215">
        <v>6</v>
      </c>
      <c r="CF109" s="215">
        <v>5</v>
      </c>
      <c r="CG109" s="216">
        <v>4</v>
      </c>
      <c r="CI109" s="226"/>
    </row>
    <row r="110" spans="1:87" x14ac:dyDescent="0.35">
      <c r="A110" s="285"/>
      <c r="B110" s="254" t="s">
        <v>593</v>
      </c>
      <c r="AH110" s="215">
        <v>552</v>
      </c>
      <c r="AI110" s="215">
        <v>506</v>
      </c>
      <c r="AJ110" s="215">
        <v>449</v>
      </c>
      <c r="AK110" s="215">
        <v>444</v>
      </c>
      <c r="AL110" s="215">
        <v>437</v>
      </c>
      <c r="AM110" s="215">
        <v>327</v>
      </c>
      <c r="AN110" s="215">
        <v>242</v>
      </c>
      <c r="AO110" s="215">
        <v>233</v>
      </c>
      <c r="AP110" s="215">
        <v>215</v>
      </c>
      <c r="AQ110" s="215">
        <v>206</v>
      </c>
      <c r="AR110" s="215">
        <v>217</v>
      </c>
      <c r="AS110" s="215">
        <v>222</v>
      </c>
      <c r="AT110" s="215">
        <v>232</v>
      </c>
      <c r="AU110" s="215">
        <v>253</v>
      </c>
      <c r="AV110" s="215">
        <v>276</v>
      </c>
      <c r="AW110" s="215">
        <v>283</v>
      </c>
      <c r="AX110" s="215">
        <v>286</v>
      </c>
      <c r="AY110" s="215">
        <v>0</v>
      </c>
      <c r="AZ110" s="215">
        <v>0</v>
      </c>
      <c r="BA110" s="215">
        <v>0</v>
      </c>
      <c r="BB110" s="215">
        <v>0</v>
      </c>
      <c r="BC110" s="215">
        <v>0</v>
      </c>
      <c r="BD110" s="215">
        <v>0</v>
      </c>
      <c r="BE110" s="215">
        <v>0</v>
      </c>
      <c r="BF110" s="215">
        <v>0</v>
      </c>
      <c r="BG110" s="215">
        <v>0</v>
      </c>
      <c r="BH110" s="215">
        <v>0</v>
      </c>
      <c r="BI110" s="215">
        <v>0</v>
      </c>
      <c r="BJ110" s="215">
        <v>0</v>
      </c>
      <c r="BK110" s="215">
        <v>0</v>
      </c>
      <c r="BL110" s="215">
        <v>0</v>
      </c>
      <c r="BM110" s="215">
        <v>0</v>
      </c>
      <c r="BN110" s="215">
        <v>0</v>
      </c>
      <c r="BO110" s="215">
        <v>0</v>
      </c>
      <c r="BP110" s="215">
        <v>0</v>
      </c>
      <c r="BQ110" s="215">
        <v>0</v>
      </c>
      <c r="BR110" s="215">
        <v>0</v>
      </c>
      <c r="BS110" s="215">
        <v>0</v>
      </c>
      <c r="BT110" s="215">
        <v>0</v>
      </c>
      <c r="BU110" s="215">
        <v>0</v>
      </c>
      <c r="BV110" s="215">
        <v>0</v>
      </c>
      <c r="BW110" s="215">
        <v>0</v>
      </c>
      <c r="BX110" s="215">
        <v>0</v>
      </c>
      <c r="BY110" s="215">
        <v>0</v>
      </c>
      <c r="BZ110" s="215">
        <v>0</v>
      </c>
      <c r="CA110" s="215">
        <v>0</v>
      </c>
      <c r="CB110" s="215">
        <v>0</v>
      </c>
      <c r="CC110" s="215">
        <v>0</v>
      </c>
      <c r="CD110" s="215">
        <v>0</v>
      </c>
      <c r="CE110" s="215">
        <v>0</v>
      </c>
      <c r="CF110" s="215">
        <v>0</v>
      </c>
      <c r="CG110" s="216">
        <v>0</v>
      </c>
      <c r="CI110" s="226"/>
    </row>
    <row r="111" spans="1:87" x14ac:dyDescent="0.35">
      <c r="A111" s="285"/>
      <c r="B111" s="254" t="s">
        <v>625</v>
      </c>
      <c r="AH111" s="215">
        <v>0</v>
      </c>
      <c r="AI111" s="215">
        <v>0</v>
      </c>
      <c r="AJ111" s="215">
        <v>0</v>
      </c>
      <c r="AK111" s="215">
        <v>0</v>
      </c>
      <c r="AL111" s="215">
        <v>0</v>
      </c>
      <c r="AM111" s="215">
        <v>0</v>
      </c>
      <c r="AN111" s="215">
        <v>0</v>
      </c>
      <c r="AO111" s="215">
        <v>0</v>
      </c>
      <c r="AP111" s="215">
        <v>0</v>
      </c>
      <c r="AQ111" s="215">
        <v>0</v>
      </c>
      <c r="AR111" s="215">
        <v>0</v>
      </c>
      <c r="AS111" s="215">
        <v>0</v>
      </c>
      <c r="AT111" s="215">
        <v>0</v>
      </c>
      <c r="AU111" s="215">
        <v>0</v>
      </c>
      <c r="AV111" s="215">
        <v>0</v>
      </c>
      <c r="AW111" s="215">
        <v>0</v>
      </c>
      <c r="AX111" s="215">
        <v>0</v>
      </c>
      <c r="AY111" s="215">
        <v>0</v>
      </c>
      <c r="AZ111" s="215">
        <v>0</v>
      </c>
      <c r="BA111" s="215">
        <v>0</v>
      </c>
      <c r="BB111" s="215">
        <v>0</v>
      </c>
      <c r="BC111" s="215">
        <v>0</v>
      </c>
      <c r="BD111" s="215">
        <v>0</v>
      </c>
      <c r="BE111" s="215">
        <v>0</v>
      </c>
      <c r="BF111" s="215">
        <v>0</v>
      </c>
      <c r="BG111" s="215">
        <v>0</v>
      </c>
      <c r="BH111" s="215">
        <v>0</v>
      </c>
      <c r="BI111" s="215">
        <v>0</v>
      </c>
      <c r="BJ111" s="215">
        <v>0</v>
      </c>
      <c r="BK111" s="215">
        <v>0</v>
      </c>
      <c r="BL111" s="215">
        <v>0</v>
      </c>
      <c r="BM111" s="215">
        <v>0</v>
      </c>
      <c r="BN111" s="215">
        <v>0</v>
      </c>
      <c r="BO111" s="215">
        <v>0</v>
      </c>
      <c r="BP111" s="215">
        <v>0</v>
      </c>
      <c r="BQ111" s="215">
        <v>0</v>
      </c>
      <c r="BR111" s="215">
        <v>0</v>
      </c>
      <c r="BS111" s="215">
        <v>0</v>
      </c>
      <c r="BT111" s="215">
        <v>0</v>
      </c>
      <c r="BU111" s="215">
        <v>0</v>
      </c>
      <c r="BV111" s="215">
        <v>0</v>
      </c>
      <c r="BW111" s="215">
        <v>588</v>
      </c>
      <c r="BX111" s="215">
        <v>831</v>
      </c>
      <c r="BY111" s="215">
        <v>1181</v>
      </c>
      <c r="BZ111" s="215">
        <v>1497</v>
      </c>
      <c r="CA111" s="215">
        <v>1824</v>
      </c>
      <c r="CB111" s="215">
        <v>2172</v>
      </c>
      <c r="CC111" s="215">
        <v>2936</v>
      </c>
      <c r="CD111" s="215">
        <v>3386</v>
      </c>
      <c r="CE111" s="215">
        <v>3490</v>
      </c>
      <c r="CF111" s="215">
        <v>3576</v>
      </c>
      <c r="CG111" s="216">
        <v>3648</v>
      </c>
      <c r="CI111" s="226"/>
    </row>
    <row r="112" spans="1:87" x14ac:dyDescent="0.35">
      <c r="A112" s="285"/>
      <c r="B112" s="290" t="s">
        <v>626</v>
      </c>
      <c r="AH112" s="215">
        <v>0</v>
      </c>
      <c r="AI112" s="215">
        <v>0</v>
      </c>
      <c r="AJ112" s="215">
        <v>0</v>
      </c>
      <c r="AK112" s="215">
        <v>0</v>
      </c>
      <c r="AL112" s="215">
        <v>0</v>
      </c>
      <c r="AM112" s="215">
        <v>0</v>
      </c>
      <c r="AN112" s="215">
        <v>0</v>
      </c>
      <c r="AO112" s="215">
        <v>0</v>
      </c>
      <c r="AP112" s="215">
        <v>0</v>
      </c>
      <c r="AQ112" s="215">
        <v>0</v>
      </c>
      <c r="AR112" s="215">
        <v>0</v>
      </c>
      <c r="AS112" s="215">
        <v>0</v>
      </c>
      <c r="AT112" s="215">
        <v>0</v>
      </c>
      <c r="AU112" s="215">
        <v>0</v>
      </c>
      <c r="AV112" s="215">
        <v>0</v>
      </c>
      <c r="AW112" s="215">
        <v>0</v>
      </c>
      <c r="AX112" s="215">
        <v>0</v>
      </c>
      <c r="AY112" s="215">
        <v>0</v>
      </c>
      <c r="AZ112" s="215">
        <v>0</v>
      </c>
      <c r="BA112" s="215">
        <v>0</v>
      </c>
      <c r="BB112" s="215">
        <v>0</v>
      </c>
      <c r="BC112" s="215">
        <v>0</v>
      </c>
      <c r="BD112" s="215">
        <v>0</v>
      </c>
      <c r="BE112" s="215">
        <v>0</v>
      </c>
      <c r="BF112" s="215">
        <v>0</v>
      </c>
      <c r="BG112" s="215">
        <v>0</v>
      </c>
      <c r="BH112" s="215">
        <v>0</v>
      </c>
      <c r="BI112" s="215">
        <v>0</v>
      </c>
      <c r="BJ112" s="215">
        <v>0</v>
      </c>
      <c r="BK112" s="215">
        <v>0</v>
      </c>
      <c r="BL112" s="215">
        <v>0</v>
      </c>
      <c r="BM112" s="215">
        <v>0</v>
      </c>
      <c r="BN112" s="215">
        <v>0</v>
      </c>
      <c r="BO112" s="215">
        <v>0</v>
      </c>
      <c r="BP112" s="215">
        <v>0</v>
      </c>
      <c r="BQ112" s="215">
        <v>0</v>
      </c>
      <c r="BR112" s="215">
        <v>0</v>
      </c>
      <c r="BS112" s="215">
        <v>0</v>
      </c>
      <c r="BT112" s="215">
        <v>0</v>
      </c>
      <c r="BU112" s="215">
        <v>0</v>
      </c>
      <c r="BV112" s="215">
        <v>0</v>
      </c>
      <c r="BW112" s="215">
        <v>34</v>
      </c>
      <c r="BX112" s="215">
        <v>69</v>
      </c>
      <c r="BY112" s="215">
        <v>95</v>
      </c>
      <c r="BZ112" s="215">
        <v>112</v>
      </c>
      <c r="CA112" s="215">
        <v>131</v>
      </c>
      <c r="CB112" s="215">
        <v>164</v>
      </c>
      <c r="CC112" s="215">
        <v>318</v>
      </c>
      <c r="CD112" s="215">
        <v>388</v>
      </c>
      <c r="CE112" s="215">
        <v>387</v>
      </c>
      <c r="CF112" s="215">
        <v>389</v>
      </c>
      <c r="CG112" s="216">
        <v>391</v>
      </c>
      <c r="CI112" s="226"/>
    </row>
    <row r="113" spans="1:87" ht="27" customHeight="1" x14ac:dyDescent="0.35">
      <c r="A113" s="285"/>
      <c r="B113" s="286" t="s">
        <v>627</v>
      </c>
      <c r="AH113" s="282"/>
      <c r="AI113" s="282"/>
      <c r="AJ113" s="282"/>
      <c r="AK113" s="282"/>
      <c r="AL113" s="282"/>
      <c r="AM113" s="282"/>
      <c r="AN113" s="282"/>
      <c r="AO113" s="282"/>
      <c r="AP113" s="282"/>
      <c r="AQ113" s="282"/>
      <c r="AR113" s="282"/>
      <c r="AS113" s="282"/>
      <c r="AT113" s="282"/>
      <c r="AU113" s="282"/>
      <c r="AV113" s="282"/>
      <c r="AW113" s="282"/>
      <c r="AX113" s="282"/>
      <c r="AY113" s="282"/>
      <c r="AZ113" s="282"/>
      <c r="BA113" s="282"/>
      <c r="BB113" s="282"/>
      <c r="BC113" s="282"/>
      <c r="BD113" s="282"/>
      <c r="BE113" s="282"/>
      <c r="BF113" s="282"/>
      <c r="BG113" s="282"/>
      <c r="BH113" s="282"/>
      <c r="BI113" s="282"/>
      <c r="BJ113" s="282"/>
      <c r="BK113" s="282"/>
      <c r="BL113" s="282"/>
      <c r="BM113" s="282"/>
      <c r="BN113" s="282"/>
      <c r="BO113" s="282"/>
      <c r="BP113" s="282"/>
      <c r="BQ113" s="282"/>
      <c r="BR113" s="282"/>
      <c r="BS113" s="282"/>
      <c r="BT113" s="282"/>
      <c r="BU113" s="282"/>
      <c r="BV113" s="282"/>
      <c r="BW113" s="282"/>
      <c r="BX113" s="282"/>
      <c r="BY113" s="282"/>
      <c r="BZ113" s="282"/>
      <c r="CA113" s="282"/>
      <c r="CB113" s="282"/>
      <c r="CC113" s="282"/>
      <c r="CD113" s="282"/>
      <c r="CE113" s="282"/>
      <c r="CF113" s="282"/>
      <c r="CG113" s="287"/>
      <c r="CI113" s="226"/>
    </row>
    <row r="114" spans="1:87" x14ac:dyDescent="0.35">
      <c r="A114" s="285"/>
      <c r="B114" s="288" t="s">
        <v>599</v>
      </c>
      <c r="AH114" s="215">
        <v>0</v>
      </c>
      <c r="AI114" s="215">
        <v>0</v>
      </c>
      <c r="AJ114" s="215">
        <v>0</v>
      </c>
      <c r="AK114" s="215">
        <v>0</v>
      </c>
      <c r="AL114" s="215">
        <v>0</v>
      </c>
      <c r="AM114" s="215">
        <v>0</v>
      </c>
      <c r="AN114" s="215">
        <v>0</v>
      </c>
      <c r="AO114" s="215">
        <v>0</v>
      </c>
      <c r="AP114" s="215">
        <v>0</v>
      </c>
      <c r="AQ114" s="215">
        <v>0</v>
      </c>
      <c r="AR114" s="215">
        <v>0</v>
      </c>
      <c r="AS114" s="215">
        <v>0</v>
      </c>
      <c r="AT114" s="215">
        <v>0</v>
      </c>
      <c r="AU114" s="215">
        <v>0</v>
      </c>
      <c r="AV114" s="215">
        <v>0</v>
      </c>
      <c r="AW114" s="215">
        <v>0</v>
      </c>
      <c r="AX114" s="215">
        <v>0</v>
      </c>
      <c r="AY114" s="215">
        <v>0</v>
      </c>
      <c r="AZ114" s="215">
        <v>0</v>
      </c>
      <c r="BA114" s="215">
        <v>0</v>
      </c>
      <c r="BB114" s="215">
        <v>0</v>
      </c>
      <c r="BC114" s="215">
        <v>448</v>
      </c>
      <c r="BD114" s="215">
        <v>459</v>
      </c>
      <c r="BE114" s="215">
        <v>493</v>
      </c>
      <c r="BF114" s="215">
        <v>541</v>
      </c>
      <c r="BG114" s="215">
        <v>632</v>
      </c>
      <c r="BH114" s="215">
        <v>702</v>
      </c>
      <c r="BI114" s="215">
        <v>754</v>
      </c>
      <c r="BJ114" s="215">
        <v>803</v>
      </c>
      <c r="BK114" s="215">
        <v>852</v>
      </c>
      <c r="BL114" s="215">
        <v>907</v>
      </c>
      <c r="BM114" s="215">
        <v>961</v>
      </c>
      <c r="BN114" s="215">
        <v>1004</v>
      </c>
      <c r="BO114" s="215">
        <v>1032</v>
      </c>
      <c r="BP114" s="215">
        <v>1056</v>
      </c>
      <c r="BQ114" s="215">
        <v>1071</v>
      </c>
      <c r="BR114" s="215">
        <v>1108</v>
      </c>
      <c r="BS114" s="215">
        <v>1170</v>
      </c>
      <c r="BT114" s="215">
        <v>1210</v>
      </c>
      <c r="BU114" s="215">
        <v>1245</v>
      </c>
      <c r="BV114" s="215">
        <v>1219</v>
      </c>
      <c r="BW114" s="215">
        <v>1179</v>
      </c>
      <c r="BX114" s="215">
        <v>1181</v>
      </c>
      <c r="BY114" s="215">
        <v>1187</v>
      </c>
      <c r="BZ114" s="215">
        <v>1229</v>
      </c>
      <c r="CA114" s="215">
        <v>1258</v>
      </c>
      <c r="CB114" s="215">
        <v>1319</v>
      </c>
      <c r="CC114" s="215">
        <v>1365</v>
      </c>
      <c r="CD114" s="215">
        <v>1394</v>
      </c>
      <c r="CE114" s="215">
        <v>1371</v>
      </c>
      <c r="CF114" s="215">
        <v>1357</v>
      </c>
      <c r="CG114" s="216">
        <v>1366</v>
      </c>
      <c r="CI114" s="226"/>
    </row>
    <row r="115" spans="1:87" x14ac:dyDescent="0.35">
      <c r="A115" s="285"/>
      <c r="B115" s="291" t="s">
        <v>469</v>
      </c>
      <c r="AH115" s="215">
        <v>6</v>
      </c>
      <c r="AI115" s="215">
        <v>6</v>
      </c>
      <c r="AJ115" s="215">
        <v>7</v>
      </c>
      <c r="AK115" s="215">
        <v>7</v>
      </c>
      <c r="AL115" s="215">
        <v>8</v>
      </c>
      <c r="AM115" s="215">
        <v>9</v>
      </c>
      <c r="AN115" s="215">
        <v>10</v>
      </c>
      <c r="AO115" s="215">
        <v>10</v>
      </c>
      <c r="AP115" s="215">
        <v>33</v>
      </c>
      <c r="AQ115" s="215">
        <v>76</v>
      </c>
      <c r="AR115" s="215">
        <v>104</v>
      </c>
      <c r="AS115" s="215">
        <v>118</v>
      </c>
      <c r="AT115" s="215">
        <v>130</v>
      </c>
      <c r="AU115" s="215">
        <v>152</v>
      </c>
      <c r="AV115" s="215">
        <v>182</v>
      </c>
      <c r="AW115" s="215">
        <v>220</v>
      </c>
      <c r="AX115" s="215">
        <v>263</v>
      </c>
      <c r="AY115" s="215">
        <v>326</v>
      </c>
      <c r="AZ115" s="215">
        <v>343</v>
      </c>
      <c r="BA115" s="215">
        <v>367</v>
      </c>
      <c r="BB115" s="215">
        <v>373</v>
      </c>
      <c r="BC115" s="215">
        <v>378</v>
      </c>
      <c r="BD115" s="215">
        <v>384</v>
      </c>
      <c r="BE115" s="215">
        <v>386</v>
      </c>
      <c r="BF115" s="215">
        <v>395</v>
      </c>
      <c r="BG115" s="215">
        <v>406</v>
      </c>
      <c r="BH115" s="215">
        <v>429</v>
      </c>
      <c r="BI115" s="215">
        <v>446</v>
      </c>
      <c r="BJ115" s="215">
        <v>458</v>
      </c>
      <c r="BK115" s="215">
        <v>471</v>
      </c>
      <c r="BL115" s="215">
        <v>492</v>
      </c>
      <c r="BM115" s="215">
        <v>521</v>
      </c>
      <c r="BN115" s="215">
        <v>553</v>
      </c>
      <c r="BO115" s="215">
        <v>584</v>
      </c>
      <c r="BP115" s="215">
        <v>618</v>
      </c>
      <c r="BQ115" s="215">
        <v>653</v>
      </c>
      <c r="BR115" s="215">
        <v>699</v>
      </c>
      <c r="BS115" s="215">
        <v>760</v>
      </c>
      <c r="BT115" s="215">
        <v>798</v>
      </c>
      <c r="BU115" s="215">
        <v>826</v>
      </c>
      <c r="BV115" s="215">
        <v>815</v>
      </c>
      <c r="BW115" s="215">
        <v>808</v>
      </c>
      <c r="BX115" s="215">
        <v>850</v>
      </c>
      <c r="BY115" s="215">
        <v>847</v>
      </c>
      <c r="BZ115" s="215">
        <v>871</v>
      </c>
      <c r="CA115" s="215">
        <v>903</v>
      </c>
      <c r="CB115" s="215">
        <v>947</v>
      </c>
      <c r="CC115" s="215">
        <v>980</v>
      </c>
      <c r="CD115" s="215">
        <v>1012</v>
      </c>
      <c r="CE115" s="215">
        <v>1011</v>
      </c>
      <c r="CF115" s="215">
        <v>1011</v>
      </c>
      <c r="CG115" s="216">
        <v>1023</v>
      </c>
      <c r="CI115" s="226"/>
    </row>
    <row r="116" spans="1:87" x14ac:dyDescent="0.35">
      <c r="A116" s="285"/>
      <c r="B116" s="291" t="s">
        <v>470</v>
      </c>
      <c r="AH116" s="215">
        <v>0</v>
      </c>
      <c r="AI116" s="215">
        <v>0</v>
      </c>
      <c r="AJ116" s="215">
        <v>0</v>
      </c>
      <c r="AK116" s="215">
        <v>0</v>
      </c>
      <c r="AL116" s="215">
        <v>0</v>
      </c>
      <c r="AM116" s="215">
        <v>0</v>
      </c>
      <c r="AN116" s="215">
        <v>0</v>
      </c>
      <c r="AO116" s="215">
        <v>0</v>
      </c>
      <c r="AP116" s="215">
        <v>0</v>
      </c>
      <c r="AQ116" s="215">
        <v>0</v>
      </c>
      <c r="AR116" s="215">
        <v>0</v>
      </c>
      <c r="AS116" s="215">
        <v>0</v>
      </c>
      <c r="AT116" s="215">
        <v>0</v>
      </c>
      <c r="AU116" s="215">
        <v>0</v>
      </c>
      <c r="AV116" s="215">
        <v>0</v>
      </c>
      <c r="AW116" s="215">
        <v>0</v>
      </c>
      <c r="AX116" s="215">
        <v>0</v>
      </c>
      <c r="AY116" s="215">
        <v>0</v>
      </c>
      <c r="AZ116" s="215">
        <v>0</v>
      </c>
      <c r="BA116" s="215">
        <v>0</v>
      </c>
      <c r="BB116" s="215">
        <v>0</v>
      </c>
      <c r="BC116" s="215">
        <v>0</v>
      </c>
      <c r="BD116" s="215">
        <v>0</v>
      </c>
      <c r="BE116" s="215">
        <v>0</v>
      </c>
      <c r="BF116" s="215">
        <v>0</v>
      </c>
      <c r="BG116" s="215">
        <v>226</v>
      </c>
      <c r="BH116" s="215">
        <v>273</v>
      </c>
      <c r="BI116" s="215">
        <v>308</v>
      </c>
      <c r="BJ116" s="215">
        <v>345</v>
      </c>
      <c r="BK116" s="215">
        <v>381</v>
      </c>
      <c r="BL116" s="215">
        <v>414</v>
      </c>
      <c r="BM116" s="215">
        <v>439</v>
      </c>
      <c r="BN116" s="215">
        <v>451</v>
      </c>
      <c r="BO116" s="215">
        <v>448</v>
      </c>
      <c r="BP116" s="215">
        <v>438</v>
      </c>
      <c r="BQ116" s="215">
        <v>418</v>
      </c>
      <c r="BR116" s="215">
        <v>409</v>
      </c>
      <c r="BS116" s="215">
        <v>411</v>
      </c>
      <c r="BT116" s="215">
        <v>412</v>
      </c>
      <c r="BU116" s="215">
        <v>419</v>
      </c>
      <c r="BV116" s="215">
        <v>404</v>
      </c>
      <c r="BW116" s="215">
        <v>371</v>
      </c>
      <c r="BX116" s="215">
        <v>331</v>
      </c>
      <c r="BY116" s="215">
        <v>340</v>
      </c>
      <c r="BZ116" s="215">
        <v>358</v>
      </c>
      <c r="CA116" s="215">
        <v>355</v>
      </c>
      <c r="CB116" s="215">
        <v>372</v>
      </c>
      <c r="CC116" s="215">
        <v>384</v>
      </c>
      <c r="CD116" s="215">
        <v>382</v>
      </c>
      <c r="CE116" s="215">
        <v>359</v>
      </c>
      <c r="CF116" s="215">
        <v>346</v>
      </c>
      <c r="CG116" s="216">
        <v>342</v>
      </c>
      <c r="CI116" s="226"/>
    </row>
    <row r="117" spans="1:87" x14ac:dyDescent="0.35">
      <c r="A117" s="285"/>
      <c r="B117" s="289" t="s">
        <v>600</v>
      </c>
      <c r="AH117" s="215">
        <v>0</v>
      </c>
      <c r="AI117" s="215">
        <v>0</v>
      </c>
      <c r="AJ117" s="215">
        <v>0</v>
      </c>
      <c r="AK117" s="215">
        <v>0</v>
      </c>
      <c r="AL117" s="215">
        <v>0</v>
      </c>
      <c r="AM117" s="215">
        <v>0</v>
      </c>
      <c r="AN117" s="215">
        <v>0</v>
      </c>
      <c r="AO117" s="215">
        <v>0</v>
      </c>
      <c r="AP117" s="215">
        <v>0</v>
      </c>
      <c r="AQ117" s="215">
        <v>0</v>
      </c>
      <c r="AR117" s="215">
        <v>0</v>
      </c>
      <c r="AS117" s="215">
        <v>0</v>
      </c>
      <c r="AT117" s="215">
        <v>0</v>
      </c>
      <c r="AU117" s="215">
        <v>0</v>
      </c>
      <c r="AV117" s="215">
        <v>0</v>
      </c>
      <c r="AW117" s="215">
        <v>0</v>
      </c>
      <c r="AX117" s="215">
        <v>0</v>
      </c>
      <c r="AY117" s="215">
        <v>0</v>
      </c>
      <c r="AZ117" s="215">
        <v>0</v>
      </c>
      <c r="BA117" s="215">
        <v>0</v>
      </c>
      <c r="BB117" s="215">
        <v>0</v>
      </c>
      <c r="BC117" s="215">
        <v>0</v>
      </c>
      <c r="BD117" s="215">
        <v>92</v>
      </c>
      <c r="BE117" s="215">
        <v>97</v>
      </c>
      <c r="BF117" s="215">
        <v>106</v>
      </c>
      <c r="BG117" s="215">
        <v>100</v>
      </c>
      <c r="BH117" s="215">
        <v>80</v>
      </c>
      <c r="BI117" s="215">
        <v>81</v>
      </c>
      <c r="BJ117" s="215">
        <v>83</v>
      </c>
      <c r="BK117" s="215">
        <v>85</v>
      </c>
      <c r="BL117" s="215">
        <v>89</v>
      </c>
      <c r="BM117" s="215">
        <v>97</v>
      </c>
      <c r="BN117" s="215">
        <v>109</v>
      </c>
      <c r="BO117" s="215">
        <v>121</v>
      </c>
      <c r="BP117" s="215">
        <v>136</v>
      </c>
      <c r="BQ117" s="215">
        <v>150</v>
      </c>
      <c r="BR117" s="215">
        <v>160</v>
      </c>
      <c r="BS117" s="215">
        <v>169</v>
      </c>
      <c r="BT117" s="215">
        <v>173</v>
      </c>
      <c r="BU117" s="215">
        <v>180</v>
      </c>
      <c r="BV117" s="215">
        <v>165</v>
      </c>
      <c r="BW117" s="215">
        <v>128</v>
      </c>
      <c r="BX117" s="215">
        <v>115</v>
      </c>
      <c r="BY117" s="215">
        <v>99</v>
      </c>
      <c r="BZ117" s="215">
        <v>87</v>
      </c>
      <c r="CA117" s="215">
        <v>77</v>
      </c>
      <c r="CB117" s="215">
        <v>26</v>
      </c>
      <c r="CC117" s="215">
        <v>0</v>
      </c>
      <c r="CD117" s="215">
        <v>0</v>
      </c>
      <c r="CE117" s="215">
        <v>0</v>
      </c>
      <c r="CF117" s="215">
        <v>0</v>
      </c>
      <c r="CG117" s="216">
        <v>0</v>
      </c>
      <c r="CI117" s="226"/>
    </row>
    <row r="118" spans="1:87" x14ac:dyDescent="0.35">
      <c r="A118" s="285"/>
      <c r="B118" s="289" t="s">
        <v>601</v>
      </c>
      <c r="AH118" s="215">
        <v>0</v>
      </c>
      <c r="AI118" s="215">
        <v>0</v>
      </c>
      <c r="AJ118" s="215">
        <v>0</v>
      </c>
      <c r="AK118" s="215">
        <v>0</v>
      </c>
      <c r="AL118" s="215">
        <v>0</v>
      </c>
      <c r="AM118" s="215">
        <v>0</v>
      </c>
      <c r="AN118" s="215">
        <v>0</v>
      </c>
      <c r="AO118" s="215">
        <v>0</v>
      </c>
      <c r="AP118" s="215">
        <v>0</v>
      </c>
      <c r="AQ118" s="215">
        <v>0</v>
      </c>
      <c r="AR118" s="215">
        <v>0</v>
      </c>
      <c r="AS118" s="215">
        <v>0</v>
      </c>
      <c r="AT118" s="215">
        <v>0</v>
      </c>
      <c r="AU118" s="215">
        <v>0</v>
      </c>
      <c r="AV118" s="215">
        <v>0</v>
      </c>
      <c r="AW118" s="215">
        <v>0</v>
      </c>
      <c r="AX118" s="215">
        <v>0</v>
      </c>
      <c r="AY118" s="215">
        <v>0</v>
      </c>
      <c r="AZ118" s="215">
        <v>0</v>
      </c>
      <c r="BA118" s="215">
        <v>0</v>
      </c>
      <c r="BB118" s="215">
        <v>0</v>
      </c>
      <c r="BC118" s="215">
        <v>0</v>
      </c>
      <c r="BD118" s="215">
        <v>0</v>
      </c>
      <c r="BE118" s="215">
        <v>0</v>
      </c>
      <c r="BF118" s="215">
        <v>0</v>
      </c>
      <c r="BG118" s="215">
        <v>0</v>
      </c>
      <c r="BH118" s="215">
        <v>0</v>
      </c>
      <c r="BI118" s="215">
        <v>0</v>
      </c>
      <c r="BJ118" s="215">
        <v>0</v>
      </c>
      <c r="BK118" s="215">
        <v>0</v>
      </c>
      <c r="BL118" s="215">
        <v>0</v>
      </c>
      <c r="BM118" s="215">
        <v>0</v>
      </c>
      <c r="BN118" s="215">
        <v>0</v>
      </c>
      <c r="BO118" s="215">
        <v>0</v>
      </c>
      <c r="BP118" s="215">
        <v>0</v>
      </c>
      <c r="BQ118" s="215">
        <v>0</v>
      </c>
      <c r="BR118" s="215">
        <v>0</v>
      </c>
      <c r="BS118" s="215">
        <v>0</v>
      </c>
      <c r="BT118" s="215">
        <v>0</v>
      </c>
      <c r="BU118" s="215">
        <v>0</v>
      </c>
      <c r="BV118" s="215">
        <v>0</v>
      </c>
      <c r="BW118" s="215">
        <v>166</v>
      </c>
      <c r="BX118" s="215">
        <v>287</v>
      </c>
      <c r="BY118" s="215">
        <v>373</v>
      </c>
      <c r="BZ118" s="215">
        <v>483</v>
      </c>
      <c r="CA118" s="215">
        <v>612</v>
      </c>
      <c r="CB118" s="215">
        <v>834</v>
      </c>
      <c r="CC118" s="215">
        <v>937</v>
      </c>
      <c r="CD118" s="215">
        <v>996</v>
      </c>
      <c r="CE118" s="215">
        <v>1022</v>
      </c>
      <c r="CF118" s="215">
        <v>1050</v>
      </c>
      <c r="CG118" s="216">
        <v>1075</v>
      </c>
      <c r="CI118" s="226"/>
    </row>
    <row r="119" spans="1:87" ht="27" customHeight="1" x14ac:dyDescent="0.35">
      <c r="A119" s="285"/>
      <c r="B119" s="286" t="s">
        <v>628</v>
      </c>
      <c r="AH119" s="215"/>
      <c r="AI119" s="215"/>
      <c r="AJ119" s="215"/>
      <c r="AK119" s="215"/>
      <c r="AL119" s="215"/>
      <c r="AM119" s="215"/>
      <c r="AN119" s="215"/>
      <c r="AO119" s="215"/>
      <c r="AP119" s="215"/>
      <c r="AQ119" s="215"/>
      <c r="AR119" s="215"/>
      <c r="AS119" s="215"/>
      <c r="AT119" s="215"/>
      <c r="AU119" s="215"/>
      <c r="AV119" s="215"/>
      <c r="AW119" s="215"/>
      <c r="AX119" s="215"/>
      <c r="AY119" s="215"/>
      <c r="AZ119" s="215"/>
      <c r="BA119" s="215"/>
      <c r="BB119" s="215"/>
      <c r="BC119" s="215"/>
      <c r="BD119" s="215"/>
      <c r="BE119" s="215"/>
      <c r="BF119" s="215"/>
      <c r="BG119" s="215"/>
      <c r="BH119" s="215"/>
      <c r="BI119" s="215"/>
      <c r="BJ119" s="215"/>
      <c r="BK119" s="215"/>
      <c r="BL119" s="215"/>
      <c r="BM119" s="215"/>
      <c r="BN119" s="215"/>
      <c r="BO119" s="215"/>
      <c r="BP119" s="215"/>
      <c r="BQ119" s="215"/>
      <c r="BR119" s="215"/>
      <c r="BS119" s="215"/>
      <c r="BT119" s="215"/>
      <c r="BU119" s="215"/>
      <c r="BV119" s="215"/>
      <c r="BW119" s="215"/>
      <c r="BX119" s="215"/>
      <c r="BY119" s="215"/>
      <c r="BZ119" s="215"/>
      <c r="CA119" s="215"/>
      <c r="CB119" s="215"/>
      <c r="CC119" s="215"/>
      <c r="CD119" s="215"/>
      <c r="CE119" s="215"/>
      <c r="CF119" s="215"/>
      <c r="CG119" s="216"/>
      <c r="CI119" s="226"/>
    </row>
    <row r="120" spans="1:87" x14ac:dyDescent="0.35">
      <c r="A120" s="285"/>
      <c r="B120" s="218" t="s">
        <v>606</v>
      </c>
      <c r="AH120" s="215">
        <v>0</v>
      </c>
      <c r="AI120" s="215">
        <v>0</v>
      </c>
      <c r="AJ120" s="215">
        <v>0</v>
      </c>
      <c r="AK120" s="215">
        <v>0</v>
      </c>
      <c r="AL120" s="215">
        <v>0</v>
      </c>
      <c r="AM120" s="215">
        <v>0</v>
      </c>
      <c r="AN120" s="215">
        <v>0</v>
      </c>
      <c r="AO120" s="215">
        <v>0</v>
      </c>
      <c r="AP120" s="215">
        <v>0</v>
      </c>
      <c r="AQ120" s="215">
        <v>0</v>
      </c>
      <c r="AR120" s="215">
        <v>0</v>
      </c>
      <c r="AS120" s="215">
        <v>0</v>
      </c>
      <c r="AT120" s="215">
        <v>0</v>
      </c>
      <c r="AU120" s="215">
        <v>25</v>
      </c>
      <c r="AV120" s="215">
        <v>24</v>
      </c>
      <c r="AW120" s="215">
        <v>22</v>
      </c>
      <c r="AX120" s="215">
        <v>21</v>
      </c>
      <c r="AY120" s="215">
        <v>19</v>
      </c>
      <c r="AZ120" s="215">
        <v>17</v>
      </c>
      <c r="BA120" s="215">
        <v>16</v>
      </c>
      <c r="BB120" s="215">
        <v>16</v>
      </c>
      <c r="BC120" s="215">
        <v>16</v>
      </c>
      <c r="BD120" s="215">
        <v>15</v>
      </c>
      <c r="BE120" s="215">
        <v>13</v>
      </c>
      <c r="BF120" s="215">
        <v>12</v>
      </c>
      <c r="BG120" s="215">
        <v>11</v>
      </c>
      <c r="BH120" s="215">
        <v>11</v>
      </c>
      <c r="BI120" s="215">
        <v>10</v>
      </c>
      <c r="BJ120" s="215">
        <v>9</v>
      </c>
      <c r="BK120" s="215">
        <v>9</v>
      </c>
      <c r="BL120" s="215">
        <v>8</v>
      </c>
      <c r="BM120" s="215">
        <v>8</v>
      </c>
      <c r="BN120" s="215">
        <v>7</v>
      </c>
      <c r="BO120" s="215">
        <v>7</v>
      </c>
      <c r="BP120" s="215">
        <v>6</v>
      </c>
      <c r="BQ120" s="215">
        <v>6</v>
      </c>
      <c r="BR120" s="215">
        <v>5</v>
      </c>
      <c r="BS120" s="215">
        <v>5</v>
      </c>
      <c r="BT120" s="215">
        <v>4</v>
      </c>
      <c r="BU120" s="215">
        <v>4</v>
      </c>
      <c r="BV120" s="215">
        <v>4</v>
      </c>
      <c r="BW120" s="215">
        <v>3</v>
      </c>
      <c r="BX120" s="215">
        <v>3</v>
      </c>
      <c r="BY120" s="215">
        <v>2</v>
      </c>
      <c r="BZ120" s="215">
        <v>2</v>
      </c>
      <c r="CA120" s="215">
        <v>2</v>
      </c>
      <c r="CB120" s="215">
        <v>2</v>
      </c>
      <c r="CC120" s="215">
        <v>2</v>
      </c>
      <c r="CD120" s="215">
        <v>1</v>
      </c>
      <c r="CE120" s="215">
        <v>1</v>
      </c>
      <c r="CF120" s="215">
        <v>1</v>
      </c>
      <c r="CG120" s="216">
        <v>1</v>
      </c>
      <c r="CI120" s="226"/>
    </row>
    <row r="121" spans="1:87" x14ac:dyDescent="0.35">
      <c r="A121" s="285"/>
      <c r="B121" s="218" t="s">
        <v>607</v>
      </c>
      <c r="AH121" s="215">
        <v>0</v>
      </c>
      <c r="AI121" s="215">
        <v>0</v>
      </c>
      <c r="AJ121" s="215">
        <v>0</v>
      </c>
      <c r="AK121" s="215">
        <v>0</v>
      </c>
      <c r="AL121" s="215">
        <v>0</v>
      </c>
      <c r="AM121" s="215">
        <v>0</v>
      </c>
      <c r="AN121" s="215">
        <v>0</v>
      </c>
      <c r="AO121" s="215">
        <v>0</v>
      </c>
      <c r="AP121" s="215">
        <v>0</v>
      </c>
      <c r="AQ121" s="215">
        <v>0</v>
      </c>
      <c r="AR121" s="215">
        <v>0</v>
      </c>
      <c r="AS121" s="215">
        <v>0</v>
      </c>
      <c r="AT121" s="215">
        <v>0</v>
      </c>
      <c r="AU121" s="215">
        <v>204</v>
      </c>
      <c r="AV121" s="215">
        <v>212</v>
      </c>
      <c r="AW121" s="215">
        <v>226</v>
      </c>
      <c r="AX121" s="215">
        <v>235</v>
      </c>
      <c r="AY121" s="215">
        <v>249</v>
      </c>
      <c r="AZ121" s="215">
        <v>258</v>
      </c>
      <c r="BA121" s="215">
        <v>343</v>
      </c>
      <c r="BB121" s="215">
        <v>353</v>
      </c>
      <c r="BC121" s="215">
        <v>358</v>
      </c>
      <c r="BD121" s="215">
        <v>358</v>
      </c>
      <c r="BE121" s="215">
        <v>355</v>
      </c>
      <c r="BF121" s="215">
        <v>342</v>
      </c>
      <c r="BG121" s="215">
        <v>342</v>
      </c>
      <c r="BH121" s="215">
        <v>341</v>
      </c>
      <c r="BI121" s="215">
        <v>339</v>
      </c>
      <c r="BJ121" s="215">
        <v>336</v>
      </c>
      <c r="BK121" s="215">
        <v>332</v>
      </c>
      <c r="BL121" s="215">
        <v>327</v>
      </c>
      <c r="BM121" s="215">
        <v>325</v>
      </c>
      <c r="BN121" s="215">
        <v>327</v>
      </c>
      <c r="BO121" s="215">
        <v>324</v>
      </c>
      <c r="BP121" s="215">
        <v>318</v>
      </c>
      <c r="BQ121" s="215">
        <v>320</v>
      </c>
      <c r="BR121" s="215">
        <v>314</v>
      </c>
      <c r="BS121" s="215">
        <v>308</v>
      </c>
      <c r="BT121" s="215">
        <v>301</v>
      </c>
      <c r="BU121" s="215">
        <v>292</v>
      </c>
      <c r="BV121" s="215">
        <v>284</v>
      </c>
      <c r="BW121" s="215">
        <v>276</v>
      </c>
      <c r="BX121" s="215">
        <v>237</v>
      </c>
      <c r="BY121" s="215">
        <v>228</v>
      </c>
      <c r="BZ121" s="215">
        <v>221</v>
      </c>
      <c r="CA121" s="215">
        <v>213</v>
      </c>
      <c r="CB121" s="215">
        <v>205</v>
      </c>
      <c r="CC121" s="215">
        <v>197</v>
      </c>
      <c r="CD121" s="215">
        <v>190</v>
      </c>
      <c r="CE121" s="215">
        <v>182</v>
      </c>
      <c r="CF121" s="215">
        <v>174</v>
      </c>
      <c r="CG121" s="216">
        <v>166</v>
      </c>
      <c r="CI121" s="226"/>
    </row>
    <row r="122" spans="1:87" x14ac:dyDescent="0.35">
      <c r="A122" s="285"/>
      <c r="B122" s="218" t="s">
        <v>609</v>
      </c>
      <c r="AH122" s="215">
        <v>0</v>
      </c>
      <c r="AI122" s="215">
        <v>0</v>
      </c>
      <c r="AJ122" s="215">
        <v>0</v>
      </c>
      <c r="AK122" s="215">
        <v>0</v>
      </c>
      <c r="AL122" s="215">
        <v>0</v>
      </c>
      <c r="AM122" s="215">
        <v>0</v>
      </c>
      <c r="AN122" s="215">
        <v>0</v>
      </c>
      <c r="AO122" s="215">
        <v>0</v>
      </c>
      <c r="AP122" s="215">
        <v>0</v>
      </c>
      <c r="AQ122" s="215">
        <v>0</v>
      </c>
      <c r="AR122" s="215">
        <v>0</v>
      </c>
      <c r="AS122" s="215">
        <v>0</v>
      </c>
      <c r="AT122" s="215">
        <v>0</v>
      </c>
      <c r="AU122" s="215">
        <v>0</v>
      </c>
      <c r="AV122" s="215">
        <v>0</v>
      </c>
      <c r="AW122" s="215">
        <v>0</v>
      </c>
      <c r="AX122" s="215">
        <v>0</v>
      </c>
      <c r="AY122" s="215">
        <v>0</v>
      </c>
      <c r="AZ122" s="215">
        <v>0</v>
      </c>
      <c r="BA122" s="215">
        <v>0</v>
      </c>
      <c r="BB122" s="215">
        <v>0</v>
      </c>
      <c r="BC122" s="215">
        <v>0</v>
      </c>
      <c r="BD122" s="215">
        <v>0</v>
      </c>
      <c r="BE122" s="215">
        <v>0</v>
      </c>
      <c r="BF122" s="215">
        <v>0</v>
      </c>
      <c r="BG122" s="215">
        <v>0</v>
      </c>
      <c r="BH122" s="215">
        <v>0</v>
      </c>
      <c r="BI122" s="215">
        <v>0</v>
      </c>
      <c r="BJ122" s="215">
        <v>0</v>
      </c>
      <c r="BK122" s="215">
        <v>0</v>
      </c>
      <c r="BL122" s="215">
        <v>0</v>
      </c>
      <c r="BM122" s="215">
        <v>0</v>
      </c>
      <c r="BN122" s="215">
        <v>0</v>
      </c>
      <c r="BO122" s="215">
        <v>0</v>
      </c>
      <c r="BP122" s="215">
        <v>0</v>
      </c>
      <c r="BQ122" s="215">
        <v>0</v>
      </c>
      <c r="BR122" s="215">
        <v>0</v>
      </c>
      <c r="BS122" s="215">
        <v>0</v>
      </c>
      <c r="BT122" s="215">
        <v>0</v>
      </c>
      <c r="BU122" s="215">
        <v>0</v>
      </c>
      <c r="BV122" s="215">
        <v>0</v>
      </c>
      <c r="BW122" s="215">
        <v>0</v>
      </c>
      <c r="BX122" s="215">
        <v>0</v>
      </c>
      <c r="BY122" s="215">
        <v>0</v>
      </c>
      <c r="BZ122" s="215">
        <v>0</v>
      </c>
      <c r="CA122" s="215">
        <v>0</v>
      </c>
      <c r="CB122" s="215">
        <v>0</v>
      </c>
      <c r="CC122" s="215">
        <v>0</v>
      </c>
      <c r="CD122" s="215">
        <v>0</v>
      </c>
      <c r="CE122" s="215">
        <v>0</v>
      </c>
      <c r="CF122" s="215">
        <v>0</v>
      </c>
      <c r="CG122" s="216">
        <v>0</v>
      </c>
      <c r="CI122" s="226"/>
    </row>
    <row r="123" spans="1:87" x14ac:dyDescent="0.35">
      <c r="A123" s="285"/>
      <c r="B123" s="218" t="s">
        <v>629</v>
      </c>
      <c r="AH123" s="215">
        <v>0</v>
      </c>
      <c r="AI123" s="215">
        <v>0</v>
      </c>
      <c r="AJ123" s="215">
        <v>0</v>
      </c>
      <c r="AK123" s="215">
        <v>0</v>
      </c>
      <c r="AL123" s="215">
        <v>0</v>
      </c>
      <c r="AM123" s="215">
        <v>0</v>
      </c>
      <c r="AN123" s="215">
        <v>0</v>
      </c>
      <c r="AO123" s="215">
        <v>0</v>
      </c>
      <c r="AP123" s="215">
        <v>0</v>
      </c>
      <c r="AQ123" s="215">
        <v>0</v>
      </c>
      <c r="AR123" s="215">
        <v>0</v>
      </c>
      <c r="AS123" s="215">
        <v>0</v>
      </c>
      <c r="AT123" s="215">
        <v>0</v>
      </c>
      <c r="AU123" s="215">
        <v>0</v>
      </c>
      <c r="AV123" s="215">
        <v>0</v>
      </c>
      <c r="AW123" s="215">
        <v>0</v>
      </c>
      <c r="AX123" s="215">
        <v>0</v>
      </c>
      <c r="AY123" s="215">
        <v>0</v>
      </c>
      <c r="AZ123" s="215">
        <v>0</v>
      </c>
      <c r="BA123" s="215">
        <v>0</v>
      </c>
      <c r="BB123" s="215">
        <v>0</v>
      </c>
      <c r="BC123" s="215">
        <v>0</v>
      </c>
      <c r="BD123" s="215">
        <v>0</v>
      </c>
      <c r="BE123" s="215">
        <v>0</v>
      </c>
      <c r="BF123" s="215">
        <v>0</v>
      </c>
      <c r="BG123" s="215">
        <v>0</v>
      </c>
      <c r="BH123" s="215">
        <v>0</v>
      </c>
      <c r="BI123" s="215">
        <v>0</v>
      </c>
      <c r="BJ123" s="215">
        <v>0</v>
      </c>
      <c r="BK123" s="215">
        <v>0</v>
      </c>
      <c r="BL123" s="215">
        <v>0</v>
      </c>
      <c r="BM123" s="215">
        <v>0</v>
      </c>
      <c r="BN123" s="215">
        <v>0</v>
      </c>
      <c r="BO123" s="215">
        <v>0</v>
      </c>
      <c r="BP123" s="215">
        <v>0</v>
      </c>
      <c r="BQ123" s="215">
        <v>0</v>
      </c>
      <c r="BR123" s="215">
        <v>0</v>
      </c>
      <c r="BS123" s="215">
        <v>0</v>
      </c>
      <c r="BT123" s="215">
        <v>0</v>
      </c>
      <c r="BU123" s="215">
        <v>0</v>
      </c>
      <c r="BV123" s="215">
        <v>0</v>
      </c>
      <c r="BW123" s="215">
        <v>385</v>
      </c>
      <c r="BX123" s="215">
        <v>544</v>
      </c>
      <c r="BY123" s="215">
        <v>779</v>
      </c>
      <c r="BZ123" s="215">
        <v>987</v>
      </c>
      <c r="CA123" s="215">
        <v>1191</v>
      </c>
      <c r="CB123" s="215">
        <v>1411</v>
      </c>
      <c r="CC123" s="215">
        <v>1945</v>
      </c>
      <c r="CD123" s="215">
        <v>2272</v>
      </c>
      <c r="CE123" s="215">
        <v>2377</v>
      </c>
      <c r="CF123" s="215">
        <v>2459</v>
      </c>
      <c r="CG123" s="216">
        <v>2521</v>
      </c>
      <c r="CI123" s="226"/>
    </row>
    <row r="124" spans="1:87" x14ac:dyDescent="0.35">
      <c r="A124" s="285"/>
      <c r="B124" s="218" t="s">
        <v>630</v>
      </c>
      <c r="AH124" s="215"/>
      <c r="AI124" s="215"/>
      <c r="AJ124" s="215"/>
      <c r="AK124" s="215"/>
      <c r="AL124" s="215"/>
      <c r="AM124" s="215"/>
      <c r="AN124" s="215"/>
      <c r="AO124" s="215"/>
      <c r="AP124" s="215"/>
      <c r="AQ124" s="215"/>
      <c r="AR124" s="215"/>
      <c r="AS124" s="215"/>
      <c r="AT124" s="215"/>
      <c r="AU124" s="215"/>
      <c r="AV124" s="215"/>
      <c r="AW124" s="215"/>
      <c r="AX124" s="215"/>
      <c r="AY124" s="215"/>
      <c r="AZ124" s="215"/>
      <c r="BA124" s="215"/>
      <c r="BB124" s="215"/>
      <c r="BC124" s="215"/>
      <c r="BD124" s="215"/>
      <c r="BE124" s="215"/>
      <c r="BF124" s="215"/>
      <c r="BG124" s="215"/>
      <c r="BH124" s="215"/>
      <c r="BI124" s="215"/>
      <c r="BJ124" s="215"/>
      <c r="BK124" s="215"/>
      <c r="BL124" s="215"/>
      <c r="BM124" s="215"/>
      <c r="BN124" s="215"/>
      <c r="BO124" s="215"/>
      <c r="BP124" s="215"/>
      <c r="BQ124" s="215"/>
      <c r="BR124" s="215"/>
      <c r="BS124" s="215"/>
      <c r="BT124" s="215"/>
      <c r="BU124" s="215"/>
      <c r="BV124" s="215"/>
      <c r="BW124" s="215"/>
      <c r="BX124" s="215"/>
      <c r="BY124" s="215"/>
      <c r="BZ124" s="215"/>
      <c r="CA124" s="215"/>
      <c r="CB124" s="215"/>
      <c r="CC124" s="215"/>
      <c r="CD124" s="215"/>
      <c r="CE124" s="215"/>
      <c r="CF124" s="215"/>
      <c r="CG124" s="216"/>
      <c r="CI124" s="226"/>
    </row>
    <row r="125" spans="1:87" x14ac:dyDescent="0.35">
      <c r="A125" s="285"/>
      <c r="B125" s="254" t="s">
        <v>612</v>
      </c>
      <c r="AH125" s="215"/>
      <c r="AI125" s="215"/>
      <c r="AJ125" s="215"/>
      <c r="AK125" s="215"/>
      <c r="AL125" s="215"/>
      <c r="AM125" s="215"/>
      <c r="AN125" s="215"/>
      <c r="AO125" s="215"/>
      <c r="AP125" s="215"/>
      <c r="AQ125" s="215"/>
      <c r="AR125" s="215"/>
      <c r="AS125" s="215"/>
      <c r="AT125" s="215"/>
      <c r="AU125" s="215"/>
      <c r="AV125" s="215"/>
      <c r="AW125" s="215"/>
      <c r="AX125" s="215"/>
      <c r="AY125" s="215"/>
      <c r="AZ125" s="215"/>
      <c r="BA125" s="215"/>
      <c r="BB125" s="215"/>
      <c r="BC125" s="215"/>
      <c r="BD125" s="215"/>
      <c r="BE125" s="215"/>
      <c r="BF125" s="215"/>
      <c r="BG125" s="215"/>
      <c r="BH125" s="215"/>
      <c r="BI125" s="215"/>
      <c r="BJ125" s="215"/>
      <c r="BK125" s="215"/>
      <c r="BL125" s="215"/>
      <c r="BM125" s="215"/>
      <c r="BN125" s="215"/>
      <c r="BO125" s="215"/>
      <c r="BP125" s="215"/>
      <c r="BQ125" s="215"/>
      <c r="BR125" s="215"/>
      <c r="BS125" s="215"/>
      <c r="BT125" s="215"/>
      <c r="BU125" s="215"/>
      <c r="BV125" s="215"/>
      <c r="BW125" s="215"/>
      <c r="BX125" s="215"/>
      <c r="BY125" s="215"/>
      <c r="BZ125" s="215"/>
      <c r="CA125" s="215"/>
      <c r="CB125" s="215"/>
      <c r="CC125" s="215"/>
      <c r="CD125" s="215"/>
      <c r="CE125" s="215"/>
      <c r="CF125" s="215"/>
      <c r="CG125" s="216"/>
      <c r="CI125" s="226"/>
    </row>
    <row r="126" spans="1:87" x14ac:dyDescent="0.35">
      <c r="A126" s="285"/>
      <c r="B126" s="290" t="s">
        <v>613</v>
      </c>
      <c r="AH126" s="215">
        <v>0</v>
      </c>
      <c r="AI126" s="215">
        <v>0</v>
      </c>
      <c r="AJ126" s="215">
        <v>0</v>
      </c>
      <c r="AK126" s="215">
        <v>0</v>
      </c>
      <c r="AL126" s="215">
        <v>0</v>
      </c>
      <c r="AM126" s="215">
        <v>0</v>
      </c>
      <c r="AN126" s="215">
        <v>0</v>
      </c>
      <c r="AO126" s="215">
        <v>0</v>
      </c>
      <c r="AP126" s="215">
        <v>0</v>
      </c>
      <c r="AQ126" s="215">
        <v>0</v>
      </c>
      <c r="AR126" s="215">
        <v>0</v>
      </c>
      <c r="AS126" s="215">
        <v>0</v>
      </c>
      <c r="AT126" s="215">
        <v>0</v>
      </c>
      <c r="AU126" s="215">
        <v>0</v>
      </c>
      <c r="AV126" s="215">
        <v>0</v>
      </c>
      <c r="AW126" s="215">
        <v>0</v>
      </c>
      <c r="AX126" s="215">
        <v>0</v>
      </c>
      <c r="AY126" s="215">
        <v>0</v>
      </c>
      <c r="AZ126" s="215">
        <v>0</v>
      </c>
      <c r="BA126" s="215">
        <v>0</v>
      </c>
      <c r="BB126" s="215">
        <v>0</v>
      </c>
      <c r="BC126" s="215">
        <v>0</v>
      </c>
      <c r="BD126" s="215">
        <v>0</v>
      </c>
      <c r="BE126" s="215">
        <v>0</v>
      </c>
      <c r="BF126" s="215">
        <v>0</v>
      </c>
      <c r="BG126" s="215">
        <v>0</v>
      </c>
      <c r="BH126" s="215">
        <v>0</v>
      </c>
      <c r="BI126" s="215">
        <v>0</v>
      </c>
      <c r="BJ126" s="215">
        <v>67</v>
      </c>
      <c r="BK126" s="215">
        <v>70</v>
      </c>
      <c r="BL126" s="215">
        <v>77</v>
      </c>
      <c r="BM126" s="215">
        <v>88</v>
      </c>
      <c r="BN126" s="215">
        <v>103</v>
      </c>
      <c r="BO126" s="215">
        <v>115</v>
      </c>
      <c r="BP126" s="215">
        <v>130</v>
      </c>
      <c r="BQ126" s="215">
        <v>144</v>
      </c>
      <c r="BR126" s="215">
        <v>158</v>
      </c>
      <c r="BS126" s="215">
        <v>174</v>
      </c>
      <c r="BT126" s="215">
        <v>183</v>
      </c>
      <c r="BU126" s="215">
        <v>186</v>
      </c>
      <c r="BV126" s="215">
        <v>181</v>
      </c>
      <c r="BW126" s="215">
        <v>156</v>
      </c>
      <c r="BX126" s="215">
        <v>134</v>
      </c>
      <c r="BY126" s="215">
        <v>119</v>
      </c>
      <c r="BZ126" s="215">
        <v>107</v>
      </c>
      <c r="CA126" s="215">
        <v>96</v>
      </c>
      <c r="CB126" s="215">
        <v>43</v>
      </c>
      <c r="CC126" s="215">
        <v>4</v>
      </c>
      <c r="CD126" s="215">
        <v>4</v>
      </c>
      <c r="CE126" s="215">
        <v>4</v>
      </c>
      <c r="CF126" s="215">
        <v>4</v>
      </c>
      <c r="CG126" s="216">
        <v>4</v>
      </c>
      <c r="CI126" s="226"/>
    </row>
    <row r="127" spans="1:87" x14ac:dyDescent="0.35">
      <c r="A127" s="285"/>
      <c r="B127" s="290" t="s">
        <v>615</v>
      </c>
      <c r="AH127" s="215">
        <v>0</v>
      </c>
      <c r="AI127" s="215">
        <v>0</v>
      </c>
      <c r="AJ127" s="215">
        <v>0</v>
      </c>
      <c r="AK127" s="215">
        <v>0</v>
      </c>
      <c r="AL127" s="215">
        <v>0</v>
      </c>
      <c r="AM127" s="215">
        <v>0</v>
      </c>
      <c r="AN127" s="215">
        <v>0</v>
      </c>
      <c r="AO127" s="215">
        <v>0</v>
      </c>
      <c r="AP127" s="215">
        <v>0</v>
      </c>
      <c r="AQ127" s="215">
        <v>0</v>
      </c>
      <c r="AR127" s="215">
        <v>0</v>
      </c>
      <c r="AS127" s="215">
        <v>0</v>
      </c>
      <c r="AT127" s="215">
        <v>0</v>
      </c>
      <c r="AU127" s="215">
        <v>0</v>
      </c>
      <c r="AV127" s="215">
        <v>0</v>
      </c>
      <c r="AW127" s="215">
        <v>0</v>
      </c>
      <c r="AX127" s="215">
        <v>0</v>
      </c>
      <c r="AY127" s="215">
        <v>0</v>
      </c>
      <c r="AZ127" s="215">
        <v>0</v>
      </c>
      <c r="BA127" s="215">
        <v>0</v>
      </c>
      <c r="BB127" s="215">
        <v>0</v>
      </c>
      <c r="BC127" s="215">
        <v>0</v>
      </c>
      <c r="BD127" s="215">
        <v>0</v>
      </c>
      <c r="BE127" s="215">
        <v>0</v>
      </c>
      <c r="BF127" s="215">
        <v>0</v>
      </c>
      <c r="BG127" s="215">
        <v>0</v>
      </c>
      <c r="BH127" s="215">
        <v>0</v>
      </c>
      <c r="BI127" s="215">
        <v>0</v>
      </c>
      <c r="BJ127" s="215">
        <v>18</v>
      </c>
      <c r="BK127" s="215">
        <v>20</v>
      </c>
      <c r="BL127" s="215">
        <v>26</v>
      </c>
      <c r="BM127" s="215">
        <v>30</v>
      </c>
      <c r="BN127" s="215">
        <v>37</v>
      </c>
      <c r="BO127" s="215">
        <v>42</v>
      </c>
      <c r="BP127" s="215">
        <v>49</v>
      </c>
      <c r="BQ127" s="215">
        <v>56</v>
      </c>
      <c r="BR127" s="215">
        <v>59</v>
      </c>
      <c r="BS127" s="215">
        <v>62</v>
      </c>
      <c r="BT127" s="215">
        <v>61</v>
      </c>
      <c r="BU127" s="215">
        <v>57</v>
      </c>
      <c r="BV127" s="215">
        <v>55</v>
      </c>
      <c r="BW127" s="215">
        <v>51</v>
      </c>
      <c r="BX127" s="215">
        <v>50</v>
      </c>
      <c r="BY127" s="215">
        <v>54</v>
      </c>
      <c r="BZ127" s="215">
        <v>63</v>
      </c>
      <c r="CA127" s="215">
        <v>73</v>
      </c>
      <c r="CB127" s="215">
        <v>55</v>
      </c>
      <c r="CC127" s="215">
        <v>40</v>
      </c>
      <c r="CD127" s="215">
        <v>41</v>
      </c>
      <c r="CE127" s="215">
        <v>42</v>
      </c>
      <c r="CF127" s="215">
        <v>43</v>
      </c>
      <c r="CG127" s="216">
        <v>43</v>
      </c>
      <c r="CI127" s="226"/>
    </row>
    <row r="128" spans="1:87" x14ac:dyDescent="0.35">
      <c r="A128" s="285"/>
      <c r="B128" s="290" t="s">
        <v>616</v>
      </c>
      <c r="AH128" s="215">
        <v>0</v>
      </c>
      <c r="AI128" s="215">
        <v>0</v>
      </c>
      <c r="AJ128" s="215">
        <v>0</v>
      </c>
      <c r="AK128" s="215">
        <v>0</v>
      </c>
      <c r="AL128" s="215">
        <v>0</v>
      </c>
      <c r="AM128" s="215">
        <v>0</v>
      </c>
      <c r="AN128" s="215">
        <v>0</v>
      </c>
      <c r="AO128" s="215">
        <v>0</v>
      </c>
      <c r="AP128" s="215">
        <v>0</v>
      </c>
      <c r="AQ128" s="215">
        <v>0</v>
      </c>
      <c r="AR128" s="215">
        <v>0</v>
      </c>
      <c r="AS128" s="215">
        <v>0</v>
      </c>
      <c r="AT128" s="215">
        <v>0</v>
      </c>
      <c r="AU128" s="215">
        <v>0</v>
      </c>
      <c r="AV128" s="215">
        <v>0</v>
      </c>
      <c r="AW128" s="215">
        <v>0</v>
      </c>
      <c r="AX128" s="215">
        <v>0</v>
      </c>
      <c r="AY128" s="215">
        <v>0</v>
      </c>
      <c r="AZ128" s="215">
        <v>0</v>
      </c>
      <c r="BA128" s="215">
        <v>0</v>
      </c>
      <c r="BB128" s="215">
        <v>0</v>
      </c>
      <c r="BC128" s="215">
        <v>0</v>
      </c>
      <c r="BD128" s="215">
        <v>0</v>
      </c>
      <c r="BE128" s="215">
        <v>0</v>
      </c>
      <c r="BF128" s="215">
        <v>0</v>
      </c>
      <c r="BG128" s="215">
        <v>0</v>
      </c>
      <c r="BH128" s="215">
        <v>0</v>
      </c>
      <c r="BI128" s="215">
        <v>0</v>
      </c>
      <c r="BJ128" s="215">
        <v>1043</v>
      </c>
      <c r="BK128" s="215">
        <v>1058</v>
      </c>
      <c r="BL128" s="215">
        <v>1095</v>
      </c>
      <c r="BM128" s="215">
        <v>1161</v>
      </c>
      <c r="BN128" s="215">
        <v>1211</v>
      </c>
      <c r="BO128" s="215">
        <v>1240</v>
      </c>
      <c r="BP128" s="215">
        <v>1257</v>
      </c>
      <c r="BQ128" s="215">
        <v>1274</v>
      </c>
      <c r="BR128" s="215">
        <v>1331</v>
      </c>
      <c r="BS128" s="215">
        <v>1347</v>
      </c>
      <c r="BT128" s="215">
        <v>1325</v>
      </c>
      <c r="BU128" s="215">
        <v>1283</v>
      </c>
      <c r="BV128" s="215">
        <v>1188</v>
      </c>
      <c r="BW128" s="215">
        <v>1049</v>
      </c>
      <c r="BX128" s="215">
        <v>970</v>
      </c>
      <c r="BY128" s="215">
        <v>884</v>
      </c>
      <c r="BZ128" s="215">
        <v>797</v>
      </c>
      <c r="CA128" s="215">
        <v>723</v>
      </c>
      <c r="CB128" s="215">
        <v>609</v>
      </c>
      <c r="CC128" s="215">
        <v>244</v>
      </c>
      <c r="CD128" s="215">
        <v>64</v>
      </c>
      <c r="CE128" s="215">
        <v>65</v>
      </c>
      <c r="CF128" s="215">
        <v>66</v>
      </c>
      <c r="CG128" s="216">
        <v>68</v>
      </c>
      <c r="CI128" s="226"/>
    </row>
    <row r="129" spans="1:87" x14ac:dyDescent="0.35">
      <c r="A129" s="285"/>
      <c r="B129" s="254" t="s">
        <v>617</v>
      </c>
      <c r="AH129" s="215"/>
      <c r="AI129" s="215"/>
      <c r="AJ129" s="215"/>
      <c r="AK129" s="215"/>
      <c r="AL129" s="215"/>
      <c r="AM129" s="215"/>
      <c r="AN129" s="215"/>
      <c r="AO129" s="215"/>
      <c r="AP129" s="215"/>
      <c r="AQ129" s="215"/>
      <c r="AR129" s="215"/>
      <c r="AS129" s="215"/>
      <c r="AT129" s="215"/>
      <c r="AU129" s="215"/>
      <c r="AV129" s="215"/>
      <c r="AW129" s="215"/>
      <c r="AX129" s="215"/>
      <c r="AY129" s="215"/>
      <c r="AZ129" s="215"/>
      <c r="BA129" s="215"/>
      <c r="BB129" s="215"/>
      <c r="BC129" s="215"/>
      <c r="BD129" s="215"/>
      <c r="BE129" s="215"/>
      <c r="BF129" s="215"/>
      <c r="BG129" s="215"/>
      <c r="BH129" s="215"/>
      <c r="BI129" s="215"/>
      <c r="BJ129" s="215"/>
      <c r="BK129" s="215"/>
      <c r="BL129" s="215"/>
      <c r="BM129" s="215"/>
      <c r="BN129" s="215"/>
      <c r="BO129" s="215"/>
      <c r="BP129" s="215"/>
      <c r="BQ129" s="215"/>
      <c r="BR129" s="215"/>
      <c r="BS129" s="215"/>
      <c r="BT129" s="215"/>
      <c r="BU129" s="215"/>
      <c r="BV129" s="215"/>
      <c r="BW129" s="215"/>
      <c r="BX129" s="215"/>
      <c r="BY129" s="215"/>
      <c r="BZ129" s="215"/>
      <c r="CA129" s="215"/>
      <c r="CB129" s="215"/>
      <c r="CC129" s="215"/>
      <c r="CD129" s="215"/>
      <c r="CE129" s="215"/>
      <c r="CF129" s="215"/>
      <c r="CG129" s="216"/>
      <c r="CI129" s="226"/>
    </row>
    <row r="130" spans="1:87" x14ac:dyDescent="0.35">
      <c r="A130" s="285"/>
      <c r="B130" s="290" t="s">
        <v>618</v>
      </c>
      <c r="AH130" s="215">
        <v>0</v>
      </c>
      <c r="AI130" s="215">
        <v>0</v>
      </c>
      <c r="AJ130" s="215">
        <v>0</v>
      </c>
      <c r="AK130" s="215">
        <v>0</v>
      </c>
      <c r="AL130" s="215">
        <v>0</v>
      </c>
      <c r="AM130" s="215">
        <v>0</v>
      </c>
      <c r="AN130" s="215">
        <v>0</v>
      </c>
      <c r="AO130" s="215">
        <v>0</v>
      </c>
      <c r="AP130" s="215">
        <v>0</v>
      </c>
      <c r="AQ130" s="215">
        <v>0</v>
      </c>
      <c r="AR130" s="215">
        <v>239</v>
      </c>
      <c r="AS130" s="215">
        <v>267</v>
      </c>
      <c r="AT130" s="215">
        <v>311</v>
      </c>
      <c r="AU130" s="215">
        <v>359</v>
      </c>
      <c r="AV130" s="215">
        <v>416</v>
      </c>
      <c r="AW130" s="215">
        <v>491</v>
      </c>
      <c r="AX130" s="215">
        <v>568</v>
      </c>
      <c r="AY130" s="215">
        <v>626</v>
      </c>
      <c r="AZ130" s="215">
        <v>655</v>
      </c>
      <c r="BA130" s="215">
        <v>693</v>
      </c>
      <c r="BB130" s="215">
        <v>735</v>
      </c>
      <c r="BC130" s="215">
        <v>759</v>
      </c>
      <c r="BD130" s="215">
        <v>771</v>
      </c>
      <c r="BE130" s="215">
        <v>798</v>
      </c>
      <c r="BF130" s="215">
        <v>837</v>
      </c>
      <c r="BG130" s="215">
        <v>899</v>
      </c>
      <c r="BH130" s="215">
        <v>956</v>
      </c>
      <c r="BI130" s="215">
        <v>1007</v>
      </c>
      <c r="BJ130" s="215">
        <v>1014</v>
      </c>
      <c r="BK130" s="215">
        <v>1003</v>
      </c>
      <c r="BL130" s="215">
        <v>1051</v>
      </c>
      <c r="BM130" s="215">
        <v>1092</v>
      </c>
      <c r="BN130" s="215">
        <v>1136</v>
      </c>
      <c r="BO130" s="215">
        <v>1167</v>
      </c>
      <c r="BP130" s="215">
        <v>1177</v>
      </c>
      <c r="BQ130" s="215">
        <v>1202</v>
      </c>
      <c r="BR130" s="215">
        <v>1287</v>
      </c>
      <c r="BS130" s="215">
        <v>1342</v>
      </c>
      <c r="BT130" s="215">
        <v>1345</v>
      </c>
      <c r="BU130" s="215">
        <v>1324</v>
      </c>
      <c r="BV130" s="215">
        <v>0</v>
      </c>
      <c r="BW130" s="215">
        <v>0</v>
      </c>
      <c r="BX130" s="215">
        <v>0</v>
      </c>
      <c r="BY130" s="215">
        <v>0</v>
      </c>
      <c r="BZ130" s="215">
        <v>0</v>
      </c>
      <c r="CA130" s="215">
        <v>0</v>
      </c>
      <c r="CB130" s="215">
        <v>0</v>
      </c>
      <c r="CC130" s="215">
        <v>0</v>
      </c>
      <c r="CD130" s="215">
        <v>0</v>
      </c>
      <c r="CE130" s="215">
        <v>0</v>
      </c>
      <c r="CF130" s="215">
        <v>0</v>
      </c>
      <c r="CG130" s="216">
        <v>0</v>
      </c>
      <c r="CI130" s="226"/>
    </row>
    <row r="131" spans="1:87" x14ac:dyDescent="0.35">
      <c r="A131" s="285"/>
      <c r="B131" s="218" t="s">
        <v>375</v>
      </c>
      <c r="AH131" s="215">
        <v>0</v>
      </c>
      <c r="AI131" s="215">
        <v>0</v>
      </c>
      <c r="AJ131" s="215">
        <v>0</v>
      </c>
      <c r="AK131" s="215">
        <v>0</v>
      </c>
      <c r="AL131" s="215">
        <v>0</v>
      </c>
      <c r="AM131" s="215">
        <v>0</v>
      </c>
      <c r="AN131" s="215">
        <v>0</v>
      </c>
      <c r="AO131" s="215">
        <v>0</v>
      </c>
      <c r="AP131" s="215">
        <v>0</v>
      </c>
      <c r="AQ131" s="215">
        <v>0</v>
      </c>
      <c r="AR131" s="215">
        <v>0</v>
      </c>
      <c r="AS131" s="215">
        <v>0</v>
      </c>
      <c r="AT131" s="215">
        <v>0</v>
      </c>
      <c r="AU131" s="215">
        <v>0</v>
      </c>
      <c r="AV131" s="215">
        <v>0</v>
      </c>
      <c r="AW131" s="215">
        <v>0</v>
      </c>
      <c r="AX131" s="215">
        <v>0</v>
      </c>
      <c r="AY131" s="215">
        <v>0</v>
      </c>
      <c r="AZ131" s="215">
        <v>0</v>
      </c>
      <c r="BA131" s="215">
        <v>0</v>
      </c>
      <c r="BB131" s="215">
        <v>0</v>
      </c>
      <c r="BC131" s="215">
        <v>0</v>
      </c>
      <c r="BD131" s="215">
        <v>0</v>
      </c>
      <c r="BE131" s="215">
        <v>0</v>
      </c>
      <c r="BF131" s="215">
        <v>0</v>
      </c>
      <c r="BG131" s="215">
        <v>0</v>
      </c>
      <c r="BH131" s="215">
        <v>0</v>
      </c>
      <c r="BI131" s="215">
        <v>0</v>
      </c>
      <c r="BJ131" s="215">
        <v>0</v>
      </c>
      <c r="BK131" s="215">
        <v>0</v>
      </c>
      <c r="BL131" s="215">
        <v>0</v>
      </c>
      <c r="BM131" s="215">
        <v>23</v>
      </c>
      <c r="BN131" s="215">
        <v>23</v>
      </c>
      <c r="BO131" s="215">
        <v>19</v>
      </c>
      <c r="BP131" s="215">
        <v>19</v>
      </c>
      <c r="BQ131" s="215">
        <v>21</v>
      </c>
      <c r="BR131" s="215">
        <v>20</v>
      </c>
      <c r="BS131" s="215">
        <v>20</v>
      </c>
      <c r="BT131" s="215">
        <v>20</v>
      </c>
      <c r="BU131" s="215">
        <v>20</v>
      </c>
      <c r="BV131" s="215">
        <v>23</v>
      </c>
      <c r="BW131" s="215">
        <v>25</v>
      </c>
      <c r="BX131" s="215">
        <v>21</v>
      </c>
      <c r="BY131" s="215">
        <v>22</v>
      </c>
      <c r="BZ131" s="215">
        <v>25</v>
      </c>
      <c r="CA131" s="215">
        <v>37</v>
      </c>
      <c r="CB131" s="215">
        <v>45</v>
      </c>
      <c r="CC131" s="215">
        <v>53</v>
      </c>
      <c r="CD131" s="215">
        <v>60</v>
      </c>
      <c r="CE131" s="215">
        <v>68</v>
      </c>
      <c r="CF131" s="215">
        <v>76</v>
      </c>
      <c r="CG131" s="216">
        <v>84</v>
      </c>
      <c r="CI131" s="226"/>
    </row>
    <row r="132" spans="1:87" x14ac:dyDescent="0.35">
      <c r="B132" s="218" t="s">
        <v>377</v>
      </c>
      <c r="AH132" s="215">
        <v>0</v>
      </c>
      <c r="AI132" s="215">
        <v>0</v>
      </c>
      <c r="AJ132" s="215">
        <v>0</v>
      </c>
      <c r="AK132" s="215">
        <v>0</v>
      </c>
      <c r="AL132" s="215">
        <v>0</v>
      </c>
      <c r="AM132" s="215">
        <v>0</v>
      </c>
      <c r="AN132" s="215">
        <v>0</v>
      </c>
      <c r="AO132" s="215">
        <v>0</v>
      </c>
      <c r="AP132" s="215">
        <v>0</v>
      </c>
      <c r="AQ132" s="215">
        <v>0</v>
      </c>
      <c r="AR132" s="215">
        <v>0</v>
      </c>
      <c r="AS132" s="215">
        <v>0</v>
      </c>
      <c r="AT132" s="215">
        <v>0</v>
      </c>
      <c r="AU132" s="215">
        <v>0</v>
      </c>
      <c r="AV132" s="215">
        <v>0</v>
      </c>
      <c r="AW132" s="215">
        <v>0</v>
      </c>
      <c r="AX132" s="215">
        <v>0</v>
      </c>
      <c r="AY132" s="215">
        <v>0</v>
      </c>
      <c r="AZ132" s="215">
        <v>0</v>
      </c>
      <c r="BA132" s="215">
        <v>0</v>
      </c>
      <c r="BB132" s="215">
        <v>0</v>
      </c>
      <c r="BC132" s="215">
        <v>0</v>
      </c>
      <c r="BD132" s="215">
        <v>0</v>
      </c>
      <c r="BE132" s="215">
        <v>0</v>
      </c>
      <c r="BF132" s="215">
        <v>0</v>
      </c>
      <c r="BG132" s="215">
        <v>0</v>
      </c>
      <c r="BH132" s="215">
        <v>0</v>
      </c>
      <c r="BI132" s="215">
        <v>0</v>
      </c>
      <c r="BJ132" s="215">
        <v>0</v>
      </c>
      <c r="BK132" s="215">
        <v>0</v>
      </c>
      <c r="BL132" s="215">
        <v>0</v>
      </c>
      <c r="BM132" s="215">
        <v>0</v>
      </c>
      <c r="BN132" s="215">
        <v>0</v>
      </c>
      <c r="BO132" s="215">
        <v>0</v>
      </c>
      <c r="BP132" s="215">
        <v>0</v>
      </c>
      <c r="BQ132" s="215">
        <v>1</v>
      </c>
      <c r="BR132" s="215">
        <v>1</v>
      </c>
      <c r="BS132" s="215">
        <v>1</v>
      </c>
      <c r="BT132" s="215">
        <v>1</v>
      </c>
      <c r="BU132" s="215">
        <v>1</v>
      </c>
      <c r="BV132" s="215">
        <v>1</v>
      </c>
      <c r="BW132" s="215">
        <v>1</v>
      </c>
      <c r="BX132" s="215">
        <v>1</v>
      </c>
      <c r="BY132" s="215">
        <v>1</v>
      </c>
      <c r="BZ132" s="215">
        <v>1</v>
      </c>
      <c r="CA132" s="215">
        <v>2</v>
      </c>
      <c r="CB132" s="215">
        <v>2</v>
      </c>
      <c r="CC132" s="215">
        <v>2</v>
      </c>
      <c r="CD132" s="215">
        <v>2</v>
      </c>
      <c r="CE132" s="215">
        <v>2</v>
      </c>
      <c r="CF132" s="215">
        <v>3</v>
      </c>
      <c r="CG132" s="216">
        <v>3</v>
      </c>
      <c r="CI132" s="226"/>
    </row>
    <row r="133" spans="1:87" ht="38.15" customHeight="1" x14ac:dyDescent="0.35">
      <c r="B133" s="286" t="s">
        <v>631</v>
      </c>
      <c r="AH133" s="215"/>
      <c r="AI133" s="215"/>
      <c r="AJ133" s="215"/>
      <c r="AK133" s="215"/>
      <c r="AL133" s="215"/>
      <c r="AM133" s="215"/>
      <c r="AN133" s="215"/>
      <c r="AO133" s="215"/>
      <c r="AP133" s="215"/>
      <c r="AQ133" s="215"/>
      <c r="AR133" s="215"/>
      <c r="AS133" s="215"/>
      <c r="AT133" s="215"/>
      <c r="AU133" s="215"/>
      <c r="AV133" s="215"/>
      <c r="AW133" s="215"/>
      <c r="AX133" s="215"/>
      <c r="AY133" s="215"/>
      <c r="AZ133" s="215"/>
      <c r="BA133" s="215"/>
      <c r="BB133" s="215"/>
      <c r="BC133" s="215"/>
      <c r="BD133" s="215"/>
      <c r="BE133" s="215"/>
      <c r="BF133" s="215"/>
      <c r="BG133" s="215"/>
      <c r="BH133" s="215"/>
      <c r="BI133" s="215"/>
      <c r="BJ133" s="215"/>
      <c r="BK133" s="215"/>
      <c r="BL133" s="215"/>
      <c r="BM133" s="215"/>
      <c r="BN133" s="215"/>
      <c r="BO133" s="215"/>
      <c r="BP133" s="215"/>
      <c r="BQ133" s="215"/>
      <c r="BR133" s="215"/>
      <c r="BS133" s="215"/>
      <c r="BT133" s="215"/>
      <c r="BU133" s="215"/>
      <c r="BV133" s="215"/>
      <c r="BW133" s="215"/>
      <c r="BX133" s="215"/>
      <c r="BY133" s="215"/>
      <c r="BZ133" s="215"/>
      <c r="CA133" s="215"/>
      <c r="CB133" s="215"/>
      <c r="CC133" s="215"/>
      <c r="CD133" s="215"/>
      <c r="CE133" s="215"/>
      <c r="CF133" s="215"/>
      <c r="CG133" s="216"/>
      <c r="CI133" s="226"/>
    </row>
    <row r="134" spans="1:87" ht="31.5" thickBot="1" x14ac:dyDescent="0.4">
      <c r="A134" s="256"/>
      <c r="B134" s="222" t="s">
        <v>632</v>
      </c>
      <c r="C134" s="257"/>
      <c r="D134" s="277"/>
      <c r="E134" s="277"/>
      <c r="F134" s="277"/>
      <c r="G134" s="277"/>
      <c r="H134" s="277"/>
      <c r="I134" s="277"/>
      <c r="J134" s="277"/>
      <c r="K134" s="277"/>
      <c r="L134" s="277"/>
      <c r="M134" s="277"/>
      <c r="N134" s="277"/>
      <c r="O134" s="277"/>
      <c r="P134" s="277"/>
      <c r="Q134" s="277"/>
      <c r="R134" s="277"/>
      <c r="S134" s="277"/>
      <c r="T134" s="277"/>
      <c r="U134" s="277"/>
      <c r="V134" s="277"/>
      <c r="W134" s="277"/>
      <c r="X134" s="277"/>
      <c r="Y134" s="277"/>
      <c r="Z134" s="277"/>
      <c r="AA134" s="277"/>
      <c r="AB134" s="277"/>
      <c r="AC134" s="277"/>
      <c r="AD134" s="277"/>
      <c r="AE134" s="277"/>
      <c r="AF134" s="277"/>
      <c r="AG134" s="277"/>
      <c r="AH134" s="277"/>
      <c r="AI134" s="277"/>
      <c r="AJ134" s="277"/>
      <c r="AK134" s="277"/>
      <c r="AL134" s="277"/>
      <c r="AM134" s="277"/>
      <c r="AN134" s="277"/>
      <c r="AO134" s="277"/>
      <c r="AP134" s="277"/>
      <c r="AQ134" s="277"/>
      <c r="AR134" s="277"/>
      <c r="AS134" s="277"/>
      <c r="AT134" s="277"/>
      <c r="AU134" s="277"/>
      <c r="AV134" s="277"/>
      <c r="AW134" s="277"/>
      <c r="AX134" s="277"/>
      <c r="AY134" s="277"/>
      <c r="AZ134" s="277"/>
      <c r="BA134" s="277"/>
      <c r="BB134" s="277"/>
      <c r="BC134" s="277"/>
      <c r="BD134" s="277"/>
      <c r="BE134" s="277"/>
      <c r="BF134" s="277"/>
      <c r="BG134" s="277"/>
      <c r="BH134" s="277"/>
      <c r="BI134" s="277"/>
      <c r="BJ134" s="277"/>
      <c r="BK134" s="277"/>
      <c r="BL134" s="277"/>
      <c r="BM134" s="277"/>
      <c r="BN134" s="277"/>
      <c r="BO134" s="277"/>
      <c r="BP134" s="277"/>
      <c r="BQ134" s="277"/>
      <c r="BR134" s="277"/>
      <c r="BS134" s="277"/>
      <c r="BT134" s="277"/>
      <c r="BU134" s="277"/>
      <c r="BV134" s="277"/>
      <c r="BW134" s="277"/>
      <c r="BX134" s="257"/>
      <c r="BY134" s="257"/>
      <c r="BZ134" s="257"/>
      <c r="CA134" s="257"/>
      <c r="CB134" s="257"/>
      <c r="CC134" s="257"/>
      <c r="CD134" s="257"/>
      <c r="CE134" s="257"/>
      <c r="CF134" s="257"/>
      <c r="CG134" s="292"/>
      <c r="CI134" s="226"/>
    </row>
    <row r="135" spans="1:87" x14ac:dyDescent="0.35">
      <c r="CI135" s="226"/>
    </row>
    <row r="136" spans="1:87" x14ac:dyDescent="0.35">
      <c r="CI136" s="226"/>
    </row>
    <row r="137" spans="1:87" x14ac:dyDescent="0.35">
      <c r="CI137" s="226"/>
    </row>
    <row r="138" spans="1:87" x14ac:dyDescent="0.35">
      <c r="CI138" s="226"/>
    </row>
    <row r="139" spans="1:87" x14ac:dyDescent="0.35">
      <c r="CI139" s="226"/>
    </row>
    <row r="140" spans="1:87" x14ac:dyDescent="0.35">
      <c r="CI140" s="226"/>
    </row>
    <row r="141" spans="1:87" x14ac:dyDescent="0.35">
      <c r="CI141" s="226"/>
    </row>
    <row r="142" spans="1:87" x14ac:dyDescent="0.35">
      <c r="CI142" s="226"/>
    </row>
    <row r="143" spans="1:87" x14ac:dyDescent="0.35">
      <c r="CI143" s="226"/>
    </row>
    <row r="144" spans="1:87" x14ac:dyDescent="0.35">
      <c r="CI144" s="226"/>
    </row>
    <row r="145" spans="87:87" x14ac:dyDescent="0.35">
      <c r="CI145" s="226"/>
    </row>
    <row r="146" spans="87:87" x14ac:dyDescent="0.35">
      <c r="CI146" s="226"/>
    </row>
    <row r="147" spans="87:87" x14ac:dyDescent="0.35">
      <c r="CI147" s="226"/>
    </row>
    <row r="148" spans="87:87" x14ac:dyDescent="0.35">
      <c r="CI148" s="226"/>
    </row>
    <row r="149" spans="87:87" x14ac:dyDescent="0.35">
      <c r="CI149" s="226"/>
    </row>
    <row r="150" spans="87:87" x14ac:dyDescent="0.35">
      <c r="CI150" s="226"/>
    </row>
    <row r="151" spans="87:87" x14ac:dyDescent="0.35">
      <c r="CI151" s="226"/>
    </row>
    <row r="152" spans="87:87" x14ac:dyDescent="0.35">
      <c r="CI152" s="226"/>
    </row>
    <row r="153" spans="87:87" x14ac:dyDescent="0.35">
      <c r="CI153" s="226"/>
    </row>
    <row r="154" spans="87:87" x14ac:dyDescent="0.35">
      <c r="CI154" s="226"/>
    </row>
    <row r="155" spans="87:87" x14ac:dyDescent="0.35">
      <c r="CI155" s="226"/>
    </row>
    <row r="156" spans="87:87" x14ac:dyDescent="0.35">
      <c r="CI156" s="226"/>
    </row>
    <row r="157" spans="87:87" x14ac:dyDescent="0.35">
      <c r="CI157" s="226"/>
    </row>
    <row r="158" spans="87:87" x14ac:dyDescent="0.35">
      <c r="CI158" s="226"/>
    </row>
    <row r="159" spans="87:87" x14ac:dyDescent="0.35">
      <c r="CI159" s="226"/>
    </row>
    <row r="160" spans="87:87" x14ac:dyDescent="0.35">
      <c r="CI160" s="226"/>
    </row>
    <row r="161" spans="87:87" x14ac:dyDescent="0.35">
      <c r="CI161" s="226"/>
    </row>
    <row r="180" spans="75:75" x14ac:dyDescent="0.35">
      <c r="BW180" s="293"/>
    </row>
  </sheetData>
  <hyperlinks>
    <hyperlink ref="B1" location="Notes!A1" display="Information relating to this table can be found in the 'Notes' tab" xr:uid="{0F6FBD43-9DB6-449A-B6FE-ED687F694447}"/>
    <hyperlink ref="A1" location="Contents!A1" display="Contents page" xr:uid="{D4B48FA2-7899-44E6-A90C-69181338E81E}"/>
  </hyperlinks>
  <pageMargins left="0.75" right="0.75" top="1" bottom="1" header="0.5" footer="0.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287A0-FBA7-4142-9305-4F23099A5482}">
  <dimension ref="A1:CH213"/>
  <sheetViews>
    <sheetView zoomScale="70" zoomScaleNormal="70" workbookViewId="0">
      <pane xSplit="3" ySplit="3" topLeftCell="AY4" activePane="bottomRight" state="frozen"/>
      <selection pane="topRight"/>
      <selection pane="bottomLeft"/>
      <selection pane="bottomRight" activeCell="BF13" sqref="BF13"/>
    </sheetView>
  </sheetViews>
  <sheetFormatPr defaultColWidth="8.54296875" defaultRowHeight="14.5" x14ac:dyDescent="0.35"/>
  <cols>
    <col min="1" max="1" width="17" style="296" customWidth="1"/>
    <col min="2" max="2" width="113.7265625" style="296" customWidth="1"/>
    <col min="3" max="3" width="11.54296875" style="296" customWidth="1"/>
    <col min="4" max="4" width="9.54296875" style="296" customWidth="1"/>
    <col min="5" max="57" width="9.453125" style="296" customWidth="1"/>
    <col min="58" max="58" width="10.54296875" style="296" bestFit="1" customWidth="1"/>
    <col min="59" max="76" width="9.54296875" style="296" bestFit="1" customWidth="1"/>
    <col min="77" max="80" width="11" style="296" bestFit="1" customWidth="1"/>
    <col min="81" max="81" width="11" style="296" customWidth="1"/>
    <col min="82" max="84" width="11" style="296" bestFit="1" customWidth="1"/>
    <col min="85" max="85" width="10.54296875" style="296" bestFit="1" customWidth="1"/>
    <col min="86" max="16384" width="8.54296875" style="296"/>
  </cols>
  <sheetData>
    <row r="1" spans="1:86" ht="32.9" customHeight="1" thickBot="1" x14ac:dyDescent="0.4">
      <c r="A1" s="26" t="s">
        <v>47</v>
      </c>
      <c r="B1" s="116" t="s">
        <v>224</v>
      </c>
      <c r="C1" s="294"/>
      <c r="D1" s="294"/>
      <c r="E1" s="294"/>
      <c r="F1" s="294"/>
      <c r="G1" s="294"/>
      <c r="H1" s="294"/>
      <c r="I1" s="294"/>
      <c r="J1" s="294"/>
      <c r="K1" s="294"/>
      <c r="L1" s="294"/>
      <c r="M1" s="294"/>
      <c r="N1" s="294"/>
      <c r="O1" s="294"/>
      <c r="P1" s="294"/>
      <c r="Q1" s="294"/>
      <c r="R1" s="294"/>
      <c r="S1" s="294"/>
      <c r="T1" s="294"/>
      <c r="U1" s="294"/>
      <c r="V1" s="294"/>
      <c r="W1" s="294"/>
      <c r="X1" s="294"/>
      <c r="Y1" s="294"/>
      <c r="Z1" s="294"/>
      <c r="AA1" s="294"/>
      <c r="AB1" s="294"/>
      <c r="AC1" s="294"/>
      <c r="AD1" s="294"/>
      <c r="AE1" s="294"/>
      <c r="AF1" s="294"/>
      <c r="AG1" s="294"/>
      <c r="AH1" s="294"/>
      <c r="AI1" s="294"/>
      <c r="AJ1" s="294"/>
      <c r="AK1" s="294"/>
      <c r="AL1" s="294"/>
      <c r="AM1" s="294"/>
      <c r="AN1" s="294"/>
      <c r="AO1" s="294"/>
      <c r="AP1" s="294"/>
      <c r="AQ1" s="294"/>
      <c r="AR1" s="294"/>
      <c r="AS1" s="294"/>
      <c r="AT1" s="294"/>
      <c r="AU1" s="294"/>
      <c r="AV1" s="294"/>
      <c r="AW1" s="294"/>
      <c r="AX1" s="294"/>
      <c r="AY1" s="294"/>
      <c r="AZ1" s="294"/>
      <c r="BA1" s="294"/>
      <c r="BB1" s="294"/>
      <c r="BC1" s="294"/>
      <c r="BD1" s="294"/>
      <c r="BE1" s="294"/>
      <c r="BF1" s="295"/>
      <c r="BG1" s="295"/>
      <c r="BH1" s="295"/>
      <c r="BI1" s="295"/>
      <c r="BJ1" s="295"/>
      <c r="BK1" s="295"/>
      <c r="BL1" s="295"/>
      <c r="BM1" s="295"/>
      <c r="BN1" s="295"/>
      <c r="BO1" s="295"/>
      <c r="BP1" s="295"/>
      <c r="BQ1" s="295"/>
      <c r="BR1" s="295"/>
      <c r="BS1" s="295"/>
      <c r="BT1" s="295"/>
      <c r="BU1" s="295"/>
      <c r="BV1" s="295"/>
      <c r="BW1" s="295"/>
      <c r="BX1" s="295"/>
      <c r="BY1" s="295"/>
      <c r="BZ1" s="295"/>
      <c r="CA1" s="295"/>
      <c r="CB1" s="295"/>
      <c r="CC1" s="295"/>
      <c r="CD1" s="295"/>
      <c r="CE1" s="295"/>
      <c r="CF1" s="295"/>
    </row>
    <row r="2" spans="1:86" ht="48.65" customHeight="1" x14ac:dyDescent="0.35">
      <c r="A2" s="297" t="s">
        <v>225</v>
      </c>
      <c r="B2" s="298" t="s">
        <v>20</v>
      </c>
      <c r="C2" s="299"/>
      <c r="D2" s="300" t="s">
        <v>296</v>
      </c>
      <c r="E2" s="300" t="s">
        <v>297</v>
      </c>
      <c r="F2" s="300" t="s">
        <v>298</v>
      </c>
      <c r="G2" s="300" t="s">
        <v>299</v>
      </c>
      <c r="H2" s="300" t="s">
        <v>300</v>
      </c>
      <c r="I2" s="300" t="s">
        <v>301</v>
      </c>
      <c r="J2" s="300" t="s">
        <v>302</v>
      </c>
      <c r="K2" s="300" t="s">
        <v>303</v>
      </c>
      <c r="L2" s="300" t="s">
        <v>304</v>
      </c>
      <c r="M2" s="300" t="s">
        <v>305</v>
      </c>
      <c r="N2" s="300" t="s">
        <v>306</v>
      </c>
      <c r="O2" s="300" t="s">
        <v>307</v>
      </c>
      <c r="P2" s="300" t="s">
        <v>308</v>
      </c>
      <c r="Q2" s="300" t="s">
        <v>309</v>
      </c>
      <c r="R2" s="300" t="s">
        <v>310</v>
      </c>
      <c r="S2" s="300" t="s">
        <v>311</v>
      </c>
      <c r="T2" s="300" t="s">
        <v>312</v>
      </c>
      <c r="U2" s="300" t="s">
        <v>313</v>
      </c>
      <c r="V2" s="300" t="s">
        <v>314</v>
      </c>
      <c r="W2" s="300" t="s">
        <v>315</v>
      </c>
      <c r="X2" s="300" t="s">
        <v>316</v>
      </c>
      <c r="Y2" s="300" t="s">
        <v>317</v>
      </c>
      <c r="Z2" s="300" t="s">
        <v>318</v>
      </c>
      <c r="AA2" s="300" t="s">
        <v>319</v>
      </c>
      <c r="AB2" s="300" t="s">
        <v>320</v>
      </c>
      <c r="AC2" s="300" t="s">
        <v>321</v>
      </c>
      <c r="AD2" s="300" t="s">
        <v>322</v>
      </c>
      <c r="AE2" s="300" t="s">
        <v>323</v>
      </c>
      <c r="AF2" s="300" t="s">
        <v>324</v>
      </c>
      <c r="AG2" s="300" t="s">
        <v>325</v>
      </c>
      <c r="AH2" s="300" t="s">
        <v>326</v>
      </c>
      <c r="AI2" s="300" t="s">
        <v>327</v>
      </c>
      <c r="AJ2" s="300" t="s">
        <v>328</v>
      </c>
      <c r="AK2" s="300" t="s">
        <v>329</v>
      </c>
      <c r="AL2" s="300" t="s">
        <v>330</v>
      </c>
      <c r="AM2" s="300" t="s">
        <v>331</v>
      </c>
      <c r="AN2" s="300" t="s">
        <v>332</v>
      </c>
      <c r="AO2" s="300" t="s">
        <v>333</v>
      </c>
      <c r="AP2" s="300" t="s">
        <v>334</v>
      </c>
      <c r="AQ2" s="300" t="s">
        <v>335</v>
      </c>
      <c r="AR2" s="300" t="s">
        <v>336</v>
      </c>
      <c r="AS2" s="300" t="s">
        <v>337</v>
      </c>
      <c r="AT2" s="300" t="s">
        <v>338</v>
      </c>
      <c r="AU2" s="300" t="s">
        <v>339</v>
      </c>
      <c r="AV2" s="300" t="s">
        <v>340</v>
      </c>
      <c r="AW2" s="300" t="s">
        <v>341</v>
      </c>
      <c r="AX2" s="300" t="s">
        <v>342</v>
      </c>
      <c r="AY2" s="300" t="s">
        <v>227</v>
      </c>
      <c r="AZ2" s="300" t="s">
        <v>228</v>
      </c>
      <c r="BA2" s="300" t="s">
        <v>229</v>
      </c>
      <c r="BB2" s="300" t="s">
        <v>230</v>
      </c>
      <c r="BC2" s="300" t="s">
        <v>231</v>
      </c>
      <c r="BD2" s="300" t="s">
        <v>232</v>
      </c>
      <c r="BE2" s="300" t="s">
        <v>233</v>
      </c>
      <c r="BF2" s="300" t="s">
        <v>234</v>
      </c>
      <c r="BG2" s="300" t="s">
        <v>235</v>
      </c>
      <c r="BH2" s="300" t="s">
        <v>236</v>
      </c>
      <c r="BI2" s="300" t="s">
        <v>237</v>
      </c>
      <c r="BJ2" s="300" t="s">
        <v>238</v>
      </c>
      <c r="BK2" s="300" t="s">
        <v>239</v>
      </c>
      <c r="BL2" s="300" t="s">
        <v>240</v>
      </c>
      <c r="BM2" s="300" t="s">
        <v>241</v>
      </c>
      <c r="BN2" s="300" t="s">
        <v>242</v>
      </c>
      <c r="BO2" s="300" t="s">
        <v>243</v>
      </c>
      <c r="BP2" s="300" t="s">
        <v>244</v>
      </c>
      <c r="BQ2" s="300" t="s">
        <v>245</v>
      </c>
      <c r="BR2" s="300" t="s">
        <v>246</v>
      </c>
      <c r="BS2" s="300" t="s">
        <v>247</v>
      </c>
      <c r="BT2" s="300" t="s">
        <v>248</v>
      </c>
      <c r="BU2" s="300" t="s">
        <v>249</v>
      </c>
      <c r="BV2" s="300" t="s">
        <v>250</v>
      </c>
      <c r="BW2" s="300" t="s">
        <v>251</v>
      </c>
      <c r="BX2" s="300" t="s">
        <v>252</v>
      </c>
      <c r="BY2" s="300" t="s">
        <v>253</v>
      </c>
      <c r="BZ2" s="300" t="s">
        <v>254</v>
      </c>
      <c r="CA2" s="300" t="s">
        <v>255</v>
      </c>
      <c r="CB2" s="300" t="s">
        <v>256</v>
      </c>
      <c r="CC2" s="300" t="s">
        <v>257</v>
      </c>
      <c r="CD2" s="300" t="s">
        <v>258</v>
      </c>
      <c r="CE2" s="300" t="s">
        <v>259</v>
      </c>
      <c r="CF2" s="300" t="s">
        <v>260</v>
      </c>
      <c r="CG2" s="301" t="s">
        <v>261</v>
      </c>
    </row>
    <row r="3" spans="1:86" ht="39" customHeight="1" x14ac:dyDescent="0.35">
      <c r="A3" s="302">
        <v>2025</v>
      </c>
      <c r="B3" s="303" t="s">
        <v>373</v>
      </c>
      <c r="C3" s="304"/>
      <c r="D3" s="305" t="s">
        <v>263</v>
      </c>
      <c r="E3" s="305" t="s">
        <v>263</v>
      </c>
      <c r="F3" s="305" t="s">
        <v>263</v>
      </c>
      <c r="G3" s="305" t="s">
        <v>263</v>
      </c>
      <c r="H3" s="305" t="s">
        <v>263</v>
      </c>
      <c r="I3" s="305" t="s">
        <v>263</v>
      </c>
      <c r="J3" s="305" t="s">
        <v>263</v>
      </c>
      <c r="K3" s="305" t="s">
        <v>263</v>
      </c>
      <c r="L3" s="305" t="s">
        <v>263</v>
      </c>
      <c r="M3" s="305" t="s">
        <v>263</v>
      </c>
      <c r="N3" s="305" t="s">
        <v>263</v>
      </c>
      <c r="O3" s="305" t="s">
        <v>263</v>
      </c>
      <c r="P3" s="305" t="s">
        <v>263</v>
      </c>
      <c r="Q3" s="305" t="s">
        <v>263</v>
      </c>
      <c r="R3" s="305" t="s">
        <v>263</v>
      </c>
      <c r="S3" s="305" t="s">
        <v>263</v>
      </c>
      <c r="T3" s="305" t="s">
        <v>263</v>
      </c>
      <c r="U3" s="305" t="s">
        <v>263</v>
      </c>
      <c r="V3" s="305" t="s">
        <v>263</v>
      </c>
      <c r="W3" s="305" t="s">
        <v>263</v>
      </c>
      <c r="X3" s="305" t="s">
        <v>263</v>
      </c>
      <c r="Y3" s="305" t="s">
        <v>263</v>
      </c>
      <c r="Z3" s="305" t="s">
        <v>263</v>
      </c>
      <c r="AA3" s="305" t="s">
        <v>263</v>
      </c>
      <c r="AB3" s="305" t="s">
        <v>263</v>
      </c>
      <c r="AC3" s="305" t="s">
        <v>263</v>
      </c>
      <c r="AD3" s="305" t="s">
        <v>263</v>
      </c>
      <c r="AE3" s="305" t="s">
        <v>263</v>
      </c>
      <c r="AF3" s="305" t="s">
        <v>263</v>
      </c>
      <c r="AG3" s="305" t="s">
        <v>263</v>
      </c>
      <c r="AH3" s="305" t="s">
        <v>263</v>
      </c>
      <c r="AI3" s="305" t="s">
        <v>263</v>
      </c>
      <c r="AJ3" s="305" t="s">
        <v>263</v>
      </c>
      <c r="AK3" s="305" t="s">
        <v>263</v>
      </c>
      <c r="AL3" s="305" t="s">
        <v>263</v>
      </c>
      <c r="AM3" s="305" t="s">
        <v>263</v>
      </c>
      <c r="AN3" s="305" t="s">
        <v>263</v>
      </c>
      <c r="AO3" s="305" t="s">
        <v>263</v>
      </c>
      <c r="AP3" s="305" t="s">
        <v>263</v>
      </c>
      <c r="AQ3" s="305" t="s">
        <v>263</v>
      </c>
      <c r="AR3" s="305" t="s">
        <v>263</v>
      </c>
      <c r="AS3" s="305" t="s">
        <v>263</v>
      </c>
      <c r="AT3" s="305" t="s">
        <v>263</v>
      </c>
      <c r="AU3" s="305" t="s">
        <v>263</v>
      </c>
      <c r="AV3" s="305" t="s">
        <v>263</v>
      </c>
      <c r="AW3" s="305" t="s">
        <v>263</v>
      </c>
      <c r="AX3" s="305" t="s">
        <v>263</v>
      </c>
      <c r="AY3" s="305" t="s">
        <v>263</v>
      </c>
      <c r="AZ3" s="305" t="s">
        <v>263</v>
      </c>
      <c r="BA3" s="305" t="s">
        <v>263</v>
      </c>
      <c r="BB3" s="305" t="s">
        <v>263</v>
      </c>
      <c r="BC3" s="305" t="s">
        <v>263</v>
      </c>
      <c r="BD3" s="305" t="s">
        <v>263</v>
      </c>
      <c r="BE3" s="305" t="s">
        <v>263</v>
      </c>
      <c r="BF3" s="305" t="s">
        <v>263</v>
      </c>
      <c r="BG3" s="305" t="s">
        <v>263</v>
      </c>
      <c r="BH3" s="305" t="s">
        <v>263</v>
      </c>
      <c r="BI3" s="305" t="s">
        <v>263</v>
      </c>
      <c r="BJ3" s="305" t="s">
        <v>263</v>
      </c>
      <c r="BK3" s="305" t="s">
        <v>263</v>
      </c>
      <c r="BL3" s="305" t="s">
        <v>263</v>
      </c>
      <c r="BM3" s="305" t="s">
        <v>263</v>
      </c>
      <c r="BN3" s="305" t="s">
        <v>263</v>
      </c>
      <c r="BO3" s="305" t="s">
        <v>263</v>
      </c>
      <c r="BP3" s="305" t="s">
        <v>263</v>
      </c>
      <c r="BQ3" s="305" t="s">
        <v>263</v>
      </c>
      <c r="BR3" s="305" t="s">
        <v>263</v>
      </c>
      <c r="BS3" s="305" t="s">
        <v>263</v>
      </c>
      <c r="BT3" s="305" t="s">
        <v>263</v>
      </c>
      <c r="BU3" s="305" t="s">
        <v>263</v>
      </c>
      <c r="BV3" s="305" t="s">
        <v>263</v>
      </c>
      <c r="BW3" s="305" t="s">
        <v>263</v>
      </c>
      <c r="BX3" s="305" t="s">
        <v>263</v>
      </c>
      <c r="BY3" s="305" t="s">
        <v>263</v>
      </c>
      <c r="BZ3" s="305" t="s">
        <v>263</v>
      </c>
      <c r="CA3" s="305" t="s">
        <v>263</v>
      </c>
      <c r="CB3" s="305" t="s">
        <v>264</v>
      </c>
      <c r="CC3" s="305" t="s">
        <v>264</v>
      </c>
      <c r="CD3" s="305" t="s">
        <v>264</v>
      </c>
      <c r="CE3" s="305" t="s">
        <v>264</v>
      </c>
      <c r="CF3" s="305" t="s">
        <v>264</v>
      </c>
      <c r="CG3" s="306" t="s">
        <v>264</v>
      </c>
    </row>
    <row r="4" spans="1:86" ht="30.65" customHeight="1" x14ac:dyDescent="0.35">
      <c r="A4" s="307"/>
      <c r="B4" s="226" t="s">
        <v>588</v>
      </c>
      <c r="C4" s="308"/>
      <c r="D4" s="309"/>
      <c r="E4" s="309"/>
      <c r="F4" s="309"/>
      <c r="G4" s="309"/>
      <c r="H4" s="309"/>
      <c r="I4" s="309"/>
      <c r="J4" s="309"/>
      <c r="K4" s="309"/>
      <c r="L4" s="309"/>
      <c r="M4" s="309"/>
      <c r="N4" s="309"/>
      <c r="O4" s="309"/>
      <c r="P4" s="309"/>
      <c r="Q4" s="309"/>
      <c r="R4" s="309"/>
      <c r="S4" s="309"/>
      <c r="T4" s="309"/>
      <c r="U4" s="309"/>
      <c r="V4" s="309"/>
      <c r="W4" s="309"/>
      <c r="X4" s="309"/>
      <c r="Y4" s="309"/>
      <c r="Z4" s="309"/>
      <c r="AA4" s="309"/>
      <c r="AB4" s="309"/>
      <c r="AC4" s="309"/>
      <c r="AD4" s="309"/>
      <c r="AE4" s="309"/>
      <c r="AF4" s="309"/>
      <c r="AG4" s="309"/>
      <c r="AH4" s="309"/>
      <c r="AI4" s="309"/>
      <c r="AJ4" s="309"/>
      <c r="AK4" s="309"/>
      <c r="AL4" s="309"/>
      <c r="AM4" s="309"/>
      <c r="AN4" s="309"/>
      <c r="AO4" s="309"/>
      <c r="AP4" s="309"/>
      <c r="AQ4" s="309"/>
      <c r="AR4" s="309"/>
      <c r="AS4" s="309"/>
      <c r="AT4" s="309"/>
      <c r="AU4" s="309"/>
      <c r="AV4" s="309"/>
      <c r="AW4" s="309"/>
      <c r="AX4" s="309"/>
      <c r="AY4" s="309"/>
      <c r="AZ4" s="309"/>
      <c r="BA4" s="309"/>
      <c r="BB4" s="309"/>
      <c r="BC4" s="309"/>
      <c r="BD4" s="309"/>
      <c r="BE4" s="309"/>
      <c r="BF4" s="309">
        <f t="shared" ref="BF4:CG4" si="0">SUM(BF5+BF9+BF23)</f>
        <v>20836.999094899784</v>
      </c>
      <c r="BG4" s="309">
        <f t="shared" si="0"/>
        <v>21594.0222313798</v>
      </c>
      <c r="BH4" s="309">
        <f t="shared" si="0"/>
        <v>21912.542043423156</v>
      </c>
      <c r="BI4" s="309">
        <f t="shared" si="0"/>
        <v>22588.073919769849</v>
      </c>
      <c r="BJ4" s="309">
        <f t="shared" si="0"/>
        <v>23344.194429378436</v>
      </c>
      <c r="BK4" s="309">
        <f t="shared" si="0"/>
        <v>24880.221738691267</v>
      </c>
      <c r="BL4" s="309">
        <f t="shared" si="0"/>
        <v>25806.796678281331</v>
      </c>
      <c r="BM4" s="309">
        <f t="shared" si="0"/>
        <v>27723.628475339367</v>
      </c>
      <c r="BN4" s="309">
        <f t="shared" si="0"/>
        <v>28318.979320357194</v>
      </c>
      <c r="BO4" s="309">
        <f t="shared" si="0"/>
        <v>29212.342356809124</v>
      </c>
      <c r="BP4" s="309">
        <f t="shared" si="0"/>
        <v>30224.112504870485</v>
      </c>
      <c r="BQ4" s="309">
        <f t="shared" si="0"/>
        <v>30673.002337687001</v>
      </c>
      <c r="BR4" s="309">
        <f t="shared" si="0"/>
        <v>32876.845693641058</v>
      </c>
      <c r="BS4" s="309">
        <f t="shared" si="0"/>
        <v>34534.796567265017</v>
      </c>
      <c r="BT4" s="309">
        <f t="shared" si="0"/>
        <v>35320.017840563727</v>
      </c>
      <c r="BU4" s="309">
        <f t="shared" si="0"/>
        <v>37135.998365113614</v>
      </c>
      <c r="BV4" s="309">
        <f t="shared" si="0"/>
        <v>38341.781810360146</v>
      </c>
      <c r="BW4" s="309">
        <f t="shared" si="0"/>
        <v>40342.997533646412</v>
      </c>
      <c r="BX4" s="309">
        <f t="shared" si="0"/>
        <v>44018.96476442225</v>
      </c>
      <c r="BY4" s="309">
        <f t="shared" si="0"/>
        <v>46906.919360350432</v>
      </c>
      <c r="BZ4" s="309">
        <f t="shared" si="0"/>
        <v>51144.427182912827</v>
      </c>
      <c r="CA4" s="309">
        <f t="shared" si="0"/>
        <v>60769.446289988278</v>
      </c>
      <c r="CB4" s="309">
        <f t="shared" si="0"/>
        <v>69794.454807321468</v>
      </c>
      <c r="CC4" s="309">
        <f t="shared" si="0"/>
        <v>75283.972559355723</v>
      </c>
      <c r="CD4" s="309">
        <f t="shared" si="0"/>
        <v>80543.570640777805</v>
      </c>
      <c r="CE4" s="309">
        <f t="shared" si="0"/>
        <v>83639.052429944364</v>
      </c>
      <c r="CF4" s="309">
        <f t="shared" si="0"/>
        <v>86795.126798221667</v>
      </c>
      <c r="CG4" s="310">
        <f t="shared" si="0"/>
        <v>90738.576351703072</v>
      </c>
    </row>
    <row r="5" spans="1:86" s="315" customFormat="1" ht="29.5" customHeight="1" x14ac:dyDescent="0.35">
      <c r="A5" s="307"/>
      <c r="B5" s="311" t="s">
        <v>634</v>
      </c>
      <c r="C5" s="308"/>
      <c r="D5" s="312"/>
      <c r="E5" s="312"/>
      <c r="F5" s="312"/>
      <c r="G5" s="312"/>
      <c r="H5" s="312"/>
      <c r="I5" s="312"/>
      <c r="J5" s="312"/>
      <c r="K5" s="312"/>
      <c r="L5" s="312"/>
      <c r="M5" s="312"/>
      <c r="N5" s="312"/>
      <c r="O5" s="312"/>
      <c r="P5" s="312"/>
      <c r="Q5" s="312"/>
      <c r="R5" s="312"/>
      <c r="S5" s="312"/>
      <c r="T5" s="312"/>
      <c r="U5" s="312"/>
      <c r="V5" s="312"/>
      <c r="W5" s="312"/>
      <c r="X5" s="312"/>
      <c r="Y5" s="312"/>
      <c r="Z5" s="312"/>
      <c r="AA5" s="312"/>
      <c r="AB5" s="312"/>
      <c r="AC5" s="312"/>
      <c r="AD5" s="312"/>
      <c r="AE5" s="312"/>
      <c r="AF5" s="312"/>
      <c r="AG5" s="312"/>
      <c r="AH5" s="313"/>
      <c r="AI5" s="313"/>
      <c r="AJ5" s="313"/>
      <c r="AK5" s="313"/>
      <c r="AL5" s="313"/>
      <c r="AM5" s="313"/>
      <c r="AN5" s="313"/>
      <c r="AO5" s="313"/>
      <c r="AP5" s="313"/>
      <c r="AQ5" s="313"/>
      <c r="AR5" s="313"/>
      <c r="AS5" s="313"/>
      <c r="AT5" s="313"/>
      <c r="AU5" s="313"/>
      <c r="AV5" s="313"/>
      <c r="AW5" s="313"/>
      <c r="AX5" s="313"/>
      <c r="AY5" s="313"/>
      <c r="AZ5" s="313"/>
      <c r="BA5" s="313"/>
      <c r="BB5" s="313"/>
      <c r="BC5" s="313"/>
      <c r="BD5" s="313"/>
      <c r="BE5" s="313"/>
      <c r="BF5" s="313">
        <f t="shared" ref="BF5:CG5" si="1">SUM(BF6)</f>
        <v>690.44271132894642</v>
      </c>
      <c r="BG5" s="313">
        <f t="shared" si="1"/>
        <v>719.5016457032948</v>
      </c>
      <c r="BH5" s="313">
        <f t="shared" si="1"/>
        <v>764.0410171291486</v>
      </c>
      <c r="BI5" s="313">
        <f t="shared" si="1"/>
        <v>838.94585151060733</v>
      </c>
      <c r="BJ5" s="313">
        <f t="shared" si="1"/>
        <v>884.09676018630137</v>
      </c>
      <c r="BK5" s="313">
        <f t="shared" si="1"/>
        <v>946.70173394029405</v>
      </c>
      <c r="BL5" s="313">
        <f t="shared" si="1"/>
        <v>1008.8216511390754</v>
      </c>
      <c r="BM5" s="313">
        <f t="shared" si="1"/>
        <v>1089.391707435587</v>
      </c>
      <c r="BN5" s="313">
        <f t="shared" si="1"/>
        <v>1116.9218850251939</v>
      </c>
      <c r="BO5" s="313">
        <f t="shared" si="1"/>
        <v>1205.3072554748342</v>
      </c>
      <c r="BP5" s="313">
        <f t="shared" si="1"/>
        <v>1276.4214242752109</v>
      </c>
      <c r="BQ5" s="313">
        <f t="shared" si="1"/>
        <v>1345.0133969573189</v>
      </c>
      <c r="BR5" s="313">
        <f t="shared" si="1"/>
        <v>1579.4492598804859</v>
      </c>
      <c r="BS5" s="313">
        <f t="shared" si="1"/>
        <v>1687.7597736974262</v>
      </c>
      <c r="BT5" s="313">
        <f t="shared" si="1"/>
        <v>1745.3916532070889</v>
      </c>
      <c r="BU5" s="313">
        <f t="shared" si="1"/>
        <v>1808.1107948590625</v>
      </c>
      <c r="BV5" s="313">
        <f t="shared" si="1"/>
        <v>1944.9043992645175</v>
      </c>
      <c r="BW5" s="313">
        <f t="shared" si="1"/>
        <v>2116.322368275301</v>
      </c>
      <c r="BX5" s="313">
        <f t="shared" si="1"/>
        <v>2245.8835014780443</v>
      </c>
      <c r="BY5" s="313">
        <f t="shared" si="1"/>
        <v>2446.6424104537009</v>
      </c>
      <c r="BZ5" s="313">
        <f t="shared" si="1"/>
        <v>2844.1948579833138</v>
      </c>
      <c r="CA5" s="313">
        <f t="shared" si="1"/>
        <v>3645.090537402672</v>
      </c>
      <c r="CB5" s="313">
        <f t="shared" si="1"/>
        <v>4523.2635771864479</v>
      </c>
      <c r="CC5" s="313">
        <f t="shared" si="1"/>
        <v>5078.3525818854541</v>
      </c>
      <c r="CD5" s="313">
        <f t="shared" si="1"/>
        <v>5644.9915642395499</v>
      </c>
      <c r="CE5" s="313">
        <f t="shared" si="1"/>
        <v>6142.8148747896621</v>
      </c>
      <c r="CF5" s="313">
        <f t="shared" si="1"/>
        <v>6598.3179231129707</v>
      </c>
      <c r="CG5" s="314">
        <f t="shared" si="1"/>
        <v>7041.0357723144989</v>
      </c>
      <c r="CH5" s="296"/>
    </row>
    <row r="6" spans="1:86" ht="18.649999999999999" customHeight="1" x14ac:dyDescent="0.35">
      <c r="A6" s="316"/>
      <c r="B6" s="317" t="s">
        <v>589</v>
      </c>
      <c r="C6" s="318"/>
      <c r="D6" s="313"/>
      <c r="E6" s="313"/>
      <c r="F6" s="313"/>
      <c r="G6" s="313"/>
      <c r="H6" s="313"/>
      <c r="I6" s="313"/>
      <c r="J6" s="313"/>
      <c r="K6" s="313"/>
      <c r="L6" s="313"/>
      <c r="M6" s="313"/>
      <c r="N6" s="313"/>
      <c r="O6" s="313"/>
      <c r="P6" s="313"/>
      <c r="Q6" s="313"/>
      <c r="R6" s="313"/>
      <c r="S6" s="313"/>
      <c r="T6" s="313"/>
      <c r="U6" s="313"/>
      <c r="V6" s="313"/>
      <c r="W6" s="313"/>
      <c r="X6" s="313"/>
      <c r="Y6" s="313"/>
      <c r="Z6" s="313"/>
      <c r="AA6" s="313"/>
      <c r="AB6" s="313"/>
      <c r="AC6" s="313"/>
      <c r="AD6" s="313"/>
      <c r="AE6" s="313"/>
      <c r="AF6" s="313"/>
      <c r="AG6" s="313"/>
      <c r="AH6" s="313"/>
      <c r="AI6" s="313"/>
      <c r="AJ6" s="313"/>
      <c r="AK6" s="313"/>
      <c r="AL6" s="313"/>
      <c r="AM6" s="313"/>
      <c r="AN6" s="313"/>
      <c r="AO6" s="313"/>
      <c r="AP6" s="313"/>
      <c r="AQ6" s="313"/>
      <c r="AR6" s="313"/>
      <c r="AS6" s="313"/>
      <c r="AT6" s="313"/>
      <c r="AU6" s="313"/>
      <c r="AV6" s="313"/>
      <c r="AW6" s="313"/>
      <c r="AX6" s="313"/>
      <c r="AY6" s="313"/>
      <c r="AZ6" s="313"/>
      <c r="BA6" s="313"/>
      <c r="BB6" s="313"/>
      <c r="BC6" s="313"/>
      <c r="BD6" s="313"/>
      <c r="BE6" s="313"/>
      <c r="BF6" s="313">
        <f t="shared" ref="BF6:CG6" si="2">SUM(BF7:BF8)</f>
        <v>690.44271132894642</v>
      </c>
      <c r="BG6" s="313">
        <f t="shared" si="2"/>
        <v>719.5016457032948</v>
      </c>
      <c r="BH6" s="313">
        <f t="shared" si="2"/>
        <v>764.0410171291486</v>
      </c>
      <c r="BI6" s="313">
        <f t="shared" si="2"/>
        <v>838.94585151060733</v>
      </c>
      <c r="BJ6" s="313">
        <f t="shared" si="2"/>
        <v>884.09676018630137</v>
      </c>
      <c r="BK6" s="313">
        <f t="shared" si="2"/>
        <v>946.70173394029405</v>
      </c>
      <c r="BL6" s="313">
        <f t="shared" si="2"/>
        <v>1008.8216511390754</v>
      </c>
      <c r="BM6" s="313">
        <f t="shared" si="2"/>
        <v>1089.391707435587</v>
      </c>
      <c r="BN6" s="313">
        <f t="shared" si="2"/>
        <v>1116.9218850251939</v>
      </c>
      <c r="BO6" s="313">
        <f t="shared" si="2"/>
        <v>1205.3072554748342</v>
      </c>
      <c r="BP6" s="313">
        <f t="shared" si="2"/>
        <v>1276.4214242752109</v>
      </c>
      <c r="BQ6" s="313">
        <f t="shared" si="2"/>
        <v>1345.0133969573189</v>
      </c>
      <c r="BR6" s="313">
        <f t="shared" si="2"/>
        <v>1579.4492598804859</v>
      </c>
      <c r="BS6" s="313">
        <f t="shared" si="2"/>
        <v>1687.7597736974262</v>
      </c>
      <c r="BT6" s="313">
        <f t="shared" si="2"/>
        <v>1745.3916532070889</v>
      </c>
      <c r="BU6" s="313">
        <f t="shared" si="2"/>
        <v>1808.1107948590625</v>
      </c>
      <c r="BV6" s="313">
        <f t="shared" si="2"/>
        <v>1944.9043992645175</v>
      </c>
      <c r="BW6" s="313">
        <f t="shared" si="2"/>
        <v>2116.322368275301</v>
      </c>
      <c r="BX6" s="313">
        <f t="shared" si="2"/>
        <v>2245.8835014780443</v>
      </c>
      <c r="BY6" s="313">
        <f t="shared" si="2"/>
        <v>2446.6424104537009</v>
      </c>
      <c r="BZ6" s="313">
        <f t="shared" si="2"/>
        <v>2844.1948579833138</v>
      </c>
      <c r="CA6" s="313">
        <f t="shared" si="2"/>
        <v>3645.090537402672</v>
      </c>
      <c r="CB6" s="313">
        <f t="shared" si="2"/>
        <v>4523.2635771864479</v>
      </c>
      <c r="CC6" s="313">
        <f t="shared" si="2"/>
        <v>5078.3525818854541</v>
      </c>
      <c r="CD6" s="313">
        <f t="shared" si="2"/>
        <v>5644.9915642395499</v>
      </c>
      <c r="CE6" s="313">
        <f t="shared" si="2"/>
        <v>6142.8148747896621</v>
      </c>
      <c r="CF6" s="313">
        <f t="shared" si="2"/>
        <v>6598.3179231129707</v>
      </c>
      <c r="CG6" s="314">
        <f t="shared" si="2"/>
        <v>7041.0357723144989</v>
      </c>
    </row>
    <row r="7" spans="1:86" ht="15.5" x14ac:dyDescent="0.35">
      <c r="A7" s="316"/>
      <c r="B7" s="319" t="s">
        <v>635</v>
      </c>
      <c r="C7" s="318"/>
      <c r="D7" s="313"/>
      <c r="E7" s="313"/>
      <c r="F7" s="313"/>
      <c r="G7" s="313"/>
      <c r="H7" s="313"/>
      <c r="I7" s="313"/>
      <c r="J7" s="313"/>
      <c r="K7" s="313"/>
      <c r="L7" s="313"/>
      <c r="M7" s="313"/>
      <c r="N7" s="313"/>
      <c r="O7" s="313"/>
      <c r="P7" s="313"/>
      <c r="Q7" s="313"/>
      <c r="R7" s="313"/>
      <c r="S7" s="313"/>
      <c r="T7" s="313"/>
      <c r="U7" s="313"/>
      <c r="V7" s="313"/>
      <c r="W7" s="313"/>
      <c r="X7" s="313"/>
      <c r="Y7" s="313"/>
      <c r="Z7" s="313"/>
      <c r="AA7" s="313"/>
      <c r="AB7" s="313"/>
      <c r="AC7" s="313"/>
      <c r="AD7" s="313"/>
      <c r="AE7" s="313"/>
      <c r="AF7" s="313"/>
      <c r="AG7" s="313"/>
      <c r="AH7" s="313"/>
      <c r="AI7" s="313"/>
      <c r="AJ7" s="313"/>
      <c r="AK7" s="313"/>
      <c r="AL7" s="313"/>
      <c r="AM7" s="313"/>
      <c r="AN7" s="313"/>
      <c r="AO7" s="313"/>
      <c r="AP7" s="313"/>
      <c r="AQ7" s="313"/>
      <c r="AR7" s="313"/>
      <c r="AS7" s="313"/>
      <c r="AT7" s="313"/>
      <c r="AU7" s="313"/>
      <c r="AV7" s="313"/>
      <c r="AW7" s="313"/>
      <c r="AX7" s="313"/>
      <c r="AY7" s="313"/>
      <c r="AZ7" s="313"/>
      <c r="BA7" s="313"/>
      <c r="BB7" s="313"/>
      <c r="BC7" s="313"/>
      <c r="BD7" s="313"/>
      <c r="BE7" s="313"/>
      <c r="BF7" s="313">
        <v>690.44271132894642</v>
      </c>
      <c r="BG7" s="313">
        <v>719.5016457032948</v>
      </c>
      <c r="BH7" s="313">
        <v>764.0410171291486</v>
      </c>
      <c r="BI7" s="313">
        <v>838.94585151060733</v>
      </c>
      <c r="BJ7" s="313">
        <v>884.09676018630137</v>
      </c>
      <c r="BK7" s="313">
        <v>946.70173394029405</v>
      </c>
      <c r="BL7" s="313">
        <v>1008.8216511390754</v>
      </c>
      <c r="BM7" s="313">
        <v>1089.391707435587</v>
      </c>
      <c r="BN7" s="313">
        <v>1116.9218850251939</v>
      </c>
      <c r="BO7" s="313">
        <v>1205.3072554748342</v>
      </c>
      <c r="BP7" s="313">
        <v>1276.4214242752109</v>
      </c>
      <c r="BQ7" s="313">
        <v>1345.0133969573189</v>
      </c>
      <c r="BR7" s="313">
        <v>1579.4492598804859</v>
      </c>
      <c r="BS7" s="313">
        <v>1687.7597736974262</v>
      </c>
      <c r="BT7" s="313">
        <v>1745.3916532070889</v>
      </c>
      <c r="BU7" s="313">
        <v>1808.1107948590625</v>
      </c>
      <c r="BV7" s="313">
        <v>1944.9043992645175</v>
      </c>
      <c r="BW7" s="313">
        <v>2116.322368275301</v>
      </c>
      <c r="BX7" s="313">
        <v>2245.8835014780443</v>
      </c>
      <c r="BY7" s="313">
        <v>2446.6424104537009</v>
      </c>
      <c r="BZ7" s="313">
        <v>2844.1948579833138</v>
      </c>
      <c r="CA7" s="313">
        <v>3645.090537402672</v>
      </c>
      <c r="CB7" s="313">
        <v>4523.2635771864479</v>
      </c>
      <c r="CC7" s="313">
        <v>5078.3525818854541</v>
      </c>
      <c r="CD7" s="313">
        <v>5644.9915642395499</v>
      </c>
      <c r="CE7" s="313">
        <v>6142.8148747896621</v>
      </c>
      <c r="CF7" s="313">
        <v>6598.3179231129707</v>
      </c>
      <c r="CG7" s="314">
        <v>7041.0357723144989</v>
      </c>
    </row>
    <row r="8" spans="1:86" ht="15.5" x14ac:dyDescent="0.35">
      <c r="A8" s="316"/>
      <c r="B8" s="319" t="s">
        <v>413</v>
      </c>
      <c r="C8" s="318"/>
      <c r="D8" s="313"/>
      <c r="E8" s="313"/>
      <c r="F8" s="313"/>
      <c r="G8" s="313"/>
      <c r="H8" s="313"/>
      <c r="I8" s="313"/>
      <c r="J8" s="313"/>
      <c r="K8" s="313"/>
      <c r="L8" s="313"/>
      <c r="M8" s="313"/>
      <c r="N8" s="313"/>
      <c r="O8" s="313"/>
      <c r="P8" s="313"/>
      <c r="Q8" s="313"/>
      <c r="R8" s="313"/>
      <c r="S8" s="313"/>
      <c r="T8" s="313"/>
      <c r="U8" s="313"/>
      <c r="V8" s="313"/>
      <c r="W8" s="313"/>
      <c r="X8" s="313"/>
      <c r="Y8" s="313"/>
      <c r="Z8" s="313"/>
      <c r="AA8" s="313"/>
      <c r="AB8" s="313"/>
      <c r="AC8" s="313"/>
      <c r="AD8" s="313"/>
      <c r="AE8" s="313"/>
      <c r="AF8" s="313"/>
      <c r="AG8" s="313"/>
      <c r="AH8" s="313"/>
      <c r="AI8" s="313"/>
      <c r="AJ8" s="313"/>
      <c r="AK8" s="313"/>
      <c r="AL8" s="313"/>
      <c r="AM8" s="313"/>
      <c r="AN8" s="313"/>
      <c r="AO8" s="313"/>
      <c r="AP8" s="313"/>
      <c r="AQ8" s="313"/>
      <c r="AR8" s="313"/>
      <c r="AS8" s="313"/>
      <c r="AT8" s="313"/>
      <c r="AU8" s="313"/>
      <c r="AV8" s="313"/>
      <c r="AW8" s="313"/>
      <c r="AX8" s="313"/>
      <c r="AY8" s="313"/>
      <c r="AZ8" s="313"/>
      <c r="BA8" s="313"/>
      <c r="BB8" s="313"/>
      <c r="BC8" s="313"/>
      <c r="BD8" s="313"/>
      <c r="BE8" s="313"/>
      <c r="BF8" s="313">
        <v>0</v>
      </c>
      <c r="BG8" s="313">
        <v>0</v>
      </c>
      <c r="BH8" s="313">
        <v>0</v>
      </c>
      <c r="BI8" s="313">
        <v>0</v>
      </c>
      <c r="BJ8" s="313">
        <v>0</v>
      </c>
      <c r="BK8" s="313">
        <v>0</v>
      </c>
      <c r="BL8" s="313">
        <v>0</v>
      </c>
      <c r="BM8" s="313">
        <v>0</v>
      </c>
      <c r="BN8" s="313">
        <v>0</v>
      </c>
      <c r="BO8" s="313">
        <v>0</v>
      </c>
      <c r="BP8" s="313">
        <v>0</v>
      </c>
      <c r="BQ8" s="313">
        <v>0</v>
      </c>
      <c r="BR8" s="313">
        <v>0</v>
      </c>
      <c r="BS8" s="313">
        <v>0</v>
      </c>
      <c r="BT8" s="313">
        <v>0</v>
      </c>
      <c r="BU8" s="313">
        <v>0</v>
      </c>
      <c r="BV8" s="313">
        <v>0</v>
      </c>
      <c r="BW8" s="313">
        <v>0</v>
      </c>
      <c r="BX8" s="313">
        <v>0</v>
      </c>
      <c r="BY8" s="313">
        <v>0</v>
      </c>
      <c r="BZ8" s="313">
        <v>0</v>
      </c>
      <c r="CA8" s="313">
        <v>0</v>
      </c>
      <c r="CB8" s="313">
        <v>0</v>
      </c>
      <c r="CC8" s="313">
        <v>0</v>
      </c>
      <c r="CD8" s="313">
        <v>0</v>
      </c>
      <c r="CE8" s="313">
        <v>0</v>
      </c>
      <c r="CF8" s="313">
        <v>0</v>
      </c>
      <c r="CG8" s="314">
        <v>0</v>
      </c>
    </row>
    <row r="9" spans="1:86" ht="29.5" customHeight="1" x14ac:dyDescent="0.35">
      <c r="A9" s="316"/>
      <c r="B9" s="311" t="s">
        <v>636</v>
      </c>
      <c r="C9" s="318"/>
      <c r="D9" s="313"/>
      <c r="E9" s="313"/>
      <c r="F9" s="313"/>
      <c r="G9" s="313"/>
      <c r="H9" s="313"/>
      <c r="I9" s="313"/>
      <c r="J9" s="313"/>
      <c r="K9" s="313"/>
      <c r="L9" s="313"/>
      <c r="M9" s="313"/>
      <c r="N9" s="313"/>
      <c r="O9" s="313"/>
      <c r="P9" s="313"/>
      <c r="Q9" s="313"/>
      <c r="R9" s="313"/>
      <c r="S9" s="313"/>
      <c r="T9" s="313"/>
      <c r="U9" s="313"/>
      <c r="V9" s="313"/>
      <c r="W9" s="313"/>
      <c r="X9" s="313"/>
      <c r="Y9" s="313"/>
      <c r="Z9" s="313"/>
      <c r="AA9" s="313"/>
      <c r="AB9" s="313"/>
      <c r="AC9" s="313"/>
      <c r="AD9" s="313"/>
      <c r="AE9" s="313"/>
      <c r="AF9" s="313"/>
      <c r="AG9" s="313"/>
      <c r="AH9" s="313"/>
      <c r="AI9" s="313"/>
      <c r="AJ9" s="313"/>
      <c r="AK9" s="313"/>
      <c r="AL9" s="313"/>
      <c r="AM9" s="313"/>
      <c r="AN9" s="313"/>
      <c r="AO9" s="313"/>
      <c r="AP9" s="313"/>
      <c r="AQ9" s="313"/>
      <c r="AR9" s="313"/>
      <c r="AS9" s="313"/>
      <c r="AT9" s="313"/>
      <c r="AU9" s="313"/>
      <c r="AV9" s="313"/>
      <c r="AW9" s="313"/>
      <c r="AX9" s="313"/>
      <c r="AY9" s="313"/>
      <c r="AZ9" s="313"/>
      <c r="BA9" s="313"/>
      <c r="BB9" s="313"/>
      <c r="BC9" s="313"/>
      <c r="BD9" s="313"/>
      <c r="BE9" s="313"/>
      <c r="BF9" s="313">
        <f t="shared" ref="BF9:CG9" si="3">SUM(BF10+BF14)</f>
        <v>15146.699067425296</v>
      </c>
      <c r="BG9" s="313">
        <f t="shared" si="3"/>
        <v>15489.843045888014</v>
      </c>
      <c r="BH9" s="313">
        <f t="shared" si="3"/>
        <v>15422.280527509483</v>
      </c>
      <c r="BI9" s="313">
        <f t="shared" si="3"/>
        <v>15597.275553095762</v>
      </c>
      <c r="BJ9" s="313">
        <f t="shared" si="3"/>
        <v>15883.459356153031</v>
      </c>
      <c r="BK9" s="313">
        <f t="shared" si="3"/>
        <v>16759.399318900018</v>
      </c>
      <c r="BL9" s="313">
        <f t="shared" si="3"/>
        <v>17145.586054006533</v>
      </c>
      <c r="BM9" s="313">
        <f t="shared" si="3"/>
        <v>18303.615861968439</v>
      </c>
      <c r="BN9" s="313">
        <f t="shared" si="3"/>
        <v>18577.330283186064</v>
      </c>
      <c r="BO9" s="313">
        <f t="shared" si="3"/>
        <v>19134.351812659133</v>
      </c>
      <c r="BP9" s="313">
        <f t="shared" si="3"/>
        <v>19712.935053266865</v>
      </c>
      <c r="BQ9" s="313">
        <f t="shared" si="3"/>
        <v>20060.839711079094</v>
      </c>
      <c r="BR9" s="313">
        <f t="shared" si="3"/>
        <v>21649.519966992531</v>
      </c>
      <c r="BS9" s="313">
        <f t="shared" si="3"/>
        <v>23361.950134009618</v>
      </c>
      <c r="BT9" s="313">
        <f t="shared" si="3"/>
        <v>24056.23226540667</v>
      </c>
      <c r="BU9" s="313">
        <f t="shared" si="3"/>
        <v>25866.267773346459</v>
      </c>
      <c r="BV9" s="313">
        <f t="shared" si="3"/>
        <v>26890.222647716575</v>
      </c>
      <c r="BW9" s="313">
        <f t="shared" si="3"/>
        <v>28127.745262136123</v>
      </c>
      <c r="BX9" s="313">
        <f t="shared" si="3"/>
        <v>31797.584686696689</v>
      </c>
      <c r="BY9" s="313">
        <f t="shared" si="3"/>
        <v>34422.663348897258</v>
      </c>
      <c r="BZ9" s="313">
        <f t="shared" si="3"/>
        <v>37557.434245167802</v>
      </c>
      <c r="CA9" s="313">
        <f t="shared" si="3"/>
        <v>44586.878450416902</v>
      </c>
      <c r="CB9" s="313">
        <f t="shared" si="3"/>
        <v>51067.092383734314</v>
      </c>
      <c r="CC9" s="313">
        <f t="shared" si="3"/>
        <v>55076.111650533654</v>
      </c>
      <c r="CD9" s="313">
        <f t="shared" si="3"/>
        <v>58903.158821713034</v>
      </c>
      <c r="CE9" s="313">
        <f t="shared" si="3"/>
        <v>61074.299960714161</v>
      </c>
      <c r="CF9" s="313">
        <f t="shared" si="3"/>
        <v>63027.484248938592</v>
      </c>
      <c r="CG9" s="320">
        <f t="shared" si="3"/>
        <v>65371.85510674664</v>
      </c>
    </row>
    <row r="10" spans="1:86" ht="18.649999999999999" customHeight="1" x14ac:dyDescent="0.35">
      <c r="A10" s="316"/>
      <c r="B10" s="317" t="s">
        <v>589</v>
      </c>
      <c r="C10" s="318"/>
      <c r="D10" s="313"/>
      <c r="E10" s="313"/>
      <c r="F10" s="313"/>
      <c r="G10" s="313"/>
      <c r="H10" s="313"/>
      <c r="I10" s="313"/>
      <c r="J10" s="313"/>
      <c r="K10" s="313"/>
      <c r="L10" s="313"/>
      <c r="M10" s="313"/>
      <c r="N10" s="313"/>
      <c r="O10" s="313"/>
      <c r="P10" s="313"/>
      <c r="Q10" s="313"/>
      <c r="R10" s="313"/>
      <c r="S10" s="313"/>
      <c r="T10" s="313"/>
      <c r="U10" s="313"/>
      <c r="V10" s="313"/>
      <c r="W10" s="313"/>
      <c r="X10" s="313"/>
      <c r="Y10" s="313"/>
      <c r="Z10" s="313"/>
      <c r="AA10" s="313"/>
      <c r="AB10" s="313"/>
      <c r="AC10" s="313"/>
      <c r="AD10" s="313"/>
      <c r="AE10" s="313"/>
      <c r="AF10" s="313"/>
      <c r="AG10" s="313"/>
      <c r="AH10" s="313"/>
      <c r="AI10" s="313"/>
      <c r="AJ10" s="313"/>
      <c r="AK10" s="313"/>
      <c r="AL10" s="313"/>
      <c r="AM10" s="313"/>
      <c r="AN10" s="313"/>
      <c r="AO10" s="313"/>
      <c r="AP10" s="313"/>
      <c r="AQ10" s="313"/>
      <c r="AR10" s="313"/>
      <c r="AS10" s="313"/>
      <c r="AT10" s="313"/>
      <c r="AU10" s="313"/>
      <c r="AV10" s="313"/>
      <c r="AW10" s="313"/>
      <c r="AX10" s="313"/>
      <c r="AY10" s="313"/>
      <c r="AZ10" s="313"/>
      <c r="BA10" s="313"/>
      <c r="BB10" s="313"/>
      <c r="BC10" s="313"/>
      <c r="BD10" s="313"/>
      <c r="BE10" s="313"/>
      <c r="BF10" s="313">
        <f t="shared" ref="BF10:CG10" si="4">SUM(BF11:BF13)</f>
        <v>3641.5379099401962</v>
      </c>
      <c r="BG10" s="313">
        <f t="shared" si="4"/>
        <v>3890.11364018431</v>
      </c>
      <c r="BH10" s="313">
        <f t="shared" si="4"/>
        <v>4100.1361486294327</v>
      </c>
      <c r="BI10" s="313">
        <f t="shared" si="4"/>
        <v>4310.5608358417931</v>
      </c>
      <c r="BJ10" s="313">
        <f t="shared" si="4"/>
        <v>4533.4127638656182</v>
      </c>
      <c r="BK10" s="313">
        <f t="shared" si="4"/>
        <v>4839.3143338426762</v>
      </c>
      <c r="BL10" s="313">
        <f t="shared" si="4"/>
        <v>5132.982673631238</v>
      </c>
      <c r="BM10" s="313">
        <f t="shared" si="4"/>
        <v>5557.4345230168747</v>
      </c>
      <c r="BN10" s="313">
        <f t="shared" si="4"/>
        <v>5721.5747131716143</v>
      </c>
      <c r="BO10" s="313">
        <f t="shared" si="4"/>
        <v>6125.1762274429184</v>
      </c>
      <c r="BP10" s="313">
        <f t="shared" si="4"/>
        <v>6597.0119943779046</v>
      </c>
      <c r="BQ10" s="313">
        <f t="shared" si="4"/>
        <v>6827.0815013057554</v>
      </c>
      <c r="BR10" s="313">
        <f t="shared" si="4"/>
        <v>7581.3138274282555</v>
      </c>
      <c r="BS10" s="313">
        <f t="shared" si="4"/>
        <v>8477.873288100207</v>
      </c>
      <c r="BT10" s="313">
        <f t="shared" si="4"/>
        <v>8790.3627038969353</v>
      </c>
      <c r="BU10" s="313">
        <f t="shared" si="4"/>
        <v>10048.913150376091</v>
      </c>
      <c r="BV10" s="313">
        <f t="shared" si="4"/>
        <v>10662.977650680241</v>
      </c>
      <c r="BW10" s="313">
        <f t="shared" si="4"/>
        <v>11058.813977401476</v>
      </c>
      <c r="BX10" s="313">
        <f t="shared" si="4"/>
        <v>12691.600892607907</v>
      </c>
      <c r="BY10" s="313">
        <f t="shared" si="4"/>
        <v>13777.150494733405</v>
      </c>
      <c r="BZ10" s="313">
        <f t="shared" si="4"/>
        <v>15734.335392809991</v>
      </c>
      <c r="CA10" s="313">
        <f t="shared" si="4"/>
        <v>19100.780402014971</v>
      </c>
      <c r="CB10" s="313">
        <f t="shared" si="4"/>
        <v>22540.697745722155</v>
      </c>
      <c r="CC10" s="313">
        <f t="shared" si="4"/>
        <v>24694.67630421299</v>
      </c>
      <c r="CD10" s="313">
        <f t="shared" si="4"/>
        <v>27261.340003965517</v>
      </c>
      <c r="CE10" s="313">
        <f t="shared" si="4"/>
        <v>28612.500112513786</v>
      </c>
      <c r="CF10" s="313">
        <f t="shared" si="4"/>
        <v>29649.497047242843</v>
      </c>
      <c r="CG10" s="320">
        <f t="shared" si="4"/>
        <v>30953.756203228113</v>
      </c>
    </row>
    <row r="11" spans="1:86" s="315" customFormat="1" ht="15.5" x14ac:dyDescent="0.35">
      <c r="A11" s="307"/>
      <c r="B11" s="319" t="s">
        <v>635</v>
      </c>
      <c r="C11" s="308"/>
      <c r="D11" s="312"/>
      <c r="E11" s="312"/>
      <c r="F11" s="312"/>
      <c r="G11" s="312"/>
      <c r="H11" s="312"/>
      <c r="I11" s="312"/>
      <c r="J11" s="312"/>
      <c r="K11" s="312"/>
      <c r="L11" s="312"/>
      <c r="M11" s="312"/>
      <c r="N11" s="312"/>
      <c r="O11" s="312"/>
      <c r="P11" s="312"/>
      <c r="Q11" s="312"/>
      <c r="R11" s="312"/>
      <c r="S11" s="312"/>
      <c r="T11" s="312"/>
      <c r="U11" s="312"/>
      <c r="V11" s="312"/>
      <c r="W11" s="312"/>
      <c r="X11" s="312"/>
      <c r="Y11" s="312"/>
      <c r="Z11" s="312"/>
      <c r="AA11" s="312"/>
      <c r="AB11" s="312"/>
      <c r="AC11" s="312"/>
      <c r="AD11" s="312"/>
      <c r="AE11" s="312"/>
      <c r="AF11" s="312"/>
      <c r="AG11" s="312"/>
      <c r="AH11" s="313"/>
      <c r="AI11" s="313"/>
      <c r="AJ11" s="313"/>
      <c r="AK11" s="313"/>
      <c r="AL11" s="313"/>
      <c r="AM11" s="313"/>
      <c r="AN11" s="313"/>
      <c r="AO11" s="313"/>
      <c r="AP11" s="313"/>
      <c r="AQ11" s="313"/>
      <c r="AR11" s="313"/>
      <c r="AS11" s="313"/>
      <c r="AT11" s="313"/>
      <c r="AU11" s="313"/>
      <c r="AV11" s="313"/>
      <c r="AW11" s="313"/>
      <c r="AX11" s="313"/>
      <c r="AY11" s="313"/>
      <c r="AZ11" s="313"/>
      <c r="BA11" s="313"/>
      <c r="BB11" s="313"/>
      <c r="BC11" s="313"/>
      <c r="BD11" s="313"/>
      <c r="BE11" s="313"/>
      <c r="BF11" s="313">
        <v>3641.5379099401962</v>
      </c>
      <c r="BG11" s="313">
        <v>3890.11364018431</v>
      </c>
      <c r="BH11" s="313">
        <v>4100.1361486294327</v>
      </c>
      <c r="BI11" s="313">
        <v>4310.5608358417931</v>
      </c>
      <c r="BJ11" s="313">
        <v>4533.4127638656182</v>
      </c>
      <c r="BK11" s="313">
        <v>4839.3143338426762</v>
      </c>
      <c r="BL11" s="313">
        <v>5132.982673631238</v>
      </c>
      <c r="BM11" s="313">
        <v>5557.4345230168747</v>
      </c>
      <c r="BN11" s="313">
        <v>5721.5747131716143</v>
      </c>
      <c r="BO11" s="313">
        <v>6125.1762274429184</v>
      </c>
      <c r="BP11" s="313">
        <v>6597.0119943779046</v>
      </c>
      <c r="BQ11" s="313">
        <v>6700.412940741121</v>
      </c>
      <c r="BR11" s="313">
        <v>6294.5363299336168</v>
      </c>
      <c r="BS11" s="313">
        <v>5903.5656643476623</v>
      </c>
      <c r="BT11" s="313">
        <v>4564.9075582310525</v>
      </c>
      <c r="BU11" s="313">
        <v>3153.3106247293254</v>
      </c>
      <c r="BV11" s="313">
        <v>2154.972465716899</v>
      </c>
      <c r="BW11" s="313">
        <v>1377.2531876724449</v>
      </c>
      <c r="BX11" s="313">
        <v>874.33412053569134</v>
      </c>
      <c r="BY11" s="313">
        <v>801.18649202329118</v>
      </c>
      <c r="BZ11" s="313">
        <v>767.88885855129126</v>
      </c>
      <c r="CA11" s="313">
        <v>784.70679178596833</v>
      </c>
      <c r="CB11" s="313">
        <v>788.50474389734052</v>
      </c>
      <c r="CC11" s="313">
        <v>748.48901551707002</v>
      </c>
      <c r="CD11" s="313">
        <v>710.02072951194782</v>
      </c>
      <c r="CE11" s="313">
        <v>666.31546020173403</v>
      </c>
      <c r="CF11" s="313">
        <v>551.56815017269082</v>
      </c>
      <c r="CG11" s="320">
        <v>295.89502985737431</v>
      </c>
      <c r="CH11" s="296"/>
    </row>
    <row r="12" spans="1:86" s="315" customFormat="1" ht="15.5" x14ac:dyDescent="0.35">
      <c r="A12" s="307"/>
      <c r="B12" s="319" t="s">
        <v>413</v>
      </c>
      <c r="C12" s="308"/>
      <c r="D12" s="312"/>
      <c r="E12" s="312"/>
      <c r="F12" s="312"/>
      <c r="G12" s="312"/>
      <c r="H12" s="312"/>
      <c r="I12" s="312"/>
      <c r="J12" s="312"/>
      <c r="K12" s="312"/>
      <c r="L12" s="312"/>
      <c r="M12" s="312"/>
      <c r="N12" s="312"/>
      <c r="O12" s="312"/>
      <c r="P12" s="312"/>
      <c r="Q12" s="312"/>
      <c r="R12" s="312"/>
      <c r="S12" s="312"/>
      <c r="T12" s="312"/>
      <c r="U12" s="312"/>
      <c r="V12" s="312"/>
      <c r="W12" s="312"/>
      <c r="X12" s="312"/>
      <c r="Y12" s="312"/>
      <c r="Z12" s="312"/>
      <c r="AA12" s="312"/>
      <c r="AB12" s="312"/>
      <c r="AC12" s="312"/>
      <c r="AD12" s="312"/>
      <c r="AE12" s="312"/>
      <c r="AF12" s="312"/>
      <c r="AG12" s="312"/>
      <c r="AH12" s="313"/>
      <c r="AI12" s="313"/>
      <c r="AJ12" s="313"/>
      <c r="AK12" s="313"/>
      <c r="AL12" s="313"/>
      <c r="AM12" s="313"/>
      <c r="AN12" s="313"/>
      <c r="AO12" s="313"/>
      <c r="AP12" s="313"/>
      <c r="AQ12" s="313"/>
      <c r="AR12" s="313"/>
      <c r="AS12" s="313"/>
      <c r="AT12" s="313"/>
      <c r="AU12" s="313"/>
      <c r="AV12" s="313"/>
      <c r="AW12" s="313"/>
      <c r="AX12" s="313"/>
      <c r="AY12" s="313"/>
      <c r="AZ12" s="313"/>
      <c r="BA12" s="313"/>
      <c r="BB12" s="313"/>
      <c r="BC12" s="313"/>
      <c r="BD12" s="313"/>
      <c r="BE12" s="313"/>
      <c r="BF12" s="313">
        <v>0</v>
      </c>
      <c r="BG12" s="313">
        <v>0</v>
      </c>
      <c r="BH12" s="313">
        <v>0</v>
      </c>
      <c r="BI12" s="313">
        <v>0</v>
      </c>
      <c r="BJ12" s="313">
        <v>0</v>
      </c>
      <c r="BK12" s="313">
        <v>0</v>
      </c>
      <c r="BL12" s="313">
        <v>0</v>
      </c>
      <c r="BM12" s="313">
        <v>0</v>
      </c>
      <c r="BN12" s="313">
        <v>0</v>
      </c>
      <c r="BO12" s="313">
        <v>0</v>
      </c>
      <c r="BP12" s="313">
        <v>0</v>
      </c>
      <c r="BQ12" s="313">
        <v>0</v>
      </c>
      <c r="BR12" s="313">
        <v>0</v>
      </c>
      <c r="BS12" s="313">
        <v>0</v>
      </c>
      <c r="BT12" s="313">
        <v>0</v>
      </c>
      <c r="BU12" s="313">
        <v>0</v>
      </c>
      <c r="BV12" s="313">
        <v>0</v>
      </c>
      <c r="BW12" s="313">
        <v>0</v>
      </c>
      <c r="BX12" s="313">
        <v>0</v>
      </c>
      <c r="BY12" s="313">
        <v>0</v>
      </c>
      <c r="BZ12" s="313">
        <v>0</v>
      </c>
      <c r="CA12" s="313">
        <v>0</v>
      </c>
      <c r="CB12" s="313">
        <v>0</v>
      </c>
      <c r="CC12" s="313">
        <v>0</v>
      </c>
      <c r="CD12" s="313">
        <v>0</v>
      </c>
      <c r="CE12" s="313">
        <v>0</v>
      </c>
      <c r="CF12" s="313">
        <v>0</v>
      </c>
      <c r="CG12" s="320">
        <v>0</v>
      </c>
      <c r="CH12" s="296"/>
    </row>
    <row r="13" spans="1:86" s="315" customFormat="1" ht="15.5" x14ac:dyDescent="0.35">
      <c r="A13" s="307"/>
      <c r="B13" s="319" t="s">
        <v>420</v>
      </c>
      <c r="C13" s="308"/>
      <c r="D13" s="312"/>
      <c r="E13" s="312"/>
      <c r="F13" s="312"/>
      <c r="G13" s="312"/>
      <c r="H13" s="312"/>
      <c r="I13" s="312"/>
      <c r="J13" s="312"/>
      <c r="K13" s="312"/>
      <c r="L13" s="312"/>
      <c r="M13" s="312"/>
      <c r="N13" s="312"/>
      <c r="O13" s="312"/>
      <c r="P13" s="312"/>
      <c r="Q13" s="312"/>
      <c r="R13" s="312"/>
      <c r="S13" s="312"/>
      <c r="T13" s="312"/>
      <c r="U13" s="312"/>
      <c r="V13" s="312"/>
      <c r="W13" s="312"/>
      <c r="X13" s="312"/>
      <c r="Y13" s="312"/>
      <c r="Z13" s="312"/>
      <c r="AA13" s="312"/>
      <c r="AB13" s="312"/>
      <c r="AC13" s="312"/>
      <c r="AD13" s="312"/>
      <c r="AE13" s="312"/>
      <c r="AF13" s="312"/>
      <c r="AG13" s="312"/>
      <c r="AH13" s="313"/>
      <c r="AI13" s="313"/>
      <c r="AJ13" s="313"/>
      <c r="AK13" s="313"/>
      <c r="AL13" s="313"/>
      <c r="AM13" s="313"/>
      <c r="AN13" s="313"/>
      <c r="AO13" s="313"/>
      <c r="AP13" s="313"/>
      <c r="AQ13" s="313"/>
      <c r="AR13" s="313"/>
      <c r="AS13" s="313"/>
      <c r="AT13" s="313"/>
      <c r="AU13" s="313"/>
      <c r="AV13" s="313"/>
      <c r="AW13" s="313"/>
      <c r="AX13" s="313"/>
      <c r="AY13" s="313"/>
      <c r="AZ13" s="313"/>
      <c r="BA13" s="313"/>
      <c r="BB13" s="313"/>
      <c r="BC13" s="313"/>
      <c r="BD13" s="313"/>
      <c r="BE13" s="313"/>
      <c r="BF13" s="1171">
        <v>0</v>
      </c>
      <c r="BG13" s="313" t="s">
        <v>614</v>
      </c>
      <c r="BH13" s="313" t="s">
        <v>614</v>
      </c>
      <c r="BI13" s="313" t="s">
        <v>614</v>
      </c>
      <c r="BJ13" s="313" t="s">
        <v>614</v>
      </c>
      <c r="BK13" s="313" t="s">
        <v>614</v>
      </c>
      <c r="BL13" s="313" t="s">
        <v>614</v>
      </c>
      <c r="BM13" s="313" t="s">
        <v>614</v>
      </c>
      <c r="BN13" s="313" t="s">
        <v>614</v>
      </c>
      <c r="BO13" s="313" t="s">
        <v>614</v>
      </c>
      <c r="BP13" s="313" t="s">
        <v>614</v>
      </c>
      <c r="BQ13" s="313">
        <v>126.66856056463428</v>
      </c>
      <c r="BR13" s="313">
        <v>1286.7774974946387</v>
      </c>
      <c r="BS13" s="313">
        <v>2574.3076237525456</v>
      </c>
      <c r="BT13" s="313">
        <v>4225.4551456658819</v>
      </c>
      <c r="BU13" s="313">
        <v>6895.6025256467647</v>
      </c>
      <c r="BV13" s="313">
        <v>8508.0051849633419</v>
      </c>
      <c r="BW13" s="313">
        <v>9681.560789729032</v>
      </c>
      <c r="BX13" s="313">
        <v>11817.266772072215</v>
      </c>
      <c r="BY13" s="313">
        <v>12975.964002710114</v>
      </c>
      <c r="BZ13" s="313">
        <v>14966.446534258701</v>
      </c>
      <c r="CA13" s="313">
        <v>18316.073610229003</v>
      </c>
      <c r="CB13" s="313">
        <v>21752.193001824813</v>
      </c>
      <c r="CC13" s="313">
        <v>23946.187288695921</v>
      </c>
      <c r="CD13" s="313">
        <v>26551.31927445357</v>
      </c>
      <c r="CE13" s="313">
        <v>27946.184652312051</v>
      </c>
      <c r="CF13" s="313">
        <v>29097.928897070153</v>
      </c>
      <c r="CG13" s="320">
        <v>30657.86117337074</v>
      </c>
      <c r="CH13" s="296"/>
    </row>
    <row r="14" spans="1:86" ht="18.649999999999999" customHeight="1" x14ac:dyDescent="0.35">
      <c r="A14" s="316"/>
      <c r="B14" s="317" t="s">
        <v>591</v>
      </c>
      <c r="C14" s="318"/>
      <c r="D14" s="313"/>
      <c r="E14" s="313"/>
      <c r="F14" s="313"/>
      <c r="G14" s="313"/>
      <c r="H14" s="313"/>
      <c r="I14" s="313"/>
      <c r="J14" s="313"/>
      <c r="K14" s="313"/>
      <c r="L14" s="313"/>
      <c r="M14" s="313"/>
      <c r="N14" s="313"/>
      <c r="O14" s="313"/>
      <c r="P14" s="313"/>
      <c r="Q14" s="313"/>
      <c r="R14" s="313"/>
      <c r="S14" s="313"/>
      <c r="T14" s="313"/>
      <c r="U14" s="313"/>
      <c r="V14" s="313"/>
      <c r="W14" s="313"/>
      <c r="X14" s="313"/>
      <c r="Y14" s="313"/>
      <c r="Z14" s="313"/>
      <c r="AA14" s="313"/>
      <c r="AB14" s="313"/>
      <c r="AC14" s="313"/>
      <c r="AD14" s="313"/>
      <c r="AE14" s="313"/>
      <c r="AF14" s="313"/>
      <c r="AG14" s="313"/>
      <c r="AH14" s="313"/>
      <c r="AI14" s="313"/>
      <c r="AJ14" s="313"/>
      <c r="AK14" s="313"/>
      <c r="AL14" s="313"/>
      <c r="AM14" s="313"/>
      <c r="AN14" s="313"/>
      <c r="AO14" s="313"/>
      <c r="AP14" s="313"/>
      <c r="AQ14" s="313"/>
      <c r="AR14" s="313"/>
      <c r="AS14" s="313"/>
      <c r="AT14" s="313"/>
      <c r="AU14" s="313"/>
      <c r="AV14" s="313"/>
      <c r="AW14" s="313"/>
      <c r="AX14" s="313"/>
      <c r="AY14" s="313"/>
      <c r="AZ14" s="313"/>
      <c r="BA14" s="313"/>
      <c r="BB14" s="313"/>
      <c r="BC14" s="313"/>
      <c r="BD14" s="313"/>
      <c r="BE14" s="313"/>
      <c r="BF14" s="313">
        <f t="shared" ref="BF14:CG14" si="5">SUM(BF15:BF22)</f>
        <v>11505.161157485099</v>
      </c>
      <c r="BG14" s="313">
        <f t="shared" si="5"/>
        <v>11599.729405703703</v>
      </c>
      <c r="BH14" s="313">
        <f t="shared" si="5"/>
        <v>11322.14437888005</v>
      </c>
      <c r="BI14" s="313">
        <f t="shared" si="5"/>
        <v>11286.714717253968</v>
      </c>
      <c r="BJ14" s="313">
        <f t="shared" si="5"/>
        <v>11350.046592287414</v>
      </c>
      <c r="BK14" s="313">
        <f t="shared" si="5"/>
        <v>11920.084985057343</v>
      </c>
      <c r="BL14" s="313">
        <f t="shared" si="5"/>
        <v>12012.603380375294</v>
      </c>
      <c r="BM14" s="313">
        <f t="shared" si="5"/>
        <v>12746.181338951565</v>
      </c>
      <c r="BN14" s="313">
        <f t="shared" si="5"/>
        <v>12855.755570014451</v>
      </c>
      <c r="BO14" s="313">
        <f t="shared" si="5"/>
        <v>13009.175585216215</v>
      </c>
      <c r="BP14" s="313">
        <f t="shared" si="5"/>
        <v>13115.92305888896</v>
      </c>
      <c r="BQ14" s="313">
        <f t="shared" si="5"/>
        <v>13233.758209773338</v>
      </c>
      <c r="BR14" s="313">
        <f t="shared" si="5"/>
        <v>14068.206139564276</v>
      </c>
      <c r="BS14" s="313">
        <f t="shared" si="5"/>
        <v>14884.076845909409</v>
      </c>
      <c r="BT14" s="313">
        <f t="shared" si="5"/>
        <v>15265.869561509735</v>
      </c>
      <c r="BU14" s="313">
        <f t="shared" si="5"/>
        <v>15817.354622970366</v>
      </c>
      <c r="BV14" s="313">
        <f t="shared" si="5"/>
        <v>16227.244997036334</v>
      </c>
      <c r="BW14" s="313">
        <f t="shared" si="5"/>
        <v>17068.931284734648</v>
      </c>
      <c r="BX14" s="313">
        <f t="shared" si="5"/>
        <v>19105.983794088781</v>
      </c>
      <c r="BY14" s="313">
        <f t="shared" si="5"/>
        <v>20645.512854163855</v>
      </c>
      <c r="BZ14" s="313">
        <f t="shared" si="5"/>
        <v>21823.098852357809</v>
      </c>
      <c r="CA14" s="313">
        <f t="shared" si="5"/>
        <v>25486.098048401927</v>
      </c>
      <c r="CB14" s="313">
        <f t="shared" si="5"/>
        <v>28526.39463801216</v>
      </c>
      <c r="CC14" s="313">
        <f t="shared" si="5"/>
        <v>30381.435346320664</v>
      </c>
      <c r="CD14" s="313">
        <f t="shared" si="5"/>
        <v>31641.818817747517</v>
      </c>
      <c r="CE14" s="313">
        <f t="shared" si="5"/>
        <v>32461.799848200375</v>
      </c>
      <c r="CF14" s="313">
        <f t="shared" si="5"/>
        <v>33377.987201695752</v>
      </c>
      <c r="CG14" s="320">
        <f t="shared" si="5"/>
        <v>34418.098903518527</v>
      </c>
    </row>
    <row r="15" spans="1:86" ht="15.5" x14ac:dyDescent="0.35">
      <c r="A15" s="316"/>
      <c r="B15" s="319" t="s">
        <v>637</v>
      </c>
      <c r="C15" s="318"/>
      <c r="D15" s="313"/>
      <c r="E15" s="313"/>
      <c r="F15" s="313"/>
      <c r="G15" s="313"/>
      <c r="H15" s="313"/>
      <c r="I15" s="313"/>
      <c r="J15" s="313"/>
      <c r="K15" s="313"/>
      <c r="L15" s="313"/>
      <c r="M15" s="313"/>
      <c r="N15" s="313"/>
      <c r="O15" s="313"/>
      <c r="P15" s="313"/>
      <c r="Q15" s="313"/>
      <c r="R15" s="313"/>
      <c r="S15" s="313"/>
      <c r="T15" s="313"/>
      <c r="U15" s="313"/>
      <c r="V15" s="313"/>
      <c r="W15" s="313"/>
      <c r="X15" s="313"/>
      <c r="Y15" s="313"/>
      <c r="Z15" s="313"/>
      <c r="AA15" s="313"/>
      <c r="AB15" s="313"/>
      <c r="AC15" s="313"/>
      <c r="AD15" s="313"/>
      <c r="AE15" s="313"/>
      <c r="AF15" s="313"/>
      <c r="AG15" s="313"/>
      <c r="AH15" s="313"/>
      <c r="AI15" s="313"/>
      <c r="AJ15" s="313"/>
      <c r="AK15" s="313"/>
      <c r="AL15" s="313"/>
      <c r="AM15" s="313"/>
      <c r="AN15" s="313"/>
      <c r="AO15" s="313"/>
      <c r="AP15" s="313"/>
      <c r="AQ15" s="313"/>
      <c r="AR15" s="313"/>
      <c r="AS15" s="313"/>
      <c r="AT15" s="313"/>
      <c r="AU15" s="313"/>
      <c r="AV15" s="313"/>
      <c r="AW15" s="313"/>
      <c r="AX15" s="313"/>
      <c r="AY15" s="313"/>
      <c r="AZ15" s="313"/>
      <c r="BA15" s="313"/>
      <c r="BB15" s="313"/>
      <c r="BC15" s="313"/>
      <c r="BD15" s="313"/>
      <c r="BE15" s="313"/>
      <c r="BF15" s="313">
        <v>0</v>
      </c>
      <c r="BG15" s="313">
        <v>0</v>
      </c>
      <c r="BH15" s="313">
        <v>0</v>
      </c>
      <c r="BI15" s="313">
        <v>0</v>
      </c>
      <c r="BJ15" s="313">
        <v>0</v>
      </c>
      <c r="BK15" s="313">
        <v>0</v>
      </c>
      <c r="BL15" s="313">
        <v>127.18792895000001</v>
      </c>
      <c r="BM15" s="313">
        <v>1267.3993002300003</v>
      </c>
      <c r="BN15" s="313">
        <v>2231.7483618999995</v>
      </c>
      <c r="BO15" s="313">
        <v>3554.1022156099993</v>
      </c>
      <c r="BP15" s="313">
        <v>6779.6544881600003</v>
      </c>
      <c r="BQ15" s="313">
        <v>10436.707839979998</v>
      </c>
      <c r="BR15" s="313">
        <v>12827.382151169997</v>
      </c>
      <c r="BS15" s="313">
        <v>14271.548569180002</v>
      </c>
      <c r="BT15" s="313">
        <v>14830.444816650004</v>
      </c>
      <c r="BU15" s="313">
        <v>15352.892355200001</v>
      </c>
      <c r="BV15" s="313">
        <v>15097.869323739997</v>
      </c>
      <c r="BW15" s="313">
        <v>13850.988828139998</v>
      </c>
      <c r="BX15" s="313">
        <v>13384.170061050001</v>
      </c>
      <c r="BY15" s="313">
        <v>12688.526055580001</v>
      </c>
      <c r="BZ15" s="313">
        <v>12088.05388639</v>
      </c>
      <c r="CA15" s="313">
        <v>12357.095583569999</v>
      </c>
      <c r="CB15" s="313">
        <v>12289.981081590471</v>
      </c>
      <c r="CC15" s="313">
        <v>7875.3459895976084</v>
      </c>
      <c r="CD15" s="313">
        <v>4943.0982782084939</v>
      </c>
      <c r="CE15" s="313">
        <v>5110.2712933601797</v>
      </c>
      <c r="CF15" s="313">
        <v>5225.5507855808737</v>
      </c>
      <c r="CG15" s="320">
        <v>5295.1308297614078</v>
      </c>
    </row>
    <row r="16" spans="1:86" ht="15.5" x14ac:dyDescent="0.35">
      <c r="A16" s="316"/>
      <c r="B16" s="319" t="s">
        <v>638</v>
      </c>
      <c r="C16" s="318"/>
      <c r="D16" s="313"/>
      <c r="E16" s="313"/>
      <c r="F16" s="313"/>
      <c r="G16" s="313"/>
      <c r="H16" s="313"/>
      <c r="I16" s="313"/>
      <c r="J16" s="313"/>
      <c r="K16" s="313"/>
      <c r="L16" s="313"/>
      <c r="M16" s="313"/>
      <c r="N16" s="313"/>
      <c r="O16" s="313"/>
      <c r="P16" s="313"/>
      <c r="Q16" s="313"/>
      <c r="R16" s="313"/>
      <c r="S16" s="313"/>
      <c r="T16" s="313"/>
      <c r="U16" s="313"/>
      <c r="V16" s="313"/>
      <c r="W16" s="313"/>
      <c r="X16" s="313"/>
      <c r="Y16" s="313"/>
      <c r="Z16" s="313"/>
      <c r="AA16" s="313"/>
      <c r="AB16" s="313"/>
      <c r="AC16" s="313"/>
      <c r="AD16" s="313"/>
      <c r="AE16" s="313"/>
      <c r="AF16" s="313"/>
      <c r="AG16" s="313"/>
      <c r="AH16" s="313"/>
      <c r="AI16" s="313"/>
      <c r="AJ16" s="313"/>
      <c r="AK16" s="313"/>
      <c r="AL16" s="313"/>
      <c r="AM16" s="313"/>
      <c r="AN16" s="313"/>
      <c r="AO16" s="313"/>
      <c r="AP16" s="313"/>
      <c r="AQ16" s="313"/>
      <c r="AR16" s="313"/>
      <c r="AS16" s="313"/>
      <c r="AT16" s="313"/>
      <c r="AU16" s="313"/>
      <c r="AV16" s="313"/>
      <c r="AW16" s="313"/>
      <c r="AX16" s="313"/>
      <c r="AY16" s="313"/>
      <c r="AZ16" s="313"/>
      <c r="BA16" s="313"/>
      <c r="BB16" s="313"/>
      <c r="BC16" s="313"/>
      <c r="BD16" s="313"/>
      <c r="BE16" s="313"/>
      <c r="BF16" s="313">
        <v>6757.9545089520052</v>
      </c>
      <c r="BG16" s="313">
        <v>6724.1235550023994</v>
      </c>
      <c r="BH16" s="313">
        <v>6662.027000000001</v>
      </c>
      <c r="BI16" s="313">
        <v>6649.9306075200002</v>
      </c>
      <c r="BJ16" s="313">
        <v>6566.1693209299992</v>
      </c>
      <c r="BK16" s="313">
        <v>6657.0001817393668</v>
      </c>
      <c r="BL16" s="313">
        <v>6515.8436022599981</v>
      </c>
      <c r="BM16" s="313">
        <v>6108.3423565899993</v>
      </c>
      <c r="BN16" s="313">
        <v>5556.0370140352561</v>
      </c>
      <c r="BO16" s="313">
        <v>4935.2797263499997</v>
      </c>
      <c r="BP16" s="313">
        <v>3275.8454461099996</v>
      </c>
      <c r="BQ16" s="313">
        <v>1186.7982191800004</v>
      </c>
      <c r="BR16" s="313">
        <v>244.52811802000028</v>
      </c>
      <c r="BS16" s="313">
        <v>61.927221750000008</v>
      </c>
      <c r="BT16" s="313">
        <v>14.895368320000006</v>
      </c>
      <c r="BU16" s="313">
        <v>8.9284635499999982</v>
      </c>
      <c r="BV16" s="313">
        <v>0</v>
      </c>
      <c r="BW16" s="313">
        <v>4.8241001800000003</v>
      </c>
      <c r="BX16" s="313">
        <v>4.6269737999999991</v>
      </c>
      <c r="BY16" s="313">
        <v>0</v>
      </c>
      <c r="BZ16" s="313">
        <v>11.75940172</v>
      </c>
      <c r="CA16" s="313">
        <v>-0.90839022999999974</v>
      </c>
      <c r="CB16" s="313">
        <v>-0.29011564612193586</v>
      </c>
      <c r="CC16" s="313">
        <v>1.6159446241153264</v>
      </c>
      <c r="CD16" s="313">
        <v>1.1389192963279184</v>
      </c>
      <c r="CE16" s="313">
        <v>1.1758137078665754</v>
      </c>
      <c r="CF16" s="313">
        <v>1.2048966194086332</v>
      </c>
      <c r="CG16" s="320">
        <v>0.70382822350564067</v>
      </c>
    </row>
    <row r="17" spans="1:85" ht="15.5" x14ac:dyDescent="0.35">
      <c r="A17" s="316"/>
      <c r="B17" s="321" t="s">
        <v>592</v>
      </c>
      <c r="C17" s="318"/>
      <c r="D17" s="313"/>
      <c r="E17" s="313"/>
      <c r="F17" s="313"/>
      <c r="G17" s="313"/>
      <c r="H17" s="313"/>
      <c r="I17" s="313"/>
      <c r="J17" s="313"/>
      <c r="K17" s="313"/>
      <c r="L17" s="313"/>
      <c r="M17" s="313"/>
      <c r="N17" s="313"/>
      <c r="O17" s="313"/>
      <c r="P17" s="313"/>
      <c r="Q17" s="313"/>
      <c r="R17" s="313"/>
      <c r="S17" s="313"/>
      <c r="T17" s="313"/>
      <c r="U17" s="313"/>
      <c r="V17" s="313"/>
      <c r="W17" s="313"/>
      <c r="X17" s="313"/>
      <c r="Y17" s="313"/>
      <c r="Z17" s="313"/>
      <c r="AA17" s="313"/>
      <c r="AB17" s="313"/>
      <c r="AC17" s="313"/>
      <c r="AD17" s="313"/>
      <c r="AE17" s="313"/>
      <c r="AF17" s="313"/>
      <c r="AG17" s="313"/>
      <c r="AH17" s="313"/>
      <c r="AI17" s="313"/>
      <c r="AJ17" s="313"/>
      <c r="AK17" s="313"/>
      <c r="AL17" s="313"/>
      <c r="AM17" s="313"/>
      <c r="AN17" s="313"/>
      <c r="AO17" s="313"/>
      <c r="AP17" s="313"/>
      <c r="AQ17" s="313"/>
      <c r="AR17" s="313"/>
      <c r="AS17" s="313"/>
      <c r="AT17" s="313"/>
      <c r="AU17" s="313"/>
      <c r="AV17" s="313"/>
      <c r="AW17" s="313"/>
      <c r="AX17" s="313"/>
      <c r="AY17" s="313"/>
      <c r="AZ17" s="313"/>
      <c r="BA17" s="313"/>
      <c r="BB17" s="313"/>
      <c r="BC17" s="313"/>
      <c r="BD17" s="313"/>
      <c r="BE17" s="313"/>
      <c r="BF17" s="313">
        <v>4039.7</v>
      </c>
      <c r="BG17" s="313">
        <v>4193.8890000000001</v>
      </c>
      <c r="BH17" s="313">
        <v>3953.7842532317363</v>
      </c>
      <c r="BI17" s="313">
        <v>3950.3417630533431</v>
      </c>
      <c r="BJ17" s="313">
        <v>4100.6338335056571</v>
      </c>
      <c r="BK17" s="313">
        <v>4642.9075633741932</v>
      </c>
      <c r="BL17" s="313">
        <v>4736.7609194848892</v>
      </c>
      <c r="BM17" s="313">
        <v>4727.4545740895683</v>
      </c>
      <c r="BN17" s="313">
        <v>4429.407313899017</v>
      </c>
      <c r="BO17" s="313">
        <v>3887.3832286672528</v>
      </c>
      <c r="BP17" s="313">
        <v>2413.1440646750539</v>
      </c>
      <c r="BQ17" s="313">
        <v>971.08783031723078</v>
      </c>
      <c r="BR17" s="313">
        <v>453.69977783281934</v>
      </c>
      <c r="BS17" s="313">
        <v>231.13959579658541</v>
      </c>
      <c r="BT17" s="313">
        <v>99.205461227343307</v>
      </c>
      <c r="BU17" s="313">
        <v>28.960770188816397</v>
      </c>
      <c r="BV17" s="313">
        <v>3.1480217970206676</v>
      </c>
      <c r="BW17" s="313">
        <v>1.4391787459022238</v>
      </c>
      <c r="BX17" s="313">
        <v>1.1234131015915783</v>
      </c>
      <c r="BY17" s="313">
        <v>0.84632984616621354</v>
      </c>
      <c r="BZ17" s="313">
        <v>0.93882609294924835</v>
      </c>
      <c r="CA17" s="313">
        <v>0.64068304963312983</v>
      </c>
      <c r="CB17" s="313">
        <v>0.23924303872867608</v>
      </c>
      <c r="CC17" s="313">
        <v>-3.1832211341465212E-5</v>
      </c>
      <c r="CD17" s="313">
        <v>-9.9804620189159938E-5</v>
      </c>
      <c r="CE17" s="313">
        <v>-1.2573109037309715E-3</v>
      </c>
      <c r="CF17" s="313">
        <v>-1.5330818728048975E-3</v>
      </c>
      <c r="CG17" s="320">
        <v>-1.5884252662833934E-3</v>
      </c>
    </row>
    <row r="18" spans="1:85" ht="15.5" x14ac:dyDescent="0.35">
      <c r="A18" s="316"/>
      <c r="B18" s="319" t="s">
        <v>406</v>
      </c>
      <c r="C18" s="318"/>
      <c r="D18" s="313"/>
      <c r="E18" s="313"/>
      <c r="F18" s="313"/>
      <c r="G18" s="313"/>
      <c r="H18" s="313"/>
      <c r="I18" s="313"/>
      <c r="J18" s="313"/>
      <c r="K18" s="313"/>
      <c r="L18" s="313"/>
      <c r="M18" s="313"/>
      <c r="N18" s="313"/>
      <c r="O18" s="313"/>
      <c r="P18" s="313"/>
      <c r="Q18" s="313"/>
      <c r="R18" s="313"/>
      <c r="S18" s="313"/>
      <c r="T18" s="313"/>
      <c r="U18" s="313"/>
      <c r="V18" s="313"/>
      <c r="W18" s="313"/>
      <c r="X18" s="313"/>
      <c r="Y18" s="313"/>
      <c r="Z18" s="313"/>
      <c r="AA18" s="313"/>
      <c r="AB18" s="313"/>
      <c r="AC18" s="313"/>
      <c r="AD18" s="313"/>
      <c r="AE18" s="313"/>
      <c r="AF18" s="313"/>
      <c r="AG18" s="313"/>
      <c r="AH18" s="313"/>
      <c r="AI18" s="313"/>
      <c r="AJ18" s="313"/>
      <c r="AK18" s="313"/>
      <c r="AL18" s="313"/>
      <c r="AM18" s="313"/>
      <c r="AN18" s="313"/>
      <c r="AO18" s="313"/>
      <c r="AP18" s="313"/>
      <c r="AQ18" s="313"/>
      <c r="AR18" s="313"/>
      <c r="AS18" s="313"/>
      <c r="AT18" s="313"/>
      <c r="AU18" s="313"/>
      <c r="AV18" s="313"/>
      <c r="AW18" s="313"/>
      <c r="AX18" s="313"/>
      <c r="AY18" s="313"/>
      <c r="AZ18" s="313"/>
      <c r="BA18" s="313"/>
      <c r="BB18" s="313"/>
      <c r="BC18" s="313"/>
      <c r="BD18" s="313"/>
      <c r="BE18" s="313"/>
      <c r="BF18" s="313">
        <v>0</v>
      </c>
      <c r="BG18" s="313">
        <v>0</v>
      </c>
      <c r="BH18" s="313">
        <v>0</v>
      </c>
      <c r="BI18" s="313">
        <v>0</v>
      </c>
      <c r="BJ18" s="313">
        <v>0</v>
      </c>
      <c r="BK18" s="313">
        <v>0</v>
      </c>
      <c r="BL18" s="313">
        <v>0</v>
      </c>
      <c r="BM18" s="313">
        <v>0</v>
      </c>
      <c r="BN18" s="313">
        <v>0</v>
      </c>
      <c r="BO18" s="313">
        <v>0</v>
      </c>
      <c r="BP18" s="313">
        <v>0</v>
      </c>
      <c r="BQ18" s="313">
        <v>0</v>
      </c>
      <c r="BR18" s="313">
        <v>0</v>
      </c>
      <c r="BS18" s="313">
        <v>0</v>
      </c>
      <c r="BT18" s="313">
        <v>0</v>
      </c>
      <c r="BU18" s="313">
        <v>0</v>
      </c>
      <c r="BV18" s="313">
        <v>0</v>
      </c>
      <c r="BW18" s="313">
        <v>0</v>
      </c>
      <c r="BX18" s="313">
        <v>0</v>
      </c>
      <c r="BY18" s="313">
        <v>0</v>
      </c>
      <c r="BZ18" s="313">
        <v>0</v>
      </c>
      <c r="CA18" s="313">
        <v>0</v>
      </c>
      <c r="CB18" s="313">
        <v>0</v>
      </c>
      <c r="CC18" s="313">
        <v>0</v>
      </c>
      <c r="CD18" s="313">
        <v>0</v>
      </c>
      <c r="CE18" s="313">
        <v>0</v>
      </c>
      <c r="CF18" s="313">
        <v>0</v>
      </c>
      <c r="CG18" s="320">
        <v>0</v>
      </c>
    </row>
    <row r="19" spans="1:85" ht="15.5" x14ac:dyDescent="0.35">
      <c r="A19" s="316"/>
      <c r="B19" s="290" t="s">
        <v>424</v>
      </c>
      <c r="C19" s="318"/>
      <c r="D19" s="313"/>
      <c r="E19" s="313"/>
      <c r="F19" s="313"/>
      <c r="G19" s="313"/>
      <c r="H19" s="313"/>
      <c r="I19" s="313"/>
      <c r="J19" s="313"/>
      <c r="K19" s="313"/>
      <c r="L19" s="313"/>
      <c r="M19" s="313"/>
      <c r="N19" s="313"/>
      <c r="O19" s="313"/>
      <c r="P19" s="313"/>
      <c r="Q19" s="313"/>
      <c r="R19" s="313"/>
      <c r="S19" s="313"/>
      <c r="T19" s="313"/>
      <c r="U19" s="313"/>
      <c r="V19" s="313"/>
      <c r="W19" s="313"/>
      <c r="X19" s="313"/>
      <c r="Y19" s="313"/>
      <c r="Z19" s="313"/>
      <c r="AA19" s="313"/>
      <c r="AB19" s="313"/>
      <c r="AC19" s="313"/>
      <c r="AD19" s="313"/>
      <c r="AE19" s="313"/>
      <c r="AF19" s="313"/>
      <c r="AG19" s="313"/>
      <c r="AH19" s="313"/>
      <c r="AI19" s="313"/>
      <c r="AJ19" s="313"/>
      <c r="AK19" s="313"/>
      <c r="AL19" s="313"/>
      <c r="AM19" s="313"/>
      <c r="AN19" s="313"/>
      <c r="AO19" s="313"/>
      <c r="AP19" s="313"/>
      <c r="AQ19" s="313"/>
      <c r="AR19" s="313"/>
      <c r="AS19" s="313"/>
      <c r="AT19" s="313"/>
      <c r="AU19" s="313"/>
      <c r="AV19" s="313"/>
      <c r="AW19" s="313"/>
      <c r="AX19" s="313"/>
      <c r="AY19" s="313"/>
      <c r="AZ19" s="313"/>
      <c r="BA19" s="313"/>
      <c r="BB19" s="313"/>
      <c r="BC19" s="313"/>
      <c r="BD19" s="313"/>
      <c r="BE19" s="313"/>
      <c r="BF19" s="313">
        <v>707.50664853309547</v>
      </c>
      <c r="BG19" s="313">
        <v>681.71685070130559</v>
      </c>
      <c r="BH19" s="313">
        <v>706.33312564831226</v>
      </c>
      <c r="BI19" s="313">
        <v>686.4423466806245</v>
      </c>
      <c r="BJ19" s="313">
        <v>683.24343785175779</v>
      </c>
      <c r="BK19" s="313">
        <v>620.17723994378389</v>
      </c>
      <c r="BL19" s="313">
        <v>632.81092968040753</v>
      </c>
      <c r="BM19" s="313">
        <v>642.98510804199623</v>
      </c>
      <c r="BN19" s="313">
        <v>638.56288018017869</v>
      </c>
      <c r="BO19" s="313">
        <v>632.41041458896257</v>
      </c>
      <c r="BP19" s="313">
        <v>647.27905994390676</v>
      </c>
      <c r="BQ19" s="313">
        <v>639.16432029610939</v>
      </c>
      <c r="BR19" s="313">
        <v>534.01188610760892</v>
      </c>
      <c r="BS19" s="313">
        <v>303.54836660253136</v>
      </c>
      <c r="BT19" s="313">
        <v>104.44139127131821</v>
      </c>
      <c r="BU19" s="313">
        <v>12.907101371209182</v>
      </c>
      <c r="BV19" s="313">
        <v>1.0751210097451098</v>
      </c>
      <c r="BW19" s="313">
        <v>0.2711514096756944</v>
      </c>
      <c r="BX19" s="313">
        <v>0.1569897665315084</v>
      </c>
      <c r="BY19" s="313">
        <v>0.13299450341598951</v>
      </c>
      <c r="BZ19" s="313">
        <v>0.11223336621746766</v>
      </c>
      <c r="CA19" s="313">
        <v>0.12003935109546741</v>
      </c>
      <c r="CB19" s="313">
        <v>0.10830546855083938</v>
      </c>
      <c r="CC19" s="313">
        <v>0.11529149679484146</v>
      </c>
      <c r="CD19" s="313">
        <v>0.11950044491094987</v>
      </c>
      <c r="CE19" s="313">
        <v>0.12203995699694174</v>
      </c>
      <c r="CF19" s="313">
        <v>0.12413450295948525</v>
      </c>
      <c r="CG19" s="320">
        <v>0.12661719301867497</v>
      </c>
    </row>
    <row r="20" spans="1:85" ht="15.5" x14ac:dyDescent="0.35">
      <c r="A20" s="316"/>
      <c r="B20" s="319" t="s">
        <v>425</v>
      </c>
      <c r="C20" s="318"/>
      <c r="D20" s="313"/>
      <c r="E20" s="313"/>
      <c r="F20" s="313"/>
      <c r="G20" s="313"/>
      <c r="H20" s="313"/>
      <c r="I20" s="313"/>
      <c r="J20" s="313"/>
      <c r="K20" s="313"/>
      <c r="L20" s="313"/>
      <c r="M20" s="313"/>
      <c r="N20" s="313"/>
      <c r="O20" s="313"/>
      <c r="P20" s="313"/>
      <c r="Q20" s="313"/>
      <c r="R20" s="313"/>
      <c r="S20" s="313"/>
      <c r="T20" s="313"/>
      <c r="U20" s="313"/>
      <c r="V20" s="313"/>
      <c r="W20" s="313"/>
      <c r="X20" s="313"/>
      <c r="Y20" s="313"/>
      <c r="Z20" s="313"/>
      <c r="AA20" s="313"/>
      <c r="AB20" s="313"/>
      <c r="AC20" s="313"/>
      <c r="AD20" s="313"/>
      <c r="AE20" s="313"/>
      <c r="AF20" s="313"/>
      <c r="AG20" s="313"/>
      <c r="AH20" s="313"/>
      <c r="AI20" s="313"/>
      <c r="AJ20" s="313"/>
      <c r="AK20" s="313"/>
      <c r="AL20" s="313"/>
      <c r="AM20" s="313"/>
      <c r="AN20" s="313"/>
      <c r="AO20" s="313"/>
      <c r="AP20" s="313"/>
      <c r="AQ20" s="313"/>
      <c r="AR20" s="313"/>
      <c r="AS20" s="313"/>
      <c r="AT20" s="313"/>
      <c r="AU20" s="313"/>
      <c r="AV20" s="313"/>
      <c r="AW20" s="313"/>
      <c r="AX20" s="313"/>
      <c r="AY20" s="313"/>
      <c r="AZ20" s="313"/>
      <c r="BA20" s="313"/>
      <c r="BB20" s="313"/>
      <c r="BC20" s="313"/>
      <c r="BD20" s="313"/>
      <c r="BE20" s="313"/>
      <c r="BF20" s="313">
        <v>0</v>
      </c>
      <c r="BG20" s="313">
        <v>0</v>
      </c>
      <c r="BH20" s="313">
        <v>0</v>
      </c>
      <c r="BI20" s="313">
        <v>0</v>
      </c>
      <c r="BJ20" s="313">
        <v>0</v>
      </c>
      <c r="BK20" s="313">
        <v>0</v>
      </c>
      <c r="BL20" s="313">
        <v>0</v>
      </c>
      <c r="BM20" s="313">
        <v>0</v>
      </c>
      <c r="BN20" s="313">
        <v>0</v>
      </c>
      <c r="BO20" s="313">
        <v>0</v>
      </c>
      <c r="BP20" s="313">
        <v>0</v>
      </c>
      <c r="BQ20" s="313">
        <v>0</v>
      </c>
      <c r="BR20" s="313">
        <v>0</v>
      </c>
      <c r="BS20" s="313">
        <v>0</v>
      </c>
      <c r="BT20" s="313">
        <v>0</v>
      </c>
      <c r="BU20" s="313">
        <v>0</v>
      </c>
      <c r="BV20" s="313">
        <v>0</v>
      </c>
      <c r="BW20" s="313">
        <v>0</v>
      </c>
      <c r="BX20" s="313">
        <v>0</v>
      </c>
      <c r="BY20" s="313">
        <v>0</v>
      </c>
      <c r="BZ20" s="313">
        <v>0</v>
      </c>
      <c r="CA20" s="313">
        <v>0</v>
      </c>
      <c r="CB20" s="313">
        <v>0</v>
      </c>
      <c r="CC20" s="313">
        <v>0</v>
      </c>
      <c r="CD20" s="313">
        <v>0</v>
      </c>
      <c r="CE20" s="313">
        <v>0</v>
      </c>
      <c r="CF20" s="313">
        <v>0</v>
      </c>
      <c r="CG20" s="320">
        <v>0</v>
      </c>
    </row>
    <row r="21" spans="1:85" ht="15.5" x14ac:dyDescent="0.35">
      <c r="A21" s="316"/>
      <c r="B21" s="290" t="s">
        <v>594</v>
      </c>
      <c r="C21" s="322" t="s">
        <v>639</v>
      </c>
      <c r="D21" s="313"/>
      <c r="E21" s="313"/>
      <c r="F21" s="313"/>
      <c r="G21" s="313"/>
      <c r="H21" s="313"/>
      <c r="I21" s="313"/>
      <c r="J21" s="313"/>
      <c r="K21" s="313"/>
      <c r="L21" s="313"/>
      <c r="M21" s="313"/>
      <c r="N21" s="313"/>
      <c r="O21" s="313"/>
      <c r="P21" s="313"/>
      <c r="Q21" s="313"/>
      <c r="R21" s="313"/>
      <c r="S21" s="313"/>
      <c r="T21" s="313"/>
      <c r="U21" s="313"/>
      <c r="V21" s="313"/>
      <c r="W21" s="313"/>
      <c r="X21" s="313"/>
      <c r="Y21" s="313"/>
      <c r="Z21" s="313"/>
      <c r="AA21" s="313"/>
      <c r="AB21" s="313"/>
      <c r="AC21" s="313"/>
      <c r="AD21" s="313"/>
      <c r="AE21" s="313"/>
      <c r="AF21" s="313"/>
      <c r="AG21" s="313"/>
      <c r="AH21" s="313"/>
      <c r="AI21" s="313"/>
      <c r="AJ21" s="313"/>
      <c r="AK21" s="313"/>
      <c r="AL21" s="313"/>
      <c r="AM21" s="313"/>
      <c r="AN21" s="313"/>
      <c r="AO21" s="313"/>
      <c r="AP21" s="313"/>
      <c r="AQ21" s="313"/>
      <c r="AR21" s="313"/>
      <c r="AS21" s="313"/>
      <c r="AT21" s="313"/>
      <c r="AU21" s="313"/>
      <c r="AV21" s="313"/>
      <c r="AW21" s="313"/>
      <c r="AX21" s="313"/>
      <c r="AY21" s="313"/>
      <c r="AZ21" s="313"/>
      <c r="BA21" s="313"/>
      <c r="BB21" s="313"/>
      <c r="BC21" s="313"/>
      <c r="BD21" s="313"/>
      <c r="BE21" s="313"/>
      <c r="BF21" s="313">
        <v>0</v>
      </c>
      <c r="BG21" s="313">
        <v>0</v>
      </c>
      <c r="BH21" s="313">
        <v>0</v>
      </c>
      <c r="BI21" s="313">
        <v>0</v>
      </c>
      <c r="BJ21" s="313">
        <v>0</v>
      </c>
      <c r="BK21" s="313">
        <v>0</v>
      </c>
      <c r="BL21" s="313">
        <v>0</v>
      </c>
      <c r="BM21" s="313">
        <v>0</v>
      </c>
      <c r="BN21" s="313">
        <v>0</v>
      </c>
      <c r="BO21" s="313">
        <v>0</v>
      </c>
      <c r="BP21" s="313">
        <v>0</v>
      </c>
      <c r="BQ21" s="313">
        <v>0</v>
      </c>
      <c r="BR21" s="313">
        <v>0</v>
      </c>
      <c r="BS21" s="313">
        <v>0</v>
      </c>
      <c r="BT21" s="313">
        <v>0</v>
      </c>
      <c r="BU21" s="313">
        <v>0</v>
      </c>
      <c r="BV21" s="313">
        <v>0</v>
      </c>
      <c r="BW21" s="313">
        <v>1189.1411657419751</v>
      </c>
      <c r="BX21" s="313">
        <v>2052.2193980698949</v>
      </c>
      <c r="BY21" s="313">
        <v>3095.1906255990998</v>
      </c>
      <c r="BZ21" s="313">
        <v>4149.610104184444</v>
      </c>
      <c r="CA21" s="313">
        <v>5681.8997929361267</v>
      </c>
      <c r="CB21" s="313">
        <v>7498.8365730173928</v>
      </c>
      <c r="CC21" s="313">
        <v>10357.816579319011</v>
      </c>
      <c r="CD21" s="313">
        <v>11709.732801037639</v>
      </c>
      <c r="CE21" s="313">
        <v>11608.480124241234</v>
      </c>
      <c r="CF21" s="313">
        <v>11532.922755033653</v>
      </c>
      <c r="CG21" s="320">
        <v>11539.814391129265</v>
      </c>
    </row>
    <row r="22" spans="1:85" ht="15.5" x14ac:dyDescent="0.35">
      <c r="A22" s="316"/>
      <c r="B22" s="290" t="s">
        <v>595</v>
      </c>
      <c r="C22" s="322" t="s">
        <v>639</v>
      </c>
      <c r="D22" s="313"/>
      <c r="E22" s="313"/>
      <c r="F22" s="313"/>
      <c r="G22" s="313"/>
      <c r="H22" s="313"/>
      <c r="I22" s="313"/>
      <c r="J22" s="313"/>
      <c r="K22" s="313"/>
      <c r="L22" s="313"/>
      <c r="M22" s="313"/>
      <c r="N22" s="313"/>
      <c r="O22" s="313"/>
      <c r="P22" s="313"/>
      <c r="Q22" s="313"/>
      <c r="R22" s="313"/>
      <c r="S22" s="313"/>
      <c r="T22" s="313"/>
      <c r="U22" s="313"/>
      <c r="V22" s="313"/>
      <c r="W22" s="313"/>
      <c r="X22" s="313"/>
      <c r="Y22" s="313"/>
      <c r="Z22" s="313"/>
      <c r="AA22" s="313"/>
      <c r="AB22" s="313"/>
      <c r="AC22" s="313"/>
      <c r="AD22" s="313"/>
      <c r="AE22" s="313"/>
      <c r="AF22" s="313"/>
      <c r="AG22" s="313"/>
      <c r="AH22" s="313"/>
      <c r="AI22" s="313"/>
      <c r="AJ22" s="313"/>
      <c r="AK22" s="313"/>
      <c r="AL22" s="313"/>
      <c r="AM22" s="313"/>
      <c r="AN22" s="313"/>
      <c r="AO22" s="313"/>
      <c r="AP22" s="313"/>
      <c r="AQ22" s="313"/>
      <c r="AR22" s="313"/>
      <c r="AS22" s="313"/>
      <c r="AT22" s="313"/>
      <c r="AU22" s="313"/>
      <c r="AV22" s="313"/>
      <c r="AW22" s="313"/>
      <c r="AX22" s="313"/>
      <c r="AY22" s="313"/>
      <c r="AZ22" s="313"/>
      <c r="BA22" s="313"/>
      <c r="BB22" s="313"/>
      <c r="BC22" s="313"/>
      <c r="BD22" s="313"/>
      <c r="BE22" s="313"/>
      <c r="BF22" s="313">
        <v>0</v>
      </c>
      <c r="BG22" s="313">
        <v>0</v>
      </c>
      <c r="BH22" s="313">
        <v>0</v>
      </c>
      <c r="BI22" s="313">
        <v>0</v>
      </c>
      <c r="BJ22" s="313">
        <v>0</v>
      </c>
      <c r="BK22" s="313">
        <v>0</v>
      </c>
      <c r="BL22" s="313">
        <v>0</v>
      </c>
      <c r="BM22" s="313">
        <v>0</v>
      </c>
      <c r="BN22" s="313">
        <v>0</v>
      </c>
      <c r="BO22" s="313">
        <v>0</v>
      </c>
      <c r="BP22" s="313">
        <v>0</v>
      </c>
      <c r="BQ22" s="313">
        <v>0</v>
      </c>
      <c r="BR22" s="313">
        <v>8.5842064338530673</v>
      </c>
      <c r="BS22" s="313">
        <v>15.913092580289941</v>
      </c>
      <c r="BT22" s="313">
        <v>216.88252404106768</v>
      </c>
      <c r="BU22" s="313">
        <v>413.66593266033817</v>
      </c>
      <c r="BV22" s="313">
        <v>1125.1525304895706</v>
      </c>
      <c r="BW22" s="313">
        <v>2022.2668605170954</v>
      </c>
      <c r="BX22" s="313">
        <v>3663.6869583007592</v>
      </c>
      <c r="BY22" s="313">
        <v>4860.8168486351697</v>
      </c>
      <c r="BZ22" s="313">
        <v>5572.624400604197</v>
      </c>
      <c r="CA22" s="313">
        <v>7447.2503397250721</v>
      </c>
      <c r="CB22" s="313">
        <v>8737.5195505431366</v>
      </c>
      <c r="CC22" s="313">
        <v>12146.541573115346</v>
      </c>
      <c r="CD22" s="313">
        <v>14987.729418564764</v>
      </c>
      <c r="CE22" s="313">
        <v>15741.751834245002</v>
      </c>
      <c r="CF22" s="313">
        <v>16618.186163040733</v>
      </c>
      <c r="CG22" s="320">
        <v>17582.324825636599</v>
      </c>
    </row>
    <row r="23" spans="1:85" ht="29.5" customHeight="1" x14ac:dyDescent="0.35">
      <c r="A23" s="316"/>
      <c r="B23" s="311" t="s">
        <v>640</v>
      </c>
      <c r="C23" s="318"/>
      <c r="D23" s="313"/>
      <c r="E23" s="313"/>
      <c r="F23" s="313"/>
      <c r="G23" s="313"/>
      <c r="H23" s="313"/>
      <c r="I23" s="313"/>
      <c r="J23" s="313"/>
      <c r="K23" s="313"/>
      <c r="L23" s="313"/>
      <c r="M23" s="313"/>
      <c r="N23" s="313"/>
      <c r="O23" s="313"/>
      <c r="P23" s="313"/>
      <c r="Q23" s="313"/>
      <c r="R23" s="313"/>
      <c r="S23" s="313"/>
      <c r="T23" s="313"/>
      <c r="U23" s="313"/>
      <c r="V23" s="313"/>
      <c r="W23" s="313"/>
      <c r="X23" s="313"/>
      <c r="Y23" s="313"/>
      <c r="Z23" s="313"/>
      <c r="AA23" s="313"/>
      <c r="AB23" s="313"/>
      <c r="AC23" s="313"/>
      <c r="AD23" s="313"/>
      <c r="AE23" s="313"/>
      <c r="AF23" s="313"/>
      <c r="AG23" s="313"/>
      <c r="AH23" s="313"/>
      <c r="AI23" s="313"/>
      <c r="AJ23" s="313"/>
      <c r="AK23" s="313"/>
      <c r="AL23" s="313"/>
      <c r="AM23" s="313"/>
      <c r="AN23" s="313"/>
      <c r="AO23" s="313"/>
      <c r="AP23" s="313"/>
      <c r="AQ23" s="313"/>
      <c r="AR23" s="313"/>
      <c r="AS23" s="313"/>
      <c r="AT23" s="313"/>
      <c r="AU23" s="313"/>
      <c r="AV23" s="313"/>
      <c r="AW23" s="313"/>
      <c r="AX23" s="313"/>
      <c r="AY23" s="313"/>
      <c r="AZ23" s="313"/>
      <c r="BA23" s="313"/>
      <c r="BB23" s="313"/>
      <c r="BC23" s="313"/>
      <c r="BD23" s="313"/>
      <c r="BE23" s="313"/>
      <c r="BF23" s="313">
        <f t="shared" ref="BF23:CG23" si="6">SUM(BF24+BF29)</f>
        <v>4999.8573161455424</v>
      </c>
      <c r="BG23" s="313">
        <f t="shared" si="6"/>
        <v>5384.677539788494</v>
      </c>
      <c r="BH23" s="313">
        <f t="shared" si="6"/>
        <v>5726.2204987845234</v>
      </c>
      <c r="BI23" s="313">
        <f t="shared" si="6"/>
        <v>6151.8525151634767</v>
      </c>
      <c r="BJ23" s="313">
        <f t="shared" si="6"/>
        <v>6576.638313039105</v>
      </c>
      <c r="BK23" s="313">
        <f t="shared" si="6"/>
        <v>7174.1206858509522</v>
      </c>
      <c r="BL23" s="313">
        <f t="shared" si="6"/>
        <v>7652.3889731357231</v>
      </c>
      <c r="BM23" s="313">
        <f t="shared" si="6"/>
        <v>8330.6209059353387</v>
      </c>
      <c r="BN23" s="313">
        <f t="shared" si="6"/>
        <v>8624.727152145937</v>
      </c>
      <c r="BO23" s="313">
        <f t="shared" si="6"/>
        <v>8872.6832886751581</v>
      </c>
      <c r="BP23" s="313">
        <f t="shared" si="6"/>
        <v>9234.7560273284089</v>
      </c>
      <c r="BQ23" s="313">
        <f t="shared" si="6"/>
        <v>9267.1492296505876</v>
      </c>
      <c r="BR23" s="313">
        <f t="shared" si="6"/>
        <v>9647.8764667680389</v>
      </c>
      <c r="BS23" s="313">
        <f t="shared" si="6"/>
        <v>9485.0866595579701</v>
      </c>
      <c r="BT23" s="313">
        <f t="shared" si="6"/>
        <v>9518.3939219499625</v>
      </c>
      <c r="BU23" s="313">
        <f t="shared" si="6"/>
        <v>9461.6197969080931</v>
      </c>
      <c r="BV23" s="313">
        <f t="shared" si="6"/>
        <v>9506.654763379056</v>
      </c>
      <c r="BW23" s="313">
        <f t="shared" si="6"/>
        <v>10098.92990323499</v>
      </c>
      <c r="BX23" s="313">
        <f t="shared" si="6"/>
        <v>9975.4965762475204</v>
      </c>
      <c r="BY23" s="313">
        <f t="shared" si="6"/>
        <v>10037.613600999473</v>
      </c>
      <c r="BZ23" s="313">
        <f t="shared" si="6"/>
        <v>10742.798079761711</v>
      </c>
      <c r="CA23" s="313">
        <f t="shared" si="6"/>
        <v>12537.477302168711</v>
      </c>
      <c r="CB23" s="313">
        <f t="shared" si="6"/>
        <v>14204.098846400713</v>
      </c>
      <c r="CC23" s="313">
        <f t="shared" si="6"/>
        <v>15129.508326936613</v>
      </c>
      <c r="CD23" s="313">
        <f t="shared" si="6"/>
        <v>15995.420254825225</v>
      </c>
      <c r="CE23" s="313">
        <f t="shared" si="6"/>
        <v>16421.937594440547</v>
      </c>
      <c r="CF23" s="313">
        <f t="shared" si="6"/>
        <v>17169.324626170106</v>
      </c>
      <c r="CG23" s="320">
        <f t="shared" si="6"/>
        <v>18325.685472641944</v>
      </c>
    </row>
    <row r="24" spans="1:85" ht="18.649999999999999" customHeight="1" x14ac:dyDescent="0.35">
      <c r="A24" s="316"/>
      <c r="B24" s="317" t="s">
        <v>589</v>
      </c>
      <c r="C24" s="318"/>
      <c r="D24" s="313"/>
      <c r="E24" s="313"/>
      <c r="F24" s="313"/>
      <c r="G24" s="313"/>
      <c r="H24" s="313"/>
      <c r="I24" s="313"/>
      <c r="J24" s="313"/>
      <c r="K24" s="313"/>
      <c r="L24" s="313"/>
      <c r="M24" s="313"/>
      <c r="N24" s="313"/>
      <c r="O24" s="313"/>
      <c r="P24" s="313"/>
      <c r="Q24" s="313"/>
      <c r="R24" s="313"/>
      <c r="S24" s="313"/>
      <c r="T24" s="313"/>
      <c r="U24" s="313"/>
      <c r="V24" s="313"/>
      <c r="W24" s="313"/>
      <c r="X24" s="313"/>
      <c r="Y24" s="313"/>
      <c r="Z24" s="313"/>
      <c r="AA24" s="313"/>
      <c r="AB24" s="313"/>
      <c r="AC24" s="313"/>
      <c r="AD24" s="313"/>
      <c r="AE24" s="313"/>
      <c r="AF24" s="313"/>
      <c r="AG24" s="313"/>
      <c r="AH24" s="313"/>
      <c r="AI24" s="313"/>
      <c r="AJ24" s="313"/>
      <c r="AK24" s="313"/>
      <c r="AL24" s="313"/>
      <c r="AM24" s="313"/>
      <c r="AN24" s="313"/>
      <c r="AO24" s="313"/>
      <c r="AP24" s="313"/>
      <c r="AQ24" s="313"/>
      <c r="AR24" s="313"/>
      <c r="AS24" s="313"/>
      <c r="AT24" s="313"/>
      <c r="AU24" s="313"/>
      <c r="AV24" s="313"/>
      <c r="AW24" s="313"/>
      <c r="AX24" s="313"/>
      <c r="AY24" s="313"/>
      <c r="AZ24" s="313"/>
      <c r="BA24" s="313"/>
      <c r="BB24" s="313"/>
      <c r="BC24" s="313"/>
      <c r="BD24" s="313"/>
      <c r="BE24" s="313"/>
      <c r="BF24" s="313">
        <f t="shared" ref="BF24:CG24" si="7">SUM(BF25:BF28)</f>
        <v>4855.6329309828197</v>
      </c>
      <c r="BG24" s="313">
        <f t="shared" si="7"/>
        <v>5233.7092742530958</v>
      </c>
      <c r="BH24" s="313">
        <f t="shared" si="7"/>
        <v>5615.845429510764</v>
      </c>
      <c r="BI24" s="313">
        <f t="shared" si="7"/>
        <v>6037.9923744079751</v>
      </c>
      <c r="BJ24" s="313">
        <f t="shared" si="7"/>
        <v>6456.3601325802465</v>
      </c>
      <c r="BK24" s="313">
        <f t="shared" si="7"/>
        <v>6995.1637433033993</v>
      </c>
      <c r="BL24" s="313">
        <f t="shared" si="7"/>
        <v>7495.7835026654211</v>
      </c>
      <c r="BM24" s="313">
        <f t="shared" si="7"/>
        <v>8167.1069823457065</v>
      </c>
      <c r="BN24" s="313">
        <f t="shared" si="7"/>
        <v>8472.8107523164035</v>
      </c>
      <c r="BO24" s="313">
        <f t="shared" si="7"/>
        <v>8721.1227961175864</v>
      </c>
      <c r="BP24" s="313">
        <f t="shared" si="7"/>
        <v>9091.9339675434076</v>
      </c>
      <c r="BQ24" s="313">
        <f t="shared" si="7"/>
        <v>9137.5659741373056</v>
      </c>
      <c r="BR24" s="313">
        <f t="shared" si="7"/>
        <v>9523.8674640075569</v>
      </c>
      <c r="BS24" s="313">
        <f t="shared" si="7"/>
        <v>9370.0762359832243</v>
      </c>
      <c r="BT24" s="313">
        <f t="shared" si="7"/>
        <v>9410.1575933717195</v>
      </c>
      <c r="BU24" s="313">
        <f t="shared" si="7"/>
        <v>9366.9941100369542</v>
      </c>
      <c r="BV24" s="313">
        <f t="shared" si="7"/>
        <v>9420.0287905723053</v>
      </c>
      <c r="BW24" s="313">
        <f t="shared" si="7"/>
        <v>10018.696322663565</v>
      </c>
      <c r="BX24" s="313">
        <f t="shared" si="7"/>
        <v>9903.6031546640515</v>
      </c>
      <c r="BY24" s="313">
        <f t="shared" si="7"/>
        <v>9975.35341371289</v>
      </c>
      <c r="BZ24" s="313">
        <f t="shared" si="7"/>
        <v>10684.519938737929</v>
      </c>
      <c r="CA24" s="313">
        <f t="shared" si="7"/>
        <v>12481.144073309806</v>
      </c>
      <c r="CB24" s="313">
        <f t="shared" si="7"/>
        <v>14150.080989166541</v>
      </c>
      <c r="CC24" s="313">
        <f t="shared" si="7"/>
        <v>15081.019128067557</v>
      </c>
      <c r="CD24" s="313">
        <f t="shared" si="7"/>
        <v>15951.950897079732</v>
      </c>
      <c r="CE24" s="313">
        <f t="shared" si="7"/>
        <v>16384.521902147488</v>
      </c>
      <c r="CF24" s="313">
        <f t="shared" si="7"/>
        <v>17138.364164326013</v>
      </c>
      <c r="CG24" s="320">
        <f t="shared" si="7"/>
        <v>18301.351938664968</v>
      </c>
    </row>
    <row r="25" spans="1:85" ht="15.5" x14ac:dyDescent="0.35">
      <c r="A25" s="316"/>
      <c r="B25" s="319" t="s">
        <v>641</v>
      </c>
      <c r="C25" s="318"/>
      <c r="D25" s="313"/>
      <c r="E25" s="313"/>
      <c r="F25" s="313"/>
      <c r="G25" s="313"/>
      <c r="H25" s="313"/>
      <c r="I25" s="313"/>
      <c r="J25" s="313"/>
      <c r="K25" s="313"/>
      <c r="L25" s="313"/>
      <c r="M25" s="313"/>
      <c r="N25" s="313"/>
      <c r="O25" s="313"/>
      <c r="P25" s="313"/>
      <c r="Q25" s="313"/>
      <c r="R25" s="313"/>
      <c r="S25" s="313"/>
      <c r="T25" s="313"/>
      <c r="U25" s="313"/>
      <c r="V25" s="313"/>
      <c r="W25" s="313"/>
      <c r="X25" s="313"/>
      <c r="Y25" s="313"/>
      <c r="Z25" s="313"/>
      <c r="AA25" s="313"/>
      <c r="AB25" s="313"/>
      <c r="AC25" s="313"/>
      <c r="AD25" s="313"/>
      <c r="AE25" s="313"/>
      <c r="AF25" s="313"/>
      <c r="AG25" s="313"/>
      <c r="AH25" s="313"/>
      <c r="AI25" s="313"/>
      <c r="AJ25" s="313"/>
      <c r="AK25" s="313"/>
      <c r="AL25" s="313"/>
      <c r="AM25" s="313"/>
      <c r="AN25" s="313"/>
      <c r="AO25" s="313"/>
      <c r="AP25" s="313"/>
      <c r="AQ25" s="313"/>
      <c r="AR25" s="313"/>
      <c r="AS25" s="313"/>
      <c r="AT25" s="313"/>
      <c r="AU25" s="313"/>
      <c r="AV25" s="313"/>
      <c r="AW25" s="313"/>
      <c r="AX25" s="313"/>
      <c r="AY25" s="313"/>
      <c r="AZ25" s="313"/>
      <c r="BA25" s="313"/>
      <c r="BB25" s="313"/>
      <c r="BC25" s="313"/>
      <c r="BD25" s="313"/>
      <c r="BE25" s="313"/>
      <c r="BF25" s="313">
        <v>2931.2860943293854</v>
      </c>
      <c r="BG25" s="313">
        <v>3118.0907961429875</v>
      </c>
      <c r="BH25" s="313">
        <v>3314.0164950207513</v>
      </c>
      <c r="BI25" s="313">
        <v>3543.3045582901882</v>
      </c>
      <c r="BJ25" s="313">
        <v>3751.8370408277078</v>
      </c>
      <c r="BK25" s="313">
        <v>4023.5712496848496</v>
      </c>
      <c r="BL25" s="313">
        <v>4291.0350373595056</v>
      </c>
      <c r="BM25" s="313">
        <v>4631.2032007254311</v>
      </c>
      <c r="BN25" s="313">
        <v>4746.9887036167529</v>
      </c>
      <c r="BO25" s="313">
        <v>4857.8982708505418</v>
      </c>
      <c r="BP25" s="313">
        <v>4986.0457831921658</v>
      </c>
      <c r="BQ25" s="313">
        <v>4879.3630424463026</v>
      </c>
      <c r="BR25" s="313">
        <v>4937.1180255072168</v>
      </c>
      <c r="BS25" s="313">
        <v>5002.3520273834929</v>
      </c>
      <c r="BT25" s="313">
        <v>4996.2249065084252</v>
      </c>
      <c r="BU25" s="313">
        <v>5037.5952059965084</v>
      </c>
      <c r="BV25" s="313">
        <v>5170.3763290769957</v>
      </c>
      <c r="BW25" s="313">
        <v>5381.4277499781101</v>
      </c>
      <c r="BX25" s="313">
        <v>5345.8708522599982</v>
      </c>
      <c r="BY25" s="313">
        <v>5307.254480399999</v>
      </c>
      <c r="BZ25" s="313">
        <v>5668.0533127399995</v>
      </c>
      <c r="CA25" s="313">
        <v>6695.9440340099991</v>
      </c>
      <c r="CB25" s="313">
        <v>7741.8583750943253</v>
      </c>
      <c r="CC25" s="313">
        <v>8303.0586658226166</v>
      </c>
      <c r="CD25" s="313">
        <v>8900.0977158675269</v>
      </c>
      <c r="CE25" s="313">
        <v>9250.2068300015944</v>
      </c>
      <c r="CF25" s="313">
        <v>9580.8330155497206</v>
      </c>
      <c r="CG25" s="320">
        <v>9963.6988086035235</v>
      </c>
    </row>
    <row r="26" spans="1:85" ht="15.5" x14ac:dyDescent="0.35">
      <c r="A26" s="316"/>
      <c r="B26" s="319" t="s">
        <v>635</v>
      </c>
      <c r="C26" s="318"/>
      <c r="D26" s="313"/>
      <c r="E26" s="313"/>
      <c r="F26" s="313"/>
      <c r="G26" s="313"/>
      <c r="H26" s="313"/>
      <c r="I26" s="313"/>
      <c r="J26" s="313"/>
      <c r="K26" s="313"/>
      <c r="L26" s="313"/>
      <c r="M26" s="313"/>
      <c r="N26" s="313"/>
      <c r="O26" s="313"/>
      <c r="P26" s="313"/>
      <c r="Q26" s="313"/>
      <c r="R26" s="313"/>
      <c r="S26" s="313"/>
      <c r="T26" s="313"/>
      <c r="U26" s="313"/>
      <c r="V26" s="313"/>
      <c r="W26" s="313"/>
      <c r="X26" s="313"/>
      <c r="Y26" s="313"/>
      <c r="Z26" s="313"/>
      <c r="AA26" s="313"/>
      <c r="AB26" s="313"/>
      <c r="AC26" s="313"/>
      <c r="AD26" s="313"/>
      <c r="AE26" s="313"/>
      <c r="AF26" s="313"/>
      <c r="AG26" s="313"/>
      <c r="AH26" s="313"/>
      <c r="AI26" s="313"/>
      <c r="AJ26" s="313"/>
      <c r="AK26" s="313"/>
      <c r="AL26" s="313"/>
      <c r="AM26" s="313"/>
      <c r="AN26" s="313"/>
      <c r="AO26" s="313"/>
      <c r="AP26" s="313"/>
      <c r="AQ26" s="313"/>
      <c r="AR26" s="313"/>
      <c r="AS26" s="313"/>
      <c r="AT26" s="313"/>
      <c r="AU26" s="313"/>
      <c r="AV26" s="313"/>
      <c r="AW26" s="313"/>
      <c r="AX26" s="313"/>
      <c r="AY26" s="313"/>
      <c r="AZ26" s="313"/>
      <c r="BA26" s="313"/>
      <c r="BB26" s="313"/>
      <c r="BC26" s="313"/>
      <c r="BD26" s="313"/>
      <c r="BE26" s="313"/>
      <c r="BF26" s="313">
        <v>1924.3468366534348</v>
      </c>
      <c r="BG26" s="313">
        <v>2115.6184781101083</v>
      </c>
      <c r="BH26" s="313">
        <v>2301.8289344900122</v>
      </c>
      <c r="BI26" s="313">
        <v>2494.687816117787</v>
      </c>
      <c r="BJ26" s="313">
        <v>2704.5230917525382</v>
      </c>
      <c r="BK26" s="313">
        <v>2971.5924936185493</v>
      </c>
      <c r="BL26" s="313">
        <v>3204.7484653059155</v>
      </c>
      <c r="BM26" s="313">
        <v>3535.9037816202754</v>
      </c>
      <c r="BN26" s="313">
        <v>3725.8220486996515</v>
      </c>
      <c r="BO26" s="313">
        <v>3863.2245252670441</v>
      </c>
      <c r="BP26" s="313">
        <v>4105.8881843512418</v>
      </c>
      <c r="BQ26" s="313">
        <v>4243.3361030653859</v>
      </c>
      <c r="BR26" s="313">
        <v>4458.367146864909</v>
      </c>
      <c r="BS26" s="313">
        <v>4242.5472875185933</v>
      </c>
      <c r="BT26" s="313">
        <v>3985.1976384361301</v>
      </c>
      <c r="BU26" s="313">
        <v>3419.2024859100256</v>
      </c>
      <c r="BV26" s="313">
        <v>3132.0297582812182</v>
      </c>
      <c r="BW26" s="313">
        <v>2942.1079594981434</v>
      </c>
      <c r="BX26" s="313">
        <v>2692.6279642862646</v>
      </c>
      <c r="BY26" s="313">
        <v>2447.9552986930094</v>
      </c>
      <c r="BZ26" s="313">
        <v>2362.7366940666257</v>
      </c>
      <c r="CA26" s="313">
        <v>2432.4838724213591</v>
      </c>
      <c r="CB26" s="313">
        <v>2334.5814474015901</v>
      </c>
      <c r="CC26" s="313">
        <v>2185.4971120168148</v>
      </c>
      <c r="CD26" s="313">
        <v>2053.0152899407876</v>
      </c>
      <c r="CE26" s="313">
        <v>1890.1194292726173</v>
      </c>
      <c r="CF26" s="313">
        <v>1684.5842229623458</v>
      </c>
      <c r="CG26" s="320">
        <v>1410.3353176539686</v>
      </c>
    </row>
    <row r="27" spans="1:85" ht="15.5" x14ac:dyDescent="0.35">
      <c r="A27" s="316"/>
      <c r="B27" s="319" t="s">
        <v>413</v>
      </c>
      <c r="C27" s="318"/>
      <c r="D27" s="313"/>
      <c r="E27" s="313"/>
      <c r="F27" s="313"/>
      <c r="G27" s="313"/>
      <c r="H27" s="313"/>
      <c r="I27" s="313"/>
      <c r="J27" s="313"/>
      <c r="K27" s="313"/>
      <c r="L27" s="313"/>
      <c r="M27" s="313"/>
      <c r="N27" s="313"/>
      <c r="O27" s="313"/>
      <c r="P27" s="313"/>
      <c r="Q27" s="313"/>
      <c r="R27" s="313"/>
      <c r="S27" s="313"/>
      <c r="T27" s="313"/>
      <c r="U27" s="313"/>
      <c r="V27" s="313"/>
      <c r="W27" s="313"/>
      <c r="X27" s="313"/>
      <c r="Y27" s="313"/>
      <c r="Z27" s="313"/>
      <c r="AA27" s="313"/>
      <c r="AB27" s="313"/>
      <c r="AC27" s="313"/>
      <c r="AD27" s="313"/>
      <c r="AE27" s="313"/>
      <c r="AF27" s="313"/>
      <c r="AG27" s="313"/>
      <c r="AH27" s="313"/>
      <c r="AI27" s="313"/>
      <c r="AJ27" s="313"/>
      <c r="AK27" s="313"/>
      <c r="AL27" s="313"/>
      <c r="AM27" s="313"/>
      <c r="AN27" s="313"/>
      <c r="AO27" s="313"/>
      <c r="AP27" s="313"/>
      <c r="AQ27" s="313"/>
      <c r="AR27" s="313"/>
      <c r="AS27" s="313"/>
      <c r="AT27" s="313"/>
      <c r="AU27" s="313"/>
      <c r="AV27" s="313"/>
      <c r="AW27" s="313"/>
      <c r="AX27" s="313"/>
      <c r="AY27" s="313"/>
      <c r="AZ27" s="313"/>
      <c r="BA27" s="313"/>
      <c r="BB27" s="313"/>
      <c r="BC27" s="313"/>
      <c r="BD27" s="313"/>
      <c r="BE27" s="313"/>
      <c r="BF27" s="313">
        <v>0</v>
      </c>
      <c r="BG27" s="313">
        <v>0</v>
      </c>
      <c r="BH27" s="313">
        <v>0</v>
      </c>
      <c r="BI27" s="313">
        <v>0</v>
      </c>
      <c r="BJ27" s="313">
        <v>0</v>
      </c>
      <c r="BK27" s="313">
        <v>0</v>
      </c>
      <c r="BL27" s="313">
        <v>0</v>
      </c>
      <c r="BM27" s="313">
        <v>0</v>
      </c>
      <c r="BN27" s="313">
        <v>0</v>
      </c>
      <c r="BO27" s="313">
        <v>0</v>
      </c>
      <c r="BP27" s="313">
        <v>0</v>
      </c>
      <c r="BQ27" s="313">
        <v>0</v>
      </c>
      <c r="BR27" s="313">
        <v>0</v>
      </c>
      <c r="BS27" s="313">
        <v>0</v>
      </c>
      <c r="BT27" s="313">
        <v>0</v>
      </c>
      <c r="BU27" s="313">
        <v>0</v>
      </c>
      <c r="BV27" s="313">
        <v>0</v>
      </c>
      <c r="BW27" s="313">
        <v>0</v>
      </c>
      <c r="BX27" s="313">
        <v>0</v>
      </c>
      <c r="BY27" s="313">
        <v>0</v>
      </c>
      <c r="BZ27" s="313">
        <v>0</v>
      </c>
      <c r="CA27" s="313">
        <v>0</v>
      </c>
      <c r="CB27" s="313">
        <v>0</v>
      </c>
      <c r="CC27" s="313">
        <v>0</v>
      </c>
      <c r="CD27" s="313">
        <v>0</v>
      </c>
      <c r="CE27" s="313">
        <v>0</v>
      </c>
      <c r="CF27" s="313">
        <v>0</v>
      </c>
      <c r="CG27" s="320">
        <v>0</v>
      </c>
    </row>
    <row r="28" spans="1:85" ht="15.5" x14ac:dyDescent="0.35">
      <c r="A28" s="316"/>
      <c r="B28" s="319" t="s">
        <v>420</v>
      </c>
      <c r="C28" s="318"/>
      <c r="D28" s="313"/>
      <c r="E28" s="313"/>
      <c r="F28" s="313"/>
      <c r="G28" s="313"/>
      <c r="H28" s="313"/>
      <c r="I28" s="313"/>
      <c r="J28" s="313"/>
      <c r="K28" s="313"/>
      <c r="L28" s="313"/>
      <c r="M28" s="313"/>
      <c r="N28" s="313"/>
      <c r="O28" s="313"/>
      <c r="P28" s="313"/>
      <c r="Q28" s="313"/>
      <c r="R28" s="313"/>
      <c r="S28" s="313"/>
      <c r="T28" s="313"/>
      <c r="U28" s="313"/>
      <c r="V28" s="313"/>
      <c r="W28" s="313"/>
      <c r="X28" s="313"/>
      <c r="Y28" s="313"/>
      <c r="Z28" s="313"/>
      <c r="AA28" s="313"/>
      <c r="AB28" s="313"/>
      <c r="AC28" s="313"/>
      <c r="AD28" s="313"/>
      <c r="AE28" s="313"/>
      <c r="AF28" s="313"/>
      <c r="AG28" s="313"/>
      <c r="AH28" s="313"/>
      <c r="AI28" s="313"/>
      <c r="AJ28" s="313"/>
      <c r="AK28" s="313"/>
      <c r="AL28" s="313"/>
      <c r="AM28" s="313"/>
      <c r="AN28" s="313"/>
      <c r="AO28" s="313"/>
      <c r="AP28" s="313"/>
      <c r="AQ28" s="313"/>
      <c r="AR28" s="313"/>
      <c r="AS28" s="313"/>
      <c r="AT28" s="313"/>
      <c r="AU28" s="313"/>
      <c r="AV28" s="313"/>
      <c r="AW28" s="313"/>
      <c r="AX28" s="313"/>
      <c r="AY28" s="313"/>
      <c r="AZ28" s="313"/>
      <c r="BA28" s="313"/>
      <c r="BB28" s="313"/>
      <c r="BC28" s="313"/>
      <c r="BD28" s="313"/>
      <c r="BE28" s="313"/>
      <c r="BF28" s="313" t="s">
        <v>614</v>
      </c>
      <c r="BG28" s="313" t="s">
        <v>614</v>
      </c>
      <c r="BH28" s="313" t="s">
        <v>614</v>
      </c>
      <c r="BI28" s="313" t="s">
        <v>614</v>
      </c>
      <c r="BJ28" s="313" t="s">
        <v>614</v>
      </c>
      <c r="BK28" s="313" t="s">
        <v>614</v>
      </c>
      <c r="BL28" s="313" t="s">
        <v>614</v>
      </c>
      <c r="BM28" s="313" t="s">
        <v>614</v>
      </c>
      <c r="BN28" s="313" t="s">
        <v>614</v>
      </c>
      <c r="BO28" s="313" t="s">
        <v>614</v>
      </c>
      <c r="BP28" s="313" t="s">
        <v>614</v>
      </c>
      <c r="BQ28" s="313">
        <v>14.866828625617664</v>
      </c>
      <c r="BR28" s="313">
        <v>128.38229163543059</v>
      </c>
      <c r="BS28" s="313">
        <v>125.17692108113887</v>
      </c>
      <c r="BT28" s="313">
        <v>428.73504842716466</v>
      </c>
      <c r="BU28" s="313">
        <v>910.19641813042097</v>
      </c>
      <c r="BV28" s="313">
        <v>1117.6227032140916</v>
      </c>
      <c r="BW28" s="313">
        <v>1695.1606131873127</v>
      </c>
      <c r="BX28" s="313">
        <v>1865.1043381177897</v>
      </c>
      <c r="BY28" s="313">
        <v>2220.1436346198821</v>
      </c>
      <c r="BZ28" s="313">
        <v>2653.7299319313047</v>
      </c>
      <c r="CA28" s="313">
        <v>3352.7161668784474</v>
      </c>
      <c r="CB28" s="313">
        <v>4073.6411666706263</v>
      </c>
      <c r="CC28" s="313">
        <v>4592.4633502281258</v>
      </c>
      <c r="CD28" s="313">
        <v>4998.8378912714179</v>
      </c>
      <c r="CE28" s="313">
        <v>5244.1956428732756</v>
      </c>
      <c r="CF28" s="313">
        <v>5872.9469258139452</v>
      </c>
      <c r="CG28" s="320">
        <v>6927.3178124074757</v>
      </c>
    </row>
    <row r="29" spans="1:85" ht="18.649999999999999" customHeight="1" x14ac:dyDescent="0.35">
      <c r="A29" s="316"/>
      <c r="B29" s="317" t="s">
        <v>591</v>
      </c>
      <c r="C29" s="318"/>
      <c r="D29" s="313"/>
      <c r="E29" s="313"/>
      <c r="F29" s="313"/>
      <c r="G29" s="313"/>
      <c r="H29" s="313"/>
      <c r="I29" s="313"/>
      <c r="J29" s="313"/>
      <c r="K29" s="313"/>
      <c r="L29" s="313"/>
      <c r="M29" s="313"/>
      <c r="N29" s="313"/>
      <c r="O29" s="313"/>
      <c r="P29" s="313"/>
      <c r="Q29" s="313"/>
      <c r="R29" s="313"/>
      <c r="S29" s="313"/>
      <c r="T29" s="313"/>
      <c r="U29" s="313"/>
      <c r="V29" s="313"/>
      <c r="W29" s="313"/>
      <c r="X29" s="313"/>
      <c r="Y29" s="313"/>
      <c r="Z29" s="313"/>
      <c r="AA29" s="313"/>
      <c r="AB29" s="313"/>
      <c r="AC29" s="313"/>
      <c r="AD29" s="313"/>
      <c r="AE29" s="313"/>
      <c r="AF29" s="313"/>
      <c r="AG29" s="313"/>
      <c r="AH29" s="313"/>
      <c r="AI29" s="313"/>
      <c r="AJ29" s="313"/>
      <c r="AK29" s="313"/>
      <c r="AL29" s="313"/>
      <c r="AM29" s="313"/>
      <c r="AN29" s="313"/>
      <c r="AO29" s="313"/>
      <c r="AP29" s="313"/>
      <c r="AQ29" s="313"/>
      <c r="AR29" s="313"/>
      <c r="AS29" s="313"/>
      <c r="AT29" s="313"/>
      <c r="AU29" s="313"/>
      <c r="AV29" s="313"/>
      <c r="AW29" s="313"/>
      <c r="AX29" s="313"/>
      <c r="AY29" s="313"/>
      <c r="AZ29" s="313"/>
      <c r="BA29" s="313"/>
      <c r="BB29" s="313"/>
      <c r="BC29" s="313"/>
      <c r="BD29" s="313"/>
      <c r="BE29" s="313"/>
      <c r="BF29" s="313">
        <f t="shared" ref="BF29:CG29" si="8">SUM(BF30:BF32)</f>
        <v>144.22438516272246</v>
      </c>
      <c r="BG29" s="313">
        <f t="shared" si="8"/>
        <v>150.96826553539856</v>
      </c>
      <c r="BH29" s="313">
        <f t="shared" si="8"/>
        <v>110.37506927375988</v>
      </c>
      <c r="BI29" s="313">
        <f t="shared" si="8"/>
        <v>113.86014075550148</v>
      </c>
      <c r="BJ29" s="313">
        <f t="shared" si="8"/>
        <v>120.27818045885873</v>
      </c>
      <c r="BK29" s="313">
        <f t="shared" si="8"/>
        <v>178.95694254755253</v>
      </c>
      <c r="BL29" s="313">
        <f t="shared" si="8"/>
        <v>156.60547047030221</v>
      </c>
      <c r="BM29" s="313">
        <f t="shared" si="8"/>
        <v>163.5139235896323</v>
      </c>
      <c r="BN29" s="313">
        <f t="shared" si="8"/>
        <v>151.91639982953399</v>
      </c>
      <c r="BO29" s="313">
        <f t="shared" si="8"/>
        <v>151.56049255757216</v>
      </c>
      <c r="BP29" s="313">
        <f t="shared" si="8"/>
        <v>142.82205978500161</v>
      </c>
      <c r="BQ29" s="313">
        <f t="shared" si="8"/>
        <v>129.58325551328193</v>
      </c>
      <c r="BR29" s="313">
        <f t="shared" si="8"/>
        <v>124.00900276048282</v>
      </c>
      <c r="BS29" s="313">
        <f t="shared" si="8"/>
        <v>115.01042357474567</v>
      </c>
      <c r="BT29" s="313">
        <f t="shared" si="8"/>
        <v>108.23632857824337</v>
      </c>
      <c r="BU29" s="313">
        <f t="shared" si="8"/>
        <v>94.62568687113837</v>
      </c>
      <c r="BV29" s="313">
        <f t="shared" si="8"/>
        <v>86.625972806750895</v>
      </c>
      <c r="BW29" s="313">
        <f t="shared" si="8"/>
        <v>80.233580571424838</v>
      </c>
      <c r="BX29" s="313">
        <f t="shared" si="8"/>
        <v>71.893421583468523</v>
      </c>
      <c r="BY29" s="313">
        <f t="shared" si="8"/>
        <v>62.260187286584021</v>
      </c>
      <c r="BZ29" s="313">
        <f t="shared" si="8"/>
        <v>58.278141023782517</v>
      </c>
      <c r="CA29" s="313">
        <f t="shared" si="8"/>
        <v>56.333228858904526</v>
      </c>
      <c r="CB29" s="313">
        <f t="shared" si="8"/>
        <v>54.017857234172375</v>
      </c>
      <c r="CC29" s="313">
        <f t="shared" si="8"/>
        <v>48.489198869056509</v>
      </c>
      <c r="CD29" s="313">
        <f t="shared" si="8"/>
        <v>43.469357745492466</v>
      </c>
      <c r="CE29" s="313">
        <f t="shared" si="8"/>
        <v>37.415692293061035</v>
      </c>
      <c r="CF29" s="313">
        <f t="shared" si="8"/>
        <v>30.960461844094279</v>
      </c>
      <c r="CG29" s="320">
        <f t="shared" si="8"/>
        <v>24.333533976976245</v>
      </c>
    </row>
    <row r="30" spans="1:85" ht="15.5" x14ac:dyDescent="0.35">
      <c r="A30" s="324"/>
      <c r="B30" s="325" t="s">
        <v>406</v>
      </c>
      <c r="C30" s="318"/>
      <c r="D30" s="313"/>
      <c r="E30" s="313"/>
      <c r="F30" s="313"/>
      <c r="G30" s="313"/>
      <c r="H30" s="313"/>
      <c r="I30" s="313"/>
      <c r="J30" s="313"/>
      <c r="K30" s="313"/>
      <c r="L30" s="313"/>
      <c r="M30" s="313"/>
      <c r="N30" s="313"/>
      <c r="O30" s="313"/>
      <c r="P30" s="313"/>
      <c r="Q30" s="313"/>
      <c r="R30" s="313"/>
      <c r="S30" s="313"/>
      <c r="T30" s="313"/>
      <c r="U30" s="313"/>
      <c r="V30" s="313"/>
      <c r="W30" s="313"/>
      <c r="X30" s="313"/>
      <c r="Y30" s="313"/>
      <c r="Z30" s="313"/>
      <c r="AA30" s="313"/>
      <c r="AB30" s="313"/>
      <c r="AC30" s="313"/>
      <c r="AD30" s="313"/>
      <c r="AE30" s="313"/>
      <c r="AF30" s="313"/>
      <c r="AG30" s="313"/>
      <c r="AH30" s="313"/>
      <c r="AI30" s="313"/>
      <c r="AJ30" s="313"/>
      <c r="AK30" s="313"/>
      <c r="AL30" s="313"/>
      <c r="AM30" s="313"/>
      <c r="AN30" s="313"/>
      <c r="AO30" s="313"/>
      <c r="AP30" s="313"/>
      <c r="AQ30" s="313"/>
      <c r="AR30" s="313"/>
      <c r="AS30" s="313"/>
      <c r="AT30" s="313"/>
      <c r="AU30" s="313"/>
      <c r="AV30" s="313"/>
      <c r="AW30" s="313"/>
      <c r="AX30" s="313"/>
      <c r="AY30" s="313"/>
      <c r="AZ30" s="313"/>
      <c r="BA30" s="313"/>
      <c r="BB30" s="313"/>
      <c r="BC30" s="313"/>
      <c r="BD30" s="313"/>
      <c r="BE30" s="313"/>
      <c r="BF30" s="313">
        <v>0</v>
      </c>
      <c r="BG30" s="313">
        <v>0</v>
      </c>
      <c r="BH30" s="313">
        <v>0</v>
      </c>
      <c r="BI30" s="313">
        <v>0</v>
      </c>
      <c r="BJ30" s="313">
        <v>0</v>
      </c>
      <c r="BK30" s="313">
        <v>0</v>
      </c>
      <c r="BL30" s="313">
        <v>0</v>
      </c>
      <c r="BM30" s="313">
        <v>0</v>
      </c>
      <c r="BN30" s="313">
        <v>0</v>
      </c>
      <c r="BO30" s="313">
        <v>0</v>
      </c>
      <c r="BP30" s="313">
        <v>0</v>
      </c>
      <c r="BQ30" s="313">
        <v>0</v>
      </c>
      <c r="BR30" s="313">
        <v>0</v>
      </c>
      <c r="BS30" s="313">
        <v>0</v>
      </c>
      <c r="BT30" s="313">
        <v>0</v>
      </c>
      <c r="BU30" s="313">
        <v>0</v>
      </c>
      <c r="BV30" s="313">
        <v>0</v>
      </c>
      <c r="BW30" s="313">
        <v>0</v>
      </c>
      <c r="BX30" s="313">
        <v>0</v>
      </c>
      <c r="BY30" s="313">
        <v>0</v>
      </c>
      <c r="BZ30" s="313">
        <v>0</v>
      </c>
      <c r="CA30" s="313">
        <v>0</v>
      </c>
      <c r="CB30" s="313">
        <v>0</v>
      </c>
      <c r="CC30" s="313">
        <v>0</v>
      </c>
      <c r="CD30" s="313">
        <v>0</v>
      </c>
      <c r="CE30" s="313">
        <v>0</v>
      </c>
      <c r="CF30" s="313">
        <v>0</v>
      </c>
      <c r="CG30" s="320">
        <v>0</v>
      </c>
    </row>
    <row r="31" spans="1:85" ht="15.5" x14ac:dyDescent="0.35">
      <c r="A31" s="324"/>
      <c r="B31" s="290" t="s">
        <v>424</v>
      </c>
      <c r="C31" s="318"/>
      <c r="D31" s="313"/>
      <c r="E31" s="313"/>
      <c r="F31" s="313"/>
      <c r="G31" s="313"/>
      <c r="H31" s="313"/>
      <c r="I31" s="313"/>
      <c r="J31" s="313"/>
      <c r="K31" s="313"/>
      <c r="L31" s="313"/>
      <c r="M31" s="313"/>
      <c r="N31" s="313"/>
      <c r="O31" s="313"/>
      <c r="P31" s="313"/>
      <c r="Q31" s="313"/>
      <c r="R31" s="313"/>
      <c r="S31" s="313"/>
      <c r="T31" s="313"/>
      <c r="U31" s="313"/>
      <c r="V31" s="313"/>
      <c r="W31" s="313"/>
      <c r="X31" s="313"/>
      <c r="Y31" s="313"/>
      <c r="Z31" s="313"/>
      <c r="AA31" s="313"/>
      <c r="AB31" s="313"/>
      <c r="AC31" s="313"/>
      <c r="AD31" s="313"/>
      <c r="AE31" s="313"/>
      <c r="AF31" s="313"/>
      <c r="AG31" s="313"/>
      <c r="AH31" s="313"/>
      <c r="AI31" s="313"/>
      <c r="AJ31" s="313"/>
      <c r="AK31" s="313"/>
      <c r="AL31" s="313"/>
      <c r="AM31" s="313"/>
      <c r="AN31" s="313"/>
      <c r="AO31" s="313"/>
      <c r="AP31" s="313"/>
      <c r="AQ31" s="313"/>
      <c r="AR31" s="313"/>
      <c r="AS31" s="313"/>
      <c r="AT31" s="313"/>
      <c r="AU31" s="313"/>
      <c r="AV31" s="313"/>
      <c r="AW31" s="313"/>
      <c r="AX31" s="313"/>
      <c r="AY31" s="313"/>
      <c r="AZ31" s="313"/>
      <c r="BA31" s="313"/>
      <c r="BB31" s="313"/>
      <c r="BC31" s="313"/>
      <c r="BD31" s="313"/>
      <c r="BE31" s="313"/>
      <c r="BF31" s="313">
        <v>144.22438516272246</v>
      </c>
      <c r="BG31" s="313">
        <v>150.96826553539856</v>
      </c>
      <c r="BH31" s="313">
        <v>110.37506927375988</v>
      </c>
      <c r="BI31" s="313">
        <v>113.86014075550148</v>
      </c>
      <c r="BJ31" s="313">
        <v>120.27818045885873</v>
      </c>
      <c r="BK31" s="313">
        <v>178.95694254755253</v>
      </c>
      <c r="BL31" s="313">
        <v>156.60547047030221</v>
      </c>
      <c r="BM31" s="313">
        <v>163.5139235896323</v>
      </c>
      <c r="BN31" s="313">
        <v>151.91639982953399</v>
      </c>
      <c r="BO31" s="313">
        <v>151.56049255757216</v>
      </c>
      <c r="BP31" s="313">
        <v>142.82205978500161</v>
      </c>
      <c r="BQ31" s="313">
        <v>129.58325551328193</v>
      </c>
      <c r="BR31" s="313">
        <v>124.00900276048282</v>
      </c>
      <c r="BS31" s="313">
        <v>115.01042357474567</v>
      </c>
      <c r="BT31" s="313">
        <v>108.23632857824337</v>
      </c>
      <c r="BU31" s="313">
        <v>94.62568687113837</v>
      </c>
      <c r="BV31" s="313">
        <v>86.625972806750895</v>
      </c>
      <c r="BW31" s="313">
        <v>80.233580571424838</v>
      </c>
      <c r="BX31" s="313">
        <v>71.893421583468523</v>
      </c>
      <c r="BY31" s="313">
        <v>62.260187286584021</v>
      </c>
      <c r="BZ31" s="313">
        <v>58.278141023782517</v>
      </c>
      <c r="CA31" s="313">
        <v>56.333228858904526</v>
      </c>
      <c r="CB31" s="313">
        <v>54.017857234172375</v>
      </c>
      <c r="CC31" s="313">
        <v>48.489198869056509</v>
      </c>
      <c r="CD31" s="313">
        <v>43.469357745492466</v>
      </c>
      <c r="CE31" s="313">
        <v>37.415692293061035</v>
      </c>
      <c r="CF31" s="313">
        <v>30.960461844094279</v>
      </c>
      <c r="CG31" s="320">
        <v>24.333533976976245</v>
      </c>
    </row>
    <row r="32" spans="1:85" ht="15.5" x14ac:dyDescent="0.35">
      <c r="B32" s="325" t="s">
        <v>425</v>
      </c>
      <c r="D32" s="313"/>
      <c r="E32" s="313"/>
      <c r="F32" s="313"/>
      <c r="G32" s="313"/>
      <c r="H32" s="313"/>
      <c r="I32" s="313"/>
      <c r="J32" s="313"/>
      <c r="K32" s="313"/>
      <c r="L32" s="313"/>
      <c r="M32" s="313"/>
      <c r="N32" s="313"/>
      <c r="O32" s="313"/>
      <c r="P32" s="313"/>
      <c r="Q32" s="313"/>
      <c r="R32" s="313"/>
      <c r="S32" s="313"/>
      <c r="T32" s="313"/>
      <c r="U32" s="313"/>
      <c r="V32" s="313"/>
      <c r="W32" s="313"/>
      <c r="X32" s="313"/>
      <c r="Y32" s="313"/>
      <c r="Z32" s="313"/>
      <c r="AA32" s="313"/>
      <c r="AB32" s="313"/>
      <c r="AC32" s="313"/>
      <c r="AD32" s="313"/>
      <c r="AE32" s="313"/>
      <c r="AF32" s="313"/>
      <c r="AG32" s="313"/>
      <c r="AH32" s="313"/>
      <c r="AI32" s="313"/>
      <c r="AJ32" s="313"/>
      <c r="AK32" s="313"/>
      <c r="AL32" s="313"/>
      <c r="AM32" s="313"/>
      <c r="AN32" s="313"/>
      <c r="AO32" s="313"/>
      <c r="AP32" s="313"/>
      <c r="AQ32" s="313"/>
      <c r="AR32" s="313"/>
      <c r="AS32" s="313"/>
      <c r="AT32" s="313"/>
      <c r="AU32" s="313"/>
      <c r="AV32" s="313"/>
      <c r="AW32" s="313"/>
      <c r="AX32" s="313"/>
      <c r="AY32" s="313"/>
      <c r="AZ32" s="313"/>
      <c r="BA32" s="313"/>
      <c r="BB32" s="313"/>
      <c r="BC32" s="313"/>
      <c r="BD32" s="313"/>
      <c r="BE32" s="313"/>
      <c r="BF32" s="313">
        <v>0</v>
      </c>
      <c r="BG32" s="313">
        <v>0</v>
      </c>
      <c r="BH32" s="313">
        <v>0</v>
      </c>
      <c r="BI32" s="313">
        <v>0</v>
      </c>
      <c r="BJ32" s="313">
        <v>0</v>
      </c>
      <c r="BK32" s="313">
        <v>0</v>
      </c>
      <c r="BL32" s="313">
        <v>0</v>
      </c>
      <c r="BM32" s="313">
        <v>0</v>
      </c>
      <c r="BN32" s="313">
        <v>0</v>
      </c>
      <c r="BO32" s="313">
        <v>0</v>
      </c>
      <c r="BP32" s="313">
        <v>0</v>
      </c>
      <c r="BQ32" s="313">
        <v>0</v>
      </c>
      <c r="BR32" s="313">
        <v>0</v>
      </c>
      <c r="BS32" s="313">
        <v>0</v>
      </c>
      <c r="BT32" s="313">
        <v>0</v>
      </c>
      <c r="BU32" s="313">
        <v>0</v>
      </c>
      <c r="BV32" s="313">
        <v>0</v>
      </c>
      <c r="BW32" s="313">
        <v>0</v>
      </c>
      <c r="BX32" s="313">
        <v>0</v>
      </c>
      <c r="BY32" s="313">
        <v>0</v>
      </c>
      <c r="BZ32" s="313">
        <v>0</v>
      </c>
      <c r="CA32" s="313">
        <v>0</v>
      </c>
      <c r="CB32" s="313">
        <v>0</v>
      </c>
      <c r="CC32" s="313">
        <v>0</v>
      </c>
      <c r="CD32" s="313">
        <v>0</v>
      </c>
      <c r="CE32" s="313">
        <v>0</v>
      </c>
      <c r="CF32" s="313">
        <v>0</v>
      </c>
      <c r="CG32" s="320">
        <v>0</v>
      </c>
    </row>
    <row r="33" spans="1:85" ht="32.5" customHeight="1" x14ac:dyDescent="0.35">
      <c r="A33" s="316"/>
      <c r="B33" s="286" t="s">
        <v>596</v>
      </c>
      <c r="C33" s="322"/>
      <c r="D33" s="313"/>
      <c r="E33" s="313"/>
      <c r="F33" s="313"/>
      <c r="G33" s="313"/>
      <c r="H33" s="313"/>
      <c r="I33" s="313"/>
      <c r="J33" s="313"/>
      <c r="K33" s="313"/>
      <c r="L33" s="313"/>
      <c r="M33" s="313"/>
      <c r="N33" s="313"/>
      <c r="O33" s="313"/>
      <c r="P33" s="313"/>
      <c r="Q33" s="313"/>
      <c r="R33" s="313"/>
      <c r="S33" s="313"/>
      <c r="T33" s="313"/>
      <c r="U33" s="313"/>
      <c r="V33" s="313"/>
      <c r="W33" s="313"/>
      <c r="X33" s="313"/>
      <c r="Y33" s="313"/>
      <c r="Z33" s="313"/>
      <c r="AA33" s="313"/>
      <c r="AB33" s="313"/>
      <c r="AC33" s="313"/>
      <c r="AD33" s="313"/>
      <c r="AE33" s="313"/>
      <c r="AF33" s="313"/>
      <c r="AG33" s="313"/>
      <c r="AH33" s="312"/>
      <c r="AI33" s="312"/>
      <c r="AJ33" s="312"/>
      <c r="AK33" s="312"/>
      <c r="AL33" s="312"/>
      <c r="AM33" s="312"/>
      <c r="AN33" s="312"/>
      <c r="AO33" s="312"/>
      <c r="AP33" s="312"/>
      <c r="AQ33" s="312"/>
      <c r="AR33" s="312"/>
      <c r="AS33" s="312"/>
      <c r="AT33" s="312"/>
      <c r="AU33" s="312"/>
      <c r="AV33" s="312"/>
      <c r="AW33" s="312"/>
      <c r="AX33" s="312"/>
      <c r="AY33" s="312"/>
      <c r="AZ33" s="312"/>
      <c r="BA33" s="312"/>
      <c r="BB33" s="312"/>
      <c r="BC33" s="312"/>
      <c r="BD33" s="312"/>
      <c r="BE33" s="312"/>
      <c r="BF33" s="312">
        <f t="shared" ref="BF33:CG33" si="9">SUM(BF34+BF36+BF42)</f>
        <v>22110.14812451242</v>
      </c>
      <c r="BG33" s="312">
        <f t="shared" si="9"/>
        <v>22922.373052459174</v>
      </c>
      <c r="BH33" s="312">
        <f t="shared" si="9"/>
        <v>23230.4108941913</v>
      </c>
      <c r="BI33" s="312">
        <f t="shared" si="9"/>
        <v>23922.986486573645</v>
      </c>
      <c r="BJ33" s="312">
        <f t="shared" si="9"/>
        <v>24703.749142989574</v>
      </c>
      <c r="BK33" s="312">
        <f t="shared" si="9"/>
        <v>26324.102307473822</v>
      </c>
      <c r="BL33" s="312">
        <f t="shared" si="9"/>
        <v>27321.427409091797</v>
      </c>
      <c r="BM33" s="312">
        <f t="shared" si="9"/>
        <v>29387.34449764085</v>
      </c>
      <c r="BN33" s="312">
        <f t="shared" si="9"/>
        <v>30138.712354193085</v>
      </c>
      <c r="BO33" s="312">
        <f t="shared" si="9"/>
        <v>31222.795705788951</v>
      </c>
      <c r="BP33" s="312">
        <f t="shared" si="9"/>
        <v>32490.283092028949</v>
      </c>
      <c r="BQ33" s="312">
        <f t="shared" si="9"/>
        <v>33136.60572479543</v>
      </c>
      <c r="BR33" s="312">
        <f t="shared" si="9"/>
        <v>35578.947796274231</v>
      </c>
      <c r="BS33" s="312">
        <f t="shared" si="9"/>
        <v>37481.586220251644</v>
      </c>
      <c r="BT33" s="312">
        <f t="shared" si="9"/>
        <v>38400.351204734223</v>
      </c>
      <c r="BU33" s="312">
        <f t="shared" si="9"/>
        <v>40470.04192745965</v>
      </c>
      <c r="BV33" s="312">
        <f t="shared" si="9"/>
        <v>42029.048343027011</v>
      </c>
      <c r="BW33" s="312">
        <f t="shared" si="9"/>
        <v>44139.300338639085</v>
      </c>
      <c r="BX33" s="312">
        <f t="shared" si="9"/>
        <v>47923.895181027794</v>
      </c>
      <c r="BY33" s="312">
        <f t="shared" si="9"/>
        <v>50895.034104467893</v>
      </c>
      <c r="BZ33" s="312">
        <f t="shared" si="9"/>
        <v>55579.182468351588</v>
      </c>
      <c r="CA33" s="312">
        <f t="shared" si="9"/>
        <v>65847.835304685985</v>
      </c>
      <c r="CB33" s="312">
        <f t="shared" si="9"/>
        <v>75565.951822721385</v>
      </c>
      <c r="CC33" s="312">
        <f t="shared" si="9"/>
        <v>81160.985560771631</v>
      </c>
      <c r="CD33" s="312">
        <f t="shared" si="9"/>
        <v>86860.516901823023</v>
      </c>
      <c r="CE33" s="312">
        <f t="shared" si="9"/>
        <v>90124.910399746906</v>
      </c>
      <c r="CF33" s="312">
        <f t="shared" si="9"/>
        <v>93473.483018405561</v>
      </c>
      <c r="CG33" s="326">
        <f t="shared" si="9"/>
        <v>97722.325215612931</v>
      </c>
    </row>
    <row r="34" spans="1:85" ht="29.5" customHeight="1" x14ac:dyDescent="0.35">
      <c r="A34" s="316"/>
      <c r="B34" s="311" t="s">
        <v>634</v>
      </c>
      <c r="C34" s="318"/>
      <c r="D34" s="313"/>
      <c r="E34" s="313"/>
      <c r="F34" s="313"/>
      <c r="G34" s="313"/>
      <c r="H34" s="313"/>
      <c r="I34" s="313"/>
      <c r="J34" s="313"/>
      <c r="K34" s="313"/>
      <c r="L34" s="313"/>
      <c r="M34" s="313"/>
      <c r="N34" s="313"/>
      <c r="O34" s="313"/>
      <c r="P34" s="313"/>
      <c r="Q34" s="313"/>
      <c r="R34" s="313"/>
      <c r="S34" s="313"/>
      <c r="T34" s="313"/>
      <c r="U34" s="313"/>
      <c r="V34" s="313"/>
      <c r="W34" s="313"/>
      <c r="X34" s="313"/>
      <c r="Y34" s="313"/>
      <c r="Z34" s="313"/>
      <c r="AA34" s="313"/>
      <c r="AB34" s="313"/>
      <c r="AC34" s="313"/>
      <c r="AD34" s="313"/>
      <c r="AE34" s="313"/>
      <c r="AF34" s="313"/>
      <c r="AG34" s="313"/>
      <c r="AH34" s="313"/>
      <c r="AI34" s="313"/>
      <c r="AJ34" s="313"/>
      <c r="AK34" s="313"/>
      <c r="AL34" s="313"/>
      <c r="AM34" s="313"/>
      <c r="AN34" s="313"/>
      <c r="AO34" s="313"/>
      <c r="AP34" s="313"/>
      <c r="AQ34" s="313"/>
      <c r="AR34" s="313"/>
      <c r="AS34" s="313"/>
      <c r="AT34" s="313"/>
      <c r="AU34" s="313"/>
      <c r="AV34" s="313"/>
      <c r="AW34" s="313"/>
      <c r="AX34" s="313"/>
      <c r="AY34" s="313"/>
      <c r="AZ34" s="313"/>
      <c r="BA34" s="313"/>
      <c r="BB34" s="313"/>
      <c r="BC34" s="313"/>
      <c r="BD34" s="313"/>
      <c r="BE34" s="313"/>
      <c r="BF34" s="313">
        <f t="shared" ref="BF34:CG34" si="10">SUM(BF35)</f>
        <v>690.44271132894642</v>
      </c>
      <c r="BG34" s="313">
        <f t="shared" si="10"/>
        <v>719.5016457032948</v>
      </c>
      <c r="BH34" s="313">
        <f t="shared" si="10"/>
        <v>764.0410171291486</v>
      </c>
      <c r="BI34" s="313">
        <f t="shared" si="10"/>
        <v>838.94585151060733</v>
      </c>
      <c r="BJ34" s="313">
        <f t="shared" si="10"/>
        <v>884.09676018630137</v>
      </c>
      <c r="BK34" s="313">
        <f t="shared" si="10"/>
        <v>946.70173394029405</v>
      </c>
      <c r="BL34" s="313">
        <f t="shared" si="10"/>
        <v>1008.8216511390754</v>
      </c>
      <c r="BM34" s="313">
        <f t="shared" si="10"/>
        <v>1089.391707435587</v>
      </c>
      <c r="BN34" s="313">
        <f t="shared" si="10"/>
        <v>1116.9218850251939</v>
      </c>
      <c r="BO34" s="313">
        <f t="shared" si="10"/>
        <v>1205.3072554748342</v>
      </c>
      <c r="BP34" s="313">
        <f t="shared" si="10"/>
        <v>1276.4214242752109</v>
      </c>
      <c r="BQ34" s="313">
        <f t="shared" si="10"/>
        <v>1345.0133969573189</v>
      </c>
      <c r="BR34" s="313">
        <f t="shared" si="10"/>
        <v>1579.4492598804859</v>
      </c>
      <c r="BS34" s="313">
        <f t="shared" si="10"/>
        <v>1687.7597736974262</v>
      </c>
      <c r="BT34" s="313">
        <f t="shared" si="10"/>
        <v>1745.3916532070889</v>
      </c>
      <c r="BU34" s="313">
        <f t="shared" si="10"/>
        <v>1808.1107948590625</v>
      </c>
      <c r="BV34" s="313">
        <f t="shared" si="10"/>
        <v>1944.9043992645175</v>
      </c>
      <c r="BW34" s="313">
        <f t="shared" si="10"/>
        <v>2116.322368275301</v>
      </c>
      <c r="BX34" s="313">
        <f t="shared" si="10"/>
        <v>2245.8835014780443</v>
      </c>
      <c r="BY34" s="313">
        <f t="shared" si="10"/>
        <v>2446.6424104537009</v>
      </c>
      <c r="BZ34" s="313">
        <f t="shared" si="10"/>
        <v>2844.1948579833138</v>
      </c>
      <c r="CA34" s="313">
        <f t="shared" si="10"/>
        <v>3645.090537402672</v>
      </c>
      <c r="CB34" s="313">
        <f t="shared" si="10"/>
        <v>4523.2635771864479</v>
      </c>
      <c r="CC34" s="313">
        <f t="shared" si="10"/>
        <v>5078.3525818854541</v>
      </c>
      <c r="CD34" s="313">
        <f t="shared" si="10"/>
        <v>5644.9915642395499</v>
      </c>
      <c r="CE34" s="313">
        <f t="shared" si="10"/>
        <v>6142.8148747896621</v>
      </c>
      <c r="CF34" s="313">
        <f t="shared" si="10"/>
        <v>6598.3179231129707</v>
      </c>
      <c r="CG34" s="320">
        <f t="shared" si="10"/>
        <v>7041.0357723144989</v>
      </c>
    </row>
    <row r="35" spans="1:85" ht="20.149999999999999" customHeight="1" x14ac:dyDescent="0.35">
      <c r="A35" s="316"/>
      <c r="B35" s="200" t="s">
        <v>597</v>
      </c>
      <c r="C35" s="318"/>
      <c r="D35" s="313"/>
      <c r="E35" s="313"/>
      <c r="F35" s="313"/>
      <c r="G35" s="313"/>
      <c r="H35" s="313"/>
      <c r="I35" s="313"/>
      <c r="J35" s="313"/>
      <c r="K35" s="313"/>
      <c r="L35" s="313"/>
      <c r="M35" s="313"/>
      <c r="N35" s="313"/>
      <c r="O35" s="313"/>
      <c r="P35" s="313"/>
      <c r="Q35" s="313"/>
      <c r="R35" s="313"/>
      <c r="S35" s="313"/>
      <c r="T35" s="313"/>
      <c r="U35" s="313"/>
      <c r="V35" s="313"/>
      <c r="W35" s="313"/>
      <c r="X35" s="313"/>
      <c r="Y35" s="313"/>
      <c r="Z35" s="313"/>
      <c r="AA35" s="313"/>
      <c r="AB35" s="313"/>
      <c r="AC35" s="313"/>
      <c r="AD35" s="313"/>
      <c r="AE35" s="313"/>
      <c r="AF35" s="313"/>
      <c r="AG35" s="313"/>
      <c r="AH35" s="313"/>
      <c r="AI35" s="313"/>
      <c r="AJ35" s="313"/>
      <c r="AK35" s="313"/>
      <c r="AL35" s="313"/>
      <c r="AM35" s="313"/>
      <c r="AN35" s="313"/>
      <c r="AO35" s="313"/>
      <c r="AP35" s="313"/>
      <c r="AQ35" s="313"/>
      <c r="AR35" s="313"/>
      <c r="AS35" s="313"/>
      <c r="AT35" s="313"/>
      <c r="AU35" s="313"/>
      <c r="AV35" s="313"/>
      <c r="AW35" s="313"/>
      <c r="AX35" s="313"/>
      <c r="AY35" s="313"/>
      <c r="AZ35" s="313"/>
      <c r="BA35" s="313"/>
      <c r="BB35" s="313"/>
      <c r="BC35" s="313"/>
      <c r="BD35" s="313"/>
      <c r="BE35" s="313"/>
      <c r="BF35" s="313">
        <f t="shared" ref="BF35:CG35" si="11">BF5</f>
        <v>690.44271132894642</v>
      </c>
      <c r="BG35" s="313">
        <f t="shared" si="11"/>
        <v>719.5016457032948</v>
      </c>
      <c r="BH35" s="313">
        <f t="shared" si="11"/>
        <v>764.0410171291486</v>
      </c>
      <c r="BI35" s="313">
        <f t="shared" si="11"/>
        <v>838.94585151060733</v>
      </c>
      <c r="BJ35" s="313">
        <f t="shared" si="11"/>
        <v>884.09676018630137</v>
      </c>
      <c r="BK35" s="313">
        <f t="shared" si="11"/>
        <v>946.70173394029405</v>
      </c>
      <c r="BL35" s="313">
        <f t="shared" si="11"/>
        <v>1008.8216511390754</v>
      </c>
      <c r="BM35" s="313">
        <f t="shared" si="11"/>
        <v>1089.391707435587</v>
      </c>
      <c r="BN35" s="313">
        <f t="shared" si="11"/>
        <v>1116.9218850251939</v>
      </c>
      <c r="BO35" s="313">
        <f t="shared" si="11"/>
        <v>1205.3072554748342</v>
      </c>
      <c r="BP35" s="313">
        <f t="shared" si="11"/>
        <v>1276.4214242752109</v>
      </c>
      <c r="BQ35" s="313">
        <f t="shared" si="11"/>
        <v>1345.0133969573189</v>
      </c>
      <c r="BR35" s="313">
        <f t="shared" si="11"/>
        <v>1579.4492598804859</v>
      </c>
      <c r="BS35" s="313">
        <f t="shared" si="11"/>
        <v>1687.7597736974262</v>
      </c>
      <c r="BT35" s="313">
        <f t="shared" si="11"/>
        <v>1745.3916532070889</v>
      </c>
      <c r="BU35" s="313">
        <f t="shared" si="11"/>
        <v>1808.1107948590625</v>
      </c>
      <c r="BV35" s="313">
        <f t="shared" si="11"/>
        <v>1944.9043992645175</v>
      </c>
      <c r="BW35" s="313">
        <f t="shared" si="11"/>
        <v>2116.322368275301</v>
      </c>
      <c r="BX35" s="313">
        <f t="shared" si="11"/>
        <v>2245.8835014780443</v>
      </c>
      <c r="BY35" s="313">
        <f t="shared" si="11"/>
        <v>2446.6424104537009</v>
      </c>
      <c r="BZ35" s="313">
        <f t="shared" si="11"/>
        <v>2844.1948579833138</v>
      </c>
      <c r="CA35" s="313">
        <f t="shared" si="11"/>
        <v>3645.090537402672</v>
      </c>
      <c r="CB35" s="313">
        <f t="shared" si="11"/>
        <v>4523.2635771864479</v>
      </c>
      <c r="CC35" s="313">
        <f t="shared" si="11"/>
        <v>5078.3525818854541</v>
      </c>
      <c r="CD35" s="313">
        <f t="shared" si="11"/>
        <v>5644.9915642395499</v>
      </c>
      <c r="CE35" s="313">
        <f t="shared" si="11"/>
        <v>6142.8148747896621</v>
      </c>
      <c r="CF35" s="313">
        <f t="shared" si="11"/>
        <v>6598.3179231129707</v>
      </c>
      <c r="CG35" s="320">
        <f t="shared" si="11"/>
        <v>7041.0357723144989</v>
      </c>
    </row>
    <row r="36" spans="1:85" ht="29.5" customHeight="1" x14ac:dyDescent="0.35">
      <c r="A36" s="316"/>
      <c r="B36" s="311" t="s">
        <v>636</v>
      </c>
      <c r="C36" s="318"/>
      <c r="D36" s="313"/>
      <c r="E36" s="313"/>
      <c r="F36" s="313"/>
      <c r="G36" s="313"/>
      <c r="H36" s="313"/>
      <c r="I36" s="313"/>
      <c r="J36" s="313"/>
      <c r="K36" s="313"/>
      <c r="L36" s="313"/>
      <c r="M36" s="313"/>
      <c r="N36" s="313"/>
      <c r="O36" s="313"/>
      <c r="P36" s="313"/>
      <c r="Q36" s="313"/>
      <c r="R36" s="313"/>
      <c r="S36" s="313"/>
      <c r="T36" s="313"/>
      <c r="U36" s="313"/>
      <c r="V36" s="313"/>
      <c r="W36" s="313"/>
      <c r="X36" s="313"/>
      <c r="Y36" s="313"/>
      <c r="Z36" s="313"/>
      <c r="AA36" s="313"/>
      <c r="AB36" s="313"/>
      <c r="AC36" s="313"/>
      <c r="AD36" s="313"/>
      <c r="AE36" s="313"/>
      <c r="AF36" s="313"/>
      <c r="AG36" s="313"/>
      <c r="AH36" s="313"/>
      <c r="AI36" s="313"/>
      <c r="AJ36" s="313"/>
      <c r="AK36" s="313"/>
      <c r="AL36" s="313"/>
      <c r="AM36" s="313"/>
      <c r="AN36" s="313"/>
      <c r="AO36" s="313"/>
      <c r="AP36" s="313"/>
      <c r="AQ36" s="313"/>
      <c r="AR36" s="313"/>
      <c r="AS36" s="313"/>
      <c r="AT36" s="313"/>
      <c r="AU36" s="313"/>
      <c r="AV36" s="313"/>
      <c r="AW36" s="313"/>
      <c r="AX36" s="313"/>
      <c r="AY36" s="313"/>
      <c r="AZ36" s="313"/>
      <c r="BA36" s="313"/>
      <c r="BB36" s="313"/>
      <c r="BC36" s="313"/>
      <c r="BD36" s="313"/>
      <c r="BE36" s="313"/>
      <c r="BF36" s="313">
        <f t="shared" ref="BF36:CG36" si="12">SUM(BF37:BF38)</f>
        <v>16378.479067617196</v>
      </c>
      <c r="BG36" s="313">
        <f t="shared" si="12"/>
        <v>16785.535031803454</v>
      </c>
      <c r="BH36" s="313">
        <f t="shared" si="12"/>
        <v>16705.467755951522</v>
      </c>
      <c r="BI36" s="313">
        <f t="shared" si="12"/>
        <v>16899.991534915232</v>
      </c>
      <c r="BJ36" s="313">
        <f t="shared" si="12"/>
        <v>17207.511978422197</v>
      </c>
      <c r="BK36" s="313">
        <f t="shared" si="12"/>
        <v>18163.134479933746</v>
      </c>
      <c r="BL36" s="313">
        <f t="shared" si="12"/>
        <v>18617.794898849097</v>
      </c>
      <c r="BM36" s="313">
        <f t="shared" si="12"/>
        <v>19923.037457175567</v>
      </c>
      <c r="BN36" s="313">
        <f t="shared" si="12"/>
        <v>20355.465202339328</v>
      </c>
      <c r="BO36" s="313">
        <f t="shared" si="12"/>
        <v>21106.921588686171</v>
      </c>
      <c r="BP36" s="313">
        <f t="shared" si="12"/>
        <v>21938.061270727525</v>
      </c>
      <c r="BQ36" s="313">
        <f t="shared" si="12"/>
        <v>22482.041891810386</v>
      </c>
      <c r="BR36" s="313">
        <f t="shared" si="12"/>
        <v>24310.783377384287</v>
      </c>
      <c r="BS36" s="313">
        <f t="shared" si="12"/>
        <v>26270.514749497906</v>
      </c>
      <c r="BT36" s="313">
        <f t="shared" si="12"/>
        <v>27099.849471656948</v>
      </c>
      <c r="BU36" s="313">
        <f t="shared" si="12"/>
        <v>29164.942224355884</v>
      </c>
      <c r="BV36" s="313">
        <f t="shared" si="12"/>
        <v>30549.020416349485</v>
      </c>
      <c r="BW36" s="313">
        <f t="shared" si="12"/>
        <v>31896.716901695323</v>
      </c>
      <c r="BX36" s="313">
        <f t="shared" si="12"/>
        <v>35675.079434948217</v>
      </c>
      <c r="BY36" s="313">
        <f t="shared" si="12"/>
        <v>38380.388916662778</v>
      </c>
      <c r="BZ36" s="313">
        <f t="shared" si="12"/>
        <v>41961.598041829035</v>
      </c>
      <c r="CA36" s="313">
        <f t="shared" si="12"/>
        <v>49632.452783245426</v>
      </c>
      <c r="CB36" s="313">
        <f t="shared" si="12"/>
        <v>56800.01410192289</v>
      </c>
      <c r="CC36" s="313">
        <f t="shared" si="12"/>
        <v>60911.320267616204</v>
      </c>
      <c r="CD36" s="313">
        <f t="shared" si="12"/>
        <v>65178.01861160979</v>
      </c>
      <c r="CE36" s="313">
        <f t="shared" si="12"/>
        <v>67521.109244625128</v>
      </c>
      <c r="CF36" s="313">
        <f t="shared" si="12"/>
        <v>69666.69371370587</v>
      </c>
      <c r="CG36" s="320">
        <f t="shared" si="12"/>
        <v>72313.808402252398</v>
      </c>
    </row>
    <row r="37" spans="1:85" ht="20.149999999999999" customHeight="1" x14ac:dyDescent="0.35">
      <c r="A37" s="316"/>
      <c r="B37" s="200" t="s">
        <v>597</v>
      </c>
      <c r="C37" s="318"/>
      <c r="D37" s="313"/>
      <c r="E37" s="313"/>
      <c r="F37" s="313"/>
      <c r="G37" s="313"/>
      <c r="H37" s="313"/>
      <c r="I37" s="313"/>
      <c r="J37" s="313"/>
      <c r="K37" s="313"/>
      <c r="L37" s="313"/>
      <c r="M37" s="313"/>
      <c r="N37" s="313"/>
      <c r="O37" s="313"/>
      <c r="P37" s="313"/>
      <c r="Q37" s="313"/>
      <c r="R37" s="313"/>
      <c r="S37" s="313"/>
      <c r="T37" s="313"/>
      <c r="U37" s="313"/>
      <c r="V37" s="313"/>
      <c r="W37" s="313"/>
      <c r="X37" s="313"/>
      <c r="Y37" s="313"/>
      <c r="Z37" s="313"/>
      <c r="AA37" s="313"/>
      <c r="AB37" s="313"/>
      <c r="AC37" s="313"/>
      <c r="AD37" s="313"/>
      <c r="AE37" s="313"/>
      <c r="AF37" s="313"/>
      <c r="AG37" s="313"/>
      <c r="AH37" s="313"/>
      <c r="AI37" s="313"/>
      <c r="AJ37" s="313"/>
      <c r="AK37" s="313"/>
      <c r="AL37" s="313"/>
      <c r="AM37" s="313"/>
      <c r="AN37" s="313"/>
      <c r="AO37" s="313"/>
      <c r="AP37" s="313"/>
      <c r="AQ37" s="313"/>
      <c r="AR37" s="313"/>
      <c r="AS37" s="313"/>
      <c r="AT37" s="313"/>
      <c r="AU37" s="313"/>
      <c r="AV37" s="313"/>
      <c r="AW37" s="313"/>
      <c r="AX37" s="313"/>
      <c r="AY37" s="313"/>
      <c r="AZ37" s="313"/>
      <c r="BA37" s="313"/>
      <c r="BB37" s="313"/>
      <c r="BC37" s="313"/>
      <c r="BD37" s="313"/>
      <c r="BE37" s="313"/>
      <c r="BF37" s="313">
        <f t="shared" ref="BF37:CG37" si="13">BF9</f>
        <v>15146.699067425296</v>
      </c>
      <c r="BG37" s="313">
        <f t="shared" si="13"/>
        <v>15489.843045888014</v>
      </c>
      <c r="BH37" s="313">
        <f t="shared" si="13"/>
        <v>15422.280527509483</v>
      </c>
      <c r="BI37" s="313">
        <f t="shared" si="13"/>
        <v>15597.275553095762</v>
      </c>
      <c r="BJ37" s="313">
        <f t="shared" si="13"/>
        <v>15883.459356153031</v>
      </c>
      <c r="BK37" s="313">
        <f t="shared" si="13"/>
        <v>16759.399318900018</v>
      </c>
      <c r="BL37" s="313">
        <f t="shared" si="13"/>
        <v>17145.586054006533</v>
      </c>
      <c r="BM37" s="313">
        <f t="shared" si="13"/>
        <v>18303.615861968439</v>
      </c>
      <c r="BN37" s="313">
        <f t="shared" si="13"/>
        <v>18577.330283186064</v>
      </c>
      <c r="BO37" s="313">
        <f t="shared" si="13"/>
        <v>19134.351812659133</v>
      </c>
      <c r="BP37" s="313">
        <f t="shared" si="13"/>
        <v>19712.935053266865</v>
      </c>
      <c r="BQ37" s="313">
        <f t="shared" si="13"/>
        <v>20060.839711079094</v>
      </c>
      <c r="BR37" s="313">
        <f t="shared" si="13"/>
        <v>21649.519966992531</v>
      </c>
      <c r="BS37" s="313">
        <f t="shared" si="13"/>
        <v>23361.950134009618</v>
      </c>
      <c r="BT37" s="313">
        <f t="shared" si="13"/>
        <v>24056.23226540667</v>
      </c>
      <c r="BU37" s="313">
        <f t="shared" si="13"/>
        <v>25866.267773346459</v>
      </c>
      <c r="BV37" s="313">
        <f t="shared" si="13"/>
        <v>26890.222647716575</v>
      </c>
      <c r="BW37" s="313">
        <f t="shared" si="13"/>
        <v>28127.745262136123</v>
      </c>
      <c r="BX37" s="313">
        <f t="shared" si="13"/>
        <v>31797.584686696689</v>
      </c>
      <c r="BY37" s="313">
        <f t="shared" si="13"/>
        <v>34422.663348897258</v>
      </c>
      <c r="BZ37" s="313">
        <f t="shared" si="13"/>
        <v>37557.434245167802</v>
      </c>
      <c r="CA37" s="313">
        <f t="shared" si="13"/>
        <v>44586.878450416902</v>
      </c>
      <c r="CB37" s="313">
        <f t="shared" si="13"/>
        <v>51067.092383734314</v>
      </c>
      <c r="CC37" s="313">
        <f t="shared" si="13"/>
        <v>55076.111650533654</v>
      </c>
      <c r="CD37" s="313">
        <f t="shared" si="13"/>
        <v>58903.158821713034</v>
      </c>
      <c r="CE37" s="313">
        <f t="shared" si="13"/>
        <v>61074.299960714161</v>
      </c>
      <c r="CF37" s="313">
        <f t="shared" si="13"/>
        <v>63027.484248938592</v>
      </c>
      <c r="CG37" s="320">
        <f t="shared" si="13"/>
        <v>65371.85510674664</v>
      </c>
    </row>
    <row r="38" spans="1:85" ht="20.149999999999999" customHeight="1" x14ac:dyDescent="0.35">
      <c r="A38" s="316"/>
      <c r="B38" s="327" t="s">
        <v>642</v>
      </c>
      <c r="C38" s="318"/>
      <c r="D38" s="313"/>
      <c r="E38" s="313"/>
      <c r="F38" s="313"/>
      <c r="G38" s="313"/>
      <c r="H38" s="313"/>
      <c r="I38" s="313"/>
      <c r="J38" s="313"/>
      <c r="K38" s="313"/>
      <c r="L38" s="313"/>
      <c r="M38" s="313"/>
      <c r="N38" s="313"/>
      <c r="O38" s="313"/>
      <c r="P38" s="313"/>
      <c r="Q38" s="313"/>
      <c r="R38" s="313"/>
      <c r="S38" s="313"/>
      <c r="T38" s="313"/>
      <c r="U38" s="313"/>
      <c r="V38" s="313"/>
      <c r="W38" s="313"/>
      <c r="X38" s="313"/>
      <c r="Y38" s="313"/>
      <c r="Z38" s="313"/>
      <c r="AA38" s="313"/>
      <c r="AB38" s="313"/>
      <c r="AC38" s="313"/>
      <c r="AD38" s="313"/>
      <c r="AE38" s="313"/>
      <c r="AF38" s="313"/>
      <c r="AG38" s="313"/>
      <c r="AH38" s="313"/>
      <c r="AI38" s="313"/>
      <c r="AJ38" s="313"/>
      <c r="AK38" s="313"/>
      <c r="AL38" s="313"/>
      <c r="AM38" s="313"/>
      <c r="AN38" s="313"/>
      <c r="AO38" s="313"/>
      <c r="AP38" s="313"/>
      <c r="AQ38" s="313"/>
      <c r="AR38" s="313"/>
      <c r="AS38" s="313"/>
      <c r="AT38" s="313"/>
      <c r="AU38" s="313"/>
      <c r="AV38" s="313"/>
      <c r="AW38" s="313"/>
      <c r="AX38" s="313"/>
      <c r="AY38" s="313"/>
      <c r="AZ38" s="313"/>
      <c r="BA38" s="313"/>
      <c r="BB38" s="313"/>
      <c r="BC38" s="313"/>
      <c r="BD38" s="313"/>
      <c r="BE38" s="313"/>
      <c r="BF38" s="313">
        <f t="shared" ref="BF38:CG38" si="14">SUM(BF39:BF41)</f>
        <v>1231.7800001919002</v>
      </c>
      <c r="BG38" s="313">
        <f t="shared" si="14"/>
        <v>1295.69198591544</v>
      </c>
      <c r="BH38" s="313">
        <f t="shared" si="14"/>
        <v>1283.1872284420381</v>
      </c>
      <c r="BI38" s="313">
        <f t="shared" si="14"/>
        <v>1302.71598181947</v>
      </c>
      <c r="BJ38" s="313">
        <f t="shared" si="14"/>
        <v>1324.0526222691651</v>
      </c>
      <c r="BK38" s="313">
        <f t="shared" si="14"/>
        <v>1403.7351610337266</v>
      </c>
      <c r="BL38" s="313">
        <f t="shared" si="14"/>
        <v>1472.2088448425638</v>
      </c>
      <c r="BM38" s="313">
        <f t="shared" si="14"/>
        <v>1619.4215952071265</v>
      </c>
      <c r="BN38" s="313">
        <f t="shared" si="14"/>
        <v>1778.1349191532652</v>
      </c>
      <c r="BO38" s="313">
        <f t="shared" si="14"/>
        <v>1972.5697760270373</v>
      </c>
      <c r="BP38" s="313">
        <f t="shared" si="14"/>
        <v>2225.1262174606591</v>
      </c>
      <c r="BQ38" s="313">
        <f t="shared" si="14"/>
        <v>2421.2021807312931</v>
      </c>
      <c r="BR38" s="313">
        <f t="shared" si="14"/>
        <v>2661.2634103917562</v>
      </c>
      <c r="BS38" s="313">
        <f t="shared" si="14"/>
        <v>2908.5646154882879</v>
      </c>
      <c r="BT38" s="313">
        <f t="shared" si="14"/>
        <v>3043.6172062502792</v>
      </c>
      <c r="BU38" s="313">
        <f t="shared" si="14"/>
        <v>3298.674451009425</v>
      </c>
      <c r="BV38" s="313">
        <f t="shared" si="14"/>
        <v>3658.7977686329123</v>
      </c>
      <c r="BW38" s="313">
        <f t="shared" si="14"/>
        <v>3768.9716395592</v>
      </c>
      <c r="BX38" s="313">
        <f t="shared" si="14"/>
        <v>3877.4947482515254</v>
      </c>
      <c r="BY38" s="313">
        <f t="shared" si="14"/>
        <v>3957.7255677655198</v>
      </c>
      <c r="BZ38" s="313">
        <f t="shared" si="14"/>
        <v>4404.1637966612298</v>
      </c>
      <c r="CA38" s="313">
        <f t="shared" si="14"/>
        <v>5045.5743328285216</v>
      </c>
      <c r="CB38" s="313">
        <f t="shared" si="14"/>
        <v>5732.9217181885788</v>
      </c>
      <c r="CC38" s="313">
        <f t="shared" si="14"/>
        <v>5835.2086170825478</v>
      </c>
      <c r="CD38" s="313">
        <f t="shared" si="14"/>
        <v>6274.8597898967573</v>
      </c>
      <c r="CE38" s="313">
        <f t="shared" si="14"/>
        <v>6446.809283910964</v>
      </c>
      <c r="CF38" s="313">
        <f t="shared" si="14"/>
        <v>6639.2094647672739</v>
      </c>
      <c r="CG38" s="320">
        <f t="shared" si="14"/>
        <v>6941.9532955057521</v>
      </c>
    </row>
    <row r="39" spans="1:85" ht="15.5" x14ac:dyDescent="0.35">
      <c r="A39" s="316"/>
      <c r="B39" s="325" t="s">
        <v>381</v>
      </c>
      <c r="C39" s="318"/>
      <c r="D39" s="313"/>
      <c r="E39" s="313"/>
      <c r="F39" s="313"/>
      <c r="G39" s="313"/>
      <c r="H39" s="313"/>
      <c r="I39" s="313"/>
      <c r="J39" s="313"/>
      <c r="K39" s="313"/>
      <c r="L39" s="313"/>
      <c r="M39" s="313"/>
      <c r="N39" s="313"/>
      <c r="O39" s="313"/>
      <c r="P39" s="313"/>
      <c r="Q39" s="313"/>
      <c r="R39" s="313"/>
      <c r="S39" s="313"/>
      <c r="T39" s="313"/>
      <c r="U39" s="313"/>
      <c r="V39" s="313"/>
      <c r="W39" s="313"/>
      <c r="X39" s="313"/>
      <c r="Y39" s="313"/>
      <c r="Z39" s="313"/>
      <c r="AA39" s="313"/>
      <c r="AB39" s="313"/>
      <c r="AC39" s="313"/>
      <c r="AD39" s="313"/>
      <c r="AE39" s="313"/>
      <c r="AF39" s="313"/>
      <c r="AG39" s="313"/>
      <c r="AH39" s="313"/>
      <c r="AI39" s="313"/>
      <c r="AJ39" s="313"/>
      <c r="AK39" s="313"/>
      <c r="AL39" s="313"/>
      <c r="AM39" s="313"/>
      <c r="AN39" s="313"/>
      <c r="AO39" s="313"/>
      <c r="AP39" s="313"/>
      <c r="AQ39" s="313"/>
      <c r="AR39" s="313"/>
      <c r="AS39" s="313"/>
      <c r="AT39" s="313"/>
      <c r="AU39" s="313"/>
      <c r="AV39" s="313"/>
      <c r="AW39" s="313"/>
      <c r="AX39" s="313"/>
      <c r="AY39" s="313"/>
      <c r="AZ39" s="313"/>
      <c r="BA39" s="313"/>
      <c r="BB39" s="313"/>
      <c r="BC39" s="313"/>
      <c r="BD39" s="313"/>
      <c r="BE39" s="313"/>
      <c r="BF39" s="313">
        <v>855.46384702472824</v>
      </c>
      <c r="BG39" s="313">
        <v>918.11348954198138</v>
      </c>
      <c r="BH39" s="313">
        <v>954.91746170829458</v>
      </c>
      <c r="BI39" s="313">
        <v>1006.4102402751176</v>
      </c>
      <c r="BJ39" s="313">
        <v>1033.5671352518705</v>
      </c>
      <c r="BK39" s="313">
        <v>1120.0132823808292</v>
      </c>
      <c r="BL39" s="313">
        <v>1195.2589431501253</v>
      </c>
      <c r="BM39" s="313">
        <v>1315.1364456489532</v>
      </c>
      <c r="BN39" s="313">
        <v>1389.8903774219823</v>
      </c>
      <c r="BO39" s="313">
        <v>1541.8842557587195</v>
      </c>
      <c r="BP39" s="313">
        <v>1716.9083303480984</v>
      </c>
      <c r="BQ39" s="313">
        <v>1863.3706372540066</v>
      </c>
      <c r="BR39" s="313">
        <v>2075.5616279067667</v>
      </c>
      <c r="BS39" s="313">
        <v>2284.8672934506117</v>
      </c>
      <c r="BT39" s="313">
        <v>2395.78088359308</v>
      </c>
      <c r="BU39" s="313">
        <v>2545.4341335773142</v>
      </c>
      <c r="BV39" s="313">
        <v>2746.5952835481871</v>
      </c>
      <c r="BW39" s="313">
        <v>2913.4681466665274</v>
      </c>
      <c r="BX39" s="313">
        <v>3011.1487865259865</v>
      </c>
      <c r="BY39" s="313">
        <v>3044.3763376680545</v>
      </c>
      <c r="BZ39" s="313">
        <v>3219.2238696424706</v>
      </c>
      <c r="CA39" s="313">
        <v>3705.0208703008252</v>
      </c>
      <c r="CB39" s="313">
        <v>4188.9213294144793</v>
      </c>
      <c r="CC39" s="313">
        <v>4423.3749140044247</v>
      </c>
      <c r="CD39" s="313">
        <v>4739.2945725266809</v>
      </c>
      <c r="CE39" s="313">
        <v>4846.1778752055043</v>
      </c>
      <c r="CF39" s="313">
        <v>4918.7850710293142</v>
      </c>
      <c r="CG39" s="320">
        <v>5075.9215647204719</v>
      </c>
    </row>
    <row r="40" spans="1:85" ht="15.5" x14ac:dyDescent="0.35">
      <c r="A40" s="316"/>
      <c r="B40" s="325" t="s">
        <v>600</v>
      </c>
      <c r="C40" s="318"/>
      <c r="D40" s="313"/>
      <c r="E40" s="313"/>
      <c r="F40" s="313"/>
      <c r="G40" s="313"/>
      <c r="H40" s="313"/>
      <c r="I40" s="313"/>
      <c r="J40" s="313"/>
      <c r="K40" s="313"/>
      <c r="L40" s="313"/>
      <c r="M40" s="313"/>
      <c r="N40" s="313"/>
      <c r="O40" s="313"/>
      <c r="P40" s="313"/>
      <c r="Q40" s="313"/>
      <c r="R40" s="313"/>
      <c r="S40" s="313"/>
      <c r="T40" s="313"/>
      <c r="U40" s="313"/>
      <c r="V40" s="313"/>
      <c r="W40" s="313"/>
      <c r="X40" s="313"/>
      <c r="Y40" s="313"/>
      <c r="Z40" s="313"/>
      <c r="AA40" s="313"/>
      <c r="AB40" s="313"/>
      <c r="AC40" s="313"/>
      <c r="AD40" s="313"/>
      <c r="AE40" s="313"/>
      <c r="AF40" s="313"/>
      <c r="AG40" s="313"/>
      <c r="AH40" s="313"/>
      <c r="AI40" s="313"/>
      <c r="AJ40" s="313"/>
      <c r="AK40" s="313"/>
      <c r="AL40" s="313"/>
      <c r="AM40" s="313"/>
      <c r="AN40" s="313"/>
      <c r="AO40" s="313"/>
      <c r="AP40" s="313"/>
      <c r="AQ40" s="313"/>
      <c r="AR40" s="313"/>
      <c r="AS40" s="313"/>
      <c r="AT40" s="313"/>
      <c r="AU40" s="313"/>
      <c r="AV40" s="313"/>
      <c r="AW40" s="313"/>
      <c r="AX40" s="313"/>
      <c r="AY40" s="313"/>
      <c r="AZ40" s="313"/>
      <c r="BA40" s="313"/>
      <c r="BB40" s="313"/>
      <c r="BC40" s="313"/>
      <c r="BD40" s="313"/>
      <c r="BE40" s="313"/>
      <c r="BF40" s="313">
        <v>376.31615316717199</v>
      </c>
      <c r="BG40" s="313">
        <v>377.57849637345873</v>
      </c>
      <c r="BH40" s="313">
        <v>328.26976673374355</v>
      </c>
      <c r="BI40" s="313">
        <v>296.30574154435226</v>
      </c>
      <c r="BJ40" s="313">
        <v>290.48548701729464</v>
      </c>
      <c r="BK40" s="313">
        <v>283.72187865289749</v>
      </c>
      <c r="BL40" s="313">
        <v>276.94990169243857</v>
      </c>
      <c r="BM40" s="313">
        <v>304.28514955817326</v>
      </c>
      <c r="BN40" s="313">
        <v>388.24454173128282</v>
      </c>
      <c r="BO40" s="313">
        <v>430.68552026831782</v>
      </c>
      <c r="BP40" s="313">
        <v>508.21788711256067</v>
      </c>
      <c r="BQ40" s="313">
        <v>557.83154347728623</v>
      </c>
      <c r="BR40" s="313">
        <v>585.49981248498932</v>
      </c>
      <c r="BS40" s="313">
        <v>622.12849203767587</v>
      </c>
      <c r="BT40" s="313">
        <v>626.32200668966493</v>
      </c>
      <c r="BU40" s="313">
        <v>674.62025960591507</v>
      </c>
      <c r="BV40" s="313">
        <v>669.69538822580728</v>
      </c>
      <c r="BW40" s="313">
        <v>637.83416075420985</v>
      </c>
      <c r="BX40" s="313">
        <v>497.88901681450631</v>
      </c>
      <c r="BY40" s="313">
        <v>400.944705414856</v>
      </c>
      <c r="BZ40" s="313">
        <v>503.85543659439202</v>
      </c>
      <c r="CA40" s="313">
        <v>406.56406345530081</v>
      </c>
      <c r="CB40" s="313">
        <v>183.07548390632741</v>
      </c>
      <c r="CC40" s="313">
        <v>1.3673427134831773E-2</v>
      </c>
      <c r="CD40" s="313">
        <v>-0.11283305213248855</v>
      </c>
      <c r="CE40" s="313">
        <v>-1.4214394732282294</v>
      </c>
      <c r="CF40" s="313">
        <v>-1.7332094100424837</v>
      </c>
      <c r="CG40" s="320">
        <v>-1.7957772950733832</v>
      </c>
    </row>
    <row r="41" spans="1:85" ht="15.5" x14ac:dyDescent="0.35">
      <c r="A41" s="316"/>
      <c r="B41" s="325" t="s">
        <v>643</v>
      </c>
      <c r="C41" s="322" t="s">
        <v>639</v>
      </c>
      <c r="D41" s="313"/>
      <c r="E41" s="313"/>
      <c r="F41" s="313"/>
      <c r="G41" s="313"/>
      <c r="H41" s="313"/>
      <c r="I41" s="313"/>
      <c r="J41" s="313"/>
      <c r="K41" s="313"/>
      <c r="L41" s="313"/>
      <c r="M41" s="313"/>
      <c r="N41" s="313"/>
      <c r="O41" s="313"/>
      <c r="P41" s="313"/>
      <c r="Q41" s="313"/>
      <c r="R41" s="313"/>
      <c r="S41" s="313"/>
      <c r="T41" s="313"/>
      <c r="U41" s="313"/>
      <c r="V41" s="313"/>
      <c r="W41" s="313"/>
      <c r="X41" s="313"/>
      <c r="Y41" s="313"/>
      <c r="Z41" s="313"/>
      <c r="AA41" s="313"/>
      <c r="AB41" s="313"/>
      <c r="AC41" s="313"/>
      <c r="AD41" s="313"/>
      <c r="AE41" s="313"/>
      <c r="AF41" s="313"/>
      <c r="AG41" s="313"/>
      <c r="AH41" s="313"/>
      <c r="AI41" s="313"/>
      <c r="AJ41" s="313"/>
      <c r="AK41" s="313"/>
      <c r="AL41" s="313"/>
      <c r="AM41" s="313"/>
      <c r="AN41" s="313"/>
      <c r="AO41" s="313"/>
      <c r="AP41" s="313"/>
      <c r="AQ41" s="313"/>
      <c r="AR41" s="313"/>
      <c r="AS41" s="313"/>
      <c r="AT41" s="313"/>
      <c r="AU41" s="313"/>
      <c r="AV41" s="313"/>
      <c r="AW41" s="313"/>
      <c r="AX41" s="313"/>
      <c r="AY41" s="313"/>
      <c r="AZ41" s="313"/>
      <c r="BA41" s="313"/>
      <c r="BB41" s="313"/>
      <c r="BC41" s="313"/>
      <c r="BD41" s="313"/>
      <c r="BE41" s="313"/>
      <c r="BF41" s="313">
        <v>0</v>
      </c>
      <c r="BG41" s="313">
        <v>0</v>
      </c>
      <c r="BH41" s="313">
        <v>0</v>
      </c>
      <c r="BI41" s="313">
        <v>0</v>
      </c>
      <c r="BJ41" s="313">
        <v>0</v>
      </c>
      <c r="BK41" s="313">
        <v>0</v>
      </c>
      <c r="BL41" s="313">
        <v>0</v>
      </c>
      <c r="BM41" s="313">
        <v>0</v>
      </c>
      <c r="BN41" s="313">
        <v>0</v>
      </c>
      <c r="BO41" s="313">
        <v>0</v>
      </c>
      <c r="BP41" s="313">
        <v>0</v>
      </c>
      <c r="BQ41" s="313">
        <v>0</v>
      </c>
      <c r="BR41" s="313">
        <v>0.20197000000000001</v>
      </c>
      <c r="BS41" s="313">
        <v>1.5688299999999999</v>
      </c>
      <c r="BT41" s="313">
        <v>21.514315967534472</v>
      </c>
      <c r="BU41" s="313">
        <v>78.62005782619562</v>
      </c>
      <c r="BV41" s="313">
        <v>242.50709685891789</v>
      </c>
      <c r="BW41" s="313">
        <v>217.66933213846298</v>
      </c>
      <c r="BX41" s="313">
        <v>368.45694491103279</v>
      </c>
      <c r="BY41" s="313">
        <v>512.40452468260958</v>
      </c>
      <c r="BZ41" s="313">
        <v>681.084490424367</v>
      </c>
      <c r="CA41" s="313">
        <v>933.98939907239571</v>
      </c>
      <c r="CB41" s="313">
        <v>1360.9249048677723</v>
      </c>
      <c r="CC41" s="313">
        <v>1411.8200296509888</v>
      </c>
      <c r="CD41" s="313">
        <v>1535.6780504222086</v>
      </c>
      <c r="CE41" s="313">
        <v>1602.0528481786876</v>
      </c>
      <c r="CF41" s="313">
        <v>1722.1576031480017</v>
      </c>
      <c r="CG41" s="320">
        <v>1867.827508080353</v>
      </c>
    </row>
    <row r="42" spans="1:85" ht="29.5" customHeight="1" x14ac:dyDescent="0.35">
      <c r="A42" s="316"/>
      <c r="B42" s="311" t="s">
        <v>640</v>
      </c>
      <c r="C42" s="318"/>
      <c r="D42" s="313"/>
      <c r="E42" s="313"/>
      <c r="F42" s="313"/>
      <c r="G42" s="313"/>
      <c r="H42" s="313"/>
      <c r="I42" s="313"/>
      <c r="J42" s="313"/>
      <c r="K42" s="313"/>
      <c r="L42" s="313"/>
      <c r="M42" s="313"/>
      <c r="N42" s="313"/>
      <c r="O42" s="313"/>
      <c r="P42" s="313"/>
      <c r="Q42" s="313"/>
      <c r="R42" s="313"/>
      <c r="S42" s="313"/>
      <c r="T42" s="313"/>
      <c r="U42" s="313"/>
      <c r="V42" s="313"/>
      <c r="W42" s="313"/>
      <c r="X42" s="313"/>
      <c r="Y42" s="313"/>
      <c r="Z42" s="313"/>
      <c r="AA42" s="313"/>
      <c r="AB42" s="313"/>
      <c r="AC42" s="313"/>
      <c r="AD42" s="313"/>
      <c r="AE42" s="313"/>
      <c r="AF42" s="313"/>
      <c r="AG42" s="313"/>
      <c r="AH42" s="313"/>
      <c r="AI42" s="313"/>
      <c r="AJ42" s="313"/>
      <c r="AK42" s="313"/>
      <c r="AL42" s="313"/>
      <c r="AM42" s="313"/>
      <c r="AN42" s="313"/>
      <c r="AO42" s="313"/>
      <c r="AP42" s="313"/>
      <c r="AQ42" s="313"/>
      <c r="AR42" s="313"/>
      <c r="AS42" s="313"/>
      <c r="AT42" s="313"/>
      <c r="AU42" s="313"/>
      <c r="AV42" s="313"/>
      <c r="AW42" s="313"/>
      <c r="AX42" s="313"/>
      <c r="AY42" s="313"/>
      <c r="AZ42" s="313"/>
      <c r="BA42" s="313"/>
      <c r="BB42" s="313"/>
      <c r="BC42" s="313"/>
      <c r="BD42" s="313"/>
      <c r="BE42" s="313"/>
      <c r="BF42" s="313">
        <f t="shared" ref="BF42:CG42" si="15">SUM(BF43:BF44)</f>
        <v>5041.2263455662769</v>
      </c>
      <c r="BG42" s="313">
        <f t="shared" si="15"/>
        <v>5417.3363749524233</v>
      </c>
      <c r="BH42" s="313">
        <f t="shared" si="15"/>
        <v>5760.902121110631</v>
      </c>
      <c r="BI42" s="313">
        <f t="shared" si="15"/>
        <v>6184.049100147804</v>
      </c>
      <c r="BJ42" s="313">
        <f t="shared" si="15"/>
        <v>6612.1404043810753</v>
      </c>
      <c r="BK42" s="313">
        <f t="shared" si="15"/>
        <v>7214.2660935997801</v>
      </c>
      <c r="BL42" s="313">
        <f t="shared" si="15"/>
        <v>7694.8108591036253</v>
      </c>
      <c r="BM42" s="313">
        <f t="shared" si="15"/>
        <v>8374.9153330296958</v>
      </c>
      <c r="BN42" s="313">
        <f t="shared" si="15"/>
        <v>8666.3252668285641</v>
      </c>
      <c r="BO42" s="313">
        <f t="shared" si="15"/>
        <v>8910.5668616279454</v>
      </c>
      <c r="BP42" s="313">
        <f t="shared" si="15"/>
        <v>9275.8003970262143</v>
      </c>
      <c r="BQ42" s="313">
        <f t="shared" si="15"/>
        <v>9309.5504360277228</v>
      </c>
      <c r="BR42" s="313">
        <f t="shared" si="15"/>
        <v>9688.7151590094581</v>
      </c>
      <c r="BS42" s="313">
        <f t="shared" si="15"/>
        <v>9523.3116970563078</v>
      </c>
      <c r="BT42" s="313">
        <f t="shared" si="15"/>
        <v>9555.1100798701882</v>
      </c>
      <c r="BU42" s="313">
        <f t="shared" si="15"/>
        <v>9496.9889082447044</v>
      </c>
      <c r="BV42" s="313">
        <f t="shared" si="15"/>
        <v>9535.1235274130122</v>
      </c>
      <c r="BW42" s="313">
        <f t="shared" si="15"/>
        <v>10126.261068668462</v>
      </c>
      <c r="BX42" s="313">
        <f t="shared" si="15"/>
        <v>10002.932244601534</v>
      </c>
      <c r="BY42" s="313">
        <f t="shared" si="15"/>
        <v>10068.002777351419</v>
      </c>
      <c r="BZ42" s="313">
        <f t="shared" si="15"/>
        <v>10773.38956853924</v>
      </c>
      <c r="CA42" s="313">
        <f t="shared" si="15"/>
        <v>12570.291984037885</v>
      </c>
      <c r="CB42" s="313">
        <f t="shared" si="15"/>
        <v>14242.674143612045</v>
      </c>
      <c r="CC42" s="313">
        <f t="shared" si="15"/>
        <v>15171.312711269968</v>
      </c>
      <c r="CD42" s="313">
        <f t="shared" si="15"/>
        <v>16037.506725973681</v>
      </c>
      <c r="CE42" s="313">
        <f t="shared" si="15"/>
        <v>16460.986280332116</v>
      </c>
      <c r="CF42" s="313">
        <f t="shared" si="15"/>
        <v>17208.471381586722</v>
      </c>
      <c r="CG42" s="320">
        <f t="shared" si="15"/>
        <v>18367.48104104603</v>
      </c>
    </row>
    <row r="43" spans="1:85" ht="20.149999999999999" customHeight="1" x14ac:dyDescent="0.35">
      <c r="A43" s="316"/>
      <c r="B43" s="200" t="s">
        <v>597</v>
      </c>
      <c r="C43" s="318"/>
      <c r="D43" s="313"/>
      <c r="E43" s="313"/>
      <c r="F43" s="313"/>
      <c r="G43" s="313"/>
      <c r="H43" s="313"/>
      <c r="I43" s="313"/>
      <c r="J43" s="313"/>
      <c r="K43" s="313"/>
      <c r="L43" s="313"/>
      <c r="M43" s="313"/>
      <c r="N43" s="313"/>
      <c r="O43" s="313"/>
      <c r="P43" s="313"/>
      <c r="Q43" s="313"/>
      <c r="R43" s="313"/>
      <c r="S43" s="313"/>
      <c r="T43" s="313"/>
      <c r="U43" s="313"/>
      <c r="V43" s="313"/>
      <c r="W43" s="313"/>
      <c r="X43" s="313"/>
      <c r="Y43" s="313"/>
      <c r="Z43" s="313"/>
      <c r="AA43" s="313"/>
      <c r="AB43" s="313"/>
      <c r="AC43" s="313"/>
      <c r="AD43" s="313"/>
      <c r="AE43" s="313"/>
      <c r="AF43" s="313"/>
      <c r="AG43" s="313"/>
      <c r="AH43" s="313"/>
      <c r="AI43" s="313"/>
      <c r="AJ43" s="313"/>
      <c r="AK43" s="313"/>
      <c r="AL43" s="313"/>
      <c r="AM43" s="313"/>
      <c r="AN43" s="313"/>
      <c r="AO43" s="313"/>
      <c r="AP43" s="313"/>
      <c r="AQ43" s="313"/>
      <c r="AR43" s="313"/>
      <c r="AS43" s="313"/>
      <c r="AT43" s="313"/>
      <c r="AU43" s="313"/>
      <c r="AV43" s="313"/>
      <c r="AW43" s="313"/>
      <c r="AX43" s="313"/>
      <c r="AY43" s="313"/>
      <c r="AZ43" s="313"/>
      <c r="BA43" s="313"/>
      <c r="BB43" s="313"/>
      <c r="BC43" s="313"/>
      <c r="BD43" s="313"/>
      <c r="BE43" s="313"/>
      <c r="BF43" s="313">
        <f t="shared" ref="BF43:CG43" si="16">BF23</f>
        <v>4999.8573161455424</v>
      </c>
      <c r="BG43" s="313">
        <f t="shared" si="16"/>
        <v>5384.677539788494</v>
      </c>
      <c r="BH43" s="313">
        <f t="shared" si="16"/>
        <v>5726.2204987845234</v>
      </c>
      <c r="BI43" s="313">
        <f t="shared" si="16"/>
        <v>6151.8525151634767</v>
      </c>
      <c r="BJ43" s="313">
        <f t="shared" si="16"/>
        <v>6576.638313039105</v>
      </c>
      <c r="BK43" s="313">
        <f t="shared" si="16"/>
        <v>7174.1206858509522</v>
      </c>
      <c r="BL43" s="313">
        <f t="shared" si="16"/>
        <v>7652.3889731357231</v>
      </c>
      <c r="BM43" s="313">
        <f t="shared" si="16"/>
        <v>8330.6209059353387</v>
      </c>
      <c r="BN43" s="313">
        <f t="shared" si="16"/>
        <v>8624.727152145937</v>
      </c>
      <c r="BO43" s="313">
        <f t="shared" si="16"/>
        <v>8872.6832886751581</v>
      </c>
      <c r="BP43" s="313">
        <f t="shared" si="16"/>
        <v>9234.7560273284089</v>
      </c>
      <c r="BQ43" s="313">
        <f t="shared" si="16"/>
        <v>9267.1492296505876</v>
      </c>
      <c r="BR43" s="313">
        <f t="shared" si="16"/>
        <v>9647.8764667680389</v>
      </c>
      <c r="BS43" s="313">
        <f t="shared" si="16"/>
        <v>9485.0866595579701</v>
      </c>
      <c r="BT43" s="313">
        <f t="shared" si="16"/>
        <v>9518.3939219499625</v>
      </c>
      <c r="BU43" s="313">
        <f t="shared" si="16"/>
        <v>9461.6197969080931</v>
      </c>
      <c r="BV43" s="313">
        <f t="shared" si="16"/>
        <v>9506.654763379056</v>
      </c>
      <c r="BW43" s="313">
        <f t="shared" si="16"/>
        <v>10098.92990323499</v>
      </c>
      <c r="BX43" s="313">
        <f t="shared" si="16"/>
        <v>9975.4965762475204</v>
      </c>
      <c r="BY43" s="313">
        <f t="shared" si="16"/>
        <v>10037.613600999473</v>
      </c>
      <c r="BZ43" s="313">
        <f t="shared" si="16"/>
        <v>10742.798079761711</v>
      </c>
      <c r="CA43" s="313">
        <f t="shared" si="16"/>
        <v>12537.477302168711</v>
      </c>
      <c r="CB43" s="313">
        <f t="shared" si="16"/>
        <v>14204.098846400713</v>
      </c>
      <c r="CC43" s="313">
        <f t="shared" si="16"/>
        <v>15129.508326936613</v>
      </c>
      <c r="CD43" s="313">
        <f t="shared" si="16"/>
        <v>15995.420254825225</v>
      </c>
      <c r="CE43" s="313">
        <f t="shared" si="16"/>
        <v>16421.937594440547</v>
      </c>
      <c r="CF43" s="313">
        <f t="shared" si="16"/>
        <v>17169.324626170106</v>
      </c>
      <c r="CG43" s="320">
        <f t="shared" si="16"/>
        <v>18325.685472641944</v>
      </c>
    </row>
    <row r="44" spans="1:85" ht="20.149999999999999" customHeight="1" x14ac:dyDescent="0.35">
      <c r="A44" s="316"/>
      <c r="B44" s="327" t="s">
        <v>642</v>
      </c>
      <c r="C44" s="318"/>
      <c r="D44" s="313"/>
      <c r="E44" s="313"/>
      <c r="F44" s="313"/>
      <c r="G44" s="313"/>
      <c r="H44" s="313"/>
      <c r="I44" s="313"/>
      <c r="J44" s="313"/>
      <c r="K44" s="313"/>
      <c r="L44" s="313"/>
      <c r="M44" s="313"/>
      <c r="N44" s="313"/>
      <c r="O44" s="313"/>
      <c r="P44" s="313"/>
      <c r="Q44" s="313"/>
      <c r="R44" s="313"/>
      <c r="S44" s="313"/>
      <c r="T44" s="313"/>
      <c r="U44" s="313"/>
      <c r="V44" s="313"/>
      <c r="W44" s="313"/>
      <c r="X44" s="313"/>
      <c r="Y44" s="313"/>
      <c r="Z44" s="313"/>
      <c r="AA44" s="313"/>
      <c r="AB44" s="313"/>
      <c r="AC44" s="313"/>
      <c r="AD44" s="313"/>
      <c r="AE44" s="313"/>
      <c r="AF44" s="313"/>
      <c r="AG44" s="313"/>
      <c r="AH44" s="313"/>
      <c r="AI44" s="313"/>
      <c r="AJ44" s="313"/>
      <c r="AK44" s="313"/>
      <c r="AL44" s="313"/>
      <c r="AM44" s="313"/>
      <c r="AN44" s="313"/>
      <c r="AO44" s="313"/>
      <c r="AP44" s="313"/>
      <c r="AQ44" s="313"/>
      <c r="AR44" s="313"/>
      <c r="AS44" s="313"/>
      <c r="AT44" s="313"/>
      <c r="AU44" s="313"/>
      <c r="AV44" s="313"/>
      <c r="AW44" s="313"/>
      <c r="AX44" s="313"/>
      <c r="AY44" s="313"/>
      <c r="AZ44" s="313"/>
      <c r="BA44" s="313"/>
      <c r="BB44" s="313"/>
      <c r="BC44" s="313"/>
      <c r="BD44" s="313"/>
      <c r="BE44" s="313"/>
      <c r="BF44" s="313">
        <f t="shared" ref="BF44:CG44" si="17">SUM(BF45)</f>
        <v>41.369029420734343</v>
      </c>
      <c r="BG44" s="313">
        <f t="shared" si="17"/>
        <v>32.658835163929005</v>
      </c>
      <c r="BH44" s="313">
        <f t="shared" si="17"/>
        <v>34.68162232610775</v>
      </c>
      <c r="BI44" s="313">
        <f t="shared" si="17"/>
        <v>32.19658498432711</v>
      </c>
      <c r="BJ44" s="313">
        <f t="shared" si="17"/>
        <v>35.502091341970718</v>
      </c>
      <c r="BK44" s="313">
        <f t="shared" si="17"/>
        <v>40.145407748827644</v>
      </c>
      <c r="BL44" s="313">
        <f t="shared" si="17"/>
        <v>42.421885967902078</v>
      </c>
      <c r="BM44" s="313">
        <f t="shared" si="17"/>
        <v>44.29442709435682</v>
      </c>
      <c r="BN44" s="313">
        <f t="shared" si="17"/>
        <v>41.598114682627084</v>
      </c>
      <c r="BO44" s="313">
        <f t="shared" si="17"/>
        <v>37.883572952788036</v>
      </c>
      <c r="BP44" s="313">
        <f t="shared" si="17"/>
        <v>41.044369697806232</v>
      </c>
      <c r="BQ44" s="313">
        <f t="shared" si="17"/>
        <v>42.401206377134791</v>
      </c>
      <c r="BR44" s="313">
        <f t="shared" si="17"/>
        <v>40.838692241419196</v>
      </c>
      <c r="BS44" s="313">
        <f t="shared" si="17"/>
        <v>38.225037498338537</v>
      </c>
      <c r="BT44" s="313">
        <f t="shared" si="17"/>
        <v>36.71615792022547</v>
      </c>
      <c r="BU44" s="313">
        <f t="shared" si="17"/>
        <v>35.369111336611731</v>
      </c>
      <c r="BV44" s="313">
        <f t="shared" si="17"/>
        <v>28.468764033956255</v>
      </c>
      <c r="BW44" s="313">
        <f t="shared" si="17"/>
        <v>27.331165433471856</v>
      </c>
      <c r="BX44" s="313">
        <f t="shared" si="17"/>
        <v>27.435668354013988</v>
      </c>
      <c r="BY44" s="313">
        <f t="shared" si="17"/>
        <v>30.389176351945164</v>
      </c>
      <c r="BZ44" s="313">
        <f t="shared" si="17"/>
        <v>30.591488777529584</v>
      </c>
      <c r="CA44" s="313">
        <f t="shared" si="17"/>
        <v>32.814681869174684</v>
      </c>
      <c r="CB44" s="313">
        <f t="shared" si="17"/>
        <v>38.575297211331943</v>
      </c>
      <c r="CC44" s="313">
        <f t="shared" si="17"/>
        <v>41.804384333354932</v>
      </c>
      <c r="CD44" s="313">
        <f t="shared" si="17"/>
        <v>42.08647114845499</v>
      </c>
      <c r="CE44" s="313">
        <f t="shared" si="17"/>
        <v>39.048685891569107</v>
      </c>
      <c r="CF44" s="313">
        <f t="shared" si="17"/>
        <v>39.146755416615719</v>
      </c>
      <c r="CG44" s="314">
        <f t="shared" si="17"/>
        <v>41.795568404087135</v>
      </c>
    </row>
    <row r="45" spans="1:85" ht="15.5" x14ac:dyDescent="0.35">
      <c r="A45" s="316"/>
      <c r="B45" s="325" t="s">
        <v>381</v>
      </c>
      <c r="C45" s="318"/>
      <c r="D45" s="313"/>
      <c r="E45" s="313"/>
      <c r="F45" s="313"/>
      <c r="G45" s="313"/>
      <c r="H45" s="313"/>
      <c r="I45" s="313"/>
      <c r="J45" s="313"/>
      <c r="K45" s="313"/>
      <c r="L45" s="313"/>
      <c r="M45" s="313"/>
      <c r="N45" s="313"/>
      <c r="O45" s="313"/>
      <c r="P45" s="313"/>
      <c r="Q45" s="313"/>
      <c r="R45" s="313"/>
      <c r="S45" s="313"/>
      <c r="T45" s="313"/>
      <c r="U45" s="313"/>
      <c r="V45" s="313"/>
      <c r="W45" s="313"/>
      <c r="X45" s="313"/>
      <c r="Y45" s="313"/>
      <c r="Z45" s="313"/>
      <c r="AA45" s="313"/>
      <c r="AB45" s="313"/>
      <c r="AC45" s="313"/>
      <c r="AD45" s="313"/>
      <c r="AE45" s="313"/>
      <c r="AF45" s="313"/>
      <c r="AG45" s="313"/>
      <c r="AH45" s="313"/>
      <c r="AI45" s="313"/>
      <c r="AJ45" s="313"/>
      <c r="AK45" s="313"/>
      <c r="AL45" s="313"/>
      <c r="AM45" s="313"/>
      <c r="AN45" s="313"/>
      <c r="AO45" s="313"/>
      <c r="AP45" s="313"/>
      <c r="AQ45" s="313"/>
      <c r="AR45" s="313"/>
      <c r="AS45" s="313"/>
      <c r="AT45" s="313"/>
      <c r="AU45" s="313"/>
      <c r="AV45" s="313"/>
      <c r="AW45" s="313"/>
      <c r="AX45" s="313"/>
      <c r="AY45" s="313"/>
      <c r="AZ45" s="313"/>
      <c r="BA45" s="313"/>
      <c r="BB45" s="313"/>
      <c r="BC45" s="313"/>
      <c r="BD45" s="313"/>
      <c r="BE45" s="313"/>
      <c r="BF45" s="313">
        <v>41.369029420734343</v>
      </c>
      <c r="BG45" s="313">
        <v>32.658835163929005</v>
      </c>
      <c r="BH45" s="313">
        <v>34.68162232610775</v>
      </c>
      <c r="BI45" s="313">
        <v>32.19658498432711</v>
      </c>
      <c r="BJ45" s="313">
        <v>35.502091341970718</v>
      </c>
      <c r="BK45" s="313">
        <v>40.145407748827644</v>
      </c>
      <c r="BL45" s="313">
        <v>42.421885967902078</v>
      </c>
      <c r="BM45" s="313">
        <v>44.29442709435682</v>
      </c>
      <c r="BN45" s="313">
        <v>41.598114682627084</v>
      </c>
      <c r="BO45" s="313">
        <v>37.883572952788036</v>
      </c>
      <c r="BP45" s="313">
        <v>41.044369697806232</v>
      </c>
      <c r="BQ45" s="313">
        <v>42.401206377134791</v>
      </c>
      <c r="BR45" s="313">
        <v>40.838692241419196</v>
      </c>
      <c r="BS45" s="313">
        <v>38.225037498338537</v>
      </c>
      <c r="BT45" s="313">
        <v>36.71615792022547</v>
      </c>
      <c r="BU45" s="313">
        <v>35.369111336611731</v>
      </c>
      <c r="BV45" s="313">
        <v>28.468764033956255</v>
      </c>
      <c r="BW45" s="313">
        <v>27.331165433471856</v>
      </c>
      <c r="BX45" s="313">
        <v>27.435668354013988</v>
      </c>
      <c r="BY45" s="313">
        <v>30.389176351945164</v>
      </c>
      <c r="BZ45" s="313">
        <v>30.591488777529584</v>
      </c>
      <c r="CA45" s="313">
        <v>32.814681869174684</v>
      </c>
      <c r="CB45" s="313">
        <v>38.575297211331943</v>
      </c>
      <c r="CC45" s="313">
        <v>41.804384333354932</v>
      </c>
      <c r="CD45" s="313">
        <v>42.08647114845499</v>
      </c>
      <c r="CE45" s="313">
        <v>39.048685891569107</v>
      </c>
      <c r="CF45" s="313">
        <v>39.146755416615719</v>
      </c>
      <c r="CG45" s="314">
        <v>41.795568404087135</v>
      </c>
    </row>
    <row r="46" spans="1:85" ht="32.5" customHeight="1" x14ac:dyDescent="0.35">
      <c r="A46" s="316"/>
      <c r="B46" s="286" t="s">
        <v>602</v>
      </c>
      <c r="C46" s="318"/>
      <c r="D46" s="313"/>
      <c r="E46" s="313"/>
      <c r="F46" s="313"/>
      <c r="G46" s="313"/>
      <c r="H46" s="313"/>
      <c r="I46" s="313"/>
      <c r="J46" s="313"/>
      <c r="K46" s="313"/>
      <c r="L46" s="313"/>
      <c r="M46" s="313"/>
      <c r="N46" s="313"/>
      <c r="O46" s="313"/>
      <c r="P46" s="313"/>
      <c r="Q46" s="313"/>
      <c r="R46" s="313"/>
      <c r="S46" s="313"/>
      <c r="T46" s="313"/>
      <c r="U46" s="313"/>
      <c r="V46" s="313"/>
      <c r="W46" s="313"/>
      <c r="X46" s="313"/>
      <c r="Y46" s="313"/>
      <c r="Z46" s="313"/>
      <c r="AA46" s="313"/>
      <c r="AB46" s="313"/>
      <c r="AC46" s="313"/>
      <c r="AD46" s="313"/>
      <c r="AE46" s="313"/>
      <c r="AF46" s="313"/>
      <c r="AG46" s="313"/>
      <c r="AH46" s="312"/>
      <c r="AI46" s="312"/>
      <c r="AJ46" s="312"/>
      <c r="AK46" s="312"/>
      <c r="AL46" s="312"/>
      <c r="AM46" s="312"/>
      <c r="AN46" s="312"/>
      <c r="AO46" s="312"/>
      <c r="AP46" s="312"/>
      <c r="AQ46" s="312"/>
      <c r="AR46" s="312"/>
      <c r="AS46" s="312"/>
      <c r="AT46" s="312"/>
      <c r="AU46" s="312"/>
      <c r="AV46" s="312"/>
      <c r="AW46" s="312"/>
      <c r="AX46" s="312"/>
      <c r="AY46" s="312"/>
      <c r="AZ46" s="312"/>
      <c r="BA46" s="312"/>
      <c r="BB46" s="312"/>
      <c r="BC46" s="312"/>
      <c r="BD46" s="312"/>
      <c r="BE46" s="312"/>
      <c r="BF46" s="312">
        <f t="shared" ref="BF46:CG46" si="18">SUM(BF47+BF50+BF63)</f>
        <v>25835.902860081642</v>
      </c>
      <c r="BG46" s="312">
        <f t="shared" si="18"/>
        <v>26616.658444148186</v>
      </c>
      <c r="BH46" s="312">
        <f t="shared" si="18"/>
        <v>27168.825999491659</v>
      </c>
      <c r="BI46" s="312">
        <f t="shared" si="18"/>
        <v>28126.394094596231</v>
      </c>
      <c r="BJ46" s="312">
        <f t="shared" si="18"/>
        <v>29199.764648614106</v>
      </c>
      <c r="BK46" s="312">
        <f t="shared" si="18"/>
        <v>31060.728236700317</v>
      </c>
      <c r="BL46" s="312">
        <f t="shared" si="18"/>
        <v>32984.917150661269</v>
      </c>
      <c r="BM46" s="312">
        <f t="shared" si="18"/>
        <v>35870.036889976036</v>
      </c>
      <c r="BN46" s="312">
        <f t="shared" si="18"/>
        <v>37085.197385385429</v>
      </c>
      <c r="BO46" s="312">
        <f t="shared" si="18"/>
        <v>38629.862599579421</v>
      </c>
      <c r="BP46" s="312">
        <f t="shared" si="18"/>
        <v>40350.655926157495</v>
      </c>
      <c r="BQ46" s="312">
        <f t="shared" si="18"/>
        <v>41253.522692813895</v>
      </c>
      <c r="BR46" s="312">
        <f t="shared" si="18"/>
        <v>44312.570490986647</v>
      </c>
      <c r="BS46" s="312">
        <f t="shared" si="18"/>
        <v>46608.246649779932</v>
      </c>
      <c r="BT46" s="312">
        <f t="shared" si="18"/>
        <v>47527.990718150337</v>
      </c>
      <c r="BU46" s="312">
        <f t="shared" si="18"/>
        <v>49586.733556855826</v>
      </c>
      <c r="BV46" s="312">
        <f t="shared" si="18"/>
        <v>51122.292537233545</v>
      </c>
      <c r="BW46" s="312">
        <f t="shared" si="18"/>
        <v>53647.77197490666</v>
      </c>
      <c r="BX46" s="312">
        <f t="shared" si="18"/>
        <v>57924.13728576032</v>
      </c>
      <c r="BY46" s="312">
        <f t="shared" si="18"/>
        <v>61948.437307638487</v>
      </c>
      <c r="BZ46" s="312">
        <f t="shared" si="18"/>
        <v>69274.205164236846</v>
      </c>
      <c r="CA46" s="312">
        <f t="shared" si="18"/>
        <v>81293.315330533587</v>
      </c>
      <c r="CB46" s="312">
        <f t="shared" si="18"/>
        <v>90372.065345218449</v>
      </c>
      <c r="CC46" s="312">
        <f t="shared" si="18"/>
        <v>96346.901468337266</v>
      </c>
      <c r="CD46" s="312">
        <f t="shared" si="18"/>
        <v>103293.21966498584</v>
      </c>
      <c r="CE46" s="312">
        <f t="shared" si="18"/>
        <v>107466.24742988251</v>
      </c>
      <c r="CF46" s="312">
        <f t="shared" si="18"/>
        <v>111740.61130089003</v>
      </c>
      <c r="CG46" s="328">
        <f t="shared" si="18"/>
        <v>116966.02913728147</v>
      </c>
    </row>
    <row r="47" spans="1:85" ht="29.5" customHeight="1" x14ac:dyDescent="0.35">
      <c r="A47" s="316"/>
      <c r="B47" s="311" t="s">
        <v>634</v>
      </c>
      <c r="C47" s="318"/>
      <c r="D47" s="313"/>
      <c r="E47" s="313"/>
      <c r="F47" s="313"/>
      <c r="G47" s="313"/>
      <c r="H47" s="313"/>
      <c r="I47" s="313"/>
      <c r="J47" s="313"/>
      <c r="K47" s="313"/>
      <c r="L47" s="313"/>
      <c r="M47" s="313"/>
      <c r="N47" s="313"/>
      <c r="O47" s="313"/>
      <c r="P47" s="313"/>
      <c r="Q47" s="313"/>
      <c r="R47" s="313"/>
      <c r="S47" s="313"/>
      <c r="T47" s="313"/>
      <c r="U47" s="313"/>
      <c r="V47" s="313"/>
      <c r="W47" s="313"/>
      <c r="X47" s="313"/>
      <c r="Y47" s="313"/>
      <c r="Z47" s="313"/>
      <c r="AA47" s="313"/>
      <c r="AB47" s="313"/>
      <c r="AC47" s="313"/>
      <c r="AD47" s="313"/>
      <c r="AE47" s="313"/>
      <c r="AF47" s="313"/>
      <c r="AG47" s="313"/>
      <c r="AH47" s="313"/>
      <c r="AI47" s="313"/>
      <c r="AJ47" s="313"/>
      <c r="AK47" s="313"/>
      <c r="AL47" s="313"/>
      <c r="AM47" s="313"/>
      <c r="AN47" s="313"/>
      <c r="AO47" s="313"/>
      <c r="AP47" s="313"/>
      <c r="AQ47" s="313"/>
      <c r="AR47" s="313"/>
      <c r="AS47" s="313"/>
      <c r="AT47" s="313"/>
      <c r="AU47" s="313"/>
      <c r="AV47" s="313"/>
      <c r="AW47" s="313"/>
      <c r="AX47" s="313"/>
      <c r="AY47" s="313"/>
      <c r="AZ47" s="313"/>
      <c r="BA47" s="313"/>
      <c r="BB47" s="313"/>
      <c r="BC47" s="313"/>
      <c r="BD47" s="313"/>
      <c r="BE47" s="313"/>
      <c r="BF47" s="313">
        <f t="shared" ref="BF47:CG47" si="19">SUM(BF48:BF49)</f>
        <v>690.44271132894642</v>
      </c>
      <c r="BG47" s="313">
        <f t="shared" si="19"/>
        <v>719.5016457032948</v>
      </c>
      <c r="BH47" s="313">
        <f t="shared" si="19"/>
        <v>764.0410171291486</v>
      </c>
      <c r="BI47" s="313">
        <f t="shared" si="19"/>
        <v>838.94585151060733</v>
      </c>
      <c r="BJ47" s="313">
        <f t="shared" si="19"/>
        <v>884.09676018630137</v>
      </c>
      <c r="BK47" s="313">
        <f t="shared" si="19"/>
        <v>946.70173394029405</v>
      </c>
      <c r="BL47" s="313">
        <f t="shared" si="19"/>
        <v>1008.8216511390754</v>
      </c>
      <c r="BM47" s="313">
        <f t="shared" si="19"/>
        <v>1089.391707435587</v>
      </c>
      <c r="BN47" s="313">
        <f t="shared" si="19"/>
        <v>1116.9218850251939</v>
      </c>
      <c r="BO47" s="313">
        <f t="shared" si="19"/>
        <v>1205.3072554748342</v>
      </c>
      <c r="BP47" s="313">
        <f t="shared" si="19"/>
        <v>1276.4214242752109</v>
      </c>
      <c r="BQ47" s="313">
        <f t="shared" si="19"/>
        <v>1345.0133969573189</v>
      </c>
      <c r="BR47" s="313">
        <f t="shared" si="19"/>
        <v>1579.4492598804859</v>
      </c>
      <c r="BS47" s="313">
        <f t="shared" si="19"/>
        <v>1687.7597736974262</v>
      </c>
      <c r="BT47" s="313">
        <f t="shared" si="19"/>
        <v>1745.3916532070889</v>
      </c>
      <c r="BU47" s="313">
        <f t="shared" si="19"/>
        <v>1808.1107948590625</v>
      </c>
      <c r="BV47" s="313">
        <f t="shared" si="19"/>
        <v>1944.9043992645175</v>
      </c>
      <c r="BW47" s="313">
        <f t="shared" si="19"/>
        <v>2116.322368275301</v>
      </c>
      <c r="BX47" s="313">
        <f t="shared" si="19"/>
        <v>2245.8835014780443</v>
      </c>
      <c r="BY47" s="313">
        <f t="shared" si="19"/>
        <v>2446.6424104537009</v>
      </c>
      <c r="BZ47" s="313">
        <f t="shared" si="19"/>
        <v>2946.129410751812</v>
      </c>
      <c r="CA47" s="313">
        <f t="shared" si="19"/>
        <v>3753.6188710067304</v>
      </c>
      <c r="CB47" s="313">
        <f t="shared" si="19"/>
        <v>4523.3117005533468</v>
      </c>
      <c r="CC47" s="313">
        <f t="shared" si="19"/>
        <v>5078.3525818854541</v>
      </c>
      <c r="CD47" s="313">
        <f t="shared" si="19"/>
        <v>5644.9915642395499</v>
      </c>
      <c r="CE47" s="313">
        <f t="shared" si="19"/>
        <v>6142.8148747896621</v>
      </c>
      <c r="CF47" s="313">
        <f t="shared" si="19"/>
        <v>6598.3179231129707</v>
      </c>
      <c r="CG47" s="314">
        <f t="shared" si="19"/>
        <v>7041.0357723144989</v>
      </c>
    </row>
    <row r="48" spans="1:85" ht="20.149999999999999" customHeight="1" x14ac:dyDescent="0.35">
      <c r="A48" s="316"/>
      <c r="B48" s="254" t="s">
        <v>603</v>
      </c>
      <c r="C48" s="318"/>
      <c r="D48" s="313"/>
      <c r="E48" s="313"/>
      <c r="F48" s="313"/>
      <c r="G48" s="313"/>
      <c r="H48" s="313"/>
      <c r="I48" s="313"/>
      <c r="J48" s="313"/>
      <c r="K48" s="313"/>
      <c r="L48" s="313"/>
      <c r="M48" s="313"/>
      <c r="N48" s="313"/>
      <c r="O48" s="313"/>
      <c r="P48" s="313"/>
      <c r="Q48" s="313"/>
      <c r="R48" s="313"/>
      <c r="S48" s="313"/>
      <c r="T48" s="313"/>
      <c r="U48" s="313"/>
      <c r="V48" s="313"/>
      <c r="W48" s="313"/>
      <c r="X48" s="313"/>
      <c r="Y48" s="313"/>
      <c r="Z48" s="313"/>
      <c r="AA48" s="313"/>
      <c r="AB48" s="313"/>
      <c r="AC48" s="313"/>
      <c r="AD48" s="313"/>
      <c r="AE48" s="313"/>
      <c r="AF48" s="313"/>
      <c r="AG48" s="313"/>
      <c r="AH48" s="313"/>
      <c r="AI48" s="313"/>
      <c r="AJ48" s="313"/>
      <c r="AK48" s="313"/>
      <c r="AL48" s="313"/>
      <c r="AM48" s="313"/>
      <c r="AN48" s="313"/>
      <c r="AO48" s="313"/>
      <c r="AP48" s="313"/>
      <c r="AQ48" s="313"/>
      <c r="AR48" s="313"/>
      <c r="AS48" s="313"/>
      <c r="AT48" s="313"/>
      <c r="AU48" s="313"/>
      <c r="AV48" s="313"/>
      <c r="AW48" s="313"/>
      <c r="AX48" s="313"/>
      <c r="AY48" s="313"/>
      <c r="AZ48" s="313"/>
      <c r="BA48" s="313"/>
      <c r="BB48" s="313"/>
      <c r="BC48" s="313"/>
      <c r="BD48" s="313"/>
      <c r="BE48" s="313"/>
      <c r="BF48" s="313">
        <f t="shared" ref="BF48:CG48" si="20">BF34</f>
        <v>690.44271132894642</v>
      </c>
      <c r="BG48" s="313">
        <f t="shared" si="20"/>
        <v>719.5016457032948</v>
      </c>
      <c r="BH48" s="313">
        <f t="shared" si="20"/>
        <v>764.0410171291486</v>
      </c>
      <c r="BI48" s="313">
        <f t="shared" si="20"/>
        <v>838.94585151060733</v>
      </c>
      <c r="BJ48" s="313">
        <f t="shared" si="20"/>
        <v>884.09676018630137</v>
      </c>
      <c r="BK48" s="313">
        <f t="shared" si="20"/>
        <v>946.70173394029405</v>
      </c>
      <c r="BL48" s="313">
        <f t="shared" si="20"/>
        <v>1008.8216511390754</v>
      </c>
      <c r="BM48" s="313">
        <f t="shared" si="20"/>
        <v>1089.391707435587</v>
      </c>
      <c r="BN48" s="313">
        <f t="shared" si="20"/>
        <v>1116.9218850251939</v>
      </c>
      <c r="BO48" s="313">
        <f t="shared" si="20"/>
        <v>1205.3072554748342</v>
      </c>
      <c r="BP48" s="313">
        <f t="shared" si="20"/>
        <v>1276.4214242752109</v>
      </c>
      <c r="BQ48" s="313">
        <f t="shared" si="20"/>
        <v>1345.0133969573189</v>
      </c>
      <c r="BR48" s="313">
        <f t="shared" si="20"/>
        <v>1579.4492598804859</v>
      </c>
      <c r="BS48" s="313">
        <f t="shared" si="20"/>
        <v>1687.7597736974262</v>
      </c>
      <c r="BT48" s="313">
        <f t="shared" si="20"/>
        <v>1745.3916532070889</v>
      </c>
      <c r="BU48" s="313">
        <f t="shared" si="20"/>
        <v>1808.1107948590625</v>
      </c>
      <c r="BV48" s="313">
        <f t="shared" si="20"/>
        <v>1944.9043992645175</v>
      </c>
      <c r="BW48" s="313">
        <f t="shared" si="20"/>
        <v>2116.322368275301</v>
      </c>
      <c r="BX48" s="313">
        <f t="shared" si="20"/>
        <v>2245.8835014780443</v>
      </c>
      <c r="BY48" s="313">
        <f t="shared" si="20"/>
        <v>2446.6424104537009</v>
      </c>
      <c r="BZ48" s="313">
        <f t="shared" si="20"/>
        <v>2844.1948579833138</v>
      </c>
      <c r="CA48" s="313">
        <f t="shared" si="20"/>
        <v>3645.090537402672</v>
      </c>
      <c r="CB48" s="313">
        <f t="shared" si="20"/>
        <v>4523.2635771864479</v>
      </c>
      <c r="CC48" s="313">
        <f t="shared" si="20"/>
        <v>5078.3525818854541</v>
      </c>
      <c r="CD48" s="313">
        <f t="shared" si="20"/>
        <v>5644.9915642395499</v>
      </c>
      <c r="CE48" s="313">
        <f t="shared" si="20"/>
        <v>6142.8148747896621</v>
      </c>
      <c r="CF48" s="313">
        <f t="shared" si="20"/>
        <v>6598.3179231129707</v>
      </c>
      <c r="CG48" s="314">
        <f t="shared" si="20"/>
        <v>7041.0357723144989</v>
      </c>
    </row>
    <row r="49" spans="1:85" ht="20.149999999999999" customHeight="1" x14ac:dyDescent="0.35">
      <c r="A49" s="316"/>
      <c r="B49" s="327" t="s">
        <v>619</v>
      </c>
      <c r="C49" s="318"/>
      <c r="D49" s="313"/>
      <c r="E49" s="313"/>
      <c r="F49" s="313"/>
      <c r="G49" s="313"/>
      <c r="H49" s="313"/>
      <c r="I49" s="313"/>
      <c r="J49" s="313"/>
      <c r="K49" s="313"/>
      <c r="L49" s="313"/>
      <c r="M49" s="313"/>
      <c r="N49" s="313"/>
      <c r="O49" s="313"/>
      <c r="P49" s="313"/>
      <c r="Q49" s="313"/>
      <c r="R49" s="313"/>
      <c r="S49" s="313"/>
      <c r="T49" s="313"/>
      <c r="U49" s="313"/>
      <c r="V49" s="313"/>
      <c r="W49" s="313"/>
      <c r="X49" s="313"/>
      <c r="Y49" s="313"/>
      <c r="Z49" s="313"/>
      <c r="AA49" s="313"/>
      <c r="AB49" s="313"/>
      <c r="AC49" s="313"/>
      <c r="AD49" s="313"/>
      <c r="AE49" s="313"/>
      <c r="AF49" s="313"/>
      <c r="AG49" s="313"/>
      <c r="AH49" s="313"/>
      <c r="AI49" s="313"/>
      <c r="AJ49" s="313"/>
      <c r="AK49" s="313"/>
      <c r="AL49" s="313"/>
      <c r="AM49" s="313"/>
      <c r="AN49" s="313"/>
      <c r="AO49" s="313"/>
      <c r="AP49" s="313"/>
      <c r="AQ49" s="313"/>
      <c r="AR49" s="313"/>
      <c r="AS49" s="313"/>
      <c r="AT49" s="313"/>
      <c r="AU49" s="313"/>
      <c r="AV49" s="313"/>
      <c r="AW49" s="313"/>
      <c r="AX49" s="313"/>
      <c r="AY49" s="313"/>
      <c r="AZ49" s="313"/>
      <c r="BA49" s="313"/>
      <c r="BB49" s="313"/>
      <c r="BC49" s="313"/>
      <c r="BD49" s="313"/>
      <c r="BE49" s="313"/>
      <c r="BF49" s="313">
        <v>0</v>
      </c>
      <c r="BG49" s="313">
        <v>0</v>
      </c>
      <c r="BH49" s="313">
        <v>0</v>
      </c>
      <c r="BI49" s="313">
        <v>0</v>
      </c>
      <c r="BJ49" s="313">
        <v>0</v>
      </c>
      <c r="BK49" s="313">
        <v>0</v>
      </c>
      <c r="BL49" s="313">
        <v>0</v>
      </c>
      <c r="BM49" s="313">
        <v>0</v>
      </c>
      <c r="BN49" s="313">
        <v>0</v>
      </c>
      <c r="BO49" s="313">
        <v>0</v>
      </c>
      <c r="BP49" s="313">
        <v>0</v>
      </c>
      <c r="BQ49" s="313">
        <v>0</v>
      </c>
      <c r="BR49" s="313">
        <v>0</v>
      </c>
      <c r="BS49" s="313">
        <v>0</v>
      </c>
      <c r="BT49" s="313">
        <v>0</v>
      </c>
      <c r="BU49" s="313">
        <v>0</v>
      </c>
      <c r="BV49" s="313">
        <v>0</v>
      </c>
      <c r="BW49" s="313">
        <v>0</v>
      </c>
      <c r="BX49" s="313">
        <v>0</v>
      </c>
      <c r="BY49" s="313">
        <v>0</v>
      </c>
      <c r="BZ49" s="313">
        <v>101.93455276849821</v>
      </c>
      <c r="CA49" s="313">
        <v>108.52833360405835</v>
      </c>
      <c r="CB49" s="313">
        <v>4.8123366898575652E-2</v>
      </c>
      <c r="CC49" s="313">
        <v>0</v>
      </c>
      <c r="CD49" s="313">
        <v>0</v>
      </c>
      <c r="CE49" s="313">
        <v>0</v>
      </c>
      <c r="CF49" s="313">
        <v>0</v>
      </c>
      <c r="CG49" s="314">
        <v>0</v>
      </c>
    </row>
    <row r="50" spans="1:85" ht="29.5" customHeight="1" x14ac:dyDescent="0.35">
      <c r="A50" s="316"/>
      <c r="B50" s="311" t="s">
        <v>636</v>
      </c>
      <c r="C50" s="318"/>
      <c r="D50" s="313"/>
      <c r="E50" s="313"/>
      <c r="F50" s="313"/>
      <c r="G50" s="313"/>
      <c r="H50" s="313"/>
      <c r="I50" s="313"/>
      <c r="J50" s="313"/>
      <c r="K50" s="313"/>
      <c r="L50" s="313"/>
      <c r="M50" s="313"/>
      <c r="N50" s="313"/>
      <c r="O50" s="313"/>
      <c r="P50" s="313"/>
      <c r="Q50" s="313"/>
      <c r="R50" s="313"/>
      <c r="S50" s="313"/>
      <c r="T50" s="313"/>
      <c r="U50" s="313"/>
      <c r="V50" s="313"/>
      <c r="W50" s="313"/>
      <c r="X50" s="313"/>
      <c r="Y50" s="313"/>
      <c r="Z50" s="313"/>
      <c r="AA50" s="313"/>
      <c r="AB50" s="313"/>
      <c r="AC50" s="313"/>
      <c r="AD50" s="313"/>
      <c r="AE50" s="313"/>
      <c r="AF50" s="313"/>
      <c r="AG50" s="313"/>
      <c r="AH50" s="313"/>
      <c r="AI50" s="313"/>
      <c r="AJ50" s="313"/>
      <c r="AK50" s="313"/>
      <c r="AL50" s="313"/>
      <c r="AM50" s="313"/>
      <c r="AN50" s="313"/>
      <c r="AO50" s="313"/>
      <c r="AP50" s="313"/>
      <c r="AQ50" s="313"/>
      <c r="AR50" s="313"/>
      <c r="AS50" s="313"/>
      <c r="AT50" s="313"/>
      <c r="AU50" s="313"/>
      <c r="AV50" s="313"/>
      <c r="AW50" s="313"/>
      <c r="AX50" s="313"/>
      <c r="AY50" s="313"/>
      <c r="AZ50" s="313"/>
      <c r="BA50" s="313"/>
      <c r="BB50" s="313"/>
      <c r="BC50" s="313"/>
      <c r="BD50" s="313"/>
      <c r="BE50" s="313"/>
      <c r="BF50" s="313">
        <f t="shared" ref="BF50:CG50" si="21">SUM(BF51+BF52+BF55+BF59+BF62)</f>
        <v>19789.00319075631</v>
      </c>
      <c r="BG50" s="313">
        <f t="shared" si="21"/>
        <v>20177.058072221211</v>
      </c>
      <c r="BH50" s="313">
        <f t="shared" si="21"/>
        <v>20322.070690842978</v>
      </c>
      <c r="BI50" s="313">
        <f t="shared" si="21"/>
        <v>20778.021104138454</v>
      </c>
      <c r="BJ50" s="313">
        <f t="shared" si="21"/>
        <v>21367.928265028288</v>
      </c>
      <c r="BK50" s="313">
        <f t="shared" si="21"/>
        <v>22534.893440649375</v>
      </c>
      <c r="BL50" s="313">
        <f t="shared" si="21"/>
        <v>23823.61588404901</v>
      </c>
      <c r="BM50" s="313">
        <f t="shared" si="21"/>
        <v>25922.779012306739</v>
      </c>
      <c r="BN50" s="313">
        <f t="shared" si="21"/>
        <v>26816.268116772753</v>
      </c>
      <c r="BO50" s="313">
        <f t="shared" si="21"/>
        <v>28019.51193562906</v>
      </c>
      <c r="BP50" s="313">
        <f t="shared" si="21"/>
        <v>29280.348780709413</v>
      </c>
      <c r="BQ50" s="313">
        <f t="shared" si="21"/>
        <v>30068.73042763989</v>
      </c>
      <c r="BR50" s="313">
        <f t="shared" si="21"/>
        <v>32473.843111439037</v>
      </c>
      <c r="BS50" s="313">
        <f t="shared" si="21"/>
        <v>34814.452443642025</v>
      </c>
      <c r="BT50" s="313">
        <f t="shared" si="21"/>
        <v>35686.614907144809</v>
      </c>
      <c r="BU50" s="313">
        <f t="shared" si="21"/>
        <v>37739.104635302487</v>
      </c>
      <c r="BV50" s="313">
        <f t="shared" si="21"/>
        <v>39098.532076682655</v>
      </c>
      <c r="BW50" s="313">
        <f t="shared" si="21"/>
        <v>40865.816405709527</v>
      </c>
      <c r="BX50" s="313">
        <f t="shared" si="21"/>
        <v>45163.499571557688</v>
      </c>
      <c r="BY50" s="313">
        <f t="shared" si="21"/>
        <v>48923.458309898459</v>
      </c>
      <c r="BZ50" s="313">
        <f t="shared" si="21"/>
        <v>54669.953467566658</v>
      </c>
      <c r="CA50" s="313">
        <f t="shared" si="21"/>
        <v>64046.74500174891</v>
      </c>
      <c r="CB50" s="313">
        <f t="shared" si="21"/>
        <v>71024.653506241157</v>
      </c>
      <c r="CC50" s="313">
        <f t="shared" si="21"/>
        <v>75525.324540019952</v>
      </c>
      <c r="CD50" s="313">
        <f t="shared" si="21"/>
        <v>81037.630261903265</v>
      </c>
      <c r="CE50" s="313">
        <f t="shared" si="21"/>
        <v>84303.596980481394</v>
      </c>
      <c r="CF50" s="313">
        <f t="shared" si="21"/>
        <v>87386.473920925375</v>
      </c>
      <c r="CG50" s="314">
        <f t="shared" si="21"/>
        <v>91016.203361010455</v>
      </c>
    </row>
    <row r="51" spans="1:85" ht="20.149999999999999" customHeight="1" x14ac:dyDescent="0.35">
      <c r="A51" s="316"/>
      <c r="B51" s="254" t="s">
        <v>603</v>
      </c>
      <c r="C51" s="318"/>
      <c r="D51" s="313"/>
      <c r="E51" s="313"/>
      <c r="F51" s="313"/>
      <c r="G51" s="313"/>
      <c r="H51" s="313"/>
      <c r="I51" s="313"/>
      <c r="J51" s="313"/>
      <c r="K51" s="313"/>
      <c r="L51" s="313"/>
      <c r="M51" s="313"/>
      <c r="N51" s="313"/>
      <c r="O51" s="313"/>
      <c r="P51" s="313"/>
      <c r="Q51" s="313"/>
      <c r="R51" s="313"/>
      <c r="S51" s="313"/>
      <c r="T51" s="313"/>
      <c r="U51" s="313"/>
      <c r="V51" s="313"/>
      <c r="W51" s="313"/>
      <c r="X51" s="313"/>
      <c r="Y51" s="313"/>
      <c r="Z51" s="313"/>
      <c r="AA51" s="313"/>
      <c r="AB51" s="313"/>
      <c r="AC51" s="313"/>
      <c r="AD51" s="313"/>
      <c r="AE51" s="313"/>
      <c r="AF51" s="313"/>
      <c r="AG51" s="313"/>
      <c r="AH51" s="313"/>
      <c r="AI51" s="313"/>
      <c r="AJ51" s="313"/>
      <c r="AK51" s="313"/>
      <c r="AL51" s="313"/>
      <c r="AM51" s="313"/>
      <c r="AN51" s="313"/>
      <c r="AO51" s="313"/>
      <c r="AP51" s="313"/>
      <c r="AQ51" s="313"/>
      <c r="AR51" s="313"/>
      <c r="AS51" s="313"/>
      <c r="AT51" s="313"/>
      <c r="AU51" s="313"/>
      <c r="AV51" s="313"/>
      <c r="AW51" s="313"/>
      <c r="AX51" s="313"/>
      <c r="AY51" s="313"/>
      <c r="AZ51" s="313"/>
      <c r="BA51" s="313"/>
      <c r="BB51" s="313"/>
      <c r="BC51" s="313"/>
      <c r="BD51" s="313"/>
      <c r="BE51" s="313"/>
      <c r="BF51" s="313">
        <f t="shared" ref="BF51:CG51" si="22">BF36</f>
        <v>16378.479067617196</v>
      </c>
      <c r="BG51" s="313">
        <f t="shared" si="22"/>
        <v>16785.535031803454</v>
      </c>
      <c r="BH51" s="313">
        <f t="shared" si="22"/>
        <v>16705.467755951522</v>
      </c>
      <c r="BI51" s="313">
        <f t="shared" si="22"/>
        <v>16899.991534915232</v>
      </c>
      <c r="BJ51" s="313">
        <f t="shared" si="22"/>
        <v>17207.511978422197</v>
      </c>
      <c r="BK51" s="313">
        <f t="shared" si="22"/>
        <v>18163.134479933746</v>
      </c>
      <c r="BL51" s="313">
        <f t="shared" si="22"/>
        <v>18617.794898849097</v>
      </c>
      <c r="BM51" s="313">
        <f t="shared" si="22"/>
        <v>19923.037457175567</v>
      </c>
      <c r="BN51" s="313">
        <f t="shared" si="22"/>
        <v>20355.465202339328</v>
      </c>
      <c r="BO51" s="313">
        <f t="shared" si="22"/>
        <v>21106.921588686171</v>
      </c>
      <c r="BP51" s="313">
        <f t="shared" si="22"/>
        <v>21938.061270727525</v>
      </c>
      <c r="BQ51" s="313">
        <f t="shared" si="22"/>
        <v>22482.041891810386</v>
      </c>
      <c r="BR51" s="313">
        <f t="shared" si="22"/>
        <v>24310.783377384287</v>
      </c>
      <c r="BS51" s="313">
        <f t="shared" si="22"/>
        <v>26270.514749497906</v>
      </c>
      <c r="BT51" s="313">
        <f t="shared" si="22"/>
        <v>27099.849471656948</v>
      </c>
      <c r="BU51" s="313">
        <f t="shared" si="22"/>
        <v>29164.942224355884</v>
      </c>
      <c r="BV51" s="313">
        <f t="shared" si="22"/>
        <v>30549.020416349485</v>
      </c>
      <c r="BW51" s="313">
        <f t="shared" si="22"/>
        <v>31896.716901695323</v>
      </c>
      <c r="BX51" s="313">
        <f t="shared" si="22"/>
        <v>35675.079434948217</v>
      </c>
      <c r="BY51" s="313">
        <f t="shared" si="22"/>
        <v>38380.388916662778</v>
      </c>
      <c r="BZ51" s="313">
        <f t="shared" si="22"/>
        <v>41961.598041829035</v>
      </c>
      <c r="CA51" s="313">
        <f t="shared" si="22"/>
        <v>49632.452783245426</v>
      </c>
      <c r="CB51" s="313">
        <f t="shared" si="22"/>
        <v>56800.01410192289</v>
      </c>
      <c r="CC51" s="313">
        <f t="shared" si="22"/>
        <v>60911.320267616204</v>
      </c>
      <c r="CD51" s="313">
        <f t="shared" si="22"/>
        <v>65178.01861160979</v>
      </c>
      <c r="CE51" s="313">
        <f t="shared" si="22"/>
        <v>67521.109244625128</v>
      </c>
      <c r="CF51" s="313">
        <f t="shared" si="22"/>
        <v>69666.69371370587</v>
      </c>
      <c r="CG51" s="314">
        <f t="shared" si="22"/>
        <v>72313.808402252398</v>
      </c>
    </row>
    <row r="52" spans="1:85" ht="20.149999999999999" customHeight="1" x14ac:dyDescent="0.35">
      <c r="A52" s="316"/>
      <c r="B52" s="327" t="s">
        <v>644</v>
      </c>
      <c r="C52" s="318"/>
      <c r="D52" s="313"/>
      <c r="E52" s="313"/>
      <c r="F52" s="313"/>
      <c r="G52" s="313"/>
      <c r="H52" s="313"/>
      <c r="I52" s="313"/>
      <c r="J52" s="313"/>
      <c r="K52" s="313"/>
      <c r="L52" s="313"/>
      <c r="M52" s="313"/>
      <c r="N52" s="313"/>
      <c r="O52" s="313"/>
      <c r="P52" s="313"/>
      <c r="Q52" s="313"/>
      <c r="R52" s="313"/>
      <c r="S52" s="313"/>
      <c r="T52" s="313"/>
      <c r="U52" s="313"/>
      <c r="V52" s="313"/>
      <c r="W52" s="313"/>
      <c r="X52" s="313"/>
      <c r="Y52" s="313"/>
      <c r="Z52" s="313"/>
      <c r="AA52" s="313"/>
      <c r="AB52" s="313"/>
      <c r="AC52" s="313"/>
      <c r="AD52" s="313"/>
      <c r="AE52" s="313"/>
      <c r="AF52" s="313"/>
      <c r="AG52" s="313"/>
      <c r="AH52" s="313"/>
      <c r="AI52" s="313"/>
      <c r="AJ52" s="313"/>
      <c r="AK52" s="313"/>
      <c r="AL52" s="313"/>
      <c r="AM52" s="313"/>
      <c r="AN52" s="313"/>
      <c r="AO52" s="313"/>
      <c r="AP52" s="313"/>
      <c r="AQ52" s="313"/>
      <c r="AR52" s="313"/>
      <c r="AS52" s="313"/>
      <c r="AT52" s="313"/>
      <c r="AU52" s="313"/>
      <c r="AV52" s="313"/>
      <c r="AW52" s="313"/>
      <c r="AX52" s="313"/>
      <c r="AY52" s="313"/>
      <c r="AZ52" s="313"/>
      <c r="BA52" s="313"/>
      <c r="BB52" s="313"/>
      <c r="BC52" s="313"/>
      <c r="BD52" s="313"/>
      <c r="BE52" s="313"/>
      <c r="BF52" s="313">
        <f>SUM(BF53:BF54)</f>
        <v>0</v>
      </c>
      <c r="BG52" s="313">
        <f t="shared" ref="BG52:CG52" si="23">SUM(BG53:BG54)</f>
        <v>0</v>
      </c>
      <c r="BH52" s="313">
        <f t="shared" si="23"/>
        <v>0</v>
      </c>
      <c r="BI52" s="313">
        <f t="shared" si="23"/>
        <v>0</v>
      </c>
      <c r="BJ52" s="313">
        <f t="shared" si="23"/>
        <v>0</v>
      </c>
      <c r="BK52" s="313">
        <f t="shared" si="23"/>
        <v>0</v>
      </c>
      <c r="BL52" s="313">
        <f t="shared" si="23"/>
        <v>0</v>
      </c>
      <c r="BM52" s="313">
        <f t="shared" si="23"/>
        <v>93.921000000000006</v>
      </c>
      <c r="BN52" s="313">
        <f t="shared" si="23"/>
        <v>102.098</v>
      </c>
      <c r="BO52" s="313">
        <f t="shared" si="23"/>
        <v>89.876000000000005</v>
      </c>
      <c r="BP52" s="313">
        <f t="shared" si="23"/>
        <v>92.341999999999999</v>
      </c>
      <c r="BQ52" s="313">
        <f t="shared" si="23"/>
        <v>109.24816174999999</v>
      </c>
      <c r="BR52" s="313">
        <f t="shared" si="23"/>
        <v>99.667064699999997</v>
      </c>
      <c r="BS52" s="313">
        <f t="shared" si="23"/>
        <v>100.15373529999999</v>
      </c>
      <c r="BT52" s="313">
        <f t="shared" si="23"/>
        <v>107.07840105000002</v>
      </c>
      <c r="BU52" s="313">
        <f t="shared" si="23"/>
        <v>114.36212218999999</v>
      </c>
      <c r="BV52" s="313">
        <f t="shared" si="23"/>
        <v>132.17028671</v>
      </c>
      <c r="BW52" s="313">
        <f t="shared" si="23"/>
        <v>155.54165966000002</v>
      </c>
      <c r="BX52" s="313">
        <f t="shared" si="23"/>
        <v>115.14201892999999</v>
      </c>
      <c r="BY52" s="313">
        <f t="shared" si="23"/>
        <v>159.35650166999997</v>
      </c>
      <c r="BZ52" s="313">
        <f t="shared" si="23"/>
        <v>193.85276750000003</v>
      </c>
      <c r="CA52" s="313">
        <f t="shared" si="23"/>
        <v>269.24170407254513</v>
      </c>
      <c r="CB52" s="313">
        <f t="shared" si="23"/>
        <v>340.30847858831225</v>
      </c>
      <c r="CC52" s="313">
        <f t="shared" si="23"/>
        <v>410.86476527289375</v>
      </c>
      <c r="CD52" s="313">
        <f t="shared" si="23"/>
        <v>492.46551605598466</v>
      </c>
      <c r="CE52" s="313">
        <f t="shared" si="23"/>
        <v>576.73399734266252</v>
      </c>
      <c r="CF52" s="313">
        <f t="shared" si="23"/>
        <v>664.38994133879794</v>
      </c>
      <c r="CG52" s="314">
        <f t="shared" si="23"/>
        <v>750.41143384984002</v>
      </c>
    </row>
    <row r="53" spans="1:85" ht="15.5" x14ac:dyDescent="0.35">
      <c r="A53" s="316"/>
      <c r="B53" s="325" t="s">
        <v>375</v>
      </c>
      <c r="C53" s="318"/>
      <c r="D53" s="313"/>
      <c r="E53" s="313"/>
      <c r="F53" s="313"/>
      <c r="G53" s="313"/>
      <c r="H53" s="313"/>
      <c r="I53" s="313"/>
      <c r="J53" s="313"/>
      <c r="K53" s="313"/>
      <c r="L53" s="313"/>
      <c r="M53" s="313"/>
      <c r="N53" s="313"/>
      <c r="O53" s="313"/>
      <c r="P53" s="313"/>
      <c r="Q53" s="313"/>
      <c r="R53" s="313"/>
      <c r="S53" s="313"/>
      <c r="T53" s="313"/>
      <c r="U53" s="313"/>
      <c r="V53" s="313"/>
      <c r="W53" s="313"/>
      <c r="X53" s="313"/>
      <c r="Y53" s="313"/>
      <c r="Z53" s="313"/>
      <c r="AA53" s="313"/>
      <c r="AB53" s="313"/>
      <c r="AC53" s="313"/>
      <c r="AD53" s="313"/>
      <c r="AE53" s="313"/>
      <c r="AF53" s="313"/>
      <c r="AG53" s="313"/>
      <c r="AH53" s="313"/>
      <c r="AI53" s="313"/>
      <c r="AJ53" s="313"/>
      <c r="AK53" s="313"/>
      <c r="AL53" s="313"/>
      <c r="AM53" s="313"/>
      <c r="AN53" s="313"/>
      <c r="AO53" s="313"/>
      <c r="AP53" s="313"/>
      <c r="AQ53" s="313"/>
      <c r="AR53" s="313"/>
      <c r="AS53" s="313"/>
      <c r="AT53" s="313"/>
      <c r="AU53" s="313"/>
      <c r="AV53" s="313"/>
      <c r="AW53" s="313"/>
      <c r="AX53" s="313"/>
      <c r="AY53" s="313"/>
      <c r="AZ53" s="313"/>
      <c r="BA53" s="313"/>
      <c r="BB53" s="313"/>
      <c r="BC53" s="313"/>
      <c r="BD53" s="313"/>
      <c r="BE53" s="313"/>
      <c r="BF53" s="313">
        <v>0</v>
      </c>
      <c r="BG53" s="313">
        <v>0</v>
      </c>
      <c r="BH53" s="313">
        <v>0</v>
      </c>
      <c r="BI53" s="313">
        <v>0</v>
      </c>
      <c r="BJ53" s="313">
        <v>0</v>
      </c>
      <c r="BK53" s="313">
        <v>0</v>
      </c>
      <c r="BL53" s="313">
        <v>0</v>
      </c>
      <c r="BM53" s="313">
        <v>93.921000000000006</v>
      </c>
      <c r="BN53" s="313">
        <v>102.098</v>
      </c>
      <c r="BO53" s="313">
        <v>89.876000000000005</v>
      </c>
      <c r="BP53" s="313">
        <v>92.341999999999999</v>
      </c>
      <c r="BQ53" s="313">
        <v>104.479</v>
      </c>
      <c r="BR53" s="313">
        <v>93.626999999999995</v>
      </c>
      <c r="BS53" s="313">
        <v>93.218000000000004</v>
      </c>
      <c r="BT53" s="313">
        <v>99.73</v>
      </c>
      <c r="BU53" s="313">
        <v>106.14100000000001</v>
      </c>
      <c r="BV53" s="313">
        <v>123.02200000000001</v>
      </c>
      <c r="BW53" s="313">
        <v>145.50171044000001</v>
      </c>
      <c r="BX53" s="313">
        <v>104.46233873999999</v>
      </c>
      <c r="BY53" s="313">
        <v>146.46766296999999</v>
      </c>
      <c r="BZ53" s="313">
        <v>177.26586967</v>
      </c>
      <c r="CA53" s="313">
        <v>248.88643931999999</v>
      </c>
      <c r="CB53" s="313">
        <v>318.37965491772064</v>
      </c>
      <c r="CC53" s="313">
        <v>385.20310926028202</v>
      </c>
      <c r="CD53" s="313">
        <v>463.37400738390915</v>
      </c>
      <c r="CE53" s="313">
        <v>544.50532559225769</v>
      </c>
      <c r="CF53" s="313">
        <v>629.0372783461155</v>
      </c>
      <c r="CG53" s="314">
        <v>711.73063527589818</v>
      </c>
    </row>
    <row r="54" spans="1:85" ht="15.5" x14ac:dyDescent="0.35">
      <c r="A54" s="316"/>
      <c r="B54" s="325" t="s">
        <v>377</v>
      </c>
      <c r="C54" s="318"/>
      <c r="D54" s="313"/>
      <c r="E54" s="313"/>
      <c r="F54" s="313"/>
      <c r="G54" s="313"/>
      <c r="H54" s="313"/>
      <c r="I54" s="313"/>
      <c r="J54" s="313"/>
      <c r="K54" s="313"/>
      <c r="L54" s="313"/>
      <c r="M54" s="313"/>
      <c r="N54" s="313"/>
      <c r="O54" s="313"/>
      <c r="P54" s="313"/>
      <c r="Q54" s="313"/>
      <c r="R54" s="313"/>
      <c r="S54" s="313"/>
      <c r="T54" s="313"/>
      <c r="U54" s="313"/>
      <c r="V54" s="313"/>
      <c r="W54" s="313"/>
      <c r="X54" s="313"/>
      <c r="Y54" s="313"/>
      <c r="Z54" s="313"/>
      <c r="AA54" s="313"/>
      <c r="AB54" s="313"/>
      <c r="AC54" s="313"/>
      <c r="AD54" s="313"/>
      <c r="AE54" s="313"/>
      <c r="AF54" s="313"/>
      <c r="AG54" s="313"/>
      <c r="AH54" s="313"/>
      <c r="AI54" s="313"/>
      <c r="AJ54" s="313"/>
      <c r="AK54" s="313"/>
      <c r="AL54" s="313"/>
      <c r="AM54" s="313"/>
      <c r="AN54" s="313"/>
      <c r="AO54" s="313"/>
      <c r="AP54" s="313"/>
      <c r="AQ54" s="313"/>
      <c r="AR54" s="313"/>
      <c r="AS54" s="313"/>
      <c r="AT54" s="313"/>
      <c r="AU54" s="313"/>
      <c r="AV54" s="313"/>
      <c r="AW54" s="313"/>
      <c r="AX54" s="313"/>
      <c r="AY54" s="313"/>
      <c r="AZ54" s="313"/>
      <c r="BA54" s="313"/>
      <c r="BB54" s="313"/>
      <c r="BC54" s="313"/>
      <c r="BD54" s="313"/>
      <c r="BE54" s="313"/>
      <c r="BF54" s="313">
        <v>0</v>
      </c>
      <c r="BG54" s="313">
        <v>0</v>
      </c>
      <c r="BH54" s="313">
        <v>0</v>
      </c>
      <c r="BI54" s="313">
        <v>0</v>
      </c>
      <c r="BJ54" s="313">
        <v>0</v>
      </c>
      <c r="BK54" s="313">
        <v>0</v>
      </c>
      <c r="BL54" s="313">
        <v>0</v>
      </c>
      <c r="BM54" s="313">
        <v>0</v>
      </c>
      <c r="BN54" s="313">
        <v>0</v>
      </c>
      <c r="BO54" s="313">
        <v>0</v>
      </c>
      <c r="BP54" s="313">
        <v>0</v>
      </c>
      <c r="BQ54" s="313">
        <v>4.7691617500000003</v>
      </c>
      <c r="BR54" s="313">
        <v>6.040064700000003</v>
      </c>
      <c r="BS54" s="313">
        <v>6.9357352999999913</v>
      </c>
      <c r="BT54" s="313">
        <v>7.3484010500000174</v>
      </c>
      <c r="BU54" s="313">
        <v>8.2211221899999884</v>
      </c>
      <c r="BV54" s="313">
        <v>9.1482867099999936</v>
      </c>
      <c r="BW54" s="313">
        <v>10.039949220000002</v>
      </c>
      <c r="BX54" s="313">
        <v>10.679680190000001</v>
      </c>
      <c r="BY54" s="313">
        <v>12.88883869999999</v>
      </c>
      <c r="BZ54" s="313">
        <v>16.58689783000003</v>
      </c>
      <c r="CA54" s="313">
        <v>20.355264752545114</v>
      </c>
      <c r="CB54" s="313">
        <v>21.928823670591584</v>
      </c>
      <c r="CC54" s="313">
        <v>25.661656012611722</v>
      </c>
      <c r="CD54" s="313">
        <v>29.09150867207552</v>
      </c>
      <c r="CE54" s="313">
        <v>32.228671750404793</v>
      </c>
      <c r="CF54" s="313">
        <v>35.352662992682482</v>
      </c>
      <c r="CG54" s="314">
        <v>38.680798573941878</v>
      </c>
    </row>
    <row r="55" spans="1:85" ht="20.149999999999999" customHeight="1" x14ac:dyDescent="0.35">
      <c r="A55" s="316"/>
      <c r="B55" s="327" t="s">
        <v>605</v>
      </c>
      <c r="C55" s="318"/>
      <c r="D55" s="313"/>
      <c r="E55" s="313"/>
      <c r="F55" s="313"/>
      <c r="G55" s="313"/>
      <c r="H55" s="313"/>
      <c r="I55" s="313"/>
      <c r="J55" s="313"/>
      <c r="K55" s="313"/>
      <c r="L55" s="313"/>
      <c r="M55" s="313"/>
      <c r="N55" s="313"/>
      <c r="O55" s="313"/>
      <c r="P55" s="313"/>
      <c r="Q55" s="313"/>
      <c r="R55" s="313"/>
      <c r="S55" s="313"/>
      <c r="T55" s="313"/>
      <c r="U55" s="313"/>
      <c r="V55" s="313"/>
      <c r="W55" s="313"/>
      <c r="X55" s="313"/>
      <c r="Y55" s="313"/>
      <c r="Z55" s="313"/>
      <c r="AA55" s="313"/>
      <c r="AB55" s="313"/>
      <c r="AC55" s="313"/>
      <c r="AD55" s="313"/>
      <c r="AE55" s="313"/>
      <c r="AF55" s="313"/>
      <c r="AG55" s="313"/>
      <c r="AH55" s="313"/>
      <c r="AI55" s="313"/>
      <c r="AJ55" s="313"/>
      <c r="AK55" s="313"/>
      <c r="AL55" s="313"/>
      <c r="AM55" s="313"/>
      <c r="AN55" s="313"/>
      <c r="AO55" s="313"/>
      <c r="AP55" s="313"/>
      <c r="AQ55" s="313"/>
      <c r="AR55" s="313"/>
      <c r="AS55" s="313"/>
      <c r="AT55" s="313"/>
      <c r="AU55" s="313"/>
      <c r="AV55" s="313"/>
      <c r="AW55" s="313"/>
      <c r="AX55" s="313"/>
      <c r="AY55" s="313"/>
      <c r="AZ55" s="313"/>
      <c r="BA55" s="313"/>
      <c r="BB55" s="313"/>
      <c r="BC55" s="313"/>
      <c r="BD55" s="313"/>
      <c r="BE55" s="313"/>
      <c r="BF55" s="313">
        <f t="shared" ref="BF55:CG55" si="24">SUM(BF56:BF58)</f>
        <v>411.06263443494885</v>
      </c>
      <c r="BG55" s="313">
        <f t="shared" si="24"/>
        <v>424.8518354264877</v>
      </c>
      <c r="BH55" s="313">
        <f t="shared" si="24"/>
        <v>415.08993076559784</v>
      </c>
      <c r="BI55" s="313">
        <f t="shared" si="24"/>
        <v>405.48304870397675</v>
      </c>
      <c r="BJ55" s="313">
        <f t="shared" si="24"/>
        <v>399.49211274428905</v>
      </c>
      <c r="BK55" s="313">
        <f t="shared" si="24"/>
        <v>375.33095952562604</v>
      </c>
      <c r="BL55" s="313">
        <f t="shared" si="24"/>
        <v>314.11308295812483</v>
      </c>
      <c r="BM55" s="313">
        <f t="shared" si="24"/>
        <v>318.65361143125017</v>
      </c>
      <c r="BN55" s="313">
        <f t="shared" si="24"/>
        <v>360.5955688814837</v>
      </c>
      <c r="BO55" s="313">
        <f t="shared" si="24"/>
        <v>351.35509072108471</v>
      </c>
      <c r="BP55" s="313">
        <f t="shared" si="24"/>
        <v>348.48310670310894</v>
      </c>
      <c r="BQ55" s="313">
        <f t="shared" si="24"/>
        <v>335.53274934069339</v>
      </c>
      <c r="BR55" s="313">
        <f t="shared" si="24"/>
        <v>329.72264298537522</v>
      </c>
      <c r="BS55" s="313">
        <f t="shared" si="24"/>
        <v>311.25022314843307</v>
      </c>
      <c r="BT55" s="313">
        <f t="shared" si="24"/>
        <v>318.77391337568196</v>
      </c>
      <c r="BU55" s="313">
        <f t="shared" si="24"/>
        <v>304.689114840635</v>
      </c>
      <c r="BV55" s="313">
        <f t="shared" si="24"/>
        <v>297.43656236226974</v>
      </c>
      <c r="BW55" s="313">
        <f t="shared" si="24"/>
        <v>295.12915862598942</v>
      </c>
      <c r="BX55" s="313">
        <f t="shared" si="24"/>
        <v>286.85274676409256</v>
      </c>
      <c r="BY55" s="313">
        <f t="shared" si="24"/>
        <v>272.36927383112413</v>
      </c>
      <c r="BZ55" s="313">
        <f t="shared" si="24"/>
        <v>260.33785446615599</v>
      </c>
      <c r="CA55" s="313">
        <f t="shared" si="24"/>
        <v>265.42327572553853</v>
      </c>
      <c r="CB55" s="313">
        <f t="shared" si="24"/>
        <v>262.47971666295854</v>
      </c>
      <c r="CC55" s="313">
        <f t="shared" si="24"/>
        <v>246.92866009320082</v>
      </c>
      <c r="CD55" s="313">
        <f t="shared" si="24"/>
        <v>242.48374493422691</v>
      </c>
      <c r="CE55" s="313">
        <f t="shared" si="24"/>
        <v>240.10904826859993</v>
      </c>
      <c r="CF55" s="313">
        <f t="shared" si="24"/>
        <v>229.85071592402943</v>
      </c>
      <c r="CG55" s="314">
        <f t="shared" si="24"/>
        <v>214.89164360822119</v>
      </c>
    </row>
    <row r="56" spans="1:85" ht="15.5" x14ac:dyDescent="0.35">
      <c r="A56" s="316"/>
      <c r="B56" s="325" t="s">
        <v>645</v>
      </c>
      <c r="C56" s="318"/>
      <c r="D56" s="313"/>
      <c r="E56" s="313"/>
      <c r="F56" s="313"/>
      <c r="G56" s="313"/>
      <c r="H56" s="313"/>
      <c r="I56" s="313"/>
      <c r="J56" s="313"/>
      <c r="K56" s="313"/>
      <c r="L56" s="313"/>
      <c r="M56" s="313"/>
      <c r="N56" s="313"/>
      <c r="O56" s="313"/>
      <c r="P56" s="313"/>
      <c r="Q56" s="313"/>
      <c r="R56" s="313"/>
      <c r="S56" s="313"/>
      <c r="T56" s="313"/>
      <c r="U56" s="313"/>
      <c r="V56" s="313"/>
      <c r="W56" s="313"/>
      <c r="X56" s="313"/>
      <c r="Y56" s="313"/>
      <c r="Z56" s="313"/>
      <c r="AA56" s="313"/>
      <c r="AB56" s="313"/>
      <c r="AC56" s="313"/>
      <c r="AD56" s="313"/>
      <c r="AE56" s="313"/>
      <c r="AF56" s="313"/>
      <c r="AG56" s="313"/>
      <c r="AH56" s="313"/>
      <c r="AI56" s="313"/>
      <c r="AJ56" s="313"/>
      <c r="AK56" s="313"/>
      <c r="AL56" s="313"/>
      <c r="AM56" s="313"/>
      <c r="AN56" s="313"/>
      <c r="AO56" s="313"/>
      <c r="AP56" s="313"/>
      <c r="AQ56" s="313"/>
      <c r="AR56" s="313"/>
      <c r="AS56" s="313"/>
      <c r="AT56" s="313"/>
      <c r="AU56" s="313"/>
      <c r="AV56" s="313"/>
      <c r="AW56" s="313"/>
      <c r="AX56" s="313"/>
      <c r="AY56" s="313"/>
      <c r="AZ56" s="313"/>
      <c r="BA56" s="313"/>
      <c r="BB56" s="313"/>
      <c r="BC56" s="313"/>
      <c r="BD56" s="313"/>
      <c r="BE56" s="313"/>
      <c r="BF56" s="313">
        <v>0</v>
      </c>
      <c r="BG56" s="313">
        <v>0</v>
      </c>
      <c r="BH56" s="313">
        <v>0</v>
      </c>
      <c r="BI56" s="313">
        <v>0</v>
      </c>
      <c r="BJ56" s="313">
        <v>0</v>
      </c>
      <c r="BK56" s="313">
        <v>0</v>
      </c>
      <c r="BL56" s="313">
        <v>0</v>
      </c>
      <c r="BM56" s="313">
        <v>0</v>
      </c>
      <c r="BN56" s="313">
        <v>0</v>
      </c>
      <c r="BO56" s="313">
        <v>0</v>
      </c>
      <c r="BP56" s="313">
        <v>0</v>
      </c>
      <c r="BQ56" s="313">
        <v>0</v>
      </c>
      <c r="BR56" s="313">
        <v>0</v>
      </c>
      <c r="BS56" s="313">
        <v>0</v>
      </c>
      <c r="BT56" s="313">
        <v>0</v>
      </c>
      <c r="BU56" s="313">
        <v>0</v>
      </c>
      <c r="BV56" s="313">
        <v>0</v>
      </c>
      <c r="BW56" s="313">
        <v>0</v>
      </c>
      <c r="BX56" s="313">
        <v>0</v>
      </c>
      <c r="BY56" s="313">
        <v>0</v>
      </c>
      <c r="BZ56" s="313">
        <v>0</v>
      </c>
      <c r="CA56" s="313">
        <v>0</v>
      </c>
      <c r="CB56" s="313">
        <v>0</v>
      </c>
      <c r="CC56" s="313">
        <v>0</v>
      </c>
      <c r="CD56" s="313">
        <v>0</v>
      </c>
      <c r="CE56" s="313">
        <v>0</v>
      </c>
      <c r="CF56" s="313">
        <v>0</v>
      </c>
      <c r="CG56" s="314">
        <v>0</v>
      </c>
    </row>
    <row r="57" spans="1:85" ht="15.5" x14ac:dyDescent="0.35">
      <c r="A57" s="316"/>
      <c r="B57" s="290" t="s">
        <v>607</v>
      </c>
      <c r="C57" s="318"/>
      <c r="D57" s="313"/>
      <c r="E57" s="313"/>
      <c r="F57" s="313"/>
      <c r="G57" s="313"/>
      <c r="H57" s="313"/>
      <c r="I57" s="313"/>
      <c r="J57" s="313"/>
      <c r="K57" s="313"/>
      <c r="L57" s="313"/>
      <c r="M57" s="313"/>
      <c r="N57" s="313"/>
      <c r="O57" s="313"/>
      <c r="P57" s="313"/>
      <c r="Q57" s="313"/>
      <c r="R57" s="313"/>
      <c r="S57" s="313"/>
      <c r="T57" s="313"/>
      <c r="U57" s="313"/>
      <c r="V57" s="313"/>
      <c r="W57" s="313"/>
      <c r="X57" s="313"/>
      <c r="Y57" s="313"/>
      <c r="Z57" s="313"/>
      <c r="AA57" s="313"/>
      <c r="AB57" s="313"/>
      <c r="AC57" s="313"/>
      <c r="AD57" s="313"/>
      <c r="AE57" s="313"/>
      <c r="AF57" s="313"/>
      <c r="AG57" s="313"/>
      <c r="AH57" s="313"/>
      <c r="AI57" s="313"/>
      <c r="AJ57" s="313"/>
      <c r="AK57" s="313"/>
      <c r="AL57" s="313"/>
      <c r="AM57" s="313"/>
      <c r="AN57" s="313"/>
      <c r="AO57" s="313"/>
      <c r="AP57" s="313"/>
      <c r="AQ57" s="313"/>
      <c r="AR57" s="313"/>
      <c r="AS57" s="313"/>
      <c r="AT57" s="313"/>
      <c r="AU57" s="313"/>
      <c r="AV57" s="313"/>
      <c r="AW57" s="313"/>
      <c r="AX57" s="313"/>
      <c r="AY57" s="313"/>
      <c r="AZ57" s="313"/>
      <c r="BA57" s="313"/>
      <c r="BB57" s="313"/>
      <c r="BC57" s="313"/>
      <c r="BD57" s="313"/>
      <c r="BE57" s="313"/>
      <c r="BF57" s="313">
        <v>409.33257992494885</v>
      </c>
      <c r="BG57" s="313">
        <v>423.48757635648769</v>
      </c>
      <c r="BH57" s="313">
        <v>413.90693076559785</v>
      </c>
      <c r="BI57" s="313">
        <v>404.38108622397675</v>
      </c>
      <c r="BJ57" s="313">
        <v>398.40761312428907</v>
      </c>
      <c r="BK57" s="313">
        <v>374.24125560562607</v>
      </c>
      <c r="BL57" s="313">
        <v>313.16909898812486</v>
      </c>
      <c r="BM57" s="313">
        <v>317.80690857125018</v>
      </c>
      <c r="BN57" s="313">
        <v>359.84199739148369</v>
      </c>
      <c r="BO57" s="313">
        <v>350.7347090110847</v>
      </c>
      <c r="BP57" s="313">
        <v>348.09406699554688</v>
      </c>
      <c r="BQ57" s="313">
        <v>335.53879983069339</v>
      </c>
      <c r="BR57" s="313">
        <v>329.72464298537523</v>
      </c>
      <c r="BS57" s="313">
        <v>311.28666854137936</v>
      </c>
      <c r="BT57" s="313">
        <v>318.77391337568196</v>
      </c>
      <c r="BU57" s="313">
        <v>304.71152743632763</v>
      </c>
      <c r="BV57" s="313">
        <v>297.47337880756749</v>
      </c>
      <c r="BW57" s="313">
        <v>295.12884841726094</v>
      </c>
      <c r="BX57" s="313">
        <v>286.85897564409254</v>
      </c>
      <c r="BY57" s="313">
        <v>272.34091349112413</v>
      </c>
      <c r="BZ57" s="313">
        <v>260.34201917615599</v>
      </c>
      <c r="CA57" s="313">
        <v>265.43184441553854</v>
      </c>
      <c r="CB57" s="313">
        <v>262.47695705295854</v>
      </c>
      <c r="CC57" s="313">
        <v>246.92866009320082</v>
      </c>
      <c r="CD57" s="313">
        <v>242.48374493422691</v>
      </c>
      <c r="CE57" s="313">
        <v>240.10904826859993</v>
      </c>
      <c r="CF57" s="313">
        <v>229.85071592402943</v>
      </c>
      <c r="CG57" s="314">
        <v>214.89164360822119</v>
      </c>
    </row>
    <row r="58" spans="1:85" ht="15.5" x14ac:dyDescent="0.35">
      <c r="A58" s="316"/>
      <c r="B58" s="325" t="s">
        <v>609</v>
      </c>
      <c r="C58" s="318"/>
      <c r="D58" s="313"/>
      <c r="E58" s="313"/>
      <c r="F58" s="313"/>
      <c r="G58" s="313"/>
      <c r="H58" s="313"/>
      <c r="I58" s="313"/>
      <c r="J58" s="313"/>
      <c r="K58" s="313"/>
      <c r="L58" s="313"/>
      <c r="M58" s="313"/>
      <c r="N58" s="313"/>
      <c r="O58" s="313"/>
      <c r="P58" s="313"/>
      <c r="Q58" s="313"/>
      <c r="R58" s="313"/>
      <c r="S58" s="313"/>
      <c r="T58" s="313"/>
      <c r="U58" s="313"/>
      <c r="V58" s="313"/>
      <c r="W58" s="313"/>
      <c r="X58" s="313"/>
      <c r="Y58" s="313"/>
      <c r="Z58" s="313"/>
      <c r="AA58" s="313"/>
      <c r="AB58" s="313"/>
      <c r="AC58" s="313"/>
      <c r="AD58" s="313"/>
      <c r="AE58" s="313"/>
      <c r="AF58" s="313"/>
      <c r="AG58" s="313"/>
      <c r="AH58" s="313"/>
      <c r="AI58" s="313"/>
      <c r="AJ58" s="313"/>
      <c r="AK58" s="313"/>
      <c r="AL58" s="313"/>
      <c r="AM58" s="313"/>
      <c r="AN58" s="313"/>
      <c r="AO58" s="313"/>
      <c r="AP58" s="313"/>
      <c r="AQ58" s="313"/>
      <c r="AR58" s="313"/>
      <c r="AS58" s="313"/>
      <c r="AT58" s="313"/>
      <c r="AU58" s="313"/>
      <c r="AV58" s="313"/>
      <c r="AW58" s="313"/>
      <c r="AX58" s="313"/>
      <c r="AY58" s="313"/>
      <c r="AZ58" s="313"/>
      <c r="BA58" s="313"/>
      <c r="BB58" s="313"/>
      <c r="BC58" s="313"/>
      <c r="BD58" s="313"/>
      <c r="BE58" s="313"/>
      <c r="BF58" s="313">
        <v>1.73005451</v>
      </c>
      <c r="BG58" s="313">
        <v>1.3642590700000001</v>
      </c>
      <c r="BH58" s="313">
        <v>1.1830000000000001</v>
      </c>
      <c r="BI58" s="313">
        <v>1.1019624799999999</v>
      </c>
      <c r="BJ58" s="313">
        <v>1.0844996200000001</v>
      </c>
      <c r="BK58" s="313">
        <v>1.0897039199999998</v>
      </c>
      <c r="BL58" s="313">
        <v>0.94398397000000001</v>
      </c>
      <c r="BM58" s="313">
        <v>0.84670285999999995</v>
      </c>
      <c r="BN58" s="313">
        <v>0.75357149000000001</v>
      </c>
      <c r="BO58" s="313">
        <v>0.62038171000000009</v>
      </c>
      <c r="BP58" s="313">
        <v>0.38903970756204248</v>
      </c>
      <c r="BQ58" s="313">
        <v>-6.0504900000000004E-3</v>
      </c>
      <c r="BR58" s="313">
        <v>-2E-3</v>
      </c>
      <c r="BS58" s="313">
        <v>-3.6445392946300642E-2</v>
      </c>
      <c r="BT58" s="313">
        <v>0</v>
      </c>
      <c r="BU58" s="313">
        <v>-2.2412595692622359E-2</v>
      </c>
      <c r="BV58" s="313">
        <v>-3.6816445297728866E-2</v>
      </c>
      <c r="BW58" s="313">
        <v>3.1020872850033782E-4</v>
      </c>
      <c r="BX58" s="313">
        <v>-6.22888E-3</v>
      </c>
      <c r="BY58" s="313">
        <v>2.8360339999999998E-2</v>
      </c>
      <c r="BZ58" s="313">
        <v>-4.1647100000000012E-3</v>
      </c>
      <c r="CA58" s="313">
        <v>-8.5686900000000003E-3</v>
      </c>
      <c r="CB58" s="313">
        <v>2.75961E-3</v>
      </c>
      <c r="CC58" s="313">
        <v>0</v>
      </c>
      <c r="CD58" s="313">
        <v>0</v>
      </c>
      <c r="CE58" s="313">
        <v>0</v>
      </c>
      <c r="CF58" s="313">
        <v>0</v>
      </c>
      <c r="CG58" s="314">
        <v>0</v>
      </c>
    </row>
    <row r="59" spans="1:85" ht="20.149999999999999" customHeight="1" x14ac:dyDescent="0.35">
      <c r="A59" s="316"/>
      <c r="B59" s="327" t="s">
        <v>646</v>
      </c>
      <c r="C59" s="318"/>
      <c r="D59" s="313"/>
      <c r="E59" s="313"/>
      <c r="F59" s="313"/>
      <c r="G59" s="313"/>
      <c r="H59" s="313"/>
      <c r="I59" s="313"/>
      <c r="J59" s="313"/>
      <c r="K59" s="313"/>
      <c r="L59" s="313"/>
      <c r="M59" s="313"/>
      <c r="N59" s="313"/>
      <c r="O59" s="313"/>
      <c r="P59" s="313"/>
      <c r="Q59" s="313"/>
      <c r="R59" s="313"/>
      <c r="S59" s="313"/>
      <c r="T59" s="313"/>
      <c r="U59" s="313"/>
      <c r="V59" s="313"/>
      <c r="W59" s="313"/>
      <c r="X59" s="313"/>
      <c r="Y59" s="313"/>
      <c r="Z59" s="313"/>
      <c r="AA59" s="313"/>
      <c r="AB59" s="313"/>
      <c r="AC59" s="313"/>
      <c r="AD59" s="313"/>
      <c r="AE59" s="313"/>
      <c r="AF59" s="313"/>
      <c r="AG59" s="313"/>
      <c r="AH59" s="313"/>
      <c r="AI59" s="313"/>
      <c r="AJ59" s="313"/>
      <c r="AK59" s="313"/>
      <c r="AL59" s="313"/>
      <c r="AM59" s="313"/>
      <c r="AN59" s="313"/>
      <c r="AO59" s="313"/>
      <c r="AP59" s="313"/>
      <c r="AQ59" s="313"/>
      <c r="AR59" s="313"/>
      <c r="AS59" s="313"/>
      <c r="AT59" s="313"/>
      <c r="AU59" s="313"/>
      <c r="AV59" s="313"/>
      <c r="AW59" s="313"/>
      <c r="AX59" s="313"/>
      <c r="AY59" s="313"/>
      <c r="AZ59" s="313"/>
      <c r="BA59" s="313"/>
      <c r="BB59" s="313"/>
      <c r="BC59" s="313"/>
      <c r="BD59" s="313"/>
      <c r="BE59" s="313"/>
      <c r="BF59" s="313">
        <f t="shared" ref="BF59:CG59" si="25">SUM(BF60:BF61)</f>
        <v>2999.4614887041653</v>
      </c>
      <c r="BG59" s="313">
        <f t="shared" si="25"/>
        <v>2966.6712049912694</v>
      </c>
      <c r="BH59" s="313">
        <f t="shared" si="25"/>
        <v>3201.5130041258617</v>
      </c>
      <c r="BI59" s="313">
        <f t="shared" si="25"/>
        <v>3472.5465205192463</v>
      </c>
      <c r="BJ59" s="313">
        <f t="shared" si="25"/>
        <v>3760.9241738617989</v>
      </c>
      <c r="BK59" s="313">
        <f t="shared" si="25"/>
        <v>3996.4280011900032</v>
      </c>
      <c r="BL59" s="313">
        <f t="shared" si="25"/>
        <v>4891.7079022417884</v>
      </c>
      <c r="BM59" s="313">
        <f t="shared" si="25"/>
        <v>5587.16694369992</v>
      </c>
      <c r="BN59" s="313">
        <f t="shared" si="25"/>
        <v>5998.1093455519394</v>
      </c>
      <c r="BO59" s="313">
        <f t="shared" si="25"/>
        <v>6471.3592562218046</v>
      </c>
      <c r="BP59" s="313">
        <f t="shared" si="25"/>
        <v>6901.4624032787806</v>
      </c>
      <c r="BQ59" s="313">
        <f t="shared" si="25"/>
        <v>7141.9076247388075</v>
      </c>
      <c r="BR59" s="313">
        <f t="shared" si="25"/>
        <v>7733.6700263693738</v>
      </c>
      <c r="BS59" s="313">
        <f t="shared" si="25"/>
        <v>8132.5337356956888</v>
      </c>
      <c r="BT59" s="313">
        <f t="shared" si="25"/>
        <v>8160.913121062179</v>
      </c>
      <c r="BU59" s="313">
        <f t="shared" si="25"/>
        <v>8155.1111739159678</v>
      </c>
      <c r="BV59" s="313">
        <f t="shared" si="25"/>
        <v>8119.9048112608998</v>
      </c>
      <c r="BW59" s="313">
        <f t="shared" si="25"/>
        <v>8518.4286857282095</v>
      </c>
      <c r="BX59" s="313">
        <f t="shared" si="25"/>
        <v>9086.4253709153782</v>
      </c>
      <c r="BY59" s="313">
        <f t="shared" si="25"/>
        <v>10111.343617734556</v>
      </c>
      <c r="BZ59" s="313">
        <f t="shared" si="25"/>
        <v>11002.204249194223</v>
      </c>
      <c r="CA59" s="313">
        <f t="shared" si="25"/>
        <v>12378.479921077458</v>
      </c>
      <c r="CB59" s="313">
        <f t="shared" si="25"/>
        <v>13619.692466408262</v>
      </c>
      <c r="CC59" s="313">
        <f t="shared" si="25"/>
        <v>13956.21084703765</v>
      </c>
      <c r="CD59" s="313">
        <f t="shared" si="25"/>
        <v>15124.662389303267</v>
      </c>
      <c r="CE59" s="313">
        <f t="shared" si="25"/>
        <v>15965.644690245008</v>
      </c>
      <c r="CF59" s="313">
        <f t="shared" si="25"/>
        <v>16825.539549956673</v>
      </c>
      <c r="CG59" s="314">
        <f t="shared" si="25"/>
        <v>17737.091881300003</v>
      </c>
    </row>
    <row r="60" spans="1:85" ht="15.5" x14ac:dyDescent="0.35">
      <c r="A60" s="316"/>
      <c r="B60" s="325" t="s">
        <v>647</v>
      </c>
      <c r="C60" s="318"/>
      <c r="D60" s="313"/>
      <c r="E60" s="313"/>
      <c r="F60" s="313"/>
      <c r="G60" s="313"/>
      <c r="H60" s="313"/>
      <c r="I60" s="313"/>
      <c r="J60" s="313"/>
      <c r="K60" s="313"/>
      <c r="L60" s="313"/>
      <c r="M60" s="313"/>
      <c r="N60" s="313"/>
      <c r="O60" s="313"/>
      <c r="P60" s="313"/>
      <c r="Q60" s="313"/>
      <c r="R60" s="313"/>
      <c r="S60" s="313"/>
      <c r="T60" s="313"/>
      <c r="U60" s="313"/>
      <c r="V60" s="313"/>
      <c r="W60" s="313"/>
      <c r="X60" s="313"/>
      <c r="Y60" s="313"/>
      <c r="Z60" s="313"/>
      <c r="AA60" s="313"/>
      <c r="AB60" s="313"/>
      <c r="AC60" s="313"/>
      <c r="AD60" s="313"/>
      <c r="AE60" s="313"/>
      <c r="AF60" s="313"/>
      <c r="AG60" s="313"/>
      <c r="AH60" s="313"/>
      <c r="AI60" s="313"/>
      <c r="AJ60" s="313"/>
      <c r="AK60" s="313"/>
      <c r="AL60" s="313"/>
      <c r="AM60" s="313"/>
      <c r="AN60" s="313"/>
      <c r="AO60" s="313"/>
      <c r="AP60" s="313"/>
      <c r="AQ60" s="313"/>
      <c r="AR60" s="313"/>
      <c r="AS60" s="313"/>
      <c r="AT60" s="313"/>
      <c r="AU60" s="313"/>
      <c r="AV60" s="313"/>
      <c r="AW60" s="313"/>
      <c r="AX60" s="313"/>
      <c r="AY60" s="313"/>
      <c r="AZ60" s="313"/>
      <c r="BA60" s="313"/>
      <c r="BB60" s="313"/>
      <c r="BC60" s="313"/>
      <c r="BD60" s="313"/>
      <c r="BE60" s="313"/>
      <c r="BF60" s="313">
        <v>2999.4614887041653</v>
      </c>
      <c r="BG60" s="313">
        <v>2966.6712049912694</v>
      </c>
      <c r="BH60" s="313">
        <v>3201.5130041258617</v>
      </c>
      <c r="BI60" s="313">
        <v>3472.5465205192463</v>
      </c>
      <c r="BJ60" s="313">
        <v>3760.9241738617989</v>
      </c>
      <c r="BK60" s="313">
        <v>3996.4280011900032</v>
      </c>
      <c r="BL60" s="313">
        <v>4891.7079022417884</v>
      </c>
      <c r="BM60" s="313">
        <v>5587.16694369992</v>
      </c>
      <c r="BN60" s="313">
        <v>5998.1093455519394</v>
      </c>
      <c r="BO60" s="313">
        <v>6471.3592562218046</v>
      </c>
      <c r="BP60" s="313">
        <v>6901.4624032787806</v>
      </c>
      <c r="BQ60" s="313">
        <v>7141.9076247388075</v>
      </c>
      <c r="BR60" s="313">
        <v>7733.6700263693738</v>
      </c>
      <c r="BS60" s="313">
        <v>8132.5337356956888</v>
      </c>
      <c r="BT60" s="313">
        <v>8108.0490092891159</v>
      </c>
      <c r="BU60" s="313">
        <v>7918.3911301320741</v>
      </c>
      <c r="BV60" s="313">
        <v>7516.1284248974798</v>
      </c>
      <c r="BW60" s="313">
        <v>6860.5919873947169</v>
      </c>
      <c r="BX60" s="313">
        <v>6632.2453215232699</v>
      </c>
      <c r="BY60" s="313">
        <v>6246.9974535818019</v>
      </c>
      <c r="BZ60" s="313">
        <v>6096.1118194482306</v>
      </c>
      <c r="CA60" s="313">
        <v>6141.0154957146733</v>
      </c>
      <c r="CB60" s="313">
        <v>5432.6825745911001</v>
      </c>
      <c r="CC60" s="313">
        <v>2763.915261420671</v>
      </c>
      <c r="CD60" s="313">
        <v>1729.87501822992</v>
      </c>
      <c r="CE60" s="313">
        <v>1814.1564347045392</v>
      </c>
      <c r="CF60" s="313">
        <v>1910.2027175441654</v>
      </c>
      <c r="CG60" s="314">
        <v>2032.6759880436643</v>
      </c>
    </row>
    <row r="61" spans="1:85" ht="15.5" x14ac:dyDescent="0.35">
      <c r="A61" s="316"/>
      <c r="B61" s="325" t="s">
        <v>629</v>
      </c>
      <c r="C61" s="322" t="s">
        <v>639</v>
      </c>
      <c r="D61" s="313"/>
      <c r="E61" s="313"/>
      <c r="F61" s="313"/>
      <c r="G61" s="313"/>
      <c r="H61" s="313"/>
      <c r="I61" s="313"/>
      <c r="J61" s="313"/>
      <c r="K61" s="313"/>
      <c r="L61" s="313"/>
      <c r="M61" s="313"/>
      <c r="N61" s="313"/>
      <c r="O61" s="313"/>
      <c r="P61" s="313"/>
      <c r="Q61" s="313"/>
      <c r="R61" s="313"/>
      <c r="S61" s="313"/>
      <c r="T61" s="313"/>
      <c r="U61" s="313"/>
      <c r="V61" s="313"/>
      <c r="W61" s="313"/>
      <c r="X61" s="313"/>
      <c r="Y61" s="313"/>
      <c r="Z61" s="313"/>
      <c r="AA61" s="313"/>
      <c r="AB61" s="313"/>
      <c r="AC61" s="313"/>
      <c r="AD61" s="313"/>
      <c r="AE61" s="313"/>
      <c r="AF61" s="313"/>
      <c r="AG61" s="313"/>
      <c r="AH61" s="313"/>
      <c r="AI61" s="313"/>
      <c r="AJ61" s="313"/>
      <c r="AK61" s="313"/>
      <c r="AL61" s="313"/>
      <c r="AM61" s="313"/>
      <c r="AN61" s="313"/>
      <c r="AO61" s="313"/>
      <c r="AP61" s="313"/>
      <c r="AQ61" s="313"/>
      <c r="AR61" s="313"/>
      <c r="AS61" s="313"/>
      <c r="AT61" s="313"/>
      <c r="AU61" s="313"/>
      <c r="AV61" s="313"/>
      <c r="AW61" s="313"/>
      <c r="AX61" s="313"/>
      <c r="AY61" s="313"/>
      <c r="AZ61" s="313"/>
      <c r="BA61" s="313"/>
      <c r="BB61" s="313"/>
      <c r="BC61" s="313"/>
      <c r="BD61" s="313"/>
      <c r="BE61" s="313"/>
      <c r="BF61" s="313">
        <v>0</v>
      </c>
      <c r="BG61" s="313">
        <v>0</v>
      </c>
      <c r="BH61" s="313">
        <v>0</v>
      </c>
      <c r="BI61" s="313">
        <v>0</v>
      </c>
      <c r="BJ61" s="313">
        <v>0</v>
      </c>
      <c r="BK61" s="313">
        <v>0</v>
      </c>
      <c r="BL61" s="313">
        <v>0</v>
      </c>
      <c r="BM61" s="313">
        <v>0</v>
      </c>
      <c r="BN61" s="313">
        <v>0</v>
      </c>
      <c r="BO61" s="313">
        <v>0</v>
      </c>
      <c r="BP61" s="313">
        <v>0</v>
      </c>
      <c r="BQ61" s="313">
        <v>0</v>
      </c>
      <c r="BR61" s="313">
        <v>0</v>
      </c>
      <c r="BS61" s="313">
        <v>0</v>
      </c>
      <c r="BT61" s="313">
        <v>52.864111773063229</v>
      </c>
      <c r="BU61" s="313">
        <v>236.72004378389357</v>
      </c>
      <c r="BV61" s="313">
        <v>603.77638636341965</v>
      </c>
      <c r="BW61" s="313">
        <v>1657.8366983334929</v>
      </c>
      <c r="BX61" s="313">
        <v>2454.1800493921087</v>
      </c>
      <c r="BY61" s="313">
        <v>3864.3461641527538</v>
      </c>
      <c r="BZ61" s="313">
        <v>4906.0924297459915</v>
      </c>
      <c r="CA61" s="313">
        <v>6237.4644253627857</v>
      </c>
      <c r="CB61" s="313">
        <v>8187.0098918171616</v>
      </c>
      <c r="CC61" s="313">
        <v>11192.295585616979</v>
      </c>
      <c r="CD61" s="313">
        <v>13394.787371073347</v>
      </c>
      <c r="CE61" s="313">
        <v>14151.488255540469</v>
      </c>
      <c r="CF61" s="313">
        <v>14915.336832412506</v>
      </c>
      <c r="CG61" s="314">
        <v>15704.415893256339</v>
      </c>
    </row>
    <row r="62" spans="1:85" ht="20.149999999999999" customHeight="1" x14ac:dyDescent="0.35">
      <c r="A62" s="316"/>
      <c r="B62" s="327" t="s">
        <v>619</v>
      </c>
      <c r="C62" s="318"/>
      <c r="D62" s="313"/>
      <c r="E62" s="313"/>
      <c r="F62" s="313"/>
      <c r="G62" s="313"/>
      <c r="H62" s="313"/>
      <c r="I62" s="313"/>
      <c r="J62" s="313"/>
      <c r="K62" s="313"/>
      <c r="L62" s="313"/>
      <c r="M62" s="313"/>
      <c r="N62" s="313"/>
      <c r="O62" s="313"/>
      <c r="P62" s="313"/>
      <c r="Q62" s="313"/>
      <c r="R62" s="313"/>
      <c r="S62" s="313"/>
      <c r="T62" s="313"/>
      <c r="U62" s="313"/>
      <c r="V62" s="313"/>
      <c r="W62" s="313"/>
      <c r="X62" s="313"/>
      <c r="Y62" s="313"/>
      <c r="Z62" s="313"/>
      <c r="AA62" s="313"/>
      <c r="AB62" s="313"/>
      <c r="AC62" s="313"/>
      <c r="AD62" s="313"/>
      <c r="AE62" s="313"/>
      <c r="AF62" s="313"/>
      <c r="AG62" s="313"/>
      <c r="AH62" s="313"/>
      <c r="AI62" s="313"/>
      <c r="AJ62" s="313"/>
      <c r="AK62" s="313"/>
      <c r="AL62" s="313"/>
      <c r="AM62" s="313"/>
      <c r="AN62" s="313"/>
      <c r="AO62" s="313"/>
      <c r="AP62" s="313"/>
      <c r="AQ62" s="313"/>
      <c r="AR62" s="313"/>
      <c r="AS62" s="313"/>
      <c r="AT62" s="313"/>
      <c r="AU62" s="313"/>
      <c r="AV62" s="313"/>
      <c r="AW62" s="313"/>
      <c r="AX62" s="313"/>
      <c r="AY62" s="313"/>
      <c r="AZ62" s="313"/>
      <c r="BA62" s="313"/>
      <c r="BB62" s="313"/>
      <c r="BC62" s="313"/>
      <c r="BD62" s="313"/>
      <c r="BE62" s="313"/>
      <c r="BF62" s="313">
        <v>0</v>
      </c>
      <c r="BG62" s="313">
        <v>0</v>
      </c>
      <c r="BH62" s="313">
        <v>0</v>
      </c>
      <c r="BI62" s="313">
        <v>0</v>
      </c>
      <c r="BJ62" s="313">
        <v>0</v>
      </c>
      <c r="BK62" s="313">
        <v>0</v>
      </c>
      <c r="BL62" s="313">
        <v>0</v>
      </c>
      <c r="BM62" s="313">
        <v>0</v>
      </c>
      <c r="BN62" s="313">
        <v>0</v>
      </c>
      <c r="BO62" s="313">
        <v>0</v>
      </c>
      <c r="BP62" s="313">
        <v>0</v>
      </c>
      <c r="BQ62" s="313">
        <v>0</v>
      </c>
      <c r="BR62" s="313">
        <v>0</v>
      </c>
      <c r="BS62" s="313">
        <v>0</v>
      </c>
      <c r="BT62" s="313">
        <v>0</v>
      </c>
      <c r="BU62" s="313">
        <v>0</v>
      </c>
      <c r="BV62" s="313">
        <v>0</v>
      </c>
      <c r="BW62" s="313">
        <v>0</v>
      </c>
      <c r="BX62" s="313">
        <v>0</v>
      </c>
      <c r="BY62" s="313">
        <v>0</v>
      </c>
      <c r="BZ62" s="313">
        <v>1251.960554577242</v>
      </c>
      <c r="CA62" s="313">
        <v>1501.1473176279405</v>
      </c>
      <c r="CB62" s="313">
        <v>2.1587426587418066</v>
      </c>
      <c r="CC62" s="313">
        <v>0</v>
      </c>
      <c r="CD62" s="313">
        <v>0</v>
      </c>
      <c r="CE62" s="313">
        <v>0</v>
      </c>
      <c r="CF62" s="313">
        <v>0</v>
      </c>
      <c r="CG62" s="314">
        <v>0</v>
      </c>
    </row>
    <row r="63" spans="1:85" ht="29.5" customHeight="1" x14ac:dyDescent="0.35">
      <c r="A63" s="316"/>
      <c r="B63" s="311" t="s">
        <v>640</v>
      </c>
      <c r="C63" s="318"/>
      <c r="D63" s="313"/>
      <c r="E63" s="313"/>
      <c r="F63" s="313"/>
      <c r="G63" s="313"/>
      <c r="H63" s="313"/>
      <c r="I63" s="313"/>
      <c r="J63" s="313"/>
      <c r="K63" s="313"/>
      <c r="L63" s="313"/>
      <c r="M63" s="313"/>
      <c r="N63" s="313"/>
      <c r="O63" s="313"/>
      <c r="P63" s="313"/>
      <c r="Q63" s="313"/>
      <c r="R63" s="313"/>
      <c r="S63" s="313"/>
      <c r="T63" s="313"/>
      <c r="U63" s="313"/>
      <c r="V63" s="313"/>
      <c r="W63" s="313"/>
      <c r="X63" s="313"/>
      <c r="Y63" s="313"/>
      <c r="Z63" s="313"/>
      <c r="AA63" s="313"/>
      <c r="AB63" s="313"/>
      <c r="AC63" s="313"/>
      <c r="AD63" s="313"/>
      <c r="AE63" s="313"/>
      <c r="AF63" s="313"/>
      <c r="AG63" s="313"/>
      <c r="AH63" s="313"/>
      <c r="AI63" s="313"/>
      <c r="AJ63" s="313"/>
      <c r="AK63" s="313"/>
      <c r="AL63" s="313"/>
      <c r="AM63" s="313"/>
      <c r="AN63" s="313"/>
      <c r="AO63" s="313"/>
      <c r="AP63" s="313"/>
      <c r="AQ63" s="313"/>
      <c r="AR63" s="313"/>
      <c r="AS63" s="313"/>
      <c r="AT63" s="313"/>
      <c r="AU63" s="313"/>
      <c r="AV63" s="313"/>
      <c r="AW63" s="313"/>
      <c r="AX63" s="313"/>
      <c r="AY63" s="313"/>
      <c r="AZ63" s="313"/>
      <c r="BA63" s="313"/>
      <c r="BB63" s="313"/>
      <c r="BC63" s="313"/>
      <c r="BD63" s="313"/>
      <c r="BE63" s="313"/>
      <c r="BF63" s="313">
        <f t="shared" ref="BF63:CG63" si="26">SUM(BF64+BF65+BF70)</f>
        <v>5356.4569579963863</v>
      </c>
      <c r="BG63" s="313">
        <f t="shared" si="26"/>
        <v>5720.0987262236813</v>
      </c>
      <c r="BH63" s="313">
        <f t="shared" si="26"/>
        <v>6082.7142915195318</v>
      </c>
      <c r="BI63" s="313">
        <f t="shared" si="26"/>
        <v>6509.4271389471687</v>
      </c>
      <c r="BJ63" s="313">
        <f t="shared" si="26"/>
        <v>6947.7396233995159</v>
      </c>
      <c r="BK63" s="313">
        <f t="shared" si="26"/>
        <v>7579.1330621106472</v>
      </c>
      <c r="BL63" s="313">
        <f t="shared" si="26"/>
        <v>8152.4796154731866</v>
      </c>
      <c r="BM63" s="313">
        <f t="shared" si="26"/>
        <v>8857.8661702337122</v>
      </c>
      <c r="BN63" s="313">
        <f t="shared" si="26"/>
        <v>9152.0073835874846</v>
      </c>
      <c r="BO63" s="313">
        <f t="shared" si="26"/>
        <v>9405.0434084755234</v>
      </c>
      <c r="BP63" s="313">
        <f t="shared" si="26"/>
        <v>9793.8857211728719</v>
      </c>
      <c r="BQ63" s="313">
        <f t="shared" si="26"/>
        <v>9839.7788682166847</v>
      </c>
      <c r="BR63" s="313">
        <f t="shared" si="26"/>
        <v>10259.278119667124</v>
      </c>
      <c r="BS63" s="313">
        <f t="shared" si="26"/>
        <v>10106.034432440476</v>
      </c>
      <c r="BT63" s="313">
        <f t="shared" si="26"/>
        <v>10095.984157798443</v>
      </c>
      <c r="BU63" s="313">
        <f t="shared" si="26"/>
        <v>10039.518126694276</v>
      </c>
      <c r="BV63" s="313">
        <f t="shared" si="26"/>
        <v>10078.856061286377</v>
      </c>
      <c r="BW63" s="313">
        <f t="shared" si="26"/>
        <v>10665.633200921833</v>
      </c>
      <c r="BX63" s="313">
        <f t="shared" si="26"/>
        <v>10514.754212724592</v>
      </c>
      <c r="BY63" s="313">
        <f t="shared" si="26"/>
        <v>10578.336587286327</v>
      </c>
      <c r="BZ63" s="313">
        <f t="shared" si="26"/>
        <v>11658.122285918374</v>
      </c>
      <c r="CA63" s="313">
        <f t="shared" si="26"/>
        <v>13492.951457777954</v>
      </c>
      <c r="CB63" s="313">
        <f t="shared" si="26"/>
        <v>14824.100138423953</v>
      </c>
      <c r="CC63" s="313">
        <f t="shared" si="26"/>
        <v>15743.224346431864</v>
      </c>
      <c r="CD63" s="313">
        <f t="shared" si="26"/>
        <v>16610.59783884303</v>
      </c>
      <c r="CE63" s="313">
        <f t="shared" si="26"/>
        <v>17019.83557461145</v>
      </c>
      <c r="CF63" s="313">
        <f t="shared" si="26"/>
        <v>17755.819456851677</v>
      </c>
      <c r="CG63" s="314">
        <f t="shared" si="26"/>
        <v>18908.790003956514</v>
      </c>
    </row>
    <row r="64" spans="1:85" ht="20.149999999999999" customHeight="1" x14ac:dyDescent="0.35">
      <c r="A64" s="316"/>
      <c r="B64" s="254" t="s">
        <v>603</v>
      </c>
      <c r="C64" s="318"/>
      <c r="D64" s="313"/>
      <c r="E64" s="313"/>
      <c r="F64" s="313"/>
      <c r="G64" s="313"/>
      <c r="H64" s="313"/>
      <c r="I64" s="313"/>
      <c r="J64" s="313"/>
      <c r="K64" s="313"/>
      <c r="L64" s="313"/>
      <c r="M64" s="313"/>
      <c r="N64" s="313"/>
      <c r="O64" s="313"/>
      <c r="P64" s="313"/>
      <c r="Q64" s="313"/>
      <c r="R64" s="313"/>
      <c r="S64" s="313"/>
      <c r="T64" s="313"/>
      <c r="U64" s="313"/>
      <c r="V64" s="313"/>
      <c r="W64" s="313"/>
      <c r="X64" s="313"/>
      <c r="Y64" s="313"/>
      <c r="Z64" s="313"/>
      <c r="AA64" s="313"/>
      <c r="AB64" s="313"/>
      <c r="AC64" s="313"/>
      <c r="AD64" s="313"/>
      <c r="AE64" s="313"/>
      <c r="AF64" s="313"/>
      <c r="AG64" s="313"/>
      <c r="AH64" s="313"/>
      <c r="AI64" s="313"/>
      <c r="AJ64" s="313"/>
      <c r="AK64" s="313"/>
      <c r="AL64" s="313"/>
      <c r="AM64" s="313"/>
      <c r="AN64" s="313"/>
      <c r="AO64" s="313"/>
      <c r="AP64" s="313"/>
      <c r="AQ64" s="313"/>
      <c r="AR64" s="313"/>
      <c r="AS64" s="313"/>
      <c r="AT64" s="313"/>
      <c r="AU64" s="313"/>
      <c r="AV64" s="313"/>
      <c r="AW64" s="313"/>
      <c r="AX64" s="313"/>
      <c r="AY64" s="313"/>
      <c r="AZ64" s="313"/>
      <c r="BA64" s="313"/>
      <c r="BB64" s="313"/>
      <c r="BC64" s="313"/>
      <c r="BD64" s="313"/>
      <c r="BE64" s="313"/>
      <c r="BF64" s="313">
        <f t="shared" ref="BF64:CG64" si="27">BF42</f>
        <v>5041.2263455662769</v>
      </c>
      <c r="BG64" s="313">
        <f t="shared" si="27"/>
        <v>5417.3363749524233</v>
      </c>
      <c r="BH64" s="313">
        <f t="shared" si="27"/>
        <v>5760.902121110631</v>
      </c>
      <c r="BI64" s="313">
        <f t="shared" si="27"/>
        <v>6184.049100147804</v>
      </c>
      <c r="BJ64" s="313">
        <f t="shared" si="27"/>
        <v>6612.1404043810753</v>
      </c>
      <c r="BK64" s="313">
        <f t="shared" si="27"/>
        <v>7214.2660935997801</v>
      </c>
      <c r="BL64" s="313">
        <f t="shared" si="27"/>
        <v>7694.8108591036253</v>
      </c>
      <c r="BM64" s="313">
        <f t="shared" si="27"/>
        <v>8374.9153330296958</v>
      </c>
      <c r="BN64" s="313">
        <f t="shared" si="27"/>
        <v>8666.3252668285641</v>
      </c>
      <c r="BO64" s="313">
        <f t="shared" si="27"/>
        <v>8910.5668616279454</v>
      </c>
      <c r="BP64" s="313">
        <f t="shared" si="27"/>
        <v>9275.8003970262143</v>
      </c>
      <c r="BQ64" s="313">
        <f t="shared" si="27"/>
        <v>9309.5504360277228</v>
      </c>
      <c r="BR64" s="313">
        <f t="shared" si="27"/>
        <v>9688.7151590094581</v>
      </c>
      <c r="BS64" s="313">
        <f t="shared" si="27"/>
        <v>9523.3116970563078</v>
      </c>
      <c r="BT64" s="313">
        <f t="shared" si="27"/>
        <v>9555.1100798701882</v>
      </c>
      <c r="BU64" s="313">
        <f t="shared" si="27"/>
        <v>9496.9889082447044</v>
      </c>
      <c r="BV64" s="313">
        <f t="shared" si="27"/>
        <v>9535.1235274130122</v>
      </c>
      <c r="BW64" s="313">
        <f t="shared" si="27"/>
        <v>10126.261068668462</v>
      </c>
      <c r="BX64" s="313">
        <f t="shared" si="27"/>
        <v>10002.932244601534</v>
      </c>
      <c r="BY64" s="313">
        <f t="shared" si="27"/>
        <v>10068.002777351419</v>
      </c>
      <c r="BZ64" s="313">
        <f t="shared" si="27"/>
        <v>10773.38956853924</v>
      </c>
      <c r="CA64" s="313">
        <f t="shared" si="27"/>
        <v>12570.291984037885</v>
      </c>
      <c r="CB64" s="313">
        <f t="shared" si="27"/>
        <v>14242.674143612045</v>
      </c>
      <c r="CC64" s="313">
        <f t="shared" si="27"/>
        <v>15171.312711269968</v>
      </c>
      <c r="CD64" s="313">
        <f t="shared" si="27"/>
        <v>16037.506725973681</v>
      </c>
      <c r="CE64" s="313">
        <f t="shared" si="27"/>
        <v>16460.986280332116</v>
      </c>
      <c r="CF64" s="313">
        <f t="shared" si="27"/>
        <v>17208.471381586722</v>
      </c>
      <c r="CG64" s="314">
        <f t="shared" si="27"/>
        <v>18367.48104104603</v>
      </c>
    </row>
    <row r="65" spans="1:86" ht="20.149999999999999" customHeight="1" x14ac:dyDescent="0.35">
      <c r="A65" s="316"/>
      <c r="B65" s="327" t="s">
        <v>605</v>
      </c>
      <c r="C65" s="318"/>
      <c r="D65" s="313"/>
      <c r="E65" s="313"/>
      <c r="F65" s="313"/>
      <c r="G65" s="313"/>
      <c r="H65" s="313"/>
      <c r="I65" s="313"/>
      <c r="J65" s="313"/>
      <c r="K65" s="313"/>
      <c r="L65" s="313"/>
      <c r="M65" s="313"/>
      <c r="N65" s="313"/>
      <c r="O65" s="313"/>
      <c r="P65" s="313"/>
      <c r="Q65" s="313"/>
      <c r="R65" s="313"/>
      <c r="S65" s="313"/>
      <c r="T65" s="313"/>
      <c r="U65" s="313"/>
      <c r="V65" s="313"/>
      <c r="W65" s="313"/>
      <c r="X65" s="313"/>
      <c r="Y65" s="313"/>
      <c r="Z65" s="313"/>
      <c r="AA65" s="313"/>
      <c r="AB65" s="313"/>
      <c r="AC65" s="313"/>
      <c r="AD65" s="313"/>
      <c r="AE65" s="313"/>
      <c r="AF65" s="313"/>
      <c r="AG65" s="313"/>
      <c r="AH65" s="313"/>
      <c r="AI65" s="313"/>
      <c r="AJ65" s="313"/>
      <c r="AK65" s="313"/>
      <c r="AL65" s="313"/>
      <c r="AM65" s="313"/>
      <c r="AN65" s="313"/>
      <c r="AO65" s="313"/>
      <c r="AP65" s="313"/>
      <c r="AQ65" s="313"/>
      <c r="AR65" s="313"/>
      <c r="AS65" s="313"/>
      <c r="AT65" s="313"/>
      <c r="AU65" s="313"/>
      <c r="AV65" s="313"/>
      <c r="AW65" s="313"/>
      <c r="AX65" s="313"/>
      <c r="AY65" s="313"/>
      <c r="AZ65" s="313"/>
      <c r="BA65" s="313"/>
      <c r="BB65" s="313"/>
      <c r="BC65" s="313"/>
      <c r="BD65" s="313"/>
      <c r="BE65" s="313"/>
      <c r="BF65" s="313">
        <f t="shared" ref="BF65:CG65" si="28">SUM(BF66:BF69)</f>
        <v>315.23061243010932</v>
      </c>
      <c r="BG65" s="313">
        <f t="shared" si="28"/>
        <v>302.76235127125761</v>
      </c>
      <c r="BH65" s="313">
        <f t="shared" si="28"/>
        <v>321.81217040890067</v>
      </c>
      <c r="BI65" s="313">
        <f t="shared" si="28"/>
        <v>325.37803879936467</v>
      </c>
      <c r="BJ65" s="313">
        <f t="shared" si="28"/>
        <v>335.59921901844069</v>
      </c>
      <c r="BK65" s="313">
        <f t="shared" si="28"/>
        <v>364.86696851086697</v>
      </c>
      <c r="BL65" s="313">
        <f t="shared" si="28"/>
        <v>457.66875636956121</v>
      </c>
      <c r="BM65" s="313">
        <f t="shared" si="28"/>
        <v>482.95083720401652</v>
      </c>
      <c r="BN65" s="313">
        <f t="shared" si="28"/>
        <v>485.68211675892098</v>
      </c>
      <c r="BO65" s="313">
        <f t="shared" si="28"/>
        <v>494.47654684757799</v>
      </c>
      <c r="BP65" s="313">
        <f t="shared" si="28"/>
        <v>518.08532414665729</v>
      </c>
      <c r="BQ65" s="313">
        <f t="shared" si="28"/>
        <v>530.22843218896173</v>
      </c>
      <c r="BR65" s="313">
        <f t="shared" si="28"/>
        <v>570.56296065766492</v>
      </c>
      <c r="BS65" s="313">
        <f t="shared" si="28"/>
        <v>582.72273538416846</v>
      </c>
      <c r="BT65" s="313">
        <f t="shared" si="28"/>
        <v>540.87407792825377</v>
      </c>
      <c r="BU65" s="313">
        <f t="shared" si="28"/>
        <v>542.52921844957166</v>
      </c>
      <c r="BV65" s="313">
        <f t="shared" si="28"/>
        <v>543.73253387336445</v>
      </c>
      <c r="BW65" s="313">
        <f t="shared" si="28"/>
        <v>539.37213225337121</v>
      </c>
      <c r="BX65" s="313">
        <f t="shared" si="28"/>
        <v>511.82196812305881</v>
      </c>
      <c r="BY65" s="313">
        <f t="shared" si="28"/>
        <v>510.3338099349067</v>
      </c>
      <c r="BZ65" s="313">
        <f t="shared" si="28"/>
        <v>512.46874225820829</v>
      </c>
      <c r="CA65" s="313">
        <f t="shared" si="28"/>
        <v>541.60317044206715</v>
      </c>
      <c r="CB65" s="313">
        <f t="shared" si="28"/>
        <v>578.46365404933306</v>
      </c>
      <c r="CC65" s="313">
        <f t="shared" si="28"/>
        <v>571.91163516189533</v>
      </c>
      <c r="CD65" s="313">
        <f t="shared" si="28"/>
        <v>573.09111286935081</v>
      </c>
      <c r="CE65" s="313">
        <f t="shared" si="28"/>
        <v>558.84929427933344</v>
      </c>
      <c r="CF65" s="313">
        <f t="shared" si="28"/>
        <v>547.34807526495456</v>
      </c>
      <c r="CG65" s="314">
        <f t="shared" si="28"/>
        <v>541.30896291048202</v>
      </c>
    </row>
    <row r="66" spans="1:86" ht="15.5" x14ac:dyDescent="0.35">
      <c r="A66" s="316"/>
      <c r="B66" s="325" t="s">
        <v>645</v>
      </c>
      <c r="C66" s="318"/>
      <c r="D66" s="313"/>
      <c r="E66" s="313"/>
      <c r="F66" s="313"/>
      <c r="G66" s="313"/>
      <c r="H66" s="313"/>
      <c r="I66" s="313"/>
      <c r="J66" s="313"/>
      <c r="K66" s="313"/>
      <c r="L66" s="313"/>
      <c r="M66" s="313"/>
      <c r="N66" s="313"/>
      <c r="O66" s="313"/>
      <c r="P66" s="313"/>
      <c r="Q66" s="313"/>
      <c r="R66" s="313"/>
      <c r="S66" s="313"/>
      <c r="T66" s="313"/>
      <c r="U66" s="313"/>
      <c r="V66" s="313"/>
      <c r="W66" s="313"/>
      <c r="X66" s="313"/>
      <c r="Y66" s="313"/>
      <c r="Z66" s="313"/>
      <c r="AA66" s="313"/>
      <c r="AB66" s="313"/>
      <c r="AC66" s="313"/>
      <c r="AD66" s="313"/>
      <c r="AE66" s="313"/>
      <c r="AF66" s="313"/>
      <c r="AG66" s="313"/>
      <c r="AH66" s="313"/>
      <c r="AI66" s="313"/>
      <c r="AJ66" s="313"/>
      <c r="AK66" s="313"/>
      <c r="AL66" s="313"/>
      <c r="AM66" s="313"/>
      <c r="AN66" s="313"/>
      <c r="AO66" s="313"/>
      <c r="AP66" s="313"/>
      <c r="AQ66" s="313"/>
      <c r="AR66" s="313"/>
      <c r="AS66" s="313"/>
      <c r="AT66" s="313"/>
      <c r="AU66" s="313"/>
      <c r="AV66" s="313"/>
      <c r="AW66" s="313"/>
      <c r="AX66" s="313"/>
      <c r="AY66" s="313"/>
      <c r="AZ66" s="313"/>
      <c r="BA66" s="313"/>
      <c r="BB66" s="313"/>
      <c r="BC66" s="313"/>
      <c r="BD66" s="313"/>
      <c r="BE66" s="313"/>
      <c r="BF66" s="313">
        <v>43.276589385629926</v>
      </c>
      <c r="BG66" s="313">
        <v>41.870065056891917</v>
      </c>
      <c r="BH66" s="313">
        <v>40.161999999999999</v>
      </c>
      <c r="BI66" s="313">
        <v>34.633821321321321</v>
      </c>
      <c r="BJ66" s="313">
        <v>33.675449570815445</v>
      </c>
      <c r="BK66" s="313">
        <v>32.278980572177439</v>
      </c>
      <c r="BL66" s="313">
        <v>34.4126571368</v>
      </c>
      <c r="BM66" s="313">
        <v>34.052216707435903</v>
      </c>
      <c r="BN66" s="313">
        <v>32.443668379959036</v>
      </c>
      <c r="BO66" s="313">
        <v>31.415099537507196</v>
      </c>
      <c r="BP66" s="313">
        <v>30.485839132581937</v>
      </c>
      <c r="BQ66" s="313">
        <v>28.811339391792881</v>
      </c>
      <c r="BR66" s="313">
        <v>27.547684241065259</v>
      </c>
      <c r="BS66" s="313">
        <v>25.944535112099693</v>
      </c>
      <c r="BT66" s="313">
        <v>24.468501471795534</v>
      </c>
      <c r="BU66" s="313">
        <v>22.849321929125864</v>
      </c>
      <c r="BV66" s="313">
        <v>21.394699465595245</v>
      </c>
      <c r="BW66" s="313">
        <v>19.816157284150389</v>
      </c>
      <c r="BX66" s="313">
        <v>16.070642023560094</v>
      </c>
      <c r="BY66" s="313">
        <v>14.976451963907241</v>
      </c>
      <c r="BZ66" s="313">
        <v>13.983783740085711</v>
      </c>
      <c r="CA66" s="313">
        <v>13.938142259282312</v>
      </c>
      <c r="CB66" s="313">
        <v>13.753068363463806</v>
      </c>
      <c r="CC66" s="313">
        <v>13.079675478926406</v>
      </c>
      <c r="CD66" s="313">
        <v>12.462886168698899</v>
      </c>
      <c r="CE66" s="313">
        <v>11.656492423836861</v>
      </c>
      <c r="CF66" s="313">
        <v>10.844235640253705</v>
      </c>
      <c r="CG66" s="314">
        <v>10.104229132358931</v>
      </c>
    </row>
    <row r="67" spans="1:86" ht="15.5" x14ac:dyDescent="0.35">
      <c r="A67" s="316"/>
      <c r="B67" s="290" t="s">
        <v>607</v>
      </c>
      <c r="C67" s="322"/>
      <c r="D67" s="313"/>
      <c r="E67" s="313"/>
      <c r="F67" s="313"/>
      <c r="G67" s="313"/>
      <c r="H67" s="313"/>
      <c r="I67" s="313"/>
      <c r="J67" s="313"/>
      <c r="K67" s="313"/>
      <c r="L67" s="313"/>
      <c r="M67" s="313"/>
      <c r="N67" s="313"/>
      <c r="O67" s="313"/>
      <c r="P67" s="313"/>
      <c r="Q67" s="313"/>
      <c r="R67" s="313"/>
      <c r="S67" s="313"/>
      <c r="T67" s="313"/>
      <c r="U67" s="313"/>
      <c r="V67" s="313"/>
      <c r="W67" s="313"/>
      <c r="X67" s="313"/>
      <c r="Y67" s="313"/>
      <c r="Z67" s="313"/>
      <c r="AA67" s="313"/>
      <c r="AB67" s="313"/>
      <c r="AC67" s="313"/>
      <c r="AD67" s="313"/>
      <c r="AE67" s="313"/>
      <c r="AF67" s="313"/>
      <c r="AG67" s="313"/>
      <c r="AH67" s="313"/>
      <c r="AI67" s="313"/>
      <c r="AJ67" s="313"/>
      <c r="AK67" s="313"/>
      <c r="AL67" s="313"/>
      <c r="AM67" s="313"/>
      <c r="AN67" s="313"/>
      <c r="AO67" s="313"/>
      <c r="AP67" s="313"/>
      <c r="AQ67" s="313"/>
      <c r="AR67" s="313"/>
      <c r="AS67" s="313"/>
      <c r="AT67" s="313"/>
      <c r="AU67" s="313"/>
      <c r="AV67" s="313"/>
      <c r="AW67" s="313"/>
      <c r="AX67" s="313"/>
      <c r="AY67" s="313"/>
      <c r="AZ67" s="313"/>
      <c r="BA67" s="313"/>
      <c r="BB67" s="313"/>
      <c r="BC67" s="313"/>
      <c r="BD67" s="313"/>
      <c r="BE67" s="313"/>
      <c r="BF67" s="313">
        <v>252.2443280444794</v>
      </c>
      <c r="BG67" s="313">
        <v>241.55178541221949</v>
      </c>
      <c r="BH67" s="313">
        <v>261.00708140890072</v>
      </c>
      <c r="BI67" s="313">
        <v>266.05012150804339</v>
      </c>
      <c r="BJ67" s="313">
        <v>275.97777944762527</v>
      </c>
      <c r="BK67" s="313">
        <v>305.14798793868954</v>
      </c>
      <c r="BL67" s="313">
        <v>386.19209823276117</v>
      </c>
      <c r="BM67" s="313">
        <v>406.65024649658068</v>
      </c>
      <c r="BN67" s="313">
        <v>405.77132337896194</v>
      </c>
      <c r="BO67" s="313">
        <v>415.85522631007075</v>
      </c>
      <c r="BP67" s="313">
        <v>436.17204125383932</v>
      </c>
      <c r="BQ67" s="313">
        <v>446.74159247716887</v>
      </c>
      <c r="BR67" s="313">
        <v>460.69336158659962</v>
      </c>
      <c r="BS67" s="313">
        <v>466.93000281206884</v>
      </c>
      <c r="BT67" s="313">
        <v>432.97261565645823</v>
      </c>
      <c r="BU67" s="313">
        <v>429.96221862044581</v>
      </c>
      <c r="BV67" s="313">
        <v>436.51258256011005</v>
      </c>
      <c r="BW67" s="313">
        <v>433.88964996922078</v>
      </c>
      <c r="BX67" s="313">
        <v>419.8608978994987</v>
      </c>
      <c r="BY67" s="313">
        <v>416.93058017099941</v>
      </c>
      <c r="BZ67" s="313">
        <v>420.60732911812261</v>
      </c>
      <c r="CA67" s="313">
        <v>456.00346018278492</v>
      </c>
      <c r="CB67" s="313">
        <v>477.71117527953203</v>
      </c>
      <c r="CC67" s="313">
        <v>476.92388381146566</v>
      </c>
      <c r="CD67" s="313">
        <v>478.74449921235532</v>
      </c>
      <c r="CE67" s="313">
        <v>466.3594118406487</v>
      </c>
      <c r="CF67" s="313">
        <v>456.74925029445154</v>
      </c>
      <c r="CG67" s="314">
        <v>451.54503445469231</v>
      </c>
    </row>
    <row r="68" spans="1:86" ht="15.5" x14ac:dyDescent="0.35">
      <c r="A68" s="316"/>
      <c r="B68" s="325" t="s">
        <v>412</v>
      </c>
      <c r="C68" s="318"/>
      <c r="D68" s="313"/>
      <c r="E68" s="313"/>
      <c r="F68" s="313"/>
      <c r="G68" s="313"/>
      <c r="H68" s="313"/>
      <c r="I68" s="313"/>
      <c r="J68" s="313"/>
      <c r="K68" s="313"/>
      <c r="L68" s="313"/>
      <c r="M68" s="313"/>
      <c r="N68" s="313"/>
      <c r="O68" s="313"/>
      <c r="P68" s="313"/>
      <c r="Q68" s="313"/>
      <c r="R68" s="313"/>
      <c r="S68" s="313"/>
      <c r="T68" s="313"/>
      <c r="U68" s="313"/>
      <c r="V68" s="313"/>
      <c r="W68" s="313"/>
      <c r="X68" s="313"/>
      <c r="Y68" s="313"/>
      <c r="Z68" s="313"/>
      <c r="AA68" s="313"/>
      <c r="AB68" s="313"/>
      <c r="AC68" s="313"/>
      <c r="AD68" s="313"/>
      <c r="AE68" s="313"/>
      <c r="AF68" s="313"/>
      <c r="AG68" s="313"/>
      <c r="AH68" s="313"/>
      <c r="AI68" s="313"/>
      <c r="AJ68" s="313"/>
      <c r="AK68" s="313"/>
      <c r="AL68" s="313"/>
      <c r="AM68" s="313"/>
      <c r="AN68" s="313"/>
      <c r="AO68" s="313"/>
      <c r="AP68" s="313"/>
      <c r="AQ68" s="313"/>
      <c r="AR68" s="313"/>
      <c r="AS68" s="313"/>
      <c r="AT68" s="313"/>
      <c r="AU68" s="313"/>
      <c r="AV68" s="313"/>
      <c r="AW68" s="313"/>
      <c r="AX68" s="313"/>
      <c r="AY68" s="313"/>
      <c r="AZ68" s="313"/>
      <c r="BA68" s="313"/>
      <c r="BB68" s="313"/>
      <c r="BC68" s="313"/>
      <c r="BD68" s="313"/>
      <c r="BE68" s="313"/>
      <c r="BF68" s="313">
        <v>0</v>
      </c>
      <c r="BG68" s="313">
        <v>0</v>
      </c>
      <c r="BH68" s="313">
        <v>0</v>
      </c>
      <c r="BI68" s="313">
        <v>0</v>
      </c>
      <c r="BJ68" s="313">
        <v>0</v>
      </c>
      <c r="BK68" s="313">
        <v>0</v>
      </c>
      <c r="BL68" s="313">
        <v>5.5109329999999996</v>
      </c>
      <c r="BM68" s="313">
        <v>7.0408049999999998</v>
      </c>
      <c r="BN68" s="313">
        <v>9.2482140000000008</v>
      </c>
      <c r="BO68" s="313">
        <v>9.5133209999999995</v>
      </c>
      <c r="BP68" s="313">
        <v>9.4075343484310903</v>
      </c>
      <c r="BQ68" s="313">
        <v>9.2168086836232543</v>
      </c>
      <c r="BR68" s="313">
        <v>37.532187830000005</v>
      </c>
      <c r="BS68" s="313">
        <v>43.794516459999997</v>
      </c>
      <c r="BT68" s="313">
        <v>41.280517799999998</v>
      </c>
      <c r="BU68" s="313">
        <v>48.629247100000001</v>
      </c>
      <c r="BV68" s="313">
        <v>41.032349681177138</v>
      </c>
      <c r="BW68" s="313">
        <v>43.885255000000001</v>
      </c>
      <c r="BX68" s="313">
        <v>41.886665799999996</v>
      </c>
      <c r="BY68" s="313">
        <v>41.936323200000004</v>
      </c>
      <c r="BZ68" s="313">
        <v>42.326642399999997</v>
      </c>
      <c r="CA68" s="313">
        <v>42.899118999999999</v>
      </c>
      <c r="CB68" s="313">
        <v>48.104804774765135</v>
      </c>
      <c r="CC68" s="313">
        <v>46.450894252533985</v>
      </c>
      <c r="CD68" s="313">
        <v>46.444027326481944</v>
      </c>
      <c r="CE68" s="313">
        <v>46.162708232381092</v>
      </c>
      <c r="CF68" s="313">
        <v>45.873746000387506</v>
      </c>
      <c r="CG68" s="314">
        <v>45.849366484998633</v>
      </c>
    </row>
    <row r="69" spans="1:86" s="315" customFormat="1" ht="15.5" x14ac:dyDescent="0.35">
      <c r="A69" s="307"/>
      <c r="B69" s="325" t="s">
        <v>421</v>
      </c>
      <c r="C69" s="308"/>
      <c r="D69" s="312"/>
      <c r="E69" s="312"/>
      <c r="F69" s="312"/>
      <c r="G69" s="312"/>
      <c r="H69" s="312"/>
      <c r="I69" s="312"/>
      <c r="J69" s="312"/>
      <c r="K69" s="312"/>
      <c r="L69" s="312"/>
      <c r="M69" s="312"/>
      <c r="N69" s="312"/>
      <c r="O69" s="312"/>
      <c r="P69" s="312"/>
      <c r="Q69" s="312"/>
      <c r="R69" s="312"/>
      <c r="S69" s="312"/>
      <c r="T69" s="312"/>
      <c r="U69" s="312"/>
      <c r="V69" s="312"/>
      <c r="W69" s="312"/>
      <c r="X69" s="312"/>
      <c r="Y69" s="312"/>
      <c r="Z69" s="312"/>
      <c r="AA69" s="312"/>
      <c r="AB69" s="312"/>
      <c r="AC69" s="312"/>
      <c r="AD69" s="312"/>
      <c r="AE69" s="312"/>
      <c r="AF69" s="312"/>
      <c r="AG69" s="312"/>
      <c r="AH69" s="313"/>
      <c r="AI69" s="313"/>
      <c r="AJ69" s="313"/>
      <c r="AK69" s="313"/>
      <c r="AL69" s="313"/>
      <c r="AM69" s="313"/>
      <c r="AN69" s="313"/>
      <c r="AO69" s="313"/>
      <c r="AP69" s="313"/>
      <c r="AQ69" s="313"/>
      <c r="AR69" s="313"/>
      <c r="AS69" s="313"/>
      <c r="AT69" s="313"/>
      <c r="AU69" s="313"/>
      <c r="AV69" s="313"/>
      <c r="AW69" s="313"/>
      <c r="AX69" s="313"/>
      <c r="AY69" s="313"/>
      <c r="AZ69" s="313"/>
      <c r="BA69" s="313"/>
      <c r="BB69" s="313"/>
      <c r="BC69" s="313"/>
      <c r="BD69" s="313"/>
      <c r="BE69" s="313"/>
      <c r="BF69" s="313">
        <v>19.709695</v>
      </c>
      <c r="BG69" s="313">
        <v>19.340500802146213</v>
      </c>
      <c r="BH69" s="313">
        <v>20.643089</v>
      </c>
      <c r="BI69" s="313">
        <v>24.694095969999999</v>
      </c>
      <c r="BJ69" s="313">
        <v>25.945989999999998</v>
      </c>
      <c r="BK69" s="313">
        <v>27.44</v>
      </c>
      <c r="BL69" s="313">
        <v>31.553068</v>
      </c>
      <c r="BM69" s="313">
        <v>35.207568999999999</v>
      </c>
      <c r="BN69" s="313">
        <v>38.218910999999999</v>
      </c>
      <c r="BO69" s="313">
        <v>37.692900000000002</v>
      </c>
      <c r="BP69" s="313">
        <v>42.019909411804896</v>
      </c>
      <c r="BQ69" s="313">
        <v>45.458691636376749</v>
      </c>
      <c r="BR69" s="313">
        <v>44.789727000000006</v>
      </c>
      <c r="BS69" s="313">
        <v>46.053681000000005</v>
      </c>
      <c r="BT69" s="313">
        <v>42.152442999999998</v>
      </c>
      <c r="BU69" s="313">
        <v>41.088430800000005</v>
      </c>
      <c r="BV69" s="313">
        <v>44.79290216648203</v>
      </c>
      <c r="BW69" s="313">
        <v>41.78107</v>
      </c>
      <c r="BX69" s="313">
        <v>34.003762399999999</v>
      </c>
      <c r="BY69" s="313">
        <v>36.4904546</v>
      </c>
      <c r="BZ69" s="313">
        <v>35.550986999999999</v>
      </c>
      <c r="CA69" s="313">
        <v>28.762449</v>
      </c>
      <c r="CB69" s="313">
        <v>38.894605631572048</v>
      </c>
      <c r="CC69" s="313">
        <v>35.457181618969365</v>
      </c>
      <c r="CD69" s="313">
        <v>35.439700161814699</v>
      </c>
      <c r="CE69" s="313">
        <v>34.670681782466822</v>
      </c>
      <c r="CF69" s="313">
        <v>33.880843329861811</v>
      </c>
      <c r="CG69" s="314">
        <v>33.810332838432196</v>
      </c>
      <c r="CH69" s="296"/>
    </row>
    <row r="70" spans="1:86" s="333" customFormat="1" ht="20.149999999999999" customHeight="1" thickBot="1" x14ac:dyDescent="0.4">
      <c r="A70" s="329"/>
      <c r="B70" s="329" t="s">
        <v>619</v>
      </c>
      <c r="C70" s="329"/>
      <c r="D70" s="330"/>
      <c r="E70" s="330"/>
      <c r="F70" s="330"/>
      <c r="G70" s="330"/>
      <c r="H70" s="330"/>
      <c r="I70" s="330"/>
      <c r="J70" s="330"/>
      <c r="K70" s="330"/>
      <c r="L70" s="330"/>
      <c r="M70" s="330"/>
      <c r="N70" s="330"/>
      <c r="O70" s="330"/>
      <c r="P70" s="330"/>
      <c r="Q70" s="330"/>
      <c r="R70" s="330"/>
      <c r="S70" s="330"/>
      <c r="T70" s="330"/>
      <c r="U70" s="330"/>
      <c r="V70" s="330"/>
      <c r="W70" s="330"/>
      <c r="X70" s="330"/>
      <c r="Y70" s="330"/>
      <c r="Z70" s="330"/>
      <c r="AA70" s="330"/>
      <c r="AB70" s="330"/>
      <c r="AC70" s="330"/>
      <c r="AD70" s="330"/>
      <c r="AE70" s="330"/>
      <c r="AF70" s="330"/>
      <c r="AG70" s="330"/>
      <c r="AH70" s="330"/>
      <c r="AI70" s="330"/>
      <c r="AJ70" s="330"/>
      <c r="AK70" s="330"/>
      <c r="AL70" s="330"/>
      <c r="AM70" s="330"/>
      <c r="AN70" s="330"/>
      <c r="AO70" s="330"/>
      <c r="AP70" s="330"/>
      <c r="AQ70" s="330"/>
      <c r="AR70" s="330"/>
      <c r="AS70" s="330"/>
      <c r="AT70" s="330"/>
      <c r="AU70" s="330"/>
      <c r="AV70" s="330"/>
      <c r="AW70" s="330"/>
      <c r="AX70" s="330"/>
      <c r="AY70" s="330"/>
      <c r="AZ70" s="330"/>
      <c r="BA70" s="330"/>
      <c r="BB70" s="330"/>
      <c r="BC70" s="330"/>
      <c r="BD70" s="330"/>
      <c r="BE70" s="330"/>
      <c r="BF70" s="347">
        <v>0</v>
      </c>
      <c r="BG70" s="331">
        <v>0</v>
      </c>
      <c r="BH70" s="331">
        <v>0</v>
      </c>
      <c r="BI70" s="331">
        <v>0</v>
      </c>
      <c r="BJ70" s="331">
        <v>0</v>
      </c>
      <c r="BK70" s="331">
        <v>0</v>
      </c>
      <c r="BL70" s="331">
        <v>0</v>
      </c>
      <c r="BM70" s="331">
        <v>0</v>
      </c>
      <c r="BN70" s="331">
        <v>0</v>
      </c>
      <c r="BO70" s="331">
        <v>0</v>
      </c>
      <c r="BP70" s="331">
        <v>0</v>
      </c>
      <c r="BQ70" s="331">
        <v>0</v>
      </c>
      <c r="BR70" s="331">
        <v>0</v>
      </c>
      <c r="BS70" s="331">
        <v>0</v>
      </c>
      <c r="BT70" s="331">
        <v>0</v>
      </c>
      <c r="BU70" s="331">
        <v>0</v>
      </c>
      <c r="BV70" s="331">
        <v>0</v>
      </c>
      <c r="BW70" s="331">
        <v>0</v>
      </c>
      <c r="BX70" s="331">
        <v>0</v>
      </c>
      <c r="BY70" s="331">
        <v>0</v>
      </c>
      <c r="BZ70" s="331">
        <v>372.26397512092626</v>
      </c>
      <c r="CA70" s="331">
        <v>381.05630329800118</v>
      </c>
      <c r="CB70" s="331">
        <v>2.9623407625758018</v>
      </c>
      <c r="CC70" s="331">
        <v>0</v>
      </c>
      <c r="CD70" s="331">
        <v>0</v>
      </c>
      <c r="CE70" s="331">
        <v>0</v>
      </c>
      <c r="CF70" s="331">
        <v>0</v>
      </c>
      <c r="CG70" s="332">
        <v>0</v>
      </c>
      <c r="CH70" s="296"/>
    </row>
    <row r="71" spans="1:86" ht="49.5" customHeight="1" x14ac:dyDescent="0.35">
      <c r="A71" s="334" t="s">
        <v>225</v>
      </c>
      <c r="B71" s="298" t="s">
        <v>19</v>
      </c>
      <c r="C71" s="299"/>
      <c r="D71" s="300" t="s">
        <v>296</v>
      </c>
      <c r="E71" s="300" t="s">
        <v>297</v>
      </c>
      <c r="F71" s="300" t="s">
        <v>298</v>
      </c>
      <c r="G71" s="300" t="s">
        <v>299</v>
      </c>
      <c r="H71" s="300" t="s">
        <v>300</v>
      </c>
      <c r="I71" s="300" t="s">
        <v>301</v>
      </c>
      <c r="J71" s="300" t="s">
        <v>302</v>
      </c>
      <c r="K71" s="300" t="s">
        <v>303</v>
      </c>
      <c r="L71" s="300" t="s">
        <v>304</v>
      </c>
      <c r="M71" s="300" t="s">
        <v>305</v>
      </c>
      <c r="N71" s="300" t="s">
        <v>306</v>
      </c>
      <c r="O71" s="300" t="s">
        <v>307</v>
      </c>
      <c r="P71" s="300" t="s">
        <v>308</v>
      </c>
      <c r="Q71" s="300" t="s">
        <v>309</v>
      </c>
      <c r="R71" s="300" t="s">
        <v>310</v>
      </c>
      <c r="S71" s="300" t="s">
        <v>311</v>
      </c>
      <c r="T71" s="300" t="s">
        <v>312</v>
      </c>
      <c r="U71" s="300" t="s">
        <v>313</v>
      </c>
      <c r="V71" s="300" t="s">
        <v>314</v>
      </c>
      <c r="W71" s="300" t="s">
        <v>315</v>
      </c>
      <c r="X71" s="300" t="s">
        <v>316</v>
      </c>
      <c r="Y71" s="300" t="s">
        <v>317</v>
      </c>
      <c r="Z71" s="300" t="s">
        <v>318</v>
      </c>
      <c r="AA71" s="300" t="s">
        <v>319</v>
      </c>
      <c r="AB71" s="300" t="s">
        <v>320</v>
      </c>
      <c r="AC71" s="300" t="s">
        <v>321</v>
      </c>
      <c r="AD71" s="300" t="s">
        <v>322</v>
      </c>
      <c r="AE71" s="300" t="s">
        <v>323</v>
      </c>
      <c r="AF71" s="300" t="s">
        <v>324</v>
      </c>
      <c r="AG71" s="300" t="s">
        <v>325</v>
      </c>
      <c r="AH71" s="300"/>
      <c r="AI71" s="300"/>
      <c r="AJ71" s="300"/>
      <c r="AK71" s="300"/>
      <c r="AL71" s="300"/>
      <c r="AM71" s="300"/>
      <c r="AN71" s="300"/>
      <c r="AO71" s="300"/>
      <c r="AP71" s="300"/>
      <c r="AQ71" s="300"/>
      <c r="AR71" s="300"/>
      <c r="AS71" s="300"/>
      <c r="AT71" s="300"/>
      <c r="AU71" s="300"/>
      <c r="AV71" s="300"/>
      <c r="AW71" s="300"/>
      <c r="AX71" s="300"/>
      <c r="AY71" s="300"/>
      <c r="AZ71" s="300"/>
      <c r="BA71" s="300"/>
      <c r="BB71" s="300"/>
      <c r="BC71" s="300"/>
      <c r="BD71" s="300"/>
      <c r="BE71" s="300"/>
      <c r="BF71" s="300" t="s">
        <v>234</v>
      </c>
      <c r="BG71" s="300" t="s">
        <v>235</v>
      </c>
      <c r="BH71" s="300" t="s">
        <v>236</v>
      </c>
      <c r="BI71" s="300" t="s">
        <v>237</v>
      </c>
      <c r="BJ71" s="300" t="s">
        <v>238</v>
      </c>
      <c r="BK71" s="300" t="s">
        <v>239</v>
      </c>
      <c r="BL71" s="300" t="s">
        <v>240</v>
      </c>
      <c r="BM71" s="300" t="s">
        <v>241</v>
      </c>
      <c r="BN71" s="300" t="s">
        <v>242</v>
      </c>
      <c r="BO71" s="300" t="s">
        <v>243</v>
      </c>
      <c r="BP71" s="300" t="s">
        <v>244</v>
      </c>
      <c r="BQ71" s="300" t="s">
        <v>245</v>
      </c>
      <c r="BR71" s="300" t="s">
        <v>246</v>
      </c>
      <c r="BS71" s="300" t="s">
        <v>247</v>
      </c>
      <c r="BT71" s="300" t="s">
        <v>248</v>
      </c>
      <c r="BU71" s="300" t="s">
        <v>249</v>
      </c>
      <c r="BV71" s="300" t="s">
        <v>250</v>
      </c>
      <c r="BW71" s="300" t="s">
        <v>251</v>
      </c>
      <c r="BX71" s="300" t="s">
        <v>252</v>
      </c>
      <c r="BY71" s="300" t="s">
        <v>253</v>
      </c>
      <c r="BZ71" s="300" t="s">
        <v>254</v>
      </c>
      <c r="CA71" s="300" t="s">
        <v>255</v>
      </c>
      <c r="CB71" s="300" t="s">
        <v>256</v>
      </c>
      <c r="CC71" s="300" t="s">
        <v>257</v>
      </c>
      <c r="CD71" s="300" t="s">
        <v>258</v>
      </c>
      <c r="CE71" s="300" t="s">
        <v>259</v>
      </c>
      <c r="CF71" s="300" t="s">
        <v>260</v>
      </c>
      <c r="CG71" s="335" t="s">
        <v>261</v>
      </c>
    </row>
    <row r="72" spans="1:86" ht="24.75" customHeight="1" x14ac:dyDescent="0.35">
      <c r="A72" s="302">
        <v>2025</v>
      </c>
      <c r="B72" s="303" t="s">
        <v>460</v>
      </c>
      <c r="C72" s="304"/>
      <c r="D72" s="305" t="s">
        <v>263</v>
      </c>
      <c r="E72" s="305" t="s">
        <v>263</v>
      </c>
      <c r="F72" s="305" t="s">
        <v>263</v>
      </c>
      <c r="G72" s="305" t="s">
        <v>263</v>
      </c>
      <c r="H72" s="305" t="s">
        <v>263</v>
      </c>
      <c r="I72" s="305" t="s">
        <v>263</v>
      </c>
      <c r="J72" s="305" t="s">
        <v>263</v>
      </c>
      <c r="K72" s="305" t="s">
        <v>263</v>
      </c>
      <c r="L72" s="305" t="s">
        <v>263</v>
      </c>
      <c r="M72" s="305" t="s">
        <v>263</v>
      </c>
      <c r="N72" s="305" t="s">
        <v>263</v>
      </c>
      <c r="O72" s="305" t="s">
        <v>263</v>
      </c>
      <c r="P72" s="305" t="s">
        <v>263</v>
      </c>
      <c r="Q72" s="305" t="s">
        <v>263</v>
      </c>
      <c r="R72" s="305" t="s">
        <v>263</v>
      </c>
      <c r="S72" s="305" t="s">
        <v>263</v>
      </c>
      <c r="T72" s="305" t="s">
        <v>263</v>
      </c>
      <c r="U72" s="305" t="s">
        <v>263</v>
      </c>
      <c r="V72" s="305" t="s">
        <v>263</v>
      </c>
      <c r="W72" s="305" t="s">
        <v>263</v>
      </c>
      <c r="X72" s="305" t="s">
        <v>263</v>
      </c>
      <c r="Y72" s="305" t="s">
        <v>263</v>
      </c>
      <c r="Z72" s="305" t="s">
        <v>263</v>
      </c>
      <c r="AA72" s="305" t="s">
        <v>263</v>
      </c>
      <c r="AB72" s="305" t="s">
        <v>263</v>
      </c>
      <c r="AC72" s="305" t="s">
        <v>263</v>
      </c>
      <c r="AD72" s="305" t="s">
        <v>263</v>
      </c>
      <c r="AE72" s="305" t="s">
        <v>263</v>
      </c>
      <c r="AF72" s="305" t="s">
        <v>263</v>
      </c>
      <c r="AG72" s="305" t="s">
        <v>263</v>
      </c>
      <c r="AH72" s="305"/>
      <c r="AI72" s="305"/>
      <c r="AJ72" s="305"/>
      <c r="AK72" s="305"/>
      <c r="AL72" s="305"/>
      <c r="AM72" s="305"/>
      <c r="AN72" s="305"/>
      <c r="AO72" s="305"/>
      <c r="AP72" s="305"/>
      <c r="AQ72" s="305"/>
      <c r="AR72" s="305"/>
      <c r="AS72" s="305"/>
      <c r="AT72" s="305"/>
      <c r="AU72" s="305"/>
      <c r="AV72" s="305"/>
      <c r="AW72" s="305"/>
      <c r="AX72" s="305"/>
      <c r="AY72" s="305"/>
      <c r="AZ72" s="305"/>
      <c r="BA72" s="305"/>
      <c r="BB72" s="305"/>
      <c r="BC72" s="305"/>
      <c r="BD72" s="305"/>
      <c r="BE72" s="305"/>
      <c r="BF72" s="305" t="s">
        <v>263</v>
      </c>
      <c r="BG72" s="305" t="s">
        <v>263</v>
      </c>
      <c r="BH72" s="305" t="s">
        <v>263</v>
      </c>
      <c r="BI72" s="305" t="s">
        <v>263</v>
      </c>
      <c r="BJ72" s="305" t="s">
        <v>263</v>
      </c>
      <c r="BK72" s="305" t="s">
        <v>263</v>
      </c>
      <c r="BL72" s="305" t="s">
        <v>263</v>
      </c>
      <c r="BM72" s="305" t="s">
        <v>263</v>
      </c>
      <c r="BN72" s="305" t="s">
        <v>263</v>
      </c>
      <c r="BO72" s="305" t="s">
        <v>263</v>
      </c>
      <c r="BP72" s="305" t="s">
        <v>263</v>
      </c>
      <c r="BQ72" s="305" t="s">
        <v>263</v>
      </c>
      <c r="BR72" s="305" t="s">
        <v>263</v>
      </c>
      <c r="BS72" s="305" t="s">
        <v>263</v>
      </c>
      <c r="BT72" s="305" t="s">
        <v>263</v>
      </c>
      <c r="BU72" s="305" t="s">
        <v>263</v>
      </c>
      <c r="BV72" s="305" t="s">
        <v>263</v>
      </c>
      <c r="BW72" s="305" t="s">
        <v>263</v>
      </c>
      <c r="BX72" s="305" t="s">
        <v>263</v>
      </c>
      <c r="BY72" s="305" t="s">
        <v>263</v>
      </c>
      <c r="BZ72" s="305" t="s">
        <v>263</v>
      </c>
      <c r="CA72" s="305" t="s">
        <v>263</v>
      </c>
      <c r="CB72" s="305" t="s">
        <v>264</v>
      </c>
      <c r="CC72" s="305" t="s">
        <v>264</v>
      </c>
      <c r="CD72" s="305" t="s">
        <v>264</v>
      </c>
      <c r="CE72" s="305" t="s">
        <v>264</v>
      </c>
      <c r="CF72" s="305" t="s">
        <v>264</v>
      </c>
      <c r="CG72" s="336" t="s">
        <v>264</v>
      </c>
    </row>
    <row r="73" spans="1:86" ht="30.65" customHeight="1" x14ac:dyDescent="0.35">
      <c r="A73" s="307"/>
      <c r="B73" s="226" t="s">
        <v>588</v>
      </c>
      <c r="C73" s="308"/>
      <c r="D73" s="309"/>
      <c r="E73" s="309"/>
      <c r="F73" s="309"/>
      <c r="G73" s="309"/>
      <c r="H73" s="309"/>
      <c r="I73" s="309"/>
      <c r="J73" s="309"/>
      <c r="K73" s="309"/>
      <c r="L73" s="309"/>
      <c r="M73" s="309"/>
      <c r="N73" s="309"/>
      <c r="O73" s="309"/>
      <c r="P73" s="309"/>
      <c r="Q73" s="309"/>
      <c r="R73" s="309"/>
      <c r="S73" s="309"/>
      <c r="T73" s="309"/>
      <c r="U73" s="309"/>
      <c r="V73" s="309"/>
      <c r="W73" s="309"/>
      <c r="X73" s="309"/>
      <c r="Y73" s="309"/>
      <c r="Z73" s="309"/>
      <c r="AA73" s="309"/>
      <c r="AB73" s="309"/>
      <c r="AC73" s="309"/>
      <c r="AD73" s="309"/>
      <c r="AE73" s="309"/>
      <c r="AF73" s="309"/>
      <c r="AG73" s="309"/>
      <c r="AH73" s="309"/>
      <c r="AI73" s="309"/>
      <c r="AJ73" s="309"/>
      <c r="AK73" s="309"/>
      <c r="AL73" s="309"/>
      <c r="AM73" s="309"/>
      <c r="AN73" s="309"/>
      <c r="AO73" s="309"/>
      <c r="AP73" s="309"/>
      <c r="AQ73" s="309"/>
      <c r="AR73" s="309"/>
      <c r="AS73" s="309"/>
      <c r="AT73" s="309"/>
      <c r="AU73" s="309"/>
      <c r="AV73" s="309"/>
      <c r="AW73" s="309"/>
      <c r="AX73" s="309"/>
      <c r="AY73" s="309"/>
      <c r="AZ73" s="309"/>
      <c r="BA73" s="309"/>
      <c r="BB73" s="309"/>
      <c r="BC73" s="309"/>
      <c r="BD73" s="309"/>
      <c r="BE73" s="309"/>
      <c r="BF73" s="309">
        <v>37525.496081213394</v>
      </c>
      <c r="BG73" s="309">
        <v>38028.594851656831</v>
      </c>
      <c r="BH73" s="309">
        <v>37467.749924736003</v>
      </c>
      <c r="BI73" s="309">
        <v>37596.110954197975</v>
      </c>
      <c r="BJ73" s="309">
        <v>37836.738916600763</v>
      </c>
      <c r="BK73" s="309">
        <v>39371.781405039736</v>
      </c>
      <c r="BL73" s="309">
        <v>39412.681138209759</v>
      </c>
      <c r="BM73" s="309">
        <v>41777.742275411649</v>
      </c>
      <c r="BN73" s="309">
        <v>41882.089319317143</v>
      </c>
      <c r="BO73" s="309">
        <v>42452.764148866678</v>
      </c>
      <c r="BP73" s="309">
        <v>43127.004312279758</v>
      </c>
      <c r="BQ73" s="309">
        <v>42946.442273177905</v>
      </c>
      <c r="BR73" s="309">
        <v>45476.470940378356</v>
      </c>
      <c r="BS73" s="309">
        <v>47429.301672658723</v>
      </c>
      <c r="BT73" s="309">
        <v>47436.385731488008</v>
      </c>
      <c r="BU73" s="309">
        <v>49102.817021201357</v>
      </c>
      <c r="BV73" s="309">
        <v>49651.449019354463</v>
      </c>
      <c r="BW73" s="309">
        <v>51033.758551154569</v>
      </c>
      <c r="BX73" s="309">
        <v>52848.21123310706</v>
      </c>
      <c r="BY73" s="309">
        <v>56646.383006600445</v>
      </c>
      <c r="BZ73" s="309">
        <v>57693.876798905803</v>
      </c>
      <c r="CA73" s="309">
        <v>64747.9469731465</v>
      </c>
      <c r="CB73" s="309">
        <v>71640.816258848106</v>
      </c>
      <c r="CC73" s="309">
        <v>75283.972559355723</v>
      </c>
      <c r="CD73" s="309">
        <v>79231.230150025673</v>
      </c>
      <c r="CE73" s="309">
        <v>80633.848476399799</v>
      </c>
      <c r="CF73" s="309">
        <v>82078.274921062548</v>
      </c>
      <c r="CG73" s="310">
        <v>84223.093230291444</v>
      </c>
    </row>
    <row r="74" spans="1:86" s="315" customFormat="1" ht="29.5" customHeight="1" x14ac:dyDescent="0.35">
      <c r="A74" s="307"/>
      <c r="B74" s="311" t="s">
        <v>634</v>
      </c>
      <c r="C74" s="308"/>
      <c r="D74" s="312"/>
      <c r="E74" s="312"/>
      <c r="F74" s="312"/>
      <c r="G74" s="312"/>
      <c r="H74" s="312"/>
      <c r="I74" s="312"/>
      <c r="J74" s="312"/>
      <c r="K74" s="312"/>
      <c r="L74" s="312"/>
      <c r="M74" s="312"/>
      <c r="N74" s="312"/>
      <c r="O74" s="312"/>
      <c r="P74" s="312"/>
      <c r="Q74" s="312"/>
      <c r="R74" s="312"/>
      <c r="S74" s="312"/>
      <c r="T74" s="312"/>
      <c r="U74" s="312"/>
      <c r="V74" s="312"/>
      <c r="W74" s="312"/>
      <c r="X74" s="312"/>
      <c r="Y74" s="312"/>
      <c r="Z74" s="312"/>
      <c r="AA74" s="312"/>
      <c r="AB74" s="312"/>
      <c r="AC74" s="312"/>
      <c r="AD74" s="312"/>
      <c r="AE74" s="312"/>
      <c r="AF74" s="312"/>
      <c r="AG74" s="312"/>
      <c r="AH74" s="313"/>
      <c r="AI74" s="313"/>
      <c r="AJ74" s="313"/>
      <c r="AK74" s="313"/>
      <c r="AL74" s="313"/>
      <c r="AM74" s="313"/>
      <c r="AN74" s="313"/>
      <c r="AO74" s="313"/>
      <c r="AP74" s="313"/>
      <c r="AQ74" s="313"/>
      <c r="AR74" s="313"/>
      <c r="AS74" s="313"/>
      <c r="AT74" s="313"/>
      <c r="AU74" s="313"/>
      <c r="AV74" s="313"/>
      <c r="AW74" s="313"/>
      <c r="AX74" s="313"/>
      <c r="AY74" s="313"/>
      <c r="AZ74" s="313"/>
      <c r="BA74" s="313"/>
      <c r="BB74" s="313"/>
      <c r="BC74" s="313"/>
      <c r="BD74" s="313"/>
      <c r="BE74" s="313"/>
      <c r="BF74" s="313">
        <v>1243.4230639583056</v>
      </c>
      <c r="BG74" s="313">
        <v>1267.0931004132156</v>
      </c>
      <c r="BH74" s="313">
        <v>1306.4161020344952</v>
      </c>
      <c r="BI74" s="313">
        <v>1396.3608154456699</v>
      </c>
      <c r="BJ74" s="313">
        <v>1432.9617752876281</v>
      </c>
      <c r="BK74" s="313">
        <v>1498.1109941840082</v>
      </c>
      <c r="BL74" s="313">
        <v>1540.6935838390384</v>
      </c>
      <c r="BM74" s="313">
        <v>1641.6439150704455</v>
      </c>
      <c r="BN74" s="313">
        <v>1651.8611642792503</v>
      </c>
      <c r="BO74" s="313">
        <v>1751.6097825569952</v>
      </c>
      <c r="BP74" s="313">
        <v>1821.3349444134219</v>
      </c>
      <c r="BQ74" s="313">
        <v>1883.204636218675</v>
      </c>
      <c r="BR74" s="313">
        <v>2184.7527295676587</v>
      </c>
      <c r="BS74" s="313">
        <v>2317.9307659090387</v>
      </c>
      <c r="BT74" s="313">
        <v>2344.1401442035499</v>
      </c>
      <c r="BU74" s="313">
        <v>2390.7619943625518</v>
      </c>
      <c r="BV74" s="313">
        <v>2518.5924354070426</v>
      </c>
      <c r="BW74" s="313">
        <v>2677.1408016693144</v>
      </c>
      <c r="BX74" s="313">
        <v>2696.3588609196959</v>
      </c>
      <c r="BY74" s="313">
        <v>2954.6481617785157</v>
      </c>
      <c r="BZ74" s="313">
        <v>3208.4165717940323</v>
      </c>
      <c r="CA74" s="313">
        <v>3883.7301182872407</v>
      </c>
      <c r="CB74" s="313">
        <v>4642.9232195902377</v>
      </c>
      <c r="CC74" s="313">
        <v>5078.3525818854541</v>
      </c>
      <c r="CD74" s="313">
        <v>5553.0146262820072</v>
      </c>
      <c r="CE74" s="313">
        <v>5922.0996584967388</v>
      </c>
      <c r="CF74" s="313">
        <v>6239.7345621590503</v>
      </c>
      <c r="CG74" s="314">
        <v>6535.454226115713</v>
      </c>
      <c r="CH74" s="296"/>
    </row>
    <row r="75" spans="1:86" ht="18.649999999999999" customHeight="1" x14ac:dyDescent="0.35">
      <c r="A75" s="316"/>
      <c r="B75" s="317" t="s">
        <v>589</v>
      </c>
      <c r="C75" s="318"/>
      <c r="D75" s="313"/>
      <c r="E75" s="313"/>
      <c r="F75" s="313"/>
      <c r="G75" s="313"/>
      <c r="H75" s="313"/>
      <c r="I75" s="313"/>
      <c r="J75" s="313"/>
      <c r="K75" s="313"/>
      <c r="L75" s="313"/>
      <c r="M75" s="313"/>
      <c r="N75" s="313"/>
      <c r="O75" s="313"/>
      <c r="P75" s="313"/>
      <c r="Q75" s="313"/>
      <c r="R75" s="313"/>
      <c r="S75" s="313"/>
      <c r="T75" s="313"/>
      <c r="U75" s="313"/>
      <c r="V75" s="313"/>
      <c r="W75" s="313"/>
      <c r="X75" s="313"/>
      <c r="Y75" s="313"/>
      <c r="Z75" s="313"/>
      <c r="AA75" s="313"/>
      <c r="AB75" s="313"/>
      <c r="AC75" s="313"/>
      <c r="AD75" s="313"/>
      <c r="AE75" s="313"/>
      <c r="AF75" s="313"/>
      <c r="AG75" s="313"/>
      <c r="AH75" s="313"/>
      <c r="AI75" s="313"/>
      <c r="AJ75" s="313"/>
      <c r="AK75" s="313"/>
      <c r="AL75" s="313"/>
      <c r="AM75" s="313"/>
      <c r="AN75" s="313"/>
      <c r="AO75" s="313"/>
      <c r="AP75" s="313"/>
      <c r="AQ75" s="313"/>
      <c r="AR75" s="313"/>
      <c r="AS75" s="313"/>
      <c r="AT75" s="313"/>
      <c r="AU75" s="313"/>
      <c r="AV75" s="313"/>
      <c r="AW75" s="313"/>
      <c r="AX75" s="313"/>
      <c r="AY75" s="313"/>
      <c r="AZ75" s="313"/>
      <c r="BA75" s="313"/>
      <c r="BB75" s="313"/>
      <c r="BC75" s="313"/>
      <c r="BD75" s="313"/>
      <c r="BE75" s="313"/>
      <c r="BF75" s="313">
        <v>1243.4230639583056</v>
      </c>
      <c r="BG75" s="313">
        <v>1267.0931004132156</v>
      </c>
      <c r="BH75" s="313">
        <v>1306.4161020344952</v>
      </c>
      <c r="BI75" s="313">
        <v>1396.3608154456699</v>
      </c>
      <c r="BJ75" s="313">
        <v>1432.9617752876281</v>
      </c>
      <c r="BK75" s="313">
        <v>1498.1109941840082</v>
      </c>
      <c r="BL75" s="313">
        <v>1540.6935838390384</v>
      </c>
      <c r="BM75" s="313">
        <v>1641.6439150704455</v>
      </c>
      <c r="BN75" s="313">
        <v>1651.8611642792503</v>
      </c>
      <c r="BO75" s="313">
        <v>1751.6097825569952</v>
      </c>
      <c r="BP75" s="313">
        <v>1821.3349444134219</v>
      </c>
      <c r="BQ75" s="313">
        <v>1883.204636218675</v>
      </c>
      <c r="BR75" s="313">
        <v>2184.7527295676587</v>
      </c>
      <c r="BS75" s="313">
        <v>2317.9307659090387</v>
      </c>
      <c r="BT75" s="313">
        <v>2344.1401442035499</v>
      </c>
      <c r="BU75" s="313">
        <v>2390.7619943625518</v>
      </c>
      <c r="BV75" s="313">
        <v>2518.5924354070426</v>
      </c>
      <c r="BW75" s="313">
        <v>2677.1408016693144</v>
      </c>
      <c r="BX75" s="313">
        <v>2696.3588609196959</v>
      </c>
      <c r="BY75" s="313">
        <v>2954.6481617785157</v>
      </c>
      <c r="BZ75" s="313">
        <v>3208.4165717940323</v>
      </c>
      <c r="CA75" s="313">
        <v>3883.7301182872407</v>
      </c>
      <c r="CB75" s="313">
        <v>4642.9232195902377</v>
      </c>
      <c r="CC75" s="313">
        <v>5078.3525818854541</v>
      </c>
      <c r="CD75" s="313">
        <v>5553.0146262820072</v>
      </c>
      <c r="CE75" s="313">
        <v>5922.0996584967388</v>
      </c>
      <c r="CF75" s="313">
        <v>6239.7345621590503</v>
      </c>
      <c r="CG75" s="314">
        <v>6535.454226115713</v>
      </c>
    </row>
    <row r="76" spans="1:86" ht="15.5" x14ac:dyDescent="0.35">
      <c r="A76" s="316"/>
      <c r="B76" s="319" t="s">
        <v>635</v>
      </c>
      <c r="C76" s="318"/>
      <c r="D76" s="313"/>
      <c r="E76" s="313"/>
      <c r="F76" s="313"/>
      <c r="G76" s="313"/>
      <c r="H76" s="313"/>
      <c r="I76" s="313"/>
      <c r="J76" s="313"/>
      <c r="K76" s="313"/>
      <c r="L76" s="313"/>
      <c r="M76" s="313"/>
      <c r="N76" s="313"/>
      <c r="O76" s="313"/>
      <c r="P76" s="313"/>
      <c r="Q76" s="313"/>
      <c r="R76" s="313"/>
      <c r="S76" s="313"/>
      <c r="T76" s="313"/>
      <c r="U76" s="313"/>
      <c r="V76" s="313"/>
      <c r="W76" s="313"/>
      <c r="X76" s="313"/>
      <c r="Y76" s="313"/>
      <c r="Z76" s="313"/>
      <c r="AA76" s="313"/>
      <c r="AB76" s="313"/>
      <c r="AC76" s="313"/>
      <c r="AD76" s="313"/>
      <c r="AE76" s="313"/>
      <c r="AF76" s="313"/>
      <c r="AG76" s="313"/>
      <c r="AH76" s="313"/>
      <c r="AI76" s="313"/>
      <c r="AJ76" s="313"/>
      <c r="AK76" s="313"/>
      <c r="AL76" s="313"/>
      <c r="AM76" s="313"/>
      <c r="AN76" s="313"/>
      <c r="AO76" s="313"/>
      <c r="AP76" s="313"/>
      <c r="AQ76" s="313"/>
      <c r="AR76" s="313"/>
      <c r="AS76" s="313"/>
      <c r="AT76" s="313"/>
      <c r="AU76" s="313"/>
      <c r="AV76" s="313"/>
      <c r="AW76" s="313"/>
      <c r="AX76" s="313"/>
      <c r="AY76" s="313"/>
      <c r="AZ76" s="313"/>
      <c r="BA76" s="313"/>
      <c r="BB76" s="313"/>
      <c r="BC76" s="313"/>
      <c r="BD76" s="313"/>
      <c r="BE76" s="313"/>
      <c r="BF76" s="313">
        <v>1243.4230639583056</v>
      </c>
      <c r="BG76" s="313">
        <v>1267.0931004132156</v>
      </c>
      <c r="BH76" s="313">
        <v>1306.4161020344952</v>
      </c>
      <c r="BI76" s="313">
        <v>1396.3608154456699</v>
      </c>
      <c r="BJ76" s="313">
        <v>1432.9617752876281</v>
      </c>
      <c r="BK76" s="313">
        <v>1498.1109941840082</v>
      </c>
      <c r="BL76" s="313">
        <v>1540.6935838390384</v>
      </c>
      <c r="BM76" s="313">
        <v>1641.6439150704455</v>
      </c>
      <c r="BN76" s="313">
        <v>1651.8611642792503</v>
      </c>
      <c r="BO76" s="313">
        <v>1751.6097825569952</v>
      </c>
      <c r="BP76" s="313">
        <v>1821.3349444134219</v>
      </c>
      <c r="BQ76" s="313">
        <v>1883.204636218675</v>
      </c>
      <c r="BR76" s="313">
        <v>2184.7527295676587</v>
      </c>
      <c r="BS76" s="313">
        <v>2317.9307659090387</v>
      </c>
      <c r="BT76" s="313">
        <v>2344.1401442035499</v>
      </c>
      <c r="BU76" s="313">
        <v>2390.7619943625518</v>
      </c>
      <c r="BV76" s="313">
        <v>2518.5924354070426</v>
      </c>
      <c r="BW76" s="313">
        <v>2677.1408016693144</v>
      </c>
      <c r="BX76" s="313">
        <v>2696.3588609196959</v>
      </c>
      <c r="BY76" s="313">
        <v>2954.6481617785157</v>
      </c>
      <c r="BZ76" s="313">
        <v>3208.4165717940323</v>
      </c>
      <c r="CA76" s="313">
        <v>3883.7301182872407</v>
      </c>
      <c r="CB76" s="313">
        <v>4642.9232195902377</v>
      </c>
      <c r="CC76" s="313">
        <v>5078.3525818854541</v>
      </c>
      <c r="CD76" s="313">
        <v>5553.0146262820072</v>
      </c>
      <c r="CE76" s="313">
        <v>5922.0996584967388</v>
      </c>
      <c r="CF76" s="313">
        <v>6239.7345621590503</v>
      </c>
      <c r="CG76" s="314">
        <v>6535.454226115713</v>
      </c>
    </row>
    <row r="77" spans="1:86" ht="15.5" x14ac:dyDescent="0.35">
      <c r="A77" s="316"/>
      <c r="B77" s="319" t="s">
        <v>413</v>
      </c>
      <c r="C77" s="318"/>
      <c r="D77" s="313"/>
      <c r="E77" s="313"/>
      <c r="F77" s="313"/>
      <c r="G77" s="313"/>
      <c r="H77" s="313"/>
      <c r="I77" s="313"/>
      <c r="J77" s="313"/>
      <c r="K77" s="313"/>
      <c r="L77" s="313"/>
      <c r="M77" s="313"/>
      <c r="N77" s="313"/>
      <c r="O77" s="313"/>
      <c r="P77" s="313"/>
      <c r="Q77" s="313"/>
      <c r="R77" s="313"/>
      <c r="S77" s="313"/>
      <c r="T77" s="313"/>
      <c r="U77" s="313"/>
      <c r="V77" s="313"/>
      <c r="W77" s="313"/>
      <c r="X77" s="313"/>
      <c r="Y77" s="313"/>
      <c r="Z77" s="313"/>
      <c r="AA77" s="313"/>
      <c r="AB77" s="313"/>
      <c r="AC77" s="313"/>
      <c r="AD77" s="313"/>
      <c r="AE77" s="313"/>
      <c r="AF77" s="313"/>
      <c r="AG77" s="313"/>
      <c r="AH77" s="313"/>
      <c r="AI77" s="313"/>
      <c r="AJ77" s="313"/>
      <c r="AK77" s="313"/>
      <c r="AL77" s="313"/>
      <c r="AM77" s="313"/>
      <c r="AN77" s="313"/>
      <c r="AO77" s="313"/>
      <c r="AP77" s="313"/>
      <c r="AQ77" s="313"/>
      <c r="AR77" s="313"/>
      <c r="AS77" s="313"/>
      <c r="AT77" s="313"/>
      <c r="AU77" s="313"/>
      <c r="AV77" s="313"/>
      <c r="AW77" s="313"/>
      <c r="AX77" s="313"/>
      <c r="AY77" s="313"/>
      <c r="AZ77" s="313"/>
      <c r="BA77" s="313"/>
      <c r="BB77" s="313"/>
      <c r="BC77" s="313"/>
      <c r="BD77" s="313"/>
      <c r="BE77" s="313"/>
      <c r="BF77" s="313">
        <v>0</v>
      </c>
      <c r="BG77" s="313">
        <v>0</v>
      </c>
      <c r="BH77" s="313">
        <v>0</v>
      </c>
      <c r="BI77" s="313">
        <v>0</v>
      </c>
      <c r="BJ77" s="313">
        <v>0</v>
      </c>
      <c r="BK77" s="313">
        <v>0</v>
      </c>
      <c r="BL77" s="313">
        <v>0</v>
      </c>
      <c r="BM77" s="313">
        <v>0</v>
      </c>
      <c r="BN77" s="313">
        <v>0</v>
      </c>
      <c r="BO77" s="313">
        <v>0</v>
      </c>
      <c r="BP77" s="313">
        <v>0</v>
      </c>
      <c r="BQ77" s="313">
        <v>0</v>
      </c>
      <c r="BR77" s="313">
        <v>0</v>
      </c>
      <c r="BS77" s="313">
        <v>0</v>
      </c>
      <c r="BT77" s="313">
        <v>0</v>
      </c>
      <c r="BU77" s="313">
        <v>0</v>
      </c>
      <c r="BV77" s="313">
        <v>0</v>
      </c>
      <c r="BW77" s="313">
        <v>0</v>
      </c>
      <c r="BX77" s="313">
        <v>0</v>
      </c>
      <c r="BY77" s="313">
        <v>0</v>
      </c>
      <c r="BZ77" s="313">
        <v>0</v>
      </c>
      <c r="CA77" s="313">
        <v>0</v>
      </c>
      <c r="CB77" s="313">
        <v>0</v>
      </c>
      <c r="CC77" s="313">
        <v>0</v>
      </c>
      <c r="CD77" s="313">
        <v>0</v>
      </c>
      <c r="CE77" s="313">
        <v>0</v>
      </c>
      <c r="CF77" s="313">
        <v>0</v>
      </c>
      <c r="CG77" s="314">
        <v>0</v>
      </c>
    </row>
    <row r="78" spans="1:86" ht="29.5" customHeight="1" x14ac:dyDescent="0.35">
      <c r="A78" s="316"/>
      <c r="B78" s="311" t="s">
        <v>636</v>
      </c>
      <c r="C78" s="318"/>
      <c r="D78" s="313"/>
      <c r="E78" s="313"/>
      <c r="F78" s="313"/>
      <c r="G78" s="313"/>
      <c r="H78" s="313"/>
      <c r="I78" s="313"/>
      <c r="J78" s="313"/>
      <c r="K78" s="313"/>
      <c r="L78" s="313"/>
      <c r="M78" s="313"/>
      <c r="N78" s="313"/>
      <c r="O78" s="313"/>
      <c r="P78" s="313"/>
      <c r="Q78" s="313"/>
      <c r="R78" s="313"/>
      <c r="S78" s="313"/>
      <c r="T78" s="313"/>
      <c r="U78" s="313"/>
      <c r="V78" s="313"/>
      <c r="W78" s="313"/>
      <c r="X78" s="313"/>
      <c r="Y78" s="313"/>
      <c r="Z78" s="313"/>
      <c r="AA78" s="313"/>
      <c r="AB78" s="313"/>
      <c r="AC78" s="313"/>
      <c r="AD78" s="313"/>
      <c r="AE78" s="313"/>
      <c r="AF78" s="313"/>
      <c r="AG78" s="313"/>
      <c r="AH78" s="313"/>
      <c r="AI78" s="313"/>
      <c r="AJ78" s="313"/>
      <c r="AK78" s="313"/>
      <c r="AL78" s="313"/>
      <c r="AM78" s="313"/>
      <c r="AN78" s="313"/>
      <c r="AO78" s="313"/>
      <c r="AP78" s="313"/>
      <c r="AQ78" s="313"/>
      <c r="AR78" s="313"/>
      <c r="AS78" s="313"/>
      <c r="AT78" s="313"/>
      <c r="AU78" s="313"/>
      <c r="AV78" s="313"/>
      <c r="AW78" s="313"/>
      <c r="AX78" s="313"/>
      <c r="AY78" s="313"/>
      <c r="AZ78" s="313"/>
      <c r="BA78" s="313"/>
      <c r="BB78" s="313"/>
      <c r="BC78" s="313"/>
      <c r="BD78" s="313"/>
      <c r="BE78" s="313"/>
      <c r="BF78" s="313">
        <v>27277.795325004798</v>
      </c>
      <c r="BG78" s="313">
        <v>27278.705152568982</v>
      </c>
      <c r="BH78" s="313">
        <v>26370.201546163542</v>
      </c>
      <c r="BI78" s="313">
        <v>25960.464994058366</v>
      </c>
      <c r="BJ78" s="313">
        <v>25744.229751397063</v>
      </c>
      <c r="BK78" s="313">
        <v>26520.961645505504</v>
      </c>
      <c r="BL78" s="313">
        <v>26185.098619504413</v>
      </c>
      <c r="BM78" s="313">
        <v>27582.383268108399</v>
      </c>
      <c r="BN78" s="313">
        <v>27474.76868544993</v>
      </c>
      <c r="BO78" s="313">
        <v>27806.949361420066</v>
      </c>
      <c r="BP78" s="313">
        <v>28128.529329452813</v>
      </c>
      <c r="BQ78" s="313">
        <v>28087.947997995052</v>
      </c>
      <c r="BR78" s="313">
        <v>29946.418060492477</v>
      </c>
      <c r="BS78" s="313">
        <v>32084.769296653289</v>
      </c>
      <c r="BT78" s="313">
        <v>32308.610888569277</v>
      </c>
      <c r="BU78" s="313">
        <v>34201.493682991844</v>
      </c>
      <c r="BV78" s="313">
        <v>34822.025891124053</v>
      </c>
      <c r="BW78" s="313">
        <v>35581.504797680114</v>
      </c>
      <c r="BX78" s="313">
        <v>38175.488251903531</v>
      </c>
      <c r="BY78" s="313">
        <v>41569.973018034798</v>
      </c>
      <c r="BZ78" s="313">
        <v>42366.961633459228</v>
      </c>
      <c r="CA78" s="313">
        <v>47505.926380002878</v>
      </c>
      <c r="CB78" s="313">
        <v>52418.035106607844</v>
      </c>
      <c r="CC78" s="313">
        <v>55076.111650533654</v>
      </c>
      <c r="CD78" s="313">
        <v>57943.417407966946</v>
      </c>
      <c r="CE78" s="313">
        <v>58879.861808086382</v>
      </c>
      <c r="CF78" s="313">
        <v>59602.276885818363</v>
      </c>
      <c r="CG78" s="320">
        <v>60677.829305498984</v>
      </c>
    </row>
    <row r="79" spans="1:86" ht="18.649999999999999" customHeight="1" x14ac:dyDescent="0.35">
      <c r="A79" s="316"/>
      <c r="B79" s="317" t="s">
        <v>589</v>
      </c>
      <c r="C79" s="318"/>
      <c r="D79" s="313"/>
      <c r="E79" s="313"/>
      <c r="F79" s="313"/>
      <c r="G79" s="313"/>
      <c r="H79" s="313"/>
      <c r="I79" s="313"/>
      <c r="J79" s="313"/>
      <c r="K79" s="313"/>
      <c r="L79" s="313"/>
      <c r="M79" s="313"/>
      <c r="N79" s="313"/>
      <c r="O79" s="313"/>
      <c r="P79" s="313"/>
      <c r="Q79" s="313"/>
      <c r="R79" s="313"/>
      <c r="S79" s="313"/>
      <c r="T79" s="313"/>
      <c r="U79" s="313"/>
      <c r="V79" s="313"/>
      <c r="W79" s="313"/>
      <c r="X79" s="313"/>
      <c r="Y79" s="313"/>
      <c r="Z79" s="313"/>
      <c r="AA79" s="313"/>
      <c r="AB79" s="313"/>
      <c r="AC79" s="313"/>
      <c r="AD79" s="313"/>
      <c r="AE79" s="313"/>
      <c r="AF79" s="313"/>
      <c r="AG79" s="313"/>
      <c r="AH79" s="313"/>
      <c r="AI79" s="313"/>
      <c r="AJ79" s="313"/>
      <c r="AK79" s="313"/>
      <c r="AL79" s="313"/>
      <c r="AM79" s="313"/>
      <c r="AN79" s="313"/>
      <c r="AO79" s="313"/>
      <c r="AP79" s="313"/>
      <c r="AQ79" s="313"/>
      <c r="AR79" s="313"/>
      <c r="AS79" s="313"/>
      <c r="AT79" s="313"/>
      <c r="AU79" s="313"/>
      <c r="AV79" s="313"/>
      <c r="AW79" s="313"/>
      <c r="AX79" s="313"/>
      <c r="AY79" s="313"/>
      <c r="AZ79" s="313"/>
      <c r="BA79" s="313"/>
      <c r="BB79" s="313"/>
      <c r="BC79" s="313"/>
      <c r="BD79" s="313"/>
      <c r="BE79" s="313"/>
      <c r="BF79" s="313">
        <v>6558.0708597572684</v>
      </c>
      <c r="BG79" s="313">
        <v>6850.7642515296411</v>
      </c>
      <c r="BH79" s="313">
        <v>7010.7281742935083</v>
      </c>
      <c r="BI79" s="313">
        <v>7174.5968263937602</v>
      </c>
      <c r="BJ79" s="313">
        <v>7347.8464063724832</v>
      </c>
      <c r="BK79" s="313">
        <v>7657.9874610213819</v>
      </c>
      <c r="BL79" s="313">
        <v>7839.1987942478863</v>
      </c>
      <c r="BM79" s="313">
        <v>8374.6998493216597</v>
      </c>
      <c r="BN79" s="313">
        <v>8461.86935176509</v>
      </c>
      <c r="BO79" s="313">
        <v>8901.3971758162843</v>
      </c>
      <c r="BP79" s="313">
        <v>9413.3240366892405</v>
      </c>
      <c r="BQ79" s="313">
        <v>9558.8576025980892</v>
      </c>
      <c r="BR79" s="313">
        <v>10486.754148364493</v>
      </c>
      <c r="BS79" s="313">
        <v>11643.317745934652</v>
      </c>
      <c r="BT79" s="313">
        <v>11805.855756472791</v>
      </c>
      <c r="BU79" s="313">
        <v>13287.105918994233</v>
      </c>
      <c r="BV79" s="313">
        <v>13808.233895750007</v>
      </c>
      <c r="BW79" s="313">
        <v>13989.363133320681</v>
      </c>
      <c r="BX79" s="313">
        <v>15237.259859435408</v>
      </c>
      <c r="BY79" s="313">
        <v>16637.753114179632</v>
      </c>
      <c r="BZ79" s="313">
        <v>17749.241856182663</v>
      </c>
      <c r="CA79" s="313">
        <v>20351.28493213098</v>
      </c>
      <c r="CB79" s="313">
        <v>23136.995482026687</v>
      </c>
      <c r="CC79" s="313">
        <v>24694.67630421299</v>
      </c>
      <c r="CD79" s="313">
        <v>26817.156066815205</v>
      </c>
      <c r="CE79" s="313">
        <v>27584.434920946216</v>
      </c>
      <c r="CF79" s="313">
        <v>28038.205135322089</v>
      </c>
      <c r="CG79" s="320">
        <v>28731.121859652831</v>
      </c>
    </row>
    <row r="80" spans="1:86" s="315" customFormat="1" ht="15.5" x14ac:dyDescent="0.35">
      <c r="A80" s="307"/>
      <c r="B80" s="319" t="s">
        <v>635</v>
      </c>
      <c r="C80" s="308"/>
      <c r="D80" s="312"/>
      <c r="E80" s="312"/>
      <c r="F80" s="312"/>
      <c r="G80" s="312"/>
      <c r="H80" s="312"/>
      <c r="I80" s="312"/>
      <c r="J80" s="312"/>
      <c r="K80" s="312"/>
      <c r="L80" s="312"/>
      <c r="M80" s="312"/>
      <c r="N80" s="312"/>
      <c r="O80" s="312"/>
      <c r="P80" s="312"/>
      <c r="Q80" s="312"/>
      <c r="R80" s="312"/>
      <c r="S80" s="312"/>
      <c r="T80" s="312"/>
      <c r="U80" s="312"/>
      <c r="V80" s="312"/>
      <c r="W80" s="312"/>
      <c r="X80" s="312"/>
      <c r="Y80" s="312"/>
      <c r="Z80" s="312"/>
      <c r="AA80" s="312"/>
      <c r="AB80" s="312"/>
      <c r="AC80" s="312"/>
      <c r="AD80" s="312"/>
      <c r="AE80" s="312"/>
      <c r="AF80" s="312"/>
      <c r="AG80" s="312"/>
      <c r="AH80" s="313"/>
      <c r="AI80" s="313"/>
      <c r="AJ80" s="313"/>
      <c r="AK80" s="313"/>
      <c r="AL80" s="313"/>
      <c r="AM80" s="313"/>
      <c r="AN80" s="313"/>
      <c r="AO80" s="313"/>
      <c r="AP80" s="313"/>
      <c r="AQ80" s="313"/>
      <c r="AR80" s="313"/>
      <c r="AS80" s="313"/>
      <c r="AT80" s="313"/>
      <c r="AU80" s="313"/>
      <c r="AV80" s="313"/>
      <c r="AW80" s="313"/>
      <c r="AX80" s="313"/>
      <c r="AY80" s="313"/>
      <c r="AZ80" s="313"/>
      <c r="BA80" s="313"/>
      <c r="BB80" s="313"/>
      <c r="BC80" s="313"/>
      <c r="BD80" s="313"/>
      <c r="BE80" s="313"/>
      <c r="BF80" s="313">
        <v>6558.0708597572684</v>
      </c>
      <c r="BG80" s="313">
        <v>6850.7642515296411</v>
      </c>
      <c r="BH80" s="313">
        <v>7010.7281742935083</v>
      </c>
      <c r="BI80" s="313">
        <v>7174.5968263937602</v>
      </c>
      <c r="BJ80" s="313">
        <v>7347.8464063724832</v>
      </c>
      <c r="BK80" s="313">
        <v>7657.9874610213819</v>
      </c>
      <c r="BL80" s="313">
        <v>7839.1987942478863</v>
      </c>
      <c r="BM80" s="313">
        <v>8374.6998493216597</v>
      </c>
      <c r="BN80" s="313">
        <v>8461.86935176509</v>
      </c>
      <c r="BO80" s="313">
        <v>8901.3971758162843</v>
      </c>
      <c r="BP80" s="313">
        <v>9413.3240366892405</v>
      </c>
      <c r="BQ80" s="313">
        <v>9381.5041122476614</v>
      </c>
      <c r="BR80" s="313">
        <v>8706.8358430367371</v>
      </c>
      <c r="BS80" s="313">
        <v>8107.8223898994856</v>
      </c>
      <c r="BT80" s="313">
        <v>6130.8778703996577</v>
      </c>
      <c r="BU80" s="313">
        <v>4169.443166567753</v>
      </c>
      <c r="BV80" s="313">
        <v>2790.6242346500426</v>
      </c>
      <c r="BW80" s="313">
        <v>1742.220730744265</v>
      </c>
      <c r="BX80" s="313">
        <v>1049.706519398414</v>
      </c>
      <c r="BY80" s="313">
        <v>967.53991747384975</v>
      </c>
      <c r="BZ80" s="313">
        <v>866.22311834811023</v>
      </c>
      <c r="CA80" s="313">
        <v>836.08057742656115</v>
      </c>
      <c r="CB80" s="313">
        <v>809.36406241336124</v>
      </c>
      <c r="CC80" s="313">
        <v>748.48901551707002</v>
      </c>
      <c r="CD80" s="313">
        <v>698.4519730587773</v>
      </c>
      <c r="CE80" s="313">
        <v>642.37432508445931</v>
      </c>
      <c r="CF80" s="313">
        <v>521.593365176161</v>
      </c>
      <c r="CG80" s="320">
        <v>274.64828839128859</v>
      </c>
      <c r="CH80" s="296"/>
    </row>
    <row r="81" spans="1:86" s="315" customFormat="1" ht="15.5" x14ac:dyDescent="0.35">
      <c r="A81" s="307"/>
      <c r="B81" s="319" t="s">
        <v>413</v>
      </c>
      <c r="C81" s="308"/>
      <c r="D81" s="312"/>
      <c r="E81" s="312"/>
      <c r="F81" s="312"/>
      <c r="G81" s="312"/>
      <c r="H81" s="312"/>
      <c r="I81" s="312"/>
      <c r="J81" s="312"/>
      <c r="K81" s="312"/>
      <c r="L81" s="312"/>
      <c r="M81" s="312"/>
      <c r="N81" s="312"/>
      <c r="O81" s="312"/>
      <c r="P81" s="312"/>
      <c r="Q81" s="312"/>
      <c r="R81" s="312"/>
      <c r="S81" s="312"/>
      <c r="T81" s="312"/>
      <c r="U81" s="312"/>
      <c r="V81" s="312"/>
      <c r="W81" s="312"/>
      <c r="X81" s="312"/>
      <c r="Y81" s="312"/>
      <c r="Z81" s="312"/>
      <c r="AA81" s="312"/>
      <c r="AB81" s="312"/>
      <c r="AC81" s="312"/>
      <c r="AD81" s="312"/>
      <c r="AE81" s="312"/>
      <c r="AF81" s="312"/>
      <c r="AG81" s="312"/>
      <c r="AH81" s="313"/>
      <c r="AI81" s="313"/>
      <c r="AJ81" s="313"/>
      <c r="AK81" s="313"/>
      <c r="AL81" s="313"/>
      <c r="AM81" s="313"/>
      <c r="AN81" s="313"/>
      <c r="AO81" s="313"/>
      <c r="AP81" s="313"/>
      <c r="AQ81" s="313"/>
      <c r="AR81" s="313"/>
      <c r="AS81" s="313"/>
      <c r="AT81" s="313"/>
      <c r="AU81" s="313"/>
      <c r="AV81" s="313"/>
      <c r="AW81" s="313"/>
      <c r="AX81" s="313"/>
      <c r="AY81" s="313"/>
      <c r="AZ81" s="313"/>
      <c r="BA81" s="313"/>
      <c r="BB81" s="313"/>
      <c r="BC81" s="313"/>
      <c r="BD81" s="313"/>
      <c r="BE81" s="313"/>
      <c r="BF81" s="313">
        <v>0</v>
      </c>
      <c r="BG81" s="313">
        <v>0</v>
      </c>
      <c r="BH81" s="313">
        <v>0</v>
      </c>
      <c r="BI81" s="313">
        <v>0</v>
      </c>
      <c r="BJ81" s="313">
        <v>0</v>
      </c>
      <c r="BK81" s="313">
        <v>0</v>
      </c>
      <c r="BL81" s="313">
        <v>0</v>
      </c>
      <c r="BM81" s="313">
        <v>0</v>
      </c>
      <c r="BN81" s="313">
        <v>0</v>
      </c>
      <c r="BO81" s="313">
        <v>0</v>
      </c>
      <c r="BP81" s="313">
        <v>0</v>
      </c>
      <c r="BQ81" s="313">
        <v>0</v>
      </c>
      <c r="BR81" s="313">
        <v>0</v>
      </c>
      <c r="BS81" s="313">
        <v>0</v>
      </c>
      <c r="BT81" s="313">
        <v>0</v>
      </c>
      <c r="BU81" s="313">
        <v>0</v>
      </c>
      <c r="BV81" s="313">
        <v>0</v>
      </c>
      <c r="BW81" s="313">
        <v>0</v>
      </c>
      <c r="BX81" s="313">
        <v>0</v>
      </c>
      <c r="BY81" s="313">
        <v>0</v>
      </c>
      <c r="BZ81" s="313">
        <v>0</v>
      </c>
      <c r="CA81" s="313">
        <v>0</v>
      </c>
      <c r="CB81" s="313">
        <v>0</v>
      </c>
      <c r="CC81" s="313">
        <v>0</v>
      </c>
      <c r="CD81" s="313">
        <v>0</v>
      </c>
      <c r="CE81" s="313">
        <v>0</v>
      </c>
      <c r="CF81" s="313">
        <v>0</v>
      </c>
      <c r="CG81" s="320">
        <v>0</v>
      </c>
      <c r="CH81" s="296"/>
    </row>
    <row r="82" spans="1:86" s="315" customFormat="1" ht="15.5" x14ac:dyDescent="0.35">
      <c r="A82" s="307"/>
      <c r="B82" s="319" t="s">
        <v>420</v>
      </c>
      <c r="C82" s="308"/>
      <c r="D82" s="312"/>
      <c r="E82" s="312"/>
      <c r="F82" s="312"/>
      <c r="G82" s="312"/>
      <c r="H82" s="312"/>
      <c r="I82" s="312"/>
      <c r="J82" s="312"/>
      <c r="K82" s="312"/>
      <c r="L82" s="312"/>
      <c r="M82" s="312"/>
      <c r="N82" s="312"/>
      <c r="O82" s="312"/>
      <c r="P82" s="312"/>
      <c r="Q82" s="312"/>
      <c r="R82" s="312"/>
      <c r="S82" s="312"/>
      <c r="T82" s="312"/>
      <c r="U82" s="312"/>
      <c r="V82" s="312"/>
      <c r="W82" s="312"/>
      <c r="X82" s="312"/>
      <c r="Y82" s="312"/>
      <c r="Z82" s="312"/>
      <c r="AA82" s="312"/>
      <c r="AB82" s="312"/>
      <c r="AC82" s="312"/>
      <c r="AD82" s="312"/>
      <c r="AE82" s="312"/>
      <c r="AF82" s="312"/>
      <c r="AG82" s="312"/>
      <c r="AH82" s="313"/>
      <c r="AI82" s="313"/>
      <c r="AJ82" s="313"/>
      <c r="AK82" s="313"/>
      <c r="AL82" s="313"/>
      <c r="AM82" s="313"/>
      <c r="AN82" s="313"/>
      <c r="AO82" s="313"/>
      <c r="AP82" s="313"/>
      <c r="AQ82" s="313"/>
      <c r="AR82" s="313"/>
      <c r="AS82" s="313"/>
      <c r="AT82" s="313"/>
      <c r="AU82" s="313"/>
      <c r="AV82" s="313"/>
      <c r="AW82" s="313"/>
      <c r="AX82" s="313"/>
      <c r="AY82" s="313"/>
      <c r="AZ82" s="313"/>
      <c r="BA82" s="313"/>
      <c r="BB82" s="313"/>
      <c r="BC82" s="313"/>
      <c r="BD82" s="313"/>
      <c r="BE82" s="313"/>
      <c r="BF82" s="313" t="s">
        <v>614</v>
      </c>
      <c r="BG82" s="313" t="s">
        <v>614</v>
      </c>
      <c r="BH82" s="313" t="s">
        <v>614</v>
      </c>
      <c r="BI82" s="313" t="s">
        <v>614</v>
      </c>
      <c r="BJ82" s="313" t="s">
        <v>614</v>
      </c>
      <c r="BK82" s="313" t="s">
        <v>614</v>
      </c>
      <c r="BL82" s="313" t="s">
        <v>614</v>
      </c>
      <c r="BM82" s="313" t="s">
        <v>614</v>
      </c>
      <c r="BN82" s="313" t="s">
        <v>614</v>
      </c>
      <c r="BO82" s="313" t="s">
        <v>614</v>
      </c>
      <c r="BP82" s="313" t="s">
        <v>614</v>
      </c>
      <c r="BQ82" s="313">
        <v>177.35349035042728</v>
      </c>
      <c r="BR82" s="313">
        <v>1779.9183053277559</v>
      </c>
      <c r="BS82" s="313">
        <v>3535.4953560351678</v>
      </c>
      <c r="BT82" s="313">
        <v>5674.9778860731312</v>
      </c>
      <c r="BU82" s="313">
        <v>9117.6627524264786</v>
      </c>
      <c r="BV82" s="313">
        <v>11017.609661099965</v>
      </c>
      <c r="BW82" s="313">
        <v>12247.142402576417</v>
      </c>
      <c r="BX82" s="313">
        <v>14187.553340036993</v>
      </c>
      <c r="BY82" s="313">
        <v>15670.213196705781</v>
      </c>
      <c r="BZ82" s="313">
        <v>16883.018737834554</v>
      </c>
      <c r="CA82" s="313">
        <v>19515.20435470442</v>
      </c>
      <c r="CB82" s="313">
        <v>22327.631419613324</v>
      </c>
      <c r="CC82" s="313">
        <v>23946.187288695921</v>
      </c>
      <c r="CD82" s="313">
        <v>26118.704093756431</v>
      </c>
      <c r="CE82" s="313">
        <v>26942.060595861753</v>
      </c>
      <c r="CF82" s="313">
        <v>27516.611770145926</v>
      </c>
      <c r="CG82" s="320">
        <v>28456.473571261544</v>
      </c>
      <c r="CH82" s="296"/>
    </row>
    <row r="83" spans="1:86" ht="18.649999999999999" customHeight="1" x14ac:dyDescent="0.35">
      <c r="A83" s="316"/>
      <c r="B83" s="317" t="s">
        <v>591</v>
      </c>
      <c r="C83" s="318"/>
      <c r="D83" s="313"/>
      <c r="E83" s="313"/>
      <c r="F83" s="313"/>
      <c r="G83" s="313"/>
      <c r="H83" s="313"/>
      <c r="I83" s="313"/>
      <c r="J83" s="313"/>
      <c r="K83" s="313"/>
      <c r="L83" s="313"/>
      <c r="M83" s="313"/>
      <c r="N83" s="313"/>
      <c r="O83" s="313"/>
      <c r="P83" s="313"/>
      <c r="Q83" s="313"/>
      <c r="R83" s="313"/>
      <c r="S83" s="313"/>
      <c r="T83" s="313"/>
      <c r="U83" s="313"/>
      <c r="V83" s="313"/>
      <c r="W83" s="313"/>
      <c r="X83" s="313"/>
      <c r="Y83" s="313"/>
      <c r="Z83" s="313"/>
      <c r="AA83" s="313"/>
      <c r="AB83" s="313"/>
      <c r="AC83" s="313"/>
      <c r="AD83" s="313"/>
      <c r="AE83" s="313"/>
      <c r="AF83" s="313"/>
      <c r="AG83" s="313"/>
      <c r="AH83" s="313"/>
      <c r="AI83" s="313"/>
      <c r="AJ83" s="313"/>
      <c r="AK83" s="313"/>
      <c r="AL83" s="313"/>
      <c r="AM83" s="313"/>
      <c r="AN83" s="313"/>
      <c r="AO83" s="313"/>
      <c r="AP83" s="313"/>
      <c r="AQ83" s="313"/>
      <c r="AR83" s="313"/>
      <c r="AS83" s="313"/>
      <c r="AT83" s="313"/>
      <c r="AU83" s="313"/>
      <c r="AV83" s="313"/>
      <c r="AW83" s="313"/>
      <c r="AX83" s="313"/>
      <c r="AY83" s="313"/>
      <c r="AZ83" s="313"/>
      <c r="BA83" s="313"/>
      <c r="BB83" s="313"/>
      <c r="BC83" s="313"/>
      <c r="BD83" s="313"/>
      <c r="BE83" s="313"/>
      <c r="BF83" s="313">
        <v>20719.724465247527</v>
      </c>
      <c r="BG83" s="313">
        <v>20427.940901039339</v>
      </c>
      <c r="BH83" s="313">
        <v>19359.47337187003</v>
      </c>
      <c r="BI83" s="313">
        <v>18785.868167664605</v>
      </c>
      <c r="BJ83" s="313">
        <v>18396.383345024584</v>
      </c>
      <c r="BK83" s="313">
        <v>18862.974184484123</v>
      </c>
      <c r="BL83" s="313">
        <v>18345.899825256525</v>
      </c>
      <c r="BM83" s="313">
        <v>19207.683418786739</v>
      </c>
      <c r="BN83" s="313">
        <v>19012.899333684843</v>
      </c>
      <c r="BO83" s="313">
        <v>18905.552185603781</v>
      </c>
      <c r="BP83" s="313">
        <v>18715.20529276357</v>
      </c>
      <c r="BQ83" s="313">
        <v>18529.090395396961</v>
      </c>
      <c r="BR83" s="313">
        <v>19459.663912127984</v>
      </c>
      <c r="BS83" s="313">
        <v>20441.451550718637</v>
      </c>
      <c r="BT83" s="313">
        <v>20502.755132096489</v>
      </c>
      <c r="BU83" s="313">
        <v>20914.387763997605</v>
      </c>
      <c r="BV83" s="313">
        <v>21013.791995374049</v>
      </c>
      <c r="BW83" s="313">
        <v>21592.141664359435</v>
      </c>
      <c r="BX83" s="313">
        <v>22938.228392468118</v>
      </c>
      <c r="BY83" s="313">
        <v>24932.21990385517</v>
      </c>
      <c r="BZ83" s="313">
        <v>24617.719777276561</v>
      </c>
      <c r="CA83" s="313">
        <v>27154.641447871894</v>
      </c>
      <c r="CB83" s="313">
        <v>29281.039624581161</v>
      </c>
      <c r="CC83" s="313">
        <v>30381.435346320664</v>
      </c>
      <c r="CD83" s="313">
        <v>31126.261341151741</v>
      </c>
      <c r="CE83" s="313">
        <v>31295.426887140165</v>
      </c>
      <c r="CF83" s="313">
        <v>31564.071750496281</v>
      </c>
      <c r="CG83" s="320">
        <v>31946.707445846157</v>
      </c>
    </row>
    <row r="84" spans="1:86" ht="15.5" x14ac:dyDescent="0.35">
      <c r="A84" s="316"/>
      <c r="B84" s="319" t="s">
        <v>637</v>
      </c>
      <c r="C84" s="318"/>
      <c r="D84" s="313"/>
      <c r="E84" s="313"/>
      <c r="F84" s="313"/>
      <c r="G84" s="313"/>
      <c r="H84" s="313"/>
      <c r="I84" s="313"/>
      <c r="J84" s="313"/>
      <c r="K84" s="313"/>
      <c r="L84" s="313"/>
      <c r="M84" s="313"/>
      <c r="N84" s="313"/>
      <c r="O84" s="313"/>
      <c r="P84" s="313"/>
      <c r="Q84" s="313"/>
      <c r="R84" s="313"/>
      <c r="S84" s="313"/>
      <c r="T84" s="313"/>
      <c r="U84" s="313"/>
      <c r="V84" s="313"/>
      <c r="W84" s="313"/>
      <c r="X84" s="313"/>
      <c r="Y84" s="313"/>
      <c r="Z84" s="313"/>
      <c r="AA84" s="313"/>
      <c r="AB84" s="313"/>
      <c r="AC84" s="313"/>
      <c r="AD84" s="313"/>
      <c r="AE84" s="313"/>
      <c r="AF84" s="313"/>
      <c r="AG84" s="313"/>
      <c r="AH84" s="313"/>
      <c r="AI84" s="313"/>
      <c r="AJ84" s="313"/>
      <c r="AK84" s="313"/>
      <c r="AL84" s="313"/>
      <c r="AM84" s="313"/>
      <c r="AN84" s="313"/>
      <c r="AO84" s="313"/>
      <c r="AP84" s="313"/>
      <c r="AQ84" s="313"/>
      <c r="AR84" s="313"/>
      <c r="AS84" s="313"/>
      <c r="AT84" s="313"/>
      <c r="AU84" s="313"/>
      <c r="AV84" s="313"/>
      <c r="AW84" s="313"/>
      <c r="AX84" s="313"/>
      <c r="AY84" s="313"/>
      <c r="AZ84" s="313"/>
      <c r="BA84" s="313"/>
      <c r="BB84" s="313"/>
      <c r="BC84" s="313"/>
      <c r="BD84" s="313"/>
      <c r="BE84" s="313"/>
      <c r="BF84" s="313">
        <v>0</v>
      </c>
      <c r="BG84" s="313">
        <v>0</v>
      </c>
      <c r="BH84" s="313">
        <v>0</v>
      </c>
      <c r="BI84" s="313">
        <v>0</v>
      </c>
      <c r="BJ84" s="313">
        <v>0</v>
      </c>
      <c r="BK84" s="313">
        <v>0</v>
      </c>
      <c r="BL84" s="313">
        <v>194.24407263046137</v>
      </c>
      <c r="BM84" s="313">
        <v>1909.8900193437928</v>
      </c>
      <c r="BN84" s="313">
        <v>3300.6233442934886</v>
      </c>
      <c r="BO84" s="313">
        <v>5164.9902386238036</v>
      </c>
      <c r="BP84" s="313">
        <v>9673.9379295099698</v>
      </c>
      <c r="BQ84" s="313">
        <v>14612.833326100925</v>
      </c>
      <c r="BR84" s="313">
        <v>17743.310203011326</v>
      </c>
      <c r="BS84" s="313">
        <v>19600.219190671363</v>
      </c>
      <c r="BT84" s="313">
        <v>19917.959953129182</v>
      </c>
      <c r="BU84" s="313">
        <v>20300.255742465491</v>
      </c>
      <c r="BV84" s="313">
        <v>19551.284620424132</v>
      </c>
      <c r="BW84" s="313">
        <v>17521.455091692231</v>
      </c>
      <c r="BX84" s="313">
        <v>16068.743332598489</v>
      </c>
      <c r="BY84" s="313">
        <v>15323.093405728281</v>
      </c>
      <c r="BZ84" s="313">
        <v>13636.025077878285</v>
      </c>
      <c r="CA84" s="313">
        <v>13166.099387660677</v>
      </c>
      <c r="CB84" s="313">
        <v>12615.103576947507</v>
      </c>
      <c r="CC84" s="313">
        <v>7875.3459895976084</v>
      </c>
      <c r="CD84" s="313">
        <v>4862.5576718180455</v>
      </c>
      <c r="CE84" s="313">
        <v>4926.6560197730641</v>
      </c>
      <c r="CF84" s="313">
        <v>4941.5699914810093</v>
      </c>
      <c r="CG84" s="320">
        <v>4914.9139811605064</v>
      </c>
    </row>
    <row r="85" spans="1:86" ht="15.5" x14ac:dyDescent="0.35">
      <c r="A85" s="316"/>
      <c r="B85" s="319" t="s">
        <v>638</v>
      </c>
      <c r="C85" s="318"/>
      <c r="D85" s="313"/>
      <c r="E85" s="313"/>
      <c r="F85" s="313"/>
      <c r="G85" s="313"/>
      <c r="H85" s="313"/>
      <c r="I85" s="313"/>
      <c r="J85" s="313"/>
      <c r="K85" s="313"/>
      <c r="L85" s="313"/>
      <c r="M85" s="313"/>
      <c r="N85" s="313"/>
      <c r="O85" s="313"/>
      <c r="P85" s="313"/>
      <c r="Q85" s="313"/>
      <c r="R85" s="313"/>
      <c r="S85" s="313"/>
      <c r="T85" s="313"/>
      <c r="U85" s="313"/>
      <c r="V85" s="313"/>
      <c r="W85" s="313"/>
      <c r="X85" s="313"/>
      <c r="Y85" s="313"/>
      <c r="Z85" s="313"/>
      <c r="AA85" s="313"/>
      <c r="AB85" s="313"/>
      <c r="AC85" s="313"/>
      <c r="AD85" s="313"/>
      <c r="AE85" s="313"/>
      <c r="AF85" s="313"/>
      <c r="AG85" s="313"/>
      <c r="AH85" s="313"/>
      <c r="AI85" s="313"/>
      <c r="AJ85" s="313"/>
      <c r="AK85" s="313"/>
      <c r="AL85" s="313"/>
      <c r="AM85" s="313"/>
      <c r="AN85" s="313"/>
      <c r="AO85" s="313"/>
      <c r="AP85" s="313"/>
      <c r="AQ85" s="313"/>
      <c r="AR85" s="313"/>
      <c r="AS85" s="313"/>
      <c r="AT85" s="313"/>
      <c r="AU85" s="313"/>
      <c r="AV85" s="313"/>
      <c r="AW85" s="313"/>
      <c r="AX85" s="313"/>
      <c r="AY85" s="313"/>
      <c r="AZ85" s="313"/>
      <c r="BA85" s="313"/>
      <c r="BB85" s="313"/>
      <c r="BC85" s="313"/>
      <c r="BD85" s="313"/>
      <c r="BE85" s="313"/>
      <c r="BF85" s="313">
        <v>12170.447111300628</v>
      </c>
      <c r="BG85" s="313">
        <v>11841.655420456125</v>
      </c>
      <c r="BH85" s="313">
        <v>11391.246215669335</v>
      </c>
      <c r="BI85" s="313">
        <v>11068.29780379019</v>
      </c>
      <c r="BJ85" s="313">
        <v>10642.579037362702</v>
      </c>
      <c r="BK85" s="313">
        <v>10534.389874876528</v>
      </c>
      <c r="BL85" s="313">
        <v>9951.1330074701873</v>
      </c>
      <c r="BM85" s="313">
        <v>9204.8828648311992</v>
      </c>
      <c r="BN85" s="313">
        <v>8217.0489215330108</v>
      </c>
      <c r="BO85" s="313">
        <v>7172.1830338806612</v>
      </c>
      <c r="BP85" s="313">
        <v>4674.3275144301333</v>
      </c>
      <c r="BQ85" s="313">
        <v>1661.68152203674</v>
      </c>
      <c r="BR85" s="313">
        <v>338.24035179241065</v>
      </c>
      <c r="BS85" s="313">
        <v>85.049433443441075</v>
      </c>
      <c r="BT85" s="313">
        <v>20.005155162425289</v>
      </c>
      <c r="BU85" s="313">
        <v>11.805599183458886</v>
      </c>
      <c r="BV85" s="313">
        <v>0</v>
      </c>
      <c r="BW85" s="313">
        <v>6.1024707846107633</v>
      </c>
      <c r="BX85" s="313">
        <v>5.5550440602385081</v>
      </c>
      <c r="BY85" s="313">
        <v>0</v>
      </c>
      <c r="BZ85" s="313">
        <v>13.265286394471287</v>
      </c>
      <c r="CA85" s="313">
        <v>-0.96786141776404988</v>
      </c>
      <c r="CB85" s="313">
        <v>-0.29779044416947492</v>
      </c>
      <c r="CC85" s="313">
        <v>1.6159446241153264</v>
      </c>
      <c r="CD85" s="313">
        <v>1.1203622607212385</v>
      </c>
      <c r="CE85" s="313">
        <v>1.1335659790741883</v>
      </c>
      <c r="CF85" s="313">
        <v>1.1394169192147194</v>
      </c>
      <c r="CG85" s="320">
        <v>0.653289840658971</v>
      </c>
    </row>
    <row r="86" spans="1:86" ht="15.5" x14ac:dyDescent="0.35">
      <c r="A86" s="316"/>
      <c r="B86" s="321" t="s">
        <v>592</v>
      </c>
      <c r="C86" s="318"/>
      <c r="D86" s="313"/>
      <c r="E86" s="313"/>
      <c r="F86" s="313"/>
      <c r="G86" s="313"/>
      <c r="H86" s="313"/>
      <c r="I86" s="313"/>
      <c r="J86" s="313"/>
      <c r="K86" s="313"/>
      <c r="L86" s="313"/>
      <c r="M86" s="313"/>
      <c r="N86" s="313"/>
      <c r="O86" s="313"/>
      <c r="P86" s="313"/>
      <c r="Q86" s="313"/>
      <c r="R86" s="313"/>
      <c r="S86" s="313"/>
      <c r="T86" s="313"/>
      <c r="U86" s="313"/>
      <c r="V86" s="313"/>
      <c r="W86" s="313"/>
      <c r="X86" s="313"/>
      <c r="Y86" s="313"/>
      <c r="Z86" s="313"/>
      <c r="AA86" s="313"/>
      <c r="AB86" s="313"/>
      <c r="AC86" s="313"/>
      <c r="AD86" s="313"/>
      <c r="AE86" s="313"/>
      <c r="AF86" s="313"/>
      <c r="AG86" s="313"/>
      <c r="AH86" s="313"/>
      <c r="AI86" s="313"/>
      <c r="AJ86" s="313"/>
      <c r="AK86" s="313"/>
      <c r="AL86" s="313"/>
      <c r="AM86" s="313"/>
      <c r="AN86" s="313"/>
      <c r="AO86" s="313"/>
      <c r="AP86" s="313"/>
      <c r="AQ86" s="313"/>
      <c r="AR86" s="313"/>
      <c r="AS86" s="313"/>
      <c r="AT86" s="313"/>
      <c r="AU86" s="313"/>
      <c r="AV86" s="313"/>
      <c r="AW86" s="313"/>
      <c r="AX86" s="313"/>
      <c r="AY86" s="313"/>
      <c r="AZ86" s="313"/>
      <c r="BA86" s="313"/>
      <c r="BB86" s="313"/>
      <c r="BC86" s="313"/>
      <c r="BD86" s="313"/>
      <c r="BE86" s="313"/>
      <c r="BF86" s="313">
        <v>7275.1237272157123</v>
      </c>
      <c r="BG86" s="313">
        <v>7385.7340668130537</v>
      </c>
      <c r="BH86" s="313">
        <v>6760.4844459800324</v>
      </c>
      <c r="BI86" s="313">
        <v>6575.0398975261014</v>
      </c>
      <c r="BJ86" s="313">
        <v>6646.3896289208742</v>
      </c>
      <c r="BK86" s="313">
        <v>7347.1829788680134</v>
      </c>
      <c r="BL86" s="313">
        <v>7234.0806212770221</v>
      </c>
      <c r="BM86" s="313">
        <v>7123.9729312745485</v>
      </c>
      <c r="BN86" s="313">
        <v>6550.8304749881554</v>
      </c>
      <c r="BO86" s="313">
        <v>5649.3300450589768</v>
      </c>
      <c r="BP86" s="313">
        <v>3443.3326856701801</v>
      </c>
      <c r="BQ86" s="313">
        <v>1359.6571665129477</v>
      </c>
      <c r="BR86" s="313">
        <v>627.57434075438186</v>
      </c>
      <c r="BS86" s="313">
        <v>317.44184727365973</v>
      </c>
      <c r="BT86" s="313">
        <v>133.23743342071103</v>
      </c>
      <c r="BU86" s="313">
        <v>38.293178101559405</v>
      </c>
      <c r="BV86" s="313">
        <v>4.0765931155644468</v>
      </c>
      <c r="BW86" s="313">
        <v>1.8205563572481778</v>
      </c>
      <c r="BX86" s="313">
        <v>1.3487453240367209</v>
      </c>
      <c r="BY86" s="313">
        <v>1.0220565594502176</v>
      </c>
      <c r="BZ86" s="313">
        <v>1.0590502216106195</v>
      </c>
      <c r="CA86" s="313">
        <v>0.68262777854327694</v>
      </c>
      <c r="CB86" s="313">
        <v>0.24557203901206801</v>
      </c>
      <c r="CC86" s="313">
        <v>-3.1832211341465212E-5</v>
      </c>
      <c r="CD86" s="313">
        <v>-9.8178448873481253E-5</v>
      </c>
      <c r="CE86" s="313">
        <v>-1.2121349292435531E-3</v>
      </c>
      <c r="CF86" s="313">
        <v>-1.4497670557600476E-3</v>
      </c>
      <c r="CG86" s="320">
        <v>-1.4743683962265052E-3</v>
      </c>
    </row>
    <row r="87" spans="1:86" ht="15.5" x14ac:dyDescent="0.35">
      <c r="A87" s="316"/>
      <c r="B87" s="319" t="s">
        <v>406</v>
      </c>
      <c r="C87" s="318"/>
      <c r="D87" s="313"/>
      <c r="E87" s="313"/>
      <c r="F87" s="313"/>
      <c r="G87" s="313"/>
      <c r="H87" s="313"/>
      <c r="I87" s="313"/>
      <c r="J87" s="313"/>
      <c r="K87" s="313"/>
      <c r="L87" s="313"/>
      <c r="M87" s="313"/>
      <c r="N87" s="313"/>
      <c r="O87" s="313"/>
      <c r="P87" s="313"/>
      <c r="Q87" s="313"/>
      <c r="R87" s="313"/>
      <c r="S87" s="313"/>
      <c r="T87" s="313"/>
      <c r="U87" s="313"/>
      <c r="V87" s="313"/>
      <c r="W87" s="313"/>
      <c r="X87" s="313"/>
      <c r="Y87" s="313"/>
      <c r="Z87" s="313"/>
      <c r="AA87" s="313"/>
      <c r="AB87" s="313"/>
      <c r="AC87" s="313"/>
      <c r="AD87" s="313"/>
      <c r="AE87" s="313"/>
      <c r="AF87" s="313"/>
      <c r="AG87" s="313"/>
      <c r="AH87" s="313"/>
      <c r="AI87" s="313"/>
      <c r="AJ87" s="313"/>
      <c r="AK87" s="313"/>
      <c r="AL87" s="313"/>
      <c r="AM87" s="313"/>
      <c r="AN87" s="313"/>
      <c r="AO87" s="313"/>
      <c r="AP87" s="313"/>
      <c r="AQ87" s="313"/>
      <c r="AR87" s="313"/>
      <c r="AS87" s="313"/>
      <c r="AT87" s="313"/>
      <c r="AU87" s="313"/>
      <c r="AV87" s="313"/>
      <c r="AW87" s="313"/>
      <c r="AX87" s="313"/>
      <c r="AY87" s="313"/>
      <c r="AZ87" s="313"/>
      <c r="BA87" s="313"/>
      <c r="BB87" s="313"/>
      <c r="BC87" s="313"/>
      <c r="BD87" s="313"/>
      <c r="BE87" s="313"/>
      <c r="BF87" s="313">
        <v>0</v>
      </c>
      <c r="BG87" s="313">
        <v>0</v>
      </c>
      <c r="BH87" s="313">
        <v>0</v>
      </c>
      <c r="BI87" s="313">
        <v>0</v>
      </c>
      <c r="BJ87" s="313">
        <v>0</v>
      </c>
      <c r="BK87" s="313">
        <v>0</v>
      </c>
      <c r="BL87" s="313">
        <v>0</v>
      </c>
      <c r="BM87" s="313">
        <v>0</v>
      </c>
      <c r="BN87" s="313">
        <v>0</v>
      </c>
      <c r="BO87" s="313">
        <v>0</v>
      </c>
      <c r="BP87" s="313">
        <v>0</v>
      </c>
      <c r="BQ87" s="313">
        <v>0</v>
      </c>
      <c r="BR87" s="313">
        <v>0</v>
      </c>
      <c r="BS87" s="313">
        <v>0</v>
      </c>
      <c r="BT87" s="313">
        <v>0</v>
      </c>
      <c r="BU87" s="313">
        <v>0</v>
      </c>
      <c r="BV87" s="313">
        <v>0</v>
      </c>
      <c r="BW87" s="313">
        <v>0</v>
      </c>
      <c r="BX87" s="313">
        <v>0</v>
      </c>
      <c r="BY87" s="313">
        <v>0</v>
      </c>
      <c r="BZ87" s="313">
        <v>0</v>
      </c>
      <c r="CA87" s="313">
        <v>0</v>
      </c>
      <c r="CB87" s="313">
        <v>0</v>
      </c>
      <c r="CC87" s="313">
        <v>0</v>
      </c>
      <c r="CD87" s="313">
        <v>0</v>
      </c>
      <c r="CE87" s="313">
        <v>0</v>
      </c>
      <c r="CF87" s="313">
        <v>0</v>
      </c>
      <c r="CG87" s="320">
        <v>0</v>
      </c>
    </row>
    <row r="88" spans="1:86" ht="15.5" x14ac:dyDescent="0.35">
      <c r="A88" s="316"/>
      <c r="B88" s="290" t="s">
        <v>424</v>
      </c>
      <c r="C88" s="318"/>
      <c r="D88" s="313"/>
      <c r="E88" s="313"/>
      <c r="F88" s="313"/>
      <c r="G88" s="313"/>
      <c r="H88" s="313"/>
      <c r="I88" s="313"/>
      <c r="J88" s="313"/>
      <c r="K88" s="313"/>
      <c r="L88" s="313"/>
      <c r="M88" s="313"/>
      <c r="N88" s="313"/>
      <c r="O88" s="313"/>
      <c r="P88" s="313"/>
      <c r="Q88" s="313"/>
      <c r="R88" s="313"/>
      <c r="S88" s="313"/>
      <c r="T88" s="313"/>
      <c r="U88" s="313"/>
      <c r="V88" s="313"/>
      <c r="W88" s="313"/>
      <c r="X88" s="313"/>
      <c r="Y88" s="313"/>
      <c r="Z88" s="313"/>
      <c r="AA88" s="313"/>
      <c r="AB88" s="313"/>
      <c r="AC88" s="313"/>
      <c r="AD88" s="313"/>
      <c r="AE88" s="313"/>
      <c r="AF88" s="313"/>
      <c r="AG88" s="313"/>
      <c r="AH88" s="313"/>
      <c r="AI88" s="313"/>
      <c r="AJ88" s="313"/>
      <c r="AK88" s="313"/>
      <c r="AL88" s="313"/>
      <c r="AM88" s="313"/>
      <c r="AN88" s="313"/>
      <c r="AO88" s="313"/>
      <c r="AP88" s="313"/>
      <c r="AQ88" s="313"/>
      <c r="AR88" s="313"/>
      <c r="AS88" s="313"/>
      <c r="AT88" s="313"/>
      <c r="AU88" s="313"/>
      <c r="AV88" s="313"/>
      <c r="AW88" s="313"/>
      <c r="AX88" s="313"/>
      <c r="AY88" s="313"/>
      <c r="AZ88" s="313"/>
      <c r="BA88" s="313"/>
      <c r="BB88" s="313"/>
      <c r="BC88" s="313"/>
      <c r="BD88" s="313"/>
      <c r="BE88" s="313"/>
      <c r="BF88" s="313">
        <v>1274.1536267311906</v>
      </c>
      <c r="BG88" s="313">
        <v>1200.5514137701643</v>
      </c>
      <c r="BH88" s="313">
        <v>1207.7427102206625</v>
      </c>
      <c r="BI88" s="313">
        <v>1142.5304663483121</v>
      </c>
      <c r="BJ88" s="313">
        <v>1107.4146787410059</v>
      </c>
      <c r="BK88" s="313">
        <v>981.40133073958407</v>
      </c>
      <c r="BL88" s="313">
        <v>966.44212387885455</v>
      </c>
      <c r="BM88" s="313">
        <v>968.93760333719842</v>
      </c>
      <c r="BN88" s="313">
        <v>944.39659287018833</v>
      </c>
      <c r="BO88" s="313">
        <v>919.0488680403372</v>
      </c>
      <c r="BP88" s="313">
        <v>923.6071631532883</v>
      </c>
      <c r="BQ88" s="313">
        <v>894.91838074634984</v>
      </c>
      <c r="BR88" s="313">
        <v>738.66502421448672</v>
      </c>
      <c r="BS88" s="313">
        <v>416.88640104748822</v>
      </c>
      <c r="BT88" s="313">
        <v>140.26952492050162</v>
      </c>
      <c r="BU88" s="313">
        <v>17.066325527953598</v>
      </c>
      <c r="BV88" s="313">
        <v>1.3922492248540288</v>
      </c>
      <c r="BW88" s="313">
        <v>0.34300563711592519</v>
      </c>
      <c r="BX88" s="313">
        <v>0.18847849756337198</v>
      </c>
      <c r="BY88" s="313">
        <v>0.16060866245338715</v>
      </c>
      <c r="BZ88" s="313">
        <v>0.12660573907924008</v>
      </c>
      <c r="CA88" s="313">
        <v>0.1278981793306338</v>
      </c>
      <c r="CB88" s="313">
        <v>0.11117061081284073</v>
      </c>
      <c r="CC88" s="313">
        <v>0.11529149679484146</v>
      </c>
      <c r="CD88" s="313">
        <v>0.11755335874042272</v>
      </c>
      <c r="CE88" s="313">
        <v>0.11765498430054719</v>
      </c>
      <c r="CF88" s="313">
        <v>0.11738845528487481</v>
      </c>
      <c r="CG88" s="320">
        <v>0.11752544596727646</v>
      </c>
    </row>
    <row r="89" spans="1:86" ht="15.5" x14ac:dyDescent="0.35">
      <c r="A89" s="316"/>
      <c r="B89" s="319" t="s">
        <v>425</v>
      </c>
      <c r="C89" s="318"/>
      <c r="D89" s="313"/>
      <c r="E89" s="313"/>
      <c r="F89" s="313"/>
      <c r="G89" s="313"/>
      <c r="H89" s="313"/>
      <c r="I89" s="313"/>
      <c r="J89" s="313"/>
      <c r="K89" s="313"/>
      <c r="L89" s="313"/>
      <c r="M89" s="313"/>
      <c r="N89" s="313"/>
      <c r="O89" s="313"/>
      <c r="P89" s="313"/>
      <c r="Q89" s="313"/>
      <c r="R89" s="313"/>
      <c r="S89" s="313"/>
      <c r="T89" s="313"/>
      <c r="U89" s="313"/>
      <c r="V89" s="313"/>
      <c r="W89" s="313"/>
      <c r="X89" s="313"/>
      <c r="Y89" s="313"/>
      <c r="Z89" s="313"/>
      <c r="AA89" s="313"/>
      <c r="AB89" s="313"/>
      <c r="AC89" s="313"/>
      <c r="AD89" s="313"/>
      <c r="AE89" s="313"/>
      <c r="AF89" s="313"/>
      <c r="AG89" s="313"/>
      <c r="AH89" s="313"/>
      <c r="AI89" s="313"/>
      <c r="AJ89" s="313"/>
      <c r="AK89" s="313"/>
      <c r="AL89" s="313"/>
      <c r="AM89" s="313"/>
      <c r="AN89" s="313"/>
      <c r="AO89" s="313"/>
      <c r="AP89" s="313"/>
      <c r="AQ89" s="313"/>
      <c r="AR89" s="313"/>
      <c r="AS89" s="313"/>
      <c r="AT89" s="313"/>
      <c r="AU89" s="313"/>
      <c r="AV89" s="313"/>
      <c r="AW89" s="313"/>
      <c r="AX89" s="313"/>
      <c r="AY89" s="313"/>
      <c r="AZ89" s="313"/>
      <c r="BA89" s="313"/>
      <c r="BB89" s="313"/>
      <c r="BC89" s="313"/>
      <c r="BD89" s="313"/>
      <c r="BE89" s="313"/>
      <c r="BF89" s="313">
        <v>0</v>
      </c>
      <c r="BG89" s="313">
        <v>0</v>
      </c>
      <c r="BH89" s="313">
        <v>0</v>
      </c>
      <c r="BI89" s="313">
        <v>0</v>
      </c>
      <c r="BJ89" s="313">
        <v>0</v>
      </c>
      <c r="BK89" s="313">
        <v>0</v>
      </c>
      <c r="BL89" s="313">
        <v>0</v>
      </c>
      <c r="BM89" s="313">
        <v>0</v>
      </c>
      <c r="BN89" s="313">
        <v>0</v>
      </c>
      <c r="BO89" s="313">
        <v>0</v>
      </c>
      <c r="BP89" s="313">
        <v>0</v>
      </c>
      <c r="BQ89" s="313">
        <v>0</v>
      </c>
      <c r="BR89" s="313">
        <v>0</v>
      </c>
      <c r="BS89" s="313">
        <v>0</v>
      </c>
      <c r="BT89" s="313">
        <v>0</v>
      </c>
      <c r="BU89" s="313">
        <v>0</v>
      </c>
      <c r="BV89" s="313">
        <v>0</v>
      </c>
      <c r="BW89" s="313">
        <v>0</v>
      </c>
      <c r="BX89" s="313">
        <v>0</v>
      </c>
      <c r="BY89" s="313">
        <v>0</v>
      </c>
      <c r="BZ89" s="313">
        <v>0</v>
      </c>
      <c r="CA89" s="313">
        <v>0</v>
      </c>
      <c r="CB89" s="313">
        <v>0</v>
      </c>
      <c r="CC89" s="313">
        <v>0</v>
      </c>
      <c r="CD89" s="313">
        <v>0</v>
      </c>
      <c r="CE89" s="313">
        <v>0</v>
      </c>
      <c r="CF89" s="313">
        <v>0</v>
      </c>
      <c r="CG89" s="320">
        <v>0</v>
      </c>
    </row>
    <row r="90" spans="1:86" ht="15.5" x14ac:dyDescent="0.35">
      <c r="A90" s="316"/>
      <c r="B90" s="290" t="s">
        <v>594</v>
      </c>
      <c r="C90" s="322" t="s">
        <v>639</v>
      </c>
      <c r="D90" s="313"/>
      <c r="E90" s="313"/>
      <c r="F90" s="313"/>
      <c r="G90" s="313"/>
      <c r="H90" s="313"/>
      <c r="I90" s="313"/>
      <c r="J90" s="313"/>
      <c r="K90" s="313"/>
      <c r="L90" s="313"/>
      <c r="M90" s="313"/>
      <c r="N90" s="313"/>
      <c r="O90" s="313"/>
      <c r="P90" s="313"/>
      <c r="Q90" s="313"/>
      <c r="R90" s="313"/>
      <c r="S90" s="313"/>
      <c r="T90" s="313"/>
      <c r="U90" s="313"/>
      <c r="V90" s="313"/>
      <c r="W90" s="313"/>
      <c r="X90" s="313"/>
      <c r="Y90" s="313"/>
      <c r="Z90" s="313"/>
      <c r="AA90" s="313"/>
      <c r="AB90" s="313"/>
      <c r="AC90" s="313"/>
      <c r="AD90" s="313"/>
      <c r="AE90" s="313"/>
      <c r="AF90" s="313"/>
      <c r="AG90" s="313"/>
      <c r="AH90" s="313"/>
      <c r="AI90" s="313"/>
      <c r="AJ90" s="313"/>
      <c r="AK90" s="313"/>
      <c r="AL90" s="313"/>
      <c r="AM90" s="313"/>
      <c r="AN90" s="313"/>
      <c r="AO90" s="313"/>
      <c r="AP90" s="313"/>
      <c r="AQ90" s="313"/>
      <c r="AR90" s="313"/>
      <c r="AS90" s="313"/>
      <c r="AT90" s="313"/>
      <c r="AU90" s="313"/>
      <c r="AV90" s="313"/>
      <c r="AW90" s="313"/>
      <c r="AX90" s="313"/>
      <c r="AY90" s="313"/>
      <c r="AZ90" s="313"/>
      <c r="BA90" s="313"/>
      <c r="BB90" s="313"/>
      <c r="BC90" s="313"/>
      <c r="BD90" s="313"/>
      <c r="BE90" s="313"/>
      <c r="BF90" s="313">
        <v>0</v>
      </c>
      <c r="BG90" s="313">
        <v>0</v>
      </c>
      <c r="BH90" s="313">
        <v>0</v>
      </c>
      <c r="BI90" s="313">
        <v>0</v>
      </c>
      <c r="BJ90" s="313">
        <v>0</v>
      </c>
      <c r="BK90" s="313">
        <v>0</v>
      </c>
      <c r="BL90" s="313">
        <v>0</v>
      </c>
      <c r="BM90" s="313">
        <v>0</v>
      </c>
      <c r="BN90" s="313">
        <v>0</v>
      </c>
      <c r="BO90" s="313">
        <v>0</v>
      </c>
      <c r="BP90" s="313">
        <v>0</v>
      </c>
      <c r="BQ90" s="313">
        <v>0</v>
      </c>
      <c r="BR90" s="313">
        <v>0</v>
      </c>
      <c r="BS90" s="313">
        <v>0</v>
      </c>
      <c r="BT90" s="313">
        <v>0</v>
      </c>
      <c r="BU90" s="313">
        <v>0</v>
      </c>
      <c r="BV90" s="313">
        <v>0</v>
      </c>
      <c r="BW90" s="313">
        <v>1504.2596446905438</v>
      </c>
      <c r="BX90" s="313">
        <v>2463.8499525444513</v>
      </c>
      <c r="BY90" s="313">
        <v>3737.8569312810223</v>
      </c>
      <c r="BZ90" s="313">
        <v>4681.0005957852836</v>
      </c>
      <c r="CA90" s="313">
        <v>6053.8867631639132</v>
      </c>
      <c r="CB90" s="313">
        <v>7697.2128311017959</v>
      </c>
      <c r="CC90" s="313">
        <v>10357.816579319011</v>
      </c>
      <c r="CD90" s="313">
        <v>11518.939713911825</v>
      </c>
      <c r="CE90" s="313">
        <v>11191.380105165414</v>
      </c>
      <c r="CF90" s="313">
        <v>10906.169959652909</v>
      </c>
      <c r="CG90" s="320">
        <v>10711.198063733969</v>
      </c>
    </row>
    <row r="91" spans="1:86" ht="15.5" x14ac:dyDescent="0.35">
      <c r="A91" s="316"/>
      <c r="B91" s="290" t="s">
        <v>595</v>
      </c>
      <c r="C91" s="322" t="s">
        <v>639</v>
      </c>
      <c r="D91" s="313"/>
      <c r="E91" s="313"/>
      <c r="F91" s="313"/>
      <c r="G91" s="313"/>
      <c r="H91" s="313"/>
      <c r="I91" s="313"/>
      <c r="J91" s="313"/>
      <c r="K91" s="313"/>
      <c r="L91" s="313"/>
      <c r="M91" s="313"/>
      <c r="N91" s="313"/>
      <c r="O91" s="313"/>
      <c r="P91" s="313"/>
      <c r="Q91" s="313"/>
      <c r="R91" s="313"/>
      <c r="S91" s="313"/>
      <c r="T91" s="313"/>
      <c r="U91" s="313"/>
      <c r="V91" s="313"/>
      <c r="W91" s="313"/>
      <c r="X91" s="313"/>
      <c r="Y91" s="313"/>
      <c r="Z91" s="313"/>
      <c r="AA91" s="313"/>
      <c r="AB91" s="313"/>
      <c r="AC91" s="313"/>
      <c r="AD91" s="313"/>
      <c r="AE91" s="313"/>
      <c r="AF91" s="313"/>
      <c r="AG91" s="313"/>
      <c r="AH91" s="313"/>
      <c r="AI91" s="313"/>
      <c r="AJ91" s="313"/>
      <c r="AK91" s="313"/>
      <c r="AL91" s="313"/>
      <c r="AM91" s="313"/>
      <c r="AN91" s="313"/>
      <c r="AO91" s="313"/>
      <c r="AP91" s="313"/>
      <c r="AQ91" s="313"/>
      <c r="AR91" s="313"/>
      <c r="AS91" s="313"/>
      <c r="AT91" s="313"/>
      <c r="AU91" s="313"/>
      <c r="AV91" s="313"/>
      <c r="AW91" s="313"/>
      <c r="AX91" s="313"/>
      <c r="AY91" s="313"/>
      <c r="AZ91" s="313"/>
      <c r="BA91" s="313"/>
      <c r="BB91" s="313"/>
      <c r="BC91" s="313"/>
      <c r="BD91" s="313"/>
      <c r="BE91" s="313"/>
      <c r="BF91" s="313">
        <v>0</v>
      </c>
      <c r="BG91" s="313">
        <v>0</v>
      </c>
      <c r="BH91" s="313">
        <v>0</v>
      </c>
      <c r="BI91" s="313">
        <v>0</v>
      </c>
      <c r="BJ91" s="313">
        <v>0</v>
      </c>
      <c r="BK91" s="313">
        <v>0</v>
      </c>
      <c r="BL91" s="313">
        <v>0</v>
      </c>
      <c r="BM91" s="313">
        <v>0</v>
      </c>
      <c r="BN91" s="313">
        <v>0</v>
      </c>
      <c r="BO91" s="313">
        <v>0</v>
      </c>
      <c r="BP91" s="313">
        <v>0</v>
      </c>
      <c r="BQ91" s="313">
        <v>0</v>
      </c>
      <c r="BR91" s="313">
        <v>11.873992355380794</v>
      </c>
      <c r="BS91" s="313">
        <v>21.854678282684063</v>
      </c>
      <c r="BT91" s="313">
        <v>291.2830654636669</v>
      </c>
      <c r="BU91" s="313">
        <v>546.96691871913924</v>
      </c>
      <c r="BV91" s="313">
        <v>1457.0385326094954</v>
      </c>
      <c r="BW91" s="313">
        <v>2558.1608951976832</v>
      </c>
      <c r="BX91" s="313">
        <v>4398.5428394433366</v>
      </c>
      <c r="BY91" s="313">
        <v>5870.0869016239594</v>
      </c>
      <c r="BZ91" s="313">
        <v>6286.2431612578303</v>
      </c>
      <c r="CA91" s="313">
        <v>7934.8126325071908</v>
      </c>
      <c r="CB91" s="313">
        <v>8968.6642643261985</v>
      </c>
      <c r="CC91" s="313">
        <v>12146.541573115346</v>
      </c>
      <c r="CD91" s="313">
        <v>14743.526137980858</v>
      </c>
      <c r="CE91" s="313">
        <v>15176.140753373244</v>
      </c>
      <c r="CF91" s="313">
        <v>15715.076443754922</v>
      </c>
      <c r="CG91" s="320">
        <v>16319.826060033452</v>
      </c>
    </row>
    <row r="92" spans="1:86" ht="29.5" customHeight="1" x14ac:dyDescent="0.35">
      <c r="A92" s="316"/>
      <c r="B92" s="311" t="s">
        <v>640</v>
      </c>
      <c r="C92" s="318"/>
      <c r="D92" s="313"/>
      <c r="E92" s="313"/>
      <c r="F92" s="313"/>
      <c r="G92" s="313"/>
      <c r="H92" s="313"/>
      <c r="I92" s="313"/>
      <c r="J92" s="313"/>
      <c r="K92" s="313"/>
      <c r="L92" s="313"/>
      <c r="M92" s="313"/>
      <c r="N92" s="313"/>
      <c r="O92" s="313"/>
      <c r="P92" s="313"/>
      <c r="Q92" s="313"/>
      <c r="R92" s="313"/>
      <c r="S92" s="313"/>
      <c r="T92" s="313"/>
      <c r="U92" s="313"/>
      <c r="V92" s="313"/>
      <c r="W92" s="313"/>
      <c r="X92" s="313"/>
      <c r="Y92" s="313"/>
      <c r="Z92" s="313"/>
      <c r="AA92" s="313"/>
      <c r="AB92" s="313"/>
      <c r="AC92" s="313"/>
      <c r="AD92" s="313"/>
      <c r="AE92" s="313"/>
      <c r="AF92" s="313"/>
      <c r="AG92" s="313"/>
      <c r="AH92" s="313"/>
      <c r="AI92" s="313"/>
      <c r="AJ92" s="313"/>
      <c r="AK92" s="313"/>
      <c r="AL92" s="313"/>
      <c r="AM92" s="313"/>
      <c r="AN92" s="313"/>
      <c r="AO92" s="313"/>
      <c r="AP92" s="313"/>
      <c r="AQ92" s="313"/>
      <c r="AR92" s="313"/>
      <c r="AS92" s="313"/>
      <c r="AT92" s="313"/>
      <c r="AU92" s="313"/>
      <c r="AV92" s="313"/>
      <c r="AW92" s="313"/>
      <c r="AX92" s="313"/>
      <c r="AY92" s="313"/>
      <c r="AZ92" s="313"/>
      <c r="BA92" s="313"/>
      <c r="BB92" s="313"/>
      <c r="BC92" s="313"/>
      <c r="BD92" s="313"/>
      <c r="BE92" s="313"/>
      <c r="BF92" s="313">
        <v>9004.2776922502926</v>
      </c>
      <c r="BG92" s="313">
        <v>9482.7965986746385</v>
      </c>
      <c r="BH92" s="313">
        <v>9791.1322765379609</v>
      </c>
      <c r="BI92" s="313">
        <v>10239.285144693937</v>
      </c>
      <c r="BJ92" s="313">
        <v>10659.547389916077</v>
      </c>
      <c r="BK92" s="313">
        <v>11352.70876535022</v>
      </c>
      <c r="BL92" s="313">
        <v>11686.888934866307</v>
      </c>
      <c r="BM92" s="313">
        <v>12553.715092232804</v>
      </c>
      <c r="BN92" s="313">
        <v>12755.459469587966</v>
      </c>
      <c r="BO92" s="313">
        <v>12894.20500488962</v>
      </c>
      <c r="BP92" s="313">
        <v>13177.140038413527</v>
      </c>
      <c r="BQ92" s="313">
        <v>12975.289638964174</v>
      </c>
      <c r="BR92" s="313">
        <v>13345.30015031822</v>
      </c>
      <c r="BS92" s="313">
        <v>13026.601610096392</v>
      </c>
      <c r="BT92" s="313">
        <v>12783.634698715172</v>
      </c>
      <c r="BU92" s="313">
        <v>12510.561343846965</v>
      </c>
      <c r="BV92" s="313">
        <v>12310.830692823371</v>
      </c>
      <c r="BW92" s="313">
        <v>12775.112951805144</v>
      </c>
      <c r="BX92" s="313">
        <v>11976.364120283839</v>
      </c>
      <c r="BY92" s="313">
        <v>12121.761826787129</v>
      </c>
      <c r="BZ92" s="313">
        <v>12118.498593652545</v>
      </c>
      <c r="CA92" s="313">
        <v>13358.290474856392</v>
      </c>
      <c r="CB92" s="313">
        <v>14579.857932650028</v>
      </c>
      <c r="CC92" s="313">
        <v>15129.508326936613</v>
      </c>
      <c r="CD92" s="313">
        <v>15734.798115776719</v>
      </c>
      <c r="CE92" s="313">
        <v>15831.887009816681</v>
      </c>
      <c r="CF92" s="313">
        <v>16236.263473085139</v>
      </c>
      <c r="CG92" s="320">
        <v>17009.809698676752</v>
      </c>
    </row>
    <row r="93" spans="1:86" ht="18.649999999999999" customHeight="1" x14ac:dyDescent="0.35">
      <c r="A93" s="316"/>
      <c r="B93" s="317" t="s">
        <v>589</v>
      </c>
      <c r="C93" s="318"/>
      <c r="D93" s="313"/>
      <c r="E93" s="313"/>
      <c r="F93" s="313"/>
      <c r="G93" s="313"/>
      <c r="H93" s="313"/>
      <c r="I93" s="313"/>
      <c r="J93" s="313"/>
      <c r="K93" s="313"/>
      <c r="L93" s="313"/>
      <c r="M93" s="313"/>
      <c r="N93" s="313"/>
      <c r="O93" s="313"/>
      <c r="P93" s="313"/>
      <c r="Q93" s="313"/>
      <c r="R93" s="313"/>
      <c r="S93" s="313"/>
      <c r="T93" s="313"/>
      <c r="U93" s="313"/>
      <c r="V93" s="313"/>
      <c r="W93" s="313"/>
      <c r="X93" s="313"/>
      <c r="Y93" s="313"/>
      <c r="Z93" s="313"/>
      <c r="AA93" s="313"/>
      <c r="AB93" s="313"/>
      <c r="AC93" s="313"/>
      <c r="AD93" s="313"/>
      <c r="AE93" s="313"/>
      <c r="AF93" s="313"/>
      <c r="AG93" s="313"/>
      <c r="AH93" s="313"/>
      <c r="AI93" s="313"/>
      <c r="AJ93" s="313"/>
      <c r="AK93" s="313"/>
      <c r="AL93" s="313"/>
      <c r="AM93" s="313"/>
      <c r="AN93" s="313"/>
      <c r="AO93" s="313"/>
      <c r="AP93" s="313"/>
      <c r="AQ93" s="313"/>
      <c r="AR93" s="313"/>
      <c r="AS93" s="313"/>
      <c r="AT93" s="313"/>
      <c r="AU93" s="313"/>
      <c r="AV93" s="313"/>
      <c r="AW93" s="313"/>
      <c r="AX93" s="313"/>
      <c r="AY93" s="313"/>
      <c r="AZ93" s="313"/>
      <c r="BA93" s="313"/>
      <c r="BB93" s="313"/>
      <c r="BC93" s="313"/>
      <c r="BD93" s="313"/>
      <c r="BE93" s="313"/>
      <c r="BF93" s="313">
        <v>8744.5429974609724</v>
      </c>
      <c r="BG93" s="313">
        <v>9216.930844532726</v>
      </c>
      <c r="BH93" s="313">
        <v>9602.4044929116044</v>
      </c>
      <c r="BI93" s="313">
        <v>10049.77370160636</v>
      </c>
      <c r="BJ93" s="313">
        <v>10464.598100697584</v>
      </c>
      <c r="BK93" s="313">
        <v>11069.517815651428</v>
      </c>
      <c r="BL93" s="313">
        <v>11447.717775846024</v>
      </c>
      <c r="BM93" s="313">
        <v>12307.310024287042</v>
      </c>
      <c r="BN93" s="313">
        <v>12530.78413243145</v>
      </c>
      <c r="BO93" s="313">
        <v>12673.950094610818</v>
      </c>
      <c r="BP93" s="313">
        <v>12973.346210315385</v>
      </c>
      <c r="BQ93" s="313">
        <v>12793.855172875607</v>
      </c>
      <c r="BR93" s="313">
        <v>13173.766303582031</v>
      </c>
      <c r="BS93" s="313">
        <v>12868.648918393048</v>
      </c>
      <c r="BT93" s="313">
        <v>12638.268400890118</v>
      </c>
      <c r="BU93" s="313">
        <v>12385.44318377337</v>
      </c>
      <c r="BV93" s="313">
        <v>12198.652675280007</v>
      </c>
      <c r="BW93" s="313">
        <v>12673.617737544932</v>
      </c>
      <c r="BX93" s="313">
        <v>11890.050442748541</v>
      </c>
      <c r="BY93" s="313">
        <v>12046.574317925066</v>
      </c>
      <c r="BZ93" s="313">
        <v>12052.757474365579</v>
      </c>
      <c r="CA93" s="313">
        <v>13298.269178997007</v>
      </c>
      <c r="CB93" s="313">
        <v>14524.411072358715</v>
      </c>
      <c r="CC93" s="313">
        <v>15081.019128067557</v>
      </c>
      <c r="CD93" s="313">
        <v>15692.037028074665</v>
      </c>
      <c r="CE93" s="313">
        <v>15795.815686967522</v>
      </c>
      <c r="CF93" s="313">
        <v>16206.98554709247</v>
      </c>
      <c r="CG93" s="320">
        <v>16987.223434012187</v>
      </c>
    </row>
    <row r="94" spans="1:86" ht="15.5" x14ac:dyDescent="0.35">
      <c r="A94" s="316"/>
      <c r="B94" s="319" t="s">
        <v>641</v>
      </c>
      <c r="C94" s="318"/>
      <c r="D94" s="313"/>
      <c r="E94" s="313"/>
      <c r="F94" s="313"/>
      <c r="G94" s="313"/>
      <c r="H94" s="313"/>
      <c r="I94" s="313"/>
      <c r="J94" s="313"/>
      <c r="K94" s="313"/>
      <c r="L94" s="313"/>
      <c r="M94" s="313"/>
      <c r="N94" s="313"/>
      <c r="O94" s="313"/>
      <c r="P94" s="313"/>
      <c r="Q94" s="313"/>
      <c r="R94" s="313"/>
      <c r="S94" s="313"/>
      <c r="T94" s="313"/>
      <c r="U94" s="313"/>
      <c r="V94" s="313"/>
      <c r="W94" s="313"/>
      <c r="X94" s="313"/>
      <c r="Y94" s="313"/>
      <c r="Z94" s="313"/>
      <c r="AA94" s="313"/>
      <c r="AB94" s="313"/>
      <c r="AC94" s="313"/>
      <c r="AD94" s="313"/>
      <c r="AE94" s="313"/>
      <c r="AF94" s="313"/>
      <c r="AG94" s="313"/>
      <c r="AH94" s="313"/>
      <c r="AI94" s="313"/>
      <c r="AJ94" s="313"/>
      <c r="AK94" s="313"/>
      <c r="AL94" s="313"/>
      <c r="AM94" s="313"/>
      <c r="AN94" s="313"/>
      <c r="AO94" s="313"/>
      <c r="AP94" s="313"/>
      <c r="AQ94" s="313"/>
      <c r="AR94" s="313"/>
      <c r="AS94" s="313"/>
      <c r="AT94" s="313"/>
      <c r="AU94" s="313"/>
      <c r="AV94" s="313"/>
      <c r="AW94" s="313"/>
      <c r="AX94" s="313"/>
      <c r="AY94" s="313"/>
      <c r="AZ94" s="313"/>
      <c r="BA94" s="313"/>
      <c r="BB94" s="313"/>
      <c r="BC94" s="313"/>
      <c r="BD94" s="313"/>
      <c r="BE94" s="313"/>
      <c r="BF94" s="313">
        <v>5278.9734426103887</v>
      </c>
      <c r="BG94" s="313">
        <v>5491.1776197437512</v>
      </c>
      <c r="BH94" s="313">
        <v>5666.5603212912347</v>
      </c>
      <c r="BI94" s="313">
        <v>5897.5577905028695</v>
      </c>
      <c r="BJ94" s="313">
        <v>6081.0527859885442</v>
      </c>
      <c r="BK94" s="313">
        <v>6367.112374398288</v>
      </c>
      <c r="BL94" s="313">
        <v>6553.3587057965397</v>
      </c>
      <c r="BM94" s="313">
        <v>6978.9282422780043</v>
      </c>
      <c r="BN94" s="313">
        <v>7020.5144978423841</v>
      </c>
      <c r="BO94" s="313">
        <v>7059.7286254087303</v>
      </c>
      <c r="BP94" s="313">
        <v>7114.6247208516434</v>
      </c>
      <c r="BQ94" s="313">
        <v>6831.7825860440289</v>
      </c>
      <c r="BR94" s="313">
        <v>6829.204556555851</v>
      </c>
      <c r="BS94" s="313">
        <v>6870.1161426415001</v>
      </c>
      <c r="BT94" s="313">
        <v>6710.1566294853992</v>
      </c>
      <c r="BU94" s="313">
        <v>6660.9254232223175</v>
      </c>
      <c r="BV94" s="313">
        <v>6695.4811329263102</v>
      </c>
      <c r="BW94" s="313">
        <v>6807.4883187303649</v>
      </c>
      <c r="BX94" s="313">
        <v>6418.1362178124027</v>
      </c>
      <c r="BY94" s="313">
        <v>6409.2200918305753</v>
      </c>
      <c r="BZ94" s="313">
        <v>6393.8925026049565</v>
      </c>
      <c r="CA94" s="313">
        <v>7134.319229771605</v>
      </c>
      <c r="CB94" s="313">
        <v>7946.6635978933909</v>
      </c>
      <c r="CC94" s="313">
        <v>8303.0586658226166</v>
      </c>
      <c r="CD94" s="313">
        <v>8755.0835513443781</v>
      </c>
      <c r="CE94" s="313">
        <v>8917.841059120703</v>
      </c>
      <c r="CF94" s="313">
        <v>9060.1658783358653</v>
      </c>
      <c r="CG94" s="320">
        <v>9248.2554544708582</v>
      </c>
    </row>
    <row r="95" spans="1:86" ht="15.5" x14ac:dyDescent="0.35">
      <c r="A95" s="316"/>
      <c r="B95" s="319" t="s">
        <v>635</v>
      </c>
      <c r="C95" s="318"/>
      <c r="D95" s="313"/>
      <c r="E95" s="313"/>
      <c r="F95" s="313"/>
      <c r="G95" s="313"/>
      <c r="H95" s="313"/>
      <c r="I95" s="313"/>
      <c r="J95" s="313"/>
      <c r="K95" s="313"/>
      <c r="L95" s="313"/>
      <c r="M95" s="313"/>
      <c r="N95" s="313"/>
      <c r="O95" s="313"/>
      <c r="P95" s="313"/>
      <c r="Q95" s="313"/>
      <c r="R95" s="313"/>
      <c r="S95" s="313"/>
      <c r="T95" s="313"/>
      <c r="U95" s="313"/>
      <c r="V95" s="313"/>
      <c r="W95" s="313"/>
      <c r="X95" s="313"/>
      <c r="Y95" s="313"/>
      <c r="Z95" s="313"/>
      <c r="AA95" s="313"/>
      <c r="AB95" s="313"/>
      <c r="AC95" s="313"/>
      <c r="AD95" s="313"/>
      <c r="AE95" s="313"/>
      <c r="AF95" s="313"/>
      <c r="AG95" s="313"/>
      <c r="AH95" s="313"/>
      <c r="AI95" s="313"/>
      <c r="AJ95" s="313"/>
      <c r="AK95" s="313"/>
      <c r="AL95" s="313"/>
      <c r="AM95" s="313"/>
      <c r="AN95" s="313"/>
      <c r="AO95" s="313"/>
      <c r="AP95" s="313"/>
      <c r="AQ95" s="313"/>
      <c r="AR95" s="313"/>
      <c r="AS95" s="313"/>
      <c r="AT95" s="313"/>
      <c r="AU95" s="313"/>
      <c r="AV95" s="313"/>
      <c r="AW95" s="313"/>
      <c r="AX95" s="313"/>
      <c r="AY95" s="313"/>
      <c r="AZ95" s="313"/>
      <c r="BA95" s="313"/>
      <c r="BB95" s="313"/>
      <c r="BC95" s="313"/>
      <c r="BD95" s="313"/>
      <c r="BE95" s="313"/>
      <c r="BF95" s="313">
        <v>3465.5695548505837</v>
      </c>
      <c r="BG95" s="313">
        <v>3725.7532247889758</v>
      </c>
      <c r="BH95" s="313">
        <v>3935.8441716203679</v>
      </c>
      <c r="BI95" s="313">
        <v>4152.2159111034907</v>
      </c>
      <c r="BJ95" s="313">
        <v>4383.5453147090384</v>
      </c>
      <c r="BK95" s="313">
        <v>4702.4054412531395</v>
      </c>
      <c r="BL95" s="313">
        <v>4894.3590700494833</v>
      </c>
      <c r="BM95" s="313">
        <v>5328.3817820090389</v>
      </c>
      <c r="BN95" s="313">
        <v>5510.2696345890681</v>
      </c>
      <c r="BO95" s="313">
        <v>5614.2214692020862</v>
      </c>
      <c r="BP95" s="313">
        <v>5858.7214894637418</v>
      </c>
      <c r="BQ95" s="313">
        <v>5941.2569721641212</v>
      </c>
      <c r="BR95" s="313">
        <v>6166.9786051024676</v>
      </c>
      <c r="BS95" s="313">
        <v>5826.6176483278778</v>
      </c>
      <c r="BT95" s="313">
        <v>5352.3011581257488</v>
      </c>
      <c r="BU95" s="313">
        <v>4521.0168412167623</v>
      </c>
      <c r="BV95" s="313">
        <v>4055.8839085663317</v>
      </c>
      <c r="BW95" s="313">
        <v>3721.7568454410098</v>
      </c>
      <c r="BX95" s="313">
        <v>3232.7105417023377</v>
      </c>
      <c r="BY95" s="313">
        <v>2956.2336500404372</v>
      </c>
      <c r="BZ95" s="313">
        <v>2665.3038707074697</v>
      </c>
      <c r="CA95" s="313">
        <v>2591.7355908263385</v>
      </c>
      <c r="CB95" s="313">
        <v>2396.3410986780605</v>
      </c>
      <c r="CC95" s="313">
        <v>2185.4971120168148</v>
      </c>
      <c r="CD95" s="313">
        <v>2019.5643878801025</v>
      </c>
      <c r="CE95" s="313">
        <v>1822.2062449825492</v>
      </c>
      <c r="CF95" s="313">
        <v>1593.0360618220896</v>
      </c>
      <c r="CG95" s="320">
        <v>1309.0661956645681</v>
      </c>
    </row>
    <row r="96" spans="1:86" ht="15.5" x14ac:dyDescent="0.35">
      <c r="A96" s="316"/>
      <c r="B96" s="319" t="s">
        <v>413</v>
      </c>
      <c r="C96" s="318"/>
      <c r="D96" s="313"/>
      <c r="E96" s="313"/>
      <c r="F96" s="313"/>
      <c r="G96" s="313"/>
      <c r="H96" s="313"/>
      <c r="I96" s="313"/>
      <c r="J96" s="313"/>
      <c r="K96" s="313"/>
      <c r="L96" s="313"/>
      <c r="M96" s="313"/>
      <c r="N96" s="313"/>
      <c r="O96" s="313"/>
      <c r="P96" s="313"/>
      <c r="Q96" s="313"/>
      <c r="R96" s="313"/>
      <c r="S96" s="313"/>
      <c r="T96" s="313"/>
      <c r="U96" s="313"/>
      <c r="V96" s="313"/>
      <c r="W96" s="313"/>
      <c r="X96" s="313"/>
      <c r="Y96" s="313"/>
      <c r="Z96" s="313"/>
      <c r="AA96" s="313"/>
      <c r="AB96" s="313"/>
      <c r="AC96" s="313"/>
      <c r="AD96" s="313"/>
      <c r="AE96" s="313"/>
      <c r="AF96" s="313"/>
      <c r="AG96" s="313"/>
      <c r="AH96" s="313"/>
      <c r="AI96" s="313"/>
      <c r="AJ96" s="313"/>
      <c r="AK96" s="313"/>
      <c r="AL96" s="313"/>
      <c r="AM96" s="313"/>
      <c r="AN96" s="313"/>
      <c r="AO96" s="313"/>
      <c r="AP96" s="313"/>
      <c r="AQ96" s="313"/>
      <c r="AR96" s="313"/>
      <c r="AS96" s="313"/>
      <c r="AT96" s="313"/>
      <c r="AU96" s="313"/>
      <c r="AV96" s="313"/>
      <c r="AW96" s="313"/>
      <c r="AX96" s="313"/>
      <c r="AY96" s="313"/>
      <c r="AZ96" s="313"/>
      <c r="BA96" s="313"/>
      <c r="BB96" s="313"/>
      <c r="BC96" s="313"/>
      <c r="BD96" s="313"/>
      <c r="BE96" s="313"/>
      <c r="BF96" s="313">
        <v>0</v>
      </c>
      <c r="BG96" s="313">
        <v>0</v>
      </c>
      <c r="BH96" s="313">
        <v>0</v>
      </c>
      <c r="BI96" s="313">
        <v>0</v>
      </c>
      <c r="BJ96" s="313">
        <v>0</v>
      </c>
      <c r="BK96" s="313">
        <v>0</v>
      </c>
      <c r="BL96" s="313">
        <v>0</v>
      </c>
      <c r="BM96" s="313">
        <v>0</v>
      </c>
      <c r="BN96" s="313">
        <v>0</v>
      </c>
      <c r="BO96" s="313">
        <v>0</v>
      </c>
      <c r="BP96" s="313">
        <v>0</v>
      </c>
      <c r="BQ96" s="313">
        <v>0</v>
      </c>
      <c r="BR96" s="313">
        <v>0</v>
      </c>
      <c r="BS96" s="313">
        <v>0</v>
      </c>
      <c r="BT96" s="313">
        <v>0</v>
      </c>
      <c r="BU96" s="313">
        <v>0</v>
      </c>
      <c r="BV96" s="313">
        <v>0</v>
      </c>
      <c r="BW96" s="313">
        <v>0</v>
      </c>
      <c r="BX96" s="313">
        <v>0</v>
      </c>
      <c r="BY96" s="313">
        <v>0</v>
      </c>
      <c r="BZ96" s="313">
        <v>0</v>
      </c>
      <c r="CA96" s="313">
        <v>0</v>
      </c>
      <c r="CB96" s="313">
        <v>0</v>
      </c>
      <c r="CC96" s="313">
        <v>0</v>
      </c>
      <c r="CD96" s="313">
        <v>0</v>
      </c>
      <c r="CE96" s="313">
        <v>0</v>
      </c>
      <c r="CF96" s="313">
        <v>0</v>
      </c>
      <c r="CG96" s="320">
        <v>0</v>
      </c>
    </row>
    <row r="97" spans="1:85" ht="15.5" x14ac:dyDescent="0.35">
      <c r="A97" s="316"/>
      <c r="B97" s="319" t="s">
        <v>420</v>
      </c>
      <c r="C97" s="318"/>
      <c r="D97" s="313"/>
      <c r="E97" s="313"/>
      <c r="F97" s="313"/>
      <c r="G97" s="313"/>
      <c r="H97" s="313"/>
      <c r="I97" s="313"/>
      <c r="J97" s="313"/>
      <c r="K97" s="313"/>
      <c r="L97" s="313"/>
      <c r="M97" s="313"/>
      <c r="N97" s="313"/>
      <c r="O97" s="313"/>
      <c r="P97" s="313"/>
      <c r="Q97" s="313"/>
      <c r="R97" s="313"/>
      <c r="S97" s="313"/>
      <c r="T97" s="313"/>
      <c r="U97" s="313"/>
      <c r="V97" s="313"/>
      <c r="W97" s="313"/>
      <c r="X97" s="313"/>
      <c r="Y97" s="313"/>
      <c r="Z97" s="313"/>
      <c r="AA97" s="313"/>
      <c r="AB97" s="313"/>
      <c r="AC97" s="313"/>
      <c r="AD97" s="313"/>
      <c r="AE97" s="313"/>
      <c r="AF97" s="313"/>
      <c r="AG97" s="313"/>
      <c r="AH97" s="313"/>
      <c r="AI97" s="313"/>
      <c r="AJ97" s="313"/>
      <c r="AK97" s="313"/>
      <c r="AL97" s="313"/>
      <c r="AM97" s="313"/>
      <c r="AN97" s="313"/>
      <c r="AO97" s="313"/>
      <c r="AP97" s="313"/>
      <c r="AQ97" s="313"/>
      <c r="AR97" s="313"/>
      <c r="AS97" s="313"/>
      <c r="AT97" s="313"/>
      <c r="AU97" s="313"/>
      <c r="AV97" s="313"/>
      <c r="AW97" s="313"/>
      <c r="AX97" s="313"/>
      <c r="AY97" s="313"/>
      <c r="AZ97" s="313"/>
      <c r="BA97" s="313"/>
      <c r="BB97" s="313"/>
      <c r="BC97" s="313"/>
      <c r="BD97" s="313"/>
      <c r="BE97" s="313"/>
      <c r="BF97" s="313" t="s">
        <v>614</v>
      </c>
      <c r="BG97" s="313" t="s">
        <v>614</v>
      </c>
      <c r="BH97" s="313" t="s">
        <v>614</v>
      </c>
      <c r="BI97" s="313" t="s">
        <v>614</v>
      </c>
      <c r="BJ97" s="313" t="s">
        <v>614</v>
      </c>
      <c r="BK97" s="313" t="s">
        <v>614</v>
      </c>
      <c r="BL97" s="313" t="s">
        <v>614</v>
      </c>
      <c r="BM97" s="313" t="s">
        <v>614</v>
      </c>
      <c r="BN97" s="313" t="s">
        <v>614</v>
      </c>
      <c r="BO97" s="313" t="s">
        <v>614</v>
      </c>
      <c r="BP97" s="313" t="s">
        <v>614</v>
      </c>
      <c r="BQ97" s="313">
        <v>20.815614667457567</v>
      </c>
      <c r="BR97" s="313">
        <v>177.58314192371196</v>
      </c>
      <c r="BS97" s="313">
        <v>171.91512742367124</v>
      </c>
      <c r="BT97" s="313">
        <v>575.81061327897032</v>
      </c>
      <c r="BU97" s="313">
        <v>1203.5009193342905</v>
      </c>
      <c r="BV97" s="313">
        <v>1447.2876337873658</v>
      </c>
      <c r="BW97" s="313">
        <v>2144.3725733735578</v>
      </c>
      <c r="BX97" s="313">
        <v>2239.2036832338026</v>
      </c>
      <c r="BY97" s="313">
        <v>2681.1205760540543</v>
      </c>
      <c r="BZ97" s="313">
        <v>2993.5611010531538</v>
      </c>
      <c r="CA97" s="313">
        <v>3572.2143583990614</v>
      </c>
      <c r="CB97" s="313">
        <v>4181.4063757872627</v>
      </c>
      <c r="CC97" s="313">
        <v>4592.4633502281258</v>
      </c>
      <c r="CD97" s="313">
        <v>4917.3890888501828</v>
      </c>
      <c r="CE97" s="313">
        <v>5055.7683828642703</v>
      </c>
      <c r="CF97" s="313">
        <v>5553.7836069345158</v>
      </c>
      <c r="CG97" s="320">
        <v>6429.9017838767622</v>
      </c>
    </row>
    <row r="98" spans="1:85" ht="18.649999999999999" customHeight="1" x14ac:dyDescent="0.35">
      <c r="A98" s="316"/>
      <c r="B98" s="317" t="s">
        <v>591</v>
      </c>
      <c r="C98" s="318"/>
      <c r="D98" s="313"/>
      <c r="E98" s="313"/>
      <c r="F98" s="313"/>
      <c r="G98" s="313"/>
      <c r="H98" s="313"/>
      <c r="I98" s="313"/>
      <c r="J98" s="313"/>
      <c r="K98" s="313"/>
      <c r="L98" s="313"/>
      <c r="M98" s="313"/>
      <c r="N98" s="313"/>
      <c r="O98" s="313"/>
      <c r="P98" s="313"/>
      <c r="Q98" s="313"/>
      <c r="R98" s="313"/>
      <c r="S98" s="313"/>
      <c r="T98" s="313"/>
      <c r="U98" s="313"/>
      <c r="V98" s="313"/>
      <c r="W98" s="313"/>
      <c r="X98" s="313"/>
      <c r="Y98" s="313"/>
      <c r="Z98" s="313"/>
      <c r="AA98" s="313"/>
      <c r="AB98" s="313"/>
      <c r="AC98" s="313"/>
      <c r="AD98" s="313"/>
      <c r="AE98" s="313"/>
      <c r="AF98" s="313"/>
      <c r="AG98" s="313"/>
      <c r="AH98" s="313"/>
      <c r="AI98" s="313"/>
      <c r="AJ98" s="313"/>
      <c r="AK98" s="313"/>
      <c r="AL98" s="313"/>
      <c r="AM98" s="313"/>
      <c r="AN98" s="313"/>
      <c r="AO98" s="313"/>
      <c r="AP98" s="313"/>
      <c r="AQ98" s="313"/>
      <c r="AR98" s="313"/>
      <c r="AS98" s="313"/>
      <c r="AT98" s="313"/>
      <c r="AU98" s="313"/>
      <c r="AV98" s="313"/>
      <c r="AW98" s="313"/>
      <c r="AX98" s="313"/>
      <c r="AY98" s="313"/>
      <c r="AZ98" s="313"/>
      <c r="BA98" s="313"/>
      <c r="BB98" s="313"/>
      <c r="BC98" s="313"/>
      <c r="BD98" s="313"/>
      <c r="BE98" s="313"/>
      <c r="BF98" s="313">
        <v>259.734694789321</v>
      </c>
      <c r="BG98" s="313">
        <v>265.8657541419127</v>
      </c>
      <c r="BH98" s="313">
        <v>188.72778362635842</v>
      </c>
      <c r="BI98" s="313">
        <v>189.5114430875764</v>
      </c>
      <c r="BJ98" s="313">
        <v>194.94928921849299</v>
      </c>
      <c r="BK98" s="313">
        <v>283.19094969879131</v>
      </c>
      <c r="BL98" s="313">
        <v>239.17115902028337</v>
      </c>
      <c r="BM98" s="313">
        <v>246.40506794576029</v>
      </c>
      <c r="BN98" s="313">
        <v>224.67533715651535</v>
      </c>
      <c r="BO98" s="313">
        <v>220.25491027880315</v>
      </c>
      <c r="BP98" s="313">
        <v>203.79382809814075</v>
      </c>
      <c r="BQ98" s="313">
        <v>181.43446608856752</v>
      </c>
      <c r="BR98" s="313">
        <v>171.53384673619007</v>
      </c>
      <c r="BS98" s="313">
        <v>157.95269170334282</v>
      </c>
      <c r="BT98" s="313">
        <v>145.36629782505469</v>
      </c>
      <c r="BU98" s="313">
        <v>125.1181600735938</v>
      </c>
      <c r="BV98" s="313">
        <v>112.17801754336304</v>
      </c>
      <c r="BW98" s="313">
        <v>101.49521426021336</v>
      </c>
      <c r="BX98" s="313">
        <v>86.313677535297444</v>
      </c>
      <c r="BY98" s="313">
        <v>75.187508862064945</v>
      </c>
      <c r="BZ98" s="313">
        <v>65.741119286964988</v>
      </c>
      <c r="CA98" s="313">
        <v>60.021295859386385</v>
      </c>
      <c r="CB98" s="313">
        <v>55.446860291314714</v>
      </c>
      <c r="CC98" s="313">
        <v>48.489198869056509</v>
      </c>
      <c r="CD98" s="313">
        <v>42.761087702054411</v>
      </c>
      <c r="CE98" s="313">
        <v>36.07132284915928</v>
      </c>
      <c r="CF98" s="313">
        <v>29.277925992668788</v>
      </c>
      <c r="CG98" s="320">
        <v>22.586264664564233</v>
      </c>
    </row>
    <row r="99" spans="1:85" ht="15.5" x14ac:dyDescent="0.35">
      <c r="A99" s="324"/>
      <c r="B99" s="325" t="s">
        <v>406</v>
      </c>
      <c r="C99" s="318"/>
      <c r="D99" s="313"/>
      <c r="E99" s="313"/>
      <c r="F99" s="313"/>
      <c r="G99" s="313"/>
      <c r="H99" s="313"/>
      <c r="I99" s="313"/>
      <c r="J99" s="313"/>
      <c r="K99" s="313"/>
      <c r="L99" s="313"/>
      <c r="M99" s="313"/>
      <c r="N99" s="313"/>
      <c r="O99" s="313"/>
      <c r="P99" s="313"/>
      <c r="Q99" s="313"/>
      <c r="R99" s="313"/>
      <c r="S99" s="313"/>
      <c r="T99" s="313"/>
      <c r="U99" s="313"/>
      <c r="V99" s="313"/>
      <c r="W99" s="313"/>
      <c r="X99" s="313"/>
      <c r="Y99" s="313"/>
      <c r="Z99" s="313"/>
      <c r="AA99" s="313"/>
      <c r="AB99" s="313"/>
      <c r="AC99" s="313"/>
      <c r="AD99" s="313"/>
      <c r="AE99" s="313"/>
      <c r="AF99" s="313"/>
      <c r="AG99" s="313"/>
      <c r="AH99" s="313"/>
      <c r="AI99" s="313"/>
      <c r="AJ99" s="313"/>
      <c r="AK99" s="313"/>
      <c r="AL99" s="313"/>
      <c r="AM99" s="313"/>
      <c r="AN99" s="313"/>
      <c r="AO99" s="313"/>
      <c r="AP99" s="313"/>
      <c r="AQ99" s="313"/>
      <c r="AR99" s="313"/>
      <c r="AS99" s="313"/>
      <c r="AT99" s="313"/>
      <c r="AU99" s="313"/>
      <c r="AV99" s="313"/>
      <c r="AW99" s="313"/>
      <c r="AX99" s="313"/>
      <c r="AY99" s="313"/>
      <c r="AZ99" s="313"/>
      <c r="BA99" s="313"/>
      <c r="BB99" s="313"/>
      <c r="BC99" s="313"/>
      <c r="BD99" s="313"/>
      <c r="BE99" s="313"/>
      <c r="BF99" s="313">
        <v>0</v>
      </c>
      <c r="BG99" s="313">
        <v>0</v>
      </c>
      <c r="BH99" s="313">
        <v>0</v>
      </c>
      <c r="BI99" s="313">
        <v>0</v>
      </c>
      <c r="BJ99" s="313">
        <v>0</v>
      </c>
      <c r="BK99" s="313">
        <v>0</v>
      </c>
      <c r="BL99" s="313">
        <v>0</v>
      </c>
      <c r="BM99" s="313">
        <v>0</v>
      </c>
      <c r="BN99" s="313">
        <v>0</v>
      </c>
      <c r="BO99" s="313">
        <v>0</v>
      </c>
      <c r="BP99" s="313">
        <v>0</v>
      </c>
      <c r="BQ99" s="313">
        <v>0</v>
      </c>
      <c r="BR99" s="313">
        <v>0</v>
      </c>
      <c r="BS99" s="313">
        <v>0</v>
      </c>
      <c r="BT99" s="313">
        <v>0</v>
      </c>
      <c r="BU99" s="313">
        <v>0</v>
      </c>
      <c r="BV99" s="313">
        <v>0</v>
      </c>
      <c r="BW99" s="313">
        <v>0</v>
      </c>
      <c r="BX99" s="313">
        <v>0</v>
      </c>
      <c r="BY99" s="313">
        <v>0</v>
      </c>
      <c r="BZ99" s="313">
        <v>0</v>
      </c>
      <c r="CA99" s="313">
        <v>0</v>
      </c>
      <c r="CB99" s="313">
        <v>0</v>
      </c>
      <c r="CC99" s="313">
        <v>0</v>
      </c>
      <c r="CD99" s="313">
        <v>0</v>
      </c>
      <c r="CE99" s="313">
        <v>0</v>
      </c>
      <c r="CF99" s="313">
        <v>0</v>
      </c>
      <c r="CG99" s="320">
        <v>0</v>
      </c>
    </row>
    <row r="100" spans="1:85" ht="15.5" x14ac:dyDescent="0.35">
      <c r="A100" s="324"/>
      <c r="B100" s="290" t="s">
        <v>424</v>
      </c>
      <c r="C100" s="318"/>
      <c r="D100" s="313"/>
      <c r="E100" s="313"/>
      <c r="F100" s="313"/>
      <c r="G100" s="313"/>
      <c r="H100" s="313"/>
      <c r="I100" s="313"/>
      <c r="J100" s="313"/>
      <c r="K100" s="313"/>
      <c r="L100" s="313"/>
      <c r="M100" s="313"/>
      <c r="N100" s="313"/>
      <c r="O100" s="313"/>
      <c r="P100" s="313"/>
      <c r="Q100" s="313"/>
      <c r="R100" s="313"/>
      <c r="S100" s="313"/>
      <c r="T100" s="313"/>
      <c r="U100" s="313"/>
      <c r="V100" s="313"/>
      <c r="W100" s="313"/>
      <c r="X100" s="313"/>
      <c r="Y100" s="313"/>
      <c r="Z100" s="313"/>
      <c r="AA100" s="313"/>
      <c r="AB100" s="313"/>
      <c r="AC100" s="313"/>
      <c r="AD100" s="313"/>
      <c r="AE100" s="313"/>
      <c r="AF100" s="313"/>
      <c r="AG100" s="313"/>
      <c r="AH100" s="313"/>
      <c r="AI100" s="313"/>
      <c r="AJ100" s="313"/>
      <c r="AK100" s="313"/>
      <c r="AL100" s="313"/>
      <c r="AM100" s="313"/>
      <c r="AN100" s="313"/>
      <c r="AO100" s="313"/>
      <c r="AP100" s="313"/>
      <c r="AQ100" s="313"/>
      <c r="AR100" s="313"/>
      <c r="AS100" s="313"/>
      <c r="AT100" s="313"/>
      <c r="AU100" s="313"/>
      <c r="AV100" s="313"/>
      <c r="AW100" s="313"/>
      <c r="AX100" s="313"/>
      <c r="AY100" s="313"/>
      <c r="AZ100" s="313"/>
      <c r="BA100" s="313"/>
      <c r="BB100" s="313"/>
      <c r="BC100" s="313"/>
      <c r="BD100" s="313"/>
      <c r="BE100" s="313"/>
      <c r="BF100" s="313">
        <v>259.734694789321</v>
      </c>
      <c r="BG100" s="313">
        <v>265.8657541419127</v>
      </c>
      <c r="BH100" s="313">
        <v>188.72778362635842</v>
      </c>
      <c r="BI100" s="313">
        <v>189.5114430875764</v>
      </c>
      <c r="BJ100" s="313">
        <v>194.94928921849299</v>
      </c>
      <c r="BK100" s="313">
        <v>283.19094969879131</v>
      </c>
      <c r="BL100" s="313">
        <v>239.17115902028337</v>
      </c>
      <c r="BM100" s="313">
        <v>246.40506794576029</v>
      </c>
      <c r="BN100" s="313">
        <v>224.67533715651535</v>
      </c>
      <c r="BO100" s="313">
        <v>220.25491027880315</v>
      </c>
      <c r="BP100" s="313">
        <v>203.79382809814075</v>
      </c>
      <c r="BQ100" s="313">
        <v>181.43446608856752</v>
      </c>
      <c r="BR100" s="313">
        <v>171.53384673619007</v>
      </c>
      <c r="BS100" s="313">
        <v>157.95269170334282</v>
      </c>
      <c r="BT100" s="313">
        <v>145.36629782505469</v>
      </c>
      <c r="BU100" s="313">
        <v>125.1181600735938</v>
      </c>
      <c r="BV100" s="313">
        <v>112.17801754336304</v>
      </c>
      <c r="BW100" s="313">
        <v>101.49521426021336</v>
      </c>
      <c r="BX100" s="313">
        <v>86.313677535297444</v>
      </c>
      <c r="BY100" s="313">
        <v>75.187508862064945</v>
      </c>
      <c r="BZ100" s="313">
        <v>65.741119286964988</v>
      </c>
      <c r="CA100" s="313">
        <v>60.021295859386385</v>
      </c>
      <c r="CB100" s="313">
        <v>55.446860291314714</v>
      </c>
      <c r="CC100" s="313">
        <v>48.489198869056509</v>
      </c>
      <c r="CD100" s="313">
        <v>42.761087702054411</v>
      </c>
      <c r="CE100" s="313">
        <v>36.07132284915928</v>
      </c>
      <c r="CF100" s="313">
        <v>29.277925992668788</v>
      </c>
      <c r="CG100" s="320">
        <v>22.586264664564233</v>
      </c>
    </row>
    <row r="101" spans="1:85" ht="15.5" x14ac:dyDescent="0.35">
      <c r="B101" s="325" t="s">
        <v>425</v>
      </c>
      <c r="D101" s="313"/>
      <c r="E101" s="313"/>
      <c r="F101" s="313"/>
      <c r="G101" s="313"/>
      <c r="H101" s="313"/>
      <c r="I101" s="313"/>
      <c r="J101" s="313"/>
      <c r="K101" s="313"/>
      <c r="L101" s="313"/>
      <c r="M101" s="313"/>
      <c r="N101" s="313"/>
      <c r="O101" s="313"/>
      <c r="P101" s="313"/>
      <c r="Q101" s="313"/>
      <c r="R101" s="313"/>
      <c r="S101" s="313"/>
      <c r="T101" s="313"/>
      <c r="U101" s="313"/>
      <c r="V101" s="313"/>
      <c r="W101" s="313"/>
      <c r="X101" s="313"/>
      <c r="Y101" s="313"/>
      <c r="Z101" s="313"/>
      <c r="AA101" s="313"/>
      <c r="AB101" s="313"/>
      <c r="AC101" s="313"/>
      <c r="AD101" s="313"/>
      <c r="AE101" s="313"/>
      <c r="AF101" s="313"/>
      <c r="AG101" s="313"/>
      <c r="AH101" s="313"/>
      <c r="AI101" s="313"/>
      <c r="AJ101" s="313"/>
      <c r="AK101" s="313"/>
      <c r="AL101" s="313"/>
      <c r="AM101" s="313"/>
      <c r="AN101" s="313"/>
      <c r="AO101" s="313"/>
      <c r="AP101" s="313"/>
      <c r="AQ101" s="313"/>
      <c r="AR101" s="313"/>
      <c r="AS101" s="313"/>
      <c r="AT101" s="313"/>
      <c r="AU101" s="313"/>
      <c r="AV101" s="313"/>
      <c r="AW101" s="313"/>
      <c r="AX101" s="313"/>
      <c r="AY101" s="313"/>
      <c r="AZ101" s="313"/>
      <c r="BA101" s="313"/>
      <c r="BB101" s="313"/>
      <c r="BC101" s="313"/>
      <c r="BD101" s="313"/>
      <c r="BE101" s="313"/>
      <c r="BF101" s="313">
        <v>0</v>
      </c>
      <c r="BG101" s="313">
        <v>0</v>
      </c>
      <c r="BH101" s="313">
        <v>0</v>
      </c>
      <c r="BI101" s="313">
        <v>0</v>
      </c>
      <c r="BJ101" s="313">
        <v>0</v>
      </c>
      <c r="BK101" s="313">
        <v>0</v>
      </c>
      <c r="BL101" s="313">
        <v>0</v>
      </c>
      <c r="BM101" s="313">
        <v>0</v>
      </c>
      <c r="BN101" s="313">
        <v>0</v>
      </c>
      <c r="BO101" s="313">
        <v>0</v>
      </c>
      <c r="BP101" s="313">
        <v>0</v>
      </c>
      <c r="BQ101" s="313">
        <v>0</v>
      </c>
      <c r="BR101" s="313">
        <v>0</v>
      </c>
      <c r="BS101" s="313">
        <v>0</v>
      </c>
      <c r="BT101" s="313">
        <v>0</v>
      </c>
      <c r="BU101" s="313">
        <v>0</v>
      </c>
      <c r="BV101" s="313">
        <v>0</v>
      </c>
      <c r="BW101" s="313">
        <v>0</v>
      </c>
      <c r="BX101" s="313">
        <v>0</v>
      </c>
      <c r="BY101" s="313">
        <v>0</v>
      </c>
      <c r="BZ101" s="313">
        <v>0</v>
      </c>
      <c r="CA101" s="313">
        <v>0</v>
      </c>
      <c r="CB101" s="313">
        <v>0</v>
      </c>
      <c r="CC101" s="313">
        <v>0</v>
      </c>
      <c r="CD101" s="313">
        <v>0</v>
      </c>
      <c r="CE101" s="313">
        <v>0</v>
      </c>
      <c r="CF101" s="313">
        <v>0</v>
      </c>
      <c r="CG101" s="320">
        <v>0</v>
      </c>
    </row>
    <row r="102" spans="1:85" ht="32.5" customHeight="1" x14ac:dyDescent="0.35">
      <c r="A102" s="316"/>
      <c r="B102" s="286" t="s">
        <v>596</v>
      </c>
      <c r="C102" s="322"/>
      <c r="D102" s="313"/>
      <c r="E102" s="313"/>
      <c r="F102" s="313"/>
      <c r="G102" s="313"/>
      <c r="H102" s="313"/>
      <c r="I102" s="313"/>
      <c r="J102" s="313"/>
      <c r="K102" s="313"/>
      <c r="L102" s="313"/>
      <c r="M102" s="313"/>
      <c r="N102" s="313"/>
      <c r="O102" s="313"/>
      <c r="P102" s="313"/>
      <c r="Q102" s="313"/>
      <c r="R102" s="313"/>
      <c r="S102" s="313"/>
      <c r="T102" s="313"/>
      <c r="U102" s="313"/>
      <c r="V102" s="313"/>
      <c r="W102" s="313"/>
      <c r="X102" s="313"/>
      <c r="Y102" s="313"/>
      <c r="Z102" s="313"/>
      <c r="AA102" s="313"/>
      <c r="AB102" s="313"/>
      <c r="AC102" s="313"/>
      <c r="AD102" s="313"/>
      <c r="AE102" s="313"/>
      <c r="AF102" s="313"/>
      <c r="AG102" s="313"/>
      <c r="AH102" s="312"/>
      <c r="AI102" s="312"/>
      <c r="AJ102" s="312"/>
      <c r="AK102" s="312"/>
      <c r="AL102" s="312"/>
      <c r="AM102" s="312"/>
      <c r="AN102" s="312"/>
      <c r="AO102" s="312"/>
      <c r="AP102" s="312"/>
      <c r="AQ102" s="312"/>
      <c r="AR102" s="312"/>
      <c r="AS102" s="312"/>
      <c r="AT102" s="312"/>
      <c r="AU102" s="312"/>
      <c r="AV102" s="312"/>
      <c r="AW102" s="312"/>
      <c r="AX102" s="312"/>
      <c r="AY102" s="312"/>
      <c r="AZ102" s="312"/>
      <c r="BA102" s="312"/>
      <c r="BB102" s="312"/>
      <c r="BC102" s="312"/>
      <c r="BD102" s="312"/>
      <c r="BE102" s="312"/>
      <c r="BF102" s="312">
        <v>39818.318992225737</v>
      </c>
      <c r="BG102" s="312">
        <v>40367.914254703748</v>
      </c>
      <c r="BH102" s="312">
        <v>39721.143457824517</v>
      </c>
      <c r="BI102" s="312">
        <v>39817.970204082179</v>
      </c>
      <c r="BJ102" s="312">
        <v>40040.33248661492</v>
      </c>
      <c r="BK102" s="312">
        <v>41656.654535438189</v>
      </c>
      <c r="BL102" s="312">
        <v>41725.856956958531</v>
      </c>
      <c r="BM102" s="312">
        <v>44284.856351803617</v>
      </c>
      <c r="BN102" s="312">
        <v>44573.366451810405</v>
      </c>
      <c r="BO102" s="312">
        <v>45374.450496851219</v>
      </c>
      <c r="BP102" s="312">
        <v>46360.619481922717</v>
      </c>
      <c r="BQ102" s="312">
        <v>46395.827484434536</v>
      </c>
      <c r="BR102" s="312">
        <v>49214.118672566372</v>
      </c>
      <c r="BS102" s="312">
        <v>51476.355349235244</v>
      </c>
      <c r="BT102" s="312">
        <v>51573.413133454676</v>
      </c>
      <c r="BU102" s="312">
        <v>53511.233064659216</v>
      </c>
      <c r="BV102" s="312">
        <v>54426.347775311915</v>
      </c>
      <c r="BW102" s="312">
        <v>55836.069053131687</v>
      </c>
      <c r="BX102" s="312">
        <v>57536.385719076556</v>
      </c>
      <c r="BY102" s="312">
        <v>61462.565317232154</v>
      </c>
      <c r="BZ102" s="312">
        <v>62696.537678386368</v>
      </c>
      <c r="CA102" s="312">
        <v>70158.811851914186</v>
      </c>
      <c r="CB102" s="312">
        <v>77564.994022829749</v>
      </c>
      <c r="CC102" s="312">
        <v>81160.985560771631</v>
      </c>
      <c r="CD102" s="312">
        <v>85445.250947370645</v>
      </c>
      <c r="CE102" s="312">
        <v>86886.665474949041</v>
      </c>
      <c r="CF102" s="312">
        <v>88393.698126046831</v>
      </c>
      <c r="CG102" s="326">
        <v>90705.37403423732</v>
      </c>
    </row>
    <row r="103" spans="1:85" ht="29.5" customHeight="1" x14ac:dyDescent="0.35">
      <c r="A103" s="316"/>
      <c r="B103" s="311" t="s">
        <v>634</v>
      </c>
      <c r="C103" s="318"/>
      <c r="D103" s="313"/>
      <c r="E103" s="313"/>
      <c r="F103" s="313"/>
      <c r="G103" s="313"/>
      <c r="H103" s="313"/>
      <c r="I103" s="313"/>
      <c r="J103" s="313"/>
      <c r="K103" s="313"/>
      <c r="L103" s="313"/>
      <c r="M103" s="313"/>
      <c r="N103" s="313"/>
      <c r="O103" s="313"/>
      <c r="P103" s="313"/>
      <c r="Q103" s="313"/>
      <c r="R103" s="313"/>
      <c r="S103" s="313"/>
      <c r="T103" s="313"/>
      <c r="U103" s="313"/>
      <c r="V103" s="313"/>
      <c r="W103" s="313"/>
      <c r="X103" s="313"/>
      <c r="Y103" s="313"/>
      <c r="Z103" s="313"/>
      <c r="AA103" s="313"/>
      <c r="AB103" s="313"/>
      <c r="AC103" s="313"/>
      <c r="AD103" s="313"/>
      <c r="AE103" s="313"/>
      <c r="AF103" s="313"/>
      <c r="AG103" s="313"/>
      <c r="AH103" s="313"/>
      <c r="AI103" s="313"/>
      <c r="AJ103" s="313"/>
      <c r="AK103" s="313"/>
      <c r="AL103" s="313"/>
      <c r="AM103" s="313"/>
      <c r="AN103" s="313"/>
      <c r="AO103" s="313"/>
      <c r="AP103" s="313"/>
      <c r="AQ103" s="313"/>
      <c r="AR103" s="313"/>
      <c r="AS103" s="313"/>
      <c r="AT103" s="313"/>
      <c r="AU103" s="313"/>
      <c r="AV103" s="313"/>
      <c r="AW103" s="313"/>
      <c r="AX103" s="313"/>
      <c r="AY103" s="313"/>
      <c r="AZ103" s="313"/>
      <c r="BA103" s="313"/>
      <c r="BB103" s="313"/>
      <c r="BC103" s="313"/>
      <c r="BD103" s="313"/>
      <c r="BE103" s="313"/>
      <c r="BF103" s="313">
        <v>1243.4230639583056</v>
      </c>
      <c r="BG103" s="313">
        <v>1267.0931004132156</v>
      </c>
      <c r="BH103" s="313">
        <v>1306.4161020344952</v>
      </c>
      <c r="BI103" s="313">
        <v>1396.3608154456699</v>
      </c>
      <c r="BJ103" s="313">
        <v>1432.9617752876281</v>
      </c>
      <c r="BK103" s="313">
        <v>1498.1109941840082</v>
      </c>
      <c r="BL103" s="313">
        <v>1540.6935838390384</v>
      </c>
      <c r="BM103" s="313">
        <v>1641.6439150704455</v>
      </c>
      <c r="BN103" s="313">
        <v>1651.8611642792503</v>
      </c>
      <c r="BO103" s="313">
        <v>1751.6097825569952</v>
      </c>
      <c r="BP103" s="313">
        <v>1821.3349444134219</v>
      </c>
      <c r="BQ103" s="313">
        <v>1883.204636218675</v>
      </c>
      <c r="BR103" s="313">
        <v>2184.7527295676587</v>
      </c>
      <c r="BS103" s="313">
        <v>2317.9307659090387</v>
      </c>
      <c r="BT103" s="313">
        <v>2344.1401442035499</v>
      </c>
      <c r="BU103" s="313">
        <v>2390.7619943625518</v>
      </c>
      <c r="BV103" s="313">
        <v>2518.5924354070426</v>
      </c>
      <c r="BW103" s="313">
        <v>2677.1408016693144</v>
      </c>
      <c r="BX103" s="313">
        <v>2696.3588609196959</v>
      </c>
      <c r="BY103" s="313">
        <v>2954.6481617785157</v>
      </c>
      <c r="BZ103" s="313">
        <v>3208.4165717940323</v>
      </c>
      <c r="CA103" s="313">
        <v>3883.7301182872407</v>
      </c>
      <c r="CB103" s="313">
        <v>4642.9232195902377</v>
      </c>
      <c r="CC103" s="313">
        <v>5078.3525818854541</v>
      </c>
      <c r="CD103" s="313">
        <v>5553.0146262820072</v>
      </c>
      <c r="CE103" s="313">
        <v>5922.0996584967388</v>
      </c>
      <c r="CF103" s="313">
        <v>6239.7345621590503</v>
      </c>
      <c r="CG103" s="320">
        <v>6535.454226115713</v>
      </c>
    </row>
    <row r="104" spans="1:85" ht="20.149999999999999" customHeight="1" x14ac:dyDescent="0.35">
      <c r="A104" s="316"/>
      <c r="B104" s="200" t="s">
        <v>597</v>
      </c>
      <c r="C104" s="318"/>
      <c r="D104" s="313"/>
      <c r="E104" s="313"/>
      <c r="F104" s="313"/>
      <c r="G104" s="313"/>
      <c r="H104" s="313"/>
      <c r="I104" s="313"/>
      <c r="J104" s="313"/>
      <c r="K104" s="313"/>
      <c r="L104" s="313"/>
      <c r="M104" s="313"/>
      <c r="N104" s="313"/>
      <c r="O104" s="313"/>
      <c r="P104" s="313"/>
      <c r="Q104" s="313"/>
      <c r="R104" s="313"/>
      <c r="S104" s="313"/>
      <c r="T104" s="313"/>
      <c r="U104" s="313"/>
      <c r="V104" s="313"/>
      <c r="W104" s="313"/>
      <c r="X104" s="313"/>
      <c r="Y104" s="313"/>
      <c r="Z104" s="313"/>
      <c r="AA104" s="313"/>
      <c r="AB104" s="313"/>
      <c r="AC104" s="313"/>
      <c r="AD104" s="313"/>
      <c r="AE104" s="313"/>
      <c r="AF104" s="313"/>
      <c r="AG104" s="313"/>
      <c r="AH104" s="313"/>
      <c r="AI104" s="313"/>
      <c r="AJ104" s="313"/>
      <c r="AK104" s="313"/>
      <c r="AL104" s="313"/>
      <c r="AM104" s="313"/>
      <c r="AN104" s="313"/>
      <c r="AO104" s="313"/>
      <c r="AP104" s="313"/>
      <c r="AQ104" s="313"/>
      <c r="AR104" s="313"/>
      <c r="AS104" s="313"/>
      <c r="AT104" s="313"/>
      <c r="AU104" s="313"/>
      <c r="AV104" s="313"/>
      <c r="AW104" s="313"/>
      <c r="AX104" s="313"/>
      <c r="AY104" s="313"/>
      <c r="AZ104" s="313"/>
      <c r="BA104" s="313"/>
      <c r="BB104" s="313"/>
      <c r="BC104" s="313"/>
      <c r="BD104" s="313"/>
      <c r="BE104" s="313"/>
      <c r="BF104" s="313">
        <v>1243.4230639583056</v>
      </c>
      <c r="BG104" s="313">
        <v>1267.0931004132156</v>
      </c>
      <c r="BH104" s="313">
        <v>1306.4161020344952</v>
      </c>
      <c r="BI104" s="313">
        <v>1396.3608154456699</v>
      </c>
      <c r="BJ104" s="313">
        <v>1432.9617752876281</v>
      </c>
      <c r="BK104" s="313">
        <v>1498.1109941840082</v>
      </c>
      <c r="BL104" s="313">
        <v>1540.6935838390384</v>
      </c>
      <c r="BM104" s="313">
        <v>1641.6439150704455</v>
      </c>
      <c r="BN104" s="313">
        <v>1651.8611642792503</v>
      </c>
      <c r="BO104" s="313">
        <v>1751.6097825569952</v>
      </c>
      <c r="BP104" s="313">
        <v>1821.3349444134219</v>
      </c>
      <c r="BQ104" s="313">
        <v>1883.204636218675</v>
      </c>
      <c r="BR104" s="313">
        <v>2184.7527295676587</v>
      </c>
      <c r="BS104" s="313">
        <v>2317.9307659090387</v>
      </c>
      <c r="BT104" s="313">
        <v>2344.1401442035499</v>
      </c>
      <c r="BU104" s="313">
        <v>2390.7619943625518</v>
      </c>
      <c r="BV104" s="313">
        <v>2518.5924354070426</v>
      </c>
      <c r="BW104" s="313">
        <v>2677.1408016693144</v>
      </c>
      <c r="BX104" s="313">
        <v>2696.3588609196959</v>
      </c>
      <c r="BY104" s="313">
        <v>2954.6481617785157</v>
      </c>
      <c r="BZ104" s="313">
        <v>3208.4165717940323</v>
      </c>
      <c r="CA104" s="313">
        <v>3883.7301182872407</v>
      </c>
      <c r="CB104" s="313">
        <v>4642.9232195902377</v>
      </c>
      <c r="CC104" s="313">
        <v>5078.3525818854541</v>
      </c>
      <c r="CD104" s="313">
        <v>5553.0146262820072</v>
      </c>
      <c r="CE104" s="313">
        <v>5922.0996584967388</v>
      </c>
      <c r="CF104" s="313">
        <v>6239.7345621590503</v>
      </c>
      <c r="CG104" s="320">
        <v>6535.454226115713</v>
      </c>
    </row>
    <row r="105" spans="1:85" ht="29.5" customHeight="1" x14ac:dyDescent="0.35">
      <c r="A105" s="316"/>
      <c r="B105" s="311" t="s">
        <v>636</v>
      </c>
      <c r="C105" s="318"/>
      <c r="D105" s="313"/>
      <c r="E105" s="313"/>
      <c r="F105" s="313"/>
      <c r="G105" s="313"/>
      <c r="H105" s="313"/>
      <c r="I105" s="313"/>
      <c r="J105" s="313"/>
      <c r="K105" s="313"/>
      <c r="L105" s="313"/>
      <c r="M105" s="313"/>
      <c r="N105" s="313"/>
      <c r="O105" s="313"/>
      <c r="P105" s="313"/>
      <c r="Q105" s="313"/>
      <c r="R105" s="313"/>
      <c r="S105" s="313"/>
      <c r="T105" s="313"/>
      <c r="U105" s="313"/>
      <c r="V105" s="313"/>
      <c r="W105" s="313"/>
      <c r="X105" s="313"/>
      <c r="Y105" s="313"/>
      <c r="Z105" s="313"/>
      <c r="AA105" s="313"/>
      <c r="AB105" s="313"/>
      <c r="AC105" s="313"/>
      <c r="AD105" s="313"/>
      <c r="AE105" s="313"/>
      <c r="AF105" s="313"/>
      <c r="AG105" s="313"/>
      <c r="AH105" s="313"/>
      <c r="AI105" s="313"/>
      <c r="AJ105" s="313"/>
      <c r="AK105" s="313"/>
      <c r="AL105" s="313"/>
      <c r="AM105" s="313"/>
      <c r="AN105" s="313"/>
      <c r="AO105" s="313"/>
      <c r="AP105" s="313"/>
      <c r="AQ105" s="313"/>
      <c r="AR105" s="313"/>
      <c r="AS105" s="313"/>
      <c r="AT105" s="313"/>
      <c r="AU105" s="313"/>
      <c r="AV105" s="313"/>
      <c r="AW105" s="313"/>
      <c r="AX105" s="313"/>
      <c r="AY105" s="313"/>
      <c r="AZ105" s="313"/>
      <c r="BA105" s="313"/>
      <c r="BB105" s="313"/>
      <c r="BC105" s="313"/>
      <c r="BD105" s="313"/>
      <c r="BE105" s="313"/>
      <c r="BF105" s="313">
        <v>29496.116464224509</v>
      </c>
      <c r="BG105" s="313">
        <v>29560.510045467276</v>
      </c>
      <c r="BH105" s="313">
        <v>28564.293773647096</v>
      </c>
      <c r="BI105" s="313">
        <v>28128.735505667828</v>
      </c>
      <c r="BJ105" s="313">
        <v>27890.28081913455</v>
      </c>
      <c r="BK105" s="313">
        <v>28742.30655517894</v>
      </c>
      <c r="BL105" s="313">
        <v>28433.486844280254</v>
      </c>
      <c r="BM105" s="313">
        <v>30022.748464171404</v>
      </c>
      <c r="BN105" s="313">
        <v>30104.524675710476</v>
      </c>
      <c r="BO105" s="313">
        <v>30673.581500877357</v>
      </c>
      <c r="BP105" s="313">
        <v>31303.577991686601</v>
      </c>
      <c r="BQ105" s="313">
        <v>31477.965660488735</v>
      </c>
      <c r="BR105" s="313">
        <v>33627.5762006355</v>
      </c>
      <c r="BS105" s="313">
        <v>36079.325578857555</v>
      </c>
      <c r="BT105" s="313">
        <v>36396.326825362186</v>
      </c>
      <c r="BU105" s="313">
        <v>38563.143163582885</v>
      </c>
      <c r="BV105" s="313">
        <v>39560.058457787876</v>
      </c>
      <c r="BW105" s="313">
        <v>40349.241465710205</v>
      </c>
      <c r="BX105" s="313">
        <v>42830.724071453806</v>
      </c>
      <c r="BY105" s="313">
        <v>46349.456331026893</v>
      </c>
      <c r="BZ105" s="313">
        <v>47335.113541350103</v>
      </c>
      <c r="CA105" s="313">
        <v>52881.828240159732</v>
      </c>
      <c r="CB105" s="313">
        <v>58302.617091995366</v>
      </c>
      <c r="CC105" s="313">
        <v>60911.320267616204</v>
      </c>
      <c r="CD105" s="313">
        <v>64116.037472078504</v>
      </c>
      <c r="CE105" s="313">
        <v>65095.033164678833</v>
      </c>
      <c r="CF105" s="313">
        <v>65880.680752599219</v>
      </c>
      <c r="CG105" s="320">
        <v>67121.31567166718</v>
      </c>
    </row>
    <row r="106" spans="1:85" ht="20.149999999999999" customHeight="1" x14ac:dyDescent="0.35">
      <c r="A106" s="316"/>
      <c r="B106" s="200" t="s">
        <v>597</v>
      </c>
      <c r="C106" s="318"/>
      <c r="D106" s="313"/>
      <c r="E106" s="313"/>
      <c r="F106" s="313"/>
      <c r="G106" s="313"/>
      <c r="H106" s="313"/>
      <c r="I106" s="313"/>
      <c r="J106" s="313"/>
      <c r="K106" s="313"/>
      <c r="L106" s="313"/>
      <c r="M106" s="313"/>
      <c r="N106" s="313"/>
      <c r="O106" s="313"/>
      <c r="P106" s="313"/>
      <c r="Q106" s="313"/>
      <c r="R106" s="313"/>
      <c r="S106" s="313"/>
      <c r="T106" s="313"/>
      <c r="U106" s="313"/>
      <c r="V106" s="313"/>
      <c r="W106" s="313"/>
      <c r="X106" s="313"/>
      <c r="Y106" s="313"/>
      <c r="Z106" s="313"/>
      <c r="AA106" s="313"/>
      <c r="AB106" s="313"/>
      <c r="AC106" s="313"/>
      <c r="AD106" s="313"/>
      <c r="AE106" s="313"/>
      <c r="AF106" s="313"/>
      <c r="AG106" s="313"/>
      <c r="AH106" s="313"/>
      <c r="AI106" s="313"/>
      <c r="AJ106" s="313"/>
      <c r="AK106" s="313"/>
      <c r="AL106" s="313"/>
      <c r="AM106" s="313"/>
      <c r="AN106" s="313"/>
      <c r="AO106" s="313"/>
      <c r="AP106" s="313"/>
      <c r="AQ106" s="313"/>
      <c r="AR106" s="313"/>
      <c r="AS106" s="313"/>
      <c r="AT106" s="313"/>
      <c r="AU106" s="313"/>
      <c r="AV106" s="313"/>
      <c r="AW106" s="313"/>
      <c r="AX106" s="313"/>
      <c r="AY106" s="313"/>
      <c r="AZ106" s="313"/>
      <c r="BA106" s="313"/>
      <c r="BB106" s="313"/>
      <c r="BC106" s="313"/>
      <c r="BD106" s="313"/>
      <c r="BE106" s="313"/>
      <c r="BF106" s="313">
        <v>27277.795325004798</v>
      </c>
      <c r="BG106" s="313">
        <v>27278.705152568982</v>
      </c>
      <c r="BH106" s="313">
        <v>26370.201546163542</v>
      </c>
      <c r="BI106" s="313">
        <v>25960.464994058366</v>
      </c>
      <c r="BJ106" s="313">
        <v>25744.229751397063</v>
      </c>
      <c r="BK106" s="313">
        <v>26520.961645505504</v>
      </c>
      <c r="BL106" s="313">
        <v>26185.098619504413</v>
      </c>
      <c r="BM106" s="313">
        <v>27582.383268108399</v>
      </c>
      <c r="BN106" s="313">
        <v>27474.76868544993</v>
      </c>
      <c r="BO106" s="313">
        <v>27806.949361420066</v>
      </c>
      <c r="BP106" s="313">
        <v>28128.529329452813</v>
      </c>
      <c r="BQ106" s="313">
        <v>28087.947997995052</v>
      </c>
      <c r="BR106" s="313">
        <v>29946.418060492477</v>
      </c>
      <c r="BS106" s="313">
        <v>32084.769296653289</v>
      </c>
      <c r="BT106" s="313">
        <v>32308.610888569277</v>
      </c>
      <c r="BU106" s="313">
        <v>34201.493682991844</v>
      </c>
      <c r="BV106" s="313">
        <v>34822.025891124053</v>
      </c>
      <c r="BW106" s="313">
        <v>35581.504797680114</v>
      </c>
      <c r="BX106" s="313">
        <v>38175.488251903531</v>
      </c>
      <c r="BY106" s="313">
        <v>41569.973018034798</v>
      </c>
      <c r="BZ106" s="313">
        <v>42366.961633459228</v>
      </c>
      <c r="CA106" s="313">
        <v>47505.926380002878</v>
      </c>
      <c r="CB106" s="313">
        <v>52418.035106607844</v>
      </c>
      <c r="CC106" s="313">
        <v>55076.111650533654</v>
      </c>
      <c r="CD106" s="313">
        <v>57943.417407966946</v>
      </c>
      <c r="CE106" s="313">
        <v>58879.861808086382</v>
      </c>
      <c r="CF106" s="313">
        <v>59602.276885818363</v>
      </c>
      <c r="CG106" s="320">
        <v>60677.829305498984</v>
      </c>
    </row>
    <row r="107" spans="1:85" ht="20.149999999999999" customHeight="1" x14ac:dyDescent="0.35">
      <c r="A107" s="316"/>
      <c r="B107" s="327" t="s">
        <v>642</v>
      </c>
      <c r="C107" s="318"/>
      <c r="D107" s="313"/>
      <c r="E107" s="313"/>
      <c r="F107" s="313"/>
      <c r="G107" s="313"/>
      <c r="H107" s="313"/>
      <c r="I107" s="313"/>
      <c r="J107" s="313"/>
      <c r="K107" s="313"/>
      <c r="L107" s="313"/>
      <c r="M107" s="313"/>
      <c r="N107" s="313"/>
      <c r="O107" s="313"/>
      <c r="P107" s="313"/>
      <c r="Q107" s="313"/>
      <c r="R107" s="313"/>
      <c r="S107" s="313"/>
      <c r="T107" s="313"/>
      <c r="U107" s="313"/>
      <c r="V107" s="313"/>
      <c r="W107" s="313"/>
      <c r="X107" s="313"/>
      <c r="Y107" s="313"/>
      <c r="Z107" s="313"/>
      <c r="AA107" s="313"/>
      <c r="AB107" s="313"/>
      <c r="AC107" s="313"/>
      <c r="AD107" s="313"/>
      <c r="AE107" s="313"/>
      <c r="AF107" s="313"/>
      <c r="AG107" s="313"/>
      <c r="AH107" s="313"/>
      <c r="AI107" s="313"/>
      <c r="AJ107" s="313"/>
      <c r="AK107" s="313"/>
      <c r="AL107" s="313"/>
      <c r="AM107" s="313"/>
      <c r="AN107" s="313"/>
      <c r="AO107" s="313"/>
      <c r="AP107" s="313"/>
      <c r="AQ107" s="313"/>
      <c r="AR107" s="313"/>
      <c r="AS107" s="313"/>
      <c r="AT107" s="313"/>
      <c r="AU107" s="313"/>
      <c r="AV107" s="313"/>
      <c r="AW107" s="313"/>
      <c r="AX107" s="313"/>
      <c r="AY107" s="313"/>
      <c r="AZ107" s="313"/>
      <c r="BA107" s="313"/>
      <c r="BB107" s="313"/>
      <c r="BC107" s="313"/>
      <c r="BD107" s="313"/>
      <c r="BE107" s="313"/>
      <c r="BF107" s="313">
        <v>2218.3211392197113</v>
      </c>
      <c r="BG107" s="313">
        <v>2281.8048928982921</v>
      </c>
      <c r="BH107" s="313">
        <v>2194.0922274835552</v>
      </c>
      <c r="BI107" s="313">
        <v>2168.2705116094635</v>
      </c>
      <c r="BJ107" s="313">
        <v>2146.0510677374837</v>
      </c>
      <c r="BK107" s="313">
        <v>2221.344909673433</v>
      </c>
      <c r="BL107" s="313">
        <v>2248.3882247758434</v>
      </c>
      <c r="BM107" s="313">
        <v>2440.3651960630009</v>
      </c>
      <c r="BN107" s="313">
        <v>2629.7559902605449</v>
      </c>
      <c r="BO107" s="313">
        <v>2866.632139457291</v>
      </c>
      <c r="BP107" s="313">
        <v>3175.0486622337899</v>
      </c>
      <c r="BQ107" s="313">
        <v>3390.0176624936821</v>
      </c>
      <c r="BR107" s="313">
        <v>3681.158140143024</v>
      </c>
      <c r="BS107" s="313">
        <v>3994.5562822042612</v>
      </c>
      <c r="BT107" s="313">
        <v>4087.7159367929066</v>
      </c>
      <c r="BU107" s="313">
        <v>4361.6494805910434</v>
      </c>
      <c r="BV107" s="313">
        <v>4738.0325666638219</v>
      </c>
      <c r="BW107" s="313">
        <v>4767.7366680300875</v>
      </c>
      <c r="BX107" s="313">
        <v>4655.2358195502748</v>
      </c>
      <c r="BY107" s="313">
        <v>4779.4833129920971</v>
      </c>
      <c r="BZ107" s="313">
        <v>4968.1519078908741</v>
      </c>
      <c r="CA107" s="313">
        <v>5375.9018601568559</v>
      </c>
      <c r="CB107" s="313">
        <v>5884.5819853875264</v>
      </c>
      <c r="CC107" s="313">
        <v>5835.2086170825478</v>
      </c>
      <c r="CD107" s="313">
        <v>6172.6200641115583</v>
      </c>
      <c r="CE107" s="313">
        <v>6215.1713565924474</v>
      </c>
      <c r="CF107" s="313">
        <v>6278.4038667808472</v>
      </c>
      <c r="CG107" s="320">
        <v>6443.4863661681875</v>
      </c>
    </row>
    <row r="108" spans="1:85" ht="15.5" x14ac:dyDescent="0.35">
      <c r="A108" s="316"/>
      <c r="B108" s="325" t="s">
        <v>381</v>
      </c>
      <c r="C108" s="318"/>
      <c r="D108" s="313"/>
      <c r="E108" s="313"/>
      <c r="F108" s="313"/>
      <c r="G108" s="313"/>
      <c r="H108" s="313"/>
      <c r="I108" s="313"/>
      <c r="J108" s="313"/>
      <c r="K108" s="313"/>
      <c r="L108" s="313"/>
      <c r="M108" s="313"/>
      <c r="N108" s="313"/>
      <c r="O108" s="313"/>
      <c r="P108" s="313"/>
      <c r="Q108" s="313"/>
      <c r="R108" s="313"/>
      <c r="S108" s="313"/>
      <c r="T108" s="313"/>
      <c r="U108" s="313"/>
      <c r="V108" s="313"/>
      <c r="W108" s="313"/>
      <c r="X108" s="313"/>
      <c r="Y108" s="313"/>
      <c r="Z108" s="313"/>
      <c r="AA108" s="313"/>
      <c r="AB108" s="313"/>
      <c r="AC108" s="313"/>
      <c r="AD108" s="313"/>
      <c r="AE108" s="313"/>
      <c r="AF108" s="313"/>
      <c r="AG108" s="313"/>
      <c r="AH108" s="313"/>
      <c r="AI108" s="313"/>
      <c r="AJ108" s="313"/>
      <c r="AK108" s="313"/>
      <c r="AL108" s="313"/>
      <c r="AM108" s="313"/>
      <c r="AN108" s="313"/>
      <c r="AO108" s="313"/>
      <c r="AP108" s="313"/>
      <c r="AQ108" s="313"/>
      <c r="AR108" s="313"/>
      <c r="AS108" s="313"/>
      <c r="AT108" s="313"/>
      <c r="AU108" s="313"/>
      <c r="AV108" s="313"/>
      <c r="AW108" s="313"/>
      <c r="AX108" s="313"/>
      <c r="AY108" s="313"/>
      <c r="AZ108" s="313"/>
      <c r="BA108" s="313"/>
      <c r="BB108" s="313"/>
      <c r="BC108" s="313"/>
      <c r="BD108" s="313"/>
      <c r="BE108" s="313"/>
      <c r="BF108" s="313">
        <v>1540.6107709148782</v>
      </c>
      <c r="BG108" s="313">
        <v>1616.8625533271916</v>
      </c>
      <c r="BH108" s="313">
        <v>1632.7913294198863</v>
      </c>
      <c r="BI108" s="313">
        <v>1675.0924046564255</v>
      </c>
      <c r="BJ108" s="313">
        <v>1675.2263594964102</v>
      </c>
      <c r="BK108" s="313">
        <v>1772.3683730705611</v>
      </c>
      <c r="BL108" s="313">
        <v>1825.4245263851465</v>
      </c>
      <c r="BM108" s="313">
        <v>1981.826856906411</v>
      </c>
      <c r="BN108" s="313">
        <v>2055.5653603447968</v>
      </c>
      <c r="BO108" s="313">
        <v>2240.7394742626066</v>
      </c>
      <c r="BP108" s="313">
        <v>2449.8688904357218</v>
      </c>
      <c r="BQ108" s="313">
        <v>2608.9764094608836</v>
      </c>
      <c r="BR108" s="313">
        <v>2870.9937363219415</v>
      </c>
      <c r="BS108" s="313">
        <v>3137.9846101593134</v>
      </c>
      <c r="BT108" s="313">
        <v>3217.6423759256131</v>
      </c>
      <c r="BU108" s="313">
        <v>3365.6826799621895</v>
      </c>
      <c r="BV108" s="313">
        <v>3556.7579089671754</v>
      </c>
      <c r="BW108" s="313">
        <v>3685.5275768602614</v>
      </c>
      <c r="BX108" s="313">
        <v>3615.1197097951099</v>
      </c>
      <c r="BY108" s="313">
        <v>3676.4918777750195</v>
      </c>
      <c r="BZ108" s="313">
        <v>3631.4710234021563</v>
      </c>
      <c r="CA108" s="313">
        <v>3947.5840161499227</v>
      </c>
      <c r="CB108" s="313">
        <v>4299.7361912464148</v>
      </c>
      <c r="CC108" s="313">
        <v>4423.3749140044247</v>
      </c>
      <c r="CD108" s="313">
        <v>4662.0746514870771</v>
      </c>
      <c r="CE108" s="313">
        <v>4672.0516448498183</v>
      </c>
      <c r="CF108" s="313">
        <v>4651.4753561698135</v>
      </c>
      <c r="CG108" s="320">
        <v>4711.4450365417842</v>
      </c>
    </row>
    <row r="109" spans="1:85" ht="15.5" x14ac:dyDescent="0.35">
      <c r="A109" s="316"/>
      <c r="B109" s="325" t="s">
        <v>600</v>
      </c>
      <c r="C109" s="318"/>
      <c r="D109" s="313"/>
      <c r="E109" s="313"/>
      <c r="F109" s="313"/>
      <c r="G109" s="313"/>
      <c r="H109" s="313"/>
      <c r="I109" s="313"/>
      <c r="J109" s="313"/>
      <c r="K109" s="313"/>
      <c r="L109" s="313"/>
      <c r="M109" s="313"/>
      <c r="N109" s="313"/>
      <c r="O109" s="313"/>
      <c r="P109" s="313"/>
      <c r="Q109" s="313"/>
      <c r="R109" s="313"/>
      <c r="S109" s="313"/>
      <c r="T109" s="313"/>
      <c r="U109" s="313"/>
      <c r="V109" s="313"/>
      <c r="W109" s="313"/>
      <c r="X109" s="313"/>
      <c r="Y109" s="313"/>
      <c r="Z109" s="313"/>
      <c r="AA109" s="313"/>
      <c r="AB109" s="313"/>
      <c r="AC109" s="313"/>
      <c r="AD109" s="313"/>
      <c r="AE109" s="313"/>
      <c r="AF109" s="313"/>
      <c r="AG109" s="313"/>
      <c r="AH109" s="313"/>
      <c r="AI109" s="313"/>
      <c r="AJ109" s="313"/>
      <c r="AK109" s="313"/>
      <c r="AL109" s="313"/>
      <c r="AM109" s="313"/>
      <c r="AN109" s="313"/>
      <c r="AO109" s="313"/>
      <c r="AP109" s="313"/>
      <c r="AQ109" s="313"/>
      <c r="AR109" s="313"/>
      <c r="AS109" s="313"/>
      <c r="AT109" s="313"/>
      <c r="AU109" s="313"/>
      <c r="AV109" s="313"/>
      <c r="AW109" s="313"/>
      <c r="AX109" s="313"/>
      <c r="AY109" s="313"/>
      <c r="AZ109" s="313"/>
      <c r="BA109" s="313"/>
      <c r="BB109" s="313"/>
      <c r="BC109" s="313"/>
      <c r="BD109" s="313"/>
      <c r="BE109" s="313"/>
      <c r="BF109" s="313">
        <v>677.71036830483331</v>
      </c>
      <c r="BG109" s="313">
        <v>664.94233957110055</v>
      </c>
      <c r="BH109" s="313">
        <v>561.30089806366902</v>
      </c>
      <c r="BI109" s="313">
        <v>493.17810695303774</v>
      </c>
      <c r="BJ109" s="313">
        <v>470.82470824107367</v>
      </c>
      <c r="BK109" s="313">
        <v>448.97653660287193</v>
      </c>
      <c r="BL109" s="313">
        <v>422.96369839069678</v>
      </c>
      <c r="BM109" s="313">
        <v>458.53833915658976</v>
      </c>
      <c r="BN109" s="313">
        <v>574.1906299157481</v>
      </c>
      <c r="BO109" s="313">
        <v>625.89266519468458</v>
      </c>
      <c r="BP109" s="313">
        <v>725.17977179806803</v>
      </c>
      <c r="BQ109" s="313">
        <v>781.04125303279818</v>
      </c>
      <c r="BR109" s="313">
        <v>809.88503143477067</v>
      </c>
      <c r="BS109" s="313">
        <v>854.41707671677784</v>
      </c>
      <c r="BT109" s="313">
        <v>841.17885884330474</v>
      </c>
      <c r="BU109" s="313">
        <v>892.01197287168338</v>
      </c>
      <c r="BV109" s="313">
        <v>867.23529416167571</v>
      </c>
      <c r="BW109" s="313">
        <v>806.85810538646206</v>
      </c>
      <c r="BX109" s="313">
        <v>597.75471940502769</v>
      </c>
      <c r="BY109" s="313">
        <v>484.19439300455571</v>
      </c>
      <c r="BZ109" s="313">
        <v>568.37812220229</v>
      </c>
      <c r="CA109" s="313">
        <v>433.18131115056212</v>
      </c>
      <c r="CB109" s="313">
        <v>187.91861244909481</v>
      </c>
      <c r="CC109" s="313">
        <v>1.3673427134831773E-2</v>
      </c>
      <c r="CD109" s="313">
        <v>-0.110994601442625</v>
      </c>
      <c r="CE109" s="313">
        <v>-1.3703662556275427</v>
      </c>
      <c r="CF109" s="313">
        <v>-1.6390187295187446</v>
      </c>
      <c r="CG109" s="320">
        <v>-1.6668315133970846</v>
      </c>
    </row>
    <row r="110" spans="1:85" ht="15.5" x14ac:dyDescent="0.35">
      <c r="A110" s="316"/>
      <c r="B110" s="325" t="s">
        <v>643</v>
      </c>
      <c r="C110" s="322" t="s">
        <v>639</v>
      </c>
      <c r="D110" s="313"/>
      <c r="E110" s="313"/>
      <c r="F110" s="313"/>
      <c r="G110" s="313"/>
      <c r="H110" s="313"/>
      <c r="I110" s="313"/>
      <c r="J110" s="313"/>
      <c r="K110" s="313"/>
      <c r="L110" s="313"/>
      <c r="M110" s="313"/>
      <c r="N110" s="313"/>
      <c r="O110" s="313"/>
      <c r="P110" s="313"/>
      <c r="Q110" s="313"/>
      <c r="R110" s="313"/>
      <c r="S110" s="313"/>
      <c r="T110" s="313"/>
      <c r="U110" s="313"/>
      <c r="V110" s="313"/>
      <c r="W110" s="313"/>
      <c r="X110" s="313"/>
      <c r="Y110" s="313"/>
      <c r="Z110" s="313"/>
      <c r="AA110" s="313"/>
      <c r="AB110" s="313"/>
      <c r="AC110" s="313"/>
      <c r="AD110" s="313"/>
      <c r="AE110" s="313"/>
      <c r="AF110" s="313"/>
      <c r="AG110" s="313"/>
      <c r="AH110" s="313"/>
      <c r="AI110" s="313"/>
      <c r="AJ110" s="313"/>
      <c r="AK110" s="313"/>
      <c r="AL110" s="313"/>
      <c r="AM110" s="313"/>
      <c r="AN110" s="313"/>
      <c r="AO110" s="313"/>
      <c r="AP110" s="313"/>
      <c r="AQ110" s="313"/>
      <c r="AR110" s="313"/>
      <c r="AS110" s="313"/>
      <c r="AT110" s="313"/>
      <c r="AU110" s="313"/>
      <c r="AV110" s="313"/>
      <c r="AW110" s="313"/>
      <c r="AX110" s="313"/>
      <c r="AY110" s="313"/>
      <c r="AZ110" s="313"/>
      <c r="BA110" s="313"/>
      <c r="BB110" s="313"/>
      <c r="BC110" s="313"/>
      <c r="BD110" s="313"/>
      <c r="BE110" s="313"/>
      <c r="BF110" s="313">
        <v>0</v>
      </c>
      <c r="BG110" s="313">
        <v>0</v>
      </c>
      <c r="BH110" s="313">
        <v>0</v>
      </c>
      <c r="BI110" s="313">
        <v>0</v>
      </c>
      <c r="BJ110" s="313">
        <v>0</v>
      </c>
      <c r="BK110" s="313">
        <v>0</v>
      </c>
      <c r="BL110" s="313">
        <v>0</v>
      </c>
      <c r="BM110" s="313">
        <v>0</v>
      </c>
      <c r="BN110" s="313">
        <v>0</v>
      </c>
      <c r="BO110" s="313">
        <v>0</v>
      </c>
      <c r="BP110" s="313">
        <v>0</v>
      </c>
      <c r="BQ110" s="313">
        <v>0</v>
      </c>
      <c r="BR110" s="313">
        <v>0.27937238631152289</v>
      </c>
      <c r="BS110" s="313">
        <v>2.1545953281696129</v>
      </c>
      <c r="BT110" s="313">
        <v>28.894702023989353</v>
      </c>
      <c r="BU110" s="313">
        <v>103.95482775717056</v>
      </c>
      <c r="BV110" s="313">
        <v>314.03936353497073</v>
      </c>
      <c r="BW110" s="313">
        <v>275.35098578336471</v>
      </c>
      <c r="BX110" s="313">
        <v>442.36139035013781</v>
      </c>
      <c r="BY110" s="313">
        <v>618.79704221252246</v>
      </c>
      <c r="BZ110" s="313">
        <v>768.30276228642742</v>
      </c>
      <c r="CA110" s="313">
        <v>995.1365328563719</v>
      </c>
      <c r="CB110" s="313">
        <v>1396.9271816920168</v>
      </c>
      <c r="CC110" s="313">
        <v>1411.8200296509888</v>
      </c>
      <c r="CD110" s="313">
        <v>1510.656407225923</v>
      </c>
      <c r="CE110" s="313">
        <v>1544.4900779982563</v>
      </c>
      <c r="CF110" s="313">
        <v>1628.5675293405523</v>
      </c>
      <c r="CG110" s="320">
        <v>1733.7081611398005</v>
      </c>
    </row>
    <row r="111" spans="1:85" ht="29.5" customHeight="1" x14ac:dyDescent="0.35">
      <c r="A111" s="316"/>
      <c r="B111" s="311" t="s">
        <v>640</v>
      </c>
      <c r="C111" s="318"/>
      <c r="D111" s="313"/>
      <c r="E111" s="313"/>
      <c r="F111" s="313"/>
      <c r="G111" s="313"/>
      <c r="H111" s="313"/>
      <c r="I111" s="313"/>
      <c r="J111" s="313"/>
      <c r="K111" s="313"/>
      <c r="L111" s="313"/>
      <c r="M111" s="313"/>
      <c r="N111" s="313"/>
      <c r="O111" s="313"/>
      <c r="P111" s="313"/>
      <c r="Q111" s="313"/>
      <c r="R111" s="313"/>
      <c r="S111" s="313"/>
      <c r="T111" s="313"/>
      <c r="U111" s="313"/>
      <c r="V111" s="313"/>
      <c r="W111" s="313"/>
      <c r="X111" s="313"/>
      <c r="Y111" s="313"/>
      <c r="Z111" s="313"/>
      <c r="AA111" s="313"/>
      <c r="AB111" s="313"/>
      <c r="AC111" s="313"/>
      <c r="AD111" s="313"/>
      <c r="AE111" s="313"/>
      <c r="AF111" s="313"/>
      <c r="AG111" s="313"/>
      <c r="AH111" s="313"/>
      <c r="AI111" s="313"/>
      <c r="AJ111" s="313"/>
      <c r="AK111" s="313"/>
      <c r="AL111" s="313"/>
      <c r="AM111" s="313"/>
      <c r="AN111" s="313"/>
      <c r="AO111" s="313"/>
      <c r="AP111" s="313"/>
      <c r="AQ111" s="313"/>
      <c r="AR111" s="313"/>
      <c r="AS111" s="313"/>
      <c r="AT111" s="313"/>
      <c r="AU111" s="313"/>
      <c r="AV111" s="313"/>
      <c r="AW111" s="313"/>
      <c r="AX111" s="313"/>
      <c r="AY111" s="313"/>
      <c r="AZ111" s="313"/>
      <c r="BA111" s="313"/>
      <c r="BB111" s="313"/>
      <c r="BC111" s="313"/>
      <c r="BD111" s="313"/>
      <c r="BE111" s="313"/>
      <c r="BF111" s="313">
        <v>9078.7794640429183</v>
      </c>
      <c r="BG111" s="313">
        <v>9540.3111088232545</v>
      </c>
      <c r="BH111" s="313">
        <v>9850.4335821429286</v>
      </c>
      <c r="BI111" s="313">
        <v>10292.873882968677</v>
      </c>
      <c r="BJ111" s="313">
        <v>10717.089892192742</v>
      </c>
      <c r="BK111" s="313">
        <v>11416.236986075241</v>
      </c>
      <c r="BL111" s="313">
        <v>11751.676528839236</v>
      </c>
      <c r="BM111" s="313">
        <v>12620.463972561767</v>
      </c>
      <c r="BN111" s="313">
        <v>12816.98061182068</v>
      </c>
      <c r="BO111" s="313">
        <v>12949.259213416866</v>
      </c>
      <c r="BP111" s="313">
        <v>13235.706545822695</v>
      </c>
      <c r="BQ111" s="313">
        <v>13034.657187727125</v>
      </c>
      <c r="BR111" s="313">
        <v>13401.789742363213</v>
      </c>
      <c r="BS111" s="313">
        <v>13079.099004468648</v>
      </c>
      <c r="BT111" s="313">
        <v>12832.946163888946</v>
      </c>
      <c r="BU111" s="313">
        <v>12557.327906713781</v>
      </c>
      <c r="BV111" s="313">
        <v>12347.696882117005</v>
      </c>
      <c r="BW111" s="313">
        <v>12809.686785752168</v>
      </c>
      <c r="BX111" s="313">
        <v>12009.302786703052</v>
      </c>
      <c r="BY111" s="313">
        <v>12158.460824426753</v>
      </c>
      <c r="BZ111" s="313">
        <v>12153.007565242229</v>
      </c>
      <c r="CA111" s="313">
        <v>13393.253493467211</v>
      </c>
      <c r="CB111" s="313">
        <v>14619.453711244139</v>
      </c>
      <c r="CC111" s="313">
        <v>15171.312711269968</v>
      </c>
      <c r="CD111" s="313">
        <v>15776.198849010136</v>
      </c>
      <c r="CE111" s="313">
        <v>15869.532651773474</v>
      </c>
      <c r="CF111" s="313">
        <v>16273.282811288564</v>
      </c>
      <c r="CG111" s="320">
        <v>17048.604136454422</v>
      </c>
    </row>
    <row r="112" spans="1:85" ht="20.149999999999999" customHeight="1" x14ac:dyDescent="0.35">
      <c r="A112" s="316"/>
      <c r="B112" s="200" t="s">
        <v>597</v>
      </c>
      <c r="C112" s="318"/>
      <c r="D112" s="313"/>
      <c r="E112" s="313"/>
      <c r="F112" s="313"/>
      <c r="G112" s="313"/>
      <c r="H112" s="313"/>
      <c r="I112" s="313"/>
      <c r="J112" s="313"/>
      <c r="K112" s="313"/>
      <c r="L112" s="313"/>
      <c r="M112" s="313"/>
      <c r="N112" s="313"/>
      <c r="O112" s="313"/>
      <c r="P112" s="313"/>
      <c r="Q112" s="313"/>
      <c r="R112" s="313"/>
      <c r="S112" s="313"/>
      <c r="T112" s="313"/>
      <c r="U112" s="313"/>
      <c r="V112" s="313"/>
      <c r="W112" s="313"/>
      <c r="X112" s="313"/>
      <c r="Y112" s="313"/>
      <c r="Z112" s="313"/>
      <c r="AA112" s="313"/>
      <c r="AB112" s="313"/>
      <c r="AC112" s="313"/>
      <c r="AD112" s="313"/>
      <c r="AE112" s="313"/>
      <c r="AF112" s="313"/>
      <c r="AG112" s="313"/>
      <c r="AH112" s="313"/>
      <c r="AI112" s="313"/>
      <c r="AJ112" s="313"/>
      <c r="AK112" s="313"/>
      <c r="AL112" s="313"/>
      <c r="AM112" s="313"/>
      <c r="AN112" s="313"/>
      <c r="AO112" s="313"/>
      <c r="AP112" s="313"/>
      <c r="AQ112" s="313"/>
      <c r="AR112" s="313"/>
      <c r="AS112" s="313"/>
      <c r="AT112" s="313"/>
      <c r="AU112" s="313"/>
      <c r="AV112" s="313"/>
      <c r="AW112" s="313"/>
      <c r="AX112" s="313"/>
      <c r="AY112" s="313"/>
      <c r="AZ112" s="313"/>
      <c r="BA112" s="313"/>
      <c r="BB112" s="313"/>
      <c r="BC112" s="313"/>
      <c r="BD112" s="313"/>
      <c r="BE112" s="313"/>
      <c r="BF112" s="313">
        <v>9004.2776922502926</v>
      </c>
      <c r="BG112" s="313">
        <v>9482.7965986746385</v>
      </c>
      <c r="BH112" s="313">
        <v>9791.1322765379609</v>
      </c>
      <c r="BI112" s="313">
        <v>10239.285144693937</v>
      </c>
      <c r="BJ112" s="313">
        <v>10659.547389916077</v>
      </c>
      <c r="BK112" s="313">
        <v>11352.70876535022</v>
      </c>
      <c r="BL112" s="313">
        <v>11686.888934866307</v>
      </c>
      <c r="BM112" s="313">
        <v>12553.715092232804</v>
      </c>
      <c r="BN112" s="313">
        <v>12755.459469587966</v>
      </c>
      <c r="BO112" s="313">
        <v>12894.20500488962</v>
      </c>
      <c r="BP112" s="313">
        <v>13177.140038413527</v>
      </c>
      <c r="BQ112" s="313">
        <v>12975.289638964174</v>
      </c>
      <c r="BR112" s="313">
        <v>13345.30015031822</v>
      </c>
      <c r="BS112" s="313">
        <v>13026.601610096392</v>
      </c>
      <c r="BT112" s="313">
        <v>12783.634698715172</v>
      </c>
      <c r="BU112" s="313">
        <v>12510.561343846965</v>
      </c>
      <c r="BV112" s="313">
        <v>12310.830692823371</v>
      </c>
      <c r="BW112" s="313">
        <v>12775.112951805144</v>
      </c>
      <c r="BX112" s="313">
        <v>11976.364120283839</v>
      </c>
      <c r="BY112" s="313">
        <v>12121.761826787129</v>
      </c>
      <c r="BZ112" s="313">
        <v>12118.498593652545</v>
      </c>
      <c r="CA112" s="313">
        <v>13358.290474856392</v>
      </c>
      <c r="CB112" s="313">
        <v>14579.857932650028</v>
      </c>
      <c r="CC112" s="313">
        <v>15129.508326936613</v>
      </c>
      <c r="CD112" s="313">
        <v>15734.798115776719</v>
      </c>
      <c r="CE112" s="313">
        <v>15831.887009816681</v>
      </c>
      <c r="CF112" s="313">
        <v>16236.263473085139</v>
      </c>
      <c r="CG112" s="320">
        <v>17009.809698676752</v>
      </c>
    </row>
    <row r="113" spans="1:85" ht="20.149999999999999" customHeight="1" x14ac:dyDescent="0.35">
      <c r="A113" s="316"/>
      <c r="B113" s="327" t="s">
        <v>642</v>
      </c>
      <c r="C113" s="318"/>
      <c r="D113" s="313"/>
      <c r="E113" s="313"/>
      <c r="F113" s="313"/>
      <c r="G113" s="313"/>
      <c r="H113" s="313"/>
      <c r="I113" s="313"/>
      <c r="J113" s="313"/>
      <c r="K113" s="313"/>
      <c r="L113" s="313"/>
      <c r="M113" s="313"/>
      <c r="N113" s="313"/>
      <c r="O113" s="313"/>
      <c r="P113" s="313"/>
      <c r="Q113" s="313"/>
      <c r="R113" s="313"/>
      <c r="S113" s="313"/>
      <c r="T113" s="313"/>
      <c r="U113" s="313"/>
      <c r="V113" s="313"/>
      <c r="W113" s="313"/>
      <c r="X113" s="313"/>
      <c r="Y113" s="313"/>
      <c r="Z113" s="313"/>
      <c r="AA113" s="313"/>
      <c r="AB113" s="313"/>
      <c r="AC113" s="313"/>
      <c r="AD113" s="313"/>
      <c r="AE113" s="313"/>
      <c r="AF113" s="313"/>
      <c r="AG113" s="313"/>
      <c r="AH113" s="313"/>
      <c r="AI113" s="313"/>
      <c r="AJ113" s="313"/>
      <c r="AK113" s="313"/>
      <c r="AL113" s="313"/>
      <c r="AM113" s="313"/>
      <c r="AN113" s="313"/>
      <c r="AO113" s="313"/>
      <c r="AP113" s="313"/>
      <c r="AQ113" s="313"/>
      <c r="AR113" s="313"/>
      <c r="AS113" s="313"/>
      <c r="AT113" s="313"/>
      <c r="AU113" s="313"/>
      <c r="AV113" s="313"/>
      <c r="AW113" s="313"/>
      <c r="AX113" s="313"/>
      <c r="AY113" s="313"/>
      <c r="AZ113" s="313"/>
      <c r="BA113" s="313"/>
      <c r="BB113" s="313"/>
      <c r="BC113" s="313"/>
      <c r="BD113" s="313"/>
      <c r="BE113" s="313"/>
      <c r="BF113" s="313">
        <v>74.501771792625519</v>
      </c>
      <c r="BG113" s="313">
        <v>57.514510148614455</v>
      </c>
      <c r="BH113" s="313">
        <v>59.301305604967972</v>
      </c>
      <c r="BI113" s="313">
        <v>53.588738274739988</v>
      </c>
      <c r="BJ113" s="313">
        <v>57.542502276666696</v>
      </c>
      <c r="BK113" s="313">
        <v>63.528220725020432</v>
      </c>
      <c r="BL113" s="313">
        <v>64.787593972928832</v>
      </c>
      <c r="BM113" s="313">
        <v>66.748880328962699</v>
      </c>
      <c r="BN113" s="313">
        <v>61.521142232714148</v>
      </c>
      <c r="BO113" s="313">
        <v>55.05420852724685</v>
      </c>
      <c r="BP113" s="313">
        <v>58.566507409170306</v>
      </c>
      <c r="BQ113" s="313">
        <v>59.367548762950314</v>
      </c>
      <c r="BR113" s="313">
        <v>56.489592044992598</v>
      </c>
      <c r="BS113" s="313">
        <v>52.497394372257332</v>
      </c>
      <c r="BT113" s="313">
        <v>49.311465173774266</v>
      </c>
      <c r="BU113" s="313">
        <v>46.766562866818219</v>
      </c>
      <c r="BV113" s="313">
        <v>36.866189293635585</v>
      </c>
      <c r="BW113" s="313">
        <v>34.573833947023374</v>
      </c>
      <c r="BX113" s="313">
        <v>32.938666419213149</v>
      </c>
      <c r="BY113" s="313">
        <v>36.698997639621375</v>
      </c>
      <c r="BZ113" s="313">
        <v>34.508971589685963</v>
      </c>
      <c r="CA113" s="313">
        <v>34.96301861081848</v>
      </c>
      <c r="CB113" s="313">
        <v>39.595778594112438</v>
      </c>
      <c r="CC113" s="313">
        <v>41.804384333354932</v>
      </c>
      <c r="CD113" s="313">
        <v>41.400733233416169</v>
      </c>
      <c r="CE113" s="313">
        <v>37.645641956795281</v>
      </c>
      <c r="CF113" s="313">
        <v>37.019338203425633</v>
      </c>
      <c r="CG113" s="314">
        <v>38.794437777669458</v>
      </c>
    </row>
    <row r="114" spans="1:85" ht="15.5" x14ac:dyDescent="0.35">
      <c r="A114" s="316"/>
      <c r="B114" s="325" t="s">
        <v>381</v>
      </c>
      <c r="C114" s="318"/>
      <c r="D114" s="313"/>
      <c r="E114" s="313"/>
      <c r="F114" s="313"/>
      <c r="G114" s="313"/>
      <c r="H114" s="313"/>
      <c r="I114" s="313"/>
      <c r="J114" s="313"/>
      <c r="K114" s="313"/>
      <c r="L114" s="313"/>
      <c r="M114" s="313"/>
      <c r="N114" s="313"/>
      <c r="O114" s="313"/>
      <c r="P114" s="313"/>
      <c r="Q114" s="313"/>
      <c r="R114" s="313"/>
      <c r="S114" s="313"/>
      <c r="T114" s="313"/>
      <c r="U114" s="313"/>
      <c r="V114" s="313"/>
      <c r="W114" s="313"/>
      <c r="X114" s="313"/>
      <c r="Y114" s="313"/>
      <c r="Z114" s="313"/>
      <c r="AA114" s="313"/>
      <c r="AB114" s="313"/>
      <c r="AC114" s="313"/>
      <c r="AD114" s="313"/>
      <c r="AE114" s="313"/>
      <c r="AF114" s="313"/>
      <c r="AG114" s="313"/>
      <c r="AH114" s="313"/>
      <c r="AI114" s="313"/>
      <c r="AJ114" s="313"/>
      <c r="AK114" s="313"/>
      <c r="AL114" s="313"/>
      <c r="AM114" s="313"/>
      <c r="AN114" s="313"/>
      <c r="AO114" s="313"/>
      <c r="AP114" s="313"/>
      <c r="AQ114" s="313"/>
      <c r="AR114" s="313"/>
      <c r="AS114" s="313"/>
      <c r="AT114" s="313"/>
      <c r="AU114" s="313"/>
      <c r="AV114" s="313"/>
      <c r="AW114" s="313"/>
      <c r="AX114" s="313"/>
      <c r="AY114" s="313"/>
      <c r="AZ114" s="313"/>
      <c r="BA114" s="313"/>
      <c r="BB114" s="313"/>
      <c r="BC114" s="313"/>
      <c r="BD114" s="313"/>
      <c r="BE114" s="313"/>
      <c r="BF114" s="313">
        <v>74.501771792625519</v>
      </c>
      <c r="BG114" s="313">
        <v>57.514510148614455</v>
      </c>
      <c r="BH114" s="313">
        <v>59.301305604967972</v>
      </c>
      <c r="BI114" s="313">
        <v>53.588738274739988</v>
      </c>
      <c r="BJ114" s="313">
        <v>57.542502276666696</v>
      </c>
      <c r="BK114" s="313">
        <v>63.528220725020432</v>
      </c>
      <c r="BL114" s="313">
        <v>64.787593972928832</v>
      </c>
      <c r="BM114" s="313">
        <v>66.748880328962699</v>
      </c>
      <c r="BN114" s="313">
        <v>61.521142232714148</v>
      </c>
      <c r="BO114" s="313">
        <v>55.05420852724685</v>
      </c>
      <c r="BP114" s="313">
        <v>58.566507409170306</v>
      </c>
      <c r="BQ114" s="313">
        <v>59.367548762950314</v>
      </c>
      <c r="BR114" s="313">
        <v>56.489592044992598</v>
      </c>
      <c r="BS114" s="313">
        <v>52.497394372257332</v>
      </c>
      <c r="BT114" s="313">
        <v>49.311465173774266</v>
      </c>
      <c r="BU114" s="313">
        <v>46.766562866818219</v>
      </c>
      <c r="BV114" s="313">
        <v>36.866189293635585</v>
      </c>
      <c r="BW114" s="313">
        <v>34.573833947023374</v>
      </c>
      <c r="BX114" s="313">
        <v>32.938666419213149</v>
      </c>
      <c r="BY114" s="313">
        <v>36.698997639621375</v>
      </c>
      <c r="BZ114" s="313">
        <v>34.508971589685963</v>
      </c>
      <c r="CA114" s="313">
        <v>34.96301861081848</v>
      </c>
      <c r="CB114" s="313">
        <v>39.595778594112438</v>
      </c>
      <c r="CC114" s="313">
        <v>41.804384333354932</v>
      </c>
      <c r="CD114" s="313">
        <v>41.400733233416169</v>
      </c>
      <c r="CE114" s="313">
        <v>37.645641956795281</v>
      </c>
      <c r="CF114" s="313">
        <v>37.019338203425633</v>
      </c>
      <c r="CG114" s="314">
        <v>38.794437777669458</v>
      </c>
    </row>
    <row r="115" spans="1:85" ht="32.5" customHeight="1" x14ac:dyDescent="0.35">
      <c r="A115" s="316"/>
      <c r="B115" s="286" t="s">
        <v>602</v>
      </c>
      <c r="C115" s="318"/>
      <c r="D115" s="313"/>
      <c r="E115" s="313"/>
      <c r="F115" s="313"/>
      <c r="G115" s="313"/>
      <c r="H115" s="313"/>
      <c r="I115" s="313"/>
      <c r="J115" s="313"/>
      <c r="K115" s="313"/>
      <c r="L115" s="313"/>
      <c r="M115" s="313"/>
      <c r="N115" s="313"/>
      <c r="O115" s="313"/>
      <c r="P115" s="313"/>
      <c r="Q115" s="313"/>
      <c r="R115" s="313"/>
      <c r="S115" s="313"/>
      <c r="T115" s="313"/>
      <c r="U115" s="313"/>
      <c r="V115" s="313"/>
      <c r="W115" s="313"/>
      <c r="X115" s="313"/>
      <c r="Y115" s="313"/>
      <c r="Z115" s="313"/>
      <c r="AA115" s="313"/>
      <c r="AB115" s="313"/>
      <c r="AC115" s="313"/>
      <c r="AD115" s="313"/>
      <c r="AE115" s="313"/>
      <c r="AF115" s="313"/>
      <c r="AG115" s="313"/>
      <c r="AH115" s="312"/>
      <c r="AI115" s="312"/>
      <c r="AJ115" s="312"/>
      <c r="AK115" s="312"/>
      <c r="AL115" s="312"/>
      <c r="AM115" s="312"/>
      <c r="AN115" s="312"/>
      <c r="AO115" s="312"/>
      <c r="AP115" s="312"/>
      <c r="AQ115" s="312"/>
      <c r="AR115" s="312"/>
      <c r="AS115" s="312"/>
      <c r="AT115" s="312"/>
      <c r="AU115" s="312"/>
      <c r="AV115" s="312"/>
      <c r="AW115" s="312"/>
      <c r="AX115" s="312"/>
      <c r="AY115" s="312"/>
      <c r="AZ115" s="312"/>
      <c r="BA115" s="312"/>
      <c r="BB115" s="312"/>
      <c r="BC115" s="312"/>
      <c r="BD115" s="312"/>
      <c r="BE115" s="312"/>
      <c r="BF115" s="312">
        <v>46528.056516924582</v>
      </c>
      <c r="BG115" s="312">
        <v>46873.811160875404</v>
      </c>
      <c r="BH115" s="312">
        <v>46455.348552458279</v>
      </c>
      <c r="BI115" s="312">
        <v>46814.218727893778</v>
      </c>
      <c r="BJ115" s="312">
        <v>47327.564666159175</v>
      </c>
      <c r="BK115" s="312">
        <v>49152.142423029596</v>
      </c>
      <c r="BL115" s="312">
        <v>50375.257271793147</v>
      </c>
      <c r="BM115" s="312">
        <v>54053.860876541818</v>
      </c>
      <c r="BN115" s="312">
        <v>54846.805449753345</v>
      </c>
      <c r="BO115" s="312">
        <v>56138.752107319982</v>
      </c>
      <c r="BP115" s="312">
        <v>57576.642220686714</v>
      </c>
      <c r="BQ115" s="312">
        <v>57760.632995334192</v>
      </c>
      <c r="BR115" s="312">
        <v>61294.789135339459</v>
      </c>
      <c r="BS115" s="312">
        <v>64010.702552725823</v>
      </c>
      <c r="BT115" s="312">
        <v>63832.246940699086</v>
      </c>
      <c r="BU115" s="312">
        <v>65565.715524392843</v>
      </c>
      <c r="BV115" s="312">
        <v>66201.824271482241</v>
      </c>
      <c r="BW115" s="312">
        <v>67864.254248618847</v>
      </c>
      <c r="BX115" s="312">
        <v>69542.458782390953</v>
      </c>
      <c r="BY115" s="312">
        <v>74811.029038822162</v>
      </c>
      <c r="BZ115" s="312">
        <v>78145.316669474545</v>
      </c>
      <c r="CA115" s="312">
        <v>86615.488401444207</v>
      </c>
      <c r="CB115" s="312">
        <v>92762.792491220229</v>
      </c>
      <c r="CC115" s="312">
        <v>96346.901468337266</v>
      </c>
      <c r="CD115" s="312">
        <v>101610.20668818237</v>
      </c>
      <c r="CE115" s="312">
        <v>103604.91731833696</v>
      </c>
      <c r="CF115" s="312">
        <v>105668.10548619366</v>
      </c>
      <c r="CG115" s="328">
        <v>108567.28387078496</v>
      </c>
    </row>
    <row r="116" spans="1:85" ht="29.5" customHeight="1" x14ac:dyDescent="0.35">
      <c r="A116" s="316"/>
      <c r="B116" s="311" t="s">
        <v>634</v>
      </c>
      <c r="C116" s="318"/>
      <c r="D116" s="313"/>
      <c r="E116" s="313"/>
      <c r="F116" s="313"/>
      <c r="G116" s="313"/>
      <c r="H116" s="313"/>
      <c r="I116" s="313"/>
      <c r="J116" s="313"/>
      <c r="K116" s="313"/>
      <c r="L116" s="313"/>
      <c r="M116" s="313"/>
      <c r="N116" s="313"/>
      <c r="O116" s="313"/>
      <c r="P116" s="313"/>
      <c r="Q116" s="313"/>
      <c r="R116" s="313"/>
      <c r="S116" s="313"/>
      <c r="T116" s="313"/>
      <c r="U116" s="313"/>
      <c r="V116" s="313"/>
      <c r="W116" s="313"/>
      <c r="X116" s="313"/>
      <c r="Y116" s="313"/>
      <c r="Z116" s="313"/>
      <c r="AA116" s="313"/>
      <c r="AB116" s="313"/>
      <c r="AC116" s="313"/>
      <c r="AD116" s="313"/>
      <c r="AE116" s="313"/>
      <c r="AF116" s="313"/>
      <c r="AG116" s="313"/>
      <c r="AH116" s="313"/>
      <c r="AI116" s="313"/>
      <c r="AJ116" s="313"/>
      <c r="AK116" s="313"/>
      <c r="AL116" s="313"/>
      <c r="AM116" s="313"/>
      <c r="AN116" s="313"/>
      <c r="AO116" s="313"/>
      <c r="AP116" s="313"/>
      <c r="AQ116" s="313"/>
      <c r="AR116" s="313"/>
      <c r="AS116" s="313"/>
      <c r="AT116" s="313"/>
      <c r="AU116" s="313"/>
      <c r="AV116" s="313"/>
      <c r="AW116" s="313"/>
      <c r="AX116" s="313"/>
      <c r="AY116" s="313"/>
      <c r="AZ116" s="313"/>
      <c r="BA116" s="313"/>
      <c r="BB116" s="313"/>
      <c r="BC116" s="313"/>
      <c r="BD116" s="313"/>
      <c r="BE116" s="313"/>
      <c r="BF116" s="313">
        <v>1243.4230639583056</v>
      </c>
      <c r="BG116" s="313">
        <v>1267.0931004132156</v>
      </c>
      <c r="BH116" s="313">
        <v>1306.4161020344952</v>
      </c>
      <c r="BI116" s="313">
        <v>1396.3608154456699</v>
      </c>
      <c r="BJ116" s="313">
        <v>1432.9617752876281</v>
      </c>
      <c r="BK116" s="313">
        <v>1498.1109941840082</v>
      </c>
      <c r="BL116" s="313">
        <v>1540.6935838390384</v>
      </c>
      <c r="BM116" s="313">
        <v>1641.6439150704455</v>
      </c>
      <c r="BN116" s="313">
        <v>1651.8611642792503</v>
      </c>
      <c r="BO116" s="313">
        <v>1751.6097825569952</v>
      </c>
      <c r="BP116" s="313">
        <v>1821.3349444134219</v>
      </c>
      <c r="BQ116" s="313">
        <v>1883.204636218675</v>
      </c>
      <c r="BR116" s="313">
        <v>2184.7527295676587</v>
      </c>
      <c r="BS116" s="313">
        <v>2317.9307659090387</v>
      </c>
      <c r="BT116" s="313">
        <v>2344.1401442035499</v>
      </c>
      <c r="BU116" s="313">
        <v>2390.7619943625518</v>
      </c>
      <c r="BV116" s="313">
        <v>2518.5924354070426</v>
      </c>
      <c r="BW116" s="313">
        <v>2677.1408016693144</v>
      </c>
      <c r="BX116" s="313">
        <v>2696.3588609196959</v>
      </c>
      <c r="BY116" s="313">
        <v>2954.6481617785157</v>
      </c>
      <c r="BZ116" s="313">
        <v>3323.4046526643979</v>
      </c>
      <c r="CA116" s="313">
        <v>3999.3636680113432</v>
      </c>
      <c r="CB116" s="313">
        <v>4642.972616025746</v>
      </c>
      <c r="CC116" s="313">
        <v>5078.3525818854541</v>
      </c>
      <c r="CD116" s="313">
        <v>5553.0146262820072</v>
      </c>
      <c r="CE116" s="313">
        <v>5922.0996584967388</v>
      </c>
      <c r="CF116" s="313">
        <v>6239.7345621590503</v>
      </c>
      <c r="CG116" s="314">
        <v>6535.454226115713</v>
      </c>
    </row>
    <row r="117" spans="1:85" ht="20.149999999999999" customHeight="1" x14ac:dyDescent="0.35">
      <c r="A117" s="316"/>
      <c r="B117" s="254" t="s">
        <v>603</v>
      </c>
      <c r="C117" s="318"/>
      <c r="D117" s="313"/>
      <c r="E117" s="313"/>
      <c r="F117" s="313"/>
      <c r="G117" s="313"/>
      <c r="H117" s="313"/>
      <c r="I117" s="313"/>
      <c r="J117" s="313"/>
      <c r="K117" s="313"/>
      <c r="L117" s="313"/>
      <c r="M117" s="313"/>
      <c r="N117" s="313"/>
      <c r="O117" s="313"/>
      <c r="P117" s="313"/>
      <c r="Q117" s="313"/>
      <c r="R117" s="313"/>
      <c r="S117" s="313"/>
      <c r="T117" s="313"/>
      <c r="U117" s="313"/>
      <c r="V117" s="313"/>
      <c r="W117" s="313"/>
      <c r="X117" s="313"/>
      <c r="Y117" s="313"/>
      <c r="Z117" s="313"/>
      <c r="AA117" s="313"/>
      <c r="AB117" s="313"/>
      <c r="AC117" s="313"/>
      <c r="AD117" s="313"/>
      <c r="AE117" s="313"/>
      <c r="AF117" s="313"/>
      <c r="AG117" s="313"/>
      <c r="AH117" s="313"/>
      <c r="AI117" s="313"/>
      <c r="AJ117" s="313"/>
      <c r="AK117" s="313"/>
      <c r="AL117" s="313"/>
      <c r="AM117" s="313"/>
      <c r="AN117" s="313"/>
      <c r="AO117" s="313"/>
      <c r="AP117" s="313"/>
      <c r="AQ117" s="313"/>
      <c r="AR117" s="313"/>
      <c r="AS117" s="313"/>
      <c r="AT117" s="313"/>
      <c r="AU117" s="313"/>
      <c r="AV117" s="313"/>
      <c r="AW117" s="313"/>
      <c r="AX117" s="313"/>
      <c r="AY117" s="313"/>
      <c r="AZ117" s="313"/>
      <c r="BA117" s="313"/>
      <c r="BB117" s="313"/>
      <c r="BC117" s="313"/>
      <c r="BD117" s="313"/>
      <c r="BE117" s="313"/>
      <c r="BF117" s="313">
        <v>1243.4230639583056</v>
      </c>
      <c r="BG117" s="313">
        <v>1267.0931004132156</v>
      </c>
      <c r="BH117" s="313">
        <v>1306.4161020344952</v>
      </c>
      <c r="BI117" s="313">
        <v>1396.3608154456699</v>
      </c>
      <c r="BJ117" s="313">
        <v>1432.9617752876281</v>
      </c>
      <c r="BK117" s="313">
        <v>1498.1109941840082</v>
      </c>
      <c r="BL117" s="313">
        <v>1540.6935838390384</v>
      </c>
      <c r="BM117" s="313">
        <v>1641.6439150704455</v>
      </c>
      <c r="BN117" s="313">
        <v>1651.8611642792503</v>
      </c>
      <c r="BO117" s="313">
        <v>1751.6097825569952</v>
      </c>
      <c r="BP117" s="313">
        <v>1821.3349444134219</v>
      </c>
      <c r="BQ117" s="313">
        <v>1883.204636218675</v>
      </c>
      <c r="BR117" s="313">
        <v>2184.7527295676587</v>
      </c>
      <c r="BS117" s="313">
        <v>2317.9307659090387</v>
      </c>
      <c r="BT117" s="313">
        <v>2344.1401442035499</v>
      </c>
      <c r="BU117" s="313">
        <v>2390.7619943625518</v>
      </c>
      <c r="BV117" s="313">
        <v>2518.5924354070426</v>
      </c>
      <c r="BW117" s="313">
        <v>2677.1408016693144</v>
      </c>
      <c r="BX117" s="313">
        <v>2696.3588609196959</v>
      </c>
      <c r="BY117" s="313">
        <v>2954.6481617785157</v>
      </c>
      <c r="BZ117" s="313">
        <v>3208.4165717940323</v>
      </c>
      <c r="CA117" s="313">
        <v>3883.7301182872407</v>
      </c>
      <c r="CB117" s="313">
        <v>4642.9232195902377</v>
      </c>
      <c r="CC117" s="313">
        <v>5078.3525818854541</v>
      </c>
      <c r="CD117" s="313">
        <v>5553.0146262820072</v>
      </c>
      <c r="CE117" s="313">
        <v>5922.0996584967388</v>
      </c>
      <c r="CF117" s="313">
        <v>6239.7345621590503</v>
      </c>
      <c r="CG117" s="314">
        <v>6535.454226115713</v>
      </c>
    </row>
    <row r="118" spans="1:85" ht="20.149999999999999" customHeight="1" x14ac:dyDescent="0.35">
      <c r="A118" s="316"/>
      <c r="B118" s="327" t="s">
        <v>619</v>
      </c>
      <c r="C118" s="318"/>
      <c r="D118" s="313"/>
      <c r="E118" s="313"/>
      <c r="F118" s="313"/>
      <c r="G118" s="313"/>
      <c r="H118" s="313"/>
      <c r="I118" s="313"/>
      <c r="J118" s="313"/>
      <c r="K118" s="313"/>
      <c r="L118" s="313"/>
      <c r="M118" s="313"/>
      <c r="N118" s="313"/>
      <c r="O118" s="313"/>
      <c r="P118" s="313"/>
      <c r="Q118" s="313"/>
      <c r="R118" s="313"/>
      <c r="S118" s="313"/>
      <c r="T118" s="313"/>
      <c r="U118" s="313"/>
      <c r="V118" s="313"/>
      <c r="W118" s="313"/>
      <c r="X118" s="313"/>
      <c r="Y118" s="313"/>
      <c r="Z118" s="313"/>
      <c r="AA118" s="313"/>
      <c r="AB118" s="313"/>
      <c r="AC118" s="313"/>
      <c r="AD118" s="313"/>
      <c r="AE118" s="313"/>
      <c r="AF118" s="313"/>
      <c r="AG118" s="313"/>
      <c r="AH118" s="313"/>
      <c r="AI118" s="313"/>
      <c r="AJ118" s="313"/>
      <c r="AK118" s="313"/>
      <c r="AL118" s="313"/>
      <c r="AM118" s="313"/>
      <c r="AN118" s="313"/>
      <c r="AO118" s="313"/>
      <c r="AP118" s="313"/>
      <c r="AQ118" s="313"/>
      <c r="AR118" s="313"/>
      <c r="AS118" s="313"/>
      <c r="AT118" s="313"/>
      <c r="AU118" s="313"/>
      <c r="AV118" s="313"/>
      <c r="AW118" s="313"/>
      <c r="AX118" s="313"/>
      <c r="AY118" s="313"/>
      <c r="AZ118" s="313"/>
      <c r="BA118" s="313"/>
      <c r="BB118" s="313"/>
      <c r="BC118" s="313"/>
      <c r="BD118" s="313"/>
      <c r="BE118" s="313"/>
      <c r="BF118" s="313">
        <v>0</v>
      </c>
      <c r="BG118" s="313">
        <v>0</v>
      </c>
      <c r="BH118" s="313">
        <v>0</v>
      </c>
      <c r="BI118" s="313">
        <v>0</v>
      </c>
      <c r="BJ118" s="313">
        <v>0</v>
      </c>
      <c r="BK118" s="313">
        <v>0</v>
      </c>
      <c r="BL118" s="313">
        <v>0</v>
      </c>
      <c r="BM118" s="313">
        <v>0</v>
      </c>
      <c r="BN118" s="313">
        <v>0</v>
      </c>
      <c r="BO118" s="313">
        <v>0</v>
      </c>
      <c r="BP118" s="313">
        <v>0</v>
      </c>
      <c r="BQ118" s="313">
        <v>0</v>
      </c>
      <c r="BR118" s="313">
        <v>0</v>
      </c>
      <c r="BS118" s="313">
        <v>0</v>
      </c>
      <c r="BT118" s="313">
        <v>0</v>
      </c>
      <c r="BU118" s="313">
        <v>0</v>
      </c>
      <c r="BV118" s="313">
        <v>0</v>
      </c>
      <c r="BW118" s="313">
        <v>0</v>
      </c>
      <c r="BX118" s="313">
        <v>0</v>
      </c>
      <c r="BY118" s="313">
        <v>0</v>
      </c>
      <c r="BZ118" s="313">
        <v>114.98808087036547</v>
      </c>
      <c r="CA118" s="313">
        <v>115.63354972410229</v>
      </c>
      <c r="CB118" s="313">
        <v>4.9396435508460144E-2</v>
      </c>
      <c r="CC118" s="313">
        <v>0</v>
      </c>
      <c r="CD118" s="313">
        <v>0</v>
      </c>
      <c r="CE118" s="313">
        <v>0</v>
      </c>
      <c r="CF118" s="313">
        <v>0</v>
      </c>
      <c r="CG118" s="314">
        <v>0</v>
      </c>
    </row>
    <row r="119" spans="1:85" ht="29.5" customHeight="1" x14ac:dyDescent="0.35">
      <c r="A119" s="316"/>
      <c r="B119" s="311" t="s">
        <v>636</v>
      </c>
      <c r="C119" s="318"/>
      <c r="D119" s="313"/>
      <c r="E119" s="313"/>
      <c r="F119" s="313"/>
      <c r="G119" s="313"/>
      <c r="H119" s="313"/>
      <c r="I119" s="313"/>
      <c r="J119" s="313"/>
      <c r="K119" s="313"/>
      <c r="L119" s="313"/>
      <c r="M119" s="313"/>
      <c r="N119" s="313"/>
      <c r="O119" s="313"/>
      <c r="P119" s="313"/>
      <c r="Q119" s="313"/>
      <c r="R119" s="313"/>
      <c r="S119" s="313"/>
      <c r="T119" s="313"/>
      <c r="U119" s="313"/>
      <c r="V119" s="313"/>
      <c r="W119" s="313"/>
      <c r="X119" s="313"/>
      <c r="Y119" s="313"/>
      <c r="Z119" s="313"/>
      <c r="AA119" s="313"/>
      <c r="AB119" s="313"/>
      <c r="AC119" s="313"/>
      <c r="AD119" s="313"/>
      <c r="AE119" s="313"/>
      <c r="AF119" s="313"/>
      <c r="AG119" s="313"/>
      <c r="AH119" s="313"/>
      <c r="AI119" s="313"/>
      <c r="AJ119" s="313"/>
      <c r="AK119" s="313"/>
      <c r="AL119" s="313"/>
      <c r="AM119" s="313"/>
      <c r="AN119" s="313"/>
      <c r="AO119" s="313"/>
      <c r="AP119" s="313"/>
      <c r="AQ119" s="313"/>
      <c r="AR119" s="313"/>
      <c r="AS119" s="313"/>
      <c r="AT119" s="313"/>
      <c r="AU119" s="313"/>
      <c r="AV119" s="313"/>
      <c r="AW119" s="313"/>
      <c r="AX119" s="313"/>
      <c r="AY119" s="313"/>
      <c r="AZ119" s="313"/>
      <c r="BA119" s="313"/>
      <c r="BB119" s="313"/>
      <c r="BC119" s="313"/>
      <c r="BD119" s="313"/>
      <c r="BE119" s="313"/>
      <c r="BF119" s="313">
        <v>35638.152994286378</v>
      </c>
      <c r="BG119" s="313">
        <v>35533.221115787645</v>
      </c>
      <c r="BH119" s="313">
        <v>34748.239665139416</v>
      </c>
      <c r="BI119" s="313">
        <v>34583.417320772423</v>
      </c>
      <c r="BJ119" s="313">
        <v>34633.567048047255</v>
      </c>
      <c r="BK119" s="313">
        <v>35660.409615697456</v>
      </c>
      <c r="BL119" s="313">
        <v>36383.925835608381</v>
      </c>
      <c r="BM119" s="313">
        <v>39063.976838455455</v>
      </c>
      <c r="BN119" s="313">
        <v>39659.668654444526</v>
      </c>
      <c r="BO119" s="313">
        <v>40719.286294833961</v>
      </c>
      <c r="BP119" s="313">
        <v>41780.341041518419</v>
      </c>
      <c r="BQ119" s="313">
        <v>42100.378088901569</v>
      </c>
      <c r="BR119" s="313">
        <v>44919.022838781661</v>
      </c>
      <c r="BS119" s="313">
        <v>47813.374672752478</v>
      </c>
      <c r="BT119" s="313">
        <v>47928.742217174731</v>
      </c>
      <c r="BU119" s="313">
        <v>49900.270116127271</v>
      </c>
      <c r="BV119" s="313">
        <v>50631.417750451423</v>
      </c>
      <c r="BW119" s="313">
        <v>51695.122696458937</v>
      </c>
      <c r="BX119" s="313">
        <v>54222.314817206439</v>
      </c>
      <c r="BY119" s="313">
        <v>59081.623675600364</v>
      </c>
      <c r="BZ119" s="313">
        <v>61670.874691377612</v>
      </c>
      <c r="CA119" s="313">
        <v>68239.806388676472</v>
      </c>
      <c r="CB119" s="313">
        <v>72903.558968057347</v>
      </c>
      <c r="CC119" s="313">
        <v>75525.324540019952</v>
      </c>
      <c r="CD119" s="313">
        <v>79717.23978726675</v>
      </c>
      <c r="CE119" s="313">
        <v>81274.51552172174</v>
      </c>
      <c r="CF119" s="313">
        <v>82637.485483930795</v>
      </c>
      <c r="CG119" s="314">
        <v>84480.785233277158</v>
      </c>
    </row>
    <row r="120" spans="1:85" ht="20.149999999999999" customHeight="1" x14ac:dyDescent="0.35">
      <c r="A120" s="316"/>
      <c r="B120" s="254" t="s">
        <v>603</v>
      </c>
      <c r="C120" s="318"/>
      <c r="D120" s="313"/>
      <c r="E120" s="313"/>
      <c r="F120" s="313"/>
      <c r="G120" s="313"/>
      <c r="H120" s="313"/>
      <c r="I120" s="313"/>
      <c r="J120" s="313"/>
      <c r="K120" s="313"/>
      <c r="L120" s="313"/>
      <c r="M120" s="313"/>
      <c r="N120" s="313"/>
      <c r="O120" s="313"/>
      <c r="P120" s="313"/>
      <c r="Q120" s="313"/>
      <c r="R120" s="313"/>
      <c r="S120" s="313"/>
      <c r="T120" s="313"/>
      <c r="U120" s="313"/>
      <c r="V120" s="313"/>
      <c r="W120" s="313"/>
      <c r="X120" s="313"/>
      <c r="Y120" s="313"/>
      <c r="Z120" s="313"/>
      <c r="AA120" s="313"/>
      <c r="AB120" s="313"/>
      <c r="AC120" s="313"/>
      <c r="AD120" s="313"/>
      <c r="AE120" s="313"/>
      <c r="AF120" s="313"/>
      <c r="AG120" s="313"/>
      <c r="AH120" s="313"/>
      <c r="AI120" s="313"/>
      <c r="AJ120" s="313"/>
      <c r="AK120" s="313"/>
      <c r="AL120" s="313"/>
      <c r="AM120" s="313"/>
      <c r="AN120" s="313"/>
      <c r="AO120" s="313"/>
      <c r="AP120" s="313"/>
      <c r="AQ120" s="313"/>
      <c r="AR120" s="313"/>
      <c r="AS120" s="313"/>
      <c r="AT120" s="313"/>
      <c r="AU120" s="313"/>
      <c r="AV120" s="313"/>
      <c r="AW120" s="313"/>
      <c r="AX120" s="313"/>
      <c r="AY120" s="313"/>
      <c r="AZ120" s="313"/>
      <c r="BA120" s="313"/>
      <c r="BB120" s="313"/>
      <c r="BC120" s="313"/>
      <c r="BD120" s="313"/>
      <c r="BE120" s="313"/>
      <c r="BF120" s="313">
        <v>29496.116464224509</v>
      </c>
      <c r="BG120" s="313">
        <v>29560.510045467276</v>
      </c>
      <c r="BH120" s="313">
        <v>28564.293773647096</v>
      </c>
      <c r="BI120" s="313">
        <v>28128.735505667828</v>
      </c>
      <c r="BJ120" s="313">
        <v>27890.28081913455</v>
      </c>
      <c r="BK120" s="313">
        <v>28742.30655517894</v>
      </c>
      <c r="BL120" s="313">
        <v>28433.486844280254</v>
      </c>
      <c r="BM120" s="313">
        <v>30022.748464171404</v>
      </c>
      <c r="BN120" s="313">
        <v>30104.524675710476</v>
      </c>
      <c r="BO120" s="313">
        <v>30673.581500877357</v>
      </c>
      <c r="BP120" s="313">
        <v>31303.577991686601</v>
      </c>
      <c r="BQ120" s="313">
        <v>31477.965660488735</v>
      </c>
      <c r="BR120" s="313">
        <v>33627.5762006355</v>
      </c>
      <c r="BS120" s="313">
        <v>36079.325578857555</v>
      </c>
      <c r="BT120" s="313">
        <v>36396.326825362186</v>
      </c>
      <c r="BU120" s="313">
        <v>38563.143163582885</v>
      </c>
      <c r="BV120" s="313">
        <v>39560.058457787876</v>
      </c>
      <c r="BW120" s="313">
        <v>40349.241465710205</v>
      </c>
      <c r="BX120" s="313">
        <v>42830.724071453806</v>
      </c>
      <c r="BY120" s="313">
        <v>46349.456331026893</v>
      </c>
      <c r="BZ120" s="313">
        <v>47335.113541350103</v>
      </c>
      <c r="CA120" s="313">
        <v>52881.828240159732</v>
      </c>
      <c r="CB120" s="313">
        <v>58302.617091995366</v>
      </c>
      <c r="CC120" s="313">
        <v>60911.320267616204</v>
      </c>
      <c r="CD120" s="313">
        <v>64116.037472078504</v>
      </c>
      <c r="CE120" s="313">
        <v>65095.033164678833</v>
      </c>
      <c r="CF120" s="313">
        <v>65880.680752599219</v>
      </c>
      <c r="CG120" s="314">
        <v>67121.31567166718</v>
      </c>
    </row>
    <row r="121" spans="1:85" ht="20.149999999999999" customHeight="1" x14ac:dyDescent="0.35">
      <c r="A121" s="316"/>
      <c r="B121" s="327" t="s">
        <v>644</v>
      </c>
      <c r="C121" s="318"/>
      <c r="D121" s="313"/>
      <c r="E121" s="313"/>
      <c r="F121" s="313"/>
      <c r="G121" s="313"/>
      <c r="H121" s="313"/>
      <c r="I121" s="313"/>
      <c r="J121" s="313"/>
      <c r="K121" s="313"/>
      <c r="L121" s="313"/>
      <c r="M121" s="313"/>
      <c r="N121" s="313"/>
      <c r="O121" s="313"/>
      <c r="P121" s="313"/>
      <c r="Q121" s="313"/>
      <c r="R121" s="313"/>
      <c r="S121" s="313"/>
      <c r="T121" s="313"/>
      <c r="U121" s="313"/>
      <c r="V121" s="313"/>
      <c r="W121" s="313"/>
      <c r="X121" s="313"/>
      <c r="Y121" s="313"/>
      <c r="Z121" s="313"/>
      <c r="AA121" s="313"/>
      <c r="AB121" s="313"/>
      <c r="AC121" s="313"/>
      <c r="AD121" s="313"/>
      <c r="AE121" s="313"/>
      <c r="AF121" s="313"/>
      <c r="AG121" s="313"/>
      <c r="AH121" s="313"/>
      <c r="AI121" s="313"/>
      <c r="AJ121" s="313"/>
      <c r="AK121" s="313"/>
      <c r="AL121" s="313"/>
      <c r="AM121" s="313"/>
      <c r="AN121" s="313"/>
      <c r="AO121" s="313"/>
      <c r="AP121" s="313"/>
      <c r="AQ121" s="313"/>
      <c r="AR121" s="313"/>
      <c r="AS121" s="313"/>
      <c r="AT121" s="313"/>
      <c r="AU121" s="313"/>
      <c r="AV121" s="313"/>
      <c r="AW121" s="313"/>
      <c r="AX121" s="313"/>
      <c r="AY121" s="313"/>
      <c r="AZ121" s="313"/>
      <c r="BA121" s="313"/>
      <c r="BB121" s="313"/>
      <c r="BC121" s="313"/>
      <c r="BD121" s="313"/>
      <c r="BE121" s="313"/>
      <c r="BF121" s="313">
        <v>0</v>
      </c>
      <c r="BG121" s="313">
        <v>0</v>
      </c>
      <c r="BH121" s="313">
        <v>0</v>
      </c>
      <c r="BI121" s="313">
        <v>0</v>
      </c>
      <c r="BJ121" s="313">
        <v>0</v>
      </c>
      <c r="BK121" s="313">
        <v>0</v>
      </c>
      <c r="BL121" s="313">
        <v>0</v>
      </c>
      <c r="BM121" s="313">
        <v>141.5329647682745</v>
      </c>
      <c r="BN121" s="313">
        <v>150.99688117112925</v>
      </c>
      <c r="BO121" s="313">
        <v>130.61207430886444</v>
      </c>
      <c r="BP121" s="313">
        <v>131.76346639004819</v>
      </c>
      <c r="BQ121" s="313">
        <v>152.96252451565454</v>
      </c>
      <c r="BR121" s="313">
        <v>137.86317622371612</v>
      </c>
      <c r="BS121" s="313">
        <v>137.54885499137319</v>
      </c>
      <c r="BT121" s="313">
        <v>143.81114864232191</v>
      </c>
      <c r="BU121" s="313">
        <v>151.21452518500672</v>
      </c>
      <c r="BV121" s="313">
        <v>171.15652801200338</v>
      </c>
      <c r="BW121" s="313">
        <v>196.75968542283064</v>
      </c>
      <c r="BX121" s="313">
        <v>138.23700240986159</v>
      </c>
      <c r="BY121" s="313">
        <v>192.44430355452238</v>
      </c>
      <c r="BZ121" s="313">
        <v>218.6771521611353</v>
      </c>
      <c r="CA121" s="313">
        <v>286.8686263004638</v>
      </c>
      <c r="CB121" s="313">
        <v>349.31109144957389</v>
      </c>
      <c r="CC121" s="313">
        <v>410.86476527289375</v>
      </c>
      <c r="CD121" s="313">
        <v>484.44150579820979</v>
      </c>
      <c r="CE121" s="313">
        <v>556.01158073698116</v>
      </c>
      <c r="CF121" s="313">
        <v>628.28389417263668</v>
      </c>
      <c r="CG121" s="314">
        <v>696.52814376589583</v>
      </c>
    </row>
    <row r="122" spans="1:85" ht="15.5" x14ac:dyDescent="0.35">
      <c r="A122" s="316"/>
      <c r="B122" s="325" t="s">
        <v>375</v>
      </c>
      <c r="C122" s="318"/>
      <c r="D122" s="313"/>
      <c r="E122" s="313"/>
      <c r="F122" s="313"/>
      <c r="G122" s="313"/>
      <c r="H122" s="313"/>
      <c r="I122" s="313"/>
      <c r="J122" s="313"/>
      <c r="K122" s="313"/>
      <c r="L122" s="313"/>
      <c r="M122" s="313"/>
      <c r="N122" s="313"/>
      <c r="O122" s="313"/>
      <c r="P122" s="313"/>
      <c r="Q122" s="313"/>
      <c r="R122" s="313"/>
      <c r="S122" s="313"/>
      <c r="T122" s="313"/>
      <c r="U122" s="313"/>
      <c r="V122" s="313"/>
      <c r="W122" s="313"/>
      <c r="X122" s="313"/>
      <c r="Y122" s="313"/>
      <c r="Z122" s="313"/>
      <c r="AA122" s="313"/>
      <c r="AB122" s="313"/>
      <c r="AC122" s="313"/>
      <c r="AD122" s="313"/>
      <c r="AE122" s="313"/>
      <c r="AF122" s="313"/>
      <c r="AG122" s="313"/>
      <c r="AH122" s="313"/>
      <c r="AI122" s="313"/>
      <c r="AJ122" s="313"/>
      <c r="AK122" s="313"/>
      <c r="AL122" s="313"/>
      <c r="AM122" s="313"/>
      <c r="AN122" s="313"/>
      <c r="AO122" s="313"/>
      <c r="AP122" s="313"/>
      <c r="AQ122" s="313"/>
      <c r="AR122" s="313"/>
      <c r="AS122" s="313"/>
      <c r="AT122" s="313"/>
      <c r="AU122" s="313"/>
      <c r="AV122" s="313"/>
      <c r="AW122" s="313"/>
      <c r="AX122" s="313"/>
      <c r="AY122" s="313"/>
      <c r="AZ122" s="313"/>
      <c r="BA122" s="313"/>
      <c r="BB122" s="313"/>
      <c r="BC122" s="313"/>
      <c r="BD122" s="313"/>
      <c r="BE122" s="313"/>
      <c r="BF122" s="313">
        <v>0</v>
      </c>
      <c r="BG122" s="313">
        <v>0</v>
      </c>
      <c r="BH122" s="313">
        <v>0</v>
      </c>
      <c r="BI122" s="313">
        <v>0</v>
      </c>
      <c r="BJ122" s="313">
        <v>0</v>
      </c>
      <c r="BK122" s="313">
        <v>0</v>
      </c>
      <c r="BL122" s="313">
        <v>0</v>
      </c>
      <c r="BM122" s="313">
        <v>141.5329647682745</v>
      </c>
      <c r="BN122" s="313">
        <v>150.99688117112925</v>
      </c>
      <c r="BO122" s="313">
        <v>130.61207430886444</v>
      </c>
      <c r="BP122" s="313">
        <v>131.76346639004819</v>
      </c>
      <c r="BQ122" s="313">
        <v>146.28503896882339</v>
      </c>
      <c r="BR122" s="313">
        <v>129.5083349665245</v>
      </c>
      <c r="BS122" s="313">
        <v>128.02347437345983</v>
      </c>
      <c r="BT122" s="313">
        <v>133.94191278035302</v>
      </c>
      <c r="BU122" s="313">
        <v>140.34420322313014</v>
      </c>
      <c r="BV122" s="313">
        <v>159.30977312088697</v>
      </c>
      <c r="BW122" s="313">
        <v>184.05918284039345</v>
      </c>
      <c r="BX122" s="313">
        <v>125.4152107661081</v>
      </c>
      <c r="BY122" s="313">
        <v>176.8793058214238</v>
      </c>
      <c r="BZ122" s="313">
        <v>199.96617048452796</v>
      </c>
      <c r="CA122" s="313">
        <v>265.18072747491067</v>
      </c>
      <c r="CB122" s="313">
        <v>326.80215672553999</v>
      </c>
      <c r="CC122" s="313">
        <v>385.20310926028202</v>
      </c>
      <c r="CD122" s="313">
        <v>455.82400100333643</v>
      </c>
      <c r="CE122" s="313">
        <v>524.94090550791339</v>
      </c>
      <c r="CF122" s="313">
        <v>594.85245972066787</v>
      </c>
      <c r="CG122" s="314">
        <v>660.62481978285348</v>
      </c>
    </row>
    <row r="123" spans="1:85" ht="15.5" x14ac:dyDescent="0.35">
      <c r="A123" s="316"/>
      <c r="B123" s="325" t="s">
        <v>377</v>
      </c>
      <c r="C123" s="318"/>
      <c r="D123" s="313"/>
      <c r="E123" s="313"/>
      <c r="F123" s="313"/>
      <c r="G123" s="313"/>
      <c r="H123" s="313"/>
      <c r="I123" s="313"/>
      <c r="J123" s="313"/>
      <c r="K123" s="313"/>
      <c r="L123" s="313"/>
      <c r="M123" s="313"/>
      <c r="N123" s="313"/>
      <c r="O123" s="313"/>
      <c r="P123" s="313"/>
      <c r="Q123" s="313"/>
      <c r="R123" s="313"/>
      <c r="S123" s="313"/>
      <c r="T123" s="313"/>
      <c r="U123" s="313"/>
      <c r="V123" s="313"/>
      <c r="W123" s="313"/>
      <c r="X123" s="313"/>
      <c r="Y123" s="313"/>
      <c r="Z123" s="313"/>
      <c r="AA123" s="313"/>
      <c r="AB123" s="313"/>
      <c r="AC123" s="313"/>
      <c r="AD123" s="313"/>
      <c r="AE123" s="313"/>
      <c r="AF123" s="313"/>
      <c r="AG123" s="313"/>
      <c r="AH123" s="313"/>
      <c r="AI123" s="313"/>
      <c r="AJ123" s="313"/>
      <c r="AK123" s="313"/>
      <c r="AL123" s="313"/>
      <c r="AM123" s="313"/>
      <c r="AN123" s="313"/>
      <c r="AO123" s="313"/>
      <c r="AP123" s="313"/>
      <c r="AQ123" s="313"/>
      <c r="AR123" s="313"/>
      <c r="AS123" s="313"/>
      <c r="AT123" s="313"/>
      <c r="AU123" s="313"/>
      <c r="AV123" s="313"/>
      <c r="AW123" s="313"/>
      <c r="AX123" s="313"/>
      <c r="AY123" s="313"/>
      <c r="AZ123" s="313"/>
      <c r="BA123" s="313"/>
      <c r="BB123" s="313"/>
      <c r="BC123" s="313"/>
      <c r="BD123" s="313"/>
      <c r="BE123" s="313"/>
      <c r="BF123" s="313">
        <v>0</v>
      </c>
      <c r="BG123" s="313">
        <v>0</v>
      </c>
      <c r="BH123" s="313">
        <v>0</v>
      </c>
      <c r="BI123" s="313">
        <v>0</v>
      </c>
      <c r="BJ123" s="313">
        <v>0</v>
      </c>
      <c r="BK123" s="313">
        <v>0</v>
      </c>
      <c r="BL123" s="313">
        <v>0</v>
      </c>
      <c r="BM123" s="313">
        <v>0</v>
      </c>
      <c r="BN123" s="313">
        <v>0</v>
      </c>
      <c r="BO123" s="313">
        <v>0</v>
      </c>
      <c r="BP123" s="313">
        <v>0</v>
      </c>
      <c r="BQ123" s="313">
        <v>6.6774855468311527</v>
      </c>
      <c r="BR123" s="313">
        <v>8.3548412571916284</v>
      </c>
      <c r="BS123" s="313">
        <v>9.5253806179133811</v>
      </c>
      <c r="BT123" s="313">
        <v>9.8692358619688836</v>
      </c>
      <c r="BU123" s="313">
        <v>10.870321961876588</v>
      </c>
      <c r="BV123" s="313">
        <v>11.84675489111642</v>
      </c>
      <c r="BW123" s="313">
        <v>12.700502582437174</v>
      </c>
      <c r="BX123" s="313">
        <v>12.821791643753501</v>
      </c>
      <c r="BY123" s="313">
        <v>15.564997733098606</v>
      </c>
      <c r="BZ123" s="313">
        <v>18.710981676607332</v>
      </c>
      <c r="CA123" s="313">
        <v>21.687898825553102</v>
      </c>
      <c r="CB123" s="313">
        <v>22.508934724033868</v>
      </c>
      <c r="CC123" s="313">
        <v>25.661656012611722</v>
      </c>
      <c r="CD123" s="313">
        <v>28.617504794873398</v>
      </c>
      <c r="CE123" s="313">
        <v>31.070675229067696</v>
      </c>
      <c r="CF123" s="313">
        <v>33.431434451968784</v>
      </c>
      <c r="CG123" s="314">
        <v>35.903323983042469</v>
      </c>
    </row>
    <row r="124" spans="1:85" ht="20.149999999999999" customHeight="1" x14ac:dyDescent="0.35">
      <c r="A124" s="316"/>
      <c r="B124" s="327" t="s">
        <v>605</v>
      </c>
      <c r="C124" s="318"/>
      <c r="D124" s="313"/>
      <c r="E124" s="313"/>
      <c r="F124" s="313"/>
      <c r="G124" s="313"/>
      <c r="H124" s="313"/>
      <c r="I124" s="313"/>
      <c r="J124" s="313"/>
      <c r="K124" s="313"/>
      <c r="L124" s="313"/>
      <c r="M124" s="313"/>
      <c r="N124" s="313"/>
      <c r="O124" s="313"/>
      <c r="P124" s="313"/>
      <c r="Q124" s="313"/>
      <c r="R124" s="313"/>
      <c r="S124" s="313"/>
      <c r="T124" s="313"/>
      <c r="U124" s="313"/>
      <c r="V124" s="313"/>
      <c r="W124" s="313"/>
      <c r="X124" s="313"/>
      <c r="Y124" s="313"/>
      <c r="Z124" s="313"/>
      <c r="AA124" s="313"/>
      <c r="AB124" s="313"/>
      <c r="AC124" s="313"/>
      <c r="AD124" s="313"/>
      <c r="AE124" s="313"/>
      <c r="AF124" s="313"/>
      <c r="AG124" s="313"/>
      <c r="AH124" s="313"/>
      <c r="AI124" s="313"/>
      <c r="AJ124" s="313"/>
      <c r="AK124" s="313"/>
      <c r="AL124" s="313"/>
      <c r="AM124" s="313"/>
      <c r="AN124" s="313"/>
      <c r="AO124" s="313"/>
      <c r="AP124" s="313"/>
      <c r="AQ124" s="313"/>
      <c r="AR124" s="313"/>
      <c r="AS124" s="313"/>
      <c r="AT124" s="313"/>
      <c r="AU124" s="313"/>
      <c r="AV124" s="313"/>
      <c r="AW124" s="313"/>
      <c r="AX124" s="313"/>
      <c r="AY124" s="313"/>
      <c r="AZ124" s="313"/>
      <c r="BA124" s="313"/>
      <c r="BB124" s="313"/>
      <c r="BC124" s="313"/>
      <c r="BD124" s="313"/>
      <c r="BE124" s="313"/>
      <c r="BF124" s="313">
        <v>740.28554723110506</v>
      </c>
      <c r="BG124" s="313">
        <v>748.19402093318706</v>
      </c>
      <c r="BH124" s="313">
        <v>709.75269283598857</v>
      </c>
      <c r="BI124" s="313">
        <v>674.89533385042591</v>
      </c>
      <c r="BJ124" s="313">
        <v>647.5048352974743</v>
      </c>
      <c r="BK124" s="313">
        <v>593.94360099316702</v>
      </c>
      <c r="BL124" s="313">
        <v>479.72008825052995</v>
      </c>
      <c r="BM124" s="313">
        <v>480.19069601029116</v>
      </c>
      <c r="BN124" s="313">
        <v>533.29944039288864</v>
      </c>
      <c r="BO124" s="313">
        <v>510.60591501691357</v>
      </c>
      <c r="BP124" s="313">
        <v>497.25306055288684</v>
      </c>
      <c r="BQ124" s="313">
        <v>469.79221960987167</v>
      </c>
      <c r="BR124" s="313">
        <v>456.08457489610629</v>
      </c>
      <c r="BS124" s="313">
        <v>427.46395510499121</v>
      </c>
      <c r="BT124" s="313">
        <v>428.12782213995189</v>
      </c>
      <c r="BU124" s="313">
        <v>402.87307499523945</v>
      </c>
      <c r="BV124" s="313">
        <v>385.17136177098189</v>
      </c>
      <c r="BW124" s="313">
        <v>373.33741029438079</v>
      </c>
      <c r="BX124" s="313">
        <v>344.38916578152521</v>
      </c>
      <c r="BY124" s="313">
        <v>328.92235122371142</v>
      </c>
      <c r="BZ124" s="313">
        <v>293.67618192192731</v>
      </c>
      <c r="CA124" s="313">
        <v>282.80021016000813</v>
      </c>
      <c r="CB124" s="313">
        <v>269.42342633147052</v>
      </c>
      <c r="CC124" s="313">
        <v>246.92866009320082</v>
      </c>
      <c r="CD124" s="313">
        <v>238.53282452810714</v>
      </c>
      <c r="CE124" s="313">
        <v>231.48177858805198</v>
      </c>
      <c r="CF124" s="313">
        <v>217.3595563294007</v>
      </c>
      <c r="CG124" s="314">
        <v>199.46134997616235</v>
      </c>
    </row>
    <row r="125" spans="1:85" ht="15.5" x14ac:dyDescent="0.35">
      <c r="A125" s="316"/>
      <c r="B125" s="325" t="s">
        <v>645</v>
      </c>
      <c r="C125" s="318"/>
      <c r="D125" s="313"/>
      <c r="E125" s="313"/>
      <c r="F125" s="313"/>
      <c r="G125" s="313"/>
      <c r="H125" s="313"/>
      <c r="I125" s="313"/>
      <c r="J125" s="313"/>
      <c r="K125" s="313"/>
      <c r="L125" s="313"/>
      <c r="M125" s="313"/>
      <c r="N125" s="313"/>
      <c r="O125" s="313"/>
      <c r="P125" s="313"/>
      <c r="Q125" s="313"/>
      <c r="R125" s="313"/>
      <c r="S125" s="313"/>
      <c r="T125" s="313"/>
      <c r="U125" s="313"/>
      <c r="V125" s="313"/>
      <c r="W125" s="313"/>
      <c r="X125" s="313"/>
      <c r="Y125" s="313"/>
      <c r="Z125" s="313"/>
      <c r="AA125" s="313"/>
      <c r="AB125" s="313"/>
      <c r="AC125" s="313"/>
      <c r="AD125" s="313"/>
      <c r="AE125" s="313"/>
      <c r="AF125" s="313"/>
      <c r="AG125" s="313"/>
      <c r="AH125" s="313"/>
      <c r="AI125" s="313"/>
      <c r="AJ125" s="313"/>
      <c r="AK125" s="313"/>
      <c r="AL125" s="313"/>
      <c r="AM125" s="313"/>
      <c r="AN125" s="313"/>
      <c r="AO125" s="313"/>
      <c r="AP125" s="313"/>
      <c r="AQ125" s="313"/>
      <c r="AR125" s="313"/>
      <c r="AS125" s="313"/>
      <c r="AT125" s="313"/>
      <c r="AU125" s="313"/>
      <c r="AV125" s="313"/>
      <c r="AW125" s="313"/>
      <c r="AX125" s="313"/>
      <c r="AY125" s="313"/>
      <c r="AZ125" s="313"/>
      <c r="BA125" s="313"/>
      <c r="BB125" s="313"/>
      <c r="BC125" s="313"/>
      <c r="BD125" s="313"/>
      <c r="BE125" s="313"/>
      <c r="BF125" s="313">
        <v>0</v>
      </c>
      <c r="BG125" s="313">
        <v>0</v>
      </c>
      <c r="BH125" s="313">
        <v>0</v>
      </c>
      <c r="BI125" s="313">
        <v>0</v>
      </c>
      <c r="BJ125" s="313">
        <v>0</v>
      </c>
      <c r="BK125" s="313">
        <v>0</v>
      </c>
      <c r="BL125" s="313">
        <v>0</v>
      </c>
      <c r="BM125" s="313">
        <v>0</v>
      </c>
      <c r="BN125" s="313">
        <v>0</v>
      </c>
      <c r="BO125" s="313">
        <v>0</v>
      </c>
      <c r="BP125" s="313">
        <v>0</v>
      </c>
      <c r="BQ125" s="313">
        <v>0</v>
      </c>
      <c r="BR125" s="313">
        <v>0</v>
      </c>
      <c r="BS125" s="313">
        <v>0</v>
      </c>
      <c r="BT125" s="313">
        <v>0</v>
      </c>
      <c r="BU125" s="313">
        <v>0</v>
      </c>
      <c r="BV125" s="313">
        <v>0</v>
      </c>
      <c r="BW125" s="313">
        <v>0</v>
      </c>
      <c r="BX125" s="313">
        <v>0</v>
      </c>
      <c r="BY125" s="313">
        <v>0</v>
      </c>
      <c r="BZ125" s="313">
        <v>0</v>
      </c>
      <c r="CA125" s="313">
        <v>0</v>
      </c>
      <c r="CB125" s="313">
        <v>0</v>
      </c>
      <c r="CC125" s="313">
        <v>0</v>
      </c>
      <c r="CD125" s="313">
        <v>0</v>
      </c>
      <c r="CE125" s="313">
        <v>0</v>
      </c>
      <c r="CF125" s="313">
        <v>0</v>
      </c>
      <c r="CG125" s="314">
        <v>0</v>
      </c>
    </row>
    <row r="126" spans="1:85" ht="15.5" x14ac:dyDescent="0.35">
      <c r="A126" s="316"/>
      <c r="B126" s="290" t="s">
        <v>607</v>
      </c>
      <c r="C126" s="318"/>
      <c r="D126" s="313"/>
      <c r="E126" s="313"/>
      <c r="F126" s="313"/>
      <c r="G126" s="313"/>
      <c r="H126" s="313"/>
      <c r="I126" s="313"/>
      <c r="J126" s="313"/>
      <c r="K126" s="313"/>
      <c r="L126" s="313"/>
      <c r="M126" s="313"/>
      <c r="N126" s="313"/>
      <c r="O126" s="313"/>
      <c r="P126" s="313"/>
      <c r="Q126" s="313"/>
      <c r="R126" s="313"/>
      <c r="S126" s="313"/>
      <c r="T126" s="313"/>
      <c r="U126" s="313"/>
      <c r="V126" s="313"/>
      <c r="W126" s="313"/>
      <c r="X126" s="313"/>
      <c r="Y126" s="313"/>
      <c r="Z126" s="313"/>
      <c r="AA126" s="313"/>
      <c r="AB126" s="313"/>
      <c r="AC126" s="313"/>
      <c r="AD126" s="313"/>
      <c r="AE126" s="313"/>
      <c r="AF126" s="313"/>
      <c r="AG126" s="313"/>
      <c r="AH126" s="313"/>
      <c r="AI126" s="313"/>
      <c r="AJ126" s="313"/>
      <c r="AK126" s="313"/>
      <c r="AL126" s="313"/>
      <c r="AM126" s="313"/>
      <c r="AN126" s="313"/>
      <c r="AO126" s="313"/>
      <c r="AP126" s="313"/>
      <c r="AQ126" s="313"/>
      <c r="AR126" s="313"/>
      <c r="AS126" s="313"/>
      <c r="AT126" s="313"/>
      <c r="AU126" s="313"/>
      <c r="AV126" s="313"/>
      <c r="AW126" s="313"/>
      <c r="AX126" s="313"/>
      <c r="AY126" s="313"/>
      <c r="AZ126" s="313"/>
      <c r="BA126" s="313"/>
      <c r="BB126" s="313"/>
      <c r="BC126" s="313"/>
      <c r="BD126" s="313"/>
      <c r="BE126" s="313"/>
      <c r="BF126" s="313">
        <v>737.16988007387124</v>
      </c>
      <c r="BG126" s="313">
        <v>745.79146457338413</v>
      </c>
      <c r="BH126" s="313">
        <v>707.7299084382164</v>
      </c>
      <c r="BI126" s="313">
        <v>673.06120209520873</v>
      </c>
      <c r="BJ126" s="313">
        <v>645.74705654433603</v>
      </c>
      <c r="BK126" s="313">
        <v>592.21919576137054</v>
      </c>
      <c r="BL126" s="313">
        <v>478.27841613318026</v>
      </c>
      <c r="BM126" s="313">
        <v>478.91476873041154</v>
      </c>
      <c r="BN126" s="313">
        <v>532.18495289333453</v>
      </c>
      <c r="BO126" s="313">
        <v>509.70434683401288</v>
      </c>
      <c r="BP126" s="313">
        <v>496.69793698580196</v>
      </c>
      <c r="BQ126" s="313">
        <v>469.80069113204775</v>
      </c>
      <c r="BR126" s="313">
        <v>456.08734137019957</v>
      </c>
      <c r="BS126" s="313">
        <v>427.51400837613937</v>
      </c>
      <c r="BT126" s="313">
        <v>428.12782213995189</v>
      </c>
      <c r="BU126" s="313">
        <v>402.9027098948979</v>
      </c>
      <c r="BV126" s="313">
        <v>385.21903795530261</v>
      </c>
      <c r="BW126" s="313">
        <v>373.33701788136443</v>
      </c>
      <c r="BX126" s="313">
        <v>344.3966440393113</v>
      </c>
      <c r="BY126" s="313">
        <v>328.8881023175</v>
      </c>
      <c r="BZ126" s="313">
        <v>293.68087995608039</v>
      </c>
      <c r="CA126" s="313">
        <v>282.80933983157206</v>
      </c>
      <c r="CB126" s="313">
        <v>269.42059371799854</v>
      </c>
      <c r="CC126" s="313">
        <v>246.92866009320082</v>
      </c>
      <c r="CD126" s="313">
        <v>238.53282452810714</v>
      </c>
      <c r="CE126" s="313">
        <v>231.48177858805198</v>
      </c>
      <c r="CF126" s="313">
        <v>217.3595563294007</v>
      </c>
      <c r="CG126" s="314">
        <v>199.46134997616235</v>
      </c>
    </row>
    <row r="127" spans="1:85" ht="15.5" x14ac:dyDescent="0.35">
      <c r="A127" s="316"/>
      <c r="B127" s="325" t="s">
        <v>609</v>
      </c>
      <c r="C127" s="318"/>
      <c r="D127" s="313"/>
      <c r="E127" s="313"/>
      <c r="F127" s="313"/>
      <c r="G127" s="313"/>
      <c r="H127" s="313"/>
      <c r="I127" s="313"/>
      <c r="J127" s="313"/>
      <c r="K127" s="313"/>
      <c r="L127" s="313"/>
      <c r="M127" s="313"/>
      <c r="N127" s="313"/>
      <c r="O127" s="313"/>
      <c r="P127" s="313"/>
      <c r="Q127" s="313"/>
      <c r="R127" s="313"/>
      <c r="S127" s="313"/>
      <c r="T127" s="313"/>
      <c r="U127" s="313"/>
      <c r="V127" s="313"/>
      <c r="W127" s="313"/>
      <c r="X127" s="313"/>
      <c r="Y127" s="313"/>
      <c r="Z127" s="313"/>
      <c r="AA127" s="313"/>
      <c r="AB127" s="313"/>
      <c r="AC127" s="313"/>
      <c r="AD127" s="313"/>
      <c r="AE127" s="313"/>
      <c r="AF127" s="313"/>
      <c r="AG127" s="313"/>
      <c r="AH127" s="313"/>
      <c r="AI127" s="313"/>
      <c r="AJ127" s="313"/>
      <c r="AK127" s="313"/>
      <c r="AL127" s="313"/>
      <c r="AM127" s="313"/>
      <c r="AN127" s="313"/>
      <c r="AO127" s="313"/>
      <c r="AP127" s="313"/>
      <c r="AQ127" s="313"/>
      <c r="AR127" s="313"/>
      <c r="AS127" s="313"/>
      <c r="AT127" s="313"/>
      <c r="AU127" s="313"/>
      <c r="AV127" s="313"/>
      <c r="AW127" s="313"/>
      <c r="AX127" s="313"/>
      <c r="AY127" s="313"/>
      <c r="AZ127" s="313"/>
      <c r="BA127" s="313"/>
      <c r="BB127" s="313"/>
      <c r="BC127" s="313"/>
      <c r="BD127" s="313"/>
      <c r="BE127" s="313"/>
      <c r="BF127" s="313">
        <v>3.1156671572338426</v>
      </c>
      <c r="BG127" s="313">
        <v>2.4025563598029644</v>
      </c>
      <c r="BH127" s="313">
        <v>2.0227843977721527</v>
      </c>
      <c r="BI127" s="313">
        <v>1.8341317552171925</v>
      </c>
      <c r="BJ127" s="313">
        <v>1.7577787531383802</v>
      </c>
      <c r="BK127" s="313">
        <v>1.7244052317964464</v>
      </c>
      <c r="BL127" s="313">
        <v>1.4416721173497122</v>
      </c>
      <c r="BM127" s="313">
        <v>1.2759272798796566</v>
      </c>
      <c r="BN127" s="313">
        <v>1.1144874995541618</v>
      </c>
      <c r="BO127" s="313">
        <v>0.90156818290066765</v>
      </c>
      <c r="BP127" s="313">
        <v>0.55512356708480826</v>
      </c>
      <c r="BQ127" s="313">
        <v>-8.4715221760399348E-3</v>
      </c>
      <c r="BR127" s="313">
        <v>-2.7664740932962606E-3</v>
      </c>
      <c r="BS127" s="313">
        <v>-5.0053271148183753E-2</v>
      </c>
      <c r="BT127" s="313">
        <v>0</v>
      </c>
      <c r="BU127" s="313">
        <v>-2.9634899658409507E-2</v>
      </c>
      <c r="BV127" s="313">
        <v>-4.7676184320680291E-2</v>
      </c>
      <c r="BW127" s="313">
        <v>3.9241301634920935E-4</v>
      </c>
      <c r="BX127" s="313">
        <v>-7.4782577861016736E-3</v>
      </c>
      <c r="BY127" s="313">
        <v>3.4248906211380083E-2</v>
      </c>
      <c r="BZ127" s="313">
        <v>-4.6980341530435043E-3</v>
      </c>
      <c r="CA127" s="313">
        <v>-9.1296715639275858E-3</v>
      </c>
      <c r="CB127" s="313">
        <v>2.8326134719708555E-3</v>
      </c>
      <c r="CC127" s="313">
        <v>0</v>
      </c>
      <c r="CD127" s="313">
        <v>0</v>
      </c>
      <c r="CE127" s="313">
        <v>0</v>
      </c>
      <c r="CF127" s="313">
        <v>0</v>
      </c>
      <c r="CG127" s="314">
        <v>0</v>
      </c>
    </row>
    <row r="128" spans="1:85" ht="20.149999999999999" customHeight="1" x14ac:dyDescent="0.35">
      <c r="A128" s="316"/>
      <c r="B128" s="327" t="s">
        <v>646</v>
      </c>
      <c r="C128" s="318"/>
      <c r="D128" s="313"/>
      <c r="E128" s="313"/>
      <c r="F128" s="313"/>
      <c r="G128" s="313"/>
      <c r="H128" s="313"/>
      <c r="I128" s="313"/>
      <c r="J128" s="313"/>
      <c r="K128" s="313"/>
      <c r="L128" s="313"/>
      <c r="M128" s="313"/>
      <c r="N128" s="313"/>
      <c r="O128" s="313"/>
      <c r="P128" s="313"/>
      <c r="Q128" s="313"/>
      <c r="R128" s="313"/>
      <c r="S128" s="313"/>
      <c r="T128" s="313"/>
      <c r="U128" s="313"/>
      <c r="V128" s="313"/>
      <c r="W128" s="313"/>
      <c r="X128" s="313"/>
      <c r="Y128" s="313"/>
      <c r="Z128" s="313"/>
      <c r="AA128" s="313"/>
      <c r="AB128" s="313"/>
      <c r="AC128" s="313"/>
      <c r="AD128" s="313"/>
      <c r="AE128" s="313"/>
      <c r="AF128" s="313"/>
      <c r="AG128" s="313"/>
      <c r="AH128" s="313"/>
      <c r="AI128" s="313"/>
      <c r="AJ128" s="313"/>
      <c r="AK128" s="313"/>
      <c r="AL128" s="313"/>
      <c r="AM128" s="313"/>
      <c r="AN128" s="313"/>
      <c r="AO128" s="313"/>
      <c r="AP128" s="313"/>
      <c r="AQ128" s="313"/>
      <c r="AR128" s="313"/>
      <c r="AS128" s="313"/>
      <c r="AT128" s="313"/>
      <c r="AU128" s="313"/>
      <c r="AV128" s="313"/>
      <c r="AW128" s="313"/>
      <c r="AX128" s="313"/>
      <c r="AY128" s="313"/>
      <c r="AZ128" s="313"/>
      <c r="BA128" s="313"/>
      <c r="BB128" s="313"/>
      <c r="BC128" s="313"/>
      <c r="BD128" s="313"/>
      <c r="BE128" s="313"/>
      <c r="BF128" s="313">
        <v>5401.7509828307639</v>
      </c>
      <c r="BG128" s="313">
        <v>5224.5170493871801</v>
      </c>
      <c r="BH128" s="313">
        <v>5474.1931986563368</v>
      </c>
      <c r="BI128" s="313">
        <v>5779.786481254172</v>
      </c>
      <c r="BJ128" s="313">
        <v>6095.781393615227</v>
      </c>
      <c r="BK128" s="313">
        <v>6324.1594595253528</v>
      </c>
      <c r="BL128" s="313">
        <v>7470.7189030775999</v>
      </c>
      <c r="BM128" s="313">
        <v>8419.5047135054847</v>
      </c>
      <c r="BN128" s="313">
        <v>8870.8476571700339</v>
      </c>
      <c r="BO128" s="313">
        <v>9404.4868046308256</v>
      </c>
      <c r="BP128" s="313">
        <v>9847.7465228888796</v>
      </c>
      <c r="BQ128" s="313">
        <v>9999.6576842873055</v>
      </c>
      <c r="BR128" s="313">
        <v>10697.498887026341</v>
      </c>
      <c r="BS128" s="313">
        <v>11169.036283798563</v>
      </c>
      <c r="BT128" s="313">
        <v>10960.476421030271</v>
      </c>
      <c r="BU128" s="313">
        <v>10783.039352364138</v>
      </c>
      <c r="BV128" s="313">
        <v>10515.031402880561</v>
      </c>
      <c r="BW128" s="313">
        <v>10775.784135031512</v>
      </c>
      <c r="BX128" s="313">
        <v>10908.964577561248</v>
      </c>
      <c r="BY128" s="313">
        <v>12210.800689795236</v>
      </c>
      <c r="BZ128" s="313">
        <v>12411.123780881459</v>
      </c>
      <c r="CA128" s="313">
        <v>13188.88373136494</v>
      </c>
      <c r="CB128" s="313">
        <v>13979.991507657969</v>
      </c>
      <c r="CC128" s="313">
        <v>13956.21084703765</v>
      </c>
      <c r="CD128" s="313">
        <v>14878.227984861933</v>
      </c>
      <c r="CE128" s="313">
        <v>15391.988997717885</v>
      </c>
      <c r="CF128" s="313">
        <v>15911.161280829539</v>
      </c>
      <c r="CG128" s="314">
        <v>16463.480067867928</v>
      </c>
    </row>
    <row r="129" spans="1:86" ht="15.5" x14ac:dyDescent="0.35">
      <c r="A129" s="316"/>
      <c r="B129" s="325" t="s">
        <v>647</v>
      </c>
      <c r="C129" s="318"/>
      <c r="D129" s="313"/>
      <c r="E129" s="313"/>
      <c r="F129" s="313"/>
      <c r="G129" s="313"/>
      <c r="H129" s="313"/>
      <c r="I129" s="313"/>
      <c r="J129" s="313"/>
      <c r="K129" s="313"/>
      <c r="L129" s="313"/>
      <c r="M129" s="313"/>
      <c r="N129" s="313"/>
      <c r="O129" s="313"/>
      <c r="P129" s="313"/>
      <c r="Q129" s="313"/>
      <c r="R129" s="313"/>
      <c r="S129" s="313"/>
      <c r="T129" s="313"/>
      <c r="U129" s="313"/>
      <c r="V129" s="313"/>
      <c r="W129" s="313"/>
      <c r="X129" s="313"/>
      <c r="Y129" s="313"/>
      <c r="Z129" s="313"/>
      <c r="AA129" s="313"/>
      <c r="AB129" s="313"/>
      <c r="AC129" s="313"/>
      <c r="AD129" s="313"/>
      <c r="AE129" s="313"/>
      <c r="AF129" s="313"/>
      <c r="AG129" s="313"/>
      <c r="AH129" s="313"/>
      <c r="AI129" s="313"/>
      <c r="AJ129" s="313"/>
      <c r="AK129" s="313"/>
      <c r="AL129" s="313"/>
      <c r="AM129" s="313"/>
      <c r="AN129" s="313"/>
      <c r="AO129" s="313"/>
      <c r="AP129" s="313"/>
      <c r="AQ129" s="313"/>
      <c r="AR129" s="313"/>
      <c r="AS129" s="313"/>
      <c r="AT129" s="313"/>
      <c r="AU129" s="313"/>
      <c r="AV129" s="313"/>
      <c r="AW129" s="313"/>
      <c r="AX129" s="313"/>
      <c r="AY129" s="313"/>
      <c r="AZ129" s="313"/>
      <c r="BA129" s="313"/>
      <c r="BB129" s="313"/>
      <c r="BC129" s="313"/>
      <c r="BD129" s="313"/>
      <c r="BE129" s="313"/>
      <c r="BF129" s="313">
        <v>5401.7509828307639</v>
      </c>
      <c r="BG129" s="313">
        <v>5224.5170493871801</v>
      </c>
      <c r="BH129" s="313">
        <v>5474.1931986563368</v>
      </c>
      <c r="BI129" s="313">
        <v>5779.786481254172</v>
      </c>
      <c r="BJ129" s="313">
        <v>6095.781393615227</v>
      </c>
      <c r="BK129" s="313">
        <v>6324.1594595253528</v>
      </c>
      <c r="BL129" s="313">
        <v>7470.7189030775999</v>
      </c>
      <c r="BM129" s="313">
        <v>8419.5047135054847</v>
      </c>
      <c r="BN129" s="313">
        <v>8870.8476571700339</v>
      </c>
      <c r="BO129" s="313">
        <v>9404.4868046308256</v>
      </c>
      <c r="BP129" s="313">
        <v>9847.7465228888796</v>
      </c>
      <c r="BQ129" s="313">
        <v>9999.6576842873055</v>
      </c>
      <c r="BR129" s="313">
        <v>10697.498887026341</v>
      </c>
      <c r="BS129" s="313">
        <v>11169.036283798563</v>
      </c>
      <c r="BT129" s="313">
        <v>10889.477521518404</v>
      </c>
      <c r="BU129" s="313">
        <v>10470.037911527937</v>
      </c>
      <c r="BV129" s="313">
        <v>9733.1592245116062</v>
      </c>
      <c r="BW129" s="313">
        <v>8678.6261905968458</v>
      </c>
      <c r="BX129" s="313">
        <v>7962.5294137979527</v>
      </c>
      <c r="BY129" s="313">
        <v>7544.0855042800395</v>
      </c>
      <c r="BZ129" s="313">
        <v>6876.7672967721546</v>
      </c>
      <c r="CA129" s="313">
        <v>6543.0602046362883</v>
      </c>
      <c r="CB129" s="313">
        <v>5576.4002339925064</v>
      </c>
      <c r="CC129" s="313">
        <v>2763.915261420671</v>
      </c>
      <c r="CD129" s="313">
        <v>1701.6892175222672</v>
      </c>
      <c r="CE129" s="313">
        <v>1748.97264876329</v>
      </c>
      <c r="CF129" s="313">
        <v>1806.3933954499755</v>
      </c>
      <c r="CG129" s="314">
        <v>1886.7196966416047</v>
      </c>
    </row>
    <row r="130" spans="1:86" ht="15.5" x14ac:dyDescent="0.35">
      <c r="A130" s="316"/>
      <c r="B130" s="325" t="s">
        <v>629</v>
      </c>
      <c r="C130" s="322" t="s">
        <v>639</v>
      </c>
      <c r="D130" s="313"/>
      <c r="E130" s="313"/>
      <c r="F130" s="313"/>
      <c r="G130" s="313"/>
      <c r="H130" s="313"/>
      <c r="I130" s="313"/>
      <c r="J130" s="313"/>
      <c r="K130" s="313"/>
      <c r="L130" s="313"/>
      <c r="M130" s="313"/>
      <c r="N130" s="313"/>
      <c r="O130" s="313"/>
      <c r="P130" s="313"/>
      <c r="Q130" s="313"/>
      <c r="R130" s="313"/>
      <c r="S130" s="313"/>
      <c r="T130" s="313"/>
      <c r="U130" s="313"/>
      <c r="V130" s="313"/>
      <c r="W130" s="313"/>
      <c r="X130" s="313"/>
      <c r="Y130" s="313"/>
      <c r="Z130" s="313"/>
      <c r="AA130" s="313"/>
      <c r="AB130" s="313"/>
      <c r="AC130" s="313"/>
      <c r="AD130" s="313"/>
      <c r="AE130" s="313"/>
      <c r="AF130" s="313"/>
      <c r="AG130" s="313"/>
      <c r="AH130" s="313"/>
      <c r="AI130" s="313"/>
      <c r="AJ130" s="313"/>
      <c r="AK130" s="313"/>
      <c r="AL130" s="313"/>
      <c r="AM130" s="313"/>
      <c r="AN130" s="313"/>
      <c r="AO130" s="313"/>
      <c r="AP130" s="313"/>
      <c r="AQ130" s="313"/>
      <c r="AR130" s="313"/>
      <c r="AS130" s="313"/>
      <c r="AT130" s="313"/>
      <c r="AU130" s="313"/>
      <c r="AV130" s="313"/>
      <c r="AW130" s="313"/>
      <c r="AX130" s="313"/>
      <c r="AY130" s="313"/>
      <c r="AZ130" s="313"/>
      <c r="BA130" s="313"/>
      <c r="BB130" s="313"/>
      <c r="BC130" s="313"/>
      <c r="BD130" s="313"/>
      <c r="BE130" s="313"/>
      <c r="BF130" s="313">
        <v>0</v>
      </c>
      <c r="BG130" s="313">
        <v>0</v>
      </c>
      <c r="BH130" s="313">
        <v>0</v>
      </c>
      <c r="BI130" s="313">
        <v>0</v>
      </c>
      <c r="BJ130" s="313">
        <v>0</v>
      </c>
      <c r="BK130" s="313">
        <v>0</v>
      </c>
      <c r="BL130" s="313">
        <v>0</v>
      </c>
      <c r="BM130" s="313">
        <v>0</v>
      </c>
      <c r="BN130" s="313">
        <v>0</v>
      </c>
      <c r="BO130" s="313">
        <v>0</v>
      </c>
      <c r="BP130" s="313">
        <v>0</v>
      </c>
      <c r="BQ130" s="313">
        <v>0</v>
      </c>
      <c r="BR130" s="313">
        <v>0</v>
      </c>
      <c r="BS130" s="313">
        <v>0</v>
      </c>
      <c r="BT130" s="313">
        <v>70.998899511866725</v>
      </c>
      <c r="BU130" s="313">
        <v>313.00144083619921</v>
      </c>
      <c r="BV130" s="313">
        <v>781.8721783689532</v>
      </c>
      <c r="BW130" s="313">
        <v>2097.1579444346671</v>
      </c>
      <c r="BX130" s="313">
        <v>2946.4351637632972</v>
      </c>
      <c r="BY130" s="313">
        <v>4666.7151855151969</v>
      </c>
      <c r="BZ130" s="313">
        <v>5534.3564841093021</v>
      </c>
      <c r="CA130" s="313">
        <v>6645.8235267286536</v>
      </c>
      <c r="CB130" s="313">
        <v>8403.5912736654627</v>
      </c>
      <c r="CC130" s="313">
        <v>11192.295585616979</v>
      </c>
      <c r="CD130" s="313">
        <v>13176.538767339665</v>
      </c>
      <c r="CE130" s="313">
        <v>13643.016348954594</v>
      </c>
      <c r="CF130" s="313">
        <v>14104.767885379562</v>
      </c>
      <c r="CG130" s="314">
        <v>14576.760371226323</v>
      </c>
    </row>
    <row r="131" spans="1:86" ht="20.149999999999999" customHeight="1" x14ac:dyDescent="0.35">
      <c r="A131" s="316"/>
      <c r="B131" s="327" t="s">
        <v>619</v>
      </c>
      <c r="C131" s="318"/>
      <c r="D131" s="313"/>
      <c r="E131" s="313"/>
      <c r="F131" s="313"/>
      <c r="G131" s="313"/>
      <c r="H131" s="313"/>
      <c r="I131" s="313"/>
      <c r="J131" s="313"/>
      <c r="K131" s="313"/>
      <c r="L131" s="313"/>
      <c r="M131" s="313"/>
      <c r="N131" s="313"/>
      <c r="O131" s="313"/>
      <c r="P131" s="313"/>
      <c r="Q131" s="313"/>
      <c r="R131" s="313"/>
      <c r="S131" s="313"/>
      <c r="T131" s="313"/>
      <c r="U131" s="313"/>
      <c r="V131" s="313"/>
      <c r="W131" s="313"/>
      <c r="X131" s="313"/>
      <c r="Y131" s="313"/>
      <c r="Z131" s="313"/>
      <c r="AA131" s="313"/>
      <c r="AB131" s="313"/>
      <c r="AC131" s="313"/>
      <c r="AD131" s="313"/>
      <c r="AE131" s="313"/>
      <c r="AF131" s="313"/>
      <c r="AG131" s="313"/>
      <c r="AH131" s="313"/>
      <c r="AI131" s="313"/>
      <c r="AJ131" s="313"/>
      <c r="AK131" s="313"/>
      <c r="AL131" s="313"/>
      <c r="AM131" s="313"/>
      <c r="AN131" s="313"/>
      <c r="AO131" s="313"/>
      <c r="AP131" s="313"/>
      <c r="AQ131" s="313"/>
      <c r="AR131" s="313"/>
      <c r="AS131" s="313"/>
      <c r="AT131" s="313"/>
      <c r="AU131" s="313"/>
      <c r="AV131" s="313"/>
      <c r="AW131" s="313"/>
      <c r="AX131" s="313"/>
      <c r="AY131" s="313"/>
      <c r="AZ131" s="313"/>
      <c r="BA131" s="313"/>
      <c r="BB131" s="313"/>
      <c r="BC131" s="313"/>
      <c r="BD131" s="313"/>
      <c r="BE131" s="313"/>
      <c r="BF131" s="313">
        <v>0</v>
      </c>
      <c r="BG131" s="313">
        <v>0</v>
      </c>
      <c r="BH131" s="313">
        <v>0</v>
      </c>
      <c r="BI131" s="313">
        <v>0</v>
      </c>
      <c r="BJ131" s="313">
        <v>0</v>
      </c>
      <c r="BK131" s="313">
        <v>0</v>
      </c>
      <c r="BL131" s="313">
        <v>0</v>
      </c>
      <c r="BM131" s="313">
        <v>0</v>
      </c>
      <c r="BN131" s="313">
        <v>0</v>
      </c>
      <c r="BO131" s="313">
        <v>0</v>
      </c>
      <c r="BP131" s="313">
        <v>0</v>
      </c>
      <c r="BQ131" s="313">
        <v>0</v>
      </c>
      <c r="BR131" s="313">
        <v>0</v>
      </c>
      <c r="BS131" s="313">
        <v>0</v>
      </c>
      <c r="BT131" s="313">
        <v>0</v>
      </c>
      <c r="BU131" s="313">
        <v>0</v>
      </c>
      <c r="BV131" s="313">
        <v>0</v>
      </c>
      <c r="BW131" s="313">
        <v>0</v>
      </c>
      <c r="BX131" s="313">
        <v>0</v>
      </c>
      <c r="BY131" s="313">
        <v>0</v>
      </c>
      <c r="BZ131" s="313">
        <v>1412.2840350629858</v>
      </c>
      <c r="CA131" s="313">
        <v>1599.4255806913286</v>
      </c>
      <c r="CB131" s="313">
        <v>2.2158506229757915</v>
      </c>
      <c r="CC131" s="313">
        <v>0</v>
      </c>
      <c r="CD131" s="313">
        <v>0</v>
      </c>
      <c r="CE131" s="313">
        <v>0</v>
      </c>
      <c r="CF131" s="313">
        <v>0</v>
      </c>
      <c r="CG131" s="314">
        <v>0</v>
      </c>
    </row>
    <row r="132" spans="1:86" ht="29.5" customHeight="1" x14ac:dyDescent="0.35">
      <c r="A132" s="316"/>
      <c r="B132" s="311" t="s">
        <v>640</v>
      </c>
      <c r="C132" s="318"/>
      <c r="D132" s="313"/>
      <c r="E132" s="313"/>
      <c r="F132" s="313"/>
      <c r="G132" s="313"/>
      <c r="H132" s="313"/>
      <c r="I132" s="313"/>
      <c r="J132" s="313"/>
      <c r="K132" s="313"/>
      <c r="L132" s="313"/>
      <c r="M132" s="313"/>
      <c r="N132" s="313"/>
      <c r="O132" s="313"/>
      <c r="P132" s="313"/>
      <c r="Q132" s="313"/>
      <c r="R132" s="313"/>
      <c r="S132" s="313"/>
      <c r="T132" s="313"/>
      <c r="U132" s="313"/>
      <c r="V132" s="313"/>
      <c r="W132" s="313"/>
      <c r="X132" s="313"/>
      <c r="Y132" s="313"/>
      <c r="Z132" s="313"/>
      <c r="AA132" s="313"/>
      <c r="AB132" s="313"/>
      <c r="AC132" s="313"/>
      <c r="AD132" s="313"/>
      <c r="AE132" s="313"/>
      <c r="AF132" s="313"/>
      <c r="AG132" s="313"/>
      <c r="AH132" s="313"/>
      <c r="AI132" s="313"/>
      <c r="AJ132" s="313"/>
      <c r="AK132" s="313"/>
      <c r="AL132" s="313"/>
      <c r="AM132" s="313"/>
      <c r="AN132" s="313"/>
      <c r="AO132" s="313"/>
      <c r="AP132" s="313"/>
      <c r="AQ132" s="313"/>
      <c r="AR132" s="313"/>
      <c r="AS132" s="313"/>
      <c r="AT132" s="313"/>
      <c r="AU132" s="313"/>
      <c r="AV132" s="313"/>
      <c r="AW132" s="313"/>
      <c r="AX132" s="313"/>
      <c r="AY132" s="313"/>
      <c r="AZ132" s="313"/>
      <c r="BA132" s="313"/>
      <c r="BB132" s="313"/>
      <c r="BC132" s="313"/>
      <c r="BD132" s="313"/>
      <c r="BE132" s="313"/>
      <c r="BF132" s="313">
        <v>9646.4804586799037</v>
      </c>
      <c r="BG132" s="313">
        <v>10073.496944674549</v>
      </c>
      <c r="BH132" s="313">
        <v>10400.692785284364</v>
      </c>
      <c r="BI132" s="313">
        <v>10834.44059167568</v>
      </c>
      <c r="BJ132" s="313">
        <v>11261.035842824287</v>
      </c>
      <c r="BK132" s="313">
        <v>11993.621813148129</v>
      </c>
      <c r="BL132" s="313">
        <v>12450.63785234573</v>
      </c>
      <c r="BM132" s="313">
        <v>13348.240123015921</v>
      </c>
      <c r="BN132" s="313">
        <v>13535.27563102957</v>
      </c>
      <c r="BO132" s="313">
        <v>13667.856029929022</v>
      </c>
      <c r="BP132" s="313">
        <v>13974.966234754875</v>
      </c>
      <c r="BQ132" s="313">
        <v>13777.050270213944</v>
      </c>
      <c r="BR132" s="313">
        <v>14191.013566990136</v>
      </c>
      <c r="BS132" s="313">
        <v>13879.397114064299</v>
      </c>
      <c r="BT132" s="313">
        <v>13559.364579320814</v>
      </c>
      <c r="BU132" s="313">
        <v>13274.683413903018</v>
      </c>
      <c r="BV132" s="313">
        <v>13051.814085623782</v>
      </c>
      <c r="BW132" s="313">
        <v>13491.990750490606</v>
      </c>
      <c r="BX132" s="313">
        <v>12623.78510426482</v>
      </c>
      <c r="BY132" s="313">
        <v>12774.757201443281</v>
      </c>
      <c r="BZ132" s="313">
        <v>13151.037325432533</v>
      </c>
      <c r="CA132" s="313">
        <v>14376.318344756392</v>
      </c>
      <c r="CB132" s="313">
        <v>15216.260907137135</v>
      </c>
      <c r="CC132" s="313">
        <v>15743.224346431864</v>
      </c>
      <c r="CD132" s="313">
        <v>16339.952274633622</v>
      </c>
      <c r="CE132" s="313">
        <v>16408.302138118466</v>
      </c>
      <c r="CF132" s="313">
        <v>16790.885440103801</v>
      </c>
      <c r="CG132" s="314">
        <v>17551.044411392086</v>
      </c>
    </row>
    <row r="133" spans="1:86" ht="20.149999999999999" customHeight="1" x14ac:dyDescent="0.35">
      <c r="A133" s="316"/>
      <c r="B133" s="254" t="s">
        <v>603</v>
      </c>
      <c r="C133" s="318"/>
      <c r="D133" s="313"/>
      <c r="E133" s="313"/>
      <c r="F133" s="313"/>
      <c r="G133" s="313"/>
      <c r="H133" s="313"/>
      <c r="I133" s="313"/>
      <c r="J133" s="313"/>
      <c r="K133" s="313"/>
      <c r="L133" s="313"/>
      <c r="M133" s="313"/>
      <c r="N133" s="313"/>
      <c r="O133" s="313"/>
      <c r="P133" s="313"/>
      <c r="Q133" s="313"/>
      <c r="R133" s="313"/>
      <c r="S133" s="313"/>
      <c r="T133" s="313"/>
      <c r="U133" s="313"/>
      <c r="V133" s="313"/>
      <c r="W133" s="313"/>
      <c r="X133" s="313"/>
      <c r="Y133" s="313"/>
      <c r="Z133" s="313"/>
      <c r="AA133" s="313"/>
      <c r="AB133" s="313"/>
      <c r="AC133" s="313"/>
      <c r="AD133" s="313"/>
      <c r="AE133" s="313"/>
      <c r="AF133" s="313"/>
      <c r="AG133" s="313"/>
      <c r="AH133" s="313"/>
      <c r="AI133" s="313"/>
      <c r="AJ133" s="313"/>
      <c r="AK133" s="313"/>
      <c r="AL133" s="313"/>
      <c r="AM133" s="313"/>
      <c r="AN133" s="313"/>
      <c r="AO133" s="313"/>
      <c r="AP133" s="313"/>
      <c r="AQ133" s="313"/>
      <c r="AR133" s="313"/>
      <c r="AS133" s="313"/>
      <c r="AT133" s="313"/>
      <c r="AU133" s="313"/>
      <c r="AV133" s="313"/>
      <c r="AW133" s="313"/>
      <c r="AX133" s="313"/>
      <c r="AY133" s="313"/>
      <c r="AZ133" s="313"/>
      <c r="BA133" s="313"/>
      <c r="BB133" s="313"/>
      <c r="BC133" s="313"/>
      <c r="BD133" s="313"/>
      <c r="BE133" s="313"/>
      <c r="BF133" s="313">
        <v>9078.7794640429183</v>
      </c>
      <c r="BG133" s="313">
        <v>9540.3111088232545</v>
      </c>
      <c r="BH133" s="313">
        <v>9850.4335821429286</v>
      </c>
      <c r="BI133" s="313">
        <v>10292.873882968677</v>
      </c>
      <c r="BJ133" s="313">
        <v>10717.089892192742</v>
      </c>
      <c r="BK133" s="313">
        <v>11416.236986075241</v>
      </c>
      <c r="BL133" s="313">
        <v>11751.676528839236</v>
      </c>
      <c r="BM133" s="313">
        <v>12620.463972561767</v>
      </c>
      <c r="BN133" s="313">
        <v>12816.98061182068</v>
      </c>
      <c r="BO133" s="313">
        <v>12949.259213416866</v>
      </c>
      <c r="BP133" s="313">
        <v>13235.706545822695</v>
      </c>
      <c r="BQ133" s="313">
        <v>13034.657187727125</v>
      </c>
      <c r="BR133" s="313">
        <v>13401.789742363213</v>
      </c>
      <c r="BS133" s="313">
        <v>13079.099004468648</v>
      </c>
      <c r="BT133" s="313">
        <v>12832.946163888946</v>
      </c>
      <c r="BU133" s="313">
        <v>12557.327906713781</v>
      </c>
      <c r="BV133" s="313">
        <v>12347.696882117005</v>
      </c>
      <c r="BW133" s="313">
        <v>12809.686785752168</v>
      </c>
      <c r="BX133" s="313">
        <v>12009.302786703052</v>
      </c>
      <c r="BY133" s="313">
        <v>12158.460824426753</v>
      </c>
      <c r="BZ133" s="313">
        <v>12153.007565242229</v>
      </c>
      <c r="CA133" s="313">
        <v>13393.253493467211</v>
      </c>
      <c r="CB133" s="313">
        <v>14619.453711244139</v>
      </c>
      <c r="CC133" s="313">
        <v>15171.312711269968</v>
      </c>
      <c r="CD133" s="313">
        <v>15776.198849010136</v>
      </c>
      <c r="CE133" s="313">
        <v>15869.532651773474</v>
      </c>
      <c r="CF133" s="313">
        <v>16273.282811288564</v>
      </c>
      <c r="CG133" s="314">
        <v>17048.604136454422</v>
      </c>
    </row>
    <row r="134" spans="1:86" ht="20.149999999999999" customHeight="1" x14ac:dyDescent="0.35">
      <c r="A134" s="316"/>
      <c r="B134" s="327" t="s">
        <v>605</v>
      </c>
      <c r="C134" s="318"/>
      <c r="D134" s="313"/>
      <c r="E134" s="313"/>
      <c r="F134" s="313"/>
      <c r="G134" s="313"/>
      <c r="H134" s="313"/>
      <c r="I134" s="313"/>
      <c r="J134" s="313"/>
      <c r="K134" s="313"/>
      <c r="L134" s="313"/>
      <c r="M134" s="313"/>
      <c r="N134" s="313"/>
      <c r="O134" s="313"/>
      <c r="P134" s="313"/>
      <c r="Q134" s="313"/>
      <c r="R134" s="313"/>
      <c r="S134" s="313"/>
      <c r="T134" s="313"/>
      <c r="U134" s="313"/>
      <c r="V134" s="313"/>
      <c r="W134" s="313"/>
      <c r="X134" s="313"/>
      <c r="Y134" s="313"/>
      <c r="Z134" s="313"/>
      <c r="AA134" s="313"/>
      <c r="AB134" s="313"/>
      <c r="AC134" s="313"/>
      <c r="AD134" s="313"/>
      <c r="AE134" s="313"/>
      <c r="AF134" s="313"/>
      <c r="AG134" s="313"/>
      <c r="AH134" s="313"/>
      <c r="AI134" s="313"/>
      <c r="AJ134" s="313"/>
      <c r="AK134" s="313"/>
      <c r="AL134" s="313"/>
      <c r="AM134" s="313"/>
      <c r="AN134" s="313"/>
      <c r="AO134" s="313"/>
      <c r="AP134" s="313"/>
      <c r="AQ134" s="313"/>
      <c r="AR134" s="313"/>
      <c r="AS134" s="313"/>
      <c r="AT134" s="313"/>
      <c r="AU134" s="313"/>
      <c r="AV134" s="313"/>
      <c r="AW134" s="313"/>
      <c r="AX134" s="313"/>
      <c r="AY134" s="313"/>
      <c r="AZ134" s="313"/>
      <c r="BA134" s="313"/>
      <c r="BB134" s="313"/>
      <c r="BC134" s="313"/>
      <c r="BD134" s="313"/>
      <c r="BE134" s="313"/>
      <c r="BF134" s="313">
        <v>567.70099463698511</v>
      </c>
      <c r="BG134" s="313">
        <v>533.18583585129409</v>
      </c>
      <c r="BH134" s="313">
        <v>550.25920314143491</v>
      </c>
      <c r="BI134" s="313">
        <v>541.56670870700293</v>
      </c>
      <c r="BJ134" s="313">
        <v>543.94595063154452</v>
      </c>
      <c r="BK134" s="313">
        <v>577.38482707288824</v>
      </c>
      <c r="BL134" s="313">
        <v>698.9613235064943</v>
      </c>
      <c r="BM134" s="313">
        <v>727.77615045415541</v>
      </c>
      <c r="BN134" s="313">
        <v>718.29501920889061</v>
      </c>
      <c r="BO134" s="313">
        <v>718.59681651215612</v>
      </c>
      <c r="BP134" s="313">
        <v>739.2596889321793</v>
      </c>
      <c r="BQ134" s="313">
        <v>742.39308248681937</v>
      </c>
      <c r="BR134" s="313">
        <v>789.22382462692178</v>
      </c>
      <c r="BS134" s="313">
        <v>800.29810959565214</v>
      </c>
      <c r="BT134" s="313">
        <v>726.41841543186626</v>
      </c>
      <c r="BU134" s="313">
        <v>717.35550718923548</v>
      </c>
      <c r="BV134" s="313">
        <v>704.1172035067766</v>
      </c>
      <c r="BW134" s="313">
        <v>682.30396473843757</v>
      </c>
      <c r="BX134" s="313">
        <v>614.48231756176824</v>
      </c>
      <c r="BY134" s="313">
        <v>616.296377016527</v>
      </c>
      <c r="BZ134" s="313">
        <v>578.09442998343491</v>
      </c>
      <c r="CA134" s="313">
        <v>577.06126188693554</v>
      </c>
      <c r="CB134" s="313">
        <v>593.76648856382928</v>
      </c>
      <c r="CC134" s="313">
        <v>571.91163516189533</v>
      </c>
      <c r="CD134" s="313">
        <v>563.75342562348783</v>
      </c>
      <c r="CE134" s="313">
        <v>538.76948634498899</v>
      </c>
      <c r="CF134" s="313">
        <v>517.60262881523727</v>
      </c>
      <c r="CG134" s="314">
        <v>502.4402749376639</v>
      </c>
    </row>
    <row r="135" spans="1:86" ht="15.5" x14ac:dyDescent="0.35">
      <c r="A135" s="316"/>
      <c r="B135" s="325" t="s">
        <v>645</v>
      </c>
      <c r="C135" s="318"/>
      <c r="D135" s="313"/>
      <c r="E135" s="313"/>
      <c r="F135" s="313"/>
      <c r="G135" s="313"/>
      <c r="H135" s="313"/>
      <c r="I135" s="313"/>
      <c r="J135" s="313"/>
      <c r="K135" s="313"/>
      <c r="L135" s="313"/>
      <c r="M135" s="313"/>
      <c r="N135" s="313"/>
      <c r="O135" s="313"/>
      <c r="P135" s="313"/>
      <c r="Q135" s="313"/>
      <c r="R135" s="313"/>
      <c r="S135" s="313"/>
      <c r="T135" s="313"/>
      <c r="U135" s="313"/>
      <c r="V135" s="313"/>
      <c r="W135" s="313"/>
      <c r="X135" s="313"/>
      <c r="Y135" s="313"/>
      <c r="Z135" s="313"/>
      <c r="AA135" s="313"/>
      <c r="AB135" s="313"/>
      <c r="AC135" s="313"/>
      <c r="AD135" s="313"/>
      <c r="AE135" s="313"/>
      <c r="AF135" s="313"/>
      <c r="AG135" s="313"/>
      <c r="AH135" s="313"/>
      <c r="AI135" s="313"/>
      <c r="AJ135" s="313"/>
      <c r="AK135" s="313"/>
      <c r="AL135" s="313"/>
      <c r="AM135" s="313"/>
      <c r="AN135" s="313"/>
      <c r="AO135" s="313"/>
      <c r="AP135" s="313"/>
      <c r="AQ135" s="313"/>
      <c r="AR135" s="313"/>
      <c r="AS135" s="313"/>
      <c r="AT135" s="313"/>
      <c r="AU135" s="313"/>
      <c r="AV135" s="313"/>
      <c r="AW135" s="313"/>
      <c r="AX135" s="313"/>
      <c r="AY135" s="313"/>
      <c r="AZ135" s="313"/>
      <c r="BA135" s="313"/>
      <c r="BB135" s="313"/>
      <c r="BC135" s="313"/>
      <c r="BD135" s="313"/>
      <c r="BE135" s="313"/>
      <c r="BF135" s="313">
        <v>77.937109753785663</v>
      </c>
      <c r="BG135" s="313">
        <v>73.736135093314459</v>
      </c>
      <c r="BH135" s="313">
        <v>68.672076908981566</v>
      </c>
      <c r="BI135" s="313">
        <v>57.645330619563119</v>
      </c>
      <c r="BJ135" s="313">
        <v>54.581844627997533</v>
      </c>
      <c r="BK135" s="313">
        <v>51.079969479891965</v>
      </c>
      <c r="BL135" s="313">
        <v>52.555731722902181</v>
      </c>
      <c r="BM135" s="313">
        <v>51.314521646225799</v>
      </c>
      <c r="BN135" s="313">
        <v>47.982259585145627</v>
      </c>
      <c r="BO135" s="313">
        <v>45.653915563813065</v>
      </c>
      <c r="BP135" s="313">
        <v>43.500463926689655</v>
      </c>
      <c r="BQ135" s="313">
        <v>40.339856867623332</v>
      </c>
      <c r="BR135" s="313">
        <v>38.104977391606347</v>
      </c>
      <c r="BS135" s="313">
        <v>35.631632582282641</v>
      </c>
      <c r="BT135" s="313">
        <v>32.86230712926077</v>
      </c>
      <c r="BU135" s="313">
        <v>30.212357904409831</v>
      </c>
      <c r="BV135" s="313">
        <v>27.705489407207978</v>
      </c>
      <c r="BW135" s="313">
        <v>25.067373474358387</v>
      </c>
      <c r="BX135" s="313">
        <v>19.294063112524405</v>
      </c>
      <c r="BY135" s="313">
        <v>18.086070149056685</v>
      </c>
      <c r="BZ135" s="313">
        <v>15.774518177663532</v>
      </c>
      <c r="CA135" s="313">
        <v>14.850655238845976</v>
      </c>
      <c r="CB135" s="313">
        <v>14.116895766895952</v>
      </c>
      <c r="CC135" s="313">
        <v>13.079675478926406</v>
      </c>
      <c r="CD135" s="313">
        <v>12.259821541433197</v>
      </c>
      <c r="CE135" s="313">
        <v>11.237667292527322</v>
      </c>
      <c r="CF135" s="313">
        <v>10.254909313730792</v>
      </c>
      <c r="CG135" s="314">
        <v>9.3786949988765222</v>
      </c>
    </row>
    <row r="136" spans="1:86" ht="15.5" x14ac:dyDescent="0.35">
      <c r="A136" s="316"/>
      <c r="B136" s="290" t="s">
        <v>607</v>
      </c>
      <c r="C136" s="322"/>
      <c r="D136" s="313"/>
      <c r="E136" s="313"/>
      <c r="F136" s="313"/>
      <c r="G136" s="313"/>
      <c r="H136" s="313"/>
      <c r="I136" s="313"/>
      <c r="J136" s="313"/>
      <c r="K136" s="313"/>
      <c r="L136" s="313"/>
      <c r="M136" s="313"/>
      <c r="N136" s="313"/>
      <c r="O136" s="313"/>
      <c r="P136" s="313"/>
      <c r="Q136" s="313"/>
      <c r="R136" s="313"/>
      <c r="S136" s="313"/>
      <c r="T136" s="313"/>
      <c r="U136" s="313"/>
      <c r="V136" s="313"/>
      <c r="W136" s="313"/>
      <c r="X136" s="313"/>
      <c r="Y136" s="313"/>
      <c r="Z136" s="313"/>
      <c r="AA136" s="313"/>
      <c r="AB136" s="313"/>
      <c r="AC136" s="313"/>
      <c r="AD136" s="313"/>
      <c r="AE136" s="313"/>
      <c r="AF136" s="313"/>
      <c r="AG136" s="313"/>
      <c r="AH136" s="313"/>
      <c r="AI136" s="313"/>
      <c r="AJ136" s="313"/>
      <c r="AK136" s="313"/>
      <c r="AL136" s="313"/>
      <c r="AM136" s="313"/>
      <c r="AN136" s="313"/>
      <c r="AO136" s="313"/>
      <c r="AP136" s="313"/>
      <c r="AQ136" s="313"/>
      <c r="AR136" s="313"/>
      <c r="AS136" s="313"/>
      <c r="AT136" s="313"/>
      <c r="AU136" s="313"/>
      <c r="AV136" s="313"/>
      <c r="AW136" s="313"/>
      <c r="AX136" s="313"/>
      <c r="AY136" s="313"/>
      <c r="AZ136" s="313"/>
      <c r="BA136" s="313"/>
      <c r="BB136" s="313"/>
      <c r="BC136" s="313"/>
      <c r="BD136" s="313"/>
      <c r="BE136" s="313"/>
      <c r="BF136" s="313">
        <v>454.26855855929301</v>
      </c>
      <c r="BG136" s="313">
        <v>425.38971594587883</v>
      </c>
      <c r="BH136" s="313">
        <v>446.28998476920583</v>
      </c>
      <c r="BI136" s="313">
        <v>442.8199554827811</v>
      </c>
      <c r="BJ136" s="313">
        <v>447.31032460052461</v>
      </c>
      <c r="BK136" s="313">
        <v>482.88234741197891</v>
      </c>
      <c r="BL136" s="313">
        <v>589.80067210564266</v>
      </c>
      <c r="BM136" s="313">
        <v>612.79602017025672</v>
      </c>
      <c r="BN136" s="313">
        <v>600.11169953285059</v>
      </c>
      <c r="BO136" s="313">
        <v>604.34057724576746</v>
      </c>
      <c r="BP136" s="313">
        <v>622.37703426424571</v>
      </c>
      <c r="BQ136" s="313">
        <v>625.49996903221574</v>
      </c>
      <c r="BR136" s="313">
        <v>637.24812489144722</v>
      </c>
      <c r="BS136" s="313">
        <v>641.27101256420883</v>
      </c>
      <c r="BT136" s="313">
        <v>581.50185824264145</v>
      </c>
      <c r="BU136" s="313">
        <v>568.51457013157733</v>
      </c>
      <c r="BV136" s="313">
        <v>565.27060600594666</v>
      </c>
      <c r="BW136" s="313">
        <v>548.86897325630582</v>
      </c>
      <c r="BX136" s="313">
        <v>504.07585774594565</v>
      </c>
      <c r="BY136" s="313">
        <v>503.49947627330437</v>
      </c>
      <c r="BZ136" s="313">
        <v>474.46943417845404</v>
      </c>
      <c r="CA136" s="313">
        <v>485.85744419314466</v>
      </c>
      <c r="CB136" s="313">
        <v>490.34867637377494</v>
      </c>
      <c r="CC136" s="313">
        <v>476.92388381146566</v>
      </c>
      <c r="CD136" s="313">
        <v>470.94405299370777</v>
      </c>
      <c r="CE136" s="313">
        <v>449.60282376942286</v>
      </c>
      <c r="CF136" s="313">
        <v>431.92736641552227</v>
      </c>
      <c r="CG136" s="314">
        <v>419.12184501491703</v>
      </c>
    </row>
    <row r="137" spans="1:86" ht="15.5" x14ac:dyDescent="0.35">
      <c r="A137" s="316"/>
      <c r="B137" s="325" t="s">
        <v>412</v>
      </c>
      <c r="C137" s="318"/>
      <c r="D137" s="313"/>
      <c r="E137" s="313"/>
      <c r="F137" s="313"/>
      <c r="G137" s="313"/>
      <c r="H137" s="313"/>
      <c r="I137" s="313"/>
      <c r="J137" s="313"/>
      <c r="K137" s="313"/>
      <c r="L137" s="313"/>
      <c r="M137" s="313"/>
      <c r="N137" s="313"/>
      <c r="O137" s="313"/>
      <c r="P137" s="313"/>
      <c r="Q137" s="313"/>
      <c r="R137" s="313"/>
      <c r="S137" s="313"/>
      <c r="T137" s="313"/>
      <c r="U137" s="313"/>
      <c r="V137" s="313"/>
      <c r="W137" s="313"/>
      <c r="X137" s="313"/>
      <c r="Y137" s="313"/>
      <c r="Z137" s="313"/>
      <c r="AA137" s="313"/>
      <c r="AB137" s="313"/>
      <c r="AC137" s="313"/>
      <c r="AD137" s="313"/>
      <c r="AE137" s="313"/>
      <c r="AF137" s="313"/>
      <c r="AG137" s="313"/>
      <c r="AH137" s="313"/>
      <c r="AI137" s="313"/>
      <c r="AJ137" s="313"/>
      <c r="AK137" s="313"/>
      <c r="AL137" s="313"/>
      <c r="AM137" s="313"/>
      <c r="AN137" s="313"/>
      <c r="AO137" s="313"/>
      <c r="AP137" s="313"/>
      <c r="AQ137" s="313"/>
      <c r="AR137" s="313"/>
      <c r="AS137" s="313"/>
      <c r="AT137" s="313"/>
      <c r="AU137" s="313"/>
      <c r="AV137" s="313"/>
      <c r="AW137" s="313"/>
      <c r="AX137" s="313"/>
      <c r="AY137" s="313"/>
      <c r="AZ137" s="313"/>
      <c r="BA137" s="313"/>
      <c r="BB137" s="313"/>
      <c r="BC137" s="313"/>
      <c r="BD137" s="313"/>
      <c r="BE137" s="313"/>
      <c r="BF137" s="313">
        <v>0</v>
      </c>
      <c r="BG137" s="313">
        <v>0</v>
      </c>
      <c r="BH137" s="313">
        <v>0</v>
      </c>
      <c r="BI137" s="313">
        <v>0</v>
      </c>
      <c r="BJ137" s="313">
        <v>0</v>
      </c>
      <c r="BK137" s="313">
        <v>0</v>
      </c>
      <c r="BL137" s="313">
        <v>8.4164124595064891</v>
      </c>
      <c r="BM137" s="313">
        <v>10.610044675900925</v>
      </c>
      <c r="BN137" s="313">
        <v>13.677559505604165</v>
      </c>
      <c r="BO137" s="313">
        <v>13.825210171526109</v>
      </c>
      <c r="BP137" s="313">
        <v>13.423678672031404</v>
      </c>
      <c r="BQ137" s="313">
        <v>12.904805917476407</v>
      </c>
      <c r="BR137" s="313">
        <v>51.915912648212107</v>
      </c>
      <c r="BS137" s="313">
        <v>60.146389707083117</v>
      </c>
      <c r="BT137" s="313">
        <v>55.441607487169456</v>
      </c>
      <c r="BU137" s="313">
        <v>64.299685678392052</v>
      </c>
      <c r="BV137" s="313">
        <v>53.13565312159799</v>
      </c>
      <c r="BW137" s="313">
        <v>55.514702539343496</v>
      </c>
      <c r="BX137" s="313">
        <v>50.288219495750219</v>
      </c>
      <c r="BY137" s="313">
        <v>50.643722893552159</v>
      </c>
      <c r="BZ137" s="313">
        <v>47.746904725385257</v>
      </c>
      <c r="CA137" s="313">
        <v>45.70767140039441</v>
      </c>
      <c r="CB137" s="313">
        <v>49.377382337188095</v>
      </c>
      <c r="CC137" s="313">
        <v>46.450894252533985</v>
      </c>
      <c r="CD137" s="313">
        <v>45.687289363051221</v>
      </c>
      <c r="CE137" s="313">
        <v>44.504052983955432</v>
      </c>
      <c r="CF137" s="313">
        <v>43.380752753920106</v>
      </c>
      <c r="CG137" s="314">
        <v>42.557152903174924</v>
      </c>
    </row>
    <row r="138" spans="1:86" s="315" customFormat="1" ht="15.5" x14ac:dyDescent="0.35">
      <c r="A138" s="307"/>
      <c r="B138" s="325" t="s">
        <v>421</v>
      </c>
      <c r="C138" s="308"/>
      <c r="D138" s="312"/>
      <c r="E138" s="312"/>
      <c r="F138" s="312"/>
      <c r="G138" s="312"/>
      <c r="H138" s="312"/>
      <c r="I138" s="312"/>
      <c r="J138" s="312"/>
      <c r="K138" s="312"/>
      <c r="L138" s="312"/>
      <c r="M138" s="312"/>
      <c r="N138" s="312"/>
      <c r="O138" s="312"/>
      <c r="P138" s="312"/>
      <c r="Q138" s="312"/>
      <c r="R138" s="312"/>
      <c r="S138" s="312"/>
      <c r="T138" s="312"/>
      <c r="U138" s="312"/>
      <c r="V138" s="312"/>
      <c r="W138" s="312"/>
      <c r="X138" s="312"/>
      <c r="Y138" s="312"/>
      <c r="Z138" s="312"/>
      <c r="AA138" s="312"/>
      <c r="AB138" s="312"/>
      <c r="AC138" s="312"/>
      <c r="AD138" s="312"/>
      <c r="AE138" s="312"/>
      <c r="AF138" s="312"/>
      <c r="AG138" s="312"/>
      <c r="AH138" s="313"/>
      <c r="AI138" s="313"/>
      <c r="AJ138" s="313"/>
      <c r="AK138" s="313"/>
      <c r="AL138" s="313"/>
      <c r="AM138" s="313"/>
      <c r="AN138" s="313"/>
      <c r="AO138" s="313"/>
      <c r="AP138" s="313"/>
      <c r="AQ138" s="313"/>
      <c r="AR138" s="313"/>
      <c r="AS138" s="313"/>
      <c r="AT138" s="313"/>
      <c r="AU138" s="313"/>
      <c r="AV138" s="313"/>
      <c r="AW138" s="313"/>
      <c r="AX138" s="313"/>
      <c r="AY138" s="313"/>
      <c r="AZ138" s="313"/>
      <c r="BA138" s="313"/>
      <c r="BB138" s="313"/>
      <c r="BC138" s="313"/>
      <c r="BD138" s="313"/>
      <c r="BE138" s="313"/>
      <c r="BF138" s="313">
        <v>35.495326323906454</v>
      </c>
      <c r="BG138" s="313">
        <v>34.059984812100765</v>
      </c>
      <c r="BH138" s="313">
        <v>35.297141463247634</v>
      </c>
      <c r="BI138" s="313">
        <v>41.101422604658829</v>
      </c>
      <c r="BJ138" s="313">
        <v>42.053781403022413</v>
      </c>
      <c r="BK138" s="313">
        <v>43.422510181017337</v>
      </c>
      <c r="BL138" s="313">
        <v>48.188507218442965</v>
      </c>
      <c r="BM138" s="313">
        <v>53.055563961772052</v>
      </c>
      <c r="BN138" s="313">
        <v>56.523500585290257</v>
      </c>
      <c r="BO138" s="313">
        <v>54.777113531049409</v>
      </c>
      <c r="BP138" s="313">
        <v>59.958512069212539</v>
      </c>
      <c r="BQ138" s="313">
        <v>63.648450669503909</v>
      </c>
      <c r="BR138" s="313">
        <v>61.954809695656031</v>
      </c>
      <c r="BS138" s="313">
        <v>63.249074742077646</v>
      </c>
      <c r="BT138" s="313">
        <v>56.612642572794563</v>
      </c>
      <c r="BU138" s="313">
        <v>54.328893474856272</v>
      </c>
      <c r="BV138" s="313">
        <v>58.005454972024012</v>
      </c>
      <c r="BW138" s="313">
        <v>52.852915468429849</v>
      </c>
      <c r="BX138" s="313">
        <v>40.824177207547955</v>
      </c>
      <c r="BY138" s="313">
        <v>44.067107700613711</v>
      </c>
      <c r="BZ138" s="313">
        <v>40.10357290193209</v>
      </c>
      <c r="CA138" s="313">
        <v>30.645491054550629</v>
      </c>
      <c r="CB138" s="313">
        <v>39.923534085970296</v>
      </c>
      <c r="CC138" s="313">
        <v>35.457181618969365</v>
      </c>
      <c r="CD138" s="313">
        <v>34.862261725295745</v>
      </c>
      <c r="CE138" s="313">
        <v>33.424942299083433</v>
      </c>
      <c r="CF138" s="313">
        <v>32.039600332064069</v>
      </c>
      <c r="CG138" s="314">
        <v>31.382582020695459</v>
      </c>
      <c r="CH138" s="296"/>
    </row>
    <row r="139" spans="1:86" s="333" customFormat="1" ht="20.149999999999999" customHeight="1" thickBot="1" x14ac:dyDescent="0.4">
      <c r="A139" s="329"/>
      <c r="B139" s="329" t="s">
        <v>619</v>
      </c>
      <c r="C139" s="329"/>
      <c r="D139" s="330"/>
      <c r="E139" s="330"/>
      <c r="F139" s="330"/>
      <c r="G139" s="330"/>
      <c r="H139" s="330"/>
      <c r="I139" s="330"/>
      <c r="J139" s="330"/>
      <c r="K139" s="330"/>
      <c r="L139" s="330"/>
      <c r="M139" s="330"/>
      <c r="N139" s="330"/>
      <c r="O139" s="330"/>
      <c r="P139" s="330"/>
      <c r="Q139" s="330"/>
      <c r="R139" s="330"/>
      <c r="S139" s="330"/>
      <c r="T139" s="330"/>
      <c r="U139" s="330"/>
      <c r="V139" s="330"/>
      <c r="W139" s="330"/>
      <c r="X139" s="330"/>
      <c r="Y139" s="330"/>
      <c r="Z139" s="330"/>
      <c r="AA139" s="330"/>
      <c r="AB139" s="330"/>
      <c r="AC139" s="330"/>
      <c r="AD139" s="330"/>
      <c r="AE139" s="330"/>
      <c r="AF139" s="330"/>
      <c r="AG139" s="330"/>
      <c r="AH139" s="330"/>
      <c r="AI139" s="330"/>
      <c r="AJ139" s="330"/>
      <c r="AK139" s="330"/>
      <c r="AL139" s="330"/>
      <c r="AM139" s="330"/>
      <c r="AN139" s="330"/>
      <c r="AO139" s="330"/>
      <c r="AP139" s="330"/>
      <c r="AQ139" s="330"/>
      <c r="AR139" s="330"/>
      <c r="AS139" s="330"/>
      <c r="AT139" s="330"/>
      <c r="AU139" s="330"/>
      <c r="AV139" s="330"/>
      <c r="AW139" s="330"/>
      <c r="AX139" s="330"/>
      <c r="AY139" s="330"/>
      <c r="AZ139" s="330"/>
      <c r="BA139" s="330"/>
      <c r="BB139" s="330"/>
      <c r="BC139" s="330"/>
      <c r="BD139" s="330"/>
      <c r="BE139" s="330"/>
      <c r="BF139" s="330">
        <v>0</v>
      </c>
      <c r="BG139" s="330">
        <v>0</v>
      </c>
      <c r="BH139" s="330">
        <v>0</v>
      </c>
      <c r="BI139" s="330">
        <v>0</v>
      </c>
      <c r="BJ139" s="330">
        <v>0</v>
      </c>
      <c r="BK139" s="330">
        <v>0</v>
      </c>
      <c r="BL139" s="330">
        <v>0</v>
      </c>
      <c r="BM139" s="330">
        <v>0</v>
      </c>
      <c r="BN139" s="330">
        <v>0</v>
      </c>
      <c r="BO139" s="330">
        <v>0</v>
      </c>
      <c r="BP139" s="330">
        <v>0</v>
      </c>
      <c r="BQ139" s="330">
        <v>0</v>
      </c>
      <c r="BR139" s="330">
        <v>0</v>
      </c>
      <c r="BS139" s="330">
        <v>0</v>
      </c>
      <c r="BT139" s="330">
        <v>0</v>
      </c>
      <c r="BU139" s="330">
        <v>0</v>
      </c>
      <c r="BV139" s="330">
        <v>0</v>
      </c>
      <c r="BW139" s="330">
        <v>0</v>
      </c>
      <c r="BX139" s="330">
        <v>0</v>
      </c>
      <c r="BY139" s="330">
        <v>0</v>
      </c>
      <c r="BZ139" s="330">
        <v>419.9353302068688</v>
      </c>
      <c r="CA139" s="330">
        <v>406.0035894022455</v>
      </c>
      <c r="CB139" s="330">
        <v>3.0407073291663074</v>
      </c>
      <c r="CC139" s="330">
        <v>0</v>
      </c>
      <c r="CD139" s="330">
        <v>0</v>
      </c>
      <c r="CE139" s="330">
        <v>0</v>
      </c>
      <c r="CF139" s="330">
        <v>0</v>
      </c>
      <c r="CG139" s="332">
        <v>0</v>
      </c>
      <c r="CH139" s="296"/>
    </row>
    <row r="140" spans="1:86" ht="38.25" customHeight="1" x14ac:dyDescent="0.35">
      <c r="A140" s="297" t="s">
        <v>225</v>
      </c>
      <c r="B140" s="298" t="s">
        <v>648</v>
      </c>
      <c r="C140" s="299"/>
      <c r="D140" s="300" t="s">
        <v>296</v>
      </c>
      <c r="E140" s="300" t="s">
        <v>297</v>
      </c>
      <c r="F140" s="300" t="s">
        <v>298</v>
      </c>
      <c r="G140" s="300" t="s">
        <v>299</v>
      </c>
      <c r="H140" s="300" t="s">
        <v>300</v>
      </c>
      <c r="I140" s="300" t="s">
        <v>301</v>
      </c>
      <c r="J140" s="300" t="s">
        <v>302</v>
      </c>
      <c r="K140" s="300" t="s">
        <v>303</v>
      </c>
      <c r="L140" s="300" t="s">
        <v>304</v>
      </c>
      <c r="M140" s="300" t="s">
        <v>305</v>
      </c>
      <c r="N140" s="300" t="s">
        <v>306</v>
      </c>
      <c r="O140" s="300" t="s">
        <v>307</v>
      </c>
      <c r="P140" s="300" t="s">
        <v>308</v>
      </c>
      <c r="Q140" s="300" t="s">
        <v>309</v>
      </c>
      <c r="R140" s="300" t="s">
        <v>310</v>
      </c>
      <c r="S140" s="300" t="s">
        <v>311</v>
      </c>
      <c r="T140" s="300" t="s">
        <v>312</v>
      </c>
      <c r="U140" s="300" t="s">
        <v>313</v>
      </c>
      <c r="V140" s="300" t="s">
        <v>314</v>
      </c>
      <c r="W140" s="300" t="s">
        <v>315</v>
      </c>
      <c r="X140" s="300" t="s">
        <v>316</v>
      </c>
      <c r="Y140" s="300" t="s">
        <v>317</v>
      </c>
      <c r="Z140" s="300" t="s">
        <v>318</v>
      </c>
      <c r="AA140" s="300" t="s">
        <v>319</v>
      </c>
      <c r="AB140" s="300" t="s">
        <v>320</v>
      </c>
      <c r="AC140" s="300" t="s">
        <v>321</v>
      </c>
      <c r="AD140" s="300" t="s">
        <v>322</v>
      </c>
      <c r="AE140" s="300" t="s">
        <v>323</v>
      </c>
      <c r="AF140" s="300" t="s">
        <v>324</v>
      </c>
      <c r="AG140" s="300" t="s">
        <v>325</v>
      </c>
      <c r="AH140" s="300"/>
      <c r="AI140" s="300"/>
      <c r="AJ140" s="300"/>
      <c r="AK140" s="300"/>
      <c r="AL140" s="300"/>
      <c r="AM140" s="300"/>
      <c r="AN140" s="300"/>
      <c r="AO140" s="300"/>
      <c r="AP140" s="300"/>
      <c r="AQ140" s="300"/>
      <c r="AR140" s="300"/>
      <c r="AS140" s="300"/>
      <c r="AT140" s="300"/>
      <c r="AU140" s="300"/>
      <c r="AV140" s="300"/>
      <c r="AW140" s="300"/>
      <c r="AX140" s="300"/>
      <c r="AY140" s="300"/>
      <c r="AZ140" s="300"/>
      <c r="BA140" s="300"/>
      <c r="BB140" s="300"/>
      <c r="BC140" s="300"/>
      <c r="BD140" s="300"/>
      <c r="BE140" s="300"/>
      <c r="BF140" s="300" t="s">
        <v>234</v>
      </c>
      <c r="BG140" s="300" t="s">
        <v>235</v>
      </c>
      <c r="BH140" s="300" t="s">
        <v>236</v>
      </c>
      <c r="BI140" s="300" t="s">
        <v>237</v>
      </c>
      <c r="BJ140" s="300" t="s">
        <v>238</v>
      </c>
      <c r="BK140" s="300" t="s">
        <v>239</v>
      </c>
      <c r="BL140" s="300" t="s">
        <v>240</v>
      </c>
      <c r="BM140" s="300" t="s">
        <v>241</v>
      </c>
      <c r="BN140" s="300" t="s">
        <v>242</v>
      </c>
      <c r="BO140" s="300" t="s">
        <v>243</v>
      </c>
      <c r="BP140" s="300" t="s">
        <v>244</v>
      </c>
      <c r="BQ140" s="300" t="s">
        <v>245</v>
      </c>
      <c r="BR140" s="300" t="s">
        <v>246</v>
      </c>
      <c r="BS140" s="300" t="s">
        <v>247</v>
      </c>
      <c r="BT140" s="300" t="s">
        <v>248</v>
      </c>
      <c r="BU140" s="300" t="s">
        <v>249</v>
      </c>
      <c r="BV140" s="300" t="s">
        <v>250</v>
      </c>
      <c r="BW140" s="300" t="s">
        <v>251</v>
      </c>
      <c r="BX140" s="300" t="s">
        <v>252</v>
      </c>
      <c r="BY140" s="300" t="s">
        <v>253</v>
      </c>
      <c r="BZ140" s="300" t="s">
        <v>254</v>
      </c>
      <c r="CA140" s="300" t="s">
        <v>255</v>
      </c>
      <c r="CB140" s="300" t="s">
        <v>256</v>
      </c>
      <c r="CC140" s="300" t="s">
        <v>257</v>
      </c>
      <c r="CD140" s="300" t="s">
        <v>258</v>
      </c>
      <c r="CE140" s="300" t="s">
        <v>259</v>
      </c>
      <c r="CF140" s="300" t="s">
        <v>260</v>
      </c>
      <c r="CG140" s="301" t="s">
        <v>261</v>
      </c>
    </row>
    <row r="141" spans="1:86" ht="24.75" customHeight="1" x14ac:dyDescent="0.35">
      <c r="A141" s="302">
        <v>2025</v>
      </c>
      <c r="B141" s="303" t="s">
        <v>623</v>
      </c>
      <c r="C141" s="304"/>
      <c r="D141" s="305" t="s">
        <v>263</v>
      </c>
      <c r="E141" s="305" t="s">
        <v>263</v>
      </c>
      <c r="F141" s="305" t="s">
        <v>263</v>
      </c>
      <c r="G141" s="305" t="s">
        <v>263</v>
      </c>
      <c r="H141" s="305" t="s">
        <v>263</v>
      </c>
      <c r="I141" s="305" t="s">
        <v>263</v>
      </c>
      <c r="J141" s="305" t="s">
        <v>263</v>
      </c>
      <c r="K141" s="305" t="s">
        <v>263</v>
      </c>
      <c r="L141" s="305" t="s">
        <v>263</v>
      </c>
      <c r="M141" s="305" t="s">
        <v>263</v>
      </c>
      <c r="N141" s="305" t="s">
        <v>263</v>
      </c>
      <c r="O141" s="305" t="s">
        <v>263</v>
      </c>
      <c r="P141" s="305" t="s">
        <v>263</v>
      </c>
      <c r="Q141" s="305" t="s">
        <v>263</v>
      </c>
      <c r="R141" s="305" t="s">
        <v>263</v>
      </c>
      <c r="S141" s="305" t="s">
        <v>263</v>
      </c>
      <c r="T141" s="305" t="s">
        <v>263</v>
      </c>
      <c r="U141" s="305" t="s">
        <v>263</v>
      </c>
      <c r="V141" s="305" t="s">
        <v>263</v>
      </c>
      <c r="W141" s="305" t="s">
        <v>263</v>
      </c>
      <c r="X141" s="305" t="s">
        <v>263</v>
      </c>
      <c r="Y141" s="305" t="s">
        <v>263</v>
      </c>
      <c r="Z141" s="305" t="s">
        <v>263</v>
      </c>
      <c r="AA141" s="305" t="s">
        <v>263</v>
      </c>
      <c r="AB141" s="305" t="s">
        <v>263</v>
      </c>
      <c r="AC141" s="305" t="s">
        <v>263</v>
      </c>
      <c r="AD141" s="305" t="s">
        <v>263</v>
      </c>
      <c r="AE141" s="305" t="s">
        <v>263</v>
      </c>
      <c r="AF141" s="305" t="s">
        <v>263</v>
      </c>
      <c r="AG141" s="305" t="s">
        <v>263</v>
      </c>
      <c r="AH141" s="305"/>
      <c r="AI141" s="305"/>
      <c r="AJ141" s="305"/>
      <c r="AK141" s="305"/>
      <c r="AL141" s="305"/>
      <c r="AM141" s="305"/>
      <c r="AN141" s="305"/>
      <c r="AO141" s="305"/>
      <c r="AP141" s="305"/>
      <c r="AQ141" s="305"/>
      <c r="AR141" s="305"/>
      <c r="AS141" s="305"/>
      <c r="AT141" s="305"/>
      <c r="AU141" s="305"/>
      <c r="AV141" s="305"/>
      <c r="AW141" s="305"/>
      <c r="AX141" s="305"/>
      <c r="AY141" s="305"/>
      <c r="AZ141" s="305"/>
      <c r="BA141" s="305"/>
      <c r="BB141" s="305"/>
      <c r="BC141" s="305"/>
      <c r="BD141" s="305"/>
      <c r="BE141" s="305"/>
      <c r="BF141" s="305" t="s">
        <v>263</v>
      </c>
      <c r="BG141" s="305" t="s">
        <v>263</v>
      </c>
      <c r="BH141" s="305" t="s">
        <v>263</v>
      </c>
      <c r="BI141" s="305" t="s">
        <v>263</v>
      </c>
      <c r="BJ141" s="305" t="s">
        <v>263</v>
      </c>
      <c r="BK141" s="305" t="s">
        <v>263</v>
      </c>
      <c r="BL141" s="305" t="s">
        <v>263</v>
      </c>
      <c r="BM141" s="305" t="s">
        <v>263</v>
      </c>
      <c r="BN141" s="305" t="s">
        <v>263</v>
      </c>
      <c r="BO141" s="305" t="s">
        <v>263</v>
      </c>
      <c r="BP141" s="305" t="s">
        <v>263</v>
      </c>
      <c r="BQ141" s="305" t="s">
        <v>263</v>
      </c>
      <c r="BR141" s="305" t="s">
        <v>263</v>
      </c>
      <c r="BS141" s="305" t="s">
        <v>263</v>
      </c>
      <c r="BT141" s="305" t="s">
        <v>263</v>
      </c>
      <c r="BU141" s="305" t="s">
        <v>263</v>
      </c>
      <c r="BV141" s="305" t="s">
        <v>263</v>
      </c>
      <c r="BW141" s="305" t="s">
        <v>263</v>
      </c>
      <c r="BX141" s="305" t="s">
        <v>263</v>
      </c>
      <c r="BY141" s="305" t="s">
        <v>263</v>
      </c>
      <c r="BZ141" s="305" t="s">
        <v>263</v>
      </c>
      <c r="CA141" s="305" t="s">
        <v>263</v>
      </c>
      <c r="CB141" s="305" t="s">
        <v>264</v>
      </c>
      <c r="CC141" s="305" t="s">
        <v>264</v>
      </c>
      <c r="CD141" s="305" t="s">
        <v>264</v>
      </c>
      <c r="CE141" s="305" t="s">
        <v>264</v>
      </c>
      <c r="CF141" s="305" t="s">
        <v>264</v>
      </c>
      <c r="CG141" s="306" t="s">
        <v>264</v>
      </c>
    </row>
    <row r="142" spans="1:86" ht="32.5" customHeight="1" x14ac:dyDescent="0.35">
      <c r="A142" s="307"/>
      <c r="B142" s="226" t="s">
        <v>649</v>
      </c>
      <c r="C142" s="308"/>
      <c r="D142" s="309"/>
      <c r="E142" s="309"/>
      <c r="F142" s="309"/>
      <c r="G142" s="309"/>
      <c r="H142" s="309"/>
      <c r="I142" s="309"/>
      <c r="J142" s="309"/>
      <c r="K142" s="309"/>
      <c r="L142" s="309"/>
      <c r="M142" s="309"/>
      <c r="N142" s="309"/>
      <c r="O142" s="309"/>
      <c r="P142" s="309"/>
      <c r="Q142" s="309"/>
      <c r="R142" s="309"/>
      <c r="S142" s="309"/>
      <c r="T142" s="309"/>
      <c r="U142" s="309"/>
      <c r="V142" s="309"/>
      <c r="W142" s="309"/>
      <c r="X142" s="309"/>
      <c r="Y142" s="309"/>
      <c r="Z142" s="309"/>
      <c r="AA142" s="309"/>
      <c r="AB142" s="309"/>
      <c r="AC142" s="309"/>
      <c r="AD142" s="309"/>
      <c r="AE142" s="309"/>
      <c r="AF142" s="309"/>
      <c r="AG142" s="309"/>
      <c r="AH142" s="309"/>
      <c r="AI142" s="309"/>
      <c r="AJ142" s="309"/>
      <c r="AK142" s="309"/>
      <c r="AL142" s="309"/>
      <c r="AM142" s="309"/>
      <c r="AN142" s="309"/>
      <c r="AO142" s="309"/>
      <c r="AP142" s="309"/>
      <c r="AQ142" s="309"/>
      <c r="AR142" s="309"/>
      <c r="AS142" s="309"/>
      <c r="AT142" s="309"/>
      <c r="AU142" s="309"/>
      <c r="AV142" s="309"/>
      <c r="AW142" s="309"/>
      <c r="AX142" s="309"/>
      <c r="AY142" s="309"/>
      <c r="AZ142" s="309"/>
      <c r="BA142" s="309"/>
      <c r="BB142" s="309"/>
      <c r="BC142" s="309"/>
      <c r="BD142" s="309"/>
      <c r="BE142" s="309"/>
      <c r="BF142" s="312"/>
      <c r="BG142" s="312"/>
      <c r="BH142" s="312"/>
      <c r="BI142" s="312"/>
      <c r="BJ142" s="312"/>
      <c r="BK142" s="312"/>
      <c r="BL142" s="312"/>
      <c r="BM142" s="312"/>
      <c r="BN142" s="312"/>
      <c r="BO142" s="312"/>
      <c r="BP142" s="312"/>
      <c r="BQ142" s="312"/>
      <c r="BR142" s="312"/>
      <c r="BS142" s="312"/>
      <c r="BT142" s="312"/>
      <c r="BU142" s="312"/>
      <c r="BV142" s="312"/>
      <c r="BW142" s="312"/>
      <c r="BX142" s="312"/>
      <c r="BY142" s="312"/>
      <c r="BZ142" s="312"/>
      <c r="CA142" s="312"/>
      <c r="CB142" s="312"/>
      <c r="CC142" s="312"/>
      <c r="CD142" s="312"/>
      <c r="CE142" s="312"/>
      <c r="CF142" s="312"/>
      <c r="CG142" s="337"/>
    </row>
    <row r="143" spans="1:86" s="315" customFormat="1" ht="32.15" customHeight="1" x14ac:dyDescent="0.35">
      <c r="A143" s="307"/>
      <c r="B143" s="311" t="s">
        <v>360</v>
      </c>
      <c r="C143" s="308"/>
      <c r="D143" s="312"/>
      <c r="E143" s="312"/>
      <c r="F143" s="312"/>
      <c r="G143" s="312"/>
      <c r="H143" s="312"/>
      <c r="I143" s="312"/>
      <c r="J143" s="312"/>
      <c r="K143" s="312"/>
      <c r="L143" s="312"/>
      <c r="M143" s="312"/>
      <c r="N143" s="312"/>
      <c r="O143" s="312"/>
      <c r="P143" s="312"/>
      <c r="Q143" s="312"/>
      <c r="R143" s="312"/>
      <c r="S143" s="312"/>
      <c r="T143" s="312"/>
      <c r="U143" s="312"/>
      <c r="V143" s="312"/>
      <c r="W143" s="312"/>
      <c r="X143" s="312"/>
      <c r="Y143" s="312"/>
      <c r="Z143" s="312"/>
      <c r="AA143" s="312"/>
      <c r="AB143" s="312"/>
      <c r="AC143" s="312"/>
      <c r="AD143" s="312"/>
      <c r="AE143" s="312"/>
      <c r="AF143" s="312"/>
      <c r="AG143" s="312"/>
      <c r="AH143" s="312"/>
      <c r="AI143" s="312"/>
      <c r="AJ143" s="312"/>
      <c r="AK143" s="312"/>
      <c r="AL143" s="312"/>
      <c r="AM143" s="312"/>
      <c r="AN143" s="312"/>
      <c r="AO143" s="312"/>
      <c r="AP143" s="312"/>
      <c r="AQ143" s="312"/>
      <c r="AR143" s="312"/>
      <c r="AS143" s="312"/>
      <c r="AT143" s="312"/>
      <c r="AU143" s="312"/>
      <c r="AV143" s="312"/>
      <c r="AW143" s="312"/>
      <c r="AX143" s="312"/>
      <c r="AY143" s="312"/>
      <c r="AZ143" s="312"/>
      <c r="BA143" s="312"/>
      <c r="BB143" s="312"/>
      <c r="BC143" s="312"/>
      <c r="BD143" s="312"/>
      <c r="BE143" s="312"/>
      <c r="BF143" s="312"/>
      <c r="BG143" s="312"/>
      <c r="BH143" s="312"/>
      <c r="BI143" s="312"/>
      <c r="BJ143" s="312"/>
      <c r="BK143" s="312"/>
      <c r="BL143" s="312"/>
      <c r="BM143" s="312"/>
      <c r="BN143" s="312"/>
      <c r="BO143" s="312"/>
      <c r="BP143" s="312"/>
      <c r="BQ143" s="312"/>
      <c r="BR143" s="312"/>
      <c r="BS143" s="312"/>
      <c r="BT143" s="312"/>
      <c r="BU143" s="312"/>
      <c r="BV143" s="312"/>
      <c r="BW143" s="312"/>
      <c r="BX143" s="312"/>
      <c r="BY143" s="312"/>
      <c r="BZ143" s="312"/>
      <c r="CA143" s="312"/>
      <c r="CB143" s="312"/>
      <c r="CC143" s="312"/>
      <c r="CD143" s="312"/>
      <c r="CE143" s="312"/>
      <c r="CF143" s="312"/>
      <c r="CG143" s="328"/>
      <c r="CH143" s="296"/>
    </row>
    <row r="144" spans="1:86" ht="21" customHeight="1" x14ac:dyDescent="0.35">
      <c r="A144" s="316"/>
      <c r="B144" s="317" t="s">
        <v>589</v>
      </c>
      <c r="C144" s="318"/>
      <c r="D144" s="313"/>
      <c r="E144" s="313"/>
      <c r="F144" s="313"/>
      <c r="G144" s="313"/>
      <c r="H144" s="313"/>
      <c r="I144" s="313"/>
      <c r="J144" s="313"/>
      <c r="K144" s="313"/>
      <c r="L144" s="313"/>
      <c r="M144" s="313"/>
      <c r="N144" s="313"/>
      <c r="O144" s="313"/>
      <c r="P144" s="313"/>
      <c r="Q144" s="313"/>
      <c r="R144" s="313"/>
      <c r="S144" s="313"/>
      <c r="T144" s="313"/>
      <c r="U144" s="313"/>
      <c r="V144" s="313"/>
      <c r="W144" s="313"/>
      <c r="X144" s="313"/>
      <c r="Y144" s="313"/>
      <c r="Z144" s="313"/>
      <c r="AA144" s="313"/>
      <c r="AB144" s="313"/>
      <c r="AC144" s="313"/>
      <c r="AD144" s="313"/>
      <c r="AE144" s="313"/>
      <c r="AF144" s="313"/>
      <c r="AG144" s="313"/>
      <c r="AH144" s="313"/>
      <c r="AI144" s="313"/>
      <c r="AJ144" s="313"/>
      <c r="AK144" s="313"/>
      <c r="AL144" s="313"/>
      <c r="AM144" s="313"/>
      <c r="AN144" s="313"/>
      <c r="AO144" s="313"/>
      <c r="AP144" s="313"/>
      <c r="AQ144" s="313"/>
      <c r="AR144" s="313"/>
      <c r="AS144" s="313"/>
      <c r="AT144" s="313"/>
      <c r="AU144" s="313"/>
      <c r="AV144" s="313"/>
      <c r="AW144" s="313"/>
      <c r="AX144" s="313"/>
      <c r="AY144" s="313"/>
      <c r="AZ144" s="313"/>
      <c r="BA144" s="313"/>
      <c r="BB144" s="313"/>
      <c r="BC144" s="313"/>
      <c r="BD144" s="313"/>
      <c r="BE144" s="313"/>
      <c r="BF144" s="313">
        <f t="shared" ref="BF144:CG144" si="29">SUM(BF145+BF148)</f>
        <v>234</v>
      </c>
      <c r="BG144" s="313">
        <f t="shared" si="29"/>
        <v>245</v>
      </c>
      <c r="BH144" s="313">
        <f t="shared" si="29"/>
        <v>254</v>
      </c>
      <c r="BI144" s="313">
        <f t="shared" si="29"/>
        <v>260</v>
      </c>
      <c r="BJ144" s="313">
        <f t="shared" si="29"/>
        <v>266</v>
      </c>
      <c r="BK144" s="313">
        <f t="shared" si="29"/>
        <v>274</v>
      </c>
      <c r="BL144" s="313">
        <f t="shared" si="29"/>
        <v>284</v>
      </c>
      <c r="BM144" s="313">
        <f t="shared" si="29"/>
        <v>295</v>
      </c>
      <c r="BN144" s="313">
        <f t="shared" si="29"/>
        <v>303</v>
      </c>
      <c r="BO144" s="313">
        <f t="shared" si="29"/>
        <v>311</v>
      </c>
      <c r="BP144" s="313">
        <f t="shared" si="29"/>
        <v>322</v>
      </c>
      <c r="BQ144" s="313">
        <f t="shared" si="29"/>
        <v>332</v>
      </c>
      <c r="BR144" s="313">
        <f t="shared" si="29"/>
        <v>351</v>
      </c>
      <c r="BS144" s="313">
        <f t="shared" si="29"/>
        <v>373</v>
      </c>
      <c r="BT144" s="313">
        <f t="shared" si="29"/>
        <v>392</v>
      </c>
      <c r="BU144" s="313">
        <f t="shared" si="29"/>
        <v>414</v>
      </c>
      <c r="BV144" s="313">
        <f t="shared" si="29"/>
        <v>436</v>
      </c>
      <c r="BW144" s="313">
        <f t="shared" si="29"/>
        <v>466</v>
      </c>
      <c r="BX144" s="313">
        <f t="shared" si="29"/>
        <v>494</v>
      </c>
      <c r="BY144" s="313">
        <f t="shared" si="29"/>
        <v>529</v>
      </c>
      <c r="BZ144" s="313">
        <f t="shared" si="29"/>
        <v>591</v>
      </c>
      <c r="CA144" s="313">
        <f t="shared" si="29"/>
        <v>669</v>
      </c>
      <c r="CB144" s="313">
        <f t="shared" si="29"/>
        <v>757</v>
      </c>
      <c r="CC144" s="313">
        <f t="shared" si="29"/>
        <v>825</v>
      </c>
      <c r="CD144" s="313">
        <f t="shared" si="29"/>
        <v>886</v>
      </c>
      <c r="CE144" s="313">
        <f t="shared" si="29"/>
        <v>939</v>
      </c>
      <c r="CF144" s="313">
        <f t="shared" si="29"/>
        <v>986</v>
      </c>
      <c r="CG144" s="314">
        <f t="shared" si="29"/>
        <v>1026</v>
      </c>
    </row>
    <row r="145" spans="1:86" ht="15.5" x14ac:dyDescent="0.35">
      <c r="A145" s="316"/>
      <c r="B145" s="319" t="s">
        <v>635</v>
      </c>
      <c r="C145" s="318"/>
      <c r="D145" s="313"/>
      <c r="E145" s="313"/>
      <c r="F145" s="313"/>
      <c r="G145" s="313"/>
      <c r="H145" s="313"/>
      <c r="I145" s="313"/>
      <c r="J145" s="313"/>
      <c r="K145" s="313"/>
      <c r="L145" s="313"/>
      <c r="M145" s="313"/>
      <c r="N145" s="313"/>
      <c r="O145" s="313"/>
      <c r="P145" s="313"/>
      <c r="Q145" s="313"/>
      <c r="R145" s="313"/>
      <c r="S145" s="313"/>
      <c r="T145" s="313"/>
      <c r="U145" s="313"/>
      <c r="V145" s="313"/>
      <c r="W145" s="313"/>
      <c r="X145" s="313"/>
      <c r="Y145" s="313"/>
      <c r="Z145" s="313"/>
      <c r="AA145" s="313"/>
      <c r="AB145" s="313"/>
      <c r="AC145" s="313"/>
      <c r="AD145" s="313"/>
      <c r="AE145" s="313"/>
      <c r="AF145" s="313"/>
      <c r="AG145" s="313"/>
      <c r="AH145" s="313"/>
      <c r="AI145" s="313"/>
      <c r="AJ145" s="313"/>
      <c r="AK145" s="313"/>
      <c r="AL145" s="313"/>
      <c r="AM145" s="313"/>
      <c r="AN145" s="313"/>
      <c r="AO145" s="313"/>
      <c r="AP145" s="313"/>
      <c r="AQ145" s="313"/>
      <c r="AR145" s="313"/>
      <c r="AS145" s="313"/>
      <c r="AT145" s="313"/>
      <c r="AU145" s="313"/>
      <c r="AV145" s="313"/>
      <c r="AW145" s="313"/>
      <c r="AX145" s="313"/>
      <c r="AY145" s="313"/>
      <c r="AZ145" s="313"/>
      <c r="BA145" s="313"/>
      <c r="BB145" s="313"/>
      <c r="BC145" s="313"/>
      <c r="BD145" s="313"/>
      <c r="BE145" s="313"/>
      <c r="BF145" s="313">
        <v>234</v>
      </c>
      <c r="BG145" s="313">
        <v>245</v>
      </c>
      <c r="BH145" s="313">
        <v>254</v>
      </c>
      <c r="BI145" s="313">
        <v>260</v>
      </c>
      <c r="BJ145" s="313">
        <v>266</v>
      </c>
      <c r="BK145" s="313">
        <v>274</v>
      </c>
      <c r="BL145" s="313">
        <v>284</v>
      </c>
      <c r="BM145" s="313">
        <v>295</v>
      </c>
      <c r="BN145" s="313">
        <v>303</v>
      </c>
      <c r="BO145" s="313">
        <v>311</v>
      </c>
      <c r="BP145" s="313">
        <v>322</v>
      </c>
      <c r="BQ145" s="313">
        <v>332</v>
      </c>
      <c r="BR145" s="313">
        <v>351</v>
      </c>
      <c r="BS145" s="313">
        <v>373</v>
      </c>
      <c r="BT145" s="313">
        <v>392</v>
      </c>
      <c r="BU145" s="313">
        <v>414</v>
      </c>
      <c r="BV145" s="313">
        <v>436</v>
      </c>
      <c r="BW145" s="313">
        <v>466</v>
      </c>
      <c r="BX145" s="313">
        <v>494</v>
      </c>
      <c r="BY145" s="313">
        <v>529</v>
      </c>
      <c r="BZ145" s="313">
        <v>591</v>
      </c>
      <c r="CA145" s="313">
        <v>669</v>
      </c>
      <c r="CB145" s="313">
        <v>757</v>
      </c>
      <c r="CC145" s="313">
        <v>825</v>
      </c>
      <c r="CD145" s="313">
        <v>886</v>
      </c>
      <c r="CE145" s="313">
        <v>939</v>
      </c>
      <c r="CF145" s="313">
        <v>986</v>
      </c>
      <c r="CG145" s="314">
        <v>1026</v>
      </c>
    </row>
    <row r="146" spans="1:86" ht="15.5" x14ac:dyDescent="0.35">
      <c r="A146" s="316"/>
      <c r="B146" s="291" t="s">
        <v>469</v>
      </c>
      <c r="C146" s="318"/>
      <c r="D146" s="313"/>
      <c r="E146" s="313"/>
      <c r="F146" s="313"/>
      <c r="G146" s="313"/>
      <c r="H146" s="313"/>
      <c r="I146" s="313"/>
      <c r="J146" s="313"/>
      <c r="K146" s="313"/>
      <c r="L146" s="313"/>
      <c r="M146" s="313"/>
      <c r="N146" s="313"/>
      <c r="O146" s="313"/>
      <c r="P146" s="313"/>
      <c r="Q146" s="313"/>
      <c r="R146" s="313"/>
      <c r="S146" s="313"/>
      <c r="T146" s="313"/>
      <c r="U146" s="313"/>
      <c r="V146" s="313"/>
      <c r="W146" s="313"/>
      <c r="X146" s="313"/>
      <c r="Y146" s="313"/>
      <c r="Z146" s="313"/>
      <c r="AA146" s="313"/>
      <c r="AB146" s="313"/>
      <c r="AC146" s="313"/>
      <c r="AD146" s="313"/>
      <c r="AE146" s="313"/>
      <c r="AF146" s="313"/>
      <c r="AG146" s="313"/>
      <c r="AH146" s="313"/>
      <c r="AI146" s="313"/>
      <c r="AJ146" s="313"/>
      <c r="AK146" s="313"/>
      <c r="AL146" s="313"/>
      <c r="AM146" s="313"/>
      <c r="AN146" s="313"/>
      <c r="AO146" s="313"/>
      <c r="AP146" s="313"/>
      <c r="AQ146" s="313"/>
      <c r="AR146" s="313"/>
      <c r="AS146" s="313"/>
      <c r="AT146" s="313"/>
      <c r="AU146" s="313"/>
      <c r="AV146" s="313"/>
      <c r="AW146" s="313"/>
      <c r="AX146" s="313"/>
      <c r="AY146" s="313"/>
      <c r="AZ146" s="313"/>
      <c r="BA146" s="313"/>
      <c r="BB146" s="313"/>
      <c r="BC146" s="313"/>
      <c r="BD146" s="313"/>
      <c r="BE146" s="313"/>
      <c r="BF146" s="313">
        <v>234</v>
      </c>
      <c r="BG146" s="313">
        <v>245</v>
      </c>
      <c r="BH146" s="313">
        <v>254</v>
      </c>
      <c r="BI146" s="313">
        <v>260</v>
      </c>
      <c r="BJ146" s="313">
        <v>266</v>
      </c>
      <c r="BK146" s="313">
        <v>273</v>
      </c>
      <c r="BL146" s="313">
        <v>283</v>
      </c>
      <c r="BM146" s="313">
        <v>295</v>
      </c>
      <c r="BN146" s="313">
        <v>303</v>
      </c>
      <c r="BO146" s="313">
        <v>311</v>
      </c>
      <c r="BP146" s="313">
        <v>321</v>
      </c>
      <c r="BQ146" s="313">
        <v>332</v>
      </c>
      <c r="BR146" s="313">
        <v>350</v>
      </c>
      <c r="BS146" s="313">
        <v>373</v>
      </c>
      <c r="BT146" s="313">
        <v>392</v>
      </c>
      <c r="BU146" s="313">
        <v>413</v>
      </c>
      <c r="BV146" s="313">
        <v>435</v>
      </c>
      <c r="BW146" s="313">
        <v>465</v>
      </c>
      <c r="BX146" s="313">
        <v>494</v>
      </c>
      <c r="BY146" s="313">
        <v>529</v>
      </c>
      <c r="BZ146" s="313">
        <v>591</v>
      </c>
      <c r="CA146" s="313">
        <v>669</v>
      </c>
      <c r="CB146" s="313">
        <v>757</v>
      </c>
      <c r="CC146" s="313">
        <v>825</v>
      </c>
      <c r="CD146" s="313">
        <v>886</v>
      </c>
      <c r="CE146" s="313">
        <v>939</v>
      </c>
      <c r="CF146" s="313">
        <v>985</v>
      </c>
      <c r="CG146" s="314">
        <v>1026</v>
      </c>
    </row>
    <row r="147" spans="1:86" ht="15.5" x14ac:dyDescent="0.35">
      <c r="A147" s="316"/>
      <c r="B147" s="291" t="s">
        <v>470</v>
      </c>
      <c r="C147" s="318"/>
      <c r="D147" s="313"/>
      <c r="E147" s="313"/>
      <c r="F147" s="313"/>
      <c r="G147" s="313"/>
      <c r="H147" s="313"/>
      <c r="I147" s="313"/>
      <c r="J147" s="313"/>
      <c r="K147" s="313"/>
      <c r="L147" s="313"/>
      <c r="M147" s="313"/>
      <c r="N147" s="313"/>
      <c r="O147" s="313"/>
      <c r="P147" s="313"/>
      <c r="Q147" s="313"/>
      <c r="R147" s="313"/>
      <c r="S147" s="313"/>
      <c r="T147" s="313"/>
      <c r="U147" s="313"/>
      <c r="V147" s="313"/>
      <c r="W147" s="313"/>
      <c r="X147" s="313"/>
      <c r="Y147" s="313"/>
      <c r="Z147" s="313"/>
      <c r="AA147" s="313"/>
      <c r="AB147" s="313"/>
      <c r="AC147" s="313"/>
      <c r="AD147" s="313"/>
      <c r="AE147" s="313"/>
      <c r="AF147" s="313"/>
      <c r="AG147" s="313"/>
      <c r="AH147" s="313"/>
      <c r="AI147" s="313"/>
      <c r="AJ147" s="313"/>
      <c r="AK147" s="313"/>
      <c r="AL147" s="313"/>
      <c r="AM147" s="313"/>
      <c r="AN147" s="313"/>
      <c r="AO147" s="313"/>
      <c r="AP147" s="313"/>
      <c r="AQ147" s="313"/>
      <c r="AR147" s="313"/>
      <c r="AS147" s="313"/>
      <c r="AT147" s="313"/>
      <c r="AU147" s="313"/>
      <c r="AV147" s="313"/>
      <c r="AW147" s="313"/>
      <c r="AX147" s="313"/>
      <c r="AY147" s="313"/>
      <c r="AZ147" s="313"/>
      <c r="BA147" s="313"/>
      <c r="BB147" s="313"/>
      <c r="BC147" s="313"/>
      <c r="BD147" s="313"/>
      <c r="BE147" s="313"/>
      <c r="BF147" s="313">
        <v>0</v>
      </c>
      <c r="BG147" s="313">
        <v>0</v>
      </c>
      <c r="BH147" s="313">
        <v>0</v>
      </c>
      <c r="BI147" s="313">
        <v>0</v>
      </c>
      <c r="BJ147" s="313">
        <v>0</v>
      </c>
      <c r="BK147" s="313">
        <v>0</v>
      </c>
      <c r="BL147" s="313">
        <v>0</v>
      </c>
      <c r="BM147" s="313">
        <v>0</v>
      </c>
      <c r="BN147" s="313">
        <v>0</v>
      </c>
      <c r="BO147" s="313">
        <v>0</v>
      </c>
      <c r="BP147" s="313">
        <v>0</v>
      </c>
      <c r="BQ147" s="313">
        <v>0</v>
      </c>
      <c r="BR147" s="313">
        <v>0</v>
      </c>
      <c r="BS147" s="313">
        <v>0</v>
      </c>
      <c r="BT147" s="313">
        <v>0</v>
      </c>
      <c r="BU147" s="313">
        <v>0</v>
      </c>
      <c r="BV147" s="313">
        <v>0</v>
      </c>
      <c r="BW147" s="313">
        <v>0</v>
      </c>
      <c r="BX147" s="313">
        <v>0</v>
      </c>
      <c r="BY147" s="313">
        <v>0</v>
      </c>
      <c r="BZ147" s="313">
        <v>0</v>
      </c>
      <c r="CA147" s="313">
        <v>0</v>
      </c>
      <c r="CB147" s="313">
        <v>0</v>
      </c>
      <c r="CC147" s="313">
        <v>0</v>
      </c>
      <c r="CD147" s="313">
        <v>0</v>
      </c>
      <c r="CE147" s="313">
        <v>0</v>
      </c>
      <c r="CF147" s="313">
        <v>0</v>
      </c>
      <c r="CG147" s="314">
        <v>0</v>
      </c>
    </row>
    <row r="148" spans="1:86" ht="15.5" x14ac:dyDescent="0.35">
      <c r="A148" s="316"/>
      <c r="B148" s="319" t="s">
        <v>413</v>
      </c>
      <c r="C148" s="318"/>
      <c r="D148" s="313"/>
      <c r="E148" s="313"/>
      <c r="F148" s="313"/>
      <c r="G148" s="313"/>
      <c r="H148" s="313"/>
      <c r="I148" s="313"/>
      <c r="J148" s="313"/>
      <c r="K148" s="313"/>
      <c r="L148" s="313"/>
      <c r="M148" s="313"/>
      <c r="N148" s="313"/>
      <c r="O148" s="313"/>
      <c r="P148" s="313"/>
      <c r="Q148" s="313"/>
      <c r="R148" s="313"/>
      <c r="S148" s="313"/>
      <c r="T148" s="313"/>
      <c r="U148" s="313"/>
      <c r="V148" s="313"/>
      <c r="W148" s="313"/>
      <c r="X148" s="313"/>
      <c r="Y148" s="313"/>
      <c r="Z148" s="313"/>
      <c r="AA148" s="313"/>
      <c r="AB148" s="313"/>
      <c r="AC148" s="313"/>
      <c r="AD148" s="313"/>
      <c r="AE148" s="313"/>
      <c r="AF148" s="313"/>
      <c r="AG148" s="313"/>
      <c r="AH148" s="313"/>
      <c r="AI148" s="313"/>
      <c r="AJ148" s="313"/>
      <c r="AK148" s="313"/>
      <c r="AL148" s="313"/>
      <c r="AM148" s="313"/>
      <c r="AN148" s="313"/>
      <c r="AO148" s="313"/>
      <c r="AP148" s="313"/>
      <c r="AQ148" s="313"/>
      <c r="AR148" s="313"/>
      <c r="AS148" s="313"/>
      <c r="AT148" s="313"/>
      <c r="AU148" s="313"/>
      <c r="AV148" s="313"/>
      <c r="AW148" s="313"/>
      <c r="AX148" s="313"/>
      <c r="AY148" s="313"/>
      <c r="AZ148" s="313"/>
      <c r="BA148" s="313"/>
      <c r="BB148" s="313"/>
      <c r="BC148" s="313"/>
      <c r="BD148" s="313"/>
      <c r="BE148" s="313"/>
      <c r="BF148" s="313">
        <v>0</v>
      </c>
      <c r="BG148" s="313">
        <v>0</v>
      </c>
      <c r="BH148" s="313">
        <v>0</v>
      </c>
      <c r="BI148" s="313">
        <v>0</v>
      </c>
      <c r="BJ148" s="313">
        <v>0</v>
      </c>
      <c r="BK148" s="313">
        <v>0</v>
      </c>
      <c r="BL148" s="313">
        <v>0</v>
      </c>
      <c r="BM148" s="313">
        <v>0</v>
      </c>
      <c r="BN148" s="313">
        <v>0</v>
      </c>
      <c r="BO148" s="313">
        <v>0</v>
      </c>
      <c r="BP148" s="313">
        <v>0</v>
      </c>
      <c r="BQ148" s="313">
        <v>0</v>
      </c>
      <c r="BR148" s="313">
        <v>0</v>
      </c>
      <c r="BS148" s="313">
        <v>0</v>
      </c>
      <c r="BT148" s="313">
        <v>0</v>
      </c>
      <c r="BU148" s="313">
        <v>0</v>
      </c>
      <c r="BV148" s="313">
        <v>0</v>
      </c>
      <c r="BW148" s="313">
        <v>0</v>
      </c>
      <c r="BX148" s="313">
        <v>0</v>
      </c>
      <c r="BY148" s="313">
        <v>0</v>
      </c>
      <c r="BZ148" s="313">
        <v>0</v>
      </c>
      <c r="CA148" s="313">
        <v>0</v>
      </c>
      <c r="CB148" s="313">
        <v>0</v>
      </c>
      <c r="CC148" s="313">
        <v>0</v>
      </c>
      <c r="CD148" s="313">
        <v>0</v>
      </c>
      <c r="CE148" s="313">
        <v>0</v>
      </c>
      <c r="CF148" s="313">
        <v>0</v>
      </c>
      <c r="CG148" s="314">
        <v>0</v>
      </c>
    </row>
    <row r="149" spans="1:86" ht="32.15" customHeight="1" x14ac:dyDescent="0.35">
      <c r="A149" s="316"/>
      <c r="B149" s="311" t="s">
        <v>650</v>
      </c>
      <c r="C149" s="318"/>
      <c r="D149" s="313"/>
      <c r="E149" s="313"/>
      <c r="F149" s="313"/>
      <c r="G149" s="313"/>
      <c r="H149" s="313"/>
      <c r="I149" s="313"/>
      <c r="J149" s="313"/>
      <c r="K149" s="313"/>
      <c r="L149" s="313"/>
      <c r="M149" s="313"/>
      <c r="N149" s="313"/>
      <c r="O149" s="313"/>
      <c r="P149" s="313"/>
      <c r="Q149" s="313"/>
      <c r="R149" s="313"/>
      <c r="S149" s="313"/>
      <c r="T149" s="313"/>
      <c r="U149" s="313"/>
      <c r="V149" s="313"/>
      <c r="W149" s="313"/>
      <c r="X149" s="313"/>
      <c r="Y149" s="313"/>
      <c r="Z149" s="313"/>
      <c r="AA149" s="313"/>
      <c r="AB149" s="313"/>
      <c r="AC149" s="313"/>
      <c r="AD149" s="313"/>
      <c r="AE149" s="313"/>
      <c r="AF149" s="313"/>
      <c r="AG149" s="313"/>
      <c r="AH149" s="313"/>
      <c r="AI149" s="313"/>
      <c r="AJ149" s="313"/>
      <c r="AK149" s="313"/>
      <c r="AL149" s="313"/>
      <c r="AM149" s="313"/>
      <c r="AN149" s="313"/>
      <c r="AO149" s="313"/>
      <c r="AP149" s="313"/>
      <c r="AQ149" s="313"/>
      <c r="AR149" s="313"/>
      <c r="AS149" s="313"/>
      <c r="AT149" s="313"/>
      <c r="AU149" s="313"/>
      <c r="AV149" s="313"/>
      <c r="AW149" s="313"/>
      <c r="AX149" s="313"/>
      <c r="AY149" s="313"/>
      <c r="AZ149" s="313"/>
      <c r="BA149" s="313"/>
      <c r="BB149" s="313"/>
      <c r="BC149" s="313"/>
      <c r="BD149" s="313"/>
      <c r="BE149" s="313"/>
      <c r="BF149" s="313"/>
      <c r="BG149" s="313"/>
      <c r="BH149" s="313"/>
      <c r="BI149" s="313"/>
      <c r="BJ149" s="313"/>
      <c r="BK149" s="313"/>
      <c r="BL149" s="313"/>
      <c r="BM149" s="313"/>
      <c r="BN149" s="313"/>
      <c r="BO149" s="313"/>
      <c r="BP149" s="313"/>
      <c r="BQ149" s="313"/>
      <c r="BR149" s="313"/>
      <c r="BS149" s="313"/>
      <c r="BT149" s="313"/>
      <c r="BU149" s="313"/>
      <c r="BV149" s="313"/>
      <c r="BW149" s="313"/>
      <c r="BX149" s="313"/>
      <c r="BY149" s="313"/>
      <c r="BZ149" s="313"/>
      <c r="CA149" s="313"/>
      <c r="CB149" s="313"/>
      <c r="CC149" s="313"/>
      <c r="CD149" s="313"/>
      <c r="CE149" s="313"/>
      <c r="CF149" s="313"/>
      <c r="CG149" s="314"/>
    </row>
    <row r="150" spans="1:86" ht="21" customHeight="1" x14ac:dyDescent="0.35">
      <c r="A150" s="316"/>
      <c r="B150" s="317" t="s">
        <v>589</v>
      </c>
      <c r="C150" s="318"/>
      <c r="D150" s="313"/>
      <c r="E150" s="313"/>
      <c r="F150" s="313"/>
      <c r="G150" s="313"/>
      <c r="H150" s="313"/>
      <c r="I150" s="313"/>
      <c r="J150" s="313"/>
      <c r="K150" s="313"/>
      <c r="L150" s="313"/>
      <c r="M150" s="313"/>
      <c r="N150" s="313"/>
      <c r="O150" s="313"/>
      <c r="P150" s="313"/>
      <c r="Q150" s="313"/>
      <c r="R150" s="313"/>
      <c r="S150" s="313"/>
      <c r="T150" s="313"/>
      <c r="U150" s="313"/>
      <c r="V150" s="313"/>
      <c r="W150" s="313"/>
      <c r="X150" s="313"/>
      <c r="Y150" s="313"/>
      <c r="Z150" s="313"/>
      <c r="AA150" s="313"/>
      <c r="AB150" s="313"/>
      <c r="AC150" s="313"/>
      <c r="AD150" s="313"/>
      <c r="AE150" s="313"/>
      <c r="AF150" s="313"/>
      <c r="AG150" s="313"/>
      <c r="AH150" s="313"/>
      <c r="AI150" s="313"/>
      <c r="AJ150" s="313"/>
      <c r="AK150" s="313"/>
      <c r="AL150" s="313"/>
      <c r="AM150" s="313"/>
      <c r="AN150" s="313"/>
      <c r="AO150" s="313"/>
      <c r="AP150" s="313"/>
      <c r="AQ150" s="313"/>
      <c r="AR150" s="313"/>
      <c r="AS150" s="313"/>
      <c r="AT150" s="313"/>
      <c r="AU150" s="313"/>
      <c r="AV150" s="313"/>
      <c r="AW150" s="313"/>
      <c r="AX150" s="313"/>
      <c r="AY150" s="313"/>
      <c r="AZ150" s="313"/>
      <c r="BA150" s="313"/>
      <c r="BB150" s="313"/>
      <c r="BC150" s="313"/>
      <c r="BD150" s="313"/>
      <c r="BE150" s="313"/>
      <c r="BF150" s="313">
        <f t="shared" ref="BF150:CE150" si="30">SUM(BF151+BF154+BF155)</f>
        <v>1328</v>
      </c>
      <c r="BG150" s="313">
        <f t="shared" si="30"/>
        <v>1382</v>
      </c>
      <c r="BH150" s="313">
        <f t="shared" si="30"/>
        <v>1420</v>
      </c>
      <c r="BI150" s="313">
        <f t="shared" si="30"/>
        <v>1447</v>
      </c>
      <c r="BJ150" s="313">
        <f t="shared" si="30"/>
        <v>1473</v>
      </c>
      <c r="BK150" s="313">
        <f t="shared" si="30"/>
        <v>1506</v>
      </c>
      <c r="BL150" s="313">
        <f t="shared" si="30"/>
        <v>1541</v>
      </c>
      <c r="BM150" s="313">
        <f t="shared" si="30"/>
        <v>1583</v>
      </c>
      <c r="BN150" s="313">
        <f t="shared" si="30"/>
        <v>1619</v>
      </c>
      <c r="BO150" s="313">
        <f t="shared" si="30"/>
        <v>1646</v>
      </c>
      <c r="BP150" s="313">
        <f t="shared" si="30"/>
        <v>1674</v>
      </c>
      <c r="BQ150" s="313">
        <f t="shared" si="30"/>
        <v>1673</v>
      </c>
      <c r="BR150" s="313">
        <f t="shared" si="30"/>
        <v>1733</v>
      </c>
      <c r="BS150" s="313">
        <f t="shared" si="30"/>
        <v>1902</v>
      </c>
      <c r="BT150" s="313">
        <f t="shared" si="30"/>
        <v>1964</v>
      </c>
      <c r="BU150" s="313">
        <f t="shared" si="30"/>
        <v>1984</v>
      </c>
      <c r="BV150" s="313">
        <f t="shared" si="30"/>
        <v>2029</v>
      </c>
      <c r="BW150" s="313">
        <f t="shared" si="30"/>
        <v>2050</v>
      </c>
      <c r="BX150" s="313">
        <f t="shared" si="30"/>
        <v>2240</v>
      </c>
      <c r="BY150" s="313">
        <f t="shared" si="30"/>
        <v>2367</v>
      </c>
      <c r="BZ150" s="313">
        <f t="shared" si="30"/>
        <v>2601</v>
      </c>
      <c r="CA150" s="313">
        <f t="shared" si="30"/>
        <v>2854</v>
      </c>
      <c r="CB150" s="313">
        <f t="shared" si="30"/>
        <v>3143</v>
      </c>
      <c r="CC150" s="313">
        <f t="shared" si="30"/>
        <v>3387</v>
      </c>
      <c r="CD150" s="313">
        <f t="shared" si="30"/>
        <v>3626</v>
      </c>
      <c r="CE150" s="313">
        <f t="shared" si="30"/>
        <v>3737</v>
      </c>
      <c r="CF150" s="313">
        <f>SUM(CF151+CF154+CF155)</f>
        <v>3809</v>
      </c>
      <c r="CG150" s="314">
        <f>SUM(CG151+CG154+CG155)</f>
        <v>3908</v>
      </c>
    </row>
    <row r="151" spans="1:86" s="315" customFormat="1" ht="15.5" x14ac:dyDescent="0.35">
      <c r="A151" s="307"/>
      <c r="B151" s="319" t="s">
        <v>635</v>
      </c>
      <c r="C151" s="308"/>
      <c r="D151" s="312"/>
      <c r="E151" s="312"/>
      <c r="F151" s="312"/>
      <c r="G151" s="312"/>
      <c r="H151" s="312"/>
      <c r="I151" s="312"/>
      <c r="J151" s="312"/>
      <c r="K151" s="312"/>
      <c r="L151" s="312"/>
      <c r="M151" s="312"/>
      <c r="N151" s="312"/>
      <c r="O151" s="312"/>
      <c r="P151" s="312"/>
      <c r="Q151" s="312"/>
      <c r="R151" s="312"/>
      <c r="S151" s="312"/>
      <c r="T151" s="312"/>
      <c r="U151" s="312"/>
      <c r="V151" s="312"/>
      <c r="W151" s="312"/>
      <c r="X151" s="312"/>
      <c r="Y151" s="312"/>
      <c r="Z151" s="312"/>
      <c r="AA151" s="312"/>
      <c r="AB151" s="312"/>
      <c r="AC151" s="312"/>
      <c r="AD151" s="312"/>
      <c r="AE151" s="312"/>
      <c r="AF151" s="312"/>
      <c r="AG151" s="312"/>
      <c r="AH151" s="313"/>
      <c r="AI151" s="313"/>
      <c r="AJ151" s="313"/>
      <c r="AK151" s="313"/>
      <c r="AL151" s="313"/>
      <c r="AM151" s="313"/>
      <c r="AN151" s="313"/>
      <c r="AO151" s="313"/>
      <c r="AP151" s="313"/>
      <c r="AQ151" s="313"/>
      <c r="AR151" s="313"/>
      <c r="AS151" s="313"/>
      <c r="AT151" s="313"/>
      <c r="AU151" s="313"/>
      <c r="AV151" s="313"/>
      <c r="AW151" s="313"/>
      <c r="AX151" s="313"/>
      <c r="AY151" s="313"/>
      <c r="AZ151" s="313"/>
      <c r="BA151" s="313"/>
      <c r="BB151" s="313"/>
      <c r="BC151" s="313"/>
      <c r="BD151" s="313"/>
      <c r="BE151" s="313"/>
      <c r="BF151" s="313">
        <v>1328</v>
      </c>
      <c r="BG151" s="313">
        <v>1382</v>
      </c>
      <c r="BH151" s="313">
        <v>1420</v>
      </c>
      <c r="BI151" s="313">
        <v>1447</v>
      </c>
      <c r="BJ151" s="313">
        <v>1473</v>
      </c>
      <c r="BK151" s="313">
        <v>1506</v>
      </c>
      <c r="BL151" s="313">
        <v>1541</v>
      </c>
      <c r="BM151" s="313">
        <v>1583</v>
      </c>
      <c r="BN151" s="313">
        <v>1619</v>
      </c>
      <c r="BO151" s="313">
        <v>1646</v>
      </c>
      <c r="BP151" s="313">
        <v>1674</v>
      </c>
      <c r="BQ151" s="313">
        <v>1662</v>
      </c>
      <c r="BR151" s="313">
        <v>1569</v>
      </c>
      <c r="BS151" s="313">
        <v>1393</v>
      </c>
      <c r="BT151" s="313">
        <v>1100</v>
      </c>
      <c r="BU151" s="313">
        <v>741</v>
      </c>
      <c r="BV151" s="313">
        <v>497</v>
      </c>
      <c r="BW151" s="313">
        <v>322</v>
      </c>
      <c r="BX151" s="313">
        <v>204</v>
      </c>
      <c r="BY151" s="313">
        <v>186</v>
      </c>
      <c r="BZ151" s="313">
        <v>170</v>
      </c>
      <c r="CA151" s="313">
        <v>157</v>
      </c>
      <c r="CB151" s="313">
        <v>146</v>
      </c>
      <c r="CC151" s="313">
        <v>136</v>
      </c>
      <c r="CD151" s="313">
        <v>125</v>
      </c>
      <c r="CE151" s="313">
        <v>115</v>
      </c>
      <c r="CF151" s="313">
        <v>71</v>
      </c>
      <c r="CG151" s="314">
        <v>63</v>
      </c>
      <c r="CH151" s="296"/>
    </row>
    <row r="152" spans="1:86" s="315" customFormat="1" ht="15.5" x14ac:dyDescent="0.35">
      <c r="A152" s="307"/>
      <c r="B152" s="291" t="s">
        <v>469</v>
      </c>
      <c r="C152" s="308"/>
      <c r="D152" s="312"/>
      <c r="E152" s="312"/>
      <c r="F152" s="312"/>
      <c r="G152" s="312"/>
      <c r="H152" s="312"/>
      <c r="I152" s="312"/>
      <c r="J152" s="312"/>
      <c r="K152" s="312"/>
      <c r="L152" s="312"/>
      <c r="M152" s="312"/>
      <c r="N152" s="312"/>
      <c r="O152" s="312"/>
      <c r="P152" s="312"/>
      <c r="Q152" s="312"/>
      <c r="R152" s="312"/>
      <c r="S152" s="312"/>
      <c r="T152" s="312"/>
      <c r="U152" s="312"/>
      <c r="V152" s="312"/>
      <c r="W152" s="312"/>
      <c r="X152" s="312"/>
      <c r="Y152" s="312"/>
      <c r="Z152" s="312"/>
      <c r="AA152" s="312"/>
      <c r="AB152" s="312"/>
      <c r="AC152" s="312"/>
      <c r="AD152" s="312"/>
      <c r="AE152" s="312"/>
      <c r="AF152" s="312"/>
      <c r="AG152" s="312"/>
      <c r="AH152" s="313"/>
      <c r="AI152" s="313"/>
      <c r="AJ152" s="313"/>
      <c r="AK152" s="313"/>
      <c r="AL152" s="313"/>
      <c r="AM152" s="313"/>
      <c r="AN152" s="313"/>
      <c r="AO152" s="313"/>
      <c r="AP152" s="313"/>
      <c r="AQ152" s="313"/>
      <c r="AR152" s="313"/>
      <c r="AS152" s="313"/>
      <c r="AT152" s="313"/>
      <c r="AU152" s="313"/>
      <c r="AV152" s="313"/>
      <c r="AW152" s="313"/>
      <c r="AX152" s="313"/>
      <c r="AY152" s="313"/>
      <c r="AZ152" s="313"/>
      <c r="BA152" s="313"/>
      <c r="BB152" s="313"/>
      <c r="BC152" s="313"/>
      <c r="BD152" s="313"/>
      <c r="BE152" s="313"/>
      <c r="BF152" s="313">
        <v>1314</v>
      </c>
      <c r="BG152" s="313">
        <v>1368</v>
      </c>
      <c r="BH152" s="313">
        <v>1406</v>
      </c>
      <c r="BI152" s="313">
        <v>1432</v>
      </c>
      <c r="BJ152" s="313">
        <v>1457</v>
      </c>
      <c r="BK152" s="313">
        <v>1489</v>
      </c>
      <c r="BL152" s="313">
        <v>1524</v>
      </c>
      <c r="BM152" s="313">
        <v>1564</v>
      </c>
      <c r="BN152" s="313">
        <v>1599</v>
      </c>
      <c r="BO152" s="313">
        <v>1626</v>
      </c>
      <c r="BP152" s="313">
        <v>1654</v>
      </c>
      <c r="BQ152" s="313">
        <v>1644</v>
      </c>
      <c r="BR152" s="313">
        <v>1552</v>
      </c>
      <c r="BS152" s="313">
        <v>1386</v>
      </c>
      <c r="BT152" s="313">
        <v>1092</v>
      </c>
      <c r="BU152" s="313">
        <v>734</v>
      </c>
      <c r="BV152" s="313">
        <v>491</v>
      </c>
      <c r="BW152" s="313">
        <v>315</v>
      </c>
      <c r="BX152" s="313">
        <v>198</v>
      </c>
      <c r="BY152" s="313">
        <v>180</v>
      </c>
      <c r="BZ152" s="313">
        <v>165</v>
      </c>
      <c r="CA152" s="313">
        <v>153</v>
      </c>
      <c r="CB152" s="313">
        <v>142</v>
      </c>
      <c r="CC152" s="313">
        <v>133</v>
      </c>
      <c r="CD152" s="313">
        <v>121</v>
      </c>
      <c r="CE152" s="313">
        <v>112</v>
      </c>
      <c r="CF152" s="313">
        <v>68</v>
      </c>
      <c r="CG152" s="314">
        <v>61</v>
      </c>
      <c r="CH152" s="296"/>
    </row>
    <row r="153" spans="1:86" s="315" customFormat="1" ht="15.5" x14ac:dyDescent="0.35">
      <c r="A153" s="307"/>
      <c r="B153" s="291" t="s">
        <v>470</v>
      </c>
      <c r="C153" s="308"/>
      <c r="D153" s="312"/>
      <c r="E153" s="312"/>
      <c r="F153" s="312"/>
      <c r="G153" s="312"/>
      <c r="H153" s="312"/>
      <c r="I153" s="312"/>
      <c r="J153" s="312"/>
      <c r="K153" s="312"/>
      <c r="L153" s="312"/>
      <c r="M153" s="312"/>
      <c r="N153" s="312"/>
      <c r="O153" s="312"/>
      <c r="P153" s="312"/>
      <c r="Q153" s="312"/>
      <c r="R153" s="312"/>
      <c r="S153" s="312"/>
      <c r="T153" s="312"/>
      <c r="U153" s="312"/>
      <c r="V153" s="312"/>
      <c r="W153" s="312"/>
      <c r="X153" s="312"/>
      <c r="Y153" s="312"/>
      <c r="Z153" s="312"/>
      <c r="AA153" s="312"/>
      <c r="AB153" s="312"/>
      <c r="AC153" s="312"/>
      <c r="AD153" s="312"/>
      <c r="AE153" s="312"/>
      <c r="AF153" s="312"/>
      <c r="AG153" s="312"/>
      <c r="AH153" s="313"/>
      <c r="AI153" s="313"/>
      <c r="AJ153" s="313"/>
      <c r="AK153" s="313"/>
      <c r="AL153" s="313"/>
      <c r="AM153" s="313"/>
      <c r="AN153" s="313"/>
      <c r="AO153" s="313"/>
      <c r="AP153" s="313"/>
      <c r="AQ153" s="313"/>
      <c r="AR153" s="313"/>
      <c r="AS153" s="313"/>
      <c r="AT153" s="313"/>
      <c r="AU153" s="313"/>
      <c r="AV153" s="313"/>
      <c r="AW153" s="313"/>
      <c r="AX153" s="313"/>
      <c r="AY153" s="313"/>
      <c r="AZ153" s="313"/>
      <c r="BA153" s="313"/>
      <c r="BB153" s="313"/>
      <c r="BC153" s="313"/>
      <c r="BD153" s="313"/>
      <c r="BE153" s="313"/>
      <c r="BF153" s="313">
        <v>14</v>
      </c>
      <c r="BG153" s="313">
        <v>14</v>
      </c>
      <c r="BH153" s="313">
        <v>14</v>
      </c>
      <c r="BI153" s="313">
        <v>15</v>
      </c>
      <c r="BJ153" s="313">
        <v>16</v>
      </c>
      <c r="BK153" s="313">
        <v>16</v>
      </c>
      <c r="BL153" s="313">
        <v>17</v>
      </c>
      <c r="BM153" s="313">
        <v>19</v>
      </c>
      <c r="BN153" s="313">
        <v>19</v>
      </c>
      <c r="BO153" s="313">
        <v>20</v>
      </c>
      <c r="BP153" s="313">
        <v>20</v>
      </c>
      <c r="BQ153" s="313">
        <v>18</v>
      </c>
      <c r="BR153" s="313">
        <v>17</v>
      </c>
      <c r="BS153" s="313">
        <v>7</v>
      </c>
      <c r="BT153" s="313">
        <v>8</v>
      </c>
      <c r="BU153" s="313">
        <v>7</v>
      </c>
      <c r="BV153" s="313">
        <v>6</v>
      </c>
      <c r="BW153" s="313">
        <v>7</v>
      </c>
      <c r="BX153" s="313">
        <v>7</v>
      </c>
      <c r="BY153" s="313">
        <v>6</v>
      </c>
      <c r="BZ153" s="313">
        <v>5</v>
      </c>
      <c r="CA153" s="313">
        <v>4</v>
      </c>
      <c r="CB153" s="313">
        <v>4</v>
      </c>
      <c r="CC153" s="313">
        <v>4</v>
      </c>
      <c r="CD153" s="313">
        <v>3</v>
      </c>
      <c r="CE153" s="313">
        <v>3</v>
      </c>
      <c r="CF153" s="313">
        <v>3</v>
      </c>
      <c r="CG153" s="314">
        <v>2</v>
      </c>
      <c r="CH153" s="296"/>
    </row>
    <row r="154" spans="1:86" s="315" customFormat="1" ht="15.5" x14ac:dyDescent="0.35">
      <c r="A154" s="307"/>
      <c r="B154" s="319" t="s">
        <v>413</v>
      </c>
      <c r="C154" s="308"/>
      <c r="D154" s="312"/>
      <c r="E154" s="312"/>
      <c r="F154" s="312"/>
      <c r="G154" s="312"/>
      <c r="H154" s="312"/>
      <c r="I154" s="312"/>
      <c r="J154" s="312"/>
      <c r="K154" s="312"/>
      <c r="L154" s="312"/>
      <c r="M154" s="312"/>
      <c r="N154" s="312"/>
      <c r="O154" s="312"/>
      <c r="P154" s="312"/>
      <c r="Q154" s="312"/>
      <c r="R154" s="312"/>
      <c r="S154" s="312"/>
      <c r="T154" s="312"/>
      <c r="U154" s="312"/>
      <c r="V154" s="312"/>
      <c r="W154" s="312"/>
      <c r="X154" s="312"/>
      <c r="Y154" s="312"/>
      <c r="Z154" s="312"/>
      <c r="AA154" s="312"/>
      <c r="AB154" s="312"/>
      <c r="AC154" s="312"/>
      <c r="AD154" s="312"/>
      <c r="AE154" s="312"/>
      <c r="AF154" s="312"/>
      <c r="AG154" s="312"/>
      <c r="AH154" s="313"/>
      <c r="AI154" s="313"/>
      <c r="AJ154" s="313"/>
      <c r="AK154" s="313"/>
      <c r="AL154" s="313"/>
      <c r="AM154" s="313"/>
      <c r="AN154" s="313"/>
      <c r="AO154" s="313"/>
      <c r="AP154" s="313"/>
      <c r="AQ154" s="313"/>
      <c r="AR154" s="313"/>
      <c r="AS154" s="313"/>
      <c r="AT154" s="313"/>
      <c r="AU154" s="313"/>
      <c r="AV154" s="313"/>
      <c r="AW154" s="313"/>
      <c r="AX154" s="313"/>
      <c r="AY154" s="313"/>
      <c r="AZ154" s="313"/>
      <c r="BA154" s="313"/>
      <c r="BB154" s="313"/>
      <c r="BC154" s="313"/>
      <c r="BD154" s="313"/>
      <c r="BE154" s="313"/>
      <c r="BF154" s="313">
        <v>0</v>
      </c>
      <c r="BG154" s="313">
        <v>0</v>
      </c>
      <c r="BH154" s="313">
        <v>0</v>
      </c>
      <c r="BI154" s="313">
        <v>0</v>
      </c>
      <c r="BJ154" s="313">
        <v>0</v>
      </c>
      <c r="BK154" s="313">
        <v>0</v>
      </c>
      <c r="BL154" s="313">
        <v>0</v>
      </c>
      <c r="BM154" s="313">
        <v>0</v>
      </c>
      <c r="BN154" s="313">
        <v>0</v>
      </c>
      <c r="BO154" s="313">
        <v>0</v>
      </c>
      <c r="BP154" s="313">
        <v>0</v>
      </c>
      <c r="BQ154" s="313">
        <v>0</v>
      </c>
      <c r="BR154" s="313">
        <v>0</v>
      </c>
      <c r="BS154" s="313">
        <v>0</v>
      </c>
      <c r="BT154" s="313">
        <v>0</v>
      </c>
      <c r="BU154" s="313">
        <v>0</v>
      </c>
      <c r="BV154" s="313">
        <v>0</v>
      </c>
      <c r="BW154" s="313">
        <v>0</v>
      </c>
      <c r="BX154" s="313">
        <v>0</v>
      </c>
      <c r="BY154" s="313">
        <v>0</v>
      </c>
      <c r="BZ154" s="313">
        <v>0</v>
      </c>
      <c r="CA154" s="313">
        <v>0</v>
      </c>
      <c r="CB154" s="313">
        <v>0</v>
      </c>
      <c r="CC154" s="313">
        <v>0</v>
      </c>
      <c r="CD154" s="313">
        <v>0</v>
      </c>
      <c r="CE154" s="313">
        <v>0</v>
      </c>
      <c r="CF154" s="313">
        <v>0</v>
      </c>
      <c r="CG154" s="314">
        <v>0</v>
      </c>
      <c r="CH154" s="296"/>
    </row>
    <row r="155" spans="1:86" s="315" customFormat="1" ht="15.5" x14ac:dyDescent="0.35">
      <c r="A155" s="307"/>
      <c r="B155" s="319" t="s">
        <v>420</v>
      </c>
      <c r="C155" s="308"/>
      <c r="D155" s="312"/>
      <c r="E155" s="312"/>
      <c r="F155" s="312"/>
      <c r="G155" s="312"/>
      <c r="H155" s="312"/>
      <c r="I155" s="312"/>
      <c r="J155" s="312"/>
      <c r="K155" s="312"/>
      <c r="L155" s="312"/>
      <c r="M155" s="312"/>
      <c r="N155" s="312"/>
      <c r="O155" s="312"/>
      <c r="P155" s="312"/>
      <c r="Q155" s="312"/>
      <c r="R155" s="312"/>
      <c r="S155" s="312"/>
      <c r="T155" s="312"/>
      <c r="U155" s="312"/>
      <c r="V155" s="312"/>
      <c r="W155" s="312"/>
      <c r="X155" s="312"/>
      <c r="Y155" s="312"/>
      <c r="Z155" s="312"/>
      <c r="AA155" s="312"/>
      <c r="AB155" s="312"/>
      <c r="AC155" s="312"/>
      <c r="AD155" s="312"/>
      <c r="AE155" s="312"/>
      <c r="AF155" s="312"/>
      <c r="AG155" s="312"/>
      <c r="AH155" s="313"/>
      <c r="AI155" s="313"/>
      <c r="AJ155" s="313"/>
      <c r="AK155" s="313"/>
      <c r="AL155" s="313"/>
      <c r="AM155" s="313"/>
      <c r="AN155" s="313"/>
      <c r="AO155" s="313"/>
      <c r="AP155" s="313"/>
      <c r="AQ155" s="313"/>
      <c r="AR155" s="313"/>
      <c r="AS155" s="313"/>
      <c r="AT155" s="313"/>
      <c r="AU155" s="313"/>
      <c r="AV155" s="313"/>
      <c r="AW155" s="313"/>
      <c r="AX155" s="313"/>
      <c r="AY155" s="313"/>
      <c r="AZ155" s="313"/>
      <c r="BA155" s="313"/>
      <c r="BB155" s="313"/>
      <c r="BC155" s="313"/>
      <c r="BD155" s="313"/>
      <c r="BE155" s="313"/>
      <c r="BF155" s="313">
        <v>0</v>
      </c>
      <c r="BG155" s="313">
        <v>0</v>
      </c>
      <c r="BH155" s="313">
        <v>0</v>
      </c>
      <c r="BI155" s="313">
        <v>0</v>
      </c>
      <c r="BJ155" s="313">
        <v>0</v>
      </c>
      <c r="BK155" s="313">
        <v>0</v>
      </c>
      <c r="BL155" s="313">
        <v>0</v>
      </c>
      <c r="BM155" s="313">
        <v>0</v>
      </c>
      <c r="BN155" s="313">
        <v>0</v>
      </c>
      <c r="BO155" s="313">
        <v>0</v>
      </c>
      <c r="BP155" s="313">
        <v>0</v>
      </c>
      <c r="BQ155" s="313">
        <v>11</v>
      </c>
      <c r="BR155" s="313">
        <v>164</v>
      </c>
      <c r="BS155" s="313">
        <v>509</v>
      </c>
      <c r="BT155" s="313">
        <v>864</v>
      </c>
      <c r="BU155" s="313">
        <v>1243</v>
      </c>
      <c r="BV155" s="313">
        <v>1532</v>
      </c>
      <c r="BW155" s="313">
        <v>1728</v>
      </c>
      <c r="BX155" s="313">
        <v>2036</v>
      </c>
      <c r="BY155" s="313">
        <v>2181</v>
      </c>
      <c r="BZ155" s="313">
        <v>2431</v>
      </c>
      <c r="CA155" s="313">
        <v>2697</v>
      </c>
      <c r="CB155" s="313">
        <v>2997</v>
      </c>
      <c r="CC155" s="313">
        <v>3251</v>
      </c>
      <c r="CD155" s="313">
        <v>3501</v>
      </c>
      <c r="CE155" s="313">
        <v>3622</v>
      </c>
      <c r="CF155" s="313">
        <v>3738</v>
      </c>
      <c r="CG155" s="314">
        <v>3845</v>
      </c>
      <c r="CH155" s="296"/>
    </row>
    <row r="156" spans="1:86" s="315" customFormat="1" ht="15.5" x14ac:dyDescent="0.35">
      <c r="A156" s="307"/>
      <c r="B156" s="291" t="s">
        <v>469</v>
      </c>
      <c r="C156" s="308"/>
      <c r="D156" s="312"/>
      <c r="E156" s="312"/>
      <c r="F156" s="312"/>
      <c r="G156" s="312"/>
      <c r="H156" s="312"/>
      <c r="I156" s="312"/>
      <c r="J156" s="312"/>
      <c r="K156" s="312"/>
      <c r="L156" s="312"/>
      <c r="M156" s="312"/>
      <c r="N156" s="312"/>
      <c r="O156" s="312"/>
      <c r="P156" s="312"/>
      <c r="Q156" s="312"/>
      <c r="R156" s="312"/>
      <c r="S156" s="312"/>
      <c r="T156" s="312"/>
      <c r="U156" s="312"/>
      <c r="V156" s="312"/>
      <c r="W156" s="312"/>
      <c r="X156" s="312"/>
      <c r="Y156" s="312"/>
      <c r="Z156" s="312"/>
      <c r="AA156" s="312"/>
      <c r="AB156" s="312"/>
      <c r="AC156" s="312"/>
      <c r="AD156" s="312"/>
      <c r="AE156" s="312"/>
      <c r="AF156" s="312"/>
      <c r="AG156" s="312"/>
      <c r="AH156" s="313"/>
      <c r="AI156" s="313"/>
      <c r="AJ156" s="313"/>
      <c r="AK156" s="313"/>
      <c r="AL156" s="313"/>
      <c r="AM156" s="313"/>
      <c r="AN156" s="313"/>
      <c r="AO156" s="313"/>
      <c r="AP156" s="313"/>
      <c r="AQ156" s="313"/>
      <c r="AR156" s="313"/>
      <c r="AS156" s="313"/>
      <c r="AT156" s="313"/>
      <c r="AU156" s="313"/>
      <c r="AV156" s="313"/>
      <c r="AW156" s="313"/>
      <c r="AX156" s="313"/>
      <c r="AY156" s="313"/>
      <c r="AZ156" s="313"/>
      <c r="BA156" s="313"/>
      <c r="BB156" s="313"/>
      <c r="BC156" s="313"/>
      <c r="BD156" s="313"/>
      <c r="BE156" s="313"/>
      <c r="BF156" s="313">
        <v>0</v>
      </c>
      <c r="BG156" s="313">
        <v>0</v>
      </c>
      <c r="BH156" s="313">
        <v>0</v>
      </c>
      <c r="BI156" s="313">
        <v>0</v>
      </c>
      <c r="BJ156" s="313">
        <v>0</v>
      </c>
      <c r="BK156" s="313">
        <v>0</v>
      </c>
      <c r="BL156" s="313">
        <v>0</v>
      </c>
      <c r="BM156" s="313">
        <v>0</v>
      </c>
      <c r="BN156" s="313">
        <v>0</v>
      </c>
      <c r="BO156" s="313">
        <v>0</v>
      </c>
      <c r="BP156" s="313">
        <v>0</v>
      </c>
      <c r="BQ156" s="313">
        <v>10</v>
      </c>
      <c r="BR156" s="313">
        <v>162</v>
      </c>
      <c r="BS156" s="313">
        <v>503</v>
      </c>
      <c r="BT156" s="313">
        <v>854</v>
      </c>
      <c r="BU156" s="313">
        <v>1228</v>
      </c>
      <c r="BV156" s="313">
        <v>1514</v>
      </c>
      <c r="BW156" s="313">
        <v>1709</v>
      </c>
      <c r="BX156" s="313">
        <v>2014</v>
      </c>
      <c r="BY156" s="313">
        <v>2158</v>
      </c>
      <c r="BZ156" s="313">
        <v>2404</v>
      </c>
      <c r="CA156" s="313">
        <v>2668</v>
      </c>
      <c r="CB156" s="313">
        <v>2964</v>
      </c>
      <c r="CC156" s="313">
        <v>3216</v>
      </c>
      <c r="CD156" s="313">
        <v>3462</v>
      </c>
      <c r="CE156" s="313">
        <v>3583</v>
      </c>
      <c r="CF156" s="313">
        <v>3697</v>
      </c>
      <c r="CG156" s="314">
        <v>3803</v>
      </c>
      <c r="CH156" s="296"/>
    </row>
    <row r="157" spans="1:86" s="315" customFormat="1" ht="15.5" x14ac:dyDescent="0.35">
      <c r="A157" s="307"/>
      <c r="B157" s="291" t="s">
        <v>470</v>
      </c>
      <c r="C157" s="308"/>
      <c r="D157" s="312"/>
      <c r="E157" s="312"/>
      <c r="F157" s="312"/>
      <c r="G157" s="312"/>
      <c r="H157" s="312"/>
      <c r="I157" s="312"/>
      <c r="J157" s="312"/>
      <c r="K157" s="312"/>
      <c r="L157" s="312"/>
      <c r="M157" s="312"/>
      <c r="N157" s="312"/>
      <c r="O157" s="312"/>
      <c r="P157" s="312"/>
      <c r="Q157" s="312"/>
      <c r="R157" s="312"/>
      <c r="S157" s="312"/>
      <c r="T157" s="312"/>
      <c r="U157" s="312"/>
      <c r="V157" s="312"/>
      <c r="W157" s="312"/>
      <c r="X157" s="312"/>
      <c r="Y157" s="312"/>
      <c r="Z157" s="312"/>
      <c r="AA157" s="312"/>
      <c r="AB157" s="312"/>
      <c r="AC157" s="312"/>
      <c r="AD157" s="312"/>
      <c r="AE157" s="312"/>
      <c r="AF157" s="312"/>
      <c r="AG157" s="312"/>
      <c r="AH157" s="313"/>
      <c r="AI157" s="313"/>
      <c r="AJ157" s="313"/>
      <c r="AK157" s="313"/>
      <c r="AL157" s="313"/>
      <c r="AM157" s="313"/>
      <c r="AN157" s="313"/>
      <c r="AO157" s="313"/>
      <c r="AP157" s="313"/>
      <c r="AQ157" s="313"/>
      <c r="AR157" s="313"/>
      <c r="AS157" s="313"/>
      <c r="AT157" s="313"/>
      <c r="AU157" s="313"/>
      <c r="AV157" s="313"/>
      <c r="AW157" s="313"/>
      <c r="AX157" s="313"/>
      <c r="AY157" s="313"/>
      <c r="AZ157" s="313"/>
      <c r="BA157" s="313"/>
      <c r="BB157" s="313"/>
      <c r="BC157" s="313"/>
      <c r="BD157" s="313"/>
      <c r="BE157" s="313"/>
      <c r="BF157" s="313">
        <v>0</v>
      </c>
      <c r="BG157" s="313">
        <v>0</v>
      </c>
      <c r="BH157" s="313">
        <v>0</v>
      </c>
      <c r="BI157" s="313">
        <v>0</v>
      </c>
      <c r="BJ157" s="313">
        <v>0</v>
      </c>
      <c r="BK157" s="313">
        <v>0</v>
      </c>
      <c r="BL157" s="313">
        <v>0</v>
      </c>
      <c r="BM157" s="313">
        <v>0</v>
      </c>
      <c r="BN157" s="313">
        <v>0</v>
      </c>
      <c r="BO157" s="313">
        <v>0</v>
      </c>
      <c r="BP157" s="313">
        <v>0</v>
      </c>
      <c r="BQ157" s="313">
        <v>0</v>
      </c>
      <c r="BR157" s="313">
        <v>2</v>
      </c>
      <c r="BS157" s="313">
        <v>6</v>
      </c>
      <c r="BT157" s="313">
        <v>10</v>
      </c>
      <c r="BU157" s="313">
        <v>15</v>
      </c>
      <c r="BV157" s="313">
        <v>18</v>
      </c>
      <c r="BW157" s="313">
        <v>19</v>
      </c>
      <c r="BX157" s="313">
        <v>22</v>
      </c>
      <c r="BY157" s="313">
        <v>24</v>
      </c>
      <c r="BZ157" s="313">
        <v>26</v>
      </c>
      <c r="CA157" s="313">
        <v>29</v>
      </c>
      <c r="CB157" s="313">
        <v>33</v>
      </c>
      <c r="CC157" s="313">
        <v>35</v>
      </c>
      <c r="CD157" s="313">
        <v>38</v>
      </c>
      <c r="CE157" s="313">
        <v>39</v>
      </c>
      <c r="CF157" s="313">
        <v>41</v>
      </c>
      <c r="CG157" s="314">
        <v>42</v>
      </c>
      <c r="CH157" s="296"/>
    </row>
    <row r="158" spans="1:86" ht="21" customHeight="1" x14ac:dyDescent="0.35">
      <c r="A158" s="316"/>
      <c r="B158" s="317" t="s">
        <v>591</v>
      </c>
      <c r="C158" s="318"/>
      <c r="D158" s="313"/>
      <c r="E158" s="313"/>
      <c r="F158" s="313"/>
      <c r="G158" s="313"/>
      <c r="H158" s="313"/>
      <c r="I158" s="313"/>
      <c r="J158" s="313"/>
      <c r="K158" s="313"/>
      <c r="L158" s="313"/>
      <c r="M158" s="313"/>
      <c r="N158" s="313"/>
      <c r="O158" s="313"/>
      <c r="P158" s="313"/>
      <c r="Q158" s="313"/>
      <c r="R158" s="313"/>
      <c r="S158" s="313"/>
      <c r="T158" s="313"/>
      <c r="U158" s="313"/>
      <c r="V158" s="313"/>
      <c r="W158" s="313"/>
      <c r="X158" s="313"/>
      <c r="Y158" s="313"/>
      <c r="Z158" s="313"/>
      <c r="AA158" s="313"/>
      <c r="AB158" s="313"/>
      <c r="AC158" s="313"/>
      <c r="AD158" s="313"/>
      <c r="AE158" s="313"/>
      <c r="AF158" s="313"/>
      <c r="AG158" s="313"/>
      <c r="AH158" s="313"/>
      <c r="AI158" s="313"/>
      <c r="AJ158" s="313"/>
      <c r="AK158" s="313"/>
      <c r="AL158" s="313"/>
      <c r="AM158" s="313"/>
      <c r="AN158" s="313"/>
      <c r="AO158" s="313"/>
      <c r="AP158" s="313"/>
      <c r="AQ158" s="313"/>
      <c r="AR158" s="313"/>
      <c r="AS158" s="313"/>
      <c r="AT158" s="313"/>
      <c r="AU158" s="313"/>
      <c r="AV158" s="313"/>
      <c r="AW158" s="313"/>
      <c r="AX158" s="313"/>
      <c r="AY158" s="313"/>
      <c r="AZ158" s="313"/>
      <c r="BA158" s="313"/>
      <c r="BB158" s="313"/>
      <c r="BC158" s="313"/>
      <c r="BD158" s="313"/>
      <c r="BE158" s="313"/>
      <c r="BF158" s="313">
        <f t="shared" ref="BF158:CG158" si="31">SUM(BF159:BF165)-BF166</f>
        <v>4085</v>
      </c>
      <c r="BG158" s="323">
        <f t="shared" si="31"/>
        <v>4045</v>
      </c>
      <c r="BH158" s="323">
        <f t="shared" si="31"/>
        <v>3954</v>
      </c>
      <c r="BI158" s="323">
        <f t="shared" si="31"/>
        <v>3892</v>
      </c>
      <c r="BJ158" s="323">
        <f t="shared" si="31"/>
        <v>3847</v>
      </c>
      <c r="BK158" s="323">
        <f t="shared" si="31"/>
        <v>3808</v>
      </c>
      <c r="BL158" s="323">
        <f t="shared" si="31"/>
        <v>3831</v>
      </c>
      <c r="BM158" s="323">
        <f t="shared" si="31"/>
        <v>3654</v>
      </c>
      <c r="BN158" s="323">
        <f t="shared" si="31"/>
        <v>3545</v>
      </c>
      <c r="BO158" s="323">
        <f t="shared" si="31"/>
        <v>3398</v>
      </c>
      <c r="BP158" s="323">
        <f t="shared" si="31"/>
        <v>3017</v>
      </c>
      <c r="BQ158" s="323">
        <f t="shared" si="31"/>
        <v>2679</v>
      </c>
      <c r="BR158" s="323">
        <f t="shared" si="31"/>
        <v>2626</v>
      </c>
      <c r="BS158" s="323">
        <f t="shared" si="31"/>
        <v>2570</v>
      </c>
      <c r="BT158" s="323">
        <f t="shared" si="31"/>
        <v>2483</v>
      </c>
      <c r="BU158" s="323">
        <f t="shared" si="31"/>
        <v>2375</v>
      </c>
      <c r="BV158" s="323">
        <f t="shared" si="31"/>
        <v>2200</v>
      </c>
      <c r="BW158" s="323">
        <f t="shared" si="31"/>
        <v>2541</v>
      </c>
      <c r="BX158" s="323">
        <f t="shared" si="31"/>
        <v>2660</v>
      </c>
      <c r="BY158" s="323">
        <f t="shared" si="31"/>
        <v>2876</v>
      </c>
      <c r="BZ158" s="323">
        <f t="shared" si="31"/>
        <v>3067</v>
      </c>
      <c r="CA158" s="323">
        <f t="shared" si="31"/>
        <v>3283</v>
      </c>
      <c r="CB158" s="323">
        <f t="shared" si="31"/>
        <v>3468</v>
      </c>
      <c r="CC158" s="323">
        <f t="shared" si="31"/>
        <v>3640</v>
      </c>
      <c r="CD158" s="323">
        <f t="shared" si="31"/>
        <v>3791</v>
      </c>
      <c r="CE158" s="323">
        <f t="shared" si="31"/>
        <v>3910</v>
      </c>
      <c r="CF158" s="323">
        <f t="shared" si="31"/>
        <v>3997</v>
      </c>
      <c r="CG158" s="314">
        <f t="shared" si="31"/>
        <v>4060</v>
      </c>
    </row>
    <row r="159" spans="1:86" ht="15.5" x14ac:dyDescent="0.35">
      <c r="A159" s="316"/>
      <c r="B159" s="319" t="s">
        <v>637</v>
      </c>
      <c r="C159" s="318"/>
      <c r="D159" s="313"/>
      <c r="E159" s="313"/>
      <c r="F159" s="313"/>
      <c r="G159" s="313"/>
      <c r="H159" s="313"/>
      <c r="I159" s="313"/>
      <c r="J159" s="313"/>
      <c r="K159" s="313"/>
      <c r="L159" s="313"/>
      <c r="M159" s="313"/>
      <c r="N159" s="313"/>
      <c r="O159" s="313"/>
      <c r="P159" s="313"/>
      <c r="Q159" s="313"/>
      <c r="R159" s="313"/>
      <c r="S159" s="313"/>
      <c r="T159" s="313"/>
      <c r="U159" s="313"/>
      <c r="V159" s="313"/>
      <c r="W159" s="313"/>
      <c r="X159" s="313"/>
      <c r="Y159" s="313"/>
      <c r="Z159" s="313"/>
      <c r="AA159" s="313"/>
      <c r="AB159" s="313"/>
      <c r="AC159" s="313"/>
      <c r="AD159" s="313"/>
      <c r="AE159" s="313"/>
      <c r="AF159" s="313"/>
      <c r="AG159" s="313"/>
      <c r="AH159" s="313"/>
      <c r="AI159" s="313"/>
      <c r="AJ159" s="313"/>
      <c r="AK159" s="313"/>
      <c r="AL159" s="313"/>
      <c r="AM159" s="313"/>
      <c r="AN159" s="313"/>
      <c r="AO159" s="313"/>
      <c r="AP159" s="313"/>
      <c r="AQ159" s="313"/>
      <c r="AR159" s="313"/>
      <c r="AS159" s="313"/>
      <c r="AT159" s="313"/>
      <c r="AU159" s="313"/>
      <c r="AV159" s="313"/>
      <c r="AW159" s="313"/>
      <c r="AX159" s="313"/>
      <c r="AY159" s="313"/>
      <c r="AZ159" s="313"/>
      <c r="BA159" s="313"/>
      <c r="BB159" s="313"/>
      <c r="BC159" s="313"/>
      <c r="BD159" s="313"/>
      <c r="BE159" s="313"/>
      <c r="BF159" s="313">
        <v>0</v>
      </c>
      <c r="BG159" s="313">
        <v>0</v>
      </c>
      <c r="BH159" s="313">
        <v>0</v>
      </c>
      <c r="BI159" s="313">
        <v>0</v>
      </c>
      <c r="BJ159" s="313">
        <v>0</v>
      </c>
      <c r="BK159" s="313">
        <v>0</v>
      </c>
      <c r="BL159" s="313">
        <v>136</v>
      </c>
      <c r="BM159" s="313">
        <v>391</v>
      </c>
      <c r="BN159" s="313">
        <v>579</v>
      </c>
      <c r="BO159" s="313">
        <v>811</v>
      </c>
      <c r="BP159" s="313">
        <v>1365</v>
      </c>
      <c r="BQ159" s="313">
        <v>1912</v>
      </c>
      <c r="BR159" s="313">
        <v>2235</v>
      </c>
      <c r="BS159" s="313">
        <v>2356</v>
      </c>
      <c r="BT159" s="313">
        <v>2381</v>
      </c>
      <c r="BU159" s="313">
        <v>2326</v>
      </c>
      <c r="BV159" s="313">
        <v>2168</v>
      </c>
      <c r="BW159" s="313">
        <v>1961</v>
      </c>
      <c r="BX159" s="313">
        <v>1875</v>
      </c>
      <c r="BY159" s="313">
        <v>1769</v>
      </c>
      <c r="BZ159" s="313">
        <v>1663</v>
      </c>
      <c r="CA159" s="313">
        <v>1573</v>
      </c>
      <c r="CB159" s="313">
        <v>1445</v>
      </c>
      <c r="CC159" s="313">
        <v>1010</v>
      </c>
      <c r="CD159" s="313">
        <v>783</v>
      </c>
      <c r="CE159" s="313">
        <v>800</v>
      </c>
      <c r="CF159" s="313">
        <v>805</v>
      </c>
      <c r="CG159" s="314">
        <v>801</v>
      </c>
    </row>
    <row r="160" spans="1:86" ht="15.5" x14ac:dyDescent="0.35">
      <c r="A160" s="316"/>
      <c r="B160" s="319" t="s">
        <v>638</v>
      </c>
      <c r="C160" s="318"/>
      <c r="D160" s="313"/>
      <c r="E160" s="313"/>
      <c r="F160" s="313"/>
      <c r="G160" s="313"/>
      <c r="H160" s="313"/>
      <c r="I160" s="313"/>
      <c r="J160" s="313"/>
      <c r="K160" s="313"/>
      <c r="L160" s="313"/>
      <c r="M160" s="313"/>
      <c r="N160" s="313"/>
      <c r="O160" s="313"/>
      <c r="P160" s="313"/>
      <c r="Q160" s="313"/>
      <c r="R160" s="313"/>
      <c r="S160" s="313"/>
      <c r="T160" s="313"/>
      <c r="U160" s="313"/>
      <c r="V160" s="313"/>
      <c r="W160" s="313"/>
      <c r="X160" s="313"/>
      <c r="Y160" s="313"/>
      <c r="Z160" s="313"/>
      <c r="AA160" s="313"/>
      <c r="AB160" s="313"/>
      <c r="AC160" s="313"/>
      <c r="AD160" s="313"/>
      <c r="AE160" s="313"/>
      <c r="AF160" s="313"/>
      <c r="AG160" s="313"/>
      <c r="AH160" s="313"/>
      <c r="AI160" s="313"/>
      <c r="AJ160" s="313"/>
      <c r="AK160" s="313"/>
      <c r="AL160" s="313"/>
      <c r="AM160" s="313"/>
      <c r="AN160" s="313"/>
      <c r="AO160" s="313"/>
      <c r="AP160" s="313"/>
      <c r="AQ160" s="313"/>
      <c r="AR160" s="313"/>
      <c r="AS160" s="313"/>
      <c r="AT160" s="313"/>
      <c r="AU160" s="313"/>
      <c r="AV160" s="313"/>
      <c r="AW160" s="313"/>
      <c r="AX160" s="313"/>
      <c r="AY160" s="313"/>
      <c r="AZ160" s="313"/>
      <c r="BA160" s="313"/>
      <c r="BB160" s="313"/>
      <c r="BC160" s="313"/>
      <c r="BD160" s="313"/>
      <c r="BE160" s="313"/>
      <c r="BF160" s="313">
        <v>2483</v>
      </c>
      <c r="BG160" s="313">
        <v>2504</v>
      </c>
      <c r="BH160" s="313">
        <v>2510</v>
      </c>
      <c r="BI160" s="313">
        <v>2475</v>
      </c>
      <c r="BJ160" s="313">
        <v>2443</v>
      </c>
      <c r="BK160" s="313">
        <v>2415</v>
      </c>
      <c r="BL160" s="313">
        <v>2332</v>
      </c>
      <c r="BM160" s="313">
        <v>2031</v>
      </c>
      <c r="BN160" s="313">
        <v>1827</v>
      </c>
      <c r="BO160" s="313">
        <v>1577</v>
      </c>
      <c r="BP160" s="313">
        <v>965</v>
      </c>
      <c r="BQ160" s="313">
        <v>366</v>
      </c>
      <c r="BR160" s="313">
        <v>133</v>
      </c>
      <c r="BS160" s="313">
        <v>74</v>
      </c>
      <c r="BT160" s="313">
        <v>52</v>
      </c>
      <c r="BU160" s="313">
        <v>40</v>
      </c>
      <c r="BV160" s="313">
        <v>32</v>
      </c>
      <c r="BW160" s="313">
        <v>26</v>
      </c>
      <c r="BX160" s="313">
        <v>23</v>
      </c>
      <c r="BY160" s="313">
        <v>21</v>
      </c>
      <c r="BZ160" s="313">
        <v>19</v>
      </c>
      <c r="CA160" s="313">
        <v>17</v>
      </c>
      <c r="CB160" s="313">
        <v>15</v>
      </c>
      <c r="CC160" s="313">
        <v>12</v>
      </c>
      <c r="CD160" s="313">
        <v>10</v>
      </c>
      <c r="CE160" s="313">
        <v>7</v>
      </c>
      <c r="CF160" s="313">
        <v>5</v>
      </c>
      <c r="CG160" s="314">
        <v>2</v>
      </c>
    </row>
    <row r="161" spans="1:85" ht="15.5" x14ac:dyDescent="0.35">
      <c r="A161" s="316"/>
      <c r="B161" s="321" t="s">
        <v>592</v>
      </c>
      <c r="C161" s="318"/>
      <c r="D161" s="313"/>
      <c r="E161" s="313"/>
      <c r="F161" s="313"/>
      <c r="G161" s="313"/>
      <c r="H161" s="313"/>
      <c r="I161" s="313"/>
      <c r="J161" s="313"/>
      <c r="K161" s="313"/>
      <c r="L161" s="313"/>
      <c r="M161" s="313"/>
      <c r="N161" s="313"/>
      <c r="O161" s="313"/>
      <c r="P161" s="313"/>
      <c r="Q161" s="313"/>
      <c r="R161" s="313"/>
      <c r="S161" s="313"/>
      <c r="T161" s="313"/>
      <c r="U161" s="313"/>
      <c r="V161" s="313"/>
      <c r="W161" s="313"/>
      <c r="X161" s="313"/>
      <c r="Y161" s="313"/>
      <c r="Z161" s="313"/>
      <c r="AA161" s="313"/>
      <c r="AB161" s="313"/>
      <c r="AC161" s="313"/>
      <c r="AD161" s="313"/>
      <c r="AE161" s="313"/>
      <c r="AF161" s="313"/>
      <c r="AG161" s="313"/>
      <c r="AH161" s="313"/>
      <c r="AI161" s="313"/>
      <c r="AJ161" s="313"/>
      <c r="AK161" s="313"/>
      <c r="AL161" s="313"/>
      <c r="AM161" s="313"/>
      <c r="AN161" s="313"/>
      <c r="AO161" s="313"/>
      <c r="AP161" s="313"/>
      <c r="AQ161" s="313"/>
      <c r="AR161" s="313"/>
      <c r="AS161" s="313"/>
      <c r="AT161" s="313"/>
      <c r="AU161" s="313"/>
      <c r="AV161" s="313"/>
      <c r="AW161" s="313"/>
      <c r="AX161" s="313"/>
      <c r="AY161" s="313"/>
      <c r="AZ161" s="313"/>
      <c r="BA161" s="313"/>
      <c r="BB161" s="313"/>
      <c r="BC161" s="313"/>
      <c r="BD161" s="313"/>
      <c r="BE161" s="313"/>
      <c r="BF161" s="313">
        <v>1345</v>
      </c>
      <c r="BG161" s="313">
        <v>1297</v>
      </c>
      <c r="BH161" s="313">
        <v>1213</v>
      </c>
      <c r="BI161" s="313">
        <v>1198</v>
      </c>
      <c r="BJ161" s="313">
        <v>1196</v>
      </c>
      <c r="BK161" s="313">
        <v>1196</v>
      </c>
      <c r="BL161" s="313">
        <v>1176</v>
      </c>
      <c r="BM161" s="313">
        <v>1055</v>
      </c>
      <c r="BN161" s="313">
        <v>969</v>
      </c>
      <c r="BO161" s="313">
        <v>847</v>
      </c>
      <c r="BP161" s="313">
        <v>530</v>
      </c>
      <c r="BQ161" s="313">
        <v>252</v>
      </c>
      <c r="BR161" s="313">
        <v>138</v>
      </c>
      <c r="BS161" s="313">
        <v>73</v>
      </c>
      <c r="BT161" s="313">
        <v>28</v>
      </c>
      <c r="BU161" s="313">
        <v>6</v>
      </c>
      <c r="BV161" s="313">
        <v>0</v>
      </c>
      <c r="BW161" s="313">
        <v>0</v>
      </c>
      <c r="BX161" s="313">
        <v>0</v>
      </c>
      <c r="BY161" s="313">
        <v>0</v>
      </c>
      <c r="BZ161" s="313">
        <v>0</v>
      </c>
      <c r="CA161" s="313">
        <v>0</v>
      </c>
      <c r="CB161" s="313">
        <v>0</v>
      </c>
      <c r="CC161" s="313">
        <v>0</v>
      </c>
      <c r="CD161" s="313">
        <v>0</v>
      </c>
      <c r="CE161" s="313">
        <v>0</v>
      </c>
      <c r="CF161" s="313">
        <v>0</v>
      </c>
      <c r="CG161" s="314">
        <v>0</v>
      </c>
    </row>
    <row r="162" spans="1:85" ht="15.5" x14ac:dyDescent="0.35">
      <c r="A162" s="316"/>
      <c r="B162" s="319" t="s">
        <v>406</v>
      </c>
      <c r="C162" s="318"/>
      <c r="D162" s="313"/>
      <c r="E162" s="313"/>
      <c r="F162" s="313"/>
      <c r="G162" s="313"/>
      <c r="H162" s="313"/>
      <c r="I162" s="313"/>
      <c r="J162" s="313"/>
      <c r="K162" s="313"/>
      <c r="L162" s="313"/>
      <c r="M162" s="313"/>
      <c r="N162" s="313"/>
      <c r="O162" s="313"/>
      <c r="P162" s="313"/>
      <c r="Q162" s="313"/>
      <c r="R162" s="313"/>
      <c r="S162" s="313"/>
      <c r="T162" s="313"/>
      <c r="U162" s="313"/>
      <c r="V162" s="313"/>
      <c r="W162" s="313"/>
      <c r="X162" s="313"/>
      <c r="Y162" s="313"/>
      <c r="Z162" s="313"/>
      <c r="AA162" s="313"/>
      <c r="AB162" s="313"/>
      <c r="AC162" s="313"/>
      <c r="AD162" s="313"/>
      <c r="AE162" s="313"/>
      <c r="AF162" s="313"/>
      <c r="AG162" s="313"/>
      <c r="AH162" s="313"/>
      <c r="AI162" s="313"/>
      <c r="AJ162" s="313"/>
      <c r="AK162" s="313"/>
      <c r="AL162" s="313"/>
      <c r="AM162" s="313"/>
      <c r="AN162" s="313"/>
      <c r="AO162" s="313"/>
      <c r="AP162" s="313"/>
      <c r="AQ162" s="313"/>
      <c r="AR162" s="313"/>
      <c r="AS162" s="313"/>
      <c r="AT162" s="313"/>
      <c r="AU162" s="313"/>
      <c r="AV162" s="313"/>
      <c r="AW162" s="313"/>
      <c r="AX162" s="313"/>
      <c r="AY162" s="313"/>
      <c r="AZ162" s="313"/>
      <c r="BA162" s="313"/>
      <c r="BB162" s="313"/>
      <c r="BC162" s="313"/>
      <c r="BD162" s="313"/>
      <c r="BE162" s="313"/>
      <c r="BF162" s="313">
        <v>0</v>
      </c>
      <c r="BG162" s="313">
        <v>0</v>
      </c>
      <c r="BH162" s="313">
        <v>0</v>
      </c>
      <c r="BI162" s="313">
        <v>0</v>
      </c>
      <c r="BJ162" s="313">
        <v>0</v>
      </c>
      <c r="BK162" s="313">
        <v>0</v>
      </c>
      <c r="BL162" s="313">
        <v>0</v>
      </c>
      <c r="BM162" s="313">
        <v>0</v>
      </c>
      <c r="BN162" s="313">
        <v>0</v>
      </c>
      <c r="BO162" s="313">
        <v>0</v>
      </c>
      <c r="BP162" s="313">
        <v>0</v>
      </c>
      <c r="BQ162" s="313">
        <v>0</v>
      </c>
      <c r="BR162" s="313">
        <v>0</v>
      </c>
      <c r="BS162" s="313">
        <v>0</v>
      </c>
      <c r="BT162" s="313">
        <v>0</v>
      </c>
      <c r="BU162" s="313">
        <v>0</v>
      </c>
      <c r="BV162" s="313">
        <v>0</v>
      </c>
      <c r="BW162" s="313">
        <v>0</v>
      </c>
      <c r="BX162" s="313">
        <v>0</v>
      </c>
      <c r="BY162" s="313">
        <v>0</v>
      </c>
      <c r="BZ162" s="313">
        <v>0</v>
      </c>
      <c r="CA162" s="313">
        <v>0</v>
      </c>
      <c r="CB162" s="313">
        <v>0</v>
      </c>
      <c r="CC162" s="313">
        <v>0</v>
      </c>
      <c r="CD162" s="313">
        <v>0</v>
      </c>
      <c r="CE162" s="313">
        <v>0</v>
      </c>
      <c r="CF162" s="313">
        <v>0</v>
      </c>
      <c r="CG162" s="314">
        <v>0</v>
      </c>
    </row>
    <row r="163" spans="1:85" ht="15.5" x14ac:dyDescent="0.35">
      <c r="A163" s="316"/>
      <c r="B163" s="290" t="s">
        <v>424</v>
      </c>
      <c r="C163" s="318"/>
      <c r="D163" s="313"/>
      <c r="E163" s="313"/>
      <c r="F163" s="313"/>
      <c r="G163" s="313"/>
      <c r="H163" s="313"/>
      <c r="I163" s="313"/>
      <c r="J163" s="313"/>
      <c r="K163" s="313"/>
      <c r="L163" s="313"/>
      <c r="M163" s="313"/>
      <c r="N163" s="313"/>
      <c r="O163" s="313"/>
      <c r="P163" s="313"/>
      <c r="Q163" s="313"/>
      <c r="R163" s="313"/>
      <c r="S163" s="313"/>
      <c r="T163" s="313"/>
      <c r="U163" s="313"/>
      <c r="V163" s="313"/>
      <c r="W163" s="313"/>
      <c r="X163" s="313"/>
      <c r="Y163" s="313"/>
      <c r="Z163" s="313"/>
      <c r="AA163" s="313"/>
      <c r="AB163" s="313"/>
      <c r="AC163" s="313"/>
      <c r="AD163" s="313"/>
      <c r="AE163" s="313"/>
      <c r="AF163" s="313"/>
      <c r="AG163" s="313"/>
      <c r="AH163" s="313"/>
      <c r="AI163" s="313"/>
      <c r="AJ163" s="313"/>
      <c r="AK163" s="313"/>
      <c r="AL163" s="313"/>
      <c r="AM163" s="313"/>
      <c r="AN163" s="313"/>
      <c r="AO163" s="313"/>
      <c r="AP163" s="313"/>
      <c r="AQ163" s="313"/>
      <c r="AR163" s="313"/>
      <c r="AS163" s="313"/>
      <c r="AT163" s="313"/>
      <c r="AU163" s="313"/>
      <c r="AV163" s="313"/>
      <c r="AW163" s="313"/>
      <c r="AX163" s="313"/>
      <c r="AY163" s="313"/>
      <c r="AZ163" s="313"/>
      <c r="BA163" s="313"/>
      <c r="BB163" s="313"/>
      <c r="BC163" s="313"/>
      <c r="BD163" s="313"/>
      <c r="BE163" s="313"/>
      <c r="BF163" s="313">
        <v>257</v>
      </c>
      <c r="BG163" s="313">
        <v>244</v>
      </c>
      <c r="BH163" s="313">
        <v>231</v>
      </c>
      <c r="BI163" s="313">
        <v>219</v>
      </c>
      <c r="BJ163" s="313">
        <v>208</v>
      </c>
      <c r="BK163" s="313">
        <v>197</v>
      </c>
      <c r="BL163" s="313">
        <v>187</v>
      </c>
      <c r="BM163" s="313">
        <v>177</v>
      </c>
      <c r="BN163" s="313">
        <v>170</v>
      </c>
      <c r="BO163" s="313">
        <v>163</v>
      </c>
      <c r="BP163" s="313">
        <v>157</v>
      </c>
      <c r="BQ163" s="313">
        <v>149</v>
      </c>
      <c r="BR163" s="313">
        <v>120</v>
      </c>
      <c r="BS163" s="313">
        <v>67</v>
      </c>
      <c r="BT163" s="313">
        <v>22</v>
      </c>
      <c r="BU163" s="313">
        <v>3</v>
      </c>
      <c r="BV163" s="313">
        <v>0</v>
      </c>
      <c r="BW163" s="313">
        <v>0</v>
      </c>
      <c r="BX163" s="313">
        <v>0</v>
      </c>
      <c r="BY163" s="313">
        <v>0</v>
      </c>
      <c r="BZ163" s="313">
        <v>0</v>
      </c>
      <c r="CA163" s="313">
        <v>0</v>
      </c>
      <c r="CB163" s="313">
        <v>0</v>
      </c>
      <c r="CC163" s="313">
        <v>0</v>
      </c>
      <c r="CD163" s="313">
        <v>0</v>
      </c>
      <c r="CE163" s="313">
        <v>0</v>
      </c>
      <c r="CF163" s="313">
        <v>0</v>
      </c>
      <c r="CG163" s="314">
        <v>0</v>
      </c>
    </row>
    <row r="164" spans="1:85" ht="15.5" x14ac:dyDescent="0.35">
      <c r="A164" s="316"/>
      <c r="B164" s="319" t="s">
        <v>425</v>
      </c>
      <c r="C164" s="318"/>
      <c r="D164" s="313"/>
      <c r="E164" s="313"/>
      <c r="F164" s="313"/>
      <c r="G164" s="313"/>
      <c r="H164" s="313"/>
      <c r="I164" s="313"/>
      <c r="J164" s="313"/>
      <c r="K164" s="313"/>
      <c r="L164" s="313"/>
      <c r="M164" s="313"/>
      <c r="N164" s="313"/>
      <c r="O164" s="313"/>
      <c r="P164" s="313"/>
      <c r="Q164" s="313"/>
      <c r="R164" s="313"/>
      <c r="S164" s="313"/>
      <c r="T164" s="313"/>
      <c r="U164" s="313"/>
      <c r="V164" s="313"/>
      <c r="W164" s="313"/>
      <c r="X164" s="313"/>
      <c r="Y164" s="313"/>
      <c r="Z164" s="313"/>
      <c r="AA164" s="313"/>
      <c r="AB164" s="313"/>
      <c r="AC164" s="313"/>
      <c r="AD164" s="313"/>
      <c r="AE164" s="313"/>
      <c r="AF164" s="313"/>
      <c r="AG164" s="313"/>
      <c r="AH164" s="313"/>
      <c r="AI164" s="313"/>
      <c r="AJ164" s="313"/>
      <c r="AK164" s="313"/>
      <c r="AL164" s="313"/>
      <c r="AM164" s="313"/>
      <c r="AN164" s="313"/>
      <c r="AO164" s="313"/>
      <c r="AP164" s="313"/>
      <c r="AQ164" s="313"/>
      <c r="AR164" s="313"/>
      <c r="AS164" s="313"/>
      <c r="AT164" s="313"/>
      <c r="AU164" s="313"/>
      <c r="AV164" s="313"/>
      <c r="AW164" s="313"/>
      <c r="AX164" s="313"/>
      <c r="AY164" s="313"/>
      <c r="AZ164" s="313"/>
      <c r="BA164" s="313"/>
      <c r="BB164" s="313"/>
      <c r="BC164" s="313"/>
      <c r="BD164" s="313"/>
      <c r="BE164" s="313"/>
      <c r="BF164" s="313">
        <v>0</v>
      </c>
      <c r="BG164" s="313">
        <v>0</v>
      </c>
      <c r="BH164" s="313">
        <v>0</v>
      </c>
      <c r="BI164" s="313">
        <v>0</v>
      </c>
      <c r="BJ164" s="313">
        <v>0</v>
      </c>
      <c r="BK164" s="313">
        <v>0</v>
      </c>
      <c r="BL164" s="313">
        <v>0</v>
      </c>
      <c r="BM164" s="313">
        <v>0</v>
      </c>
      <c r="BN164" s="313">
        <v>0</v>
      </c>
      <c r="BO164" s="313">
        <v>0</v>
      </c>
      <c r="BP164" s="313">
        <v>0</v>
      </c>
      <c r="BQ164" s="313">
        <v>0</v>
      </c>
      <c r="BR164" s="313">
        <v>0</v>
      </c>
      <c r="BS164" s="313">
        <v>0</v>
      </c>
      <c r="BT164" s="313">
        <v>0</v>
      </c>
      <c r="BU164" s="313">
        <v>0</v>
      </c>
      <c r="BV164" s="313">
        <v>0</v>
      </c>
      <c r="BW164" s="313">
        <v>0</v>
      </c>
      <c r="BX164" s="313">
        <v>0</v>
      </c>
      <c r="BY164" s="313">
        <v>0</v>
      </c>
      <c r="BZ164" s="313">
        <v>0</v>
      </c>
      <c r="CA164" s="313">
        <v>0</v>
      </c>
      <c r="CB164" s="313">
        <v>0</v>
      </c>
      <c r="CC164" s="313">
        <v>0</v>
      </c>
      <c r="CD164" s="313">
        <v>0</v>
      </c>
      <c r="CE164" s="313">
        <v>0</v>
      </c>
      <c r="CF164" s="313">
        <v>0</v>
      </c>
      <c r="CG164" s="314">
        <v>0</v>
      </c>
    </row>
    <row r="165" spans="1:85" ht="15.5" x14ac:dyDescent="0.35">
      <c r="A165" s="316"/>
      <c r="B165" s="290" t="s">
        <v>625</v>
      </c>
      <c r="C165" s="322" t="s">
        <v>639</v>
      </c>
      <c r="D165" s="313"/>
      <c r="E165" s="313"/>
      <c r="F165" s="313"/>
      <c r="G165" s="313"/>
      <c r="H165" s="313"/>
      <c r="I165" s="313"/>
      <c r="J165" s="313"/>
      <c r="K165" s="313"/>
      <c r="L165" s="313"/>
      <c r="M165" s="313"/>
      <c r="N165" s="313"/>
      <c r="O165" s="313"/>
      <c r="P165" s="313"/>
      <c r="Q165" s="313"/>
      <c r="R165" s="313"/>
      <c r="S165" s="313"/>
      <c r="T165" s="313"/>
      <c r="U165" s="313"/>
      <c r="V165" s="313"/>
      <c r="W165" s="313"/>
      <c r="X165" s="313"/>
      <c r="Y165" s="313"/>
      <c r="Z165" s="313"/>
      <c r="AA165" s="313"/>
      <c r="AB165" s="313"/>
      <c r="AC165" s="313"/>
      <c r="AD165" s="313"/>
      <c r="AE165" s="313"/>
      <c r="AF165" s="313"/>
      <c r="AG165" s="313"/>
      <c r="AH165" s="313"/>
      <c r="AI165" s="313"/>
      <c r="AJ165" s="313"/>
      <c r="AK165" s="313"/>
      <c r="AL165" s="313"/>
      <c r="AM165" s="313"/>
      <c r="AN165" s="313"/>
      <c r="AO165" s="313"/>
      <c r="AP165" s="313"/>
      <c r="AQ165" s="313"/>
      <c r="AR165" s="313"/>
      <c r="AS165" s="313"/>
      <c r="AT165" s="313"/>
      <c r="AU165" s="313"/>
      <c r="AV165" s="313"/>
      <c r="AW165" s="313"/>
      <c r="AX165" s="313"/>
      <c r="AY165" s="313"/>
      <c r="AZ165" s="313"/>
      <c r="BA165" s="313"/>
      <c r="BB165" s="313"/>
      <c r="BC165" s="313"/>
      <c r="BD165" s="313"/>
      <c r="BE165" s="313"/>
      <c r="BF165" s="313">
        <v>0</v>
      </c>
      <c r="BG165" s="313">
        <v>0</v>
      </c>
      <c r="BH165" s="313">
        <v>0</v>
      </c>
      <c r="BI165" s="313">
        <v>0</v>
      </c>
      <c r="BJ165" s="313">
        <v>0</v>
      </c>
      <c r="BK165" s="313">
        <v>0</v>
      </c>
      <c r="BL165" s="313">
        <v>0</v>
      </c>
      <c r="BM165" s="313">
        <v>0</v>
      </c>
      <c r="BN165" s="313">
        <v>0</v>
      </c>
      <c r="BO165" s="313">
        <v>0</v>
      </c>
      <c r="BP165" s="313">
        <v>0</v>
      </c>
      <c r="BQ165" s="313">
        <v>0</v>
      </c>
      <c r="BR165" s="313">
        <v>0</v>
      </c>
      <c r="BS165" s="313">
        <v>0</v>
      </c>
      <c r="BT165" s="313">
        <v>0</v>
      </c>
      <c r="BU165" s="313">
        <v>0</v>
      </c>
      <c r="BV165" s="313">
        <v>0</v>
      </c>
      <c r="BW165" s="313">
        <v>588</v>
      </c>
      <c r="BX165" s="313">
        <v>831</v>
      </c>
      <c r="BY165" s="313">
        <v>1181</v>
      </c>
      <c r="BZ165" s="313">
        <v>1497</v>
      </c>
      <c r="CA165" s="313">
        <v>1824</v>
      </c>
      <c r="CB165" s="313">
        <v>2172</v>
      </c>
      <c r="CC165" s="313">
        <v>2936</v>
      </c>
      <c r="CD165" s="313">
        <v>3386</v>
      </c>
      <c r="CE165" s="313">
        <v>3490</v>
      </c>
      <c r="CF165" s="313">
        <v>3576</v>
      </c>
      <c r="CG165" s="314">
        <v>3648</v>
      </c>
    </row>
    <row r="166" spans="1:85" ht="15.5" x14ac:dyDescent="0.35">
      <c r="A166" s="316"/>
      <c r="B166" s="291" t="s">
        <v>626</v>
      </c>
      <c r="C166" s="322"/>
      <c r="D166" s="313"/>
      <c r="E166" s="313"/>
      <c r="F166" s="313"/>
      <c r="G166" s="313"/>
      <c r="H166" s="313"/>
      <c r="I166" s="313"/>
      <c r="J166" s="313"/>
      <c r="K166" s="313"/>
      <c r="L166" s="313"/>
      <c r="M166" s="313"/>
      <c r="N166" s="313"/>
      <c r="O166" s="313"/>
      <c r="P166" s="313"/>
      <c r="Q166" s="313"/>
      <c r="R166" s="313"/>
      <c r="S166" s="313"/>
      <c r="T166" s="313"/>
      <c r="U166" s="313"/>
      <c r="V166" s="313"/>
      <c r="W166" s="313"/>
      <c r="X166" s="313"/>
      <c r="Y166" s="313"/>
      <c r="Z166" s="313"/>
      <c r="AA166" s="313"/>
      <c r="AB166" s="313"/>
      <c r="AC166" s="313"/>
      <c r="AD166" s="313"/>
      <c r="AE166" s="313"/>
      <c r="AF166" s="313"/>
      <c r="AG166" s="313"/>
      <c r="AH166" s="313"/>
      <c r="AI166" s="313"/>
      <c r="AJ166" s="313"/>
      <c r="AK166" s="313"/>
      <c r="AL166" s="313"/>
      <c r="AM166" s="313"/>
      <c r="AN166" s="313"/>
      <c r="AO166" s="313"/>
      <c r="AP166" s="313"/>
      <c r="AQ166" s="313"/>
      <c r="AR166" s="313"/>
      <c r="AS166" s="313"/>
      <c r="AT166" s="313"/>
      <c r="AU166" s="313"/>
      <c r="AV166" s="313"/>
      <c r="AW166" s="313"/>
      <c r="AX166" s="313"/>
      <c r="AY166" s="313"/>
      <c r="AZ166" s="313"/>
      <c r="BA166" s="313"/>
      <c r="BB166" s="313"/>
      <c r="BC166" s="313"/>
      <c r="BD166" s="313"/>
      <c r="BE166" s="313"/>
      <c r="BF166" s="313">
        <v>0</v>
      </c>
      <c r="BG166" s="313">
        <v>0</v>
      </c>
      <c r="BH166" s="313">
        <v>0</v>
      </c>
      <c r="BI166" s="313">
        <v>0</v>
      </c>
      <c r="BJ166" s="313">
        <v>0</v>
      </c>
      <c r="BK166" s="313">
        <v>0</v>
      </c>
      <c r="BL166" s="313">
        <v>0</v>
      </c>
      <c r="BM166" s="313">
        <v>0</v>
      </c>
      <c r="BN166" s="313">
        <v>0</v>
      </c>
      <c r="BO166" s="313">
        <v>0</v>
      </c>
      <c r="BP166" s="313">
        <v>0</v>
      </c>
      <c r="BQ166" s="313">
        <v>0</v>
      </c>
      <c r="BR166" s="313">
        <v>0</v>
      </c>
      <c r="BS166" s="313">
        <v>0</v>
      </c>
      <c r="BT166" s="313">
        <v>0</v>
      </c>
      <c r="BU166" s="313">
        <v>0</v>
      </c>
      <c r="BV166" s="313">
        <v>0</v>
      </c>
      <c r="BW166" s="313">
        <v>34</v>
      </c>
      <c r="BX166" s="313">
        <v>69</v>
      </c>
      <c r="BY166" s="313">
        <v>95</v>
      </c>
      <c r="BZ166" s="313">
        <v>112</v>
      </c>
      <c r="CA166" s="313">
        <v>131</v>
      </c>
      <c r="CB166" s="313">
        <v>164</v>
      </c>
      <c r="CC166" s="313">
        <v>318</v>
      </c>
      <c r="CD166" s="313">
        <v>388</v>
      </c>
      <c r="CE166" s="313">
        <v>387</v>
      </c>
      <c r="CF166" s="313">
        <v>389</v>
      </c>
      <c r="CG166" s="314">
        <v>391</v>
      </c>
    </row>
    <row r="167" spans="1:85" ht="32.15" customHeight="1" x14ac:dyDescent="0.35">
      <c r="A167" s="316"/>
      <c r="B167" s="311" t="s">
        <v>347</v>
      </c>
      <c r="C167" s="318"/>
      <c r="D167" s="313"/>
      <c r="E167" s="313"/>
      <c r="F167" s="313"/>
      <c r="G167" s="313"/>
      <c r="H167" s="313"/>
      <c r="I167" s="313"/>
      <c r="J167" s="313"/>
      <c r="K167" s="313"/>
      <c r="L167" s="313"/>
      <c r="M167" s="313"/>
      <c r="N167" s="313"/>
      <c r="O167" s="313"/>
      <c r="P167" s="313"/>
      <c r="Q167" s="313"/>
      <c r="R167" s="313"/>
      <c r="S167" s="313"/>
      <c r="T167" s="313"/>
      <c r="U167" s="313"/>
      <c r="V167" s="313"/>
      <c r="W167" s="313"/>
      <c r="X167" s="313"/>
      <c r="Y167" s="313"/>
      <c r="Z167" s="313"/>
      <c r="AA167" s="313"/>
      <c r="AB167" s="313"/>
      <c r="AC167" s="313"/>
      <c r="AD167" s="313"/>
      <c r="AE167" s="313"/>
      <c r="AF167" s="313"/>
      <c r="AG167" s="313"/>
      <c r="AH167" s="313"/>
      <c r="AI167" s="313"/>
      <c r="AJ167" s="313"/>
      <c r="AK167" s="313"/>
      <c r="AL167" s="313"/>
      <c r="AM167" s="313"/>
      <c r="AN167" s="313"/>
      <c r="AO167" s="313"/>
      <c r="AP167" s="313"/>
      <c r="AQ167" s="313"/>
      <c r="AR167" s="313"/>
      <c r="AS167" s="313"/>
      <c r="AT167" s="313"/>
      <c r="AU167" s="313"/>
      <c r="AV167" s="313"/>
      <c r="AW167" s="313"/>
      <c r="AX167" s="313"/>
      <c r="AY167" s="313"/>
      <c r="AZ167" s="313"/>
      <c r="BA167" s="313"/>
      <c r="BB167" s="313"/>
      <c r="BC167" s="313"/>
      <c r="BD167" s="313"/>
      <c r="BE167" s="313"/>
      <c r="BF167" s="313"/>
      <c r="BG167" s="313"/>
      <c r="BH167" s="313"/>
      <c r="BI167" s="313"/>
      <c r="BJ167" s="313"/>
      <c r="BK167" s="313"/>
      <c r="BL167" s="313"/>
      <c r="BM167" s="313"/>
      <c r="BN167" s="313"/>
      <c r="BO167" s="313"/>
      <c r="BP167" s="313"/>
      <c r="BQ167" s="313"/>
      <c r="BR167" s="313"/>
      <c r="BS167" s="313"/>
      <c r="BT167" s="313"/>
      <c r="BU167" s="313"/>
      <c r="BV167" s="313"/>
      <c r="BW167" s="313"/>
      <c r="BX167" s="313"/>
      <c r="BY167" s="313"/>
      <c r="BZ167" s="313"/>
      <c r="CA167" s="313"/>
      <c r="CB167" s="313"/>
      <c r="CC167" s="313"/>
      <c r="CD167" s="313"/>
      <c r="CE167" s="313"/>
      <c r="CF167" s="313"/>
      <c r="CG167" s="314"/>
    </row>
    <row r="168" spans="1:85" ht="21" customHeight="1" x14ac:dyDescent="0.35">
      <c r="A168" s="316"/>
      <c r="B168" s="317" t="s">
        <v>589</v>
      </c>
      <c r="C168" s="318"/>
      <c r="D168" s="313"/>
      <c r="E168" s="313"/>
      <c r="F168" s="313"/>
      <c r="G168" s="313"/>
      <c r="H168" s="313"/>
      <c r="I168" s="313"/>
      <c r="J168" s="313"/>
      <c r="K168" s="313"/>
      <c r="L168" s="313"/>
      <c r="M168" s="313"/>
      <c r="N168" s="313"/>
      <c r="O168" s="313"/>
      <c r="P168" s="313"/>
      <c r="Q168" s="313"/>
      <c r="R168" s="313"/>
      <c r="S168" s="313"/>
      <c r="T168" s="313"/>
      <c r="U168" s="313"/>
      <c r="V168" s="313"/>
      <c r="W168" s="313"/>
      <c r="X168" s="313"/>
      <c r="Y168" s="313"/>
      <c r="Z168" s="313"/>
      <c r="AA168" s="313"/>
      <c r="AB168" s="313"/>
      <c r="AC168" s="313"/>
      <c r="AD168" s="313"/>
      <c r="AE168" s="313"/>
      <c r="AF168" s="313"/>
      <c r="AG168" s="313"/>
      <c r="AH168" s="313"/>
      <c r="AI168" s="313"/>
      <c r="AJ168" s="313"/>
      <c r="AK168" s="313"/>
      <c r="AL168" s="313"/>
      <c r="AM168" s="313"/>
      <c r="AN168" s="313"/>
      <c r="AO168" s="313"/>
      <c r="AP168" s="313"/>
      <c r="AQ168" s="313"/>
      <c r="AR168" s="313"/>
      <c r="AS168" s="313"/>
      <c r="AT168" s="313"/>
      <c r="AU168" s="313"/>
      <c r="AV168" s="313"/>
      <c r="AW168" s="313"/>
      <c r="AX168" s="313"/>
      <c r="AY168" s="313"/>
      <c r="AZ168" s="313"/>
      <c r="BA168" s="313"/>
      <c r="BB168" s="313"/>
      <c r="BC168" s="313"/>
      <c r="BD168" s="313"/>
      <c r="BE168" s="313"/>
      <c r="BF168" s="313">
        <f t="shared" ref="BF168:CG168" si="32">SUM(BF169+BF172+BF175+BF178)</f>
        <v>2018</v>
      </c>
      <c r="BG168" s="313">
        <f t="shared" si="32"/>
        <v>2091</v>
      </c>
      <c r="BH168" s="313">
        <f t="shared" si="32"/>
        <v>2168</v>
      </c>
      <c r="BI168" s="313">
        <f t="shared" si="32"/>
        <v>2239</v>
      </c>
      <c r="BJ168" s="313">
        <f t="shared" si="32"/>
        <v>2310</v>
      </c>
      <c r="BK168" s="313">
        <f t="shared" si="32"/>
        <v>2384</v>
      </c>
      <c r="BL168" s="313">
        <f t="shared" si="32"/>
        <v>2457</v>
      </c>
      <c r="BM168" s="313">
        <f t="shared" si="32"/>
        <v>2530</v>
      </c>
      <c r="BN168" s="313">
        <f t="shared" si="32"/>
        <v>2560</v>
      </c>
      <c r="BO168" s="313">
        <f t="shared" si="32"/>
        <v>2550</v>
      </c>
      <c r="BP168" s="313">
        <f t="shared" si="32"/>
        <v>2522</v>
      </c>
      <c r="BQ168" s="313">
        <f t="shared" si="32"/>
        <v>2458</v>
      </c>
      <c r="BR168" s="313">
        <f t="shared" si="32"/>
        <v>2445</v>
      </c>
      <c r="BS168" s="313">
        <f t="shared" si="32"/>
        <v>2416</v>
      </c>
      <c r="BT168" s="313">
        <f t="shared" si="32"/>
        <v>2392</v>
      </c>
      <c r="BU168" s="313">
        <f t="shared" si="32"/>
        <v>2333</v>
      </c>
      <c r="BV168" s="313">
        <f t="shared" si="32"/>
        <v>2274</v>
      </c>
      <c r="BW168" s="313">
        <f t="shared" si="32"/>
        <v>2290</v>
      </c>
      <c r="BX168" s="313">
        <f t="shared" si="32"/>
        <v>2236</v>
      </c>
      <c r="BY168" s="313">
        <f t="shared" si="32"/>
        <v>2238</v>
      </c>
      <c r="BZ168" s="313">
        <f t="shared" si="32"/>
        <v>2303</v>
      </c>
      <c r="CA168" s="313">
        <f t="shared" si="32"/>
        <v>2424</v>
      </c>
      <c r="CB168" s="313">
        <f t="shared" si="32"/>
        <v>2557</v>
      </c>
      <c r="CC168" s="313">
        <f t="shared" si="32"/>
        <v>2686</v>
      </c>
      <c r="CD168" s="313">
        <f t="shared" si="32"/>
        <v>2751</v>
      </c>
      <c r="CE168" s="313">
        <f t="shared" si="32"/>
        <v>2773</v>
      </c>
      <c r="CF168" s="313">
        <f t="shared" si="32"/>
        <v>2841</v>
      </c>
      <c r="CG168" s="314">
        <f t="shared" si="32"/>
        <v>2933</v>
      </c>
    </row>
    <row r="169" spans="1:85" ht="15.5" x14ac:dyDescent="0.35">
      <c r="A169" s="316"/>
      <c r="B169" s="319" t="s">
        <v>641</v>
      </c>
      <c r="C169" s="318"/>
      <c r="D169" s="313"/>
      <c r="E169" s="313"/>
      <c r="F169" s="313"/>
      <c r="G169" s="313"/>
      <c r="H169" s="313"/>
      <c r="I169" s="313"/>
      <c r="J169" s="313"/>
      <c r="K169" s="313"/>
      <c r="L169" s="313"/>
      <c r="M169" s="313"/>
      <c r="N169" s="313"/>
      <c r="O169" s="313"/>
      <c r="P169" s="313"/>
      <c r="Q169" s="313"/>
      <c r="R169" s="313"/>
      <c r="S169" s="313"/>
      <c r="T169" s="313"/>
      <c r="U169" s="313"/>
      <c r="V169" s="313"/>
      <c r="W169" s="313"/>
      <c r="X169" s="313"/>
      <c r="Y169" s="313"/>
      <c r="Z169" s="313"/>
      <c r="AA169" s="313"/>
      <c r="AB169" s="313"/>
      <c r="AC169" s="313"/>
      <c r="AD169" s="313"/>
      <c r="AE169" s="313"/>
      <c r="AF169" s="313"/>
      <c r="AG169" s="313"/>
      <c r="AH169" s="313"/>
      <c r="AI169" s="313"/>
      <c r="AJ169" s="313"/>
      <c r="AK169" s="313"/>
      <c r="AL169" s="313"/>
      <c r="AM169" s="313"/>
      <c r="AN169" s="313"/>
      <c r="AO169" s="313"/>
      <c r="AP169" s="313"/>
      <c r="AQ169" s="313"/>
      <c r="AR169" s="313"/>
      <c r="AS169" s="313"/>
      <c r="AT169" s="313"/>
      <c r="AU169" s="313"/>
      <c r="AV169" s="313"/>
      <c r="AW169" s="313"/>
      <c r="AX169" s="313"/>
      <c r="AY169" s="313"/>
      <c r="AZ169" s="313"/>
      <c r="BA169" s="313"/>
      <c r="BB169" s="313"/>
      <c r="BC169" s="313"/>
      <c r="BD169" s="313"/>
      <c r="BE169" s="313"/>
      <c r="BF169" s="313">
        <v>1363</v>
      </c>
      <c r="BG169" s="313">
        <v>1397</v>
      </c>
      <c r="BH169" s="313">
        <v>1436</v>
      </c>
      <c r="BI169" s="313">
        <v>1473</v>
      </c>
      <c r="BJ169" s="313">
        <v>1509</v>
      </c>
      <c r="BK169" s="313">
        <v>1541</v>
      </c>
      <c r="BL169" s="313">
        <v>1577</v>
      </c>
      <c r="BM169" s="313">
        <v>1613</v>
      </c>
      <c r="BN169" s="313">
        <v>1621</v>
      </c>
      <c r="BO169" s="313">
        <v>1600</v>
      </c>
      <c r="BP169" s="313">
        <v>1559</v>
      </c>
      <c r="BQ169" s="313">
        <v>1495</v>
      </c>
      <c r="BR169" s="313">
        <v>1474</v>
      </c>
      <c r="BS169" s="313">
        <v>1461</v>
      </c>
      <c r="BT169" s="313">
        <v>1453</v>
      </c>
      <c r="BU169" s="313">
        <v>1438</v>
      </c>
      <c r="BV169" s="313">
        <v>1431</v>
      </c>
      <c r="BW169" s="313">
        <v>1445</v>
      </c>
      <c r="BX169" s="313">
        <v>1382</v>
      </c>
      <c r="BY169" s="313">
        <v>1373</v>
      </c>
      <c r="BZ169" s="313">
        <v>1420</v>
      </c>
      <c r="CA169" s="313">
        <v>1519</v>
      </c>
      <c r="CB169" s="313">
        <v>1622</v>
      </c>
      <c r="CC169" s="313">
        <v>1719</v>
      </c>
      <c r="CD169" s="313">
        <v>1779</v>
      </c>
      <c r="CE169" s="313">
        <v>1813</v>
      </c>
      <c r="CF169" s="313">
        <v>1847</v>
      </c>
      <c r="CG169" s="314">
        <v>1884</v>
      </c>
    </row>
    <row r="170" spans="1:85" ht="15.5" x14ac:dyDescent="0.35">
      <c r="A170" s="316"/>
      <c r="B170" s="291" t="s">
        <v>469</v>
      </c>
      <c r="C170" s="318"/>
      <c r="D170" s="313"/>
      <c r="E170" s="313"/>
      <c r="F170" s="313"/>
      <c r="G170" s="313"/>
      <c r="H170" s="313"/>
      <c r="I170" s="313"/>
      <c r="J170" s="313"/>
      <c r="K170" s="313"/>
      <c r="L170" s="313"/>
      <c r="M170" s="313"/>
      <c r="N170" s="313"/>
      <c r="O170" s="313"/>
      <c r="P170" s="313"/>
      <c r="Q170" s="313"/>
      <c r="R170" s="313"/>
      <c r="S170" s="313"/>
      <c r="T170" s="313"/>
      <c r="U170" s="313"/>
      <c r="V170" s="313"/>
      <c r="W170" s="313"/>
      <c r="X170" s="313"/>
      <c r="Y170" s="313"/>
      <c r="Z170" s="313"/>
      <c r="AA170" s="313"/>
      <c r="AB170" s="313"/>
      <c r="AC170" s="313"/>
      <c r="AD170" s="313"/>
      <c r="AE170" s="313"/>
      <c r="AF170" s="313"/>
      <c r="AG170" s="313"/>
      <c r="AH170" s="313"/>
      <c r="AI170" s="313"/>
      <c r="AJ170" s="313"/>
      <c r="AK170" s="313"/>
      <c r="AL170" s="313"/>
      <c r="AM170" s="313"/>
      <c r="AN170" s="313"/>
      <c r="AO170" s="313"/>
      <c r="AP170" s="313"/>
      <c r="AQ170" s="313"/>
      <c r="AR170" s="313"/>
      <c r="AS170" s="313"/>
      <c r="AT170" s="313"/>
      <c r="AU170" s="313"/>
      <c r="AV170" s="313"/>
      <c r="AW170" s="313"/>
      <c r="AX170" s="313"/>
      <c r="AY170" s="313"/>
      <c r="AZ170" s="313"/>
      <c r="BA170" s="313"/>
      <c r="BB170" s="313"/>
      <c r="BC170" s="313"/>
      <c r="BD170" s="313"/>
      <c r="BE170" s="313"/>
      <c r="BF170" s="313">
        <v>1178</v>
      </c>
      <c r="BG170" s="313">
        <v>1214</v>
      </c>
      <c r="BH170" s="313">
        <v>1266</v>
      </c>
      <c r="BI170" s="313">
        <v>1308</v>
      </c>
      <c r="BJ170" s="313">
        <v>1349</v>
      </c>
      <c r="BK170" s="313">
        <v>1387</v>
      </c>
      <c r="BL170" s="313">
        <v>1424</v>
      </c>
      <c r="BM170" s="313">
        <v>1460</v>
      </c>
      <c r="BN170" s="313">
        <v>1473</v>
      </c>
      <c r="BO170" s="313">
        <v>1455</v>
      </c>
      <c r="BP170" s="313">
        <v>1416</v>
      </c>
      <c r="BQ170" s="313">
        <v>1358</v>
      </c>
      <c r="BR170" s="313">
        <v>1333</v>
      </c>
      <c r="BS170" s="313">
        <v>1330</v>
      </c>
      <c r="BT170" s="313">
        <v>1318</v>
      </c>
      <c r="BU170" s="313">
        <v>1308</v>
      </c>
      <c r="BV170" s="313">
        <v>1304</v>
      </c>
      <c r="BW170" s="313">
        <v>1307</v>
      </c>
      <c r="BX170" s="313">
        <v>1290</v>
      </c>
      <c r="BY170" s="313">
        <v>1277</v>
      </c>
      <c r="BZ170" s="313">
        <v>1303</v>
      </c>
      <c r="CA170" s="313">
        <v>1410</v>
      </c>
      <c r="CB170" s="313">
        <v>1508</v>
      </c>
      <c r="CC170" s="313">
        <v>1595</v>
      </c>
      <c r="CD170" s="313">
        <v>1648</v>
      </c>
      <c r="CE170" s="313">
        <v>1676</v>
      </c>
      <c r="CF170" s="313">
        <v>1706</v>
      </c>
      <c r="CG170" s="314">
        <v>1739</v>
      </c>
    </row>
    <row r="171" spans="1:85" ht="15.5" x14ac:dyDescent="0.35">
      <c r="A171" s="316"/>
      <c r="B171" s="291" t="s">
        <v>470</v>
      </c>
      <c r="C171" s="318"/>
      <c r="D171" s="313"/>
      <c r="E171" s="313"/>
      <c r="F171" s="313"/>
      <c r="G171" s="313"/>
      <c r="H171" s="313"/>
      <c r="I171" s="313"/>
      <c r="J171" s="313"/>
      <c r="K171" s="313"/>
      <c r="L171" s="313"/>
      <c r="M171" s="313"/>
      <c r="N171" s="313"/>
      <c r="O171" s="313"/>
      <c r="P171" s="313"/>
      <c r="Q171" s="313"/>
      <c r="R171" s="313"/>
      <c r="S171" s="313"/>
      <c r="T171" s="313"/>
      <c r="U171" s="313"/>
      <c r="V171" s="313"/>
      <c r="W171" s="313"/>
      <c r="X171" s="313"/>
      <c r="Y171" s="313"/>
      <c r="Z171" s="313"/>
      <c r="AA171" s="313"/>
      <c r="AB171" s="313"/>
      <c r="AC171" s="313"/>
      <c r="AD171" s="313"/>
      <c r="AE171" s="313"/>
      <c r="AF171" s="313"/>
      <c r="AG171" s="313"/>
      <c r="AH171" s="313"/>
      <c r="AI171" s="313"/>
      <c r="AJ171" s="313"/>
      <c r="AK171" s="313"/>
      <c r="AL171" s="313"/>
      <c r="AM171" s="313"/>
      <c r="AN171" s="313"/>
      <c r="AO171" s="313"/>
      <c r="AP171" s="313"/>
      <c r="AQ171" s="313"/>
      <c r="AR171" s="313"/>
      <c r="AS171" s="313"/>
      <c r="AT171" s="313"/>
      <c r="AU171" s="313"/>
      <c r="AV171" s="313"/>
      <c r="AW171" s="313"/>
      <c r="AX171" s="313"/>
      <c r="AY171" s="313"/>
      <c r="AZ171" s="313"/>
      <c r="BA171" s="313"/>
      <c r="BB171" s="313"/>
      <c r="BC171" s="313"/>
      <c r="BD171" s="313"/>
      <c r="BE171" s="313"/>
      <c r="BF171" s="313">
        <v>185</v>
      </c>
      <c r="BG171" s="313">
        <v>184</v>
      </c>
      <c r="BH171" s="313">
        <v>170</v>
      </c>
      <c r="BI171" s="313">
        <v>166</v>
      </c>
      <c r="BJ171" s="313">
        <v>160</v>
      </c>
      <c r="BK171" s="313">
        <v>155</v>
      </c>
      <c r="BL171" s="313">
        <v>153</v>
      </c>
      <c r="BM171" s="313">
        <v>153</v>
      </c>
      <c r="BN171" s="313">
        <v>148</v>
      </c>
      <c r="BO171" s="313">
        <v>145</v>
      </c>
      <c r="BP171" s="313">
        <v>143</v>
      </c>
      <c r="BQ171" s="313">
        <v>137</v>
      </c>
      <c r="BR171" s="313">
        <v>141</v>
      </c>
      <c r="BS171" s="313">
        <v>131</v>
      </c>
      <c r="BT171" s="313">
        <v>135</v>
      </c>
      <c r="BU171" s="313">
        <v>131</v>
      </c>
      <c r="BV171" s="313">
        <v>127</v>
      </c>
      <c r="BW171" s="313">
        <v>138</v>
      </c>
      <c r="BX171" s="313">
        <v>92</v>
      </c>
      <c r="BY171" s="313">
        <v>96</v>
      </c>
      <c r="BZ171" s="313">
        <v>117</v>
      </c>
      <c r="CA171" s="313">
        <v>109</v>
      </c>
      <c r="CB171" s="313">
        <v>114</v>
      </c>
      <c r="CC171" s="313">
        <v>124</v>
      </c>
      <c r="CD171" s="313">
        <v>131</v>
      </c>
      <c r="CE171" s="313">
        <v>136</v>
      </c>
      <c r="CF171" s="313">
        <v>141</v>
      </c>
      <c r="CG171" s="314">
        <v>145</v>
      </c>
    </row>
    <row r="172" spans="1:85" ht="15.5" x14ac:dyDescent="0.35">
      <c r="A172" s="316"/>
      <c r="B172" s="319" t="s">
        <v>635</v>
      </c>
      <c r="C172" s="318"/>
      <c r="D172" s="313"/>
      <c r="E172" s="313"/>
      <c r="F172" s="313"/>
      <c r="G172" s="313"/>
      <c r="H172" s="313"/>
      <c r="I172" s="313"/>
      <c r="J172" s="313"/>
      <c r="K172" s="313"/>
      <c r="L172" s="313"/>
      <c r="M172" s="313"/>
      <c r="N172" s="313"/>
      <c r="O172" s="313"/>
      <c r="P172" s="313"/>
      <c r="Q172" s="313"/>
      <c r="R172" s="313"/>
      <c r="S172" s="313"/>
      <c r="T172" s="313"/>
      <c r="U172" s="313"/>
      <c r="V172" s="313"/>
      <c r="W172" s="313"/>
      <c r="X172" s="313"/>
      <c r="Y172" s="313"/>
      <c r="Z172" s="313"/>
      <c r="AA172" s="313"/>
      <c r="AB172" s="313"/>
      <c r="AC172" s="313"/>
      <c r="AD172" s="313"/>
      <c r="AE172" s="313"/>
      <c r="AF172" s="313"/>
      <c r="AG172" s="313"/>
      <c r="AH172" s="313"/>
      <c r="AI172" s="313"/>
      <c r="AJ172" s="313"/>
      <c r="AK172" s="313"/>
      <c r="AL172" s="313"/>
      <c r="AM172" s="313"/>
      <c r="AN172" s="313"/>
      <c r="AO172" s="313"/>
      <c r="AP172" s="313"/>
      <c r="AQ172" s="313"/>
      <c r="AR172" s="313"/>
      <c r="AS172" s="313"/>
      <c r="AT172" s="313"/>
      <c r="AU172" s="313"/>
      <c r="AV172" s="313"/>
      <c r="AW172" s="313"/>
      <c r="AX172" s="313"/>
      <c r="AY172" s="313"/>
      <c r="AZ172" s="313"/>
      <c r="BA172" s="313"/>
      <c r="BB172" s="313"/>
      <c r="BC172" s="313"/>
      <c r="BD172" s="313"/>
      <c r="BE172" s="313"/>
      <c r="BF172" s="313">
        <v>655</v>
      </c>
      <c r="BG172" s="313">
        <v>694</v>
      </c>
      <c r="BH172" s="313">
        <v>732</v>
      </c>
      <c r="BI172" s="313">
        <v>766</v>
      </c>
      <c r="BJ172" s="313">
        <v>801</v>
      </c>
      <c r="BK172" s="313">
        <v>843</v>
      </c>
      <c r="BL172" s="313">
        <v>880</v>
      </c>
      <c r="BM172" s="313">
        <v>917</v>
      </c>
      <c r="BN172" s="313">
        <v>939</v>
      </c>
      <c r="BO172" s="313">
        <v>950</v>
      </c>
      <c r="BP172" s="313">
        <v>963</v>
      </c>
      <c r="BQ172" s="313">
        <v>962</v>
      </c>
      <c r="BR172" s="313">
        <v>956</v>
      </c>
      <c r="BS172" s="313">
        <v>933</v>
      </c>
      <c r="BT172" s="313">
        <v>861</v>
      </c>
      <c r="BU172" s="313">
        <v>748</v>
      </c>
      <c r="BV172" s="313">
        <v>662</v>
      </c>
      <c r="BW172" s="313">
        <v>597</v>
      </c>
      <c r="BX172" s="313">
        <v>533</v>
      </c>
      <c r="BY172" s="313">
        <v>492</v>
      </c>
      <c r="BZ172" s="313">
        <v>452</v>
      </c>
      <c r="CA172" s="313">
        <v>411</v>
      </c>
      <c r="CB172" s="313">
        <v>374</v>
      </c>
      <c r="CC172" s="313">
        <v>342</v>
      </c>
      <c r="CD172" s="313">
        <v>311</v>
      </c>
      <c r="CE172" s="313">
        <v>281</v>
      </c>
      <c r="CF172" s="313">
        <v>233</v>
      </c>
      <c r="CG172" s="314">
        <v>206</v>
      </c>
    </row>
    <row r="173" spans="1:85" ht="15.5" x14ac:dyDescent="0.35">
      <c r="A173" s="316"/>
      <c r="B173" s="291" t="s">
        <v>469</v>
      </c>
      <c r="C173" s="318"/>
      <c r="D173" s="313"/>
      <c r="E173" s="313"/>
      <c r="F173" s="313"/>
      <c r="G173" s="313"/>
      <c r="H173" s="313"/>
      <c r="I173" s="313"/>
      <c r="J173" s="313"/>
      <c r="K173" s="313"/>
      <c r="L173" s="313"/>
      <c r="M173" s="313"/>
      <c r="N173" s="313"/>
      <c r="O173" s="313"/>
      <c r="P173" s="313"/>
      <c r="Q173" s="313"/>
      <c r="R173" s="313"/>
      <c r="S173" s="313"/>
      <c r="T173" s="313"/>
      <c r="U173" s="313"/>
      <c r="V173" s="313"/>
      <c r="W173" s="313"/>
      <c r="X173" s="313"/>
      <c r="Y173" s="313"/>
      <c r="Z173" s="313"/>
      <c r="AA173" s="313"/>
      <c r="AB173" s="313"/>
      <c r="AC173" s="313"/>
      <c r="AD173" s="313"/>
      <c r="AE173" s="313"/>
      <c r="AF173" s="313"/>
      <c r="AG173" s="313"/>
      <c r="AH173" s="313"/>
      <c r="AI173" s="313"/>
      <c r="AJ173" s="313"/>
      <c r="AK173" s="313"/>
      <c r="AL173" s="313"/>
      <c r="AM173" s="313"/>
      <c r="AN173" s="313"/>
      <c r="AO173" s="313"/>
      <c r="AP173" s="313"/>
      <c r="AQ173" s="313"/>
      <c r="AR173" s="313"/>
      <c r="AS173" s="313"/>
      <c r="AT173" s="313"/>
      <c r="AU173" s="313"/>
      <c r="AV173" s="313"/>
      <c r="AW173" s="313"/>
      <c r="AX173" s="313"/>
      <c r="AY173" s="313"/>
      <c r="AZ173" s="313"/>
      <c r="BA173" s="313"/>
      <c r="BB173" s="313"/>
      <c r="BC173" s="313"/>
      <c r="BD173" s="313"/>
      <c r="BE173" s="313"/>
      <c r="BF173" s="313">
        <v>650</v>
      </c>
      <c r="BG173" s="313">
        <v>689</v>
      </c>
      <c r="BH173" s="313">
        <v>727</v>
      </c>
      <c r="BI173" s="313">
        <v>761</v>
      </c>
      <c r="BJ173" s="313">
        <v>795</v>
      </c>
      <c r="BK173" s="313">
        <v>836</v>
      </c>
      <c r="BL173" s="313">
        <v>873</v>
      </c>
      <c r="BM173" s="313">
        <v>909</v>
      </c>
      <c r="BN173" s="313">
        <v>931</v>
      </c>
      <c r="BO173" s="313">
        <v>941</v>
      </c>
      <c r="BP173" s="313">
        <v>953</v>
      </c>
      <c r="BQ173" s="313">
        <v>953</v>
      </c>
      <c r="BR173" s="313">
        <v>947</v>
      </c>
      <c r="BS173" s="313">
        <v>917</v>
      </c>
      <c r="BT173" s="313">
        <v>848</v>
      </c>
      <c r="BU173" s="313">
        <v>737</v>
      </c>
      <c r="BV173" s="313">
        <v>654</v>
      </c>
      <c r="BW173" s="313">
        <v>592</v>
      </c>
      <c r="BX173" s="313">
        <v>528</v>
      </c>
      <c r="BY173" s="313">
        <v>486</v>
      </c>
      <c r="BZ173" s="313">
        <v>447</v>
      </c>
      <c r="CA173" s="313">
        <v>406</v>
      </c>
      <c r="CB173" s="313">
        <v>370</v>
      </c>
      <c r="CC173" s="313">
        <v>338</v>
      </c>
      <c r="CD173" s="313">
        <v>307</v>
      </c>
      <c r="CE173" s="313">
        <v>277</v>
      </c>
      <c r="CF173" s="313">
        <v>230</v>
      </c>
      <c r="CG173" s="314">
        <v>202</v>
      </c>
    </row>
    <row r="174" spans="1:85" ht="15.5" x14ac:dyDescent="0.35">
      <c r="A174" s="316"/>
      <c r="B174" s="291" t="s">
        <v>470</v>
      </c>
      <c r="C174" s="318"/>
      <c r="D174" s="313"/>
      <c r="E174" s="313"/>
      <c r="F174" s="313"/>
      <c r="G174" s="313"/>
      <c r="H174" s="313"/>
      <c r="I174" s="313"/>
      <c r="J174" s="313"/>
      <c r="K174" s="313"/>
      <c r="L174" s="313"/>
      <c r="M174" s="313"/>
      <c r="N174" s="313"/>
      <c r="O174" s="313"/>
      <c r="P174" s="313"/>
      <c r="Q174" s="313"/>
      <c r="R174" s="313"/>
      <c r="S174" s="313"/>
      <c r="T174" s="313"/>
      <c r="U174" s="313"/>
      <c r="V174" s="313"/>
      <c r="W174" s="313"/>
      <c r="X174" s="313"/>
      <c r="Y174" s="313"/>
      <c r="Z174" s="313"/>
      <c r="AA174" s="313"/>
      <c r="AB174" s="313"/>
      <c r="AC174" s="313"/>
      <c r="AD174" s="313"/>
      <c r="AE174" s="313"/>
      <c r="AF174" s="313"/>
      <c r="AG174" s="313"/>
      <c r="AH174" s="313"/>
      <c r="AI174" s="313"/>
      <c r="AJ174" s="313"/>
      <c r="AK174" s="313"/>
      <c r="AL174" s="313"/>
      <c r="AM174" s="313"/>
      <c r="AN174" s="313"/>
      <c r="AO174" s="313"/>
      <c r="AP174" s="313"/>
      <c r="AQ174" s="313"/>
      <c r="AR174" s="313"/>
      <c r="AS174" s="313"/>
      <c r="AT174" s="313"/>
      <c r="AU174" s="313"/>
      <c r="AV174" s="313"/>
      <c r="AW174" s="313"/>
      <c r="AX174" s="313"/>
      <c r="AY174" s="313"/>
      <c r="AZ174" s="313"/>
      <c r="BA174" s="313"/>
      <c r="BB174" s="313"/>
      <c r="BC174" s="313"/>
      <c r="BD174" s="313"/>
      <c r="BE174" s="313"/>
      <c r="BF174" s="313">
        <v>5</v>
      </c>
      <c r="BG174" s="313">
        <v>5</v>
      </c>
      <c r="BH174" s="313">
        <v>5</v>
      </c>
      <c r="BI174" s="313">
        <v>5</v>
      </c>
      <c r="BJ174" s="313">
        <v>6</v>
      </c>
      <c r="BK174" s="313">
        <v>6</v>
      </c>
      <c r="BL174" s="313">
        <v>7</v>
      </c>
      <c r="BM174" s="313">
        <v>8</v>
      </c>
      <c r="BN174" s="313">
        <v>9</v>
      </c>
      <c r="BO174" s="313">
        <v>9</v>
      </c>
      <c r="BP174" s="313">
        <v>9</v>
      </c>
      <c r="BQ174" s="313">
        <v>9</v>
      </c>
      <c r="BR174" s="313">
        <v>9</v>
      </c>
      <c r="BS174" s="313">
        <v>16</v>
      </c>
      <c r="BT174" s="313">
        <v>13</v>
      </c>
      <c r="BU174" s="313">
        <v>11</v>
      </c>
      <c r="BV174" s="313">
        <v>9</v>
      </c>
      <c r="BW174" s="313">
        <v>6</v>
      </c>
      <c r="BX174" s="313">
        <v>6</v>
      </c>
      <c r="BY174" s="313">
        <v>5</v>
      </c>
      <c r="BZ174" s="313">
        <v>5</v>
      </c>
      <c r="CA174" s="313">
        <v>5</v>
      </c>
      <c r="CB174" s="313">
        <v>5</v>
      </c>
      <c r="CC174" s="313">
        <v>5</v>
      </c>
      <c r="CD174" s="313">
        <v>4</v>
      </c>
      <c r="CE174" s="313">
        <v>4</v>
      </c>
      <c r="CF174" s="313">
        <v>4</v>
      </c>
      <c r="CG174" s="314">
        <v>3</v>
      </c>
    </row>
    <row r="175" spans="1:85" ht="15.5" x14ac:dyDescent="0.35">
      <c r="A175" s="316"/>
      <c r="B175" s="319" t="s">
        <v>420</v>
      </c>
      <c r="C175" s="318"/>
      <c r="D175" s="313"/>
      <c r="E175" s="313"/>
      <c r="F175" s="313"/>
      <c r="G175" s="313"/>
      <c r="H175" s="313"/>
      <c r="I175" s="313"/>
      <c r="J175" s="313"/>
      <c r="K175" s="313"/>
      <c r="L175" s="313"/>
      <c r="M175" s="313"/>
      <c r="N175" s="313"/>
      <c r="O175" s="313"/>
      <c r="P175" s="313"/>
      <c r="Q175" s="313"/>
      <c r="R175" s="313"/>
      <c r="S175" s="313"/>
      <c r="T175" s="313"/>
      <c r="U175" s="313"/>
      <c r="V175" s="313"/>
      <c r="W175" s="313"/>
      <c r="X175" s="313"/>
      <c r="Y175" s="313"/>
      <c r="Z175" s="313"/>
      <c r="AA175" s="313"/>
      <c r="AB175" s="313"/>
      <c r="AC175" s="313"/>
      <c r="AD175" s="313"/>
      <c r="AE175" s="313"/>
      <c r="AF175" s="313"/>
      <c r="AG175" s="313"/>
      <c r="AH175" s="313"/>
      <c r="AI175" s="313"/>
      <c r="AJ175" s="313"/>
      <c r="AK175" s="313"/>
      <c r="AL175" s="313"/>
      <c r="AM175" s="313"/>
      <c r="AN175" s="313"/>
      <c r="AO175" s="313"/>
      <c r="AP175" s="313"/>
      <c r="AQ175" s="313"/>
      <c r="AR175" s="313"/>
      <c r="AS175" s="313"/>
      <c r="AT175" s="313"/>
      <c r="AU175" s="313"/>
      <c r="AV175" s="313"/>
      <c r="AW175" s="313"/>
      <c r="AX175" s="313"/>
      <c r="AY175" s="313"/>
      <c r="AZ175" s="313"/>
      <c r="BA175" s="313"/>
      <c r="BB175" s="313"/>
      <c r="BC175" s="313"/>
      <c r="BD175" s="313"/>
      <c r="BE175" s="313"/>
      <c r="BF175" s="313">
        <v>0</v>
      </c>
      <c r="BG175" s="313">
        <v>0</v>
      </c>
      <c r="BH175" s="313">
        <v>0</v>
      </c>
      <c r="BI175" s="313">
        <v>0</v>
      </c>
      <c r="BJ175" s="313">
        <v>0</v>
      </c>
      <c r="BK175" s="313">
        <v>0</v>
      </c>
      <c r="BL175" s="313">
        <v>0</v>
      </c>
      <c r="BM175" s="313">
        <v>0</v>
      </c>
      <c r="BN175" s="313">
        <v>0</v>
      </c>
      <c r="BO175" s="313">
        <v>0</v>
      </c>
      <c r="BP175" s="313">
        <v>0</v>
      </c>
      <c r="BQ175" s="313">
        <v>1</v>
      </c>
      <c r="BR175" s="313">
        <v>15</v>
      </c>
      <c r="BS175" s="313">
        <v>22</v>
      </c>
      <c r="BT175" s="313">
        <v>78</v>
      </c>
      <c r="BU175" s="313">
        <v>147</v>
      </c>
      <c r="BV175" s="313">
        <v>181</v>
      </c>
      <c r="BW175" s="313">
        <v>248</v>
      </c>
      <c r="BX175" s="313">
        <v>321</v>
      </c>
      <c r="BY175" s="313">
        <v>373</v>
      </c>
      <c r="BZ175" s="313">
        <v>431</v>
      </c>
      <c r="CA175" s="313">
        <v>494</v>
      </c>
      <c r="CB175" s="313">
        <v>561</v>
      </c>
      <c r="CC175" s="313">
        <v>625</v>
      </c>
      <c r="CD175" s="313">
        <v>661</v>
      </c>
      <c r="CE175" s="313">
        <v>679</v>
      </c>
      <c r="CF175" s="313">
        <v>761</v>
      </c>
      <c r="CG175" s="314">
        <v>843</v>
      </c>
    </row>
    <row r="176" spans="1:85" ht="15.5" x14ac:dyDescent="0.35">
      <c r="A176" s="316"/>
      <c r="B176" s="291" t="s">
        <v>469</v>
      </c>
      <c r="C176" s="318"/>
      <c r="D176" s="313"/>
      <c r="E176" s="313"/>
      <c r="F176" s="313"/>
      <c r="G176" s="313"/>
      <c r="H176" s="313"/>
      <c r="I176" s="313"/>
      <c r="J176" s="313"/>
      <c r="K176" s="313"/>
      <c r="L176" s="313"/>
      <c r="M176" s="313"/>
      <c r="N176" s="313"/>
      <c r="O176" s="313"/>
      <c r="P176" s="313"/>
      <c r="Q176" s="313"/>
      <c r="R176" s="313"/>
      <c r="S176" s="313"/>
      <c r="T176" s="313"/>
      <c r="U176" s="313"/>
      <c r="V176" s="313"/>
      <c r="W176" s="313"/>
      <c r="X176" s="313"/>
      <c r="Y176" s="313"/>
      <c r="Z176" s="313"/>
      <c r="AA176" s="313"/>
      <c r="AB176" s="313"/>
      <c r="AC176" s="313"/>
      <c r="AD176" s="313"/>
      <c r="AE176" s="313"/>
      <c r="AF176" s="313"/>
      <c r="AG176" s="313"/>
      <c r="AH176" s="313"/>
      <c r="AI176" s="313"/>
      <c r="AJ176" s="313"/>
      <c r="AK176" s="313"/>
      <c r="AL176" s="313"/>
      <c r="AM176" s="313"/>
      <c r="AN176" s="313"/>
      <c r="AO176" s="313"/>
      <c r="AP176" s="313"/>
      <c r="AQ176" s="313"/>
      <c r="AR176" s="313"/>
      <c r="AS176" s="313"/>
      <c r="AT176" s="313"/>
      <c r="AU176" s="313"/>
      <c r="AV176" s="313"/>
      <c r="AW176" s="313"/>
      <c r="AX176" s="313"/>
      <c r="AY176" s="313"/>
      <c r="AZ176" s="313"/>
      <c r="BA176" s="313"/>
      <c r="BB176" s="313"/>
      <c r="BC176" s="313"/>
      <c r="BD176" s="313"/>
      <c r="BE176" s="313"/>
      <c r="BF176" s="313">
        <v>0</v>
      </c>
      <c r="BG176" s="313">
        <v>0</v>
      </c>
      <c r="BH176" s="313">
        <v>0</v>
      </c>
      <c r="BI176" s="313">
        <v>0</v>
      </c>
      <c r="BJ176" s="313">
        <v>0</v>
      </c>
      <c r="BK176" s="313">
        <v>0</v>
      </c>
      <c r="BL176" s="313">
        <v>0</v>
      </c>
      <c r="BM176" s="313">
        <v>0</v>
      </c>
      <c r="BN176" s="313">
        <v>0</v>
      </c>
      <c r="BO176" s="313">
        <v>0</v>
      </c>
      <c r="BP176" s="313">
        <v>0</v>
      </c>
      <c r="BQ176" s="313">
        <v>1</v>
      </c>
      <c r="BR176" s="313">
        <v>15</v>
      </c>
      <c r="BS176" s="313">
        <v>22</v>
      </c>
      <c r="BT176" s="313">
        <v>77</v>
      </c>
      <c r="BU176" s="313">
        <v>145</v>
      </c>
      <c r="BV176" s="313">
        <v>179</v>
      </c>
      <c r="BW176" s="313">
        <v>245</v>
      </c>
      <c r="BX176" s="313">
        <v>318</v>
      </c>
      <c r="BY176" s="313">
        <v>369</v>
      </c>
      <c r="BZ176" s="313">
        <v>426</v>
      </c>
      <c r="CA176" s="313">
        <v>488</v>
      </c>
      <c r="CB176" s="313">
        <v>555</v>
      </c>
      <c r="CC176" s="313">
        <v>618</v>
      </c>
      <c r="CD176" s="313">
        <v>653</v>
      </c>
      <c r="CE176" s="313">
        <v>671</v>
      </c>
      <c r="CF176" s="313">
        <v>753</v>
      </c>
      <c r="CG176" s="314">
        <v>834</v>
      </c>
    </row>
    <row r="177" spans="1:85" ht="15.5" x14ac:dyDescent="0.35">
      <c r="A177" s="316"/>
      <c r="B177" s="291" t="s">
        <v>470</v>
      </c>
      <c r="C177" s="318"/>
      <c r="D177" s="313"/>
      <c r="E177" s="313"/>
      <c r="F177" s="313"/>
      <c r="G177" s="313"/>
      <c r="H177" s="313"/>
      <c r="I177" s="313"/>
      <c r="J177" s="313"/>
      <c r="K177" s="313"/>
      <c r="L177" s="313"/>
      <c r="M177" s="313"/>
      <c r="N177" s="313"/>
      <c r="O177" s="313"/>
      <c r="P177" s="313"/>
      <c r="Q177" s="313"/>
      <c r="R177" s="313"/>
      <c r="S177" s="313"/>
      <c r="T177" s="313"/>
      <c r="U177" s="313"/>
      <c r="V177" s="313"/>
      <c r="W177" s="313"/>
      <c r="X177" s="313"/>
      <c r="Y177" s="313"/>
      <c r="Z177" s="313"/>
      <c r="AA177" s="313"/>
      <c r="AB177" s="313"/>
      <c r="AC177" s="313"/>
      <c r="AD177" s="313"/>
      <c r="AE177" s="313"/>
      <c r="AF177" s="313"/>
      <c r="AG177" s="313"/>
      <c r="AH177" s="313"/>
      <c r="AI177" s="313"/>
      <c r="AJ177" s="313"/>
      <c r="AK177" s="313"/>
      <c r="AL177" s="313"/>
      <c r="AM177" s="313"/>
      <c r="AN177" s="313"/>
      <c r="AO177" s="313"/>
      <c r="AP177" s="313"/>
      <c r="AQ177" s="313"/>
      <c r="AR177" s="313"/>
      <c r="AS177" s="313"/>
      <c r="AT177" s="313"/>
      <c r="AU177" s="313"/>
      <c r="AV177" s="313"/>
      <c r="AW177" s="313"/>
      <c r="AX177" s="313"/>
      <c r="AY177" s="313"/>
      <c r="AZ177" s="313"/>
      <c r="BA177" s="313"/>
      <c r="BB177" s="313"/>
      <c r="BC177" s="313"/>
      <c r="BD177" s="313"/>
      <c r="BE177" s="313"/>
      <c r="BF177" s="313">
        <v>0</v>
      </c>
      <c r="BG177" s="313">
        <v>0</v>
      </c>
      <c r="BH177" s="313">
        <v>0</v>
      </c>
      <c r="BI177" s="313">
        <v>0</v>
      </c>
      <c r="BJ177" s="313">
        <v>0</v>
      </c>
      <c r="BK177" s="313">
        <v>0</v>
      </c>
      <c r="BL177" s="313">
        <v>0</v>
      </c>
      <c r="BM177" s="313">
        <v>0</v>
      </c>
      <c r="BN177" s="313">
        <v>0</v>
      </c>
      <c r="BO177" s="313">
        <v>0</v>
      </c>
      <c r="BP177" s="313">
        <v>0</v>
      </c>
      <c r="BQ177" s="313">
        <v>0</v>
      </c>
      <c r="BR177" s="313">
        <v>0</v>
      </c>
      <c r="BS177" s="313">
        <v>0</v>
      </c>
      <c r="BT177" s="313">
        <v>1</v>
      </c>
      <c r="BU177" s="313">
        <v>2</v>
      </c>
      <c r="BV177" s="313">
        <v>2</v>
      </c>
      <c r="BW177" s="313">
        <v>3</v>
      </c>
      <c r="BX177" s="313">
        <v>4</v>
      </c>
      <c r="BY177" s="313">
        <v>4</v>
      </c>
      <c r="BZ177" s="313">
        <v>5</v>
      </c>
      <c r="CA177" s="313">
        <v>6</v>
      </c>
      <c r="CB177" s="313">
        <v>6</v>
      </c>
      <c r="CC177" s="313">
        <v>7</v>
      </c>
      <c r="CD177" s="313">
        <v>7</v>
      </c>
      <c r="CE177" s="313">
        <v>8</v>
      </c>
      <c r="CF177" s="313">
        <v>9</v>
      </c>
      <c r="CG177" s="314">
        <v>9</v>
      </c>
    </row>
    <row r="178" spans="1:85" ht="15.5" x14ac:dyDescent="0.35">
      <c r="A178" s="316"/>
      <c r="B178" s="319" t="s">
        <v>413</v>
      </c>
      <c r="C178" s="318"/>
      <c r="D178" s="313"/>
      <c r="E178" s="313"/>
      <c r="F178" s="313"/>
      <c r="G178" s="313"/>
      <c r="H178" s="313"/>
      <c r="I178" s="313"/>
      <c r="J178" s="313"/>
      <c r="K178" s="313"/>
      <c r="L178" s="313"/>
      <c r="M178" s="313"/>
      <c r="N178" s="313"/>
      <c r="O178" s="313"/>
      <c r="P178" s="313"/>
      <c r="Q178" s="313"/>
      <c r="R178" s="313"/>
      <c r="S178" s="313"/>
      <c r="T178" s="313"/>
      <c r="U178" s="313"/>
      <c r="V178" s="313"/>
      <c r="W178" s="313"/>
      <c r="X178" s="313"/>
      <c r="Y178" s="313"/>
      <c r="Z178" s="313"/>
      <c r="AA178" s="313"/>
      <c r="AB178" s="313"/>
      <c r="AC178" s="313"/>
      <c r="AD178" s="313"/>
      <c r="AE178" s="313"/>
      <c r="AF178" s="313"/>
      <c r="AG178" s="313"/>
      <c r="AH178" s="313"/>
      <c r="AI178" s="313"/>
      <c r="AJ178" s="313"/>
      <c r="AK178" s="313"/>
      <c r="AL178" s="313"/>
      <c r="AM178" s="313"/>
      <c r="AN178" s="313"/>
      <c r="AO178" s="313"/>
      <c r="AP178" s="313"/>
      <c r="AQ178" s="313"/>
      <c r="AR178" s="313"/>
      <c r="AS178" s="313"/>
      <c r="AT178" s="313"/>
      <c r="AU178" s="313"/>
      <c r="AV178" s="313"/>
      <c r="AW178" s="313"/>
      <c r="AX178" s="313"/>
      <c r="AY178" s="313"/>
      <c r="AZ178" s="313"/>
      <c r="BA178" s="313"/>
      <c r="BB178" s="313"/>
      <c r="BC178" s="313"/>
      <c r="BD178" s="313"/>
      <c r="BE178" s="313"/>
      <c r="BF178" s="313">
        <v>0</v>
      </c>
      <c r="BG178" s="313">
        <v>0</v>
      </c>
      <c r="BH178" s="313">
        <v>0</v>
      </c>
      <c r="BI178" s="313">
        <v>0</v>
      </c>
      <c r="BJ178" s="313">
        <v>0</v>
      </c>
      <c r="BK178" s="313">
        <v>0</v>
      </c>
      <c r="BL178" s="313">
        <v>0</v>
      </c>
      <c r="BM178" s="313">
        <v>0</v>
      </c>
      <c r="BN178" s="313">
        <v>0</v>
      </c>
      <c r="BO178" s="313">
        <v>0</v>
      </c>
      <c r="BP178" s="313">
        <v>0</v>
      </c>
      <c r="BQ178" s="313">
        <v>0</v>
      </c>
      <c r="BR178" s="313">
        <v>0</v>
      </c>
      <c r="BS178" s="313">
        <v>0</v>
      </c>
      <c r="BT178" s="313">
        <v>0</v>
      </c>
      <c r="BU178" s="313">
        <v>0</v>
      </c>
      <c r="BV178" s="313">
        <v>0</v>
      </c>
      <c r="BW178" s="313">
        <v>0</v>
      </c>
      <c r="BX178" s="313">
        <v>0</v>
      </c>
      <c r="BY178" s="313">
        <v>0</v>
      </c>
      <c r="BZ178" s="313">
        <v>0</v>
      </c>
      <c r="CA178" s="313">
        <v>0</v>
      </c>
      <c r="CB178" s="313">
        <v>0</v>
      </c>
      <c r="CC178" s="313">
        <v>0</v>
      </c>
      <c r="CD178" s="313">
        <v>0</v>
      </c>
      <c r="CE178" s="313">
        <v>0</v>
      </c>
      <c r="CF178" s="313">
        <v>0</v>
      </c>
      <c r="CG178" s="314">
        <v>0</v>
      </c>
    </row>
    <row r="179" spans="1:85" ht="21" customHeight="1" x14ac:dyDescent="0.35">
      <c r="A179" s="316"/>
      <c r="B179" s="317" t="s">
        <v>591</v>
      </c>
      <c r="C179" s="318"/>
      <c r="D179" s="313"/>
      <c r="E179" s="313"/>
      <c r="F179" s="313"/>
      <c r="G179" s="313"/>
      <c r="H179" s="313"/>
      <c r="I179" s="313"/>
      <c r="J179" s="313"/>
      <c r="K179" s="313"/>
      <c r="L179" s="313"/>
      <c r="M179" s="313"/>
      <c r="N179" s="313"/>
      <c r="O179" s="313"/>
      <c r="P179" s="313"/>
      <c r="Q179" s="313"/>
      <c r="R179" s="313"/>
      <c r="S179" s="313"/>
      <c r="T179" s="313"/>
      <c r="U179" s="313"/>
      <c r="V179" s="313"/>
      <c r="W179" s="313"/>
      <c r="X179" s="313"/>
      <c r="Y179" s="313"/>
      <c r="Z179" s="313"/>
      <c r="AA179" s="313"/>
      <c r="AB179" s="313"/>
      <c r="AC179" s="313"/>
      <c r="AD179" s="313"/>
      <c r="AE179" s="313"/>
      <c r="AF179" s="313"/>
      <c r="AG179" s="313"/>
      <c r="AH179" s="313"/>
      <c r="AI179" s="313"/>
      <c r="AJ179" s="313"/>
      <c r="AK179" s="313"/>
      <c r="AL179" s="313"/>
      <c r="AM179" s="313"/>
      <c r="AN179" s="313"/>
      <c r="AO179" s="313"/>
      <c r="AP179" s="313"/>
      <c r="AQ179" s="313"/>
      <c r="AR179" s="313"/>
      <c r="AS179" s="313"/>
      <c r="AT179" s="313"/>
      <c r="AU179" s="313"/>
      <c r="AV179" s="313"/>
      <c r="AW179" s="313"/>
      <c r="AX179" s="313"/>
      <c r="AY179" s="313"/>
      <c r="AZ179" s="313"/>
      <c r="BA179" s="313"/>
      <c r="BB179" s="313"/>
      <c r="BC179" s="313"/>
      <c r="BD179" s="313"/>
      <c r="BE179" s="313"/>
      <c r="BF179" s="313">
        <f t="shared" ref="BF179:CG179" si="33">SUM(BF180:BF182)</f>
        <v>37</v>
      </c>
      <c r="BG179" s="313">
        <f t="shared" si="33"/>
        <v>37</v>
      </c>
      <c r="BH179" s="313">
        <f t="shared" si="33"/>
        <v>37</v>
      </c>
      <c r="BI179" s="313">
        <f t="shared" si="33"/>
        <v>37</v>
      </c>
      <c r="BJ179" s="313">
        <f t="shared" si="33"/>
        <v>37</v>
      </c>
      <c r="BK179" s="313">
        <f t="shared" si="33"/>
        <v>37</v>
      </c>
      <c r="BL179" s="313">
        <f t="shared" si="33"/>
        <v>37</v>
      </c>
      <c r="BM179" s="313">
        <f t="shared" si="33"/>
        <v>36</v>
      </c>
      <c r="BN179" s="313">
        <f t="shared" si="33"/>
        <v>35</v>
      </c>
      <c r="BO179" s="313">
        <f t="shared" si="33"/>
        <v>33</v>
      </c>
      <c r="BP179" s="313">
        <f t="shared" si="33"/>
        <v>30</v>
      </c>
      <c r="BQ179" s="313">
        <f t="shared" si="33"/>
        <v>28</v>
      </c>
      <c r="BR179" s="313">
        <f t="shared" si="33"/>
        <v>26</v>
      </c>
      <c r="BS179" s="313">
        <f t="shared" si="33"/>
        <v>34</v>
      </c>
      <c r="BT179" s="313">
        <f t="shared" si="33"/>
        <v>30</v>
      </c>
      <c r="BU179" s="313">
        <f t="shared" si="33"/>
        <v>27</v>
      </c>
      <c r="BV179" s="313">
        <f t="shared" si="33"/>
        <v>24</v>
      </c>
      <c r="BW179" s="313">
        <f t="shared" si="33"/>
        <v>17</v>
      </c>
      <c r="BX179" s="313">
        <f t="shared" si="33"/>
        <v>15</v>
      </c>
      <c r="BY179" s="313">
        <f t="shared" si="33"/>
        <v>13</v>
      </c>
      <c r="BZ179" s="313">
        <f t="shared" si="33"/>
        <v>12</v>
      </c>
      <c r="CA179" s="313">
        <f t="shared" si="33"/>
        <v>10</v>
      </c>
      <c r="CB179" s="313">
        <f t="shared" si="33"/>
        <v>9</v>
      </c>
      <c r="CC179" s="313">
        <f t="shared" si="33"/>
        <v>8</v>
      </c>
      <c r="CD179" s="313">
        <f t="shared" si="33"/>
        <v>7</v>
      </c>
      <c r="CE179" s="313">
        <f t="shared" si="33"/>
        <v>6</v>
      </c>
      <c r="CF179" s="313">
        <f t="shared" si="33"/>
        <v>5</v>
      </c>
      <c r="CG179" s="314">
        <f t="shared" si="33"/>
        <v>4</v>
      </c>
    </row>
    <row r="180" spans="1:85" ht="15.5" x14ac:dyDescent="0.35">
      <c r="A180" s="324"/>
      <c r="B180" s="325" t="s">
        <v>406</v>
      </c>
      <c r="C180" s="318"/>
      <c r="D180" s="313"/>
      <c r="E180" s="313"/>
      <c r="F180" s="313"/>
      <c r="G180" s="313"/>
      <c r="H180" s="313"/>
      <c r="I180" s="313"/>
      <c r="J180" s="313"/>
      <c r="K180" s="313"/>
      <c r="L180" s="313"/>
      <c r="M180" s="313"/>
      <c r="N180" s="313"/>
      <c r="O180" s="313"/>
      <c r="P180" s="313"/>
      <c r="Q180" s="313"/>
      <c r="R180" s="313"/>
      <c r="S180" s="313"/>
      <c r="T180" s="313"/>
      <c r="U180" s="313"/>
      <c r="V180" s="313"/>
      <c r="W180" s="313"/>
      <c r="X180" s="313"/>
      <c r="Y180" s="313"/>
      <c r="Z180" s="313"/>
      <c r="AA180" s="313"/>
      <c r="AB180" s="313"/>
      <c r="AC180" s="313"/>
      <c r="AD180" s="313"/>
      <c r="AE180" s="313"/>
      <c r="AF180" s="313"/>
      <c r="AG180" s="313"/>
      <c r="AH180" s="313"/>
      <c r="AI180" s="313"/>
      <c r="AJ180" s="313"/>
      <c r="AK180" s="313"/>
      <c r="AL180" s="313"/>
      <c r="AM180" s="313"/>
      <c r="AN180" s="313"/>
      <c r="AO180" s="313"/>
      <c r="AP180" s="313"/>
      <c r="AQ180" s="313"/>
      <c r="AR180" s="313"/>
      <c r="AS180" s="313"/>
      <c r="AT180" s="313"/>
      <c r="AU180" s="313"/>
      <c r="AV180" s="313"/>
      <c r="AW180" s="313"/>
      <c r="AX180" s="313"/>
      <c r="AY180" s="313"/>
      <c r="AZ180" s="313"/>
      <c r="BA180" s="313"/>
      <c r="BB180" s="313"/>
      <c r="BC180" s="313"/>
      <c r="BD180" s="313"/>
      <c r="BE180" s="313"/>
      <c r="BF180" s="313">
        <v>0</v>
      </c>
      <c r="BG180" s="313">
        <v>0</v>
      </c>
      <c r="BH180" s="313">
        <v>0</v>
      </c>
      <c r="BI180" s="313">
        <v>0</v>
      </c>
      <c r="BJ180" s="313">
        <v>0</v>
      </c>
      <c r="BK180" s="313">
        <v>0</v>
      </c>
      <c r="BL180" s="313">
        <v>0</v>
      </c>
      <c r="BM180" s="313">
        <v>0</v>
      </c>
      <c r="BN180" s="313">
        <v>0</v>
      </c>
      <c r="BO180" s="313">
        <v>0</v>
      </c>
      <c r="BP180" s="313">
        <v>0</v>
      </c>
      <c r="BQ180" s="313">
        <v>0</v>
      </c>
      <c r="BR180" s="313">
        <v>0</v>
      </c>
      <c r="BS180" s="313">
        <v>0</v>
      </c>
      <c r="BT180" s="313">
        <v>0</v>
      </c>
      <c r="BU180" s="313">
        <v>0</v>
      </c>
      <c r="BV180" s="313">
        <v>0</v>
      </c>
      <c r="BW180" s="313">
        <v>0</v>
      </c>
      <c r="BX180" s="313">
        <v>0</v>
      </c>
      <c r="BY180" s="313">
        <v>0</v>
      </c>
      <c r="BZ180" s="313">
        <v>0</v>
      </c>
      <c r="CA180" s="313">
        <v>0</v>
      </c>
      <c r="CB180" s="313">
        <v>0</v>
      </c>
      <c r="CC180" s="313">
        <v>0</v>
      </c>
      <c r="CD180" s="313">
        <v>0</v>
      </c>
      <c r="CE180" s="313">
        <v>0</v>
      </c>
      <c r="CF180" s="313">
        <v>0</v>
      </c>
      <c r="CG180" s="314">
        <v>0</v>
      </c>
    </row>
    <row r="181" spans="1:85" ht="15.5" x14ac:dyDescent="0.35">
      <c r="A181" s="324"/>
      <c r="B181" s="325" t="s">
        <v>425</v>
      </c>
      <c r="C181" s="318"/>
      <c r="D181" s="313"/>
      <c r="E181" s="313"/>
      <c r="F181" s="313"/>
      <c r="G181" s="313"/>
      <c r="H181" s="313"/>
      <c r="I181" s="313"/>
      <c r="J181" s="313"/>
      <c r="K181" s="313"/>
      <c r="L181" s="313"/>
      <c r="M181" s="313"/>
      <c r="N181" s="313"/>
      <c r="O181" s="313"/>
      <c r="P181" s="313"/>
      <c r="Q181" s="313"/>
      <c r="R181" s="313"/>
      <c r="S181" s="313"/>
      <c r="T181" s="313"/>
      <c r="U181" s="313"/>
      <c r="V181" s="313"/>
      <c r="W181" s="313"/>
      <c r="X181" s="313"/>
      <c r="Y181" s="313"/>
      <c r="Z181" s="313"/>
      <c r="AA181" s="313"/>
      <c r="AB181" s="313"/>
      <c r="AC181" s="313"/>
      <c r="AD181" s="313"/>
      <c r="AE181" s="313"/>
      <c r="AF181" s="313"/>
      <c r="AG181" s="313"/>
      <c r="AH181" s="313"/>
      <c r="AI181" s="313"/>
      <c r="AJ181" s="313"/>
      <c r="AK181" s="313"/>
      <c r="AL181" s="313"/>
      <c r="AM181" s="313"/>
      <c r="AN181" s="313"/>
      <c r="AO181" s="313"/>
      <c r="AP181" s="313"/>
      <c r="AQ181" s="313"/>
      <c r="AR181" s="313"/>
      <c r="AS181" s="313"/>
      <c r="AT181" s="313"/>
      <c r="AU181" s="313"/>
      <c r="AV181" s="313"/>
      <c r="AW181" s="313"/>
      <c r="AX181" s="313"/>
      <c r="AY181" s="313"/>
      <c r="AZ181" s="313"/>
      <c r="BA181" s="313"/>
      <c r="BB181" s="313"/>
      <c r="BC181" s="313"/>
      <c r="BD181" s="313"/>
      <c r="BE181" s="313"/>
      <c r="BF181" s="313">
        <v>0</v>
      </c>
      <c r="BG181" s="313">
        <v>0</v>
      </c>
      <c r="BH181" s="313">
        <v>0</v>
      </c>
      <c r="BI181" s="313">
        <v>0</v>
      </c>
      <c r="BJ181" s="313">
        <v>0</v>
      </c>
      <c r="BK181" s="313">
        <v>0</v>
      </c>
      <c r="BL181" s="313">
        <v>0</v>
      </c>
      <c r="BM181" s="313">
        <v>0</v>
      </c>
      <c r="BN181" s="313">
        <v>0</v>
      </c>
      <c r="BO181" s="313">
        <v>0</v>
      </c>
      <c r="BP181" s="313">
        <v>0</v>
      </c>
      <c r="BQ181" s="313">
        <v>0</v>
      </c>
      <c r="BR181" s="313">
        <v>0</v>
      </c>
      <c r="BS181" s="313">
        <v>0</v>
      </c>
      <c r="BT181" s="313">
        <v>0</v>
      </c>
      <c r="BU181" s="313">
        <v>0</v>
      </c>
      <c r="BV181" s="313">
        <v>0</v>
      </c>
      <c r="BW181" s="313">
        <v>0</v>
      </c>
      <c r="BX181" s="313">
        <v>0</v>
      </c>
      <c r="BY181" s="313">
        <v>0</v>
      </c>
      <c r="BZ181" s="313">
        <v>0</v>
      </c>
      <c r="CA181" s="313">
        <v>0</v>
      </c>
      <c r="CB181" s="313">
        <v>0</v>
      </c>
      <c r="CC181" s="313">
        <v>0</v>
      </c>
      <c r="CD181" s="313">
        <v>0</v>
      </c>
      <c r="CE181" s="313">
        <v>0</v>
      </c>
      <c r="CF181" s="313">
        <v>0</v>
      </c>
      <c r="CG181" s="314">
        <v>0</v>
      </c>
    </row>
    <row r="182" spans="1:85" ht="15.5" x14ac:dyDescent="0.35">
      <c r="A182" s="316"/>
      <c r="B182" s="290" t="s">
        <v>424</v>
      </c>
      <c r="D182" s="313"/>
      <c r="E182" s="313"/>
      <c r="F182" s="313"/>
      <c r="G182" s="313"/>
      <c r="H182" s="313"/>
      <c r="I182" s="313"/>
      <c r="J182" s="313"/>
      <c r="K182" s="313"/>
      <c r="L182" s="313"/>
      <c r="M182" s="313"/>
      <c r="N182" s="313"/>
      <c r="O182" s="313"/>
      <c r="P182" s="313"/>
      <c r="Q182" s="313"/>
      <c r="R182" s="313"/>
      <c r="S182" s="313"/>
      <c r="T182" s="313"/>
      <c r="U182" s="313"/>
      <c r="V182" s="313"/>
      <c r="W182" s="313"/>
      <c r="X182" s="313"/>
      <c r="Y182" s="313"/>
      <c r="Z182" s="313"/>
      <c r="AA182" s="313"/>
      <c r="AB182" s="313"/>
      <c r="AC182" s="313"/>
      <c r="AD182" s="313"/>
      <c r="AE182" s="313"/>
      <c r="AF182" s="313"/>
      <c r="AG182" s="313"/>
      <c r="AH182" s="313"/>
      <c r="AI182" s="313"/>
      <c r="AJ182" s="313"/>
      <c r="AK182" s="313"/>
      <c r="AL182" s="313"/>
      <c r="AM182" s="313"/>
      <c r="AN182" s="313"/>
      <c r="AO182" s="313"/>
      <c r="AP182" s="313"/>
      <c r="AQ182" s="313"/>
      <c r="AR182" s="313"/>
      <c r="AS182" s="313"/>
      <c r="AT182" s="313"/>
      <c r="AU182" s="313"/>
      <c r="AV182" s="313"/>
      <c r="AW182" s="313"/>
      <c r="AX182" s="313"/>
      <c r="AY182" s="313"/>
      <c r="AZ182" s="313"/>
      <c r="BA182" s="313"/>
      <c r="BB182" s="313"/>
      <c r="BC182" s="313"/>
      <c r="BD182" s="313"/>
      <c r="BE182" s="313"/>
      <c r="BF182" s="313">
        <v>37</v>
      </c>
      <c r="BG182" s="313">
        <v>37</v>
      </c>
      <c r="BH182" s="313">
        <v>37</v>
      </c>
      <c r="BI182" s="313">
        <v>37</v>
      </c>
      <c r="BJ182" s="313">
        <v>37</v>
      </c>
      <c r="BK182" s="313">
        <v>37</v>
      </c>
      <c r="BL182" s="313">
        <v>37</v>
      </c>
      <c r="BM182" s="313">
        <v>36</v>
      </c>
      <c r="BN182" s="313">
        <v>35</v>
      </c>
      <c r="BO182" s="313">
        <v>33</v>
      </c>
      <c r="BP182" s="313">
        <v>30</v>
      </c>
      <c r="BQ182" s="313">
        <v>28</v>
      </c>
      <c r="BR182" s="313">
        <v>26</v>
      </c>
      <c r="BS182" s="313">
        <v>34</v>
      </c>
      <c r="BT182" s="313">
        <v>30</v>
      </c>
      <c r="BU182" s="313">
        <v>27</v>
      </c>
      <c r="BV182" s="313">
        <v>24</v>
      </c>
      <c r="BW182" s="313">
        <v>17</v>
      </c>
      <c r="BX182" s="313">
        <v>15</v>
      </c>
      <c r="BY182" s="313">
        <v>13</v>
      </c>
      <c r="BZ182" s="313">
        <v>12</v>
      </c>
      <c r="CA182" s="313">
        <v>10</v>
      </c>
      <c r="CB182" s="313">
        <v>9</v>
      </c>
      <c r="CC182" s="313">
        <v>8</v>
      </c>
      <c r="CD182" s="313">
        <v>7</v>
      </c>
      <c r="CE182" s="313">
        <v>6</v>
      </c>
      <c r="CF182" s="313">
        <v>5</v>
      </c>
      <c r="CG182" s="314">
        <v>4</v>
      </c>
    </row>
    <row r="183" spans="1:85" ht="32.5" customHeight="1" x14ac:dyDescent="0.35">
      <c r="A183" s="316"/>
      <c r="B183" s="286" t="s">
        <v>651</v>
      </c>
      <c r="C183" s="322"/>
      <c r="D183" s="313"/>
      <c r="E183" s="313"/>
      <c r="F183" s="313"/>
      <c r="G183" s="313"/>
      <c r="H183" s="313"/>
      <c r="I183" s="313"/>
      <c r="J183" s="313"/>
      <c r="K183" s="313"/>
      <c r="L183" s="313"/>
      <c r="M183" s="313"/>
      <c r="N183" s="313"/>
      <c r="O183" s="313"/>
      <c r="P183" s="313"/>
      <c r="Q183" s="313"/>
      <c r="R183" s="313"/>
      <c r="S183" s="313"/>
      <c r="T183" s="313"/>
      <c r="U183" s="313"/>
      <c r="V183" s="313"/>
      <c r="W183" s="313"/>
      <c r="X183" s="313"/>
      <c r="Y183" s="313"/>
      <c r="Z183" s="313"/>
      <c r="AA183" s="313"/>
      <c r="AB183" s="313"/>
      <c r="AC183" s="313"/>
      <c r="AD183" s="313"/>
      <c r="AE183" s="313"/>
      <c r="AF183" s="313"/>
      <c r="AG183" s="313"/>
      <c r="AH183" s="313"/>
      <c r="AI183" s="313"/>
      <c r="AJ183" s="313"/>
      <c r="AK183" s="313"/>
      <c r="AL183" s="313"/>
      <c r="AM183" s="313"/>
      <c r="AN183" s="313"/>
      <c r="AO183" s="313"/>
      <c r="AP183" s="313"/>
      <c r="AQ183" s="313"/>
      <c r="AR183" s="313"/>
      <c r="AS183" s="313"/>
      <c r="AT183" s="313"/>
      <c r="AU183" s="313"/>
      <c r="AV183" s="313"/>
      <c r="AW183" s="313"/>
      <c r="AX183" s="313"/>
      <c r="AY183" s="313"/>
      <c r="AZ183" s="313"/>
      <c r="BA183" s="313"/>
      <c r="BB183" s="313"/>
      <c r="BC183" s="313"/>
      <c r="BD183" s="313"/>
      <c r="BE183" s="313"/>
      <c r="BF183" s="313"/>
      <c r="BG183" s="313"/>
      <c r="BH183" s="313"/>
      <c r="BI183" s="313"/>
      <c r="BJ183" s="313"/>
      <c r="BK183" s="313"/>
      <c r="BL183" s="313"/>
      <c r="BM183" s="313"/>
      <c r="BN183" s="313"/>
      <c r="BO183" s="313"/>
      <c r="BP183" s="313"/>
      <c r="BQ183" s="313"/>
      <c r="BR183" s="313"/>
      <c r="BS183" s="313"/>
      <c r="BT183" s="313"/>
      <c r="BU183" s="313"/>
      <c r="BV183" s="313"/>
      <c r="BW183" s="313"/>
      <c r="BX183" s="313"/>
      <c r="BY183" s="313"/>
      <c r="BZ183" s="313"/>
      <c r="CA183" s="313"/>
      <c r="CB183" s="313"/>
      <c r="CC183" s="313"/>
      <c r="CD183" s="313"/>
      <c r="CE183" s="313"/>
      <c r="CF183" s="313"/>
      <c r="CG183" s="320"/>
    </row>
    <row r="184" spans="1:85" ht="32.15" customHeight="1" x14ac:dyDescent="0.35">
      <c r="A184" s="316"/>
      <c r="B184" s="311" t="s">
        <v>650</v>
      </c>
      <c r="C184" s="318"/>
      <c r="D184" s="313"/>
      <c r="E184" s="313"/>
      <c r="F184" s="313"/>
      <c r="G184" s="313"/>
      <c r="H184" s="313"/>
      <c r="I184" s="313"/>
      <c r="J184" s="313"/>
      <c r="K184" s="313"/>
      <c r="L184" s="313"/>
      <c r="M184" s="313"/>
      <c r="N184" s="313"/>
      <c r="O184" s="313"/>
      <c r="P184" s="313"/>
      <c r="Q184" s="313"/>
      <c r="R184" s="313"/>
      <c r="S184" s="313"/>
      <c r="T184" s="313"/>
      <c r="U184" s="313"/>
      <c r="V184" s="313"/>
      <c r="W184" s="313"/>
      <c r="X184" s="313"/>
      <c r="Y184" s="313"/>
      <c r="Z184" s="313"/>
      <c r="AA184" s="313"/>
      <c r="AB184" s="313"/>
      <c r="AC184" s="313"/>
      <c r="AD184" s="313"/>
      <c r="AE184" s="313"/>
      <c r="AF184" s="313"/>
      <c r="AG184" s="313"/>
      <c r="AH184" s="313"/>
      <c r="AI184" s="313"/>
      <c r="AJ184" s="313"/>
      <c r="AK184" s="313"/>
      <c r="AL184" s="313"/>
      <c r="AM184" s="313"/>
      <c r="AN184" s="313"/>
      <c r="AO184" s="313"/>
      <c r="AP184" s="313"/>
      <c r="AQ184" s="313"/>
      <c r="AR184" s="313"/>
      <c r="AS184" s="313"/>
      <c r="AT184" s="313"/>
      <c r="AU184" s="313"/>
      <c r="AV184" s="313"/>
      <c r="AW184" s="313"/>
      <c r="AX184" s="313"/>
      <c r="AY184" s="313"/>
      <c r="AZ184" s="313"/>
      <c r="BA184" s="313"/>
      <c r="BB184" s="313"/>
      <c r="BC184" s="313"/>
      <c r="BD184" s="313"/>
      <c r="BE184" s="313"/>
      <c r="BF184" s="313"/>
      <c r="BG184" s="313"/>
      <c r="BH184" s="313"/>
      <c r="BI184" s="313"/>
      <c r="BJ184" s="313"/>
      <c r="BK184" s="313"/>
      <c r="BL184" s="313"/>
      <c r="BM184" s="313"/>
      <c r="BN184" s="313"/>
      <c r="BO184" s="313"/>
      <c r="BP184" s="313"/>
      <c r="BQ184" s="313"/>
      <c r="BR184" s="313"/>
      <c r="BS184" s="313"/>
      <c r="BT184" s="313"/>
      <c r="BU184" s="313"/>
      <c r="BV184" s="313"/>
      <c r="BW184" s="313"/>
      <c r="BX184" s="313"/>
      <c r="BY184" s="313"/>
      <c r="BZ184" s="313"/>
      <c r="CA184" s="313"/>
      <c r="CB184" s="313"/>
      <c r="CC184" s="313"/>
      <c r="CD184" s="313"/>
      <c r="CE184" s="313"/>
      <c r="CF184" s="313"/>
      <c r="CG184" s="320"/>
    </row>
    <row r="185" spans="1:85" ht="21" customHeight="1" x14ac:dyDescent="0.35">
      <c r="A185" s="316"/>
      <c r="B185" s="327" t="s">
        <v>642</v>
      </c>
      <c r="C185" s="318"/>
      <c r="D185" s="313"/>
      <c r="E185" s="313"/>
      <c r="F185" s="313"/>
      <c r="G185" s="313"/>
      <c r="H185" s="313"/>
      <c r="I185" s="313"/>
      <c r="J185" s="313"/>
      <c r="K185" s="313"/>
      <c r="L185" s="313"/>
      <c r="M185" s="313"/>
      <c r="N185" s="313"/>
      <c r="O185" s="313"/>
      <c r="P185" s="313"/>
      <c r="Q185" s="313"/>
      <c r="R185" s="313"/>
      <c r="S185" s="313"/>
      <c r="T185" s="313"/>
      <c r="U185" s="313"/>
      <c r="V185" s="313"/>
      <c r="W185" s="313"/>
      <c r="X185" s="313"/>
      <c r="Y185" s="313"/>
      <c r="Z185" s="313"/>
      <c r="AA185" s="313"/>
      <c r="AB185" s="313"/>
      <c r="AC185" s="313"/>
      <c r="AD185" s="313"/>
      <c r="AE185" s="313"/>
      <c r="AF185" s="313"/>
      <c r="AG185" s="313"/>
      <c r="AH185" s="313"/>
      <c r="AI185" s="313"/>
      <c r="AJ185" s="313"/>
      <c r="AK185" s="313"/>
      <c r="AL185" s="313"/>
      <c r="AM185" s="313"/>
      <c r="AN185" s="313"/>
      <c r="AO185" s="313"/>
      <c r="AP185" s="313"/>
      <c r="AQ185" s="313"/>
      <c r="AR185" s="313"/>
      <c r="AS185" s="313"/>
      <c r="AT185" s="313"/>
      <c r="AU185" s="313"/>
      <c r="AV185" s="313"/>
      <c r="AW185" s="313"/>
      <c r="AX185" s="313"/>
      <c r="AY185" s="313"/>
      <c r="AZ185" s="313"/>
      <c r="BA185" s="313"/>
      <c r="BB185" s="313"/>
      <c r="BC185" s="313"/>
      <c r="BD185" s="313"/>
      <c r="BE185" s="313"/>
      <c r="BF185" s="313">
        <f t="shared" ref="BF185:CG185" si="34">SUM(BF186+BF189+BF190)</f>
        <v>539</v>
      </c>
      <c r="BG185" s="313">
        <f t="shared" si="34"/>
        <v>509</v>
      </c>
      <c r="BH185" s="313">
        <f t="shared" si="34"/>
        <v>501</v>
      </c>
      <c r="BI185" s="313">
        <f t="shared" si="34"/>
        <v>510</v>
      </c>
      <c r="BJ185" s="313">
        <f t="shared" si="34"/>
        <v>521</v>
      </c>
      <c r="BK185" s="313">
        <f t="shared" si="34"/>
        <v>534</v>
      </c>
      <c r="BL185" s="313">
        <f t="shared" si="34"/>
        <v>560</v>
      </c>
      <c r="BM185" s="313">
        <f t="shared" si="34"/>
        <v>596</v>
      </c>
      <c r="BN185" s="313">
        <f t="shared" si="34"/>
        <v>640</v>
      </c>
      <c r="BO185" s="313">
        <f t="shared" si="34"/>
        <v>681</v>
      </c>
      <c r="BP185" s="313">
        <f t="shared" si="34"/>
        <v>729</v>
      </c>
      <c r="BQ185" s="313">
        <f t="shared" si="34"/>
        <v>766</v>
      </c>
      <c r="BR185" s="313">
        <f t="shared" si="34"/>
        <v>826</v>
      </c>
      <c r="BS185" s="313">
        <f t="shared" si="34"/>
        <v>892</v>
      </c>
      <c r="BT185" s="313">
        <f t="shared" si="34"/>
        <v>943</v>
      </c>
      <c r="BU185" s="313">
        <f t="shared" si="34"/>
        <v>986</v>
      </c>
      <c r="BV185" s="313">
        <f t="shared" si="34"/>
        <v>976</v>
      </c>
      <c r="BW185" s="313">
        <f t="shared" si="34"/>
        <v>1170</v>
      </c>
      <c r="BX185" s="313">
        <f t="shared" si="34"/>
        <v>1302</v>
      </c>
      <c r="BY185" s="313">
        <f t="shared" si="34"/>
        <v>1383</v>
      </c>
      <c r="BZ185" s="313">
        <f t="shared" si="34"/>
        <v>1520</v>
      </c>
      <c r="CA185" s="313">
        <f t="shared" si="34"/>
        <v>1662</v>
      </c>
      <c r="CB185" s="313">
        <f t="shared" si="34"/>
        <v>1886</v>
      </c>
      <c r="CC185" s="313">
        <f t="shared" si="34"/>
        <v>2002</v>
      </c>
      <c r="CD185" s="313">
        <f t="shared" si="34"/>
        <v>2099</v>
      </c>
      <c r="CE185" s="313">
        <f t="shared" si="34"/>
        <v>2126</v>
      </c>
      <c r="CF185" s="313">
        <f t="shared" si="34"/>
        <v>2155</v>
      </c>
      <c r="CG185" s="320">
        <f t="shared" si="34"/>
        <v>2195</v>
      </c>
    </row>
    <row r="186" spans="1:85" ht="15.5" x14ac:dyDescent="0.35">
      <c r="A186" s="316"/>
      <c r="B186" s="325" t="s">
        <v>381</v>
      </c>
      <c r="C186" s="318"/>
      <c r="D186" s="313"/>
      <c r="E186" s="313"/>
      <c r="F186" s="313"/>
      <c r="G186" s="313"/>
      <c r="H186" s="313"/>
      <c r="I186" s="313"/>
      <c r="J186" s="313"/>
      <c r="K186" s="313"/>
      <c r="L186" s="313"/>
      <c r="M186" s="313"/>
      <c r="N186" s="313"/>
      <c r="O186" s="313"/>
      <c r="P186" s="313"/>
      <c r="Q186" s="313"/>
      <c r="R186" s="313"/>
      <c r="S186" s="313"/>
      <c r="T186" s="313"/>
      <c r="U186" s="313"/>
      <c r="V186" s="313"/>
      <c r="W186" s="313"/>
      <c r="X186" s="313"/>
      <c r="Y186" s="313"/>
      <c r="Z186" s="313"/>
      <c r="AA186" s="313"/>
      <c r="AB186" s="313"/>
      <c r="AC186" s="313"/>
      <c r="AD186" s="313"/>
      <c r="AE186" s="313"/>
      <c r="AF186" s="313"/>
      <c r="AG186" s="313"/>
      <c r="AH186" s="313"/>
      <c r="AI186" s="313"/>
      <c r="AJ186" s="313"/>
      <c r="AK186" s="313"/>
      <c r="AL186" s="313"/>
      <c r="AM186" s="313"/>
      <c r="AN186" s="313"/>
      <c r="AO186" s="313"/>
      <c r="AP186" s="313"/>
      <c r="AQ186" s="313"/>
      <c r="AR186" s="313"/>
      <c r="AS186" s="313"/>
      <c r="AT186" s="313"/>
      <c r="AU186" s="313"/>
      <c r="AV186" s="313"/>
      <c r="AW186" s="313"/>
      <c r="AX186" s="313"/>
      <c r="AY186" s="313"/>
      <c r="AZ186" s="313"/>
      <c r="BA186" s="313"/>
      <c r="BB186" s="313"/>
      <c r="BC186" s="313"/>
      <c r="BD186" s="313"/>
      <c r="BE186" s="313"/>
      <c r="BF186" s="313">
        <v>433</v>
      </c>
      <c r="BG186" s="313">
        <v>409</v>
      </c>
      <c r="BH186" s="313">
        <v>421</v>
      </c>
      <c r="BI186" s="313">
        <v>429</v>
      </c>
      <c r="BJ186" s="313">
        <v>438</v>
      </c>
      <c r="BK186" s="313">
        <v>449</v>
      </c>
      <c r="BL186" s="313">
        <v>471</v>
      </c>
      <c r="BM186" s="313">
        <v>499</v>
      </c>
      <c r="BN186" s="313">
        <v>531</v>
      </c>
      <c r="BO186" s="313">
        <v>560</v>
      </c>
      <c r="BP186" s="313">
        <v>593</v>
      </c>
      <c r="BQ186" s="313">
        <v>616</v>
      </c>
      <c r="BR186" s="313">
        <v>666</v>
      </c>
      <c r="BS186" s="313">
        <v>723</v>
      </c>
      <c r="BT186" s="313">
        <v>770</v>
      </c>
      <c r="BU186" s="313">
        <v>806</v>
      </c>
      <c r="BV186" s="313">
        <v>811</v>
      </c>
      <c r="BW186" s="313">
        <v>876</v>
      </c>
      <c r="BX186" s="313">
        <v>900</v>
      </c>
      <c r="BY186" s="313">
        <v>911</v>
      </c>
      <c r="BZ186" s="313">
        <v>950</v>
      </c>
      <c r="CA186" s="313">
        <v>973</v>
      </c>
      <c r="CB186" s="313">
        <v>1026</v>
      </c>
      <c r="CC186" s="313">
        <v>1065</v>
      </c>
      <c r="CD186" s="313">
        <v>1103</v>
      </c>
      <c r="CE186" s="313">
        <v>1104</v>
      </c>
      <c r="CF186" s="313">
        <v>1105</v>
      </c>
      <c r="CG186" s="320">
        <v>1120</v>
      </c>
    </row>
    <row r="187" spans="1:85" ht="15.5" x14ac:dyDescent="0.35">
      <c r="A187" s="316"/>
      <c r="B187" s="291" t="s">
        <v>469</v>
      </c>
      <c r="C187" s="318"/>
      <c r="D187" s="313"/>
      <c r="E187" s="313"/>
      <c r="F187" s="313"/>
      <c r="G187" s="313"/>
      <c r="H187" s="313"/>
      <c r="I187" s="313"/>
      <c r="J187" s="313"/>
      <c r="K187" s="313"/>
      <c r="L187" s="313"/>
      <c r="M187" s="313"/>
      <c r="N187" s="313"/>
      <c r="O187" s="313"/>
      <c r="P187" s="313"/>
      <c r="Q187" s="313"/>
      <c r="R187" s="313"/>
      <c r="S187" s="313"/>
      <c r="T187" s="313"/>
      <c r="U187" s="313"/>
      <c r="V187" s="313"/>
      <c r="W187" s="313"/>
      <c r="X187" s="313"/>
      <c r="Y187" s="313"/>
      <c r="Z187" s="313"/>
      <c r="AA187" s="313"/>
      <c r="AB187" s="313"/>
      <c r="AC187" s="313"/>
      <c r="AD187" s="313"/>
      <c r="AE187" s="313"/>
      <c r="AF187" s="313"/>
      <c r="AG187" s="313"/>
      <c r="AH187" s="313"/>
      <c r="AI187" s="313"/>
      <c r="AJ187" s="313"/>
      <c r="AK187" s="313"/>
      <c r="AL187" s="313"/>
      <c r="AM187" s="313"/>
      <c r="AN187" s="313"/>
      <c r="AO187" s="313"/>
      <c r="AP187" s="313"/>
      <c r="AQ187" s="313"/>
      <c r="AR187" s="313"/>
      <c r="AS187" s="313"/>
      <c r="AT187" s="313"/>
      <c r="AU187" s="313"/>
      <c r="AV187" s="313"/>
      <c r="AW187" s="313"/>
      <c r="AX187" s="313"/>
      <c r="AY187" s="313"/>
      <c r="AZ187" s="313"/>
      <c r="BA187" s="313"/>
      <c r="BB187" s="313"/>
      <c r="BC187" s="313"/>
      <c r="BD187" s="313"/>
      <c r="BE187" s="313"/>
      <c r="BF187" s="313">
        <v>0</v>
      </c>
      <c r="BG187" s="313">
        <v>348</v>
      </c>
      <c r="BH187" s="313">
        <v>367</v>
      </c>
      <c r="BI187" s="313">
        <v>381</v>
      </c>
      <c r="BJ187" s="313">
        <v>391</v>
      </c>
      <c r="BK187" s="313">
        <v>401</v>
      </c>
      <c r="BL187" s="313">
        <v>419</v>
      </c>
      <c r="BM187" s="313">
        <v>446</v>
      </c>
      <c r="BN187" s="313">
        <v>476</v>
      </c>
      <c r="BO187" s="313">
        <v>508</v>
      </c>
      <c r="BP187" s="313">
        <v>543</v>
      </c>
      <c r="BQ187" s="313">
        <v>576</v>
      </c>
      <c r="BR187" s="313">
        <v>619</v>
      </c>
      <c r="BS187" s="313">
        <v>675</v>
      </c>
      <c r="BT187" s="313">
        <v>711</v>
      </c>
      <c r="BU187" s="313">
        <v>738</v>
      </c>
      <c r="BV187" s="313">
        <v>729</v>
      </c>
      <c r="BW187" s="313">
        <v>797</v>
      </c>
      <c r="BX187" s="313">
        <v>839</v>
      </c>
      <c r="BY187" s="313">
        <v>836</v>
      </c>
      <c r="BZ187" s="313">
        <v>861</v>
      </c>
      <c r="CA187" s="313">
        <v>893</v>
      </c>
      <c r="CB187" s="313">
        <v>937</v>
      </c>
      <c r="CC187" s="313">
        <v>969</v>
      </c>
      <c r="CD187" s="313">
        <v>1001</v>
      </c>
      <c r="CE187" s="313">
        <v>1000</v>
      </c>
      <c r="CF187" s="313">
        <v>999</v>
      </c>
      <c r="CG187" s="320">
        <v>1012</v>
      </c>
    </row>
    <row r="188" spans="1:85" ht="15.5" x14ac:dyDescent="0.35">
      <c r="A188" s="316"/>
      <c r="B188" s="291" t="s">
        <v>470</v>
      </c>
      <c r="C188" s="318"/>
      <c r="D188" s="313"/>
      <c r="E188" s="313"/>
      <c r="F188" s="313"/>
      <c r="G188" s="313"/>
      <c r="H188" s="313"/>
      <c r="I188" s="313"/>
      <c r="J188" s="313"/>
      <c r="K188" s="313"/>
      <c r="L188" s="313"/>
      <c r="M188" s="313"/>
      <c r="N188" s="313"/>
      <c r="O188" s="313"/>
      <c r="P188" s="313"/>
      <c r="Q188" s="313"/>
      <c r="R188" s="313"/>
      <c r="S188" s="313"/>
      <c r="T188" s="313"/>
      <c r="U188" s="313"/>
      <c r="V188" s="313"/>
      <c r="W188" s="313"/>
      <c r="X188" s="313"/>
      <c r="Y188" s="313"/>
      <c r="Z188" s="313"/>
      <c r="AA188" s="313"/>
      <c r="AB188" s="313"/>
      <c r="AC188" s="313"/>
      <c r="AD188" s="313"/>
      <c r="AE188" s="313"/>
      <c r="AF188" s="313"/>
      <c r="AG188" s="313"/>
      <c r="AH188" s="313"/>
      <c r="AI188" s="313"/>
      <c r="AJ188" s="313"/>
      <c r="AK188" s="313"/>
      <c r="AL188" s="313"/>
      <c r="AM188" s="313"/>
      <c r="AN188" s="313"/>
      <c r="AO188" s="313"/>
      <c r="AP188" s="313"/>
      <c r="AQ188" s="313"/>
      <c r="AR188" s="313"/>
      <c r="AS188" s="313"/>
      <c r="AT188" s="313"/>
      <c r="AU188" s="313"/>
      <c r="AV188" s="313"/>
      <c r="AW188" s="313"/>
      <c r="AX188" s="313"/>
      <c r="AY188" s="313"/>
      <c r="AZ188" s="313"/>
      <c r="BA188" s="313"/>
      <c r="BB188" s="313"/>
      <c r="BC188" s="313"/>
      <c r="BD188" s="313"/>
      <c r="BE188" s="313"/>
      <c r="BF188" s="313">
        <v>0</v>
      </c>
      <c r="BG188" s="313">
        <v>61</v>
      </c>
      <c r="BH188" s="313">
        <v>54</v>
      </c>
      <c r="BI188" s="313">
        <v>48</v>
      </c>
      <c r="BJ188" s="313">
        <v>47</v>
      </c>
      <c r="BK188" s="313">
        <v>49</v>
      </c>
      <c r="BL188" s="313">
        <v>51</v>
      </c>
      <c r="BM188" s="313">
        <v>53</v>
      </c>
      <c r="BN188" s="313">
        <v>55</v>
      </c>
      <c r="BO188" s="313">
        <v>52</v>
      </c>
      <c r="BP188" s="313">
        <v>50</v>
      </c>
      <c r="BQ188" s="313">
        <v>40</v>
      </c>
      <c r="BR188" s="313">
        <v>47</v>
      </c>
      <c r="BS188" s="313">
        <v>48</v>
      </c>
      <c r="BT188" s="313">
        <v>59</v>
      </c>
      <c r="BU188" s="313">
        <v>68</v>
      </c>
      <c r="BV188" s="313">
        <v>82</v>
      </c>
      <c r="BW188" s="313">
        <v>79</v>
      </c>
      <c r="BX188" s="313">
        <v>61</v>
      </c>
      <c r="BY188" s="313">
        <v>75</v>
      </c>
      <c r="BZ188" s="313">
        <v>89</v>
      </c>
      <c r="CA188" s="313">
        <v>80</v>
      </c>
      <c r="CB188" s="313">
        <v>89</v>
      </c>
      <c r="CC188" s="313">
        <v>96</v>
      </c>
      <c r="CD188" s="313">
        <v>102</v>
      </c>
      <c r="CE188" s="313">
        <v>104</v>
      </c>
      <c r="CF188" s="313">
        <v>105</v>
      </c>
      <c r="CG188" s="320">
        <v>108</v>
      </c>
    </row>
    <row r="189" spans="1:85" ht="15.5" x14ac:dyDescent="0.35">
      <c r="A189" s="316"/>
      <c r="B189" s="325" t="s">
        <v>600</v>
      </c>
      <c r="C189" s="318"/>
      <c r="D189" s="313"/>
      <c r="E189" s="313"/>
      <c r="F189" s="313"/>
      <c r="G189" s="313"/>
      <c r="H189" s="313"/>
      <c r="I189" s="313"/>
      <c r="J189" s="313"/>
      <c r="K189" s="313"/>
      <c r="L189" s="313"/>
      <c r="M189" s="313"/>
      <c r="N189" s="313"/>
      <c r="O189" s="313"/>
      <c r="P189" s="313"/>
      <c r="Q189" s="313"/>
      <c r="R189" s="313"/>
      <c r="S189" s="313"/>
      <c r="T189" s="313"/>
      <c r="U189" s="313"/>
      <c r="V189" s="313"/>
      <c r="W189" s="313"/>
      <c r="X189" s="313"/>
      <c r="Y189" s="313"/>
      <c r="Z189" s="313"/>
      <c r="AA189" s="313"/>
      <c r="AB189" s="313"/>
      <c r="AC189" s="313"/>
      <c r="AD189" s="313"/>
      <c r="AE189" s="313"/>
      <c r="AF189" s="313"/>
      <c r="AG189" s="313"/>
      <c r="AH189" s="313"/>
      <c r="AI189" s="313"/>
      <c r="AJ189" s="313"/>
      <c r="AK189" s="313"/>
      <c r="AL189" s="313"/>
      <c r="AM189" s="313"/>
      <c r="AN189" s="313"/>
      <c r="AO189" s="313"/>
      <c r="AP189" s="313"/>
      <c r="AQ189" s="313"/>
      <c r="AR189" s="313"/>
      <c r="AS189" s="313"/>
      <c r="AT189" s="313"/>
      <c r="AU189" s="313"/>
      <c r="AV189" s="313"/>
      <c r="AW189" s="313"/>
      <c r="AX189" s="313"/>
      <c r="AY189" s="313"/>
      <c r="AZ189" s="313"/>
      <c r="BA189" s="313"/>
      <c r="BB189" s="313"/>
      <c r="BC189" s="313"/>
      <c r="BD189" s="313"/>
      <c r="BE189" s="313"/>
      <c r="BF189" s="313">
        <v>106</v>
      </c>
      <c r="BG189" s="313">
        <v>100</v>
      </c>
      <c r="BH189" s="313">
        <v>80</v>
      </c>
      <c r="BI189" s="313">
        <v>81</v>
      </c>
      <c r="BJ189" s="313">
        <v>83</v>
      </c>
      <c r="BK189" s="313">
        <v>85</v>
      </c>
      <c r="BL189" s="313">
        <v>89</v>
      </c>
      <c r="BM189" s="313">
        <v>97</v>
      </c>
      <c r="BN189" s="313">
        <v>109</v>
      </c>
      <c r="BO189" s="313">
        <v>121</v>
      </c>
      <c r="BP189" s="313">
        <v>136</v>
      </c>
      <c r="BQ189" s="313">
        <v>150</v>
      </c>
      <c r="BR189" s="313">
        <v>160</v>
      </c>
      <c r="BS189" s="313">
        <v>169</v>
      </c>
      <c r="BT189" s="313">
        <v>173</v>
      </c>
      <c r="BU189" s="313">
        <v>180</v>
      </c>
      <c r="BV189" s="313">
        <v>165</v>
      </c>
      <c r="BW189" s="313">
        <v>128</v>
      </c>
      <c r="BX189" s="313">
        <v>115</v>
      </c>
      <c r="BY189" s="313">
        <v>99</v>
      </c>
      <c r="BZ189" s="313">
        <v>87</v>
      </c>
      <c r="CA189" s="313">
        <v>77</v>
      </c>
      <c r="CB189" s="313">
        <v>26</v>
      </c>
      <c r="CC189" s="313">
        <v>0</v>
      </c>
      <c r="CD189" s="313">
        <v>0</v>
      </c>
      <c r="CE189" s="313">
        <v>0</v>
      </c>
      <c r="CF189" s="313">
        <v>0</v>
      </c>
      <c r="CG189" s="320">
        <v>0</v>
      </c>
    </row>
    <row r="190" spans="1:85" ht="15.5" x14ac:dyDescent="0.35">
      <c r="A190" s="316"/>
      <c r="B190" s="325" t="s">
        <v>643</v>
      </c>
      <c r="C190" s="322" t="s">
        <v>639</v>
      </c>
      <c r="D190" s="313"/>
      <c r="E190" s="313"/>
      <c r="F190" s="313"/>
      <c r="G190" s="313"/>
      <c r="H190" s="313"/>
      <c r="I190" s="313"/>
      <c r="J190" s="313"/>
      <c r="K190" s="313"/>
      <c r="L190" s="313"/>
      <c r="M190" s="313"/>
      <c r="N190" s="313"/>
      <c r="O190" s="313"/>
      <c r="P190" s="313"/>
      <c r="Q190" s="313"/>
      <c r="R190" s="313"/>
      <c r="S190" s="313"/>
      <c r="T190" s="313"/>
      <c r="U190" s="313"/>
      <c r="V190" s="313"/>
      <c r="W190" s="313"/>
      <c r="X190" s="313"/>
      <c r="Y190" s="313"/>
      <c r="Z190" s="313"/>
      <c r="AA190" s="313"/>
      <c r="AB190" s="313"/>
      <c r="AC190" s="313"/>
      <c r="AD190" s="313"/>
      <c r="AE190" s="313"/>
      <c r="AF190" s="313"/>
      <c r="AG190" s="313"/>
      <c r="AH190" s="313"/>
      <c r="AI190" s="313"/>
      <c r="AJ190" s="313"/>
      <c r="AK190" s="313"/>
      <c r="AL190" s="313"/>
      <c r="AM190" s="313"/>
      <c r="AN190" s="313"/>
      <c r="AO190" s="313"/>
      <c r="AP190" s="313"/>
      <c r="AQ190" s="313"/>
      <c r="AR190" s="313"/>
      <c r="AS190" s="313"/>
      <c r="AT190" s="313"/>
      <c r="AU190" s="313"/>
      <c r="AV190" s="313"/>
      <c r="AW190" s="313"/>
      <c r="AX190" s="313"/>
      <c r="AY190" s="313"/>
      <c r="AZ190" s="313"/>
      <c r="BA190" s="313"/>
      <c r="BB190" s="313"/>
      <c r="BC190" s="313"/>
      <c r="BD190" s="313"/>
      <c r="BE190" s="313"/>
      <c r="BF190" s="313">
        <v>0</v>
      </c>
      <c r="BG190" s="313">
        <v>0</v>
      </c>
      <c r="BH190" s="313">
        <v>0</v>
      </c>
      <c r="BI190" s="313">
        <v>0</v>
      </c>
      <c r="BJ190" s="313">
        <v>0</v>
      </c>
      <c r="BK190" s="313">
        <v>0</v>
      </c>
      <c r="BL190" s="313">
        <v>0</v>
      </c>
      <c r="BM190" s="313">
        <v>0</v>
      </c>
      <c r="BN190" s="313">
        <v>0</v>
      </c>
      <c r="BO190" s="313">
        <v>0</v>
      </c>
      <c r="BP190" s="313">
        <v>0</v>
      </c>
      <c r="BQ190" s="313">
        <v>0</v>
      </c>
      <c r="BR190" s="313">
        <v>0</v>
      </c>
      <c r="BS190" s="313">
        <v>0</v>
      </c>
      <c r="BT190" s="313">
        <v>0</v>
      </c>
      <c r="BU190" s="313">
        <v>0</v>
      </c>
      <c r="BV190" s="313">
        <v>0</v>
      </c>
      <c r="BW190" s="313">
        <v>166</v>
      </c>
      <c r="BX190" s="313">
        <v>287</v>
      </c>
      <c r="BY190" s="313">
        <v>373</v>
      </c>
      <c r="BZ190" s="313">
        <v>483</v>
      </c>
      <c r="CA190" s="313">
        <v>612</v>
      </c>
      <c r="CB190" s="313">
        <v>834</v>
      </c>
      <c r="CC190" s="313">
        <v>937</v>
      </c>
      <c r="CD190" s="313">
        <v>996</v>
      </c>
      <c r="CE190" s="313">
        <v>1022</v>
      </c>
      <c r="CF190" s="313">
        <v>1050</v>
      </c>
      <c r="CG190" s="320">
        <v>1075</v>
      </c>
    </row>
    <row r="191" spans="1:85" ht="32.15" customHeight="1" x14ac:dyDescent="0.35">
      <c r="A191" s="316"/>
      <c r="B191" s="311" t="s">
        <v>347</v>
      </c>
      <c r="C191" s="318"/>
      <c r="D191" s="313"/>
      <c r="E191" s="313"/>
      <c r="F191" s="313"/>
      <c r="G191" s="313"/>
      <c r="H191" s="313"/>
      <c r="I191" s="313"/>
      <c r="J191" s="313"/>
      <c r="K191" s="313"/>
      <c r="L191" s="313"/>
      <c r="M191" s="313"/>
      <c r="N191" s="313"/>
      <c r="O191" s="313"/>
      <c r="P191" s="313"/>
      <c r="Q191" s="313"/>
      <c r="R191" s="313"/>
      <c r="S191" s="313"/>
      <c r="T191" s="313"/>
      <c r="U191" s="313"/>
      <c r="V191" s="313"/>
      <c r="W191" s="313"/>
      <c r="X191" s="313"/>
      <c r="Y191" s="313"/>
      <c r="Z191" s="313"/>
      <c r="AA191" s="313"/>
      <c r="AB191" s="313"/>
      <c r="AC191" s="313"/>
      <c r="AD191" s="313"/>
      <c r="AE191" s="313"/>
      <c r="AF191" s="313"/>
      <c r="AG191" s="313"/>
      <c r="AH191" s="313"/>
      <c r="AI191" s="313"/>
      <c r="AJ191" s="313"/>
      <c r="AK191" s="313"/>
      <c r="AL191" s="313"/>
      <c r="AM191" s="313"/>
      <c r="AN191" s="313"/>
      <c r="AO191" s="313"/>
      <c r="AP191" s="313"/>
      <c r="AQ191" s="313"/>
      <c r="AR191" s="313"/>
      <c r="AS191" s="313"/>
      <c r="AT191" s="313"/>
      <c r="AU191" s="313"/>
      <c r="AV191" s="313"/>
      <c r="AW191" s="313"/>
      <c r="AX191" s="313"/>
      <c r="AY191" s="313"/>
      <c r="AZ191" s="313"/>
      <c r="BA191" s="313"/>
      <c r="BB191" s="313"/>
      <c r="BC191" s="313"/>
      <c r="BD191" s="313"/>
      <c r="BE191" s="313"/>
      <c r="BF191" s="313"/>
      <c r="BG191" s="313"/>
      <c r="BH191" s="313"/>
      <c r="BI191" s="313"/>
      <c r="BJ191" s="313"/>
      <c r="BK191" s="313"/>
      <c r="BL191" s="313"/>
      <c r="BM191" s="313"/>
      <c r="BN191" s="313"/>
      <c r="BO191" s="313"/>
      <c r="BP191" s="313"/>
      <c r="BQ191" s="313"/>
      <c r="BR191" s="313"/>
      <c r="BS191" s="313"/>
      <c r="BT191" s="313"/>
      <c r="BU191" s="313"/>
      <c r="BV191" s="313"/>
      <c r="BW191" s="313"/>
      <c r="BX191" s="313"/>
      <c r="BY191" s="313"/>
      <c r="BZ191" s="313"/>
      <c r="CA191" s="313"/>
      <c r="CB191" s="313"/>
      <c r="CC191" s="313"/>
      <c r="CD191" s="313"/>
      <c r="CE191" s="313"/>
      <c r="CF191" s="313"/>
      <c r="CG191" s="320"/>
    </row>
    <row r="192" spans="1:85" ht="21" customHeight="1" x14ac:dyDescent="0.35">
      <c r="A192" s="316"/>
      <c r="B192" s="327" t="s">
        <v>642</v>
      </c>
      <c r="C192" s="318"/>
      <c r="D192" s="313"/>
      <c r="E192" s="313"/>
      <c r="F192" s="313"/>
      <c r="G192" s="313"/>
      <c r="H192" s="313"/>
      <c r="I192" s="313"/>
      <c r="J192" s="313"/>
      <c r="K192" s="313"/>
      <c r="L192" s="313"/>
      <c r="M192" s="313"/>
      <c r="N192" s="313"/>
      <c r="O192" s="313"/>
      <c r="P192" s="313"/>
      <c r="Q192" s="313"/>
      <c r="R192" s="313"/>
      <c r="S192" s="313"/>
      <c r="T192" s="313"/>
      <c r="U192" s="313"/>
      <c r="V192" s="313"/>
      <c r="W192" s="313"/>
      <c r="X192" s="313"/>
      <c r="Y192" s="313"/>
      <c r="Z192" s="313"/>
      <c r="AA192" s="313"/>
      <c r="AB192" s="313"/>
      <c r="AC192" s="313"/>
      <c r="AD192" s="313"/>
      <c r="AE192" s="313"/>
      <c r="AF192" s="313"/>
      <c r="AG192" s="313"/>
      <c r="AH192" s="313"/>
      <c r="AI192" s="313"/>
      <c r="AJ192" s="313"/>
      <c r="AK192" s="313"/>
      <c r="AL192" s="313"/>
      <c r="AM192" s="313"/>
      <c r="AN192" s="313"/>
      <c r="AO192" s="313"/>
      <c r="AP192" s="313"/>
      <c r="AQ192" s="313"/>
      <c r="AR192" s="313"/>
      <c r="AS192" s="313"/>
      <c r="AT192" s="313"/>
      <c r="AU192" s="313"/>
      <c r="AV192" s="313"/>
      <c r="AW192" s="313"/>
      <c r="AX192" s="313"/>
      <c r="AY192" s="313"/>
      <c r="AZ192" s="313"/>
      <c r="BA192" s="313"/>
      <c r="BB192" s="313"/>
      <c r="BC192" s="313"/>
      <c r="BD192" s="313"/>
      <c r="BE192" s="313"/>
      <c r="BF192" s="313">
        <f t="shared" ref="BF192:CG192" si="35">SUM(BF193)</f>
        <v>108</v>
      </c>
      <c r="BG192" s="313">
        <f t="shared" si="35"/>
        <v>158</v>
      </c>
      <c r="BH192" s="313">
        <f t="shared" si="35"/>
        <v>209</v>
      </c>
      <c r="BI192" s="313">
        <f t="shared" si="35"/>
        <v>248</v>
      </c>
      <c r="BJ192" s="313">
        <f t="shared" si="35"/>
        <v>282</v>
      </c>
      <c r="BK192" s="313">
        <f t="shared" si="35"/>
        <v>315</v>
      </c>
      <c r="BL192" s="313">
        <f t="shared" si="35"/>
        <v>344</v>
      </c>
      <c r="BM192" s="313">
        <f t="shared" si="35"/>
        <v>366</v>
      </c>
      <c r="BN192" s="313">
        <f t="shared" si="35"/>
        <v>374</v>
      </c>
      <c r="BO192" s="313">
        <f t="shared" si="35"/>
        <v>372</v>
      </c>
      <c r="BP192" s="313">
        <f t="shared" si="35"/>
        <v>362</v>
      </c>
      <c r="BQ192" s="313">
        <f t="shared" si="35"/>
        <v>355</v>
      </c>
      <c r="BR192" s="313">
        <f t="shared" si="35"/>
        <v>339</v>
      </c>
      <c r="BS192" s="313">
        <f t="shared" si="35"/>
        <v>339</v>
      </c>
      <c r="BT192" s="313">
        <f t="shared" si="35"/>
        <v>328</v>
      </c>
      <c r="BU192" s="313">
        <f t="shared" si="35"/>
        <v>324</v>
      </c>
      <c r="BV192" s="313">
        <f t="shared" si="35"/>
        <v>289</v>
      </c>
      <c r="BW192" s="313">
        <f t="shared" si="35"/>
        <v>304</v>
      </c>
      <c r="BX192" s="313">
        <f t="shared" si="35"/>
        <v>282</v>
      </c>
      <c r="BY192" s="313">
        <f t="shared" si="35"/>
        <v>276</v>
      </c>
      <c r="BZ192" s="313">
        <f t="shared" si="35"/>
        <v>279</v>
      </c>
      <c r="CA192" s="313">
        <f t="shared" si="35"/>
        <v>285</v>
      </c>
      <c r="CB192" s="313">
        <f t="shared" si="35"/>
        <v>293</v>
      </c>
      <c r="CC192" s="313">
        <f t="shared" si="35"/>
        <v>299</v>
      </c>
      <c r="CD192" s="313">
        <f t="shared" si="35"/>
        <v>292</v>
      </c>
      <c r="CE192" s="313">
        <f t="shared" si="35"/>
        <v>267</v>
      </c>
      <c r="CF192" s="313">
        <f t="shared" si="35"/>
        <v>252</v>
      </c>
      <c r="CG192" s="320">
        <f t="shared" si="35"/>
        <v>246</v>
      </c>
    </row>
    <row r="193" spans="1:85" ht="15.5" x14ac:dyDescent="0.35">
      <c r="A193" s="316"/>
      <c r="B193" s="325" t="s">
        <v>381</v>
      </c>
      <c r="C193" s="318"/>
      <c r="D193" s="313"/>
      <c r="E193" s="313"/>
      <c r="F193" s="313"/>
      <c r="G193" s="313"/>
      <c r="H193" s="313"/>
      <c r="I193" s="313"/>
      <c r="J193" s="313"/>
      <c r="K193" s="313"/>
      <c r="L193" s="313"/>
      <c r="M193" s="313"/>
      <c r="N193" s="313"/>
      <c r="O193" s="313"/>
      <c r="P193" s="313"/>
      <c r="Q193" s="313"/>
      <c r="R193" s="313"/>
      <c r="S193" s="313"/>
      <c r="T193" s="313"/>
      <c r="U193" s="313"/>
      <c r="V193" s="313"/>
      <c r="W193" s="313"/>
      <c r="X193" s="313"/>
      <c r="Y193" s="313"/>
      <c r="Z193" s="313"/>
      <c r="AA193" s="313"/>
      <c r="AB193" s="313"/>
      <c r="AC193" s="313"/>
      <c r="AD193" s="313"/>
      <c r="AE193" s="313"/>
      <c r="AF193" s="313"/>
      <c r="AG193" s="313"/>
      <c r="AH193" s="313"/>
      <c r="AI193" s="313"/>
      <c r="AJ193" s="313"/>
      <c r="AK193" s="313"/>
      <c r="AL193" s="313"/>
      <c r="AM193" s="313"/>
      <c r="AN193" s="313"/>
      <c r="AO193" s="313"/>
      <c r="AP193" s="313"/>
      <c r="AQ193" s="313"/>
      <c r="AR193" s="313"/>
      <c r="AS193" s="313"/>
      <c r="AT193" s="313"/>
      <c r="AU193" s="313"/>
      <c r="AV193" s="313"/>
      <c r="AW193" s="313"/>
      <c r="AX193" s="313"/>
      <c r="AY193" s="313"/>
      <c r="AZ193" s="313"/>
      <c r="BA193" s="313"/>
      <c r="BB193" s="313"/>
      <c r="BC193" s="313"/>
      <c r="BD193" s="313"/>
      <c r="BE193" s="313"/>
      <c r="BF193" s="313">
        <v>108</v>
      </c>
      <c r="BG193" s="313">
        <v>158</v>
      </c>
      <c r="BH193" s="313">
        <v>209</v>
      </c>
      <c r="BI193" s="313">
        <v>248</v>
      </c>
      <c r="BJ193" s="313">
        <v>282</v>
      </c>
      <c r="BK193" s="313">
        <v>315</v>
      </c>
      <c r="BL193" s="313">
        <v>344</v>
      </c>
      <c r="BM193" s="313">
        <v>366</v>
      </c>
      <c r="BN193" s="313">
        <v>374</v>
      </c>
      <c r="BO193" s="313">
        <v>372</v>
      </c>
      <c r="BP193" s="313">
        <v>362</v>
      </c>
      <c r="BQ193" s="313">
        <v>355</v>
      </c>
      <c r="BR193" s="313">
        <v>339</v>
      </c>
      <c r="BS193" s="313">
        <v>339</v>
      </c>
      <c r="BT193" s="313">
        <v>328</v>
      </c>
      <c r="BU193" s="313">
        <v>324</v>
      </c>
      <c r="BV193" s="313">
        <v>289</v>
      </c>
      <c r="BW193" s="313">
        <v>304</v>
      </c>
      <c r="BX193" s="313">
        <v>282</v>
      </c>
      <c r="BY193" s="313">
        <v>276</v>
      </c>
      <c r="BZ193" s="313">
        <v>279</v>
      </c>
      <c r="CA193" s="313">
        <v>285</v>
      </c>
      <c r="CB193" s="313">
        <v>293</v>
      </c>
      <c r="CC193" s="313">
        <v>299</v>
      </c>
      <c r="CD193" s="313">
        <v>292</v>
      </c>
      <c r="CE193" s="313">
        <v>267</v>
      </c>
      <c r="CF193" s="313">
        <v>252</v>
      </c>
      <c r="CG193" s="320">
        <v>246</v>
      </c>
    </row>
    <row r="194" spans="1:85" ht="15.5" x14ac:dyDescent="0.35">
      <c r="A194" s="316"/>
      <c r="B194" s="291" t="s">
        <v>469</v>
      </c>
      <c r="C194" s="318"/>
      <c r="D194" s="313"/>
      <c r="E194" s="313"/>
      <c r="F194" s="313"/>
      <c r="G194" s="313"/>
      <c r="H194" s="313"/>
      <c r="I194" s="313"/>
      <c r="J194" s="313"/>
      <c r="K194" s="313"/>
      <c r="L194" s="313"/>
      <c r="M194" s="313"/>
      <c r="N194" s="313"/>
      <c r="O194" s="313"/>
      <c r="P194" s="313"/>
      <c r="Q194" s="313"/>
      <c r="R194" s="313"/>
      <c r="S194" s="313"/>
      <c r="T194" s="313"/>
      <c r="U194" s="313"/>
      <c r="V194" s="313"/>
      <c r="W194" s="313"/>
      <c r="X194" s="313"/>
      <c r="Y194" s="313"/>
      <c r="Z194" s="313"/>
      <c r="AA194" s="313"/>
      <c r="AB194" s="313"/>
      <c r="AC194" s="313"/>
      <c r="AD194" s="313"/>
      <c r="AE194" s="313"/>
      <c r="AF194" s="313"/>
      <c r="AG194" s="313"/>
      <c r="AH194" s="313"/>
      <c r="AI194" s="313"/>
      <c r="AJ194" s="313"/>
      <c r="AK194" s="313"/>
      <c r="AL194" s="313"/>
      <c r="AM194" s="313"/>
      <c r="AN194" s="313"/>
      <c r="AO194" s="313"/>
      <c r="AP194" s="313"/>
      <c r="AQ194" s="313"/>
      <c r="AR194" s="313"/>
      <c r="AS194" s="313"/>
      <c r="AT194" s="313"/>
      <c r="AU194" s="313"/>
      <c r="AV194" s="313"/>
      <c r="AW194" s="313"/>
      <c r="AX194" s="313"/>
      <c r="AY194" s="313"/>
      <c r="AZ194" s="313"/>
      <c r="BA194" s="313"/>
      <c r="BB194" s="313"/>
      <c r="BC194" s="313"/>
      <c r="BD194" s="313"/>
      <c r="BE194" s="313"/>
      <c r="BF194" s="313">
        <v>0</v>
      </c>
      <c r="BG194" s="313">
        <v>18</v>
      </c>
      <c r="BH194" s="313">
        <v>20</v>
      </c>
      <c r="BI194" s="313">
        <v>22</v>
      </c>
      <c r="BJ194" s="313">
        <v>24</v>
      </c>
      <c r="BK194" s="313">
        <v>26</v>
      </c>
      <c r="BL194" s="313">
        <v>28</v>
      </c>
      <c r="BM194" s="313">
        <v>28</v>
      </c>
      <c r="BN194" s="313">
        <v>28</v>
      </c>
      <c r="BO194" s="313">
        <v>24</v>
      </c>
      <c r="BP194" s="313">
        <v>21</v>
      </c>
      <c r="BQ194" s="313">
        <v>21</v>
      </c>
      <c r="BR194" s="313">
        <v>19</v>
      </c>
      <c r="BS194" s="313">
        <v>18</v>
      </c>
      <c r="BT194" s="313">
        <v>17</v>
      </c>
      <c r="BU194" s="313">
        <v>16</v>
      </c>
      <c r="BV194" s="313">
        <v>11</v>
      </c>
      <c r="BW194" s="313">
        <v>11</v>
      </c>
      <c r="BX194" s="313">
        <v>11</v>
      </c>
      <c r="BY194" s="313">
        <v>11</v>
      </c>
      <c r="BZ194" s="313">
        <v>10</v>
      </c>
      <c r="CA194" s="313">
        <v>10</v>
      </c>
      <c r="CB194" s="313">
        <v>10</v>
      </c>
      <c r="CC194" s="313">
        <v>11</v>
      </c>
      <c r="CD194" s="313">
        <v>11</v>
      </c>
      <c r="CE194" s="313">
        <v>11</v>
      </c>
      <c r="CF194" s="313">
        <v>11</v>
      </c>
      <c r="CG194" s="320">
        <v>11</v>
      </c>
    </row>
    <row r="195" spans="1:85" ht="15.5" x14ac:dyDescent="0.35">
      <c r="A195" s="316"/>
      <c r="B195" s="291" t="s">
        <v>470</v>
      </c>
      <c r="C195" s="318"/>
      <c r="D195" s="313"/>
      <c r="E195" s="313"/>
      <c r="F195" s="313"/>
      <c r="G195" s="313"/>
      <c r="H195" s="313"/>
      <c r="I195" s="313"/>
      <c r="J195" s="313"/>
      <c r="K195" s="313"/>
      <c r="L195" s="313"/>
      <c r="M195" s="313"/>
      <c r="N195" s="313"/>
      <c r="O195" s="313"/>
      <c r="P195" s="313"/>
      <c r="Q195" s="313"/>
      <c r="R195" s="313"/>
      <c r="S195" s="313"/>
      <c r="T195" s="313"/>
      <c r="U195" s="313"/>
      <c r="V195" s="313"/>
      <c r="W195" s="313"/>
      <c r="X195" s="313"/>
      <c r="Y195" s="313"/>
      <c r="Z195" s="313"/>
      <c r="AA195" s="313"/>
      <c r="AB195" s="313"/>
      <c r="AC195" s="313"/>
      <c r="AD195" s="313"/>
      <c r="AE195" s="313"/>
      <c r="AF195" s="313"/>
      <c r="AG195" s="313"/>
      <c r="AH195" s="313"/>
      <c r="AI195" s="313"/>
      <c r="AJ195" s="313"/>
      <c r="AK195" s="313"/>
      <c r="AL195" s="313"/>
      <c r="AM195" s="313"/>
      <c r="AN195" s="313"/>
      <c r="AO195" s="313"/>
      <c r="AP195" s="313"/>
      <c r="AQ195" s="313"/>
      <c r="AR195" s="313"/>
      <c r="AS195" s="313"/>
      <c r="AT195" s="313"/>
      <c r="AU195" s="313"/>
      <c r="AV195" s="313"/>
      <c r="AW195" s="313"/>
      <c r="AX195" s="313"/>
      <c r="AY195" s="313"/>
      <c r="AZ195" s="313"/>
      <c r="BA195" s="313"/>
      <c r="BB195" s="313"/>
      <c r="BC195" s="313"/>
      <c r="BD195" s="313"/>
      <c r="BE195" s="313"/>
      <c r="BF195" s="313">
        <v>0</v>
      </c>
      <c r="BG195" s="313">
        <v>140</v>
      </c>
      <c r="BH195" s="313">
        <v>189</v>
      </c>
      <c r="BI195" s="313">
        <v>226</v>
      </c>
      <c r="BJ195" s="313">
        <v>258</v>
      </c>
      <c r="BK195" s="313">
        <v>289</v>
      </c>
      <c r="BL195" s="313">
        <v>317</v>
      </c>
      <c r="BM195" s="313">
        <v>338</v>
      </c>
      <c r="BN195" s="313">
        <v>347</v>
      </c>
      <c r="BO195" s="313">
        <v>348</v>
      </c>
      <c r="BP195" s="313">
        <v>342</v>
      </c>
      <c r="BQ195" s="313">
        <v>334</v>
      </c>
      <c r="BR195" s="313">
        <v>320</v>
      </c>
      <c r="BS195" s="313">
        <v>321</v>
      </c>
      <c r="BT195" s="313">
        <v>310</v>
      </c>
      <c r="BU195" s="313">
        <v>308</v>
      </c>
      <c r="BV195" s="313">
        <v>278</v>
      </c>
      <c r="BW195" s="313">
        <v>293</v>
      </c>
      <c r="BX195" s="313">
        <v>271</v>
      </c>
      <c r="BY195" s="313">
        <v>265</v>
      </c>
      <c r="BZ195" s="313">
        <v>269</v>
      </c>
      <c r="CA195" s="313">
        <v>275</v>
      </c>
      <c r="CB195" s="313">
        <v>283</v>
      </c>
      <c r="CC195" s="313">
        <v>288</v>
      </c>
      <c r="CD195" s="313">
        <v>280</v>
      </c>
      <c r="CE195" s="313">
        <v>256</v>
      </c>
      <c r="CF195" s="313">
        <v>241</v>
      </c>
      <c r="CG195" s="320">
        <v>235</v>
      </c>
    </row>
    <row r="196" spans="1:85" ht="32.5" customHeight="1" x14ac:dyDescent="0.35">
      <c r="A196" s="316"/>
      <c r="B196" s="286" t="s">
        <v>652</v>
      </c>
      <c r="C196" s="318"/>
      <c r="D196" s="313"/>
      <c r="E196" s="313"/>
      <c r="F196" s="313"/>
      <c r="G196" s="313"/>
      <c r="H196" s="313"/>
      <c r="I196" s="313"/>
      <c r="J196" s="313"/>
      <c r="K196" s="313"/>
      <c r="L196" s="313"/>
      <c r="M196" s="313"/>
      <c r="N196" s="313"/>
      <c r="O196" s="313"/>
      <c r="P196" s="313"/>
      <c r="Q196" s="313"/>
      <c r="R196" s="313"/>
      <c r="S196" s="313"/>
      <c r="T196" s="313"/>
      <c r="U196" s="313"/>
      <c r="V196" s="313"/>
      <c r="W196" s="313"/>
      <c r="X196" s="313"/>
      <c r="Y196" s="313"/>
      <c r="Z196" s="313"/>
      <c r="AA196" s="313"/>
      <c r="AB196" s="313"/>
      <c r="AC196" s="313"/>
      <c r="AD196" s="313"/>
      <c r="AE196" s="313"/>
      <c r="AF196" s="313"/>
      <c r="AG196" s="313"/>
      <c r="AH196" s="313"/>
      <c r="AI196" s="313"/>
      <c r="AJ196" s="313"/>
      <c r="AK196" s="313"/>
      <c r="AL196" s="313"/>
      <c r="AM196" s="313"/>
      <c r="AN196" s="313"/>
      <c r="AO196" s="313"/>
      <c r="AP196" s="313"/>
      <c r="AQ196" s="313"/>
      <c r="AR196" s="313"/>
      <c r="AS196" s="313"/>
      <c r="AT196" s="313"/>
      <c r="AU196" s="313"/>
      <c r="AV196" s="313"/>
      <c r="AW196" s="313"/>
      <c r="AX196" s="313"/>
      <c r="AY196" s="313"/>
      <c r="AZ196" s="313"/>
      <c r="BA196" s="313"/>
      <c r="BB196" s="313"/>
      <c r="BC196" s="313"/>
      <c r="BD196" s="313"/>
      <c r="BE196" s="313"/>
      <c r="BF196" s="313"/>
      <c r="BG196" s="313"/>
      <c r="BH196" s="313"/>
      <c r="BI196" s="313"/>
      <c r="BJ196" s="313"/>
      <c r="BK196" s="313"/>
      <c r="BL196" s="313"/>
      <c r="BM196" s="313"/>
      <c r="BN196" s="313"/>
      <c r="BO196" s="313"/>
      <c r="BP196" s="313"/>
      <c r="BQ196" s="313"/>
      <c r="BR196" s="313"/>
      <c r="BS196" s="313"/>
      <c r="BT196" s="313"/>
      <c r="BU196" s="313"/>
      <c r="BV196" s="313"/>
      <c r="BW196" s="313"/>
      <c r="BX196" s="313"/>
      <c r="BY196" s="313"/>
      <c r="BZ196" s="313"/>
      <c r="CA196" s="313"/>
      <c r="CB196" s="313"/>
      <c r="CC196" s="313"/>
      <c r="CD196" s="313"/>
      <c r="CE196" s="313"/>
      <c r="CF196" s="313"/>
      <c r="CG196" s="320"/>
    </row>
    <row r="197" spans="1:85" ht="32.15" customHeight="1" x14ac:dyDescent="0.35">
      <c r="A197" s="316"/>
      <c r="B197" s="311" t="s">
        <v>650</v>
      </c>
      <c r="C197" s="318"/>
      <c r="D197" s="313"/>
      <c r="E197" s="313"/>
      <c r="F197" s="313"/>
      <c r="G197" s="313"/>
      <c r="H197" s="313"/>
      <c r="I197" s="313"/>
      <c r="J197" s="313"/>
      <c r="K197" s="313"/>
      <c r="L197" s="313"/>
      <c r="M197" s="313"/>
      <c r="N197" s="313"/>
      <c r="O197" s="313"/>
      <c r="P197" s="313"/>
      <c r="Q197" s="313"/>
      <c r="R197" s="313"/>
      <c r="S197" s="313"/>
      <c r="T197" s="313"/>
      <c r="U197" s="313"/>
      <c r="V197" s="313"/>
      <c r="W197" s="313"/>
      <c r="X197" s="313"/>
      <c r="Y197" s="313"/>
      <c r="Z197" s="313"/>
      <c r="AA197" s="313"/>
      <c r="AB197" s="313"/>
      <c r="AC197" s="313"/>
      <c r="AD197" s="313"/>
      <c r="AE197" s="313"/>
      <c r="AF197" s="313"/>
      <c r="AG197" s="313"/>
      <c r="AH197" s="313"/>
      <c r="AI197" s="313"/>
      <c r="AJ197" s="313"/>
      <c r="AK197" s="313"/>
      <c r="AL197" s="313"/>
      <c r="AM197" s="313"/>
      <c r="AN197" s="313"/>
      <c r="AO197" s="313"/>
      <c r="AP197" s="313"/>
      <c r="AQ197" s="313"/>
      <c r="AR197" s="313"/>
      <c r="AS197" s="313"/>
      <c r="AT197" s="313"/>
      <c r="AU197" s="313"/>
      <c r="AV197" s="313"/>
      <c r="AW197" s="313"/>
      <c r="AX197" s="313"/>
      <c r="AY197" s="313"/>
      <c r="AZ197" s="313"/>
      <c r="BA197" s="313"/>
      <c r="BB197" s="313"/>
      <c r="BC197" s="313"/>
      <c r="BD197" s="313"/>
      <c r="BE197" s="313"/>
      <c r="BF197" s="313"/>
      <c r="BG197" s="313"/>
      <c r="BH197" s="313"/>
      <c r="BI197" s="313"/>
      <c r="BJ197" s="313"/>
      <c r="BK197" s="313"/>
      <c r="BL197" s="313"/>
      <c r="BM197" s="313"/>
      <c r="BN197" s="313"/>
      <c r="BO197" s="313"/>
      <c r="BP197" s="313"/>
      <c r="BQ197" s="313"/>
      <c r="BR197" s="313"/>
      <c r="BS197" s="313"/>
      <c r="BT197" s="313"/>
      <c r="BU197" s="313"/>
      <c r="BV197" s="313"/>
      <c r="BW197" s="313"/>
      <c r="BX197" s="313"/>
      <c r="BY197" s="313"/>
      <c r="BZ197" s="313"/>
      <c r="CA197" s="313"/>
      <c r="CB197" s="313"/>
      <c r="CC197" s="313"/>
      <c r="CD197" s="313"/>
      <c r="CE197" s="313"/>
      <c r="CF197" s="313"/>
      <c r="CG197" s="320"/>
    </row>
    <row r="198" spans="1:85" ht="21" customHeight="1" x14ac:dyDescent="0.35">
      <c r="A198" s="316"/>
      <c r="B198" s="327" t="s">
        <v>644</v>
      </c>
      <c r="C198" s="318"/>
      <c r="D198" s="313"/>
      <c r="E198" s="313"/>
      <c r="F198" s="313"/>
      <c r="G198" s="313"/>
      <c r="H198" s="313"/>
      <c r="I198" s="313"/>
      <c r="J198" s="313"/>
      <c r="K198" s="313"/>
      <c r="L198" s="313"/>
      <c r="M198" s="313"/>
      <c r="N198" s="313"/>
      <c r="O198" s="313"/>
      <c r="P198" s="313"/>
      <c r="Q198" s="313"/>
      <c r="R198" s="313"/>
      <c r="S198" s="313"/>
      <c r="T198" s="313"/>
      <c r="U198" s="313"/>
      <c r="V198" s="313"/>
      <c r="W198" s="313"/>
      <c r="X198" s="313"/>
      <c r="Y198" s="313"/>
      <c r="Z198" s="313"/>
      <c r="AA198" s="313"/>
      <c r="AB198" s="313"/>
      <c r="AC198" s="313"/>
      <c r="AD198" s="313"/>
      <c r="AE198" s="313"/>
      <c r="AF198" s="313"/>
      <c r="AG198" s="313"/>
      <c r="AH198" s="313"/>
      <c r="AI198" s="313"/>
      <c r="AJ198" s="313"/>
      <c r="AK198" s="313"/>
      <c r="AL198" s="313"/>
      <c r="AM198" s="313"/>
      <c r="AN198" s="313"/>
      <c r="AO198" s="313"/>
      <c r="AP198" s="313"/>
      <c r="AQ198" s="313"/>
      <c r="AR198" s="313"/>
      <c r="AS198" s="313"/>
      <c r="AT198" s="313"/>
      <c r="AU198" s="313"/>
      <c r="AV198" s="313"/>
      <c r="AW198" s="313"/>
      <c r="AX198" s="313"/>
      <c r="AY198" s="313"/>
      <c r="AZ198" s="313"/>
      <c r="BA198" s="313"/>
      <c r="BB198" s="313"/>
      <c r="BC198" s="313"/>
      <c r="BD198" s="313"/>
      <c r="BE198" s="313"/>
      <c r="BF198" s="313">
        <f t="shared" ref="BF198:CE198" si="36">SUM(BF199:BF200)</f>
        <v>0</v>
      </c>
      <c r="BG198" s="313">
        <f t="shared" si="36"/>
        <v>0</v>
      </c>
      <c r="BH198" s="313">
        <f t="shared" si="36"/>
        <v>0</v>
      </c>
      <c r="BI198" s="313">
        <f t="shared" si="36"/>
        <v>0</v>
      </c>
      <c r="BJ198" s="313">
        <f t="shared" si="36"/>
        <v>0</v>
      </c>
      <c r="BK198" s="313">
        <f t="shared" si="36"/>
        <v>0</v>
      </c>
      <c r="BL198" s="313">
        <f t="shared" si="36"/>
        <v>0</v>
      </c>
      <c r="BM198" s="313">
        <f t="shared" si="36"/>
        <v>23</v>
      </c>
      <c r="BN198" s="313">
        <f t="shared" si="36"/>
        <v>23</v>
      </c>
      <c r="BO198" s="313">
        <f t="shared" si="36"/>
        <v>19</v>
      </c>
      <c r="BP198" s="313">
        <f t="shared" si="36"/>
        <v>19</v>
      </c>
      <c r="BQ198" s="313">
        <f t="shared" si="36"/>
        <v>22</v>
      </c>
      <c r="BR198" s="313">
        <f t="shared" si="36"/>
        <v>21</v>
      </c>
      <c r="BS198" s="313">
        <f t="shared" si="36"/>
        <v>21</v>
      </c>
      <c r="BT198" s="313">
        <f t="shared" si="36"/>
        <v>21</v>
      </c>
      <c r="BU198" s="313">
        <f t="shared" si="36"/>
        <v>21</v>
      </c>
      <c r="BV198" s="313">
        <f t="shared" si="36"/>
        <v>24</v>
      </c>
      <c r="BW198" s="313">
        <f t="shared" si="36"/>
        <v>26</v>
      </c>
      <c r="BX198" s="313">
        <f t="shared" si="36"/>
        <v>22</v>
      </c>
      <c r="BY198" s="313">
        <f t="shared" si="36"/>
        <v>23</v>
      </c>
      <c r="BZ198" s="313">
        <f t="shared" si="36"/>
        <v>26</v>
      </c>
      <c r="CA198" s="313">
        <f t="shared" si="36"/>
        <v>39</v>
      </c>
      <c r="CB198" s="313">
        <f t="shared" si="36"/>
        <v>47</v>
      </c>
      <c r="CC198" s="313">
        <f t="shared" si="36"/>
        <v>55</v>
      </c>
      <c r="CD198" s="313">
        <f t="shared" si="36"/>
        <v>62</v>
      </c>
      <c r="CE198" s="313">
        <f t="shared" si="36"/>
        <v>70</v>
      </c>
      <c r="CF198" s="313">
        <f>SUM(CF199:CF200)</f>
        <v>79</v>
      </c>
      <c r="CG198" s="320">
        <f>SUM(CG199:CG200)</f>
        <v>87</v>
      </c>
    </row>
    <row r="199" spans="1:85" ht="15.5" x14ac:dyDescent="0.35">
      <c r="A199" s="316"/>
      <c r="B199" s="325" t="s">
        <v>375</v>
      </c>
      <c r="C199" s="318"/>
      <c r="D199" s="313"/>
      <c r="E199" s="313"/>
      <c r="F199" s="313"/>
      <c r="G199" s="313"/>
      <c r="H199" s="313"/>
      <c r="I199" s="313"/>
      <c r="J199" s="313"/>
      <c r="K199" s="313"/>
      <c r="L199" s="313"/>
      <c r="M199" s="313"/>
      <c r="N199" s="313"/>
      <c r="O199" s="313"/>
      <c r="P199" s="313"/>
      <c r="Q199" s="313"/>
      <c r="R199" s="313"/>
      <c r="S199" s="313"/>
      <c r="T199" s="313"/>
      <c r="U199" s="313"/>
      <c r="V199" s="313"/>
      <c r="W199" s="313"/>
      <c r="X199" s="313"/>
      <c r="Y199" s="313"/>
      <c r="Z199" s="313"/>
      <c r="AA199" s="313"/>
      <c r="AB199" s="313"/>
      <c r="AC199" s="313"/>
      <c r="AD199" s="313"/>
      <c r="AE199" s="313"/>
      <c r="AF199" s="313"/>
      <c r="AG199" s="313"/>
      <c r="AH199" s="313"/>
      <c r="AI199" s="313"/>
      <c r="AJ199" s="313"/>
      <c r="AK199" s="313"/>
      <c r="AL199" s="313"/>
      <c r="AM199" s="313"/>
      <c r="AN199" s="313"/>
      <c r="AO199" s="313"/>
      <c r="AP199" s="313"/>
      <c r="AQ199" s="313"/>
      <c r="AR199" s="313"/>
      <c r="AS199" s="313"/>
      <c r="AT199" s="313"/>
      <c r="AU199" s="313"/>
      <c r="AV199" s="313"/>
      <c r="AW199" s="313"/>
      <c r="AX199" s="313"/>
      <c r="AY199" s="313"/>
      <c r="AZ199" s="313"/>
      <c r="BA199" s="313"/>
      <c r="BB199" s="313"/>
      <c r="BC199" s="313"/>
      <c r="BD199" s="313"/>
      <c r="BE199" s="313"/>
      <c r="BF199" s="313">
        <v>0</v>
      </c>
      <c r="BG199" s="313">
        <v>0</v>
      </c>
      <c r="BH199" s="313">
        <v>0</v>
      </c>
      <c r="BI199" s="313">
        <v>0</v>
      </c>
      <c r="BJ199" s="313">
        <v>0</v>
      </c>
      <c r="BK199" s="313">
        <v>0</v>
      </c>
      <c r="BL199" s="313">
        <v>0</v>
      </c>
      <c r="BM199" s="313">
        <v>23</v>
      </c>
      <c r="BN199" s="313">
        <v>23</v>
      </c>
      <c r="BO199" s="313">
        <v>19</v>
      </c>
      <c r="BP199" s="313">
        <v>19</v>
      </c>
      <c r="BQ199" s="313">
        <v>21</v>
      </c>
      <c r="BR199" s="313">
        <v>20</v>
      </c>
      <c r="BS199" s="313">
        <v>20</v>
      </c>
      <c r="BT199" s="313">
        <v>20</v>
      </c>
      <c r="BU199" s="313">
        <v>20</v>
      </c>
      <c r="BV199" s="313">
        <v>23</v>
      </c>
      <c r="BW199" s="313">
        <v>25</v>
      </c>
      <c r="BX199" s="313">
        <v>21</v>
      </c>
      <c r="BY199" s="313">
        <v>22</v>
      </c>
      <c r="BZ199" s="313">
        <v>25</v>
      </c>
      <c r="CA199" s="313">
        <v>37</v>
      </c>
      <c r="CB199" s="313">
        <v>45</v>
      </c>
      <c r="CC199" s="313">
        <v>53</v>
      </c>
      <c r="CD199" s="313">
        <v>60</v>
      </c>
      <c r="CE199" s="313">
        <v>68</v>
      </c>
      <c r="CF199" s="313">
        <v>76</v>
      </c>
      <c r="CG199" s="320">
        <v>84</v>
      </c>
    </row>
    <row r="200" spans="1:85" ht="15.5" x14ac:dyDescent="0.35">
      <c r="A200" s="316"/>
      <c r="B200" s="325" t="s">
        <v>377</v>
      </c>
      <c r="C200" s="318"/>
      <c r="D200" s="313"/>
      <c r="E200" s="313"/>
      <c r="F200" s="313"/>
      <c r="G200" s="313"/>
      <c r="H200" s="313"/>
      <c r="I200" s="313"/>
      <c r="J200" s="313"/>
      <c r="K200" s="313"/>
      <c r="L200" s="313"/>
      <c r="M200" s="313"/>
      <c r="N200" s="313"/>
      <c r="O200" s="313"/>
      <c r="P200" s="313"/>
      <c r="Q200" s="313"/>
      <c r="R200" s="313"/>
      <c r="S200" s="313"/>
      <c r="T200" s="313"/>
      <c r="U200" s="313"/>
      <c r="V200" s="313"/>
      <c r="W200" s="313"/>
      <c r="X200" s="313"/>
      <c r="Y200" s="313"/>
      <c r="Z200" s="313"/>
      <c r="AA200" s="313"/>
      <c r="AB200" s="313"/>
      <c r="AC200" s="313"/>
      <c r="AD200" s="313"/>
      <c r="AE200" s="313"/>
      <c r="AF200" s="313"/>
      <c r="AG200" s="313"/>
      <c r="AH200" s="313"/>
      <c r="AI200" s="313"/>
      <c r="AJ200" s="313"/>
      <c r="AK200" s="313"/>
      <c r="AL200" s="313"/>
      <c r="AM200" s="313"/>
      <c r="AN200" s="313"/>
      <c r="AO200" s="313"/>
      <c r="AP200" s="313"/>
      <c r="AQ200" s="313"/>
      <c r="AR200" s="313"/>
      <c r="AS200" s="313"/>
      <c r="AT200" s="313"/>
      <c r="AU200" s="313"/>
      <c r="AV200" s="313"/>
      <c r="AW200" s="313"/>
      <c r="AX200" s="313"/>
      <c r="AY200" s="313"/>
      <c r="AZ200" s="313"/>
      <c r="BA200" s="313"/>
      <c r="BB200" s="313"/>
      <c r="BC200" s="313"/>
      <c r="BD200" s="313"/>
      <c r="BE200" s="313"/>
      <c r="BF200" s="313">
        <v>0</v>
      </c>
      <c r="BG200" s="313">
        <v>0</v>
      </c>
      <c r="BH200" s="313">
        <v>0</v>
      </c>
      <c r="BI200" s="313">
        <v>0</v>
      </c>
      <c r="BJ200" s="313">
        <v>0</v>
      </c>
      <c r="BK200" s="313">
        <v>0</v>
      </c>
      <c r="BL200" s="313">
        <v>0</v>
      </c>
      <c r="BM200" s="313">
        <v>0</v>
      </c>
      <c r="BN200" s="313">
        <v>0</v>
      </c>
      <c r="BO200" s="313">
        <v>0</v>
      </c>
      <c r="BP200" s="313">
        <v>0</v>
      </c>
      <c r="BQ200" s="313">
        <v>1</v>
      </c>
      <c r="BR200" s="313">
        <v>1</v>
      </c>
      <c r="BS200" s="313">
        <v>1</v>
      </c>
      <c r="BT200" s="313">
        <v>1</v>
      </c>
      <c r="BU200" s="313">
        <v>1</v>
      </c>
      <c r="BV200" s="313">
        <v>1</v>
      </c>
      <c r="BW200" s="313">
        <v>1</v>
      </c>
      <c r="BX200" s="313">
        <v>1</v>
      </c>
      <c r="BY200" s="313">
        <v>1</v>
      </c>
      <c r="BZ200" s="313">
        <v>1</v>
      </c>
      <c r="CA200" s="313">
        <v>2</v>
      </c>
      <c r="CB200" s="313">
        <v>2</v>
      </c>
      <c r="CC200" s="313">
        <v>2</v>
      </c>
      <c r="CD200" s="313">
        <v>2</v>
      </c>
      <c r="CE200" s="313">
        <v>2</v>
      </c>
      <c r="CF200" s="313">
        <v>3</v>
      </c>
      <c r="CG200" s="320">
        <v>3</v>
      </c>
    </row>
    <row r="201" spans="1:85" ht="21" customHeight="1" x14ac:dyDescent="0.35">
      <c r="A201" s="316"/>
      <c r="B201" s="327" t="s">
        <v>605</v>
      </c>
      <c r="C201" s="318"/>
      <c r="D201" s="313"/>
      <c r="E201" s="313"/>
      <c r="F201" s="313"/>
      <c r="G201" s="313"/>
      <c r="H201" s="313"/>
      <c r="I201" s="313"/>
      <c r="J201" s="313"/>
      <c r="K201" s="313"/>
      <c r="L201" s="313"/>
      <c r="M201" s="313"/>
      <c r="N201" s="313"/>
      <c r="O201" s="313"/>
      <c r="P201" s="313"/>
      <c r="Q201" s="313"/>
      <c r="R201" s="313"/>
      <c r="S201" s="313"/>
      <c r="T201" s="313"/>
      <c r="U201" s="313"/>
      <c r="V201" s="313"/>
      <c r="W201" s="313"/>
      <c r="X201" s="313"/>
      <c r="Y201" s="313"/>
      <c r="Z201" s="313"/>
      <c r="AA201" s="313"/>
      <c r="AB201" s="313"/>
      <c r="AC201" s="313"/>
      <c r="AD201" s="313"/>
      <c r="AE201" s="313"/>
      <c r="AF201" s="313"/>
      <c r="AG201" s="313"/>
      <c r="AH201" s="313"/>
      <c r="AI201" s="313"/>
      <c r="AJ201" s="313"/>
      <c r="AK201" s="313"/>
      <c r="AL201" s="313"/>
      <c r="AM201" s="313"/>
      <c r="AN201" s="313"/>
      <c r="AO201" s="313"/>
      <c r="AP201" s="313"/>
      <c r="AQ201" s="313"/>
      <c r="AR201" s="313"/>
      <c r="AS201" s="313"/>
      <c r="AT201" s="313"/>
      <c r="AU201" s="313"/>
      <c r="AV201" s="313"/>
      <c r="AW201" s="313"/>
      <c r="AX201" s="313"/>
      <c r="AY201" s="313"/>
      <c r="AZ201" s="313"/>
      <c r="BA201" s="313"/>
      <c r="BB201" s="313"/>
      <c r="BC201" s="313"/>
      <c r="BD201" s="313"/>
      <c r="BE201" s="313"/>
      <c r="BF201" s="313">
        <f t="shared" ref="BF201:CG201" si="37">SUM(BF202:BF204)</f>
        <v>0</v>
      </c>
      <c r="BG201" s="313">
        <f t="shared" si="37"/>
        <v>173</v>
      </c>
      <c r="BH201" s="313">
        <f t="shared" si="37"/>
        <v>168</v>
      </c>
      <c r="BI201" s="313">
        <f t="shared" si="37"/>
        <v>164</v>
      </c>
      <c r="BJ201" s="313">
        <f t="shared" si="37"/>
        <v>158</v>
      </c>
      <c r="BK201" s="313">
        <f t="shared" si="37"/>
        <v>152</v>
      </c>
      <c r="BL201" s="313">
        <f t="shared" si="37"/>
        <v>146</v>
      </c>
      <c r="BM201" s="313">
        <f t="shared" si="37"/>
        <v>140</v>
      </c>
      <c r="BN201" s="313">
        <f t="shared" si="37"/>
        <v>136</v>
      </c>
      <c r="BO201" s="313">
        <f t="shared" si="37"/>
        <v>130</v>
      </c>
      <c r="BP201" s="313">
        <f t="shared" si="37"/>
        <v>123</v>
      </c>
      <c r="BQ201" s="313">
        <f t="shared" si="37"/>
        <v>123</v>
      </c>
      <c r="BR201" s="313">
        <f t="shared" si="37"/>
        <v>118</v>
      </c>
      <c r="BS201" s="313">
        <f t="shared" si="37"/>
        <v>113</v>
      </c>
      <c r="BT201" s="313">
        <f t="shared" si="37"/>
        <v>108</v>
      </c>
      <c r="BU201" s="313">
        <f t="shared" si="37"/>
        <v>102</v>
      </c>
      <c r="BV201" s="313">
        <f t="shared" si="37"/>
        <v>97</v>
      </c>
      <c r="BW201" s="313">
        <f t="shared" si="37"/>
        <v>94</v>
      </c>
      <c r="BX201" s="313">
        <f t="shared" si="37"/>
        <v>89</v>
      </c>
      <c r="BY201" s="313">
        <f t="shared" si="37"/>
        <v>84</v>
      </c>
      <c r="BZ201" s="313">
        <f t="shared" si="37"/>
        <v>79</v>
      </c>
      <c r="CA201" s="313">
        <f t="shared" si="37"/>
        <v>73</v>
      </c>
      <c r="CB201" s="313">
        <f t="shared" si="37"/>
        <v>67</v>
      </c>
      <c r="CC201" s="313">
        <f t="shared" si="37"/>
        <v>62</v>
      </c>
      <c r="CD201" s="313">
        <f t="shared" si="37"/>
        <v>59</v>
      </c>
      <c r="CE201" s="313">
        <f t="shared" si="37"/>
        <v>57</v>
      </c>
      <c r="CF201" s="313">
        <f t="shared" si="37"/>
        <v>54</v>
      </c>
      <c r="CG201" s="320">
        <f t="shared" si="37"/>
        <v>49</v>
      </c>
    </row>
    <row r="202" spans="1:85" ht="15.5" x14ac:dyDescent="0.35">
      <c r="A202" s="316"/>
      <c r="B202" s="325" t="s">
        <v>645</v>
      </c>
      <c r="C202" s="318"/>
      <c r="D202" s="313"/>
      <c r="E202" s="313"/>
      <c r="F202" s="313"/>
      <c r="G202" s="313"/>
      <c r="H202" s="313"/>
      <c r="I202" s="313"/>
      <c r="J202" s="313"/>
      <c r="K202" s="313"/>
      <c r="L202" s="313"/>
      <c r="M202" s="313"/>
      <c r="N202" s="313"/>
      <c r="O202" s="313"/>
      <c r="P202" s="313"/>
      <c r="Q202" s="313"/>
      <c r="R202" s="313"/>
      <c r="S202" s="313"/>
      <c r="T202" s="313"/>
      <c r="U202" s="313"/>
      <c r="V202" s="313"/>
      <c r="W202" s="313"/>
      <c r="X202" s="313"/>
      <c r="Y202" s="313"/>
      <c r="Z202" s="313"/>
      <c r="AA202" s="313"/>
      <c r="AB202" s="313"/>
      <c r="AC202" s="313"/>
      <c r="AD202" s="313"/>
      <c r="AE202" s="313"/>
      <c r="AF202" s="313"/>
      <c r="AG202" s="313"/>
      <c r="AH202" s="313"/>
      <c r="AI202" s="313"/>
      <c r="AJ202" s="313"/>
      <c r="AK202" s="313"/>
      <c r="AL202" s="313"/>
      <c r="AM202" s="313"/>
      <c r="AN202" s="313"/>
      <c r="AO202" s="313"/>
      <c r="AP202" s="313"/>
      <c r="AQ202" s="313"/>
      <c r="AR202" s="313"/>
      <c r="AS202" s="313"/>
      <c r="AT202" s="313"/>
      <c r="AU202" s="313"/>
      <c r="AV202" s="313"/>
      <c r="AW202" s="313"/>
      <c r="AX202" s="313"/>
      <c r="AY202" s="313"/>
      <c r="AZ202" s="313"/>
      <c r="BA202" s="313"/>
      <c r="BB202" s="313"/>
      <c r="BC202" s="313"/>
      <c r="BD202" s="313"/>
      <c r="BE202" s="313"/>
      <c r="BF202" s="313">
        <v>0</v>
      </c>
      <c r="BG202" s="313">
        <v>0</v>
      </c>
      <c r="BH202" s="313">
        <v>0</v>
      </c>
      <c r="BI202" s="313">
        <v>0</v>
      </c>
      <c r="BJ202" s="313">
        <v>0</v>
      </c>
      <c r="BK202" s="313">
        <v>0</v>
      </c>
      <c r="BL202" s="313">
        <v>0</v>
      </c>
      <c r="BM202" s="313">
        <v>0</v>
      </c>
      <c r="BN202" s="313">
        <v>0</v>
      </c>
      <c r="BO202" s="313">
        <v>0</v>
      </c>
      <c r="BP202" s="313">
        <v>0</v>
      </c>
      <c r="BQ202" s="313">
        <v>0</v>
      </c>
      <c r="BR202" s="313">
        <v>0</v>
      </c>
      <c r="BS202" s="313">
        <v>0</v>
      </c>
      <c r="BT202" s="313">
        <v>0</v>
      </c>
      <c r="BU202" s="313">
        <v>0</v>
      </c>
      <c r="BV202" s="313">
        <v>0</v>
      </c>
      <c r="BW202" s="313">
        <v>0</v>
      </c>
      <c r="BX202" s="313">
        <v>0</v>
      </c>
      <c r="BY202" s="313">
        <v>0</v>
      </c>
      <c r="BZ202" s="313">
        <v>0</v>
      </c>
      <c r="CA202" s="313">
        <v>0</v>
      </c>
      <c r="CB202" s="313">
        <v>0</v>
      </c>
      <c r="CC202" s="313">
        <v>0</v>
      </c>
      <c r="CD202" s="313">
        <v>0</v>
      </c>
      <c r="CE202" s="313">
        <v>0</v>
      </c>
      <c r="CF202" s="313">
        <v>0</v>
      </c>
      <c r="CG202" s="320">
        <v>0</v>
      </c>
    </row>
    <row r="203" spans="1:85" ht="15.5" x14ac:dyDescent="0.35">
      <c r="A203" s="316"/>
      <c r="B203" s="290" t="s">
        <v>607</v>
      </c>
      <c r="C203" s="318"/>
      <c r="D203" s="313"/>
      <c r="E203" s="313"/>
      <c r="F203" s="313"/>
      <c r="G203" s="313"/>
      <c r="H203" s="313"/>
      <c r="I203" s="313"/>
      <c r="J203" s="313"/>
      <c r="K203" s="313"/>
      <c r="L203" s="313"/>
      <c r="M203" s="313"/>
      <c r="N203" s="313"/>
      <c r="O203" s="313"/>
      <c r="P203" s="313"/>
      <c r="Q203" s="313"/>
      <c r="R203" s="313"/>
      <c r="S203" s="313"/>
      <c r="T203" s="313"/>
      <c r="U203" s="313"/>
      <c r="V203" s="313"/>
      <c r="W203" s="313"/>
      <c r="X203" s="313"/>
      <c r="Y203" s="313"/>
      <c r="Z203" s="313"/>
      <c r="AA203" s="313"/>
      <c r="AB203" s="313"/>
      <c r="AC203" s="313"/>
      <c r="AD203" s="313"/>
      <c r="AE203" s="313"/>
      <c r="AF203" s="313"/>
      <c r="AG203" s="313"/>
      <c r="AH203" s="313"/>
      <c r="AI203" s="313"/>
      <c r="AJ203" s="313"/>
      <c r="AK203" s="313"/>
      <c r="AL203" s="313"/>
      <c r="AM203" s="313"/>
      <c r="AN203" s="313"/>
      <c r="AO203" s="313"/>
      <c r="AP203" s="313"/>
      <c r="AQ203" s="313"/>
      <c r="AR203" s="313"/>
      <c r="AS203" s="313"/>
      <c r="AT203" s="313"/>
      <c r="AU203" s="313"/>
      <c r="AV203" s="313"/>
      <c r="AW203" s="313"/>
      <c r="AX203" s="313"/>
      <c r="AY203" s="313"/>
      <c r="AZ203" s="313"/>
      <c r="BA203" s="313"/>
      <c r="BB203" s="313"/>
      <c r="BC203" s="313"/>
      <c r="BD203" s="313"/>
      <c r="BE203" s="313"/>
      <c r="BF203" s="313">
        <v>0</v>
      </c>
      <c r="BG203" s="313">
        <v>173</v>
      </c>
      <c r="BH203" s="313">
        <v>168</v>
      </c>
      <c r="BI203" s="313">
        <v>164</v>
      </c>
      <c r="BJ203" s="313">
        <v>158</v>
      </c>
      <c r="BK203" s="313">
        <v>152</v>
      </c>
      <c r="BL203" s="313">
        <v>146</v>
      </c>
      <c r="BM203" s="313">
        <v>140</v>
      </c>
      <c r="BN203" s="313">
        <v>136</v>
      </c>
      <c r="BO203" s="313">
        <v>130</v>
      </c>
      <c r="BP203" s="313">
        <v>123</v>
      </c>
      <c r="BQ203" s="313">
        <v>123</v>
      </c>
      <c r="BR203" s="313">
        <v>118</v>
      </c>
      <c r="BS203" s="313">
        <v>113</v>
      </c>
      <c r="BT203" s="313">
        <v>108</v>
      </c>
      <c r="BU203" s="313">
        <v>102</v>
      </c>
      <c r="BV203" s="313">
        <v>97</v>
      </c>
      <c r="BW203" s="313">
        <v>94</v>
      </c>
      <c r="BX203" s="313">
        <v>89</v>
      </c>
      <c r="BY203" s="313">
        <v>84</v>
      </c>
      <c r="BZ203" s="313">
        <v>79</v>
      </c>
      <c r="CA203" s="313">
        <v>73</v>
      </c>
      <c r="CB203" s="313">
        <v>67</v>
      </c>
      <c r="CC203" s="313">
        <v>62</v>
      </c>
      <c r="CD203" s="313">
        <v>59</v>
      </c>
      <c r="CE203" s="313">
        <v>57</v>
      </c>
      <c r="CF203" s="313">
        <v>54</v>
      </c>
      <c r="CG203" s="320">
        <v>49</v>
      </c>
    </row>
    <row r="204" spans="1:85" ht="15.5" x14ac:dyDescent="0.35">
      <c r="A204" s="316"/>
      <c r="B204" s="325" t="s">
        <v>609</v>
      </c>
      <c r="C204" s="318"/>
      <c r="D204" s="313"/>
      <c r="E204" s="313"/>
      <c r="F204" s="313"/>
      <c r="G204" s="313"/>
      <c r="H204" s="313"/>
      <c r="I204" s="313"/>
      <c r="J204" s="313"/>
      <c r="K204" s="313"/>
      <c r="L204" s="313"/>
      <c r="M204" s="313"/>
      <c r="N204" s="313"/>
      <c r="O204" s="313"/>
      <c r="P204" s="313"/>
      <c r="Q204" s="313"/>
      <c r="R204" s="313"/>
      <c r="S204" s="313"/>
      <c r="T204" s="313"/>
      <c r="U204" s="313"/>
      <c r="V204" s="313"/>
      <c r="W204" s="313"/>
      <c r="X204" s="313"/>
      <c r="Y204" s="313"/>
      <c r="Z204" s="313"/>
      <c r="AA204" s="313"/>
      <c r="AB204" s="313"/>
      <c r="AC204" s="313"/>
      <c r="AD204" s="313"/>
      <c r="AE204" s="313"/>
      <c r="AF204" s="313"/>
      <c r="AG204" s="313"/>
      <c r="AH204" s="313"/>
      <c r="AI204" s="313"/>
      <c r="AJ204" s="313"/>
      <c r="AK204" s="313"/>
      <c r="AL204" s="313"/>
      <c r="AM204" s="313"/>
      <c r="AN204" s="313"/>
      <c r="AO204" s="313"/>
      <c r="AP204" s="313"/>
      <c r="AQ204" s="313"/>
      <c r="AR204" s="313"/>
      <c r="AS204" s="313"/>
      <c r="AT204" s="313"/>
      <c r="AU204" s="313"/>
      <c r="AV204" s="313"/>
      <c r="AW204" s="313"/>
      <c r="AX204" s="313"/>
      <c r="AY204" s="313"/>
      <c r="AZ204" s="313"/>
      <c r="BA204" s="313"/>
      <c r="BB204" s="313"/>
      <c r="BC204" s="313"/>
      <c r="BD204" s="313"/>
      <c r="BE204" s="313"/>
      <c r="BF204" s="313">
        <v>0</v>
      </c>
      <c r="BG204" s="313">
        <v>0</v>
      </c>
      <c r="BH204" s="313">
        <v>0</v>
      </c>
      <c r="BI204" s="313">
        <v>0</v>
      </c>
      <c r="BJ204" s="313">
        <v>0</v>
      </c>
      <c r="BK204" s="313">
        <v>0</v>
      </c>
      <c r="BL204" s="313">
        <v>0</v>
      </c>
      <c r="BM204" s="313">
        <v>0</v>
      </c>
      <c r="BN204" s="313">
        <v>0</v>
      </c>
      <c r="BO204" s="313">
        <v>0</v>
      </c>
      <c r="BP204" s="313">
        <v>0</v>
      </c>
      <c r="BQ204" s="313">
        <v>0</v>
      </c>
      <c r="BR204" s="313">
        <v>0</v>
      </c>
      <c r="BS204" s="313">
        <v>0</v>
      </c>
      <c r="BT204" s="313">
        <v>0</v>
      </c>
      <c r="BU204" s="313">
        <v>0</v>
      </c>
      <c r="BV204" s="313">
        <v>0</v>
      </c>
      <c r="BW204" s="313">
        <v>0</v>
      </c>
      <c r="BX204" s="313">
        <v>0</v>
      </c>
      <c r="BY204" s="313">
        <v>0</v>
      </c>
      <c r="BZ204" s="313">
        <v>0</v>
      </c>
      <c r="CA204" s="313">
        <v>0</v>
      </c>
      <c r="CB204" s="313">
        <v>0</v>
      </c>
      <c r="CC204" s="313">
        <v>0</v>
      </c>
      <c r="CD204" s="313">
        <v>0</v>
      </c>
      <c r="CE204" s="313">
        <v>0</v>
      </c>
      <c r="CF204" s="313">
        <v>0</v>
      </c>
      <c r="CG204" s="320">
        <v>0</v>
      </c>
    </row>
    <row r="205" spans="1:85" ht="21" customHeight="1" x14ac:dyDescent="0.35">
      <c r="A205" s="316"/>
      <c r="B205" s="327" t="s">
        <v>646</v>
      </c>
      <c r="C205" s="318"/>
      <c r="D205" s="313"/>
      <c r="E205" s="313"/>
      <c r="F205" s="313"/>
      <c r="G205" s="313"/>
      <c r="H205" s="313"/>
      <c r="I205" s="313"/>
      <c r="J205" s="313"/>
      <c r="K205" s="313"/>
      <c r="L205" s="313"/>
      <c r="M205" s="313"/>
      <c r="N205" s="313"/>
      <c r="O205" s="313"/>
      <c r="P205" s="313"/>
      <c r="Q205" s="313"/>
      <c r="R205" s="313"/>
      <c r="S205" s="313"/>
      <c r="T205" s="313"/>
      <c r="U205" s="313"/>
      <c r="V205" s="313"/>
      <c r="W205" s="313"/>
      <c r="X205" s="313"/>
      <c r="Y205" s="313"/>
      <c r="Z205" s="313"/>
      <c r="AA205" s="313"/>
      <c r="AB205" s="313"/>
      <c r="AC205" s="313"/>
      <c r="AD205" s="313"/>
      <c r="AE205" s="313"/>
      <c r="AF205" s="313"/>
      <c r="AG205" s="313"/>
      <c r="AH205" s="313"/>
      <c r="AI205" s="313"/>
      <c r="AJ205" s="313"/>
      <c r="AK205" s="313"/>
      <c r="AL205" s="313"/>
      <c r="AM205" s="313"/>
      <c r="AN205" s="313"/>
      <c r="AO205" s="313"/>
      <c r="AP205" s="313"/>
      <c r="AQ205" s="313"/>
      <c r="AR205" s="313"/>
      <c r="AS205" s="313"/>
      <c r="AT205" s="313"/>
      <c r="AU205" s="313"/>
      <c r="AV205" s="313"/>
      <c r="AW205" s="313"/>
      <c r="AX205" s="313"/>
      <c r="AY205" s="313"/>
      <c r="AZ205" s="313"/>
      <c r="BA205" s="313"/>
      <c r="BB205" s="313"/>
      <c r="BC205" s="313"/>
      <c r="BD205" s="313"/>
      <c r="BE205" s="313"/>
      <c r="BF205" s="313">
        <f t="shared" ref="BF205:CG205" si="38">SUM(BF206:BF207)</f>
        <v>0</v>
      </c>
      <c r="BG205" s="313">
        <f t="shared" si="38"/>
        <v>0</v>
      </c>
      <c r="BH205" s="313">
        <f t="shared" si="38"/>
        <v>0</v>
      </c>
      <c r="BI205" s="313">
        <f t="shared" si="38"/>
        <v>0</v>
      </c>
      <c r="BJ205" s="313">
        <f t="shared" si="38"/>
        <v>1128</v>
      </c>
      <c r="BK205" s="313">
        <f t="shared" si="38"/>
        <v>1147</v>
      </c>
      <c r="BL205" s="313">
        <f t="shared" si="38"/>
        <v>1198</v>
      </c>
      <c r="BM205" s="313">
        <f t="shared" si="38"/>
        <v>1279</v>
      </c>
      <c r="BN205" s="313">
        <f t="shared" si="38"/>
        <v>1351</v>
      </c>
      <c r="BO205" s="313">
        <f t="shared" si="38"/>
        <v>1396</v>
      </c>
      <c r="BP205" s="313">
        <f t="shared" si="38"/>
        <v>1437</v>
      </c>
      <c r="BQ205" s="313">
        <f t="shared" si="38"/>
        <v>1474</v>
      </c>
      <c r="BR205" s="313">
        <f t="shared" si="38"/>
        <v>1548</v>
      </c>
      <c r="BS205" s="313">
        <f t="shared" si="38"/>
        <v>1583</v>
      </c>
      <c r="BT205" s="313">
        <f t="shared" si="38"/>
        <v>1569</v>
      </c>
      <c r="BU205" s="313">
        <f t="shared" si="38"/>
        <v>1527</v>
      </c>
      <c r="BV205" s="313">
        <f t="shared" si="38"/>
        <v>1424</v>
      </c>
      <c r="BW205" s="313">
        <f t="shared" si="38"/>
        <v>1641</v>
      </c>
      <c r="BX205" s="313">
        <f t="shared" si="38"/>
        <v>1699</v>
      </c>
      <c r="BY205" s="313">
        <f t="shared" si="38"/>
        <v>1835</v>
      </c>
      <c r="BZ205" s="313">
        <f t="shared" si="38"/>
        <v>1954</v>
      </c>
      <c r="CA205" s="313">
        <f t="shared" si="38"/>
        <v>2083</v>
      </c>
      <c r="CB205" s="313">
        <f t="shared" si="38"/>
        <v>2118</v>
      </c>
      <c r="CC205" s="313">
        <f t="shared" si="38"/>
        <v>2233</v>
      </c>
      <c r="CD205" s="313">
        <f t="shared" si="38"/>
        <v>2381</v>
      </c>
      <c r="CE205" s="313">
        <f t="shared" si="38"/>
        <v>2488</v>
      </c>
      <c r="CF205" s="313">
        <f t="shared" si="38"/>
        <v>2572</v>
      </c>
      <c r="CG205" s="320">
        <f t="shared" si="38"/>
        <v>2636</v>
      </c>
    </row>
    <row r="206" spans="1:85" ht="15.5" x14ac:dyDescent="0.35">
      <c r="A206" s="316"/>
      <c r="B206" s="325" t="s">
        <v>647</v>
      </c>
      <c r="C206" s="318"/>
      <c r="D206" s="313"/>
      <c r="E206" s="313"/>
      <c r="F206" s="313"/>
      <c r="G206" s="313"/>
      <c r="H206" s="313"/>
      <c r="I206" s="313"/>
      <c r="J206" s="313"/>
      <c r="K206" s="313"/>
      <c r="L206" s="313"/>
      <c r="M206" s="313"/>
      <c r="N206" s="313"/>
      <c r="O206" s="313"/>
      <c r="P206" s="313"/>
      <c r="Q206" s="313"/>
      <c r="R206" s="313"/>
      <c r="S206" s="313"/>
      <c r="T206" s="313"/>
      <c r="U206" s="313"/>
      <c r="V206" s="313"/>
      <c r="W206" s="313"/>
      <c r="X206" s="313"/>
      <c r="Y206" s="313"/>
      <c r="Z206" s="313"/>
      <c r="AA206" s="313"/>
      <c r="AB206" s="313"/>
      <c r="AC206" s="313"/>
      <c r="AD206" s="313"/>
      <c r="AE206" s="313"/>
      <c r="AF206" s="313"/>
      <c r="AG206" s="313"/>
      <c r="AH206" s="313"/>
      <c r="AI206" s="313"/>
      <c r="AJ206" s="313"/>
      <c r="AK206" s="313"/>
      <c r="AL206" s="313"/>
      <c r="AM206" s="313"/>
      <c r="AN206" s="313"/>
      <c r="AO206" s="313"/>
      <c r="AP206" s="313"/>
      <c r="AQ206" s="313"/>
      <c r="AR206" s="313"/>
      <c r="AS206" s="313"/>
      <c r="AT206" s="313"/>
      <c r="AU206" s="313"/>
      <c r="AV206" s="313"/>
      <c r="AW206" s="313"/>
      <c r="AX206" s="313"/>
      <c r="AY206" s="313"/>
      <c r="AZ206" s="313"/>
      <c r="BA206" s="313"/>
      <c r="BB206" s="313"/>
      <c r="BC206" s="313"/>
      <c r="BD206" s="313"/>
      <c r="BE206" s="313"/>
      <c r="BF206" s="313">
        <v>0</v>
      </c>
      <c r="BG206" s="313">
        <v>0</v>
      </c>
      <c r="BH206" s="313">
        <v>0</v>
      </c>
      <c r="BI206" s="313">
        <v>0</v>
      </c>
      <c r="BJ206" s="313">
        <v>1128</v>
      </c>
      <c r="BK206" s="313">
        <v>1147</v>
      </c>
      <c r="BL206" s="313">
        <v>1198</v>
      </c>
      <c r="BM206" s="313">
        <v>1279</v>
      </c>
      <c r="BN206" s="313">
        <v>1351</v>
      </c>
      <c r="BO206" s="313">
        <v>1396</v>
      </c>
      <c r="BP206" s="313">
        <v>1437</v>
      </c>
      <c r="BQ206" s="313">
        <v>1474</v>
      </c>
      <c r="BR206" s="313">
        <v>1548</v>
      </c>
      <c r="BS206" s="313">
        <v>1583</v>
      </c>
      <c r="BT206" s="313">
        <v>1569</v>
      </c>
      <c r="BU206" s="313">
        <v>1527</v>
      </c>
      <c r="BV206" s="313">
        <v>1424</v>
      </c>
      <c r="BW206" s="313">
        <v>1256</v>
      </c>
      <c r="BX206" s="313">
        <v>1155</v>
      </c>
      <c r="BY206" s="313">
        <v>1056</v>
      </c>
      <c r="BZ206" s="313">
        <v>967</v>
      </c>
      <c r="CA206" s="313">
        <v>892</v>
      </c>
      <c r="CB206" s="313">
        <v>707</v>
      </c>
      <c r="CC206" s="313">
        <v>288</v>
      </c>
      <c r="CD206" s="313">
        <v>109</v>
      </c>
      <c r="CE206" s="313">
        <v>111</v>
      </c>
      <c r="CF206" s="313">
        <v>113</v>
      </c>
      <c r="CG206" s="320">
        <v>115</v>
      </c>
    </row>
    <row r="207" spans="1:85" ht="15.5" x14ac:dyDescent="0.35">
      <c r="A207" s="316"/>
      <c r="B207" s="325" t="s">
        <v>629</v>
      </c>
      <c r="C207" s="322" t="s">
        <v>639</v>
      </c>
      <c r="D207" s="313"/>
      <c r="E207" s="313"/>
      <c r="F207" s="313"/>
      <c r="G207" s="313"/>
      <c r="H207" s="313"/>
      <c r="I207" s="313"/>
      <c r="J207" s="313"/>
      <c r="K207" s="313"/>
      <c r="L207" s="313"/>
      <c r="M207" s="313"/>
      <c r="N207" s="313"/>
      <c r="O207" s="313"/>
      <c r="P207" s="313"/>
      <c r="Q207" s="313"/>
      <c r="R207" s="313"/>
      <c r="S207" s="313"/>
      <c r="T207" s="313"/>
      <c r="U207" s="313"/>
      <c r="V207" s="313"/>
      <c r="W207" s="313"/>
      <c r="X207" s="313"/>
      <c r="Y207" s="313"/>
      <c r="Z207" s="313"/>
      <c r="AA207" s="313"/>
      <c r="AB207" s="313"/>
      <c r="AC207" s="313"/>
      <c r="AD207" s="313"/>
      <c r="AE207" s="313"/>
      <c r="AF207" s="313"/>
      <c r="AG207" s="313"/>
      <c r="AH207" s="313"/>
      <c r="AI207" s="313"/>
      <c r="AJ207" s="313"/>
      <c r="AK207" s="313"/>
      <c r="AL207" s="313"/>
      <c r="AM207" s="313"/>
      <c r="AN207" s="313"/>
      <c r="AO207" s="313"/>
      <c r="AP207" s="313"/>
      <c r="AQ207" s="313"/>
      <c r="AR207" s="313"/>
      <c r="AS207" s="313"/>
      <c r="AT207" s="313"/>
      <c r="AU207" s="313"/>
      <c r="AV207" s="313"/>
      <c r="AW207" s="313"/>
      <c r="AX207" s="313"/>
      <c r="AY207" s="313"/>
      <c r="AZ207" s="313"/>
      <c r="BA207" s="313"/>
      <c r="BB207" s="313"/>
      <c r="BC207" s="313"/>
      <c r="BD207" s="313"/>
      <c r="BE207" s="313"/>
      <c r="BF207" s="313">
        <v>0</v>
      </c>
      <c r="BG207" s="313">
        <v>0</v>
      </c>
      <c r="BH207" s="313">
        <v>0</v>
      </c>
      <c r="BI207" s="313">
        <v>0</v>
      </c>
      <c r="BJ207" s="313">
        <v>0</v>
      </c>
      <c r="BK207" s="313">
        <v>0</v>
      </c>
      <c r="BL207" s="313">
        <v>0</v>
      </c>
      <c r="BM207" s="313">
        <v>0</v>
      </c>
      <c r="BN207" s="313">
        <v>0</v>
      </c>
      <c r="BO207" s="313">
        <v>0</v>
      </c>
      <c r="BP207" s="313">
        <v>0</v>
      </c>
      <c r="BQ207" s="313">
        <v>0</v>
      </c>
      <c r="BR207" s="313">
        <v>0</v>
      </c>
      <c r="BS207" s="313">
        <v>0</v>
      </c>
      <c r="BT207" s="313">
        <v>0</v>
      </c>
      <c r="BU207" s="313">
        <v>0</v>
      </c>
      <c r="BV207" s="313">
        <v>0</v>
      </c>
      <c r="BW207" s="313">
        <v>385</v>
      </c>
      <c r="BX207" s="313">
        <v>544</v>
      </c>
      <c r="BY207" s="313">
        <v>779</v>
      </c>
      <c r="BZ207" s="313">
        <v>987</v>
      </c>
      <c r="CA207" s="313">
        <v>1191</v>
      </c>
      <c r="CB207" s="313">
        <v>1411</v>
      </c>
      <c r="CC207" s="313">
        <v>1945</v>
      </c>
      <c r="CD207" s="313">
        <v>2272</v>
      </c>
      <c r="CE207" s="313">
        <v>2377</v>
      </c>
      <c r="CF207" s="313">
        <v>2459</v>
      </c>
      <c r="CG207" s="320">
        <v>2521</v>
      </c>
    </row>
    <row r="208" spans="1:85" ht="32.15" customHeight="1" x14ac:dyDescent="0.35">
      <c r="A208" s="316"/>
      <c r="B208" s="311" t="s">
        <v>347</v>
      </c>
      <c r="C208" s="318"/>
      <c r="D208" s="313"/>
      <c r="E208" s="313"/>
      <c r="F208" s="313"/>
      <c r="G208" s="313"/>
      <c r="H208" s="313"/>
      <c r="I208" s="313"/>
      <c r="J208" s="313"/>
      <c r="K208" s="313"/>
      <c r="L208" s="313"/>
      <c r="M208" s="313"/>
      <c r="N208" s="313"/>
      <c r="O208" s="313"/>
      <c r="P208" s="313"/>
      <c r="Q208" s="313"/>
      <c r="R208" s="313"/>
      <c r="S208" s="313"/>
      <c r="T208" s="313"/>
      <c r="U208" s="313"/>
      <c r="V208" s="313"/>
      <c r="W208" s="313"/>
      <c r="X208" s="313"/>
      <c r="Y208" s="313"/>
      <c r="Z208" s="313"/>
      <c r="AA208" s="313"/>
      <c r="AB208" s="313"/>
      <c r="AC208" s="313"/>
      <c r="AD208" s="313"/>
      <c r="AE208" s="313"/>
      <c r="AF208" s="313"/>
      <c r="AG208" s="313"/>
      <c r="AH208" s="313"/>
      <c r="AI208" s="313"/>
      <c r="AJ208" s="313"/>
      <c r="AK208" s="313"/>
      <c r="AL208" s="313"/>
      <c r="AM208" s="313"/>
      <c r="AN208" s="313"/>
      <c r="AO208" s="313"/>
      <c r="AP208" s="313"/>
      <c r="AQ208" s="313"/>
      <c r="AR208" s="313"/>
      <c r="AS208" s="313"/>
      <c r="AT208" s="313"/>
      <c r="AU208" s="313"/>
      <c r="AV208" s="313"/>
      <c r="AW208" s="313"/>
      <c r="AX208" s="313"/>
      <c r="AY208" s="313"/>
      <c r="AZ208" s="313"/>
      <c r="BA208" s="313"/>
      <c r="BB208" s="313"/>
      <c r="BC208" s="313"/>
      <c r="BD208" s="313"/>
      <c r="BE208" s="313"/>
      <c r="BF208" s="313"/>
      <c r="BG208" s="313"/>
      <c r="BH208" s="313"/>
      <c r="BI208" s="313"/>
      <c r="BJ208" s="313"/>
      <c r="BK208" s="313"/>
      <c r="BL208" s="313"/>
      <c r="BM208" s="313"/>
      <c r="BN208" s="313"/>
      <c r="BO208" s="313"/>
      <c r="BP208" s="313"/>
      <c r="BQ208" s="313"/>
      <c r="BR208" s="313"/>
      <c r="BS208" s="313"/>
      <c r="BT208" s="313"/>
      <c r="BU208" s="313"/>
      <c r="BV208" s="313"/>
      <c r="BW208" s="313"/>
      <c r="BX208" s="313"/>
      <c r="BY208" s="313"/>
      <c r="BZ208" s="313"/>
      <c r="CA208" s="313"/>
      <c r="CB208" s="313"/>
      <c r="CC208" s="313"/>
      <c r="CD208" s="313"/>
      <c r="CE208" s="313"/>
      <c r="CF208" s="313"/>
      <c r="CG208" s="320"/>
    </row>
    <row r="209" spans="1:85" ht="21" customHeight="1" x14ac:dyDescent="0.35">
      <c r="A209" s="316"/>
      <c r="B209" s="327" t="s">
        <v>605</v>
      </c>
      <c r="C209" s="318"/>
      <c r="D209" s="313"/>
      <c r="E209" s="313"/>
      <c r="F209" s="313"/>
      <c r="G209" s="313"/>
      <c r="H209" s="313"/>
      <c r="I209" s="313"/>
      <c r="J209" s="313"/>
      <c r="K209" s="313"/>
      <c r="L209" s="313"/>
      <c r="M209" s="313"/>
      <c r="N209" s="313"/>
      <c r="O209" s="313"/>
      <c r="P209" s="313"/>
      <c r="Q209" s="313"/>
      <c r="R209" s="313"/>
      <c r="S209" s="313"/>
      <c r="T209" s="313"/>
      <c r="U209" s="313"/>
      <c r="V209" s="313"/>
      <c r="W209" s="313"/>
      <c r="X209" s="313"/>
      <c r="Y209" s="313"/>
      <c r="Z209" s="313"/>
      <c r="AA209" s="313"/>
      <c r="AB209" s="313"/>
      <c r="AC209" s="313"/>
      <c r="AD209" s="313"/>
      <c r="AE209" s="313"/>
      <c r="AF209" s="313"/>
      <c r="AG209" s="313"/>
      <c r="AH209" s="313"/>
      <c r="AI209" s="313"/>
      <c r="AJ209" s="313"/>
      <c r="AK209" s="313"/>
      <c r="AL209" s="313"/>
      <c r="AM209" s="313"/>
      <c r="AN209" s="313"/>
      <c r="AO209" s="313"/>
      <c r="AP209" s="313"/>
      <c r="AQ209" s="313"/>
      <c r="AR209" s="313"/>
      <c r="AS209" s="313"/>
      <c r="AT209" s="313"/>
      <c r="AU209" s="313"/>
      <c r="AV209" s="313"/>
      <c r="AW209" s="313"/>
      <c r="AX209" s="313"/>
      <c r="AY209" s="313"/>
      <c r="AZ209" s="313"/>
      <c r="BA209" s="313"/>
      <c r="BB209" s="313"/>
      <c r="BC209" s="313"/>
      <c r="BD209" s="313"/>
      <c r="BE209" s="313"/>
      <c r="BF209" s="313">
        <f t="shared" ref="BF209:CG209" si="39">SUM(BF210:BF211)</f>
        <v>0</v>
      </c>
      <c r="BG209" s="313">
        <f t="shared" si="39"/>
        <v>135</v>
      </c>
      <c r="BH209" s="313">
        <f t="shared" si="39"/>
        <v>138</v>
      </c>
      <c r="BI209" s="313">
        <f t="shared" si="39"/>
        <v>141</v>
      </c>
      <c r="BJ209" s="313">
        <f t="shared" si="39"/>
        <v>143</v>
      </c>
      <c r="BK209" s="313">
        <f t="shared" si="39"/>
        <v>154</v>
      </c>
      <c r="BL209" s="313">
        <f t="shared" si="39"/>
        <v>156</v>
      </c>
      <c r="BM209" s="313">
        <f t="shared" si="39"/>
        <v>158</v>
      </c>
      <c r="BN209" s="313">
        <f t="shared" si="39"/>
        <v>164</v>
      </c>
      <c r="BO209" s="313">
        <f t="shared" si="39"/>
        <v>166</v>
      </c>
      <c r="BP209" s="313">
        <f t="shared" si="39"/>
        <v>169</v>
      </c>
      <c r="BQ209" s="313">
        <f t="shared" si="39"/>
        <v>170</v>
      </c>
      <c r="BR209" s="313">
        <f t="shared" si="39"/>
        <v>170</v>
      </c>
      <c r="BS209" s="313">
        <f t="shared" si="39"/>
        <v>169</v>
      </c>
      <c r="BT209" s="313">
        <f t="shared" si="39"/>
        <v>167</v>
      </c>
      <c r="BU209" s="313">
        <f t="shared" si="39"/>
        <v>165</v>
      </c>
      <c r="BV209" s="313">
        <f t="shared" si="39"/>
        <v>162</v>
      </c>
      <c r="BW209" s="313">
        <f t="shared" si="39"/>
        <v>157</v>
      </c>
      <c r="BX209" s="313">
        <f t="shared" si="39"/>
        <v>149</v>
      </c>
      <c r="BY209" s="313">
        <f t="shared" si="39"/>
        <v>147</v>
      </c>
      <c r="BZ209" s="313">
        <f t="shared" si="39"/>
        <v>144</v>
      </c>
      <c r="CA209" s="313">
        <f t="shared" si="39"/>
        <v>142</v>
      </c>
      <c r="CB209" s="313">
        <f t="shared" si="39"/>
        <v>140</v>
      </c>
      <c r="CC209" s="313">
        <f t="shared" si="39"/>
        <v>137</v>
      </c>
      <c r="CD209" s="313">
        <f t="shared" si="39"/>
        <v>132</v>
      </c>
      <c r="CE209" s="313">
        <f t="shared" si="39"/>
        <v>126</v>
      </c>
      <c r="CF209" s="313">
        <f t="shared" si="39"/>
        <v>122</v>
      </c>
      <c r="CG209" s="320">
        <f t="shared" si="39"/>
        <v>118</v>
      </c>
    </row>
    <row r="210" spans="1:85" ht="15.5" x14ac:dyDescent="0.35">
      <c r="A210" s="316"/>
      <c r="B210" s="325" t="s">
        <v>645</v>
      </c>
      <c r="C210" s="318"/>
      <c r="D210" s="313"/>
      <c r="E210" s="313"/>
      <c r="F210" s="313"/>
      <c r="G210" s="313"/>
      <c r="H210" s="313"/>
      <c r="I210" s="313"/>
      <c r="J210" s="313"/>
      <c r="K210" s="313"/>
      <c r="L210" s="313"/>
      <c r="M210" s="313"/>
      <c r="N210" s="313"/>
      <c r="O210" s="313"/>
      <c r="P210" s="313"/>
      <c r="Q210" s="313"/>
      <c r="R210" s="313"/>
      <c r="S210" s="313"/>
      <c r="T210" s="313"/>
      <c r="U210" s="313"/>
      <c r="V210" s="313"/>
      <c r="W210" s="313"/>
      <c r="X210" s="313"/>
      <c r="Y210" s="313"/>
      <c r="Z210" s="313"/>
      <c r="AA210" s="313"/>
      <c r="AB210" s="313"/>
      <c r="AC210" s="313"/>
      <c r="AD210" s="313"/>
      <c r="AE210" s="313"/>
      <c r="AF210" s="313"/>
      <c r="AG210" s="313"/>
      <c r="AH210" s="313"/>
      <c r="AI210" s="313"/>
      <c r="AJ210" s="313"/>
      <c r="AK210" s="313"/>
      <c r="AL210" s="313"/>
      <c r="AM210" s="313"/>
      <c r="AN210" s="313"/>
      <c r="AO210" s="313"/>
      <c r="AP210" s="313"/>
      <c r="AQ210" s="313"/>
      <c r="AR210" s="313"/>
      <c r="AS210" s="313"/>
      <c r="AT210" s="313"/>
      <c r="AU210" s="313"/>
      <c r="AV210" s="313"/>
      <c r="AW210" s="313"/>
      <c r="AX210" s="313"/>
      <c r="AY210" s="313"/>
      <c r="AZ210" s="313"/>
      <c r="BA210" s="313"/>
      <c r="BB210" s="313"/>
      <c r="BC210" s="313"/>
      <c r="BD210" s="313"/>
      <c r="BE210" s="313"/>
      <c r="BF210" s="313">
        <v>0</v>
      </c>
      <c r="BG210" s="313">
        <v>0</v>
      </c>
      <c r="BH210" s="313">
        <v>0</v>
      </c>
      <c r="BI210" s="313">
        <v>0</v>
      </c>
      <c r="BJ210" s="313">
        <v>0</v>
      </c>
      <c r="BK210" s="313">
        <v>9</v>
      </c>
      <c r="BL210" s="313">
        <v>8</v>
      </c>
      <c r="BM210" s="313">
        <v>7</v>
      </c>
      <c r="BN210" s="313">
        <v>7</v>
      </c>
      <c r="BO210" s="313">
        <v>6</v>
      </c>
      <c r="BP210" s="313">
        <v>6</v>
      </c>
      <c r="BQ210" s="313">
        <v>5</v>
      </c>
      <c r="BR210" s="313">
        <v>5</v>
      </c>
      <c r="BS210" s="313">
        <v>5</v>
      </c>
      <c r="BT210" s="313">
        <v>4</v>
      </c>
      <c r="BU210" s="313">
        <v>4</v>
      </c>
      <c r="BV210" s="313">
        <v>4</v>
      </c>
      <c r="BW210" s="313">
        <v>3</v>
      </c>
      <c r="BX210" s="313">
        <v>2</v>
      </c>
      <c r="BY210" s="313">
        <v>2</v>
      </c>
      <c r="BZ210" s="313">
        <v>2</v>
      </c>
      <c r="CA210" s="313">
        <v>2</v>
      </c>
      <c r="CB210" s="313">
        <v>2</v>
      </c>
      <c r="CC210" s="313">
        <v>2</v>
      </c>
      <c r="CD210" s="313">
        <v>1</v>
      </c>
      <c r="CE210" s="313">
        <v>1</v>
      </c>
      <c r="CF210" s="313">
        <v>1</v>
      </c>
      <c r="CG210" s="320">
        <v>1</v>
      </c>
    </row>
    <row r="211" spans="1:85" ht="15.5" x14ac:dyDescent="0.35">
      <c r="A211" s="316"/>
      <c r="B211" s="290" t="s">
        <v>607</v>
      </c>
      <c r="C211" s="322"/>
      <c r="D211" s="313"/>
      <c r="E211" s="313"/>
      <c r="F211" s="313"/>
      <c r="G211" s="313"/>
      <c r="H211" s="313"/>
      <c r="I211" s="313"/>
      <c r="J211" s="313"/>
      <c r="K211" s="313"/>
      <c r="L211" s="313"/>
      <c r="M211" s="313"/>
      <c r="N211" s="313"/>
      <c r="O211" s="313"/>
      <c r="P211" s="313"/>
      <c r="Q211" s="313"/>
      <c r="R211" s="313"/>
      <c r="S211" s="313"/>
      <c r="T211" s="313"/>
      <c r="U211" s="313"/>
      <c r="V211" s="313"/>
      <c r="W211" s="313"/>
      <c r="X211" s="313"/>
      <c r="Y211" s="313"/>
      <c r="Z211" s="313"/>
      <c r="AA211" s="313"/>
      <c r="AB211" s="313"/>
      <c r="AC211" s="313"/>
      <c r="AD211" s="313"/>
      <c r="AE211" s="313"/>
      <c r="AF211" s="313"/>
      <c r="AG211" s="313"/>
      <c r="AH211" s="313"/>
      <c r="AI211" s="313"/>
      <c r="AJ211" s="313"/>
      <c r="AK211" s="313"/>
      <c r="AL211" s="313"/>
      <c r="AM211" s="313"/>
      <c r="AN211" s="313"/>
      <c r="AO211" s="313"/>
      <c r="AP211" s="313"/>
      <c r="AQ211" s="313"/>
      <c r="AR211" s="313"/>
      <c r="AS211" s="313"/>
      <c r="AT211" s="313"/>
      <c r="AU211" s="313"/>
      <c r="AV211" s="313"/>
      <c r="AW211" s="313"/>
      <c r="AX211" s="313"/>
      <c r="AY211" s="313"/>
      <c r="AZ211" s="313"/>
      <c r="BA211" s="313"/>
      <c r="BB211" s="313"/>
      <c r="BC211" s="313"/>
      <c r="BD211" s="313"/>
      <c r="BE211" s="313"/>
      <c r="BF211" s="313">
        <v>0</v>
      </c>
      <c r="BG211" s="313">
        <v>135</v>
      </c>
      <c r="BH211" s="313">
        <v>138</v>
      </c>
      <c r="BI211" s="313">
        <v>141</v>
      </c>
      <c r="BJ211" s="313">
        <v>143</v>
      </c>
      <c r="BK211" s="313">
        <v>145</v>
      </c>
      <c r="BL211" s="313">
        <v>148</v>
      </c>
      <c r="BM211" s="313">
        <v>151</v>
      </c>
      <c r="BN211" s="313">
        <v>157</v>
      </c>
      <c r="BO211" s="313">
        <v>160</v>
      </c>
      <c r="BP211" s="313">
        <v>163</v>
      </c>
      <c r="BQ211" s="313">
        <v>165</v>
      </c>
      <c r="BR211" s="313">
        <v>165</v>
      </c>
      <c r="BS211" s="313">
        <v>164</v>
      </c>
      <c r="BT211" s="313">
        <v>163</v>
      </c>
      <c r="BU211" s="313">
        <v>161</v>
      </c>
      <c r="BV211" s="313">
        <v>158</v>
      </c>
      <c r="BW211" s="313">
        <v>154</v>
      </c>
      <c r="BX211" s="313">
        <v>147</v>
      </c>
      <c r="BY211" s="313">
        <v>145</v>
      </c>
      <c r="BZ211" s="313">
        <v>142</v>
      </c>
      <c r="CA211" s="313">
        <v>140</v>
      </c>
      <c r="CB211" s="313">
        <v>138</v>
      </c>
      <c r="CC211" s="313">
        <v>135</v>
      </c>
      <c r="CD211" s="313">
        <v>131</v>
      </c>
      <c r="CE211" s="313">
        <v>125</v>
      </c>
      <c r="CF211" s="313">
        <v>121</v>
      </c>
      <c r="CG211" s="320">
        <v>117</v>
      </c>
    </row>
    <row r="212" spans="1:85" ht="49" customHeight="1" x14ac:dyDescent="0.35">
      <c r="A212" s="316"/>
      <c r="B212" s="286" t="s">
        <v>631</v>
      </c>
      <c r="C212" s="322"/>
      <c r="D212" s="313"/>
      <c r="E212" s="313"/>
      <c r="F212" s="313"/>
      <c r="G212" s="313"/>
      <c r="H212" s="313"/>
      <c r="I212" s="313"/>
      <c r="J212" s="313"/>
      <c r="K212" s="313"/>
      <c r="L212" s="313"/>
      <c r="M212" s="313"/>
      <c r="N212" s="313"/>
      <c r="O212" s="313"/>
      <c r="P212" s="313"/>
      <c r="Q212" s="313"/>
      <c r="R212" s="313"/>
      <c r="S212" s="313"/>
      <c r="T212" s="313"/>
      <c r="U212" s="313"/>
      <c r="V212" s="313"/>
      <c r="W212" s="313"/>
      <c r="X212" s="313"/>
      <c r="Y212" s="313"/>
      <c r="Z212" s="313"/>
      <c r="AA212" s="313"/>
      <c r="AB212" s="313"/>
      <c r="AC212" s="313"/>
      <c r="AD212" s="313"/>
      <c r="AE212" s="313"/>
      <c r="AF212" s="313"/>
      <c r="AG212" s="313"/>
      <c r="AH212" s="313"/>
      <c r="AI212" s="313"/>
      <c r="AJ212" s="313"/>
      <c r="AK212" s="313"/>
      <c r="AL212" s="313"/>
      <c r="AM212" s="313"/>
      <c r="AN212" s="313"/>
      <c r="AO212" s="313"/>
      <c r="AP212" s="313"/>
      <c r="AQ212" s="313"/>
      <c r="AR212" s="313"/>
      <c r="AS212" s="313"/>
      <c r="AT212" s="313"/>
      <c r="AU212" s="313"/>
      <c r="AV212" s="313"/>
      <c r="AW212" s="313"/>
      <c r="AX212" s="313"/>
      <c r="AY212" s="313"/>
      <c r="AZ212" s="313"/>
      <c r="BA212" s="313"/>
      <c r="BB212" s="313"/>
      <c r="BC212" s="313"/>
      <c r="BD212" s="313"/>
      <c r="BE212" s="313"/>
      <c r="BF212" s="313"/>
      <c r="BG212" s="313"/>
      <c r="BH212" s="313"/>
      <c r="BI212" s="313"/>
      <c r="BJ212" s="313"/>
      <c r="BK212" s="313"/>
      <c r="BL212" s="313"/>
      <c r="BM212" s="313"/>
      <c r="BN212" s="313"/>
      <c r="BO212" s="313"/>
      <c r="BP212" s="313"/>
      <c r="BQ212" s="313"/>
      <c r="BR212" s="313"/>
      <c r="BS212" s="313"/>
      <c r="BT212" s="313"/>
      <c r="BU212" s="313"/>
      <c r="BV212" s="313"/>
      <c r="BW212" s="313"/>
      <c r="BX212" s="313"/>
      <c r="BY212" s="313"/>
      <c r="BZ212" s="313"/>
      <c r="CA212" s="313"/>
      <c r="CB212" s="313"/>
      <c r="CC212" s="313"/>
      <c r="CD212" s="313"/>
      <c r="CE212" s="313"/>
      <c r="CF212" s="313"/>
      <c r="CG212" s="320"/>
    </row>
    <row r="213" spans="1:85" ht="31.5" thickBot="1" x14ac:dyDescent="0.4">
      <c r="A213" s="338"/>
      <c r="B213" s="222" t="s">
        <v>632</v>
      </c>
      <c r="C213" s="339"/>
      <c r="D213" s="340"/>
      <c r="E213" s="340"/>
      <c r="F213" s="340"/>
      <c r="G213" s="340"/>
      <c r="H213" s="340"/>
      <c r="I213" s="340"/>
      <c r="J213" s="340"/>
      <c r="K213" s="340"/>
      <c r="L213" s="340"/>
      <c r="M213" s="340"/>
      <c r="N213" s="340"/>
      <c r="O213" s="340"/>
      <c r="P213" s="340"/>
      <c r="Q213" s="340"/>
      <c r="R213" s="340"/>
      <c r="S213" s="340"/>
      <c r="T213" s="340"/>
      <c r="U213" s="340"/>
      <c r="V213" s="340"/>
      <c r="W213" s="340"/>
      <c r="X213" s="340"/>
      <c r="Y213" s="340"/>
      <c r="Z213" s="340"/>
      <c r="AA213" s="340"/>
      <c r="AB213" s="340"/>
      <c r="AC213" s="340"/>
      <c r="AD213" s="340"/>
      <c r="AE213" s="340"/>
      <c r="AF213" s="340"/>
      <c r="AG213" s="340"/>
      <c r="AH213" s="340"/>
      <c r="AI213" s="340"/>
      <c r="AJ213" s="340"/>
      <c r="AK213" s="340"/>
      <c r="AL213" s="340"/>
      <c r="AM213" s="340"/>
      <c r="AN213" s="340"/>
      <c r="AO213" s="340"/>
      <c r="AP213" s="340"/>
      <c r="AQ213" s="340"/>
      <c r="AR213" s="340"/>
      <c r="AS213" s="340"/>
      <c r="AT213" s="340"/>
      <c r="AU213" s="340"/>
      <c r="AV213" s="340"/>
      <c r="AW213" s="340"/>
      <c r="AX213" s="340"/>
      <c r="AY213" s="340"/>
      <c r="AZ213" s="340"/>
      <c r="BA213" s="340"/>
      <c r="BB213" s="340"/>
      <c r="BC213" s="340"/>
      <c r="BD213" s="340"/>
      <c r="BE213" s="340"/>
      <c r="BF213" s="340"/>
      <c r="BG213" s="340"/>
      <c r="BH213" s="340"/>
      <c r="BI213" s="340"/>
      <c r="BJ213" s="340"/>
      <c r="BK213" s="340"/>
      <c r="BL213" s="340"/>
      <c r="BM213" s="340"/>
      <c r="BN213" s="340"/>
      <c r="BO213" s="340"/>
      <c r="BP213" s="340"/>
      <c r="BQ213" s="340"/>
      <c r="BR213" s="340"/>
      <c r="BS213" s="340"/>
      <c r="BT213" s="340"/>
      <c r="BU213" s="340"/>
      <c r="BV213" s="340"/>
      <c r="BW213" s="340"/>
      <c r="BX213" s="340"/>
      <c r="BY213" s="340"/>
      <c r="BZ213" s="340"/>
      <c r="CA213" s="340"/>
      <c r="CB213" s="340"/>
      <c r="CC213" s="340"/>
      <c r="CD213" s="340"/>
      <c r="CE213" s="340"/>
      <c r="CF213" s="340"/>
      <c r="CG213" s="341"/>
    </row>
  </sheetData>
  <hyperlinks>
    <hyperlink ref="C41" location="Notes!A1" display="Notes!A1" xr:uid="{47EC2D7D-AD62-41DB-8E76-7C81115D7BCD}"/>
    <hyperlink ref="C22" location="Notes!A1" display="Notes!A1" xr:uid="{6FAB0757-65E8-4C7E-B0FD-E5E8B8538E20}"/>
    <hyperlink ref="C21" location="Notes!A1" display="Notes!A1" xr:uid="{D0C32E6A-B216-4C2C-BE25-3A3F42D7EBC8}"/>
    <hyperlink ref="C61" location="Notes!A1" display="Notes!A1" xr:uid="{78AECCAD-04A6-45C9-AF0D-924647130B29}"/>
    <hyperlink ref="C110" location="Notes!A1" display="Notes!A1" xr:uid="{827BDF20-DD03-4BBD-B122-BB4D800CE98B}"/>
    <hyperlink ref="C91" location="Notes!A1" display="Notes!A1" xr:uid="{0267FFA5-65DD-44E1-8070-2245045EB644}"/>
    <hyperlink ref="C90" location="Notes!A1" display="Notes!A1" xr:uid="{033E9527-8677-4D33-9470-6C558799FE42}"/>
    <hyperlink ref="C130" location="Notes!A1" display="Notes!A1" xr:uid="{ED15CAC9-305A-44FA-8A31-8267A8A99379}"/>
    <hyperlink ref="C190" location="Notes!A1" display="Notes!A1" xr:uid="{92969854-0986-492A-BF1C-BDAD4C9A1D7B}"/>
    <hyperlink ref="C165" location="Notes!A1" display="Notes!A1" xr:uid="{FB8D80AE-3290-4CE6-B722-E6FA407BF6FF}"/>
    <hyperlink ref="C207" location="Notes!A1" display="Notes!A1" xr:uid="{7AD88C01-21DD-4569-91D0-23D3F29C44F9}"/>
    <hyperlink ref="B1" location="Notes!A1" display="Information relating to this table can be found in the 'Notes' tab" xr:uid="{3E8A8340-82D1-4E15-9F29-184705D12F05}"/>
    <hyperlink ref="A1" location="Contents!A1" display="Contents page" xr:uid="{E3AA0BB4-C8DA-46AB-9F56-92871D61E007}"/>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D8C82-DAA3-4DA8-8EC1-8EFA59A7311C}">
  <dimension ref="A1:CG48"/>
  <sheetViews>
    <sheetView zoomScale="85" zoomScaleNormal="85" workbookViewId="0">
      <pane xSplit="2" topLeftCell="BR1" activePane="topRight" state="frozen"/>
      <selection pane="topRight" activeCell="B1" sqref="B1"/>
    </sheetView>
  </sheetViews>
  <sheetFormatPr defaultColWidth="9" defaultRowHeight="15.5" x14ac:dyDescent="0.35"/>
  <cols>
    <col min="1" max="1" width="23" style="350" bestFit="1" customWidth="1"/>
    <col min="2" max="2" width="75.54296875" style="350" customWidth="1"/>
    <col min="3" max="3" width="25.54296875" style="350" customWidth="1"/>
    <col min="4" max="75" width="12.54296875" style="389" customWidth="1"/>
    <col min="76" max="76" width="12.54296875" style="350" customWidth="1"/>
    <col min="77" max="84" width="12.54296875" style="353" customWidth="1"/>
    <col min="85" max="85" width="10.54296875" style="350" bestFit="1" customWidth="1"/>
    <col min="86" max="16384" width="9" style="350"/>
  </cols>
  <sheetData>
    <row r="1" spans="1:85" s="29" customFormat="1" ht="25.5" customHeight="1" thickBot="1" x14ac:dyDescent="0.3">
      <c r="A1" s="26" t="s">
        <v>47</v>
      </c>
      <c r="B1" s="116" t="s">
        <v>224</v>
      </c>
      <c r="C1" s="117"/>
      <c r="D1" s="118"/>
      <c r="E1" s="118"/>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c r="AF1" s="118"/>
      <c r="AG1" s="118"/>
      <c r="AH1" s="118"/>
      <c r="AI1" s="118"/>
      <c r="AJ1" s="118"/>
      <c r="AK1" s="118"/>
      <c r="AL1" s="118"/>
      <c r="AM1" s="118"/>
      <c r="AN1" s="118"/>
      <c r="AO1" s="118"/>
      <c r="AP1" s="118"/>
      <c r="AQ1" s="118"/>
      <c r="AR1" s="118"/>
      <c r="AS1" s="118"/>
      <c r="AT1" s="118"/>
      <c r="AU1" s="118"/>
      <c r="AV1" s="118"/>
      <c r="AW1" s="118"/>
      <c r="AX1" s="118"/>
      <c r="AY1" s="118"/>
      <c r="AZ1" s="118"/>
      <c r="BA1" s="118"/>
      <c r="BB1" s="118"/>
      <c r="BC1" s="118"/>
      <c r="BD1" s="118"/>
      <c r="BE1" s="118"/>
      <c r="BF1" s="118"/>
      <c r="BG1" s="118"/>
      <c r="BH1" s="118"/>
      <c r="BI1" s="118"/>
      <c r="BJ1" s="118"/>
      <c r="BK1" s="118"/>
      <c r="BL1" s="118"/>
      <c r="BM1" s="118"/>
      <c r="BN1" s="118"/>
      <c r="BO1" s="118"/>
      <c r="BP1" s="118"/>
      <c r="BQ1" s="118"/>
      <c r="BR1" s="118"/>
      <c r="BS1" s="118"/>
      <c r="BT1" s="118"/>
      <c r="BU1" s="118"/>
      <c r="BV1" s="118"/>
      <c r="BW1" s="118"/>
      <c r="BX1" s="118"/>
      <c r="BY1" s="118"/>
      <c r="BZ1" s="118"/>
      <c r="CA1" s="118"/>
      <c r="CB1" s="118"/>
      <c r="CC1" s="118"/>
      <c r="CD1" s="118"/>
      <c r="CE1" s="118"/>
      <c r="CF1" s="118"/>
    </row>
    <row r="2" spans="1:85" s="353" customFormat="1" ht="15.75" customHeight="1" x14ac:dyDescent="0.35">
      <c r="A2" s="30" t="s">
        <v>225</v>
      </c>
      <c r="B2" s="31" t="s">
        <v>663</v>
      </c>
      <c r="C2" s="352"/>
      <c r="D2" s="34" t="s">
        <v>296</v>
      </c>
      <c r="E2" s="34" t="s">
        <v>297</v>
      </c>
      <c r="F2" s="34" t="s">
        <v>298</v>
      </c>
      <c r="G2" s="34" t="s">
        <v>299</v>
      </c>
      <c r="H2" s="34" t="s">
        <v>300</v>
      </c>
      <c r="I2" s="34" t="s">
        <v>301</v>
      </c>
      <c r="J2" s="34" t="s">
        <v>302</v>
      </c>
      <c r="K2" s="34" t="s">
        <v>303</v>
      </c>
      <c r="L2" s="34" t="s">
        <v>304</v>
      </c>
      <c r="M2" s="34" t="s">
        <v>305</v>
      </c>
      <c r="N2" s="34" t="s">
        <v>306</v>
      </c>
      <c r="O2" s="34" t="s">
        <v>307</v>
      </c>
      <c r="P2" s="34" t="s">
        <v>308</v>
      </c>
      <c r="Q2" s="34" t="s">
        <v>309</v>
      </c>
      <c r="R2" s="34" t="s">
        <v>310</v>
      </c>
      <c r="S2" s="34" t="s">
        <v>311</v>
      </c>
      <c r="T2" s="34" t="s">
        <v>312</v>
      </c>
      <c r="U2" s="34" t="s">
        <v>313</v>
      </c>
      <c r="V2" s="34" t="s">
        <v>314</v>
      </c>
      <c r="W2" s="34" t="s">
        <v>315</v>
      </c>
      <c r="X2" s="34" t="s">
        <v>316</v>
      </c>
      <c r="Y2" s="34" t="s">
        <v>317</v>
      </c>
      <c r="Z2" s="34" t="s">
        <v>318</v>
      </c>
      <c r="AA2" s="34" t="s">
        <v>319</v>
      </c>
      <c r="AB2" s="34" t="s">
        <v>320</v>
      </c>
      <c r="AC2" s="34" t="s">
        <v>321</v>
      </c>
      <c r="AD2" s="34" t="s">
        <v>322</v>
      </c>
      <c r="AE2" s="34" t="s">
        <v>323</v>
      </c>
      <c r="AF2" s="34" t="s">
        <v>324</v>
      </c>
      <c r="AG2" s="34" t="s">
        <v>325</v>
      </c>
      <c r="AH2" s="34" t="s">
        <v>326</v>
      </c>
      <c r="AI2" s="34" t="s">
        <v>327</v>
      </c>
      <c r="AJ2" s="34" t="s">
        <v>328</v>
      </c>
      <c r="AK2" s="34" t="s">
        <v>329</v>
      </c>
      <c r="AL2" s="34" t="s">
        <v>330</v>
      </c>
      <c r="AM2" s="34" t="s">
        <v>331</v>
      </c>
      <c r="AN2" s="34" t="s">
        <v>332</v>
      </c>
      <c r="AO2" s="34" t="s">
        <v>333</v>
      </c>
      <c r="AP2" s="34" t="s">
        <v>334</v>
      </c>
      <c r="AQ2" s="34" t="s">
        <v>335</v>
      </c>
      <c r="AR2" s="34" t="s">
        <v>336</v>
      </c>
      <c r="AS2" s="34" t="s">
        <v>337</v>
      </c>
      <c r="AT2" s="34" t="s">
        <v>338</v>
      </c>
      <c r="AU2" s="34" t="s">
        <v>339</v>
      </c>
      <c r="AV2" s="34" t="s">
        <v>340</v>
      </c>
      <c r="AW2" s="34" t="s">
        <v>341</v>
      </c>
      <c r="AX2" s="34" t="s">
        <v>342</v>
      </c>
      <c r="AY2" s="34" t="s">
        <v>227</v>
      </c>
      <c r="AZ2" s="34" t="s">
        <v>228</v>
      </c>
      <c r="BA2" s="34" t="s">
        <v>229</v>
      </c>
      <c r="BB2" s="34" t="s">
        <v>230</v>
      </c>
      <c r="BC2" s="34" t="s">
        <v>231</v>
      </c>
      <c r="BD2" s="34" t="s">
        <v>232</v>
      </c>
      <c r="BE2" s="34" t="s">
        <v>233</v>
      </c>
      <c r="BF2" s="34" t="s">
        <v>234</v>
      </c>
      <c r="BG2" s="34" t="s">
        <v>235</v>
      </c>
      <c r="BH2" s="34" t="s">
        <v>236</v>
      </c>
      <c r="BI2" s="34" t="s">
        <v>237</v>
      </c>
      <c r="BJ2" s="34" t="s">
        <v>238</v>
      </c>
      <c r="BK2" s="34" t="s">
        <v>239</v>
      </c>
      <c r="BL2" s="34" t="s">
        <v>240</v>
      </c>
      <c r="BM2" s="34" t="s">
        <v>241</v>
      </c>
      <c r="BN2" s="34" t="s">
        <v>242</v>
      </c>
      <c r="BO2" s="34" t="s">
        <v>243</v>
      </c>
      <c r="BP2" s="34" t="s">
        <v>244</v>
      </c>
      <c r="BQ2" s="34" t="s">
        <v>245</v>
      </c>
      <c r="BR2" s="34" t="s">
        <v>246</v>
      </c>
      <c r="BS2" s="34" t="s">
        <v>247</v>
      </c>
      <c r="BT2" s="34" t="s">
        <v>248</v>
      </c>
      <c r="BU2" s="34" t="s">
        <v>249</v>
      </c>
      <c r="BV2" s="34" t="s">
        <v>250</v>
      </c>
      <c r="BW2" s="34" t="s">
        <v>251</v>
      </c>
      <c r="BX2" s="34" t="s">
        <v>252</v>
      </c>
      <c r="BY2" s="34" t="s">
        <v>253</v>
      </c>
      <c r="BZ2" s="34" t="s">
        <v>254</v>
      </c>
      <c r="CA2" s="34" t="s">
        <v>255</v>
      </c>
      <c r="CB2" s="34" t="s">
        <v>256</v>
      </c>
      <c r="CC2" s="34" t="s">
        <v>257</v>
      </c>
      <c r="CD2" s="34" t="s">
        <v>258</v>
      </c>
      <c r="CE2" s="34" t="s">
        <v>259</v>
      </c>
      <c r="CF2" s="34" t="s">
        <v>260</v>
      </c>
      <c r="CG2" s="35" t="s">
        <v>261</v>
      </c>
    </row>
    <row r="3" spans="1:85" s="353" customFormat="1" x14ac:dyDescent="0.35">
      <c r="A3" s="119">
        <v>2025</v>
      </c>
      <c r="B3" s="354" t="s">
        <v>373</v>
      </c>
      <c r="C3" s="355"/>
      <c r="D3" s="279" t="s">
        <v>263</v>
      </c>
      <c r="E3" s="279" t="s">
        <v>263</v>
      </c>
      <c r="F3" s="279" t="s">
        <v>263</v>
      </c>
      <c r="G3" s="279" t="s">
        <v>263</v>
      </c>
      <c r="H3" s="279" t="s">
        <v>263</v>
      </c>
      <c r="I3" s="279" t="s">
        <v>263</v>
      </c>
      <c r="J3" s="279" t="s">
        <v>263</v>
      </c>
      <c r="K3" s="279" t="s">
        <v>263</v>
      </c>
      <c r="L3" s="279" t="s">
        <v>263</v>
      </c>
      <c r="M3" s="279" t="s">
        <v>263</v>
      </c>
      <c r="N3" s="279" t="s">
        <v>263</v>
      </c>
      <c r="O3" s="279" t="s">
        <v>263</v>
      </c>
      <c r="P3" s="279" t="s">
        <v>263</v>
      </c>
      <c r="Q3" s="279" t="s">
        <v>263</v>
      </c>
      <c r="R3" s="279" t="s">
        <v>263</v>
      </c>
      <c r="S3" s="279" t="s">
        <v>263</v>
      </c>
      <c r="T3" s="279" t="s">
        <v>263</v>
      </c>
      <c r="U3" s="279" t="s">
        <v>263</v>
      </c>
      <c r="V3" s="279" t="s">
        <v>263</v>
      </c>
      <c r="W3" s="279" t="s">
        <v>263</v>
      </c>
      <c r="X3" s="279" t="s">
        <v>263</v>
      </c>
      <c r="Y3" s="279" t="s">
        <v>263</v>
      </c>
      <c r="Z3" s="279" t="s">
        <v>263</v>
      </c>
      <c r="AA3" s="279" t="s">
        <v>263</v>
      </c>
      <c r="AB3" s="279" t="s">
        <v>263</v>
      </c>
      <c r="AC3" s="279" t="s">
        <v>263</v>
      </c>
      <c r="AD3" s="279" t="s">
        <v>263</v>
      </c>
      <c r="AE3" s="279" t="s">
        <v>263</v>
      </c>
      <c r="AF3" s="279" t="s">
        <v>263</v>
      </c>
      <c r="AG3" s="279" t="s">
        <v>263</v>
      </c>
      <c r="AH3" s="279" t="s">
        <v>263</v>
      </c>
      <c r="AI3" s="279" t="s">
        <v>263</v>
      </c>
      <c r="AJ3" s="279" t="s">
        <v>263</v>
      </c>
      <c r="AK3" s="279" t="s">
        <v>263</v>
      </c>
      <c r="AL3" s="279" t="s">
        <v>263</v>
      </c>
      <c r="AM3" s="279" t="s">
        <v>263</v>
      </c>
      <c r="AN3" s="279" t="s">
        <v>263</v>
      </c>
      <c r="AO3" s="279" t="s">
        <v>263</v>
      </c>
      <c r="AP3" s="279" t="s">
        <v>263</v>
      </c>
      <c r="AQ3" s="279" t="s">
        <v>263</v>
      </c>
      <c r="AR3" s="279" t="s">
        <v>263</v>
      </c>
      <c r="AS3" s="279" t="s">
        <v>263</v>
      </c>
      <c r="AT3" s="279" t="s">
        <v>263</v>
      </c>
      <c r="AU3" s="279" t="s">
        <v>263</v>
      </c>
      <c r="AV3" s="279" t="s">
        <v>263</v>
      </c>
      <c r="AW3" s="279" t="s">
        <v>263</v>
      </c>
      <c r="AX3" s="279" t="s">
        <v>263</v>
      </c>
      <c r="AY3" s="279" t="s">
        <v>263</v>
      </c>
      <c r="AZ3" s="279" t="s">
        <v>263</v>
      </c>
      <c r="BA3" s="279" t="s">
        <v>263</v>
      </c>
      <c r="BB3" s="279" t="s">
        <v>263</v>
      </c>
      <c r="BC3" s="279" t="s">
        <v>263</v>
      </c>
      <c r="BD3" s="279" t="s">
        <v>263</v>
      </c>
      <c r="BE3" s="279" t="s">
        <v>263</v>
      </c>
      <c r="BF3" s="279" t="s">
        <v>263</v>
      </c>
      <c r="BG3" s="279" t="s">
        <v>263</v>
      </c>
      <c r="BH3" s="279" t="s">
        <v>263</v>
      </c>
      <c r="BI3" s="279" t="s">
        <v>263</v>
      </c>
      <c r="BJ3" s="279" t="s">
        <v>263</v>
      </c>
      <c r="BK3" s="279" t="s">
        <v>263</v>
      </c>
      <c r="BL3" s="279" t="s">
        <v>263</v>
      </c>
      <c r="BM3" s="279" t="s">
        <v>263</v>
      </c>
      <c r="BN3" s="279" t="s">
        <v>263</v>
      </c>
      <c r="BO3" s="279" t="s">
        <v>263</v>
      </c>
      <c r="BP3" s="279" t="s">
        <v>263</v>
      </c>
      <c r="BQ3" s="279" t="s">
        <v>263</v>
      </c>
      <c r="BR3" s="279" t="s">
        <v>263</v>
      </c>
      <c r="BS3" s="279" t="s">
        <v>263</v>
      </c>
      <c r="BT3" s="279" t="s">
        <v>263</v>
      </c>
      <c r="BU3" s="279" t="s">
        <v>263</v>
      </c>
      <c r="BV3" s="279" t="s">
        <v>263</v>
      </c>
      <c r="BW3" s="279" t="s">
        <v>263</v>
      </c>
      <c r="BX3" s="279" t="s">
        <v>263</v>
      </c>
      <c r="BY3" s="279" t="s">
        <v>263</v>
      </c>
      <c r="BZ3" s="279" t="s">
        <v>263</v>
      </c>
      <c r="CA3" s="279" t="s">
        <v>263</v>
      </c>
      <c r="CB3" s="279" t="s">
        <v>264</v>
      </c>
      <c r="CC3" s="279" t="s">
        <v>264</v>
      </c>
      <c r="CD3" s="279" t="s">
        <v>264</v>
      </c>
      <c r="CE3" s="279" t="s">
        <v>264</v>
      </c>
      <c r="CF3" s="279" t="s">
        <v>264</v>
      </c>
      <c r="CG3" s="280" t="s">
        <v>264</v>
      </c>
    </row>
    <row r="4" spans="1:85" s="246" customFormat="1" ht="26.25" customHeight="1" x14ac:dyDescent="0.35">
      <c r="A4" s="88"/>
      <c r="B4" s="101" t="s">
        <v>276</v>
      </c>
      <c r="C4" s="101"/>
      <c r="D4" s="390">
        <v>15.7</v>
      </c>
      <c r="E4" s="390">
        <v>21.3</v>
      </c>
      <c r="F4" s="390">
        <v>21.7</v>
      </c>
      <c r="G4" s="390">
        <v>24</v>
      </c>
      <c r="H4" s="390">
        <v>28</v>
      </c>
      <c r="I4" s="390">
        <v>30.5</v>
      </c>
      <c r="J4" s="390">
        <v>32</v>
      </c>
      <c r="K4" s="390">
        <v>35.700000000000003</v>
      </c>
      <c r="L4" s="390">
        <v>38.200000000000003</v>
      </c>
      <c r="M4" s="390">
        <v>43.8</v>
      </c>
      <c r="N4" s="390">
        <v>57.5</v>
      </c>
      <c r="O4" s="390">
        <v>61.5</v>
      </c>
      <c r="P4" s="390">
        <v>65.5</v>
      </c>
      <c r="Q4" s="390">
        <v>80</v>
      </c>
      <c r="R4" s="390">
        <v>84</v>
      </c>
      <c r="S4" s="390">
        <v>99</v>
      </c>
      <c r="T4" s="390">
        <v>108</v>
      </c>
      <c r="U4" s="390">
        <v>136</v>
      </c>
      <c r="V4" s="390">
        <v>141</v>
      </c>
      <c r="W4" s="390">
        <v>148</v>
      </c>
      <c r="X4" s="390">
        <v>154</v>
      </c>
      <c r="Y4" s="390">
        <v>162</v>
      </c>
      <c r="Z4" s="390">
        <v>168</v>
      </c>
      <c r="AA4" s="390">
        <v>196</v>
      </c>
      <c r="AB4" s="390">
        <v>220</v>
      </c>
      <c r="AC4" s="390">
        <v>245</v>
      </c>
      <c r="AD4" s="390">
        <v>310</v>
      </c>
      <c r="AE4" s="390">
        <v>393</v>
      </c>
      <c r="AF4" s="390">
        <v>434</v>
      </c>
      <c r="AG4" s="390">
        <v>466</v>
      </c>
      <c r="AH4" s="390">
        <f>SUM(AH5:AH6)</f>
        <v>505</v>
      </c>
      <c r="AI4" s="390">
        <f t="shared" ref="AI4:CG4" si="0">SUM(AI5:AI6)</f>
        <v>562.99999999999989</v>
      </c>
      <c r="AJ4" s="390">
        <f t="shared" si="0"/>
        <v>637.99999999999989</v>
      </c>
      <c r="AK4" s="390">
        <f t="shared" si="0"/>
        <v>691</v>
      </c>
      <c r="AL4" s="390">
        <f t="shared" si="0"/>
        <v>725</v>
      </c>
      <c r="AM4" s="390">
        <f t="shared" si="0"/>
        <v>771</v>
      </c>
      <c r="AN4" s="390">
        <f t="shared" si="0"/>
        <v>785</v>
      </c>
      <c r="AO4" s="390">
        <f t="shared" si="0"/>
        <v>800</v>
      </c>
      <c r="AP4" s="390">
        <f t="shared" si="0"/>
        <v>825</v>
      </c>
      <c r="AQ4" s="390">
        <f t="shared" si="0"/>
        <v>839.25</v>
      </c>
      <c r="AR4" s="390">
        <f t="shared" si="0"/>
        <v>850.16399999999999</v>
      </c>
      <c r="AS4" s="390">
        <f t="shared" si="0"/>
        <v>852.303</v>
      </c>
      <c r="AT4" s="390">
        <f t="shared" si="0"/>
        <v>889.38600000000008</v>
      </c>
      <c r="AU4" s="390">
        <f t="shared" si="0"/>
        <v>1010.5989999999999</v>
      </c>
      <c r="AV4" s="390">
        <f t="shared" si="0"/>
        <v>1010</v>
      </c>
      <c r="AW4" s="390">
        <f t="shared" si="0"/>
        <v>1040</v>
      </c>
      <c r="AX4" s="390">
        <f t="shared" si="0"/>
        <v>1022</v>
      </c>
      <c r="AY4" s="390">
        <f t="shared" si="0"/>
        <v>1016.385</v>
      </c>
      <c r="AZ4" s="390">
        <f t="shared" si="0"/>
        <v>981.24099999999999</v>
      </c>
      <c r="BA4" s="390">
        <f t="shared" si="0"/>
        <v>987.07300000000021</v>
      </c>
      <c r="BB4" s="390">
        <f t="shared" si="0"/>
        <v>974.40599999999995</v>
      </c>
      <c r="BC4" s="390">
        <f t="shared" si="0"/>
        <v>1001.69</v>
      </c>
      <c r="BD4" s="390">
        <f t="shared" si="0"/>
        <v>985.85</v>
      </c>
      <c r="BE4" s="390">
        <f t="shared" si="0"/>
        <v>1099.2956646600001</v>
      </c>
      <c r="BF4" s="390">
        <f t="shared" si="0"/>
        <v>1087.4146320899999</v>
      </c>
      <c r="BG4" s="390">
        <f t="shared" si="0"/>
        <v>1006.6780681472775</v>
      </c>
      <c r="BH4" s="390">
        <f t="shared" si="0"/>
        <v>922.80799999999999</v>
      </c>
      <c r="BI4" s="390">
        <f t="shared" si="0"/>
        <v>874.53990900999997</v>
      </c>
      <c r="BJ4" s="390">
        <f t="shared" si="0"/>
        <v>796.54773575000013</v>
      </c>
      <c r="BK4" s="390">
        <f t="shared" si="0"/>
        <v>736.17217767890315</v>
      </c>
      <c r="BL4" s="390">
        <f t="shared" si="0"/>
        <v>674.75018944999999</v>
      </c>
      <c r="BM4" s="390">
        <f t="shared" si="0"/>
        <v>649.6405096899997</v>
      </c>
      <c r="BN4" s="390">
        <f t="shared" si="0"/>
        <v>613.52423453000017</v>
      </c>
      <c r="BO4" s="390">
        <f t="shared" si="0"/>
        <v>593.95801391999976</v>
      </c>
      <c r="BP4" s="390">
        <f t="shared" si="0"/>
        <v>592.53994551999983</v>
      </c>
      <c r="BQ4" s="390">
        <f t="shared" si="0"/>
        <v>582.23100191999993</v>
      </c>
      <c r="BR4" s="390">
        <f t="shared" si="0"/>
        <v>570.66566029000023</v>
      </c>
      <c r="BS4" s="390">
        <f t="shared" si="0"/>
        <v>568.92046535000088</v>
      </c>
      <c r="BT4" s="390">
        <f t="shared" si="0"/>
        <v>557.33749349999994</v>
      </c>
      <c r="BU4" s="390">
        <f>SUM(BU5:BU6)</f>
        <v>502.5517041300003</v>
      </c>
      <c r="BV4" s="390">
        <f t="shared" si="0"/>
        <v>463.2592920300001</v>
      </c>
      <c r="BW4" s="390">
        <f t="shared" si="0"/>
        <v>506.29077260913095</v>
      </c>
      <c r="BX4" s="390">
        <f t="shared" si="0"/>
        <v>497.74254763999966</v>
      </c>
      <c r="BY4" s="390">
        <f t="shared" si="0"/>
        <v>341.52153544000032</v>
      </c>
      <c r="BZ4" s="391">
        <f t="shared" si="0"/>
        <v>398.83164910999994</v>
      </c>
      <c r="CA4" s="391">
        <f t="shared" si="0"/>
        <v>330.2593004499999</v>
      </c>
      <c r="CB4" s="391">
        <f t="shared" si="0"/>
        <v>346.34154808765652</v>
      </c>
      <c r="CC4" s="391">
        <f t="shared" si="0"/>
        <v>311.81158641336702</v>
      </c>
      <c r="CD4" s="391">
        <f t="shared" si="0"/>
        <v>303.22991381209533</v>
      </c>
      <c r="CE4" s="391">
        <f t="shared" si="0"/>
        <v>298.1919487115203</v>
      </c>
      <c r="CF4" s="391">
        <f t="shared" si="0"/>
        <v>291.68061522506173</v>
      </c>
      <c r="CG4" s="392">
        <f t="shared" si="0"/>
        <v>282.39199465495517</v>
      </c>
    </row>
    <row r="5" spans="1:85" s="246" customFormat="1" x14ac:dyDescent="0.35">
      <c r="A5" s="393"/>
      <c r="B5" s="56" t="s">
        <v>568</v>
      </c>
      <c r="C5" s="101"/>
      <c r="D5" s="394">
        <f t="shared" ref="D5:BO5" si="1">SUM(D8, D12,D15)</f>
        <v>0</v>
      </c>
      <c r="E5" s="394">
        <f t="shared" si="1"/>
        <v>0</v>
      </c>
      <c r="F5" s="394">
        <f t="shared" si="1"/>
        <v>0</v>
      </c>
      <c r="G5" s="394">
        <f t="shared" si="1"/>
        <v>0</v>
      </c>
      <c r="H5" s="394">
        <f t="shared" si="1"/>
        <v>0</v>
      </c>
      <c r="I5" s="394">
        <f t="shared" si="1"/>
        <v>0</v>
      </c>
      <c r="J5" s="394">
        <f t="shared" si="1"/>
        <v>0</v>
      </c>
      <c r="K5" s="394">
        <f t="shared" si="1"/>
        <v>0</v>
      </c>
      <c r="L5" s="394">
        <f t="shared" si="1"/>
        <v>0</v>
      </c>
      <c r="M5" s="394">
        <f t="shared" si="1"/>
        <v>0</v>
      </c>
      <c r="N5" s="394">
        <f t="shared" si="1"/>
        <v>0</v>
      </c>
      <c r="O5" s="394">
        <f t="shared" si="1"/>
        <v>0</v>
      </c>
      <c r="P5" s="394">
        <f t="shared" si="1"/>
        <v>0</v>
      </c>
      <c r="Q5" s="394">
        <f t="shared" si="1"/>
        <v>0</v>
      </c>
      <c r="R5" s="394">
        <f t="shared" si="1"/>
        <v>0</v>
      </c>
      <c r="S5" s="394">
        <f t="shared" si="1"/>
        <v>0</v>
      </c>
      <c r="T5" s="394">
        <f t="shared" si="1"/>
        <v>0</v>
      </c>
      <c r="U5" s="394">
        <f t="shared" si="1"/>
        <v>0</v>
      </c>
      <c r="V5" s="394">
        <f t="shared" si="1"/>
        <v>0</v>
      </c>
      <c r="W5" s="394">
        <f t="shared" si="1"/>
        <v>0</v>
      </c>
      <c r="X5" s="394">
        <f t="shared" si="1"/>
        <v>0</v>
      </c>
      <c r="Y5" s="394">
        <f t="shared" si="1"/>
        <v>0</v>
      </c>
      <c r="Z5" s="394">
        <f t="shared" si="1"/>
        <v>0</v>
      </c>
      <c r="AA5" s="394">
        <f t="shared" si="1"/>
        <v>0</v>
      </c>
      <c r="AB5" s="394">
        <f t="shared" si="1"/>
        <v>0</v>
      </c>
      <c r="AC5" s="394">
        <f t="shared" si="1"/>
        <v>0</v>
      </c>
      <c r="AD5" s="394">
        <f t="shared" si="1"/>
        <v>0</v>
      </c>
      <c r="AE5" s="394">
        <f t="shared" si="1"/>
        <v>0</v>
      </c>
      <c r="AF5" s="394">
        <f t="shared" si="1"/>
        <v>0</v>
      </c>
      <c r="AG5" s="394">
        <f t="shared" si="1"/>
        <v>0</v>
      </c>
      <c r="AH5" s="394">
        <f t="shared" si="1"/>
        <v>433.19637841651365</v>
      </c>
      <c r="AI5" s="394">
        <f t="shared" si="1"/>
        <v>491.69011230548637</v>
      </c>
      <c r="AJ5" s="394">
        <f t="shared" si="1"/>
        <v>556.78557678919367</v>
      </c>
      <c r="AK5" s="394">
        <f t="shared" si="1"/>
        <v>602.69066695632307</v>
      </c>
      <c r="AL5" s="394">
        <f t="shared" si="1"/>
        <v>638.92866433160452</v>
      </c>
      <c r="AM5" s="394">
        <f t="shared" si="1"/>
        <v>676.46664247621209</v>
      </c>
      <c r="AN5" s="394">
        <f t="shared" si="1"/>
        <v>690.46052004690171</v>
      </c>
      <c r="AO5" s="394">
        <f t="shared" si="1"/>
        <v>700.08555842769397</v>
      </c>
      <c r="AP5" s="394">
        <f t="shared" si="1"/>
        <v>724.45946224287422</v>
      </c>
      <c r="AQ5" s="394">
        <f t="shared" si="1"/>
        <v>734.90769715392037</v>
      </c>
      <c r="AR5" s="394">
        <f t="shared" si="1"/>
        <v>742.36020250581066</v>
      </c>
      <c r="AS5" s="394">
        <f t="shared" si="1"/>
        <v>730.13111097207798</v>
      </c>
      <c r="AT5" s="394">
        <f t="shared" si="1"/>
        <v>775.26191022330795</v>
      </c>
      <c r="AU5" s="394">
        <f t="shared" si="1"/>
        <v>863.60627344005002</v>
      </c>
      <c r="AV5" s="394">
        <f t="shared" si="1"/>
        <v>852.2527553950282</v>
      </c>
      <c r="AW5" s="394">
        <f t="shared" si="1"/>
        <v>873.20359314762982</v>
      </c>
      <c r="AX5" s="394">
        <f t="shared" si="1"/>
        <v>859.06318218085562</v>
      </c>
      <c r="AY5" s="394">
        <f t="shared" si="1"/>
        <v>851.731324624629</v>
      </c>
      <c r="AZ5" s="394">
        <f t="shared" si="1"/>
        <v>829.88126142015744</v>
      </c>
      <c r="BA5" s="394">
        <f t="shared" si="1"/>
        <v>847.58109511712473</v>
      </c>
      <c r="BB5" s="394">
        <f t="shared" si="1"/>
        <v>839.89658660323107</v>
      </c>
      <c r="BC5" s="394">
        <f t="shared" si="1"/>
        <v>872.56183395470418</v>
      </c>
      <c r="BD5" s="394">
        <f t="shared" si="1"/>
        <v>865.87408814187211</v>
      </c>
      <c r="BE5" s="394">
        <f t="shared" si="1"/>
        <v>975.0571849050001</v>
      </c>
      <c r="BF5" s="394">
        <f t="shared" si="1"/>
        <v>958.2172410367499</v>
      </c>
      <c r="BG5" s="394">
        <f t="shared" si="1"/>
        <v>884.55214787227749</v>
      </c>
      <c r="BH5" s="394">
        <f t="shared" si="1"/>
        <v>804.2732521245</v>
      </c>
      <c r="BI5" s="394">
        <f t="shared" si="1"/>
        <v>764.43906345325001</v>
      </c>
      <c r="BJ5" s="394">
        <f t="shared" si="1"/>
        <v>698.14931705625008</v>
      </c>
      <c r="BK5" s="394">
        <f t="shared" si="1"/>
        <v>657.23492130667955</v>
      </c>
      <c r="BL5" s="394">
        <f t="shared" si="1"/>
        <v>609.35377852930276</v>
      </c>
      <c r="BM5" s="394">
        <f t="shared" si="1"/>
        <v>598.15693215526335</v>
      </c>
      <c r="BN5" s="394">
        <f t="shared" si="1"/>
        <v>563.29060795511202</v>
      </c>
      <c r="BO5" s="394">
        <f t="shared" si="1"/>
        <v>556.61229230695847</v>
      </c>
      <c r="BP5" s="394">
        <f t="shared" ref="BP5:CB5" si="2">SUM(BP8, BP12,BP15)</f>
        <v>564.26172678124692</v>
      </c>
      <c r="BQ5" s="394">
        <f t="shared" si="2"/>
        <v>563.72247188354766</v>
      </c>
      <c r="BR5" s="394">
        <f t="shared" si="2"/>
        <v>558.3774162769223</v>
      </c>
      <c r="BS5" s="394">
        <f t="shared" si="2"/>
        <v>562.103048365684</v>
      </c>
      <c r="BT5" s="394">
        <f t="shared" si="2"/>
        <v>552.47871435148681</v>
      </c>
      <c r="BU5" s="394">
        <f t="shared" si="2"/>
        <v>499.30094930620538</v>
      </c>
      <c r="BV5" s="394">
        <f t="shared" si="2"/>
        <v>461.68818435114184</v>
      </c>
      <c r="BW5" s="394">
        <f t="shared" si="2"/>
        <v>505.71508824643939</v>
      </c>
      <c r="BX5" s="394">
        <f t="shared" si="2"/>
        <v>497.74254763999966</v>
      </c>
      <c r="BY5" s="394">
        <f t="shared" si="2"/>
        <v>341.52153544000032</v>
      </c>
      <c r="BZ5" s="395">
        <f t="shared" si="2"/>
        <v>398.83164910999994</v>
      </c>
      <c r="CA5" s="395">
        <f t="shared" si="2"/>
        <v>330.2593004499999</v>
      </c>
      <c r="CB5" s="395">
        <f t="shared" si="2"/>
        <v>346.34154808765652</v>
      </c>
      <c r="CC5" s="395">
        <f>SUM(CC8, CC12,CC15)</f>
        <v>311.81158641336702</v>
      </c>
      <c r="CD5" s="395">
        <f t="shared" ref="CD5:CG5" si="3">SUM(CD8, CD12,CD15)</f>
        <v>303.22991381209533</v>
      </c>
      <c r="CE5" s="395">
        <f t="shared" si="3"/>
        <v>298.1919487115203</v>
      </c>
      <c r="CF5" s="395">
        <f t="shared" si="3"/>
        <v>291.68061522506173</v>
      </c>
      <c r="CG5" s="396">
        <f t="shared" si="3"/>
        <v>282.39199465495517</v>
      </c>
    </row>
    <row r="6" spans="1:85" s="353" customFormat="1" x14ac:dyDescent="0.35">
      <c r="A6" s="350"/>
      <c r="B6" s="56" t="s">
        <v>567</v>
      </c>
      <c r="C6" s="200"/>
      <c r="D6" s="394">
        <f t="shared" ref="D6:BO6" si="4">SUM(D13,D16)</f>
        <v>0</v>
      </c>
      <c r="E6" s="394">
        <f t="shared" si="4"/>
        <v>0</v>
      </c>
      <c r="F6" s="394">
        <f t="shared" si="4"/>
        <v>0</v>
      </c>
      <c r="G6" s="394">
        <f t="shared" si="4"/>
        <v>0</v>
      </c>
      <c r="H6" s="394">
        <f t="shared" si="4"/>
        <v>0</v>
      </c>
      <c r="I6" s="394">
        <f t="shared" si="4"/>
        <v>0</v>
      </c>
      <c r="J6" s="394">
        <f t="shared" si="4"/>
        <v>0</v>
      </c>
      <c r="K6" s="394">
        <f t="shared" si="4"/>
        <v>0</v>
      </c>
      <c r="L6" s="394">
        <f t="shared" si="4"/>
        <v>0</v>
      </c>
      <c r="M6" s="394">
        <f t="shared" si="4"/>
        <v>0</v>
      </c>
      <c r="N6" s="394">
        <f t="shared" si="4"/>
        <v>0</v>
      </c>
      <c r="O6" s="394">
        <f t="shared" si="4"/>
        <v>0</v>
      </c>
      <c r="P6" s="394">
        <f t="shared" si="4"/>
        <v>0</v>
      </c>
      <c r="Q6" s="394">
        <f t="shared" si="4"/>
        <v>0</v>
      </c>
      <c r="R6" s="394">
        <f t="shared" si="4"/>
        <v>0</v>
      </c>
      <c r="S6" s="394">
        <f t="shared" si="4"/>
        <v>0</v>
      </c>
      <c r="T6" s="394">
        <f t="shared" si="4"/>
        <v>0</v>
      </c>
      <c r="U6" s="394">
        <f t="shared" si="4"/>
        <v>0</v>
      </c>
      <c r="V6" s="394">
        <f t="shared" si="4"/>
        <v>0</v>
      </c>
      <c r="W6" s="394">
        <f t="shared" si="4"/>
        <v>0</v>
      </c>
      <c r="X6" s="394">
        <f t="shared" si="4"/>
        <v>0</v>
      </c>
      <c r="Y6" s="394">
        <f t="shared" si="4"/>
        <v>0</v>
      </c>
      <c r="Z6" s="394">
        <f t="shared" si="4"/>
        <v>0</v>
      </c>
      <c r="AA6" s="394">
        <f t="shared" si="4"/>
        <v>0</v>
      </c>
      <c r="AB6" s="394">
        <f t="shared" si="4"/>
        <v>0</v>
      </c>
      <c r="AC6" s="394">
        <f t="shared" si="4"/>
        <v>0</v>
      </c>
      <c r="AD6" s="394">
        <f t="shared" si="4"/>
        <v>0</v>
      </c>
      <c r="AE6" s="394">
        <f t="shared" si="4"/>
        <v>0</v>
      </c>
      <c r="AF6" s="394">
        <f t="shared" si="4"/>
        <v>0</v>
      </c>
      <c r="AG6" s="394">
        <f t="shared" si="4"/>
        <v>0</v>
      </c>
      <c r="AH6" s="394">
        <f t="shared" si="4"/>
        <v>71.803621583486347</v>
      </c>
      <c r="AI6" s="394">
        <f t="shared" si="4"/>
        <v>71.309887694513563</v>
      </c>
      <c r="AJ6" s="394">
        <f t="shared" si="4"/>
        <v>81.214423210806217</v>
      </c>
      <c r="AK6" s="394">
        <f t="shared" si="4"/>
        <v>88.309333043676872</v>
      </c>
      <c r="AL6" s="394">
        <f t="shared" si="4"/>
        <v>86.071335668395506</v>
      </c>
      <c r="AM6" s="394">
        <f t="shared" si="4"/>
        <v>94.533357523787956</v>
      </c>
      <c r="AN6" s="394">
        <f t="shared" si="4"/>
        <v>94.539479953098336</v>
      </c>
      <c r="AO6" s="394">
        <f t="shared" si="4"/>
        <v>99.91444157230606</v>
      </c>
      <c r="AP6" s="394">
        <f t="shared" si="4"/>
        <v>100.54053775712582</v>
      </c>
      <c r="AQ6" s="394">
        <f t="shared" si="4"/>
        <v>104.34230284607963</v>
      </c>
      <c r="AR6" s="394">
        <f t="shared" si="4"/>
        <v>107.80379749418931</v>
      </c>
      <c r="AS6" s="394">
        <f t="shared" si="4"/>
        <v>122.17188902792199</v>
      </c>
      <c r="AT6" s="394">
        <f t="shared" si="4"/>
        <v>114.12408977669212</v>
      </c>
      <c r="AU6" s="394">
        <f t="shared" si="4"/>
        <v>146.99272655994997</v>
      </c>
      <c r="AV6" s="394">
        <f t="shared" si="4"/>
        <v>157.74724460497177</v>
      </c>
      <c r="AW6" s="394">
        <f t="shared" si="4"/>
        <v>166.79640685237015</v>
      </c>
      <c r="AX6" s="394">
        <f t="shared" si="4"/>
        <v>162.93681781914438</v>
      </c>
      <c r="AY6" s="394">
        <f t="shared" si="4"/>
        <v>164.65367537537094</v>
      </c>
      <c r="AZ6" s="394">
        <f t="shared" si="4"/>
        <v>151.35973857984254</v>
      </c>
      <c r="BA6" s="394">
        <f t="shared" si="4"/>
        <v>139.49190488287545</v>
      </c>
      <c r="BB6" s="394">
        <f t="shared" si="4"/>
        <v>134.50941339676888</v>
      </c>
      <c r="BC6" s="394">
        <f t="shared" si="4"/>
        <v>129.1281660452959</v>
      </c>
      <c r="BD6" s="394">
        <f t="shared" si="4"/>
        <v>119.97591185812794</v>
      </c>
      <c r="BE6" s="394">
        <f t="shared" si="4"/>
        <v>124.23847975499999</v>
      </c>
      <c r="BF6" s="394">
        <f t="shared" si="4"/>
        <v>129.19739105324999</v>
      </c>
      <c r="BG6" s="394">
        <f t="shared" si="4"/>
        <v>122.12592027499997</v>
      </c>
      <c r="BH6" s="394">
        <f t="shared" si="4"/>
        <v>118.53474787549996</v>
      </c>
      <c r="BI6" s="394">
        <f t="shared" si="4"/>
        <v>110.10084555674999</v>
      </c>
      <c r="BJ6" s="394">
        <f t="shared" si="4"/>
        <v>98.398418693749989</v>
      </c>
      <c r="BK6" s="394">
        <f t="shared" si="4"/>
        <v>78.937256372223544</v>
      </c>
      <c r="BL6" s="394">
        <f t="shared" si="4"/>
        <v>65.396410920697221</v>
      </c>
      <c r="BM6" s="394">
        <f t="shared" si="4"/>
        <v>51.483577534736391</v>
      </c>
      <c r="BN6" s="394">
        <f t="shared" si="4"/>
        <v>50.233626574888149</v>
      </c>
      <c r="BO6" s="394">
        <f t="shared" si="4"/>
        <v>37.345721613041349</v>
      </c>
      <c r="BP6" s="394">
        <f t="shared" ref="BP6:CG6" si="5">SUM(BP13,BP16)</f>
        <v>28.278218738752912</v>
      </c>
      <c r="BQ6" s="394">
        <f t="shared" si="5"/>
        <v>18.508530036452314</v>
      </c>
      <c r="BR6" s="394">
        <f t="shared" si="5"/>
        <v>12.288244013077932</v>
      </c>
      <c r="BS6" s="394">
        <f t="shared" si="5"/>
        <v>6.8174169843168348</v>
      </c>
      <c r="BT6" s="394">
        <f t="shared" si="5"/>
        <v>4.8587791485131495</v>
      </c>
      <c r="BU6" s="394">
        <f t="shared" si="5"/>
        <v>3.2507548237949484</v>
      </c>
      <c r="BV6" s="394">
        <f t="shared" si="5"/>
        <v>1.5711076788582328</v>
      </c>
      <c r="BW6" s="394">
        <f t="shared" si="5"/>
        <v>0.5756843626915602</v>
      </c>
      <c r="BX6" s="394">
        <f t="shared" si="5"/>
        <v>0</v>
      </c>
      <c r="BY6" s="394">
        <f t="shared" si="5"/>
        <v>0</v>
      </c>
      <c r="BZ6" s="395">
        <f t="shared" si="5"/>
        <v>0</v>
      </c>
      <c r="CA6" s="395">
        <f t="shared" si="5"/>
        <v>0</v>
      </c>
      <c r="CB6" s="395">
        <f t="shared" si="5"/>
        <v>0</v>
      </c>
      <c r="CC6" s="395">
        <f t="shared" si="5"/>
        <v>0</v>
      </c>
      <c r="CD6" s="395">
        <f t="shared" si="5"/>
        <v>0</v>
      </c>
      <c r="CE6" s="395">
        <f t="shared" si="5"/>
        <v>0</v>
      </c>
      <c r="CF6" s="395">
        <f t="shared" si="5"/>
        <v>0</v>
      </c>
      <c r="CG6" s="396">
        <f t="shared" si="5"/>
        <v>0</v>
      </c>
    </row>
    <row r="7" spans="1:85" s="353" customFormat="1" x14ac:dyDescent="0.35">
      <c r="A7" s="350"/>
      <c r="B7" s="56"/>
      <c r="C7" s="200"/>
      <c r="D7" s="394"/>
      <c r="E7" s="394"/>
      <c r="F7" s="394"/>
      <c r="G7" s="394"/>
      <c r="H7" s="394"/>
      <c r="I7" s="394"/>
      <c r="J7" s="394"/>
      <c r="K7" s="394"/>
      <c r="L7" s="394"/>
      <c r="M7" s="394"/>
      <c r="N7" s="394"/>
      <c r="O7" s="394"/>
      <c r="P7" s="394"/>
      <c r="Q7" s="394"/>
      <c r="R7" s="394"/>
      <c r="S7" s="394"/>
      <c r="T7" s="394"/>
      <c r="U7" s="394"/>
      <c r="V7" s="394"/>
      <c r="W7" s="394"/>
      <c r="X7" s="394"/>
      <c r="Y7" s="394"/>
      <c r="Z7" s="394"/>
      <c r="AA7" s="394"/>
      <c r="AB7" s="394"/>
      <c r="AC7" s="394"/>
      <c r="AD7" s="394"/>
      <c r="AE7" s="394"/>
      <c r="AF7" s="394"/>
      <c r="AG7" s="394"/>
      <c r="AH7" s="394"/>
      <c r="AI7" s="394"/>
      <c r="AJ7" s="394"/>
      <c r="AK7" s="394"/>
      <c r="AL7" s="394"/>
      <c r="AM7" s="394"/>
      <c r="AN7" s="394"/>
      <c r="AO7" s="394"/>
      <c r="AP7" s="394"/>
      <c r="AQ7" s="394"/>
      <c r="AR7" s="394"/>
      <c r="AS7" s="394"/>
      <c r="AT7" s="394"/>
      <c r="AU7" s="394"/>
      <c r="AV7" s="394"/>
      <c r="AW7" s="394"/>
      <c r="AX7" s="394"/>
      <c r="AY7" s="394"/>
      <c r="AZ7" s="394"/>
      <c r="BA7" s="394"/>
      <c r="BB7" s="394"/>
      <c r="BC7" s="394"/>
      <c r="BD7" s="394"/>
      <c r="BE7" s="394"/>
      <c r="BF7" s="394"/>
      <c r="BG7" s="394"/>
      <c r="BH7" s="394"/>
      <c r="BI7" s="394"/>
      <c r="BJ7" s="394"/>
      <c r="BK7" s="394"/>
      <c r="BL7" s="394"/>
      <c r="BM7" s="394"/>
      <c r="BN7" s="394"/>
      <c r="BO7" s="394"/>
      <c r="BP7" s="394"/>
      <c r="BQ7" s="394"/>
      <c r="BR7" s="394"/>
      <c r="BS7" s="394"/>
      <c r="BT7" s="394"/>
      <c r="BU7" s="394"/>
      <c r="BV7" s="394"/>
      <c r="BW7" s="394"/>
      <c r="BX7" s="394"/>
      <c r="BY7" s="394"/>
      <c r="BZ7" s="395"/>
      <c r="CA7" s="395"/>
      <c r="CB7" s="395"/>
      <c r="CC7" s="395"/>
      <c r="CD7" s="395"/>
      <c r="CE7" s="395"/>
      <c r="CF7" s="395"/>
      <c r="CG7" s="396"/>
    </row>
    <row r="8" spans="1:85" s="353" customFormat="1" x14ac:dyDescent="0.35">
      <c r="A8" s="350"/>
      <c r="B8" s="63" t="s">
        <v>664</v>
      </c>
      <c r="C8" s="200"/>
      <c r="D8" s="390">
        <v>0</v>
      </c>
      <c r="E8" s="390">
        <v>0</v>
      </c>
      <c r="F8" s="390">
        <v>0</v>
      </c>
      <c r="G8" s="390">
        <v>0</v>
      </c>
      <c r="H8" s="390">
        <v>0</v>
      </c>
      <c r="I8" s="390">
        <v>0</v>
      </c>
      <c r="J8" s="390">
        <v>0</v>
      </c>
      <c r="K8" s="390">
        <v>0</v>
      </c>
      <c r="L8" s="390">
        <v>0</v>
      </c>
      <c r="M8" s="390">
        <v>0</v>
      </c>
      <c r="N8" s="390">
        <v>0</v>
      </c>
      <c r="O8" s="390">
        <v>0</v>
      </c>
      <c r="P8" s="390">
        <v>0</v>
      </c>
      <c r="Q8" s="390">
        <v>0</v>
      </c>
      <c r="R8" s="390">
        <v>0</v>
      </c>
      <c r="S8" s="390">
        <v>0</v>
      </c>
      <c r="T8" s="390">
        <v>0</v>
      </c>
      <c r="U8" s="390">
        <v>0</v>
      </c>
      <c r="V8" s="390">
        <v>0</v>
      </c>
      <c r="W8" s="390">
        <v>0</v>
      </c>
      <c r="X8" s="390">
        <v>0</v>
      </c>
      <c r="Y8" s="390">
        <v>0</v>
      </c>
      <c r="Z8" s="390">
        <v>0</v>
      </c>
      <c r="AA8" s="390">
        <v>0</v>
      </c>
      <c r="AB8" s="390">
        <v>0</v>
      </c>
      <c r="AC8" s="390">
        <v>0</v>
      </c>
      <c r="AD8" s="390">
        <v>0</v>
      </c>
      <c r="AE8" s="390">
        <v>0</v>
      </c>
      <c r="AF8" s="390">
        <v>0</v>
      </c>
      <c r="AG8" s="390">
        <v>0</v>
      </c>
      <c r="AH8" s="390">
        <v>0</v>
      </c>
      <c r="AI8" s="390">
        <v>0</v>
      </c>
      <c r="AJ8" s="390">
        <v>0</v>
      </c>
      <c r="AK8" s="390">
        <v>0</v>
      </c>
      <c r="AL8" s="390">
        <v>0</v>
      </c>
      <c r="AM8" s="390">
        <v>0</v>
      </c>
      <c r="AN8" s="390">
        <v>0</v>
      </c>
      <c r="AO8" s="390">
        <v>0</v>
      </c>
      <c r="AP8" s="390">
        <v>0</v>
      </c>
      <c r="AQ8" s="390">
        <v>0</v>
      </c>
      <c r="AR8" s="390">
        <v>0</v>
      </c>
      <c r="AS8" s="390">
        <v>0</v>
      </c>
      <c r="AT8" s="390">
        <v>0</v>
      </c>
      <c r="AU8" s="390">
        <v>0</v>
      </c>
      <c r="AV8" s="390">
        <v>0</v>
      </c>
      <c r="AW8" s="390">
        <v>0</v>
      </c>
      <c r="AX8" s="390">
        <v>0</v>
      </c>
      <c r="AY8" s="390">
        <v>0</v>
      </c>
      <c r="AZ8" s="390">
        <v>0</v>
      </c>
      <c r="BA8" s="390">
        <v>0</v>
      </c>
      <c r="BB8" s="390">
        <v>0</v>
      </c>
      <c r="BC8" s="390">
        <v>0</v>
      </c>
      <c r="BD8" s="390">
        <v>0</v>
      </c>
      <c r="BE8" s="390">
        <v>0</v>
      </c>
      <c r="BF8" s="390">
        <v>0</v>
      </c>
      <c r="BG8" s="390">
        <v>0</v>
      </c>
      <c r="BH8" s="390">
        <v>0</v>
      </c>
      <c r="BI8" s="390">
        <v>0</v>
      </c>
      <c r="BJ8" s="390">
        <v>0</v>
      </c>
      <c r="BK8" s="390">
        <v>0</v>
      </c>
      <c r="BL8" s="390">
        <v>0</v>
      </c>
      <c r="BM8" s="390">
        <v>0</v>
      </c>
      <c r="BN8" s="390">
        <v>0</v>
      </c>
      <c r="BO8" s="390">
        <v>0</v>
      </c>
      <c r="BP8" s="390">
        <v>0</v>
      </c>
      <c r="BQ8" s="390">
        <v>0</v>
      </c>
      <c r="BR8" s="390">
        <v>0</v>
      </c>
      <c r="BS8" s="390">
        <v>0</v>
      </c>
      <c r="BT8" s="390">
        <v>0</v>
      </c>
      <c r="BU8" s="390">
        <v>109.92024563645997</v>
      </c>
      <c r="BV8" s="390">
        <v>184.96516445151136</v>
      </c>
      <c r="BW8" s="390">
        <v>222.34115590489967</v>
      </c>
      <c r="BX8" s="390">
        <v>256.97234059495457</v>
      </c>
      <c r="BY8" s="390">
        <v>187.71946333253888</v>
      </c>
      <c r="BZ8" s="397">
        <v>253.40747960340539</v>
      </c>
      <c r="CA8" s="391">
        <v>193.70661491853343</v>
      </c>
      <c r="CB8" s="391">
        <v>208.27441516282644</v>
      </c>
      <c r="CC8" s="391">
        <v>202.71403747046236</v>
      </c>
      <c r="CD8" s="391">
        <v>206.40244337157489</v>
      </c>
      <c r="CE8" s="391">
        <v>212.23295995688412</v>
      </c>
      <c r="CF8" s="391">
        <v>215.4085250964618</v>
      </c>
      <c r="CG8" s="398">
        <v>214.69800418979344</v>
      </c>
    </row>
    <row r="9" spans="1:85" s="353" customFormat="1" x14ac:dyDescent="0.35">
      <c r="A9" s="350"/>
      <c r="B9" s="56" t="s">
        <v>665</v>
      </c>
      <c r="C9" s="200"/>
      <c r="D9" s="394"/>
      <c r="E9" s="394"/>
      <c r="F9" s="394"/>
      <c r="G9" s="394"/>
      <c r="H9" s="394"/>
      <c r="I9" s="394"/>
      <c r="J9" s="394"/>
      <c r="K9" s="394"/>
      <c r="L9" s="394"/>
      <c r="M9" s="394"/>
      <c r="N9" s="394"/>
      <c r="O9" s="394"/>
      <c r="P9" s="394"/>
      <c r="Q9" s="394"/>
      <c r="R9" s="394"/>
      <c r="S9" s="394"/>
      <c r="T9" s="394"/>
      <c r="U9" s="394"/>
      <c r="V9" s="394"/>
      <c r="W9" s="394"/>
      <c r="X9" s="394"/>
      <c r="Y9" s="394"/>
      <c r="Z9" s="394"/>
      <c r="AA9" s="394"/>
      <c r="AB9" s="394"/>
      <c r="AC9" s="394"/>
      <c r="AD9" s="394"/>
      <c r="AE9" s="394"/>
      <c r="AF9" s="394"/>
      <c r="AG9" s="394"/>
      <c r="AH9" s="394"/>
      <c r="AI9" s="394"/>
      <c r="AJ9" s="394"/>
      <c r="AK9" s="394"/>
      <c r="AL9" s="394"/>
      <c r="AM9" s="394"/>
      <c r="AN9" s="394"/>
      <c r="AO9" s="394"/>
      <c r="AP9" s="394"/>
      <c r="AQ9" s="394"/>
      <c r="AR9" s="394"/>
      <c r="AS9" s="394"/>
      <c r="AT9" s="394"/>
      <c r="AU9" s="394"/>
      <c r="AV9" s="394"/>
      <c r="AW9" s="394"/>
      <c r="AX9" s="394"/>
      <c r="AY9" s="394"/>
      <c r="AZ9" s="394"/>
      <c r="BA9" s="394"/>
      <c r="BB9" s="394"/>
      <c r="BC9" s="394"/>
      <c r="BD9" s="394"/>
      <c r="BE9" s="394"/>
      <c r="BF9" s="394"/>
      <c r="BG9" s="394"/>
      <c r="BH9" s="394"/>
      <c r="BI9" s="394"/>
      <c r="BJ9" s="394"/>
      <c r="BK9" s="394"/>
      <c r="BL9" s="394"/>
      <c r="BM9" s="394"/>
      <c r="BN9" s="394"/>
      <c r="BO9" s="394"/>
      <c r="BP9" s="394"/>
      <c r="BQ9" s="394"/>
      <c r="BR9" s="394"/>
      <c r="BS9" s="394"/>
      <c r="BT9" s="394"/>
      <c r="BU9" s="394">
        <v>28.738193901895265</v>
      </c>
      <c r="BV9" s="394">
        <v>57.901574344580844</v>
      </c>
      <c r="BW9" s="394">
        <v>69.585099034586236</v>
      </c>
      <c r="BX9" s="394">
        <v>85.977415863870476</v>
      </c>
      <c r="BY9" s="394">
        <v>62.719447577368356</v>
      </c>
      <c r="BZ9" s="395">
        <v>96.510367589600918</v>
      </c>
      <c r="CA9" s="395">
        <v>83.5830623901591</v>
      </c>
      <c r="CB9" s="395">
        <v>79.300755341797881</v>
      </c>
      <c r="CC9" s="395">
        <v>75.624728435898163</v>
      </c>
      <c r="CD9" s="395">
        <v>76.945067709493259</v>
      </c>
      <c r="CE9" s="395">
        <v>78.96590887881402</v>
      </c>
      <c r="CF9" s="395">
        <v>80.341343570176576</v>
      </c>
      <c r="CG9" s="396">
        <v>80.259546240829437</v>
      </c>
    </row>
    <row r="10" spans="1:85" s="353" customFormat="1" x14ac:dyDescent="0.35">
      <c r="A10" s="350"/>
      <c r="B10" s="56" t="s">
        <v>666</v>
      </c>
      <c r="C10" s="200"/>
      <c r="D10" s="394"/>
      <c r="E10" s="394"/>
      <c r="F10" s="394"/>
      <c r="G10" s="394"/>
      <c r="H10" s="394"/>
      <c r="I10" s="394"/>
      <c r="J10" s="394"/>
      <c r="K10" s="394"/>
      <c r="L10" s="394"/>
      <c r="M10" s="394"/>
      <c r="N10" s="394"/>
      <c r="O10" s="394"/>
      <c r="P10" s="394"/>
      <c r="Q10" s="394"/>
      <c r="R10" s="394"/>
      <c r="S10" s="394"/>
      <c r="T10" s="394"/>
      <c r="U10" s="394"/>
      <c r="V10" s="394"/>
      <c r="W10" s="394"/>
      <c r="X10" s="394"/>
      <c r="Y10" s="394"/>
      <c r="Z10" s="394"/>
      <c r="AA10" s="394"/>
      <c r="AB10" s="394"/>
      <c r="AC10" s="394"/>
      <c r="AD10" s="394"/>
      <c r="AE10" s="394"/>
      <c r="AF10" s="394"/>
      <c r="AG10" s="394"/>
      <c r="AH10" s="394"/>
      <c r="AI10" s="394"/>
      <c r="AJ10" s="394"/>
      <c r="AK10" s="394"/>
      <c r="AL10" s="394"/>
      <c r="AM10" s="394"/>
      <c r="AN10" s="394"/>
      <c r="AO10" s="394"/>
      <c r="AP10" s="394"/>
      <c r="AQ10" s="394"/>
      <c r="AR10" s="394"/>
      <c r="AS10" s="394"/>
      <c r="AT10" s="394"/>
      <c r="AU10" s="394"/>
      <c r="AV10" s="394"/>
      <c r="AW10" s="394"/>
      <c r="AX10" s="394"/>
      <c r="AY10" s="394"/>
      <c r="AZ10" s="394"/>
      <c r="BA10" s="394"/>
      <c r="BB10" s="394"/>
      <c r="BC10" s="394"/>
      <c r="BD10" s="394"/>
      <c r="BE10" s="394"/>
      <c r="BF10" s="394"/>
      <c r="BG10" s="394"/>
      <c r="BH10" s="394"/>
      <c r="BI10" s="394"/>
      <c r="BJ10" s="394"/>
      <c r="BK10" s="394"/>
      <c r="BL10" s="394"/>
      <c r="BM10" s="394"/>
      <c r="BN10" s="394"/>
      <c r="BO10" s="394"/>
      <c r="BP10" s="394"/>
      <c r="BQ10" s="394"/>
      <c r="BR10" s="394"/>
      <c r="BS10" s="394"/>
      <c r="BT10" s="394"/>
      <c r="BU10" s="394">
        <v>81.182051734564709</v>
      </c>
      <c r="BV10" s="394">
        <v>127.06359010693052</v>
      </c>
      <c r="BW10" s="394">
        <v>152.75605687031344</v>
      </c>
      <c r="BX10" s="394">
        <v>170.99492473108407</v>
      </c>
      <c r="BY10" s="394">
        <v>125.00001575517047</v>
      </c>
      <c r="BZ10" s="395">
        <v>156.8971120138045</v>
      </c>
      <c r="CA10" s="395">
        <v>110.12355252837429</v>
      </c>
      <c r="CB10" s="395">
        <v>128.9736598210286</v>
      </c>
      <c r="CC10" s="395">
        <v>127.0893090345642</v>
      </c>
      <c r="CD10" s="395">
        <v>129.4573756620816</v>
      </c>
      <c r="CE10" s="395">
        <v>133.2670510780701</v>
      </c>
      <c r="CF10" s="395">
        <v>135.06718152628522</v>
      </c>
      <c r="CG10" s="396">
        <v>134.43845794896401</v>
      </c>
    </row>
    <row r="11" spans="1:85" s="353" customFormat="1" ht="26.25" customHeight="1" x14ac:dyDescent="0.35">
      <c r="A11" s="399"/>
      <c r="B11" s="63" t="s">
        <v>667</v>
      </c>
      <c r="C11" s="233"/>
      <c r="D11" s="390">
        <v>0</v>
      </c>
      <c r="E11" s="390">
        <v>0</v>
      </c>
      <c r="F11" s="390">
        <v>0</v>
      </c>
      <c r="G11" s="390">
        <v>0</v>
      </c>
      <c r="H11" s="390">
        <v>0</v>
      </c>
      <c r="I11" s="390">
        <v>0</v>
      </c>
      <c r="J11" s="390">
        <v>0</v>
      </c>
      <c r="K11" s="390">
        <v>0</v>
      </c>
      <c r="L11" s="390">
        <v>0</v>
      </c>
      <c r="M11" s="390">
        <v>0</v>
      </c>
      <c r="N11" s="390">
        <v>0</v>
      </c>
      <c r="O11" s="390">
        <v>0</v>
      </c>
      <c r="P11" s="390">
        <v>0</v>
      </c>
      <c r="Q11" s="390">
        <v>0</v>
      </c>
      <c r="R11" s="390">
        <v>0</v>
      </c>
      <c r="S11" s="390">
        <v>0</v>
      </c>
      <c r="T11" s="390">
        <v>0</v>
      </c>
      <c r="U11" s="390">
        <v>0</v>
      </c>
      <c r="V11" s="390">
        <v>0</v>
      </c>
      <c r="W11" s="390">
        <v>0</v>
      </c>
      <c r="X11" s="390">
        <v>0</v>
      </c>
      <c r="Y11" s="390">
        <v>0</v>
      </c>
      <c r="Z11" s="390">
        <v>0</v>
      </c>
      <c r="AA11" s="390">
        <v>0</v>
      </c>
      <c r="AB11" s="390">
        <v>0</v>
      </c>
      <c r="AC11" s="390">
        <v>0</v>
      </c>
      <c r="AD11" s="390">
        <v>0</v>
      </c>
      <c r="AE11" s="390">
        <v>0</v>
      </c>
      <c r="AF11" s="390">
        <v>0</v>
      </c>
      <c r="AG11" s="390">
        <v>0</v>
      </c>
      <c r="AH11" s="390">
        <f>SUM(AH12:AH13)</f>
        <v>505</v>
      </c>
      <c r="AI11" s="390">
        <f t="shared" ref="AI11:CG11" si="6">SUM(AI12:AI13)</f>
        <v>562.88724981467749</v>
      </c>
      <c r="AJ11" s="390">
        <f t="shared" si="6"/>
        <v>636.0202001482578</v>
      </c>
      <c r="AK11" s="390">
        <f t="shared" si="6"/>
        <v>685.84818383988136</v>
      </c>
      <c r="AL11" s="390">
        <f t="shared" si="6"/>
        <v>716</v>
      </c>
      <c r="AM11" s="390">
        <f t="shared" si="6"/>
        <v>756</v>
      </c>
      <c r="AN11" s="390">
        <f t="shared" si="6"/>
        <v>759</v>
      </c>
      <c r="AO11" s="390">
        <f t="shared" si="6"/>
        <v>767</v>
      </c>
      <c r="AP11" s="390">
        <f t="shared" si="6"/>
        <v>785</v>
      </c>
      <c r="AQ11" s="390">
        <f t="shared" si="6"/>
        <v>789.25</v>
      </c>
      <c r="AR11" s="390">
        <f t="shared" si="6"/>
        <v>787.16399999999999</v>
      </c>
      <c r="AS11" s="390">
        <f t="shared" si="6"/>
        <v>771.303</v>
      </c>
      <c r="AT11" s="390">
        <f t="shared" si="6"/>
        <v>788.89200000000005</v>
      </c>
      <c r="AU11" s="390">
        <f t="shared" si="6"/>
        <v>878.78200000000004</v>
      </c>
      <c r="AV11" s="390">
        <f t="shared" si="6"/>
        <v>860.14800000000002</v>
      </c>
      <c r="AW11" s="390">
        <f t="shared" si="6"/>
        <v>868</v>
      </c>
      <c r="AX11" s="390">
        <f t="shared" si="6"/>
        <v>841.82099999999991</v>
      </c>
      <c r="AY11" s="390">
        <f t="shared" si="6"/>
        <v>821.31099999999992</v>
      </c>
      <c r="AZ11" s="390">
        <f t="shared" si="6"/>
        <v>771.62099999999998</v>
      </c>
      <c r="BA11" s="390">
        <f t="shared" si="6"/>
        <v>767.95100000000014</v>
      </c>
      <c r="BB11" s="390">
        <f t="shared" si="6"/>
        <v>744.78599999999994</v>
      </c>
      <c r="BC11" s="390">
        <f t="shared" si="6"/>
        <v>750.40700000000015</v>
      </c>
      <c r="BD11" s="390">
        <f t="shared" si="6"/>
        <v>722.57399999999996</v>
      </c>
      <c r="BE11" s="390">
        <f t="shared" si="6"/>
        <v>830.53729334177387</v>
      </c>
      <c r="BF11" s="390">
        <f t="shared" si="6"/>
        <v>836.62692212999991</v>
      </c>
      <c r="BG11" s="390">
        <f t="shared" si="6"/>
        <v>779.6027927405496</v>
      </c>
      <c r="BH11" s="390">
        <f t="shared" si="6"/>
        <v>720.87099999999998</v>
      </c>
      <c r="BI11" s="390">
        <f t="shared" si="6"/>
        <v>697.05176069000004</v>
      </c>
      <c r="BJ11" s="390">
        <f t="shared" si="6"/>
        <v>642.11463335999997</v>
      </c>
      <c r="BK11" s="390">
        <f t="shared" si="6"/>
        <v>600.31661291890316</v>
      </c>
      <c r="BL11" s="390">
        <f t="shared" si="6"/>
        <v>559.92442127000004</v>
      </c>
      <c r="BM11" s="390">
        <f t="shared" si="6"/>
        <v>548.03660721503923</v>
      </c>
      <c r="BN11" s="390">
        <f t="shared" si="6"/>
        <v>529.75740402523707</v>
      </c>
      <c r="BO11" s="390">
        <f t="shared" si="6"/>
        <v>518.53362152957493</v>
      </c>
      <c r="BP11" s="390">
        <f t="shared" si="6"/>
        <v>523.88457191740724</v>
      </c>
      <c r="BQ11" s="390">
        <f t="shared" si="6"/>
        <v>513.45475950999992</v>
      </c>
      <c r="BR11" s="390">
        <f t="shared" si="6"/>
        <v>516.08061811252776</v>
      </c>
      <c r="BS11" s="390">
        <f t="shared" si="6"/>
        <v>522.03452683860587</v>
      </c>
      <c r="BT11" s="390">
        <f t="shared" si="6"/>
        <v>516.30467009524364</v>
      </c>
      <c r="BU11" s="390">
        <f t="shared" si="6"/>
        <v>354.38444881915711</v>
      </c>
      <c r="BV11" s="390">
        <f t="shared" si="6"/>
        <v>245.10983985996961</v>
      </c>
      <c r="BW11" s="390">
        <f t="shared" si="6"/>
        <v>245.19475680302384</v>
      </c>
      <c r="BX11" s="390">
        <f t="shared" si="6"/>
        <v>208.17357625303094</v>
      </c>
      <c r="BY11" s="390">
        <f t="shared" si="6"/>
        <v>133.74270178092794</v>
      </c>
      <c r="BZ11" s="391">
        <f t="shared" si="6"/>
        <v>130.57673691307477</v>
      </c>
      <c r="CA11" s="391">
        <f t="shared" si="6"/>
        <v>115.72094142129814</v>
      </c>
      <c r="CB11" s="391">
        <f t="shared" si="6"/>
        <v>124.14125985678687</v>
      </c>
      <c r="CC11" s="391">
        <f t="shared" si="6"/>
        <v>98.093636669006116</v>
      </c>
      <c r="CD11" s="391">
        <f t="shared" si="6"/>
        <v>87.061155791337953</v>
      </c>
      <c r="CE11" s="391">
        <f t="shared" si="6"/>
        <v>77.288902390880438</v>
      </c>
      <c r="CF11" s="391">
        <f t="shared" si="6"/>
        <v>68.579053971011888</v>
      </c>
      <c r="CG11" s="398">
        <f t="shared" si="6"/>
        <v>60.866167661016028</v>
      </c>
    </row>
    <row r="12" spans="1:85" s="353" customFormat="1" x14ac:dyDescent="0.35">
      <c r="A12" s="350"/>
      <c r="B12" s="56" t="s">
        <v>568</v>
      </c>
      <c r="C12" s="200"/>
      <c r="D12" s="394" t="s">
        <v>614</v>
      </c>
      <c r="E12" s="394" t="s">
        <v>614</v>
      </c>
      <c r="F12" s="394" t="s">
        <v>614</v>
      </c>
      <c r="G12" s="394" t="s">
        <v>614</v>
      </c>
      <c r="H12" s="394" t="s">
        <v>614</v>
      </c>
      <c r="I12" s="394" t="s">
        <v>614</v>
      </c>
      <c r="J12" s="394" t="s">
        <v>614</v>
      </c>
      <c r="K12" s="394" t="s">
        <v>614</v>
      </c>
      <c r="L12" s="394" t="s">
        <v>614</v>
      </c>
      <c r="M12" s="394" t="s">
        <v>614</v>
      </c>
      <c r="N12" s="394" t="s">
        <v>614</v>
      </c>
      <c r="O12" s="394" t="s">
        <v>614</v>
      </c>
      <c r="P12" s="394" t="s">
        <v>614</v>
      </c>
      <c r="Q12" s="394" t="s">
        <v>614</v>
      </c>
      <c r="R12" s="394" t="s">
        <v>614</v>
      </c>
      <c r="S12" s="394" t="s">
        <v>614</v>
      </c>
      <c r="T12" s="394" t="s">
        <v>614</v>
      </c>
      <c r="U12" s="394" t="s">
        <v>614</v>
      </c>
      <c r="V12" s="394" t="s">
        <v>614</v>
      </c>
      <c r="W12" s="394" t="s">
        <v>614</v>
      </c>
      <c r="X12" s="394" t="s">
        <v>614</v>
      </c>
      <c r="Y12" s="394" t="s">
        <v>614</v>
      </c>
      <c r="Z12" s="394" t="s">
        <v>614</v>
      </c>
      <c r="AA12" s="394" t="s">
        <v>614</v>
      </c>
      <c r="AB12" s="394" t="s">
        <v>614</v>
      </c>
      <c r="AC12" s="394" t="s">
        <v>614</v>
      </c>
      <c r="AD12" s="394" t="s">
        <v>614</v>
      </c>
      <c r="AE12" s="394" t="s">
        <v>614</v>
      </c>
      <c r="AF12" s="394" t="s">
        <v>614</v>
      </c>
      <c r="AG12" s="394" t="s">
        <v>614</v>
      </c>
      <c r="AH12" s="394">
        <v>433.19637841651365</v>
      </c>
      <c r="AI12" s="394">
        <v>491.57804255409542</v>
      </c>
      <c r="AJ12" s="394">
        <v>554.82967264977924</v>
      </c>
      <c r="AK12" s="394">
        <v>597.63212258588965</v>
      </c>
      <c r="AL12" s="394">
        <v>630.14592004132612</v>
      </c>
      <c r="AM12" s="394">
        <v>661.919258538132</v>
      </c>
      <c r="AN12" s="394">
        <v>665.25957529428422</v>
      </c>
      <c r="AO12" s="394">
        <v>668.58081446977872</v>
      </c>
      <c r="AP12" s="394">
        <v>686.54822330144486</v>
      </c>
      <c r="AQ12" s="394">
        <v>687.83778406598583</v>
      </c>
      <c r="AR12" s="394">
        <v>683.46392070541924</v>
      </c>
      <c r="AS12" s="394">
        <v>656.05418789515488</v>
      </c>
      <c r="AT12" s="394">
        <v>683.68441738207923</v>
      </c>
      <c r="AU12" s="394">
        <v>746.31190271576043</v>
      </c>
      <c r="AV12" s="394">
        <v>720.91047448732343</v>
      </c>
      <c r="AW12" s="394">
        <v>722.98375426855523</v>
      </c>
      <c r="AX12" s="394">
        <v>701.70056148671415</v>
      </c>
      <c r="AY12" s="394">
        <v>683.57531623989541</v>
      </c>
      <c r="AZ12" s="394">
        <v>648.47078202168245</v>
      </c>
      <c r="BA12" s="394">
        <v>655.47438801712497</v>
      </c>
      <c r="BB12" s="394">
        <v>638.58108077177928</v>
      </c>
      <c r="BC12" s="394">
        <v>650.31584786041594</v>
      </c>
      <c r="BD12" s="394">
        <v>631.10693085508979</v>
      </c>
      <c r="BE12" s="394">
        <v>736.26207961364651</v>
      </c>
      <c r="BF12" s="394">
        <v>738.48558911616817</v>
      </c>
      <c r="BG12" s="394">
        <v>691.18314787227746</v>
      </c>
      <c r="BH12" s="394">
        <v>636.20925212450004</v>
      </c>
      <c r="BI12" s="394">
        <v>618.61569305871558</v>
      </c>
      <c r="BJ12" s="394">
        <v>572.93044173153885</v>
      </c>
      <c r="BK12" s="394">
        <v>547.30458607473906</v>
      </c>
      <c r="BL12" s="394">
        <v>515.55293311502305</v>
      </c>
      <c r="BM12" s="394">
        <v>512.88008897976067</v>
      </c>
      <c r="BN12" s="394">
        <v>492.72786275860085</v>
      </c>
      <c r="BO12" s="394">
        <v>489.66027087611786</v>
      </c>
      <c r="BP12" s="394">
        <v>502.77979164042989</v>
      </c>
      <c r="BQ12" s="394">
        <v>499.19309366482179</v>
      </c>
      <c r="BR12" s="394">
        <v>506.96691126187358</v>
      </c>
      <c r="BS12" s="394">
        <v>516.5294929940469</v>
      </c>
      <c r="BT12" s="394">
        <v>512.97957527602387</v>
      </c>
      <c r="BU12" s="394">
        <v>351.4503564749092</v>
      </c>
      <c r="BV12" s="394">
        <v>243.72607386059869</v>
      </c>
      <c r="BW12" s="394">
        <v>244.69764471340798</v>
      </c>
      <c r="BX12" s="394">
        <v>208.17357625303094</v>
      </c>
      <c r="BY12" s="394">
        <v>133.74270178092794</v>
      </c>
      <c r="BZ12" s="395">
        <v>130.57673691307477</v>
      </c>
      <c r="CA12" s="395">
        <v>115.72094142129814</v>
      </c>
      <c r="CB12" s="395">
        <v>124.14125985678687</v>
      </c>
      <c r="CC12" s="395">
        <v>98.093636669006116</v>
      </c>
      <c r="CD12" s="395">
        <v>87.061155791337953</v>
      </c>
      <c r="CE12" s="395">
        <v>77.288902390880438</v>
      </c>
      <c r="CF12" s="395">
        <v>68.579053971011888</v>
      </c>
      <c r="CG12" s="396">
        <v>60.866167661016028</v>
      </c>
    </row>
    <row r="13" spans="1:85" s="353" customFormat="1" x14ac:dyDescent="0.35">
      <c r="A13" s="350"/>
      <c r="B13" s="56" t="s">
        <v>567</v>
      </c>
      <c r="C13" s="200"/>
      <c r="D13" s="394" t="s">
        <v>614</v>
      </c>
      <c r="E13" s="394" t="s">
        <v>614</v>
      </c>
      <c r="F13" s="394" t="s">
        <v>614</v>
      </c>
      <c r="G13" s="394" t="s">
        <v>614</v>
      </c>
      <c r="H13" s="394" t="s">
        <v>614</v>
      </c>
      <c r="I13" s="394" t="s">
        <v>614</v>
      </c>
      <c r="J13" s="394" t="s">
        <v>614</v>
      </c>
      <c r="K13" s="394" t="s">
        <v>614</v>
      </c>
      <c r="L13" s="394" t="s">
        <v>614</v>
      </c>
      <c r="M13" s="394" t="s">
        <v>614</v>
      </c>
      <c r="N13" s="394" t="s">
        <v>614</v>
      </c>
      <c r="O13" s="394" t="s">
        <v>614</v>
      </c>
      <c r="P13" s="394" t="s">
        <v>614</v>
      </c>
      <c r="Q13" s="394" t="s">
        <v>614</v>
      </c>
      <c r="R13" s="394" t="s">
        <v>614</v>
      </c>
      <c r="S13" s="394" t="s">
        <v>614</v>
      </c>
      <c r="T13" s="394" t="s">
        <v>614</v>
      </c>
      <c r="U13" s="394" t="s">
        <v>614</v>
      </c>
      <c r="V13" s="394" t="s">
        <v>614</v>
      </c>
      <c r="W13" s="394" t="s">
        <v>614</v>
      </c>
      <c r="X13" s="394" t="s">
        <v>614</v>
      </c>
      <c r="Y13" s="394" t="s">
        <v>614</v>
      </c>
      <c r="Z13" s="394" t="s">
        <v>614</v>
      </c>
      <c r="AA13" s="394" t="s">
        <v>614</v>
      </c>
      <c r="AB13" s="394" t="s">
        <v>614</v>
      </c>
      <c r="AC13" s="394" t="s">
        <v>614</v>
      </c>
      <c r="AD13" s="394" t="s">
        <v>614</v>
      </c>
      <c r="AE13" s="394" t="s">
        <v>614</v>
      </c>
      <c r="AF13" s="394" t="s">
        <v>614</v>
      </c>
      <c r="AG13" s="394" t="s">
        <v>614</v>
      </c>
      <c r="AH13" s="394">
        <v>71.803621583486347</v>
      </c>
      <c r="AI13" s="394">
        <v>71.309207260582085</v>
      </c>
      <c r="AJ13" s="394">
        <v>81.190527498478616</v>
      </c>
      <c r="AK13" s="394">
        <v>88.216061253991739</v>
      </c>
      <c r="AL13" s="394">
        <v>85.854079958673921</v>
      </c>
      <c r="AM13" s="394">
        <v>94.080741461868001</v>
      </c>
      <c r="AN13" s="394">
        <v>93.74042470571581</v>
      </c>
      <c r="AO13" s="394">
        <v>98.41918553022127</v>
      </c>
      <c r="AP13" s="394">
        <v>98.451776698555136</v>
      </c>
      <c r="AQ13" s="394">
        <v>101.4122159340142</v>
      </c>
      <c r="AR13" s="394">
        <v>103.7000792945807</v>
      </c>
      <c r="AS13" s="394">
        <v>115.24881210484507</v>
      </c>
      <c r="AT13" s="394">
        <v>105.20758261792079</v>
      </c>
      <c r="AU13" s="394">
        <v>132.47009728423961</v>
      </c>
      <c r="AV13" s="394">
        <v>139.23752551267657</v>
      </c>
      <c r="AW13" s="394">
        <v>145.01624573144477</v>
      </c>
      <c r="AX13" s="394">
        <v>140.12043851328579</v>
      </c>
      <c r="AY13" s="394">
        <v>137.73568376010451</v>
      </c>
      <c r="AZ13" s="394">
        <v>123.15021797831749</v>
      </c>
      <c r="BA13" s="394">
        <v>112.47661198287514</v>
      </c>
      <c r="BB13" s="394">
        <v>106.20491922822067</v>
      </c>
      <c r="BC13" s="394">
        <v>100.0911521395842</v>
      </c>
      <c r="BD13" s="394">
        <v>91.467069144910184</v>
      </c>
      <c r="BE13" s="394">
        <v>94.275213728127369</v>
      </c>
      <c r="BF13" s="394">
        <v>98.141333013831741</v>
      </c>
      <c r="BG13" s="394">
        <v>88.419644868272087</v>
      </c>
      <c r="BH13" s="394">
        <v>84.661747875499969</v>
      </c>
      <c r="BI13" s="394">
        <v>78.43606763128443</v>
      </c>
      <c r="BJ13" s="394">
        <v>69.184191628461178</v>
      </c>
      <c r="BK13" s="394">
        <v>53.012026844164069</v>
      </c>
      <c r="BL13" s="394">
        <v>44.371488154976973</v>
      </c>
      <c r="BM13" s="394">
        <v>35.156518235278511</v>
      </c>
      <c r="BN13" s="394">
        <v>37.029541266636251</v>
      </c>
      <c r="BO13" s="394">
        <v>28.873350653457123</v>
      </c>
      <c r="BP13" s="394">
        <v>21.10478027697734</v>
      </c>
      <c r="BQ13" s="394">
        <v>14.26166584517814</v>
      </c>
      <c r="BR13" s="394">
        <v>9.1137068506542054</v>
      </c>
      <c r="BS13" s="394">
        <v>5.5050338445589686</v>
      </c>
      <c r="BT13" s="394">
        <v>3.3250948192197995</v>
      </c>
      <c r="BU13" s="394">
        <v>2.934092344247913</v>
      </c>
      <c r="BV13" s="394">
        <v>1.3837659993709353</v>
      </c>
      <c r="BW13" s="394">
        <v>0.49711208961585279</v>
      </c>
      <c r="BX13" s="394">
        <v>0</v>
      </c>
      <c r="BY13" s="394">
        <v>0</v>
      </c>
      <c r="BZ13" s="395">
        <v>0</v>
      </c>
      <c r="CA13" s="395">
        <v>0</v>
      </c>
      <c r="CB13" s="395">
        <v>0</v>
      </c>
      <c r="CC13" s="395">
        <v>0</v>
      </c>
      <c r="CD13" s="395">
        <v>0</v>
      </c>
      <c r="CE13" s="395">
        <v>0</v>
      </c>
      <c r="CF13" s="395">
        <v>0</v>
      </c>
      <c r="CG13" s="396">
        <v>0</v>
      </c>
    </row>
    <row r="14" spans="1:85" s="353" customFormat="1" ht="26.25" customHeight="1" x14ac:dyDescent="0.35">
      <c r="A14" s="350"/>
      <c r="B14" s="63" t="s">
        <v>668</v>
      </c>
      <c r="C14" s="56"/>
      <c r="D14" s="390">
        <v>0</v>
      </c>
      <c r="E14" s="390">
        <v>0</v>
      </c>
      <c r="F14" s="390">
        <v>0</v>
      </c>
      <c r="G14" s="390">
        <v>0</v>
      </c>
      <c r="H14" s="390">
        <v>0</v>
      </c>
      <c r="I14" s="390">
        <v>0</v>
      </c>
      <c r="J14" s="390">
        <v>0</v>
      </c>
      <c r="K14" s="390">
        <v>0</v>
      </c>
      <c r="L14" s="390">
        <v>0</v>
      </c>
      <c r="M14" s="390">
        <v>0</v>
      </c>
      <c r="N14" s="390">
        <v>0</v>
      </c>
      <c r="O14" s="390">
        <v>0</v>
      </c>
      <c r="P14" s="390">
        <v>0</v>
      </c>
      <c r="Q14" s="390">
        <v>0</v>
      </c>
      <c r="R14" s="390">
        <v>0</v>
      </c>
      <c r="S14" s="390">
        <v>0</v>
      </c>
      <c r="T14" s="390">
        <v>0</v>
      </c>
      <c r="U14" s="390">
        <v>0</v>
      </c>
      <c r="V14" s="390">
        <v>0</v>
      </c>
      <c r="W14" s="390">
        <v>0</v>
      </c>
      <c r="X14" s="390">
        <v>0</v>
      </c>
      <c r="Y14" s="390">
        <v>0</v>
      </c>
      <c r="Z14" s="390">
        <v>0</v>
      </c>
      <c r="AA14" s="390">
        <v>0</v>
      </c>
      <c r="AB14" s="390">
        <v>0</v>
      </c>
      <c r="AC14" s="390">
        <v>0</v>
      </c>
      <c r="AD14" s="390">
        <v>0</v>
      </c>
      <c r="AE14" s="390">
        <v>0</v>
      </c>
      <c r="AF14" s="390">
        <v>0</v>
      </c>
      <c r="AG14" s="390">
        <v>0</v>
      </c>
      <c r="AH14" s="390">
        <f t="shared" ref="AH14:BM14" si="7">SUM(AH15:AH16)</f>
        <v>0</v>
      </c>
      <c r="AI14" s="390">
        <f t="shared" si="7"/>
        <v>0.11275018532246109</v>
      </c>
      <c r="AJ14" s="390">
        <f t="shared" si="7"/>
        <v>1.9797998517420314</v>
      </c>
      <c r="AK14" s="390">
        <f t="shared" si="7"/>
        <v>5.1518161601186057</v>
      </c>
      <c r="AL14" s="390">
        <f t="shared" si="7"/>
        <v>9</v>
      </c>
      <c r="AM14" s="390">
        <f t="shared" si="7"/>
        <v>14.999999999999998</v>
      </c>
      <c r="AN14" s="390">
        <f t="shared" si="7"/>
        <v>26</v>
      </c>
      <c r="AO14" s="390">
        <f t="shared" si="7"/>
        <v>33</v>
      </c>
      <c r="AP14" s="390">
        <f t="shared" si="7"/>
        <v>40</v>
      </c>
      <c r="AQ14" s="390">
        <f t="shared" si="7"/>
        <v>50.000000000000007</v>
      </c>
      <c r="AR14" s="390">
        <f t="shared" si="7"/>
        <v>63</v>
      </c>
      <c r="AS14" s="390">
        <f t="shared" si="7"/>
        <v>81</v>
      </c>
      <c r="AT14" s="390">
        <f t="shared" si="7"/>
        <v>100.494</v>
      </c>
      <c r="AU14" s="390">
        <f t="shared" si="7"/>
        <v>131.81700000000001</v>
      </c>
      <c r="AV14" s="390">
        <f t="shared" si="7"/>
        <v>149.852</v>
      </c>
      <c r="AW14" s="390">
        <f t="shared" si="7"/>
        <v>172</v>
      </c>
      <c r="AX14" s="390">
        <f t="shared" si="7"/>
        <v>180.179</v>
      </c>
      <c r="AY14" s="390">
        <f t="shared" si="7"/>
        <v>195.07400000000001</v>
      </c>
      <c r="AZ14" s="390">
        <f t="shared" si="7"/>
        <v>209.62</v>
      </c>
      <c r="BA14" s="390">
        <f t="shared" si="7"/>
        <v>219.12200000000001</v>
      </c>
      <c r="BB14" s="390">
        <f t="shared" si="7"/>
        <v>229.62</v>
      </c>
      <c r="BC14" s="390">
        <f t="shared" si="7"/>
        <v>251.28299999999999</v>
      </c>
      <c r="BD14" s="390">
        <f t="shared" si="7"/>
        <v>263.27600000000001</v>
      </c>
      <c r="BE14" s="390">
        <f t="shared" si="7"/>
        <v>268.75837131822618</v>
      </c>
      <c r="BF14" s="390">
        <f t="shared" si="7"/>
        <v>250.78770996</v>
      </c>
      <c r="BG14" s="390">
        <f t="shared" si="7"/>
        <v>227.07527540672788</v>
      </c>
      <c r="BH14" s="390">
        <f t="shared" si="7"/>
        <v>201.93699999999998</v>
      </c>
      <c r="BI14" s="390">
        <f t="shared" si="7"/>
        <v>177.48814832000002</v>
      </c>
      <c r="BJ14" s="390">
        <f t="shared" si="7"/>
        <v>154.43310238999999</v>
      </c>
      <c r="BK14" s="390">
        <f t="shared" si="7"/>
        <v>135.85556475999999</v>
      </c>
      <c r="BL14" s="390">
        <f t="shared" si="7"/>
        <v>114.82576818</v>
      </c>
      <c r="BM14" s="390">
        <f t="shared" si="7"/>
        <v>101.60390247496059</v>
      </c>
      <c r="BN14" s="390">
        <f t="shared" ref="BN14:CG14" si="8">SUM(BN15:BN16)</f>
        <v>83.766830504763064</v>
      </c>
      <c r="BO14" s="390">
        <f t="shared" si="8"/>
        <v>75.424392390424856</v>
      </c>
      <c r="BP14" s="390">
        <f t="shared" si="8"/>
        <v>68.65537360259259</v>
      </c>
      <c r="BQ14" s="390">
        <f t="shared" si="8"/>
        <v>68.776242409999995</v>
      </c>
      <c r="BR14" s="390">
        <f t="shared" si="8"/>
        <v>54.585042177472431</v>
      </c>
      <c r="BS14" s="390">
        <f t="shared" si="8"/>
        <v>46.88593851139494</v>
      </c>
      <c r="BT14" s="390">
        <f t="shared" si="8"/>
        <v>41.032823404756357</v>
      </c>
      <c r="BU14" s="390">
        <f t="shared" si="8"/>
        <v>38.247009674383257</v>
      </c>
      <c r="BV14" s="390">
        <f t="shared" si="8"/>
        <v>33.184287718519109</v>
      </c>
      <c r="BW14" s="390">
        <f t="shared" si="8"/>
        <v>38.75485990120746</v>
      </c>
      <c r="BX14" s="390">
        <f t="shared" si="8"/>
        <v>32.596630792014132</v>
      </c>
      <c r="BY14" s="390">
        <f t="shared" si="8"/>
        <v>20.059370326533479</v>
      </c>
      <c r="BZ14" s="391">
        <f t="shared" si="8"/>
        <v>14.84743259351978</v>
      </c>
      <c r="CA14" s="391">
        <f t="shared" si="8"/>
        <v>20.831744110168376</v>
      </c>
      <c r="CB14" s="391">
        <f t="shared" si="8"/>
        <v>13.925873068043199</v>
      </c>
      <c r="CC14" s="391">
        <f t="shared" si="8"/>
        <v>11.003912273898555</v>
      </c>
      <c r="CD14" s="391">
        <f t="shared" si="8"/>
        <v>9.7663146491824815</v>
      </c>
      <c r="CE14" s="391">
        <f t="shared" si="8"/>
        <v>8.6700863637557042</v>
      </c>
      <c r="CF14" s="391">
        <f t="shared" si="8"/>
        <v>7.6930361575880513</v>
      </c>
      <c r="CG14" s="398">
        <f t="shared" si="8"/>
        <v>6.8278228041456872</v>
      </c>
    </row>
    <row r="15" spans="1:85" s="353" customFormat="1" x14ac:dyDescent="0.35">
      <c r="A15" s="350"/>
      <c r="B15" s="56" t="s">
        <v>568</v>
      </c>
      <c r="C15" s="200"/>
      <c r="D15" s="394" t="s">
        <v>614</v>
      </c>
      <c r="E15" s="394" t="s">
        <v>614</v>
      </c>
      <c r="F15" s="394" t="s">
        <v>614</v>
      </c>
      <c r="G15" s="394" t="s">
        <v>614</v>
      </c>
      <c r="H15" s="394" t="s">
        <v>614</v>
      </c>
      <c r="I15" s="394" t="s">
        <v>614</v>
      </c>
      <c r="J15" s="394" t="s">
        <v>614</v>
      </c>
      <c r="K15" s="394" t="s">
        <v>614</v>
      </c>
      <c r="L15" s="394" t="s">
        <v>614</v>
      </c>
      <c r="M15" s="394" t="s">
        <v>614</v>
      </c>
      <c r="N15" s="394" t="s">
        <v>614</v>
      </c>
      <c r="O15" s="394" t="s">
        <v>614</v>
      </c>
      <c r="P15" s="394" t="s">
        <v>614</v>
      </c>
      <c r="Q15" s="394" t="s">
        <v>614</v>
      </c>
      <c r="R15" s="394" t="s">
        <v>614</v>
      </c>
      <c r="S15" s="394" t="s">
        <v>614</v>
      </c>
      <c r="T15" s="394" t="s">
        <v>614</v>
      </c>
      <c r="U15" s="394" t="s">
        <v>614</v>
      </c>
      <c r="V15" s="394" t="s">
        <v>614</v>
      </c>
      <c r="W15" s="394" t="s">
        <v>614</v>
      </c>
      <c r="X15" s="394" t="s">
        <v>614</v>
      </c>
      <c r="Y15" s="394" t="s">
        <v>614</v>
      </c>
      <c r="Z15" s="394" t="s">
        <v>614</v>
      </c>
      <c r="AA15" s="394" t="s">
        <v>614</v>
      </c>
      <c r="AB15" s="394" t="s">
        <v>614</v>
      </c>
      <c r="AC15" s="394" t="s">
        <v>614</v>
      </c>
      <c r="AD15" s="394" t="s">
        <v>614</v>
      </c>
      <c r="AE15" s="394" t="s">
        <v>614</v>
      </c>
      <c r="AF15" s="394" t="s">
        <v>614</v>
      </c>
      <c r="AG15" s="394" t="s">
        <v>614</v>
      </c>
      <c r="AH15" s="394">
        <v>0</v>
      </c>
      <c r="AI15" s="394">
        <v>0.11206975139097579</v>
      </c>
      <c r="AJ15" s="394">
        <v>1.9559041394144265</v>
      </c>
      <c r="AK15" s="394">
        <v>5.0585443704334674</v>
      </c>
      <c r="AL15" s="394">
        <v>8.7827442902784227</v>
      </c>
      <c r="AM15" s="394">
        <v>14.547383938080046</v>
      </c>
      <c r="AN15" s="394">
        <v>25.200944752617477</v>
      </c>
      <c r="AO15" s="394">
        <v>31.504743957915213</v>
      </c>
      <c r="AP15" s="394">
        <v>37.911238941429318</v>
      </c>
      <c r="AQ15" s="394">
        <v>47.069913087934566</v>
      </c>
      <c r="AR15" s="394">
        <v>58.896281800391392</v>
      </c>
      <c r="AS15" s="394">
        <v>74.07692307692308</v>
      </c>
      <c r="AT15" s="394">
        <v>91.577492841228676</v>
      </c>
      <c r="AU15" s="394">
        <v>117.29437072428964</v>
      </c>
      <c r="AV15" s="394">
        <v>131.3422809077048</v>
      </c>
      <c r="AW15" s="394">
        <v>150.21983887907462</v>
      </c>
      <c r="AX15" s="394">
        <v>157.36262069414141</v>
      </c>
      <c r="AY15" s="394">
        <v>168.15600838473355</v>
      </c>
      <c r="AZ15" s="394">
        <v>181.41047939847496</v>
      </c>
      <c r="BA15" s="394">
        <v>192.10670709999971</v>
      </c>
      <c r="BB15" s="394">
        <v>201.31550583145179</v>
      </c>
      <c r="BC15" s="394">
        <v>222.24598609428827</v>
      </c>
      <c r="BD15" s="394">
        <v>234.76715728678226</v>
      </c>
      <c r="BE15" s="394">
        <v>238.79510529135356</v>
      </c>
      <c r="BF15" s="394">
        <v>219.73165192058175</v>
      </c>
      <c r="BG15" s="394">
        <v>193.369</v>
      </c>
      <c r="BH15" s="394">
        <v>168.06399999999999</v>
      </c>
      <c r="BI15" s="394">
        <v>145.82337039453446</v>
      </c>
      <c r="BJ15" s="394">
        <v>125.21887532471118</v>
      </c>
      <c r="BK15" s="394">
        <v>109.93033523194052</v>
      </c>
      <c r="BL15" s="394">
        <v>93.800845414279749</v>
      </c>
      <c r="BM15" s="394">
        <v>85.276843175502719</v>
      </c>
      <c r="BN15" s="394">
        <v>70.562745196511173</v>
      </c>
      <c r="BO15" s="394">
        <v>66.952021430840631</v>
      </c>
      <c r="BP15" s="394">
        <v>61.481935140817022</v>
      </c>
      <c r="BQ15" s="394">
        <v>64.529378218725824</v>
      </c>
      <c r="BR15" s="394">
        <v>51.410505015048706</v>
      </c>
      <c r="BS15" s="394">
        <v>45.57355537163707</v>
      </c>
      <c r="BT15" s="394">
        <v>39.499139075463006</v>
      </c>
      <c r="BU15" s="394">
        <v>37.930347194836223</v>
      </c>
      <c r="BV15" s="394">
        <v>32.996946039031812</v>
      </c>
      <c r="BW15" s="394">
        <v>38.676287628131753</v>
      </c>
      <c r="BX15" s="394">
        <v>32.596630792014132</v>
      </c>
      <c r="BY15" s="394">
        <v>20.059370326533479</v>
      </c>
      <c r="BZ15" s="395">
        <v>14.84743259351978</v>
      </c>
      <c r="CA15" s="395">
        <v>20.831744110168376</v>
      </c>
      <c r="CB15" s="395">
        <v>13.925873068043199</v>
      </c>
      <c r="CC15" s="395">
        <v>11.003912273898555</v>
      </c>
      <c r="CD15" s="395">
        <v>9.7663146491824815</v>
      </c>
      <c r="CE15" s="395">
        <v>8.6700863637557042</v>
      </c>
      <c r="CF15" s="395">
        <v>7.6930361575880513</v>
      </c>
      <c r="CG15" s="396">
        <v>6.8278228041456872</v>
      </c>
    </row>
    <row r="16" spans="1:85" s="353" customFormat="1" x14ac:dyDescent="0.35">
      <c r="B16" s="56" t="s">
        <v>567</v>
      </c>
      <c r="C16" s="200"/>
      <c r="D16" s="394" t="s">
        <v>614</v>
      </c>
      <c r="E16" s="394" t="s">
        <v>614</v>
      </c>
      <c r="F16" s="394" t="s">
        <v>614</v>
      </c>
      <c r="G16" s="394" t="s">
        <v>614</v>
      </c>
      <c r="H16" s="394" t="s">
        <v>614</v>
      </c>
      <c r="I16" s="394" t="s">
        <v>614</v>
      </c>
      <c r="J16" s="394" t="s">
        <v>614</v>
      </c>
      <c r="K16" s="394" t="s">
        <v>614</v>
      </c>
      <c r="L16" s="394" t="s">
        <v>614</v>
      </c>
      <c r="M16" s="394" t="s">
        <v>614</v>
      </c>
      <c r="N16" s="394" t="s">
        <v>614</v>
      </c>
      <c r="O16" s="394" t="s">
        <v>614</v>
      </c>
      <c r="P16" s="394" t="s">
        <v>614</v>
      </c>
      <c r="Q16" s="394" t="s">
        <v>614</v>
      </c>
      <c r="R16" s="394" t="s">
        <v>614</v>
      </c>
      <c r="S16" s="394" t="s">
        <v>614</v>
      </c>
      <c r="T16" s="394" t="s">
        <v>614</v>
      </c>
      <c r="U16" s="394" t="s">
        <v>614</v>
      </c>
      <c r="V16" s="394" t="s">
        <v>614</v>
      </c>
      <c r="W16" s="394" t="s">
        <v>614</v>
      </c>
      <c r="X16" s="394" t="s">
        <v>614</v>
      </c>
      <c r="Y16" s="394" t="s">
        <v>614</v>
      </c>
      <c r="Z16" s="394" t="s">
        <v>614</v>
      </c>
      <c r="AA16" s="394" t="s">
        <v>614</v>
      </c>
      <c r="AB16" s="394" t="s">
        <v>614</v>
      </c>
      <c r="AC16" s="394" t="s">
        <v>614</v>
      </c>
      <c r="AD16" s="394" t="s">
        <v>614</v>
      </c>
      <c r="AE16" s="394" t="s">
        <v>614</v>
      </c>
      <c r="AF16" s="394" t="s">
        <v>614</v>
      </c>
      <c r="AG16" s="394" t="s">
        <v>614</v>
      </c>
      <c r="AH16" s="394">
        <v>0</v>
      </c>
      <c r="AI16" s="394">
        <v>6.8043393148529703E-4</v>
      </c>
      <c r="AJ16" s="394">
        <v>2.389571232760496E-2</v>
      </c>
      <c r="AK16" s="394">
        <v>9.3271789685138398E-2</v>
      </c>
      <c r="AL16" s="394">
        <v>0.21725570972157768</v>
      </c>
      <c r="AM16" s="394">
        <v>0.45261606191995341</v>
      </c>
      <c r="AN16" s="394">
        <v>0.79905524738252098</v>
      </c>
      <c r="AO16" s="394">
        <v>1.4952560420847878</v>
      </c>
      <c r="AP16" s="394">
        <v>2.0887610585706842</v>
      </c>
      <c r="AQ16" s="394">
        <v>2.9300869120654411</v>
      </c>
      <c r="AR16" s="394">
        <v>4.1037181996086094</v>
      </c>
      <c r="AS16" s="394">
        <v>6.9230769230769234</v>
      </c>
      <c r="AT16" s="394">
        <v>8.9165071587713225</v>
      </c>
      <c r="AU16" s="394">
        <v>14.522629275710372</v>
      </c>
      <c r="AV16" s="394">
        <v>18.509719092295203</v>
      </c>
      <c r="AW16" s="394">
        <v>21.780161120925374</v>
      </c>
      <c r="AX16" s="394">
        <v>22.816379305858582</v>
      </c>
      <c r="AY16" s="394">
        <v>26.917991615266445</v>
      </c>
      <c r="AZ16" s="394">
        <v>28.20952060152505</v>
      </c>
      <c r="BA16" s="394">
        <v>27.015292900000315</v>
      </c>
      <c r="BB16" s="394">
        <v>28.304494168548207</v>
      </c>
      <c r="BC16" s="394">
        <v>29.037013905711706</v>
      </c>
      <c r="BD16" s="394">
        <v>28.508842713217764</v>
      </c>
      <c r="BE16" s="394">
        <v>29.963266026872617</v>
      </c>
      <c r="BF16" s="394">
        <v>31.056058039418243</v>
      </c>
      <c r="BG16" s="394">
        <v>33.70627540672789</v>
      </c>
      <c r="BH16" s="394">
        <v>33.872999999999998</v>
      </c>
      <c r="BI16" s="394">
        <v>31.66477792546555</v>
      </c>
      <c r="BJ16" s="394">
        <v>29.214227065288803</v>
      </c>
      <c r="BK16" s="394">
        <v>25.925229528059475</v>
      </c>
      <c r="BL16" s="394">
        <v>21.024922765720252</v>
      </c>
      <c r="BM16" s="394">
        <v>16.327059299457879</v>
      </c>
      <c r="BN16" s="394">
        <v>13.204085308251896</v>
      </c>
      <c r="BO16" s="394">
        <v>8.4723709595842251</v>
      </c>
      <c r="BP16" s="394">
        <v>7.1734384617755698</v>
      </c>
      <c r="BQ16" s="394">
        <v>4.2468641912741756</v>
      </c>
      <c r="BR16" s="394">
        <v>3.174537162423726</v>
      </c>
      <c r="BS16" s="394">
        <v>1.3123831397578662</v>
      </c>
      <c r="BT16" s="394">
        <v>1.53368432929335</v>
      </c>
      <c r="BU16" s="394">
        <v>0.31666247954703558</v>
      </c>
      <c r="BV16" s="394">
        <v>0.18734167948729749</v>
      </c>
      <c r="BW16" s="394">
        <v>7.8572273075707424E-2</v>
      </c>
      <c r="BX16" s="394">
        <v>0</v>
      </c>
      <c r="BY16" s="394">
        <v>0</v>
      </c>
      <c r="BZ16" s="395">
        <v>0</v>
      </c>
      <c r="CA16" s="395">
        <v>0</v>
      </c>
      <c r="CB16" s="395">
        <v>0</v>
      </c>
      <c r="CC16" s="395">
        <v>0</v>
      </c>
      <c r="CD16" s="395">
        <v>0</v>
      </c>
      <c r="CE16" s="395">
        <v>0</v>
      </c>
      <c r="CF16" s="395">
        <v>0</v>
      </c>
      <c r="CG16" s="396">
        <v>0</v>
      </c>
    </row>
    <row r="17" spans="1:85" s="353" customFormat="1" ht="26.25" customHeight="1" x14ac:dyDescent="0.35">
      <c r="B17" s="63" t="s">
        <v>669</v>
      </c>
      <c r="C17" s="200"/>
      <c r="D17" s="390">
        <f>SUM(D18, D19,D20)</f>
        <v>0</v>
      </c>
      <c r="E17" s="390">
        <f t="shared" ref="E17:BP17" si="9">SUM(E18, E19,E20)</f>
        <v>0</v>
      </c>
      <c r="F17" s="390">
        <f t="shared" si="9"/>
        <v>0</v>
      </c>
      <c r="G17" s="390">
        <f t="shared" si="9"/>
        <v>0</v>
      </c>
      <c r="H17" s="390">
        <f t="shared" si="9"/>
        <v>0</v>
      </c>
      <c r="I17" s="390">
        <f t="shared" si="9"/>
        <v>0</v>
      </c>
      <c r="J17" s="390">
        <f t="shared" si="9"/>
        <v>0</v>
      </c>
      <c r="K17" s="390">
        <f t="shared" si="9"/>
        <v>0</v>
      </c>
      <c r="L17" s="390">
        <f t="shared" si="9"/>
        <v>0</v>
      </c>
      <c r="M17" s="390">
        <f t="shared" si="9"/>
        <v>0</v>
      </c>
      <c r="N17" s="390">
        <f t="shared" si="9"/>
        <v>0</v>
      </c>
      <c r="O17" s="390">
        <f t="shared" si="9"/>
        <v>0</v>
      </c>
      <c r="P17" s="390">
        <f t="shared" si="9"/>
        <v>0</v>
      </c>
      <c r="Q17" s="390">
        <f t="shared" si="9"/>
        <v>0</v>
      </c>
      <c r="R17" s="390">
        <f t="shared" si="9"/>
        <v>0</v>
      </c>
      <c r="S17" s="390">
        <f t="shared" si="9"/>
        <v>0</v>
      </c>
      <c r="T17" s="390">
        <f t="shared" si="9"/>
        <v>0</v>
      </c>
      <c r="U17" s="390">
        <f t="shared" si="9"/>
        <v>0</v>
      </c>
      <c r="V17" s="390">
        <f t="shared" si="9"/>
        <v>0</v>
      </c>
      <c r="W17" s="390">
        <f t="shared" si="9"/>
        <v>0</v>
      </c>
      <c r="X17" s="390">
        <f t="shared" si="9"/>
        <v>0</v>
      </c>
      <c r="Y17" s="390">
        <f t="shared" si="9"/>
        <v>0</v>
      </c>
      <c r="Z17" s="390">
        <f t="shared" si="9"/>
        <v>0</v>
      </c>
      <c r="AA17" s="390">
        <f t="shared" si="9"/>
        <v>0</v>
      </c>
      <c r="AB17" s="390">
        <f t="shared" si="9"/>
        <v>0</v>
      </c>
      <c r="AC17" s="390">
        <f t="shared" si="9"/>
        <v>0</v>
      </c>
      <c r="AD17" s="390">
        <f t="shared" si="9"/>
        <v>0</v>
      </c>
      <c r="AE17" s="390">
        <f t="shared" si="9"/>
        <v>0</v>
      </c>
      <c r="AF17" s="390">
        <f t="shared" si="9"/>
        <v>0</v>
      </c>
      <c r="AG17" s="390">
        <f t="shared" si="9"/>
        <v>0</v>
      </c>
      <c r="AH17" s="390">
        <f t="shared" si="9"/>
        <v>0</v>
      </c>
      <c r="AI17" s="390">
        <f t="shared" si="9"/>
        <v>0</v>
      </c>
      <c r="AJ17" s="390">
        <f t="shared" si="9"/>
        <v>0</v>
      </c>
      <c r="AK17" s="390">
        <f t="shared" si="9"/>
        <v>0</v>
      </c>
      <c r="AL17" s="390">
        <f t="shared" si="9"/>
        <v>0</v>
      </c>
      <c r="AM17" s="390">
        <f t="shared" si="9"/>
        <v>0</v>
      </c>
      <c r="AN17" s="390">
        <f t="shared" si="9"/>
        <v>0</v>
      </c>
      <c r="AO17" s="390">
        <f t="shared" si="9"/>
        <v>0</v>
      </c>
      <c r="AP17" s="390">
        <f t="shared" si="9"/>
        <v>0</v>
      </c>
      <c r="AQ17" s="390">
        <f t="shared" si="9"/>
        <v>0</v>
      </c>
      <c r="AR17" s="390">
        <f t="shared" si="9"/>
        <v>0</v>
      </c>
      <c r="AS17" s="390">
        <f t="shared" si="9"/>
        <v>0</v>
      </c>
      <c r="AT17" s="390">
        <f t="shared" si="9"/>
        <v>0</v>
      </c>
      <c r="AU17" s="390">
        <f t="shared" si="9"/>
        <v>0</v>
      </c>
      <c r="AV17" s="390">
        <f t="shared" si="9"/>
        <v>0</v>
      </c>
      <c r="AW17" s="390">
        <f t="shared" si="9"/>
        <v>0</v>
      </c>
      <c r="AX17" s="390">
        <f t="shared" si="9"/>
        <v>0</v>
      </c>
      <c r="AY17" s="390">
        <f t="shared" si="9"/>
        <v>0</v>
      </c>
      <c r="AZ17" s="390">
        <f t="shared" si="9"/>
        <v>0</v>
      </c>
      <c r="BA17" s="390">
        <f t="shared" si="9"/>
        <v>0</v>
      </c>
      <c r="BB17" s="390">
        <f t="shared" si="9"/>
        <v>0</v>
      </c>
      <c r="BC17" s="390">
        <f t="shared" si="9"/>
        <v>0</v>
      </c>
      <c r="BD17" s="390">
        <f t="shared" si="9"/>
        <v>0</v>
      </c>
      <c r="BE17" s="390">
        <f t="shared" si="9"/>
        <v>0</v>
      </c>
      <c r="BF17" s="390">
        <f t="shared" si="9"/>
        <v>28.406946050688902</v>
      </c>
      <c r="BG17" s="390">
        <f t="shared" si="9"/>
        <v>27.432701623546105</v>
      </c>
      <c r="BH17" s="390">
        <f t="shared" si="9"/>
        <v>26.234479032471963</v>
      </c>
      <c r="BI17" s="390">
        <f t="shared" si="9"/>
        <v>25.217539613784226</v>
      </c>
      <c r="BJ17" s="390">
        <f t="shared" si="9"/>
        <v>23.893453975822563</v>
      </c>
      <c r="BK17" s="390">
        <f t="shared" si="9"/>
        <v>23.356956766137984</v>
      </c>
      <c r="BL17" s="390">
        <f t="shared" si="9"/>
        <v>22.860791391673466</v>
      </c>
      <c r="BM17" s="390">
        <f t="shared" si="9"/>
        <v>22.195142250613998</v>
      </c>
      <c r="BN17" s="390">
        <f t="shared" si="9"/>
        <v>20.731727340506914</v>
      </c>
      <c r="BO17" s="390">
        <f t="shared" si="9"/>
        <v>20.801005350659317</v>
      </c>
      <c r="BP17" s="390">
        <f t="shared" si="9"/>
        <v>20.826470289915786</v>
      </c>
      <c r="BQ17" s="390">
        <f t="shared" ref="BQ17:CG17" si="10">SUM(BQ18, BQ19,BQ20)</f>
        <v>20.959430350443746</v>
      </c>
      <c r="BR17" s="390">
        <f t="shared" si="10"/>
        <v>19.738998445075392</v>
      </c>
      <c r="BS17" s="390">
        <f t="shared" si="10"/>
        <v>20.002488621536003</v>
      </c>
      <c r="BT17" s="390">
        <f t="shared" si="10"/>
        <v>19.745434635194613</v>
      </c>
      <c r="BU17" s="390">
        <f t="shared" si="10"/>
        <v>15.465076341450237</v>
      </c>
      <c r="BV17" s="390">
        <f t="shared" si="10"/>
        <v>12.639582096819744</v>
      </c>
      <c r="BW17" s="390">
        <f t="shared" si="10"/>
        <v>33.26387994423451</v>
      </c>
      <c r="BX17" s="390">
        <f t="shared" si="10"/>
        <v>30.264400042976643</v>
      </c>
      <c r="BY17" s="390">
        <f t="shared" si="10"/>
        <v>31.967480728848635</v>
      </c>
      <c r="BZ17" s="391">
        <f t="shared" si="10"/>
        <v>37.019285725799733</v>
      </c>
      <c r="CA17" s="391">
        <f t="shared" si="10"/>
        <v>20.861367315703184</v>
      </c>
      <c r="CB17" s="391">
        <f t="shared" si="10"/>
        <v>23.954847854735771</v>
      </c>
      <c r="CC17" s="391">
        <f t="shared" si="10"/>
        <v>22.165468190702672</v>
      </c>
      <c r="CD17" s="391">
        <f t="shared" si="10"/>
        <v>21.920475493077102</v>
      </c>
      <c r="CE17" s="391">
        <f t="shared" si="10"/>
        <v>21.921021239465706</v>
      </c>
      <c r="CF17" s="391">
        <f t="shared" si="10"/>
        <v>21.749982961702759</v>
      </c>
      <c r="CG17" s="398">
        <f t="shared" si="10"/>
        <v>21.299566750639013</v>
      </c>
    </row>
    <row r="18" spans="1:85" s="353" customFormat="1" x14ac:dyDescent="0.35">
      <c r="B18" s="56" t="s">
        <v>664</v>
      </c>
      <c r="C18" s="200"/>
      <c r="D18" s="394">
        <v>0</v>
      </c>
      <c r="E18" s="394">
        <v>0</v>
      </c>
      <c r="F18" s="394">
        <v>0</v>
      </c>
      <c r="G18" s="394">
        <v>0</v>
      </c>
      <c r="H18" s="394">
        <v>0</v>
      </c>
      <c r="I18" s="394">
        <v>0</v>
      </c>
      <c r="J18" s="394">
        <v>0</v>
      </c>
      <c r="K18" s="394">
        <v>0</v>
      </c>
      <c r="L18" s="394">
        <v>0</v>
      </c>
      <c r="M18" s="394">
        <v>0</v>
      </c>
      <c r="N18" s="394">
        <v>0</v>
      </c>
      <c r="O18" s="394">
        <v>0</v>
      </c>
      <c r="P18" s="394">
        <v>0</v>
      </c>
      <c r="Q18" s="394">
        <v>0</v>
      </c>
      <c r="R18" s="394">
        <v>0</v>
      </c>
      <c r="S18" s="394">
        <v>0</v>
      </c>
      <c r="T18" s="394">
        <v>0</v>
      </c>
      <c r="U18" s="394">
        <v>0</v>
      </c>
      <c r="V18" s="394">
        <v>0</v>
      </c>
      <c r="W18" s="394">
        <v>0</v>
      </c>
      <c r="X18" s="394">
        <v>0</v>
      </c>
      <c r="Y18" s="394">
        <v>0</v>
      </c>
      <c r="Z18" s="394">
        <v>0</v>
      </c>
      <c r="AA18" s="394">
        <v>0</v>
      </c>
      <c r="AB18" s="394">
        <v>0</v>
      </c>
      <c r="AC18" s="394">
        <v>0</v>
      </c>
      <c r="AD18" s="394">
        <v>0</v>
      </c>
      <c r="AE18" s="394">
        <v>0</v>
      </c>
      <c r="AF18" s="394">
        <v>0</v>
      </c>
      <c r="AG18" s="394">
        <v>0</v>
      </c>
      <c r="AH18" s="394">
        <v>0</v>
      </c>
      <c r="AI18" s="394">
        <v>0</v>
      </c>
      <c r="AJ18" s="394">
        <v>0</v>
      </c>
      <c r="AK18" s="394">
        <v>0</v>
      </c>
      <c r="AL18" s="394">
        <v>0</v>
      </c>
      <c r="AM18" s="394">
        <v>0</v>
      </c>
      <c r="AN18" s="394">
        <v>0</v>
      </c>
      <c r="AO18" s="394">
        <v>0</v>
      </c>
      <c r="AP18" s="394">
        <v>0</v>
      </c>
      <c r="AQ18" s="394">
        <v>0</v>
      </c>
      <c r="AR18" s="394">
        <v>0</v>
      </c>
      <c r="AS18" s="394">
        <v>0</v>
      </c>
      <c r="AT18" s="394">
        <v>0</v>
      </c>
      <c r="AU18" s="394">
        <v>0</v>
      </c>
      <c r="AV18" s="394">
        <v>0</v>
      </c>
      <c r="AW18" s="394">
        <v>0</v>
      </c>
      <c r="AX18" s="394">
        <v>0</v>
      </c>
      <c r="AY18" s="394">
        <v>0</v>
      </c>
      <c r="AZ18" s="394">
        <v>0</v>
      </c>
      <c r="BA18" s="394">
        <v>0</v>
      </c>
      <c r="BB18" s="394">
        <v>0</v>
      </c>
      <c r="BC18" s="394">
        <v>0</v>
      </c>
      <c r="BD18" s="394">
        <v>0</v>
      </c>
      <c r="BE18" s="394">
        <v>0</v>
      </c>
      <c r="BF18" s="394">
        <v>0</v>
      </c>
      <c r="BG18" s="394">
        <v>0</v>
      </c>
      <c r="BH18" s="394">
        <v>0</v>
      </c>
      <c r="BI18" s="394">
        <v>0</v>
      </c>
      <c r="BJ18" s="394">
        <v>0</v>
      </c>
      <c r="BK18" s="394">
        <v>0</v>
      </c>
      <c r="BL18" s="394">
        <v>0</v>
      </c>
      <c r="BM18" s="394">
        <v>0</v>
      </c>
      <c r="BN18" s="394">
        <v>0</v>
      </c>
      <c r="BO18" s="394">
        <v>0</v>
      </c>
      <c r="BP18" s="394">
        <v>0</v>
      </c>
      <c r="BQ18" s="394">
        <v>0</v>
      </c>
      <c r="BR18" s="394">
        <v>0</v>
      </c>
      <c r="BS18" s="394">
        <v>0</v>
      </c>
      <c r="BT18" s="394">
        <v>0</v>
      </c>
      <c r="BU18" s="394">
        <v>1.722975294176323</v>
      </c>
      <c r="BV18" s="394">
        <v>2.8992876315726392</v>
      </c>
      <c r="BW18" s="394">
        <v>20.478845758832652</v>
      </c>
      <c r="BX18" s="394">
        <v>19.114957834234165</v>
      </c>
      <c r="BY18" s="394">
        <v>24.498744891022863</v>
      </c>
      <c r="BZ18" s="395">
        <v>29.837883586386482</v>
      </c>
      <c r="CA18" s="395">
        <v>14.377497231170132</v>
      </c>
      <c r="CB18" s="395">
        <v>17.67581521693559</v>
      </c>
      <c r="CC18" s="395">
        <v>17.203917559464024</v>
      </c>
      <c r="CD18" s="395">
        <v>17.516944875383508</v>
      </c>
      <c r="CE18" s="395">
        <v>18.011768657270657</v>
      </c>
      <c r="CF18" s="395">
        <v>18.281272247390621</v>
      </c>
      <c r="CG18" s="396">
        <v>18.220971819975084</v>
      </c>
    </row>
    <row r="19" spans="1:85" s="353" customFormat="1" x14ac:dyDescent="0.35">
      <c r="B19" s="56" t="s">
        <v>670</v>
      </c>
      <c r="C19" s="200"/>
      <c r="D19" s="394" t="s">
        <v>614</v>
      </c>
      <c r="E19" s="394" t="s">
        <v>614</v>
      </c>
      <c r="F19" s="394" t="s">
        <v>614</v>
      </c>
      <c r="G19" s="394" t="s">
        <v>614</v>
      </c>
      <c r="H19" s="394" t="s">
        <v>614</v>
      </c>
      <c r="I19" s="394" t="s">
        <v>614</v>
      </c>
      <c r="J19" s="394" t="s">
        <v>614</v>
      </c>
      <c r="K19" s="394" t="s">
        <v>614</v>
      </c>
      <c r="L19" s="394" t="s">
        <v>614</v>
      </c>
      <c r="M19" s="394" t="s">
        <v>614</v>
      </c>
      <c r="N19" s="394" t="s">
        <v>614</v>
      </c>
      <c r="O19" s="394" t="s">
        <v>614</v>
      </c>
      <c r="P19" s="394" t="s">
        <v>614</v>
      </c>
      <c r="Q19" s="394" t="s">
        <v>614</v>
      </c>
      <c r="R19" s="394" t="s">
        <v>614</v>
      </c>
      <c r="S19" s="394" t="s">
        <v>614</v>
      </c>
      <c r="T19" s="394" t="s">
        <v>614</v>
      </c>
      <c r="U19" s="394" t="s">
        <v>614</v>
      </c>
      <c r="V19" s="394" t="s">
        <v>614</v>
      </c>
      <c r="W19" s="394" t="s">
        <v>614</v>
      </c>
      <c r="X19" s="394" t="s">
        <v>614</v>
      </c>
      <c r="Y19" s="394" t="s">
        <v>614</v>
      </c>
      <c r="Z19" s="394" t="s">
        <v>614</v>
      </c>
      <c r="AA19" s="394" t="s">
        <v>614</v>
      </c>
      <c r="AB19" s="394" t="s">
        <v>614</v>
      </c>
      <c r="AC19" s="394" t="s">
        <v>614</v>
      </c>
      <c r="AD19" s="394" t="s">
        <v>614</v>
      </c>
      <c r="AE19" s="394" t="s">
        <v>614</v>
      </c>
      <c r="AF19" s="394" t="s">
        <v>614</v>
      </c>
      <c r="AG19" s="394" t="s">
        <v>614</v>
      </c>
      <c r="AH19" s="394" t="s">
        <v>614</v>
      </c>
      <c r="AI19" s="394" t="s">
        <v>614</v>
      </c>
      <c r="AJ19" s="394" t="s">
        <v>614</v>
      </c>
      <c r="AK19" s="394" t="s">
        <v>614</v>
      </c>
      <c r="AL19" s="394" t="s">
        <v>614</v>
      </c>
      <c r="AM19" s="394" t="s">
        <v>614</v>
      </c>
      <c r="AN19" s="394" t="s">
        <v>614</v>
      </c>
      <c r="AO19" s="394" t="s">
        <v>614</v>
      </c>
      <c r="AP19" s="394" t="s">
        <v>614</v>
      </c>
      <c r="AQ19" s="394" t="s">
        <v>614</v>
      </c>
      <c r="AR19" s="394" t="s">
        <v>614</v>
      </c>
      <c r="AS19" s="394" t="s">
        <v>614</v>
      </c>
      <c r="AT19" s="394" t="s">
        <v>614</v>
      </c>
      <c r="AU19" s="394" t="s">
        <v>614</v>
      </c>
      <c r="AV19" s="394" t="s">
        <v>614</v>
      </c>
      <c r="AW19" s="394" t="s">
        <v>614</v>
      </c>
      <c r="AX19" s="394" t="s">
        <v>614</v>
      </c>
      <c r="AY19" s="394" t="s">
        <v>614</v>
      </c>
      <c r="AZ19" s="394" t="s">
        <v>614</v>
      </c>
      <c r="BA19" s="394" t="s">
        <v>614</v>
      </c>
      <c r="BB19" s="394" t="s">
        <v>614</v>
      </c>
      <c r="BC19" s="394" t="s">
        <v>614</v>
      </c>
      <c r="BD19" s="394" t="s">
        <v>614</v>
      </c>
      <c r="BE19" s="394" t="s">
        <v>614</v>
      </c>
      <c r="BF19" s="394">
        <v>21.855523312044063</v>
      </c>
      <c r="BG19" s="394">
        <v>21.244736996699803</v>
      </c>
      <c r="BH19" s="394">
        <v>20.493618536702215</v>
      </c>
      <c r="BI19" s="394">
        <v>20.099632054478512</v>
      </c>
      <c r="BJ19" s="394">
        <v>19.261038291626754</v>
      </c>
      <c r="BK19" s="394">
        <v>19.046589370098435</v>
      </c>
      <c r="BL19" s="394">
        <v>18.970450975628051</v>
      </c>
      <c r="BM19" s="394">
        <v>18.723817671847545</v>
      </c>
      <c r="BN19" s="394">
        <v>17.866738023568765</v>
      </c>
      <c r="BO19" s="394">
        <v>18.134486427765509</v>
      </c>
      <c r="BP19" s="394">
        <v>18.395167008879625</v>
      </c>
      <c r="BQ19" s="394">
        <v>18.477813356268488</v>
      </c>
      <c r="BR19" s="394">
        <v>17.827088036057095</v>
      </c>
      <c r="BS19" s="394">
        <v>18.354041239691064</v>
      </c>
      <c r="BT19" s="394">
        <v>18.291717736752897</v>
      </c>
      <c r="BU19" s="394">
        <v>12.403455708670501</v>
      </c>
      <c r="BV19" s="394">
        <v>8.5788443950989368</v>
      </c>
      <c r="BW19" s="394">
        <v>11.040068953758308</v>
      </c>
      <c r="BX19" s="394">
        <v>9.6399769984256398</v>
      </c>
      <c r="BY19" s="394">
        <v>6.4946388312697021</v>
      </c>
      <c r="BZ19" s="395">
        <v>6.4481995049841654</v>
      </c>
      <c r="CA19" s="395">
        <v>5.4947256973767606</v>
      </c>
      <c r="CB19" s="395">
        <v>5.6457102123123395</v>
      </c>
      <c r="CC19" s="395">
        <v>4.461113468189013</v>
      </c>
      <c r="CD19" s="395">
        <v>3.9593770589561204</v>
      </c>
      <c r="CE19" s="395">
        <v>3.5149534170185865</v>
      </c>
      <c r="CF19" s="395">
        <v>3.118845948571173</v>
      </c>
      <c r="CG19" s="396">
        <v>2.7680784353609624</v>
      </c>
    </row>
    <row r="20" spans="1:85" s="351" customFormat="1" ht="26.25" customHeight="1" thickBot="1" x14ac:dyDescent="0.3">
      <c r="B20" s="189" t="s">
        <v>671</v>
      </c>
      <c r="C20" s="400"/>
      <c r="D20" s="401" t="s">
        <v>614</v>
      </c>
      <c r="E20" s="401" t="s">
        <v>614</v>
      </c>
      <c r="F20" s="401" t="s">
        <v>614</v>
      </c>
      <c r="G20" s="401" t="s">
        <v>614</v>
      </c>
      <c r="H20" s="401" t="s">
        <v>614</v>
      </c>
      <c r="I20" s="401" t="s">
        <v>614</v>
      </c>
      <c r="J20" s="401" t="s">
        <v>614</v>
      </c>
      <c r="K20" s="401" t="s">
        <v>614</v>
      </c>
      <c r="L20" s="401" t="s">
        <v>614</v>
      </c>
      <c r="M20" s="401" t="s">
        <v>614</v>
      </c>
      <c r="N20" s="401" t="s">
        <v>614</v>
      </c>
      <c r="O20" s="401" t="s">
        <v>614</v>
      </c>
      <c r="P20" s="401" t="s">
        <v>614</v>
      </c>
      <c r="Q20" s="401" t="s">
        <v>614</v>
      </c>
      <c r="R20" s="401" t="s">
        <v>614</v>
      </c>
      <c r="S20" s="401" t="s">
        <v>614</v>
      </c>
      <c r="T20" s="401" t="s">
        <v>614</v>
      </c>
      <c r="U20" s="401" t="s">
        <v>614</v>
      </c>
      <c r="V20" s="401" t="s">
        <v>614</v>
      </c>
      <c r="W20" s="401" t="s">
        <v>614</v>
      </c>
      <c r="X20" s="401" t="s">
        <v>614</v>
      </c>
      <c r="Y20" s="401" t="s">
        <v>614</v>
      </c>
      <c r="Z20" s="401" t="s">
        <v>614</v>
      </c>
      <c r="AA20" s="401" t="s">
        <v>614</v>
      </c>
      <c r="AB20" s="401" t="s">
        <v>614</v>
      </c>
      <c r="AC20" s="401" t="s">
        <v>614</v>
      </c>
      <c r="AD20" s="401" t="s">
        <v>614</v>
      </c>
      <c r="AE20" s="401" t="s">
        <v>614</v>
      </c>
      <c r="AF20" s="401" t="s">
        <v>614</v>
      </c>
      <c r="AG20" s="401" t="s">
        <v>614</v>
      </c>
      <c r="AH20" s="401" t="s">
        <v>614</v>
      </c>
      <c r="AI20" s="401" t="s">
        <v>614</v>
      </c>
      <c r="AJ20" s="401" t="s">
        <v>614</v>
      </c>
      <c r="AK20" s="401" t="s">
        <v>614</v>
      </c>
      <c r="AL20" s="401" t="s">
        <v>614</v>
      </c>
      <c r="AM20" s="401" t="s">
        <v>614</v>
      </c>
      <c r="AN20" s="401" t="s">
        <v>614</v>
      </c>
      <c r="AO20" s="401" t="s">
        <v>614</v>
      </c>
      <c r="AP20" s="401" t="s">
        <v>614</v>
      </c>
      <c r="AQ20" s="401" t="s">
        <v>614</v>
      </c>
      <c r="AR20" s="401" t="s">
        <v>614</v>
      </c>
      <c r="AS20" s="401" t="s">
        <v>614</v>
      </c>
      <c r="AT20" s="401" t="s">
        <v>614</v>
      </c>
      <c r="AU20" s="401" t="s">
        <v>614</v>
      </c>
      <c r="AV20" s="401" t="s">
        <v>614</v>
      </c>
      <c r="AW20" s="401" t="s">
        <v>614</v>
      </c>
      <c r="AX20" s="401" t="s">
        <v>614</v>
      </c>
      <c r="AY20" s="401" t="s">
        <v>614</v>
      </c>
      <c r="AZ20" s="401" t="s">
        <v>614</v>
      </c>
      <c r="BA20" s="401" t="s">
        <v>614</v>
      </c>
      <c r="BB20" s="401" t="s">
        <v>614</v>
      </c>
      <c r="BC20" s="401" t="s">
        <v>614</v>
      </c>
      <c r="BD20" s="401" t="s">
        <v>614</v>
      </c>
      <c r="BE20" s="401" t="s">
        <v>614</v>
      </c>
      <c r="BF20" s="401">
        <v>6.5514227386448374</v>
      </c>
      <c r="BG20" s="401">
        <v>6.1879646268463011</v>
      </c>
      <c r="BH20" s="401">
        <v>5.7408604957697484</v>
      </c>
      <c r="BI20" s="401">
        <v>5.1179075593057144</v>
      </c>
      <c r="BJ20" s="401">
        <v>4.6324156841958084</v>
      </c>
      <c r="BK20" s="401">
        <v>4.3103673960395499</v>
      </c>
      <c r="BL20" s="401">
        <v>3.8903404160454169</v>
      </c>
      <c r="BM20" s="401">
        <v>3.4713245787664526</v>
      </c>
      <c r="BN20" s="401">
        <v>2.8649893169381504</v>
      </c>
      <c r="BO20" s="401">
        <v>2.666518922893808</v>
      </c>
      <c r="BP20" s="401">
        <v>2.4313032810361626</v>
      </c>
      <c r="BQ20" s="401">
        <v>2.4816169941752575</v>
      </c>
      <c r="BR20" s="401">
        <v>1.9119104090182988</v>
      </c>
      <c r="BS20" s="401">
        <v>1.6484473818449403</v>
      </c>
      <c r="BT20" s="401">
        <v>1.4537168984417166</v>
      </c>
      <c r="BU20" s="401">
        <v>1.3386453386034141</v>
      </c>
      <c r="BV20" s="401">
        <v>1.1614500701481689</v>
      </c>
      <c r="BW20" s="401">
        <v>1.7449652316435533</v>
      </c>
      <c r="BX20" s="401">
        <v>1.5094652103168356</v>
      </c>
      <c r="BY20" s="401">
        <v>0.97409700655607334</v>
      </c>
      <c r="BZ20" s="401">
        <v>0.73320263442908529</v>
      </c>
      <c r="CA20" s="401">
        <v>0.98914438715629238</v>
      </c>
      <c r="CB20" s="401">
        <v>0.63332242548784301</v>
      </c>
      <c r="CC20" s="401">
        <v>0.5004371630496367</v>
      </c>
      <c r="CD20" s="401">
        <v>0.44415355873747181</v>
      </c>
      <c r="CE20" s="401">
        <v>0.39429916517646391</v>
      </c>
      <c r="CF20" s="401">
        <v>0.34986476574096453</v>
      </c>
      <c r="CG20" s="402">
        <v>0.3105164953029671</v>
      </c>
    </row>
    <row r="21" spans="1:85" s="353" customFormat="1" ht="26.25" customHeight="1" x14ac:dyDescent="0.35">
      <c r="A21" s="403"/>
      <c r="B21" s="101" t="s">
        <v>663</v>
      </c>
      <c r="C21" s="350"/>
      <c r="D21" s="34" t="s">
        <v>296</v>
      </c>
      <c r="E21" s="34" t="s">
        <v>297</v>
      </c>
      <c r="F21" s="34" t="s">
        <v>298</v>
      </c>
      <c r="G21" s="34" t="s">
        <v>299</v>
      </c>
      <c r="H21" s="34" t="s">
        <v>300</v>
      </c>
      <c r="I21" s="34" t="s">
        <v>301</v>
      </c>
      <c r="J21" s="34" t="s">
        <v>302</v>
      </c>
      <c r="K21" s="34" t="s">
        <v>303</v>
      </c>
      <c r="L21" s="34" t="s">
        <v>304</v>
      </c>
      <c r="M21" s="34" t="s">
        <v>305</v>
      </c>
      <c r="N21" s="34" t="s">
        <v>306</v>
      </c>
      <c r="O21" s="34" t="s">
        <v>307</v>
      </c>
      <c r="P21" s="34" t="s">
        <v>308</v>
      </c>
      <c r="Q21" s="34" t="s">
        <v>309</v>
      </c>
      <c r="R21" s="34" t="s">
        <v>310</v>
      </c>
      <c r="S21" s="34" t="s">
        <v>311</v>
      </c>
      <c r="T21" s="34" t="s">
        <v>312</v>
      </c>
      <c r="U21" s="34" t="s">
        <v>313</v>
      </c>
      <c r="V21" s="34" t="s">
        <v>314</v>
      </c>
      <c r="W21" s="34" t="s">
        <v>315</v>
      </c>
      <c r="X21" s="34" t="s">
        <v>316</v>
      </c>
      <c r="Y21" s="34" t="s">
        <v>317</v>
      </c>
      <c r="Z21" s="34" t="s">
        <v>318</v>
      </c>
      <c r="AA21" s="34" t="s">
        <v>319</v>
      </c>
      <c r="AB21" s="34" t="s">
        <v>320</v>
      </c>
      <c r="AC21" s="34" t="s">
        <v>321</v>
      </c>
      <c r="AD21" s="34" t="s">
        <v>322</v>
      </c>
      <c r="AE21" s="34" t="s">
        <v>323</v>
      </c>
      <c r="AF21" s="34" t="s">
        <v>324</v>
      </c>
      <c r="AG21" s="34" t="s">
        <v>325</v>
      </c>
      <c r="AH21" s="34" t="s">
        <v>326</v>
      </c>
      <c r="AI21" s="34" t="s">
        <v>327</v>
      </c>
      <c r="AJ21" s="34" t="s">
        <v>328</v>
      </c>
      <c r="AK21" s="34" t="s">
        <v>329</v>
      </c>
      <c r="AL21" s="34" t="s">
        <v>330</v>
      </c>
      <c r="AM21" s="34" t="s">
        <v>331</v>
      </c>
      <c r="AN21" s="34" t="s">
        <v>332</v>
      </c>
      <c r="AO21" s="34" t="s">
        <v>333</v>
      </c>
      <c r="AP21" s="34" t="s">
        <v>334</v>
      </c>
      <c r="AQ21" s="34" t="s">
        <v>335</v>
      </c>
      <c r="AR21" s="34" t="s">
        <v>336</v>
      </c>
      <c r="AS21" s="34" t="s">
        <v>337</v>
      </c>
      <c r="AT21" s="34" t="s">
        <v>338</v>
      </c>
      <c r="AU21" s="34" t="s">
        <v>339</v>
      </c>
      <c r="AV21" s="34" t="s">
        <v>340</v>
      </c>
      <c r="AW21" s="34" t="s">
        <v>341</v>
      </c>
      <c r="AX21" s="34" t="s">
        <v>342</v>
      </c>
      <c r="AY21" s="34" t="s">
        <v>227</v>
      </c>
      <c r="AZ21" s="34" t="s">
        <v>228</v>
      </c>
      <c r="BA21" s="34" t="s">
        <v>229</v>
      </c>
      <c r="BB21" s="34" t="s">
        <v>230</v>
      </c>
      <c r="BC21" s="34" t="s">
        <v>231</v>
      </c>
      <c r="BD21" s="34" t="s">
        <v>232</v>
      </c>
      <c r="BE21" s="34" t="s">
        <v>233</v>
      </c>
      <c r="BF21" s="34" t="s">
        <v>234</v>
      </c>
      <c r="BG21" s="34" t="s">
        <v>235</v>
      </c>
      <c r="BH21" s="34" t="s">
        <v>236</v>
      </c>
      <c r="BI21" s="34" t="s">
        <v>237</v>
      </c>
      <c r="BJ21" s="34" t="s">
        <v>238</v>
      </c>
      <c r="BK21" s="34" t="s">
        <v>239</v>
      </c>
      <c r="BL21" s="34" t="s">
        <v>240</v>
      </c>
      <c r="BM21" s="34" t="s">
        <v>241</v>
      </c>
      <c r="BN21" s="34" t="s">
        <v>242</v>
      </c>
      <c r="BO21" s="34" t="s">
        <v>243</v>
      </c>
      <c r="BP21" s="34" t="s">
        <v>244</v>
      </c>
      <c r="BQ21" s="34" t="s">
        <v>245</v>
      </c>
      <c r="BR21" s="34" t="s">
        <v>246</v>
      </c>
      <c r="BS21" s="34" t="s">
        <v>247</v>
      </c>
      <c r="BT21" s="34" t="s">
        <v>248</v>
      </c>
      <c r="BU21" s="34" t="s">
        <v>249</v>
      </c>
      <c r="BV21" s="34" t="s">
        <v>250</v>
      </c>
      <c r="BW21" s="34" t="s">
        <v>251</v>
      </c>
      <c r="BX21" s="34" t="s">
        <v>252</v>
      </c>
      <c r="BY21" s="34" t="s">
        <v>253</v>
      </c>
      <c r="BZ21" s="34" t="s">
        <v>254</v>
      </c>
      <c r="CA21" s="34" t="s">
        <v>255</v>
      </c>
      <c r="CB21" s="34" t="s">
        <v>256</v>
      </c>
      <c r="CC21" s="34" t="s">
        <v>257</v>
      </c>
      <c r="CD21" s="34" t="s">
        <v>258</v>
      </c>
      <c r="CE21" s="34" t="s">
        <v>259</v>
      </c>
      <c r="CF21" s="34" t="s">
        <v>260</v>
      </c>
      <c r="CG21" s="35" t="s">
        <v>261</v>
      </c>
    </row>
    <row r="22" spans="1:85" s="353" customFormat="1" x14ac:dyDescent="0.35">
      <c r="A22" s="403"/>
      <c r="B22" s="377" t="s">
        <v>460</v>
      </c>
      <c r="C22" s="404"/>
      <c r="D22" s="279" t="s">
        <v>263</v>
      </c>
      <c r="E22" s="279" t="s">
        <v>263</v>
      </c>
      <c r="F22" s="279" t="s">
        <v>263</v>
      </c>
      <c r="G22" s="279" t="s">
        <v>263</v>
      </c>
      <c r="H22" s="279" t="s">
        <v>263</v>
      </c>
      <c r="I22" s="279" t="s">
        <v>263</v>
      </c>
      <c r="J22" s="279" t="s">
        <v>263</v>
      </c>
      <c r="K22" s="279" t="s">
        <v>263</v>
      </c>
      <c r="L22" s="279" t="s">
        <v>263</v>
      </c>
      <c r="M22" s="279" t="s">
        <v>263</v>
      </c>
      <c r="N22" s="279" t="s">
        <v>263</v>
      </c>
      <c r="O22" s="279" t="s">
        <v>263</v>
      </c>
      <c r="P22" s="279" t="s">
        <v>263</v>
      </c>
      <c r="Q22" s="279" t="s">
        <v>263</v>
      </c>
      <c r="R22" s="279" t="s">
        <v>263</v>
      </c>
      <c r="S22" s="279" t="s">
        <v>263</v>
      </c>
      <c r="T22" s="279" t="s">
        <v>263</v>
      </c>
      <c r="U22" s="279" t="s">
        <v>263</v>
      </c>
      <c r="V22" s="279" t="s">
        <v>263</v>
      </c>
      <c r="W22" s="279" t="s">
        <v>263</v>
      </c>
      <c r="X22" s="279" t="s">
        <v>263</v>
      </c>
      <c r="Y22" s="279" t="s">
        <v>263</v>
      </c>
      <c r="Z22" s="279" t="s">
        <v>263</v>
      </c>
      <c r="AA22" s="279" t="s">
        <v>263</v>
      </c>
      <c r="AB22" s="279" t="s">
        <v>263</v>
      </c>
      <c r="AC22" s="279" t="s">
        <v>263</v>
      </c>
      <c r="AD22" s="279" t="s">
        <v>263</v>
      </c>
      <c r="AE22" s="279" t="s">
        <v>263</v>
      </c>
      <c r="AF22" s="279" t="s">
        <v>263</v>
      </c>
      <c r="AG22" s="279" t="s">
        <v>263</v>
      </c>
      <c r="AH22" s="279" t="s">
        <v>263</v>
      </c>
      <c r="AI22" s="279" t="s">
        <v>263</v>
      </c>
      <c r="AJ22" s="279" t="s">
        <v>263</v>
      </c>
      <c r="AK22" s="279" t="s">
        <v>263</v>
      </c>
      <c r="AL22" s="279" t="s">
        <v>263</v>
      </c>
      <c r="AM22" s="279" t="s">
        <v>263</v>
      </c>
      <c r="AN22" s="279" t="s">
        <v>263</v>
      </c>
      <c r="AO22" s="279" t="s">
        <v>263</v>
      </c>
      <c r="AP22" s="279" t="s">
        <v>263</v>
      </c>
      <c r="AQ22" s="279" t="s">
        <v>263</v>
      </c>
      <c r="AR22" s="279" t="s">
        <v>263</v>
      </c>
      <c r="AS22" s="279" t="s">
        <v>263</v>
      </c>
      <c r="AT22" s="279" t="s">
        <v>263</v>
      </c>
      <c r="AU22" s="279" t="s">
        <v>263</v>
      </c>
      <c r="AV22" s="279" t="s">
        <v>263</v>
      </c>
      <c r="AW22" s="279" t="s">
        <v>263</v>
      </c>
      <c r="AX22" s="279" t="s">
        <v>263</v>
      </c>
      <c r="AY22" s="279" t="s">
        <v>263</v>
      </c>
      <c r="AZ22" s="279" t="s">
        <v>263</v>
      </c>
      <c r="BA22" s="279" t="s">
        <v>263</v>
      </c>
      <c r="BB22" s="279" t="s">
        <v>263</v>
      </c>
      <c r="BC22" s="279" t="s">
        <v>263</v>
      </c>
      <c r="BD22" s="279" t="s">
        <v>263</v>
      </c>
      <c r="BE22" s="279" t="s">
        <v>263</v>
      </c>
      <c r="BF22" s="279" t="s">
        <v>263</v>
      </c>
      <c r="BG22" s="279" t="s">
        <v>263</v>
      </c>
      <c r="BH22" s="279" t="s">
        <v>263</v>
      </c>
      <c r="BI22" s="279" t="s">
        <v>263</v>
      </c>
      <c r="BJ22" s="279" t="s">
        <v>263</v>
      </c>
      <c r="BK22" s="279" t="s">
        <v>263</v>
      </c>
      <c r="BL22" s="279" t="s">
        <v>263</v>
      </c>
      <c r="BM22" s="279" t="s">
        <v>263</v>
      </c>
      <c r="BN22" s="279" t="s">
        <v>263</v>
      </c>
      <c r="BO22" s="279" t="s">
        <v>263</v>
      </c>
      <c r="BP22" s="279" t="s">
        <v>263</v>
      </c>
      <c r="BQ22" s="279" t="s">
        <v>263</v>
      </c>
      <c r="BR22" s="279" t="s">
        <v>263</v>
      </c>
      <c r="BS22" s="279" t="s">
        <v>263</v>
      </c>
      <c r="BT22" s="279" t="s">
        <v>263</v>
      </c>
      <c r="BU22" s="279" t="s">
        <v>263</v>
      </c>
      <c r="BV22" s="279" t="s">
        <v>263</v>
      </c>
      <c r="BW22" s="279" t="s">
        <v>263</v>
      </c>
      <c r="BX22" s="279" t="s">
        <v>263</v>
      </c>
      <c r="BY22" s="279" t="s">
        <v>263</v>
      </c>
      <c r="BZ22" s="279" t="s">
        <v>263</v>
      </c>
      <c r="CA22" s="279" t="s">
        <v>263</v>
      </c>
      <c r="CB22" s="279" t="s">
        <v>264</v>
      </c>
      <c r="CC22" s="279" t="s">
        <v>264</v>
      </c>
      <c r="CD22" s="279" t="s">
        <v>264</v>
      </c>
      <c r="CE22" s="279" t="s">
        <v>264</v>
      </c>
      <c r="CF22" s="279" t="s">
        <v>264</v>
      </c>
      <c r="CG22" s="280" t="s">
        <v>264</v>
      </c>
    </row>
    <row r="23" spans="1:85" s="246" customFormat="1" ht="26.25" customHeight="1" x14ac:dyDescent="0.35">
      <c r="A23" s="393"/>
      <c r="B23" s="101" t="s">
        <v>276</v>
      </c>
      <c r="C23" s="101"/>
      <c r="D23" s="390">
        <v>673.40396857636176</v>
      </c>
      <c r="E23" s="390">
        <v>890.75903932545168</v>
      </c>
      <c r="F23" s="390">
        <v>885.35308156932558</v>
      </c>
      <c r="G23" s="390">
        <v>912.429233624022</v>
      </c>
      <c r="H23" s="390">
        <v>975.79237484791236</v>
      </c>
      <c r="I23" s="390">
        <v>1041.2245166015623</v>
      </c>
      <c r="J23" s="390">
        <v>1070.5836341188524</v>
      </c>
      <c r="K23" s="390">
        <v>1148.4325642440815</v>
      </c>
      <c r="L23" s="390">
        <v>1157.064671262156</v>
      </c>
      <c r="M23" s="390">
        <v>1268.277311885362</v>
      </c>
      <c r="N23" s="390">
        <v>1625.5261234778195</v>
      </c>
      <c r="O23" s="390">
        <v>1729.6114328451506</v>
      </c>
      <c r="P23" s="390">
        <v>1805.9727298326095</v>
      </c>
      <c r="Q23" s="390">
        <v>2127.6928012695607</v>
      </c>
      <c r="R23" s="390">
        <v>2166.5305344285371</v>
      </c>
      <c r="S23" s="390">
        <v>2511.2229281301566</v>
      </c>
      <c r="T23" s="390">
        <v>2616.4902969767577</v>
      </c>
      <c r="U23" s="390">
        <v>3126.2270982248879</v>
      </c>
      <c r="V23" s="390">
        <v>3084.384093904378</v>
      </c>
      <c r="W23" s="390">
        <v>3151.2665353031734</v>
      </c>
      <c r="X23" s="390">
        <v>3115.9973797893063</v>
      </c>
      <c r="Y23" s="390">
        <v>3066.0427056293743</v>
      </c>
      <c r="Z23" s="390">
        <v>2893.9380911917892</v>
      </c>
      <c r="AA23" s="390">
        <v>3138.8657650353475</v>
      </c>
      <c r="AB23" s="390">
        <v>3247.1204162335107</v>
      </c>
      <c r="AC23" s="390">
        <v>3324.0357026773931</v>
      </c>
      <c r="AD23" s="390">
        <v>3495.3364965996657</v>
      </c>
      <c r="AE23" s="390">
        <v>3560.5621094329108</v>
      </c>
      <c r="AF23" s="390">
        <v>3450.5890949612331</v>
      </c>
      <c r="AG23" s="390">
        <v>3257.3737101309407</v>
      </c>
      <c r="AH23" s="390">
        <f>SUM(AH24:AH25)</f>
        <v>3172.7582554771152</v>
      </c>
      <c r="AI23" s="390">
        <f t="shared" ref="AI23:CG23" si="11">SUM(AI24:AI25)</f>
        <v>3026.4570292414742</v>
      </c>
      <c r="AJ23" s="390">
        <f t="shared" si="11"/>
        <v>2879.9137128788052</v>
      </c>
      <c r="AK23" s="390">
        <f t="shared" si="11"/>
        <v>2821.8442494048159</v>
      </c>
      <c r="AL23" s="390">
        <f t="shared" si="11"/>
        <v>2757.394814922799</v>
      </c>
      <c r="AM23" s="390">
        <f t="shared" si="11"/>
        <v>2799.1073228355181</v>
      </c>
      <c r="AN23" s="390">
        <f t="shared" si="11"/>
        <v>2692.6218889096226</v>
      </c>
      <c r="AO23" s="390">
        <f t="shared" si="11"/>
        <v>2602.4254593201827</v>
      </c>
      <c r="AP23" s="390">
        <f t="shared" si="11"/>
        <v>2579.2522095782952</v>
      </c>
      <c r="AQ23" s="390">
        <f t="shared" si="11"/>
        <v>2479.3904971776919</v>
      </c>
      <c r="AR23" s="390">
        <f t="shared" si="11"/>
        <v>2351.4926542113822</v>
      </c>
      <c r="AS23" s="390">
        <f t="shared" si="11"/>
        <v>2181.3439842168118</v>
      </c>
      <c r="AT23" s="390">
        <f t="shared" si="11"/>
        <v>2099.9175739806351</v>
      </c>
      <c r="AU23" s="390">
        <f t="shared" si="11"/>
        <v>2250.3843843737695</v>
      </c>
      <c r="AV23" s="390">
        <f t="shared" si="11"/>
        <v>2188.6752184553829</v>
      </c>
      <c r="AW23" s="390">
        <f t="shared" si="11"/>
        <v>2191.2084055305418</v>
      </c>
      <c r="AX23" s="390">
        <f t="shared" si="11"/>
        <v>2118.2281638086451</v>
      </c>
      <c r="AY23" s="390">
        <f t="shared" si="11"/>
        <v>2041.9052139679998</v>
      </c>
      <c r="AZ23" s="390">
        <f t="shared" si="11"/>
        <v>1906.6128765775754</v>
      </c>
      <c r="BA23" s="390">
        <f t="shared" si="11"/>
        <v>1918.1267162859106</v>
      </c>
      <c r="BB23" s="390">
        <f t="shared" si="11"/>
        <v>1867.7248868671159</v>
      </c>
      <c r="BC23" s="390">
        <f t="shared" si="11"/>
        <v>1895.0096033575237</v>
      </c>
      <c r="BD23" s="390">
        <f t="shared" si="11"/>
        <v>1846.8567398298162</v>
      </c>
      <c r="BE23" s="390">
        <f t="shared" si="11"/>
        <v>2024.1096119626734</v>
      </c>
      <c r="BF23" s="390">
        <f t="shared" si="11"/>
        <v>1958.3325472781403</v>
      </c>
      <c r="BG23" s="390">
        <f t="shared" si="11"/>
        <v>1772.8310172798804</v>
      </c>
      <c r="BH23" s="390">
        <f t="shared" si="11"/>
        <v>1577.8881018929203</v>
      </c>
      <c r="BI23" s="390">
        <f t="shared" si="11"/>
        <v>1455.6043852963085</v>
      </c>
      <c r="BJ23" s="390">
        <f t="shared" si="11"/>
        <v>1291.0605591192691</v>
      </c>
      <c r="BK23" s="390">
        <f t="shared" si="11"/>
        <v>1164.9578673558262</v>
      </c>
      <c r="BL23" s="390">
        <f t="shared" si="11"/>
        <v>1030.4926409995087</v>
      </c>
      <c r="BM23" s="390">
        <f t="shared" si="11"/>
        <v>978.96686970963469</v>
      </c>
      <c r="BN23" s="390">
        <f t="shared" si="11"/>
        <v>907.36592231909015</v>
      </c>
      <c r="BO23" s="390">
        <f t="shared" si="11"/>
        <v>863.16801204397791</v>
      </c>
      <c r="BP23" s="390">
        <f t="shared" si="11"/>
        <v>845.49952563606473</v>
      </c>
      <c r="BQ23" s="390">
        <f t="shared" si="11"/>
        <v>815.20386685098708</v>
      </c>
      <c r="BR23" s="390">
        <f t="shared" si="11"/>
        <v>789.36588256304503</v>
      </c>
      <c r="BS23" s="390">
        <f t="shared" si="11"/>
        <v>781.34238683808564</v>
      </c>
      <c r="BT23" s="390">
        <f t="shared" si="11"/>
        <v>748.52952916472032</v>
      </c>
      <c r="BU23" s="390">
        <f t="shared" si="11"/>
        <v>664.49551534799116</v>
      </c>
      <c r="BV23" s="390">
        <f t="shared" si="11"/>
        <v>599.90678666776694</v>
      </c>
      <c r="BW23" s="390">
        <f t="shared" si="11"/>
        <v>640.45615411851441</v>
      </c>
      <c r="BX23" s="391">
        <f t="shared" si="11"/>
        <v>597.5788717013188</v>
      </c>
      <c r="BY23" s="391">
        <f t="shared" si="11"/>
        <v>412.43296224414416</v>
      </c>
      <c r="BZ23" s="391">
        <f t="shared" si="11"/>
        <v>449.90520560457804</v>
      </c>
      <c r="CA23" s="391">
        <f t="shared" si="11"/>
        <v>351.88096944118422</v>
      </c>
      <c r="CB23" s="391">
        <f t="shared" si="11"/>
        <v>355.50376140698785</v>
      </c>
      <c r="CC23" s="391">
        <f t="shared" si="11"/>
        <v>311.81158641336702</v>
      </c>
      <c r="CD23" s="391">
        <f t="shared" si="11"/>
        <v>298.28922282041208</v>
      </c>
      <c r="CE23" s="391">
        <f t="shared" si="11"/>
        <v>287.47772375143228</v>
      </c>
      <c r="CF23" s="391">
        <f t="shared" si="11"/>
        <v>275.8293306171862</v>
      </c>
      <c r="CG23" s="398">
        <f t="shared" si="11"/>
        <v>262.11483857897065</v>
      </c>
    </row>
    <row r="24" spans="1:85" s="246" customFormat="1" x14ac:dyDescent="0.35">
      <c r="A24" s="393"/>
      <c r="B24" s="56" t="s">
        <v>568</v>
      </c>
      <c r="C24" s="101"/>
      <c r="D24" s="394">
        <v>0</v>
      </c>
      <c r="E24" s="394">
        <v>0</v>
      </c>
      <c r="F24" s="394">
        <v>0</v>
      </c>
      <c r="G24" s="394">
        <v>0</v>
      </c>
      <c r="H24" s="394">
        <v>0</v>
      </c>
      <c r="I24" s="394">
        <v>0</v>
      </c>
      <c r="J24" s="394">
        <v>0</v>
      </c>
      <c r="K24" s="394">
        <v>0</v>
      </c>
      <c r="L24" s="394">
        <v>0</v>
      </c>
      <c r="M24" s="394">
        <v>0</v>
      </c>
      <c r="N24" s="394">
        <v>0</v>
      </c>
      <c r="O24" s="394">
        <v>0</v>
      </c>
      <c r="P24" s="394">
        <v>0</v>
      </c>
      <c r="Q24" s="394">
        <v>0</v>
      </c>
      <c r="R24" s="394">
        <v>0</v>
      </c>
      <c r="S24" s="394">
        <v>0</v>
      </c>
      <c r="T24" s="394">
        <v>0</v>
      </c>
      <c r="U24" s="394">
        <v>0</v>
      </c>
      <c r="V24" s="394">
        <v>0</v>
      </c>
      <c r="W24" s="394">
        <v>0</v>
      </c>
      <c r="X24" s="394">
        <v>0</v>
      </c>
      <c r="Y24" s="394">
        <v>0</v>
      </c>
      <c r="Z24" s="394">
        <v>0</v>
      </c>
      <c r="AA24" s="394">
        <v>0</v>
      </c>
      <c r="AB24" s="394">
        <v>0</v>
      </c>
      <c r="AC24" s="394">
        <v>0</v>
      </c>
      <c r="AD24" s="394">
        <v>0</v>
      </c>
      <c r="AE24" s="394">
        <v>0</v>
      </c>
      <c r="AF24" s="394">
        <v>0</v>
      </c>
      <c r="AG24" s="394">
        <v>0</v>
      </c>
      <c r="AH24" s="394">
        <v>2721.6383878490733</v>
      </c>
      <c r="AI24" s="394">
        <v>2643.1243278782758</v>
      </c>
      <c r="AJ24" s="394">
        <v>2513.3141343704297</v>
      </c>
      <c r="AK24" s="394">
        <v>2461.2144612455186</v>
      </c>
      <c r="AL24" s="394">
        <v>2430.0394291496768</v>
      </c>
      <c r="AM24" s="394">
        <v>2455.9049709586529</v>
      </c>
      <c r="AN24" s="394">
        <v>2368.3428149123679</v>
      </c>
      <c r="AO24" s="394">
        <v>2277.4006011932725</v>
      </c>
      <c r="AP24" s="394">
        <v>2264.9256590785899</v>
      </c>
      <c r="AQ24" s="394">
        <v>2171.1327502248096</v>
      </c>
      <c r="AR24" s="394">
        <v>2053.3150815269619</v>
      </c>
      <c r="AS24" s="394">
        <v>1868.663030176451</v>
      </c>
      <c r="AT24" s="394">
        <v>1830.4606882902604</v>
      </c>
      <c r="AU24" s="394">
        <v>1923.063521729897</v>
      </c>
      <c r="AV24" s="394">
        <v>1846.8361243499164</v>
      </c>
      <c r="AW24" s="394">
        <v>1839.7798586966903</v>
      </c>
      <c r="AX24" s="394">
        <v>1780.5203786561306</v>
      </c>
      <c r="AY24" s="394">
        <v>1711.117964797691</v>
      </c>
      <c r="AZ24" s="394">
        <v>1612.5114004144887</v>
      </c>
      <c r="BA24" s="394">
        <v>1647.0594806696427</v>
      </c>
      <c r="BB24" s="394">
        <v>1609.8995256531637</v>
      </c>
      <c r="BC24" s="394">
        <v>1650.7233324356012</v>
      </c>
      <c r="BD24" s="394">
        <v>1622.0980834090508</v>
      </c>
      <c r="BE24" s="394">
        <v>1795.3519545534602</v>
      </c>
      <c r="BF24" s="394">
        <v>1725.6600703254294</v>
      </c>
      <c r="BG24" s="394">
        <v>1557.7586656234673</v>
      </c>
      <c r="BH24" s="394">
        <v>1375.2082721410884</v>
      </c>
      <c r="BI24" s="394">
        <v>1272.3499998004438</v>
      </c>
      <c r="BJ24" s="394">
        <v>1131.5744269597317</v>
      </c>
      <c r="BK24" s="394">
        <v>1040.0433695976465</v>
      </c>
      <c r="BL24" s="394">
        <v>930.61787066933721</v>
      </c>
      <c r="BM24" s="394">
        <v>901.38439757487708</v>
      </c>
      <c r="BN24" s="394">
        <v>833.07337062637077</v>
      </c>
      <c r="BO24" s="394">
        <v>808.89543464355154</v>
      </c>
      <c r="BP24" s="394">
        <v>805.14913118549941</v>
      </c>
      <c r="BQ24" s="394">
        <v>789.28936692623608</v>
      </c>
      <c r="BR24" s="394">
        <v>772.36832820590359</v>
      </c>
      <c r="BS24" s="394">
        <v>771.97950189542564</v>
      </c>
      <c r="BT24" s="394">
        <v>742.00396842142197</v>
      </c>
      <c r="BU24" s="394">
        <v>660.19722726309226</v>
      </c>
      <c r="BV24" s="394">
        <v>597.87224969171882</v>
      </c>
      <c r="BW24" s="394">
        <v>639.72791530227937</v>
      </c>
      <c r="BX24" s="394">
        <v>597.5788717013188</v>
      </c>
      <c r="BY24" s="394">
        <v>412.43296224414416</v>
      </c>
      <c r="BZ24" s="395">
        <v>449.90520560457804</v>
      </c>
      <c r="CA24" s="395">
        <v>351.88096944118422</v>
      </c>
      <c r="CB24" s="395">
        <v>355.50376140698785</v>
      </c>
      <c r="CC24" s="395">
        <v>311.81158641336702</v>
      </c>
      <c r="CD24" s="395">
        <v>298.28922282041208</v>
      </c>
      <c r="CE24" s="395">
        <v>287.47772375143228</v>
      </c>
      <c r="CF24" s="395">
        <v>275.8293306171862</v>
      </c>
      <c r="CG24" s="396">
        <v>262.11483857897065</v>
      </c>
    </row>
    <row r="25" spans="1:85" s="353" customFormat="1" x14ac:dyDescent="0.35">
      <c r="A25" s="350"/>
      <c r="B25" s="56" t="s">
        <v>567</v>
      </c>
      <c r="C25" s="200"/>
      <c r="D25" s="394">
        <v>0</v>
      </c>
      <c r="E25" s="394">
        <v>0</v>
      </c>
      <c r="F25" s="394">
        <v>0</v>
      </c>
      <c r="G25" s="394">
        <v>0</v>
      </c>
      <c r="H25" s="394">
        <v>0</v>
      </c>
      <c r="I25" s="394">
        <v>0</v>
      </c>
      <c r="J25" s="394">
        <v>0</v>
      </c>
      <c r="K25" s="394">
        <v>0</v>
      </c>
      <c r="L25" s="394">
        <v>0</v>
      </c>
      <c r="M25" s="394">
        <v>0</v>
      </c>
      <c r="N25" s="394">
        <v>0</v>
      </c>
      <c r="O25" s="394">
        <v>0</v>
      </c>
      <c r="P25" s="394">
        <v>0</v>
      </c>
      <c r="Q25" s="394">
        <v>0</v>
      </c>
      <c r="R25" s="394">
        <v>0</v>
      </c>
      <c r="S25" s="394">
        <v>0</v>
      </c>
      <c r="T25" s="394">
        <v>0</v>
      </c>
      <c r="U25" s="394">
        <v>0</v>
      </c>
      <c r="V25" s="394">
        <v>0</v>
      </c>
      <c r="W25" s="394">
        <v>0</v>
      </c>
      <c r="X25" s="394">
        <v>0</v>
      </c>
      <c r="Y25" s="394">
        <v>0</v>
      </c>
      <c r="Z25" s="394">
        <v>0</v>
      </c>
      <c r="AA25" s="394">
        <v>0</v>
      </c>
      <c r="AB25" s="394">
        <v>0</v>
      </c>
      <c r="AC25" s="394">
        <v>0</v>
      </c>
      <c r="AD25" s="394">
        <v>0</v>
      </c>
      <c r="AE25" s="394">
        <v>0</v>
      </c>
      <c r="AF25" s="394">
        <v>0</v>
      </c>
      <c r="AG25" s="394">
        <v>0</v>
      </c>
      <c r="AH25" s="394">
        <v>451.11986762804167</v>
      </c>
      <c r="AI25" s="394">
        <v>383.3327013631984</v>
      </c>
      <c r="AJ25" s="394">
        <v>366.59957850837549</v>
      </c>
      <c r="AK25" s="394">
        <v>360.62978815929705</v>
      </c>
      <c r="AL25" s="394">
        <v>327.35538577312207</v>
      </c>
      <c r="AM25" s="394">
        <v>343.20235187686507</v>
      </c>
      <c r="AN25" s="394">
        <v>324.27907399725484</v>
      </c>
      <c r="AO25" s="394">
        <v>325.0248581269102</v>
      </c>
      <c r="AP25" s="394">
        <v>314.32655049970515</v>
      </c>
      <c r="AQ25" s="394">
        <v>308.25774695288254</v>
      </c>
      <c r="AR25" s="394">
        <v>298.17757268442045</v>
      </c>
      <c r="AS25" s="394">
        <v>312.68095404036069</v>
      </c>
      <c r="AT25" s="394">
        <v>269.45688569037458</v>
      </c>
      <c r="AU25" s="394">
        <v>327.32086264387249</v>
      </c>
      <c r="AV25" s="394">
        <v>341.8390941054667</v>
      </c>
      <c r="AW25" s="394">
        <v>351.4285468338515</v>
      </c>
      <c r="AX25" s="394">
        <v>337.70778515251459</v>
      </c>
      <c r="AY25" s="394">
        <v>330.78724917030888</v>
      </c>
      <c r="AZ25" s="394">
        <v>294.10147616308677</v>
      </c>
      <c r="BA25" s="394">
        <v>271.06723561626791</v>
      </c>
      <c r="BB25" s="394">
        <v>257.82536121395219</v>
      </c>
      <c r="BC25" s="394">
        <v>244.28627092192258</v>
      </c>
      <c r="BD25" s="394">
        <v>224.75865642076536</v>
      </c>
      <c r="BE25" s="394">
        <v>228.75765740921307</v>
      </c>
      <c r="BF25" s="394">
        <v>232.67247695271087</v>
      </c>
      <c r="BG25" s="394">
        <v>215.07235165641302</v>
      </c>
      <c r="BH25" s="394">
        <v>202.6798297518319</v>
      </c>
      <c r="BI25" s="394">
        <v>183.25438549586454</v>
      </c>
      <c r="BJ25" s="394">
        <v>159.48613215953742</v>
      </c>
      <c r="BK25" s="394">
        <v>124.91449775817975</v>
      </c>
      <c r="BL25" s="394">
        <v>99.874770330171387</v>
      </c>
      <c r="BM25" s="394">
        <v>77.582472134757651</v>
      </c>
      <c r="BN25" s="394">
        <v>74.292551692719414</v>
      </c>
      <c r="BO25" s="394">
        <v>54.272577400426378</v>
      </c>
      <c r="BP25" s="394">
        <v>40.350394450565297</v>
      </c>
      <c r="BQ25" s="394">
        <v>25.914499924751052</v>
      </c>
      <c r="BR25" s="394">
        <v>16.997554357141489</v>
      </c>
      <c r="BS25" s="394">
        <v>9.3628849426599583</v>
      </c>
      <c r="BT25" s="394">
        <v>6.5255607432983673</v>
      </c>
      <c r="BU25" s="394">
        <v>4.2982880848988501</v>
      </c>
      <c r="BV25" s="394">
        <v>2.0345369760480922</v>
      </c>
      <c r="BW25" s="394">
        <v>0.72823881623505438</v>
      </c>
      <c r="BX25" s="395">
        <v>0</v>
      </c>
      <c r="BY25" s="395">
        <v>0</v>
      </c>
      <c r="BZ25" s="395">
        <v>0</v>
      </c>
      <c r="CA25" s="395">
        <v>0</v>
      </c>
      <c r="CB25" s="395">
        <v>0</v>
      </c>
      <c r="CC25" s="395">
        <v>0</v>
      </c>
      <c r="CD25" s="395">
        <v>0</v>
      </c>
      <c r="CE25" s="395">
        <v>0</v>
      </c>
      <c r="CF25" s="395">
        <v>0</v>
      </c>
      <c r="CG25" s="396">
        <v>0</v>
      </c>
    </row>
    <row r="26" spans="1:85" s="353" customFormat="1" x14ac:dyDescent="0.35">
      <c r="A26" s="350"/>
      <c r="B26" s="56"/>
      <c r="C26" s="200"/>
      <c r="D26" s="394"/>
      <c r="E26" s="394"/>
      <c r="F26" s="394"/>
      <c r="G26" s="394"/>
      <c r="H26" s="394"/>
      <c r="I26" s="394"/>
      <c r="J26" s="394"/>
      <c r="K26" s="394"/>
      <c r="L26" s="394"/>
      <c r="M26" s="394"/>
      <c r="N26" s="394"/>
      <c r="O26" s="394"/>
      <c r="P26" s="394"/>
      <c r="Q26" s="394"/>
      <c r="R26" s="394"/>
      <c r="S26" s="394"/>
      <c r="T26" s="394"/>
      <c r="U26" s="394"/>
      <c r="V26" s="394"/>
      <c r="W26" s="394"/>
      <c r="X26" s="394"/>
      <c r="Y26" s="394"/>
      <c r="Z26" s="394"/>
      <c r="AA26" s="394"/>
      <c r="AB26" s="394"/>
      <c r="AC26" s="394"/>
      <c r="AD26" s="394"/>
      <c r="AE26" s="394"/>
      <c r="AF26" s="394"/>
      <c r="AG26" s="394"/>
      <c r="AH26" s="394"/>
      <c r="AI26" s="394"/>
      <c r="AJ26" s="394"/>
      <c r="AK26" s="394"/>
      <c r="AL26" s="394"/>
      <c r="AM26" s="394"/>
      <c r="AN26" s="394"/>
      <c r="AO26" s="394"/>
      <c r="AP26" s="394"/>
      <c r="AQ26" s="394"/>
      <c r="AR26" s="394"/>
      <c r="AS26" s="394"/>
      <c r="AT26" s="394"/>
      <c r="AU26" s="394"/>
      <c r="AV26" s="394"/>
      <c r="AW26" s="394"/>
      <c r="AX26" s="394"/>
      <c r="AY26" s="394"/>
      <c r="AZ26" s="394"/>
      <c r="BA26" s="394"/>
      <c r="BB26" s="394"/>
      <c r="BC26" s="394"/>
      <c r="BD26" s="394"/>
      <c r="BE26" s="394"/>
      <c r="BF26" s="394"/>
      <c r="BG26" s="394"/>
      <c r="BH26" s="394"/>
      <c r="BI26" s="394"/>
      <c r="BJ26" s="394"/>
      <c r="BK26" s="394"/>
      <c r="BL26" s="394"/>
      <c r="BM26" s="394"/>
      <c r="BN26" s="394"/>
      <c r="BO26" s="394"/>
      <c r="BP26" s="394"/>
      <c r="BQ26" s="394"/>
      <c r="BR26" s="394"/>
      <c r="BS26" s="394"/>
      <c r="BT26" s="394"/>
      <c r="BU26" s="394"/>
      <c r="BV26" s="394"/>
      <c r="BW26" s="394"/>
      <c r="BX26" s="395"/>
      <c r="BY26" s="395"/>
      <c r="BZ26" s="395"/>
      <c r="CA26" s="395"/>
      <c r="CB26" s="395"/>
      <c r="CC26" s="395"/>
      <c r="CD26" s="395"/>
      <c r="CE26" s="395"/>
      <c r="CF26" s="395"/>
      <c r="CG26" s="396"/>
    </row>
    <row r="27" spans="1:85" s="353" customFormat="1" x14ac:dyDescent="0.35">
      <c r="A27" s="350"/>
      <c r="B27" s="63" t="s">
        <v>664</v>
      </c>
      <c r="C27" s="200"/>
      <c r="D27" s="390">
        <v>0</v>
      </c>
      <c r="E27" s="390">
        <v>0</v>
      </c>
      <c r="F27" s="390">
        <v>0</v>
      </c>
      <c r="G27" s="390">
        <v>0</v>
      </c>
      <c r="H27" s="390">
        <v>0</v>
      </c>
      <c r="I27" s="390">
        <v>0</v>
      </c>
      <c r="J27" s="390">
        <v>0</v>
      </c>
      <c r="K27" s="390">
        <v>0</v>
      </c>
      <c r="L27" s="390">
        <v>0</v>
      </c>
      <c r="M27" s="390">
        <v>0</v>
      </c>
      <c r="N27" s="390">
        <v>0</v>
      </c>
      <c r="O27" s="390">
        <v>0</v>
      </c>
      <c r="P27" s="390">
        <v>0</v>
      </c>
      <c r="Q27" s="390">
        <v>0</v>
      </c>
      <c r="R27" s="390">
        <v>0</v>
      </c>
      <c r="S27" s="390">
        <v>0</v>
      </c>
      <c r="T27" s="390">
        <v>0</v>
      </c>
      <c r="U27" s="390">
        <v>0</v>
      </c>
      <c r="V27" s="390">
        <v>0</v>
      </c>
      <c r="W27" s="390">
        <v>0</v>
      </c>
      <c r="X27" s="390">
        <v>0</v>
      </c>
      <c r="Y27" s="390">
        <v>0</v>
      </c>
      <c r="Z27" s="390">
        <v>0</v>
      </c>
      <c r="AA27" s="390">
        <v>0</v>
      </c>
      <c r="AB27" s="390">
        <v>0</v>
      </c>
      <c r="AC27" s="390">
        <v>0</v>
      </c>
      <c r="AD27" s="390">
        <v>0</v>
      </c>
      <c r="AE27" s="390">
        <v>0</v>
      </c>
      <c r="AF27" s="390">
        <v>0</v>
      </c>
      <c r="AG27" s="390">
        <v>0</v>
      </c>
      <c r="AH27" s="390">
        <v>0</v>
      </c>
      <c r="AI27" s="390">
        <v>0</v>
      </c>
      <c r="AJ27" s="390">
        <v>0</v>
      </c>
      <c r="AK27" s="390">
        <v>0</v>
      </c>
      <c r="AL27" s="390">
        <v>0</v>
      </c>
      <c r="AM27" s="390">
        <v>0</v>
      </c>
      <c r="AN27" s="390">
        <v>0</v>
      </c>
      <c r="AO27" s="390">
        <v>0</v>
      </c>
      <c r="AP27" s="390">
        <v>0</v>
      </c>
      <c r="AQ27" s="390">
        <v>0</v>
      </c>
      <c r="AR27" s="390">
        <v>0</v>
      </c>
      <c r="AS27" s="390">
        <v>0</v>
      </c>
      <c r="AT27" s="390">
        <v>0</v>
      </c>
      <c r="AU27" s="390">
        <v>0</v>
      </c>
      <c r="AV27" s="390">
        <v>0</v>
      </c>
      <c r="AW27" s="390">
        <v>0</v>
      </c>
      <c r="AX27" s="390">
        <v>0</v>
      </c>
      <c r="AY27" s="390">
        <v>0</v>
      </c>
      <c r="AZ27" s="390">
        <v>0</v>
      </c>
      <c r="BA27" s="390">
        <v>0</v>
      </c>
      <c r="BB27" s="390">
        <v>0</v>
      </c>
      <c r="BC27" s="390">
        <v>0</v>
      </c>
      <c r="BD27" s="390">
        <v>0</v>
      </c>
      <c r="BE27" s="390">
        <v>0</v>
      </c>
      <c r="BF27" s="390">
        <v>0</v>
      </c>
      <c r="BG27" s="390">
        <v>0</v>
      </c>
      <c r="BH27" s="390">
        <v>0</v>
      </c>
      <c r="BI27" s="390">
        <v>0</v>
      </c>
      <c r="BJ27" s="390">
        <v>0</v>
      </c>
      <c r="BK27" s="390">
        <v>0</v>
      </c>
      <c r="BL27" s="390">
        <v>0</v>
      </c>
      <c r="BM27" s="390">
        <v>0</v>
      </c>
      <c r="BN27" s="390">
        <v>0</v>
      </c>
      <c r="BO27" s="390">
        <v>0</v>
      </c>
      <c r="BP27" s="390">
        <v>0</v>
      </c>
      <c r="BQ27" s="390">
        <v>0</v>
      </c>
      <c r="BR27" s="390">
        <v>0</v>
      </c>
      <c r="BS27" s="390">
        <v>0</v>
      </c>
      <c r="BT27" s="390">
        <v>0</v>
      </c>
      <c r="BU27" s="390">
        <v>145.34128463025334</v>
      </c>
      <c r="BV27" s="390">
        <v>239.52429958899887</v>
      </c>
      <c r="BW27" s="390">
        <v>281.26082740807368</v>
      </c>
      <c r="BX27" s="390">
        <v>308.51540033954581</v>
      </c>
      <c r="BY27" s="390">
        <v>226.69637577429353</v>
      </c>
      <c r="BZ27" s="391">
        <v>285.85831758116979</v>
      </c>
      <c r="CA27" s="391">
        <v>206.3883480399461</v>
      </c>
      <c r="CB27" s="391">
        <v>213.78416307270706</v>
      </c>
      <c r="CC27" s="391">
        <v>202.71403747046236</v>
      </c>
      <c r="CD27" s="391">
        <v>203.03941536484837</v>
      </c>
      <c r="CE27" s="391">
        <v>204.60729572701834</v>
      </c>
      <c r="CF27" s="391">
        <v>203.70222148889405</v>
      </c>
      <c r="CG27" s="398">
        <v>199.28161483542038</v>
      </c>
    </row>
    <row r="28" spans="1:85" s="353" customFormat="1" x14ac:dyDescent="0.35">
      <c r="A28" s="350"/>
      <c r="B28" s="56" t="s">
        <v>665</v>
      </c>
      <c r="C28" s="200"/>
      <c r="D28" s="394"/>
      <c r="E28" s="394"/>
      <c r="F28" s="394"/>
      <c r="G28" s="394"/>
      <c r="H28" s="394"/>
      <c r="I28" s="394"/>
      <c r="J28" s="394"/>
      <c r="K28" s="394"/>
      <c r="L28" s="394"/>
      <c r="M28" s="394"/>
      <c r="N28" s="394"/>
      <c r="O28" s="394"/>
      <c r="P28" s="394"/>
      <c r="Q28" s="394"/>
      <c r="R28" s="394"/>
      <c r="S28" s="394"/>
      <c r="T28" s="394"/>
      <c r="U28" s="394"/>
      <c r="V28" s="394"/>
      <c r="W28" s="394"/>
      <c r="X28" s="394"/>
      <c r="Y28" s="394"/>
      <c r="Z28" s="394"/>
      <c r="AA28" s="394"/>
      <c r="AB28" s="394"/>
      <c r="AC28" s="394"/>
      <c r="AD28" s="394"/>
      <c r="AE28" s="394"/>
      <c r="AF28" s="394"/>
      <c r="AG28" s="394"/>
      <c r="AH28" s="394"/>
      <c r="AI28" s="394"/>
      <c r="AJ28" s="394"/>
      <c r="AK28" s="394"/>
      <c r="AL28" s="394"/>
      <c r="AM28" s="394"/>
      <c r="AN28" s="394"/>
      <c r="AO28" s="394"/>
      <c r="AP28" s="394"/>
      <c r="AQ28" s="394"/>
      <c r="AR28" s="394"/>
      <c r="AS28" s="394"/>
      <c r="AT28" s="394"/>
      <c r="AU28" s="394"/>
      <c r="AV28" s="394"/>
      <c r="AW28" s="394"/>
      <c r="AX28" s="394"/>
      <c r="AY28" s="394"/>
      <c r="AZ28" s="394"/>
      <c r="BA28" s="394"/>
      <c r="BB28" s="394"/>
      <c r="BC28" s="394"/>
      <c r="BD28" s="394"/>
      <c r="BE28" s="394"/>
      <c r="BF28" s="394"/>
      <c r="BG28" s="394"/>
      <c r="BH28" s="394"/>
      <c r="BI28" s="394"/>
      <c r="BJ28" s="394"/>
      <c r="BK28" s="394"/>
      <c r="BL28" s="394"/>
      <c r="BM28" s="394"/>
      <c r="BN28" s="394"/>
      <c r="BO28" s="394"/>
      <c r="BP28" s="394"/>
      <c r="BQ28" s="394"/>
      <c r="BR28" s="394"/>
      <c r="BS28" s="394"/>
      <c r="BT28" s="394"/>
      <c r="BU28" s="394">
        <v>37.998878145422673</v>
      </c>
      <c r="BV28" s="394">
        <v>74.980789388705617</v>
      </c>
      <c r="BW28" s="394">
        <v>88.024920308103788</v>
      </c>
      <c r="BX28" s="394">
        <v>103.22261459730977</v>
      </c>
      <c r="BY28" s="394">
        <v>75.742127129183174</v>
      </c>
      <c r="BZ28" s="395">
        <v>108.86928575068322</v>
      </c>
      <c r="CA28" s="395">
        <v>89.055142376421699</v>
      </c>
      <c r="CB28" s="395">
        <v>81.398599047923966</v>
      </c>
      <c r="CC28" s="395">
        <v>75.624728435898163</v>
      </c>
      <c r="CD28" s="395">
        <v>75.691359597033326</v>
      </c>
      <c r="CE28" s="395">
        <v>76.128613923127844</v>
      </c>
      <c r="CF28" s="395">
        <v>75.975220364740608</v>
      </c>
      <c r="CG28" s="396">
        <v>74.496509835702213</v>
      </c>
    </row>
    <row r="29" spans="1:85" s="353" customFormat="1" x14ac:dyDescent="0.35">
      <c r="A29" s="350"/>
      <c r="B29" s="56" t="s">
        <v>666</v>
      </c>
      <c r="C29" s="200"/>
      <c r="D29" s="394"/>
      <c r="E29" s="394"/>
      <c r="F29" s="394"/>
      <c r="G29" s="394"/>
      <c r="H29" s="394"/>
      <c r="I29" s="394"/>
      <c r="J29" s="394"/>
      <c r="K29" s="394"/>
      <c r="L29" s="394"/>
      <c r="M29" s="394"/>
      <c r="N29" s="394"/>
      <c r="O29" s="394"/>
      <c r="P29" s="394"/>
      <c r="Q29" s="394"/>
      <c r="R29" s="394"/>
      <c r="S29" s="394"/>
      <c r="T29" s="394"/>
      <c r="U29" s="394"/>
      <c r="V29" s="394"/>
      <c r="W29" s="394"/>
      <c r="X29" s="394"/>
      <c r="Y29" s="394"/>
      <c r="Z29" s="394"/>
      <c r="AA29" s="394"/>
      <c r="AB29" s="394"/>
      <c r="AC29" s="394"/>
      <c r="AD29" s="394"/>
      <c r="AE29" s="394"/>
      <c r="AF29" s="394"/>
      <c r="AG29" s="394"/>
      <c r="AH29" s="394"/>
      <c r="AI29" s="394"/>
      <c r="AJ29" s="394"/>
      <c r="AK29" s="394"/>
      <c r="AL29" s="394"/>
      <c r="AM29" s="394"/>
      <c r="AN29" s="394"/>
      <c r="AO29" s="394"/>
      <c r="AP29" s="394"/>
      <c r="AQ29" s="394"/>
      <c r="AR29" s="394"/>
      <c r="AS29" s="394"/>
      <c r="AT29" s="394"/>
      <c r="AU29" s="394"/>
      <c r="AV29" s="394"/>
      <c r="AW29" s="394"/>
      <c r="AX29" s="394"/>
      <c r="AY29" s="394"/>
      <c r="AZ29" s="394"/>
      <c r="BA29" s="394"/>
      <c r="BB29" s="394"/>
      <c r="BC29" s="394"/>
      <c r="BD29" s="394"/>
      <c r="BE29" s="394"/>
      <c r="BF29" s="394"/>
      <c r="BG29" s="394"/>
      <c r="BH29" s="394"/>
      <c r="BI29" s="394"/>
      <c r="BJ29" s="394"/>
      <c r="BK29" s="394"/>
      <c r="BL29" s="394"/>
      <c r="BM29" s="394"/>
      <c r="BN29" s="394"/>
      <c r="BO29" s="394"/>
      <c r="BP29" s="394"/>
      <c r="BQ29" s="394"/>
      <c r="BR29" s="394"/>
      <c r="BS29" s="394"/>
      <c r="BT29" s="394"/>
      <c r="BU29" s="394">
        <v>107.34240648483068</v>
      </c>
      <c r="BV29" s="394">
        <v>164.54351020029327</v>
      </c>
      <c r="BW29" s="394">
        <v>193.23590709996989</v>
      </c>
      <c r="BX29" s="394">
        <v>205.29278574223602</v>
      </c>
      <c r="BY29" s="394">
        <v>150.95424864511028</v>
      </c>
      <c r="BZ29" s="395">
        <v>176.98903183048657</v>
      </c>
      <c r="CA29" s="395">
        <v>117.33320566352435</v>
      </c>
      <c r="CB29" s="395">
        <v>132.38556402478315</v>
      </c>
      <c r="CC29" s="395">
        <v>127.0893090345642</v>
      </c>
      <c r="CD29" s="395">
        <v>127.34805576781501</v>
      </c>
      <c r="CE29" s="395">
        <v>128.47868180389048</v>
      </c>
      <c r="CF29" s="395">
        <v>127.72700112415345</v>
      </c>
      <c r="CG29" s="396">
        <v>124.78510499971817</v>
      </c>
    </row>
    <row r="30" spans="1:85" s="353" customFormat="1" ht="26.25" customHeight="1" x14ac:dyDescent="0.35">
      <c r="A30" s="399"/>
      <c r="B30" s="63" t="s">
        <v>667</v>
      </c>
      <c r="C30" s="233"/>
      <c r="D30" s="390">
        <f t="shared" ref="D30:BO30" si="12">SUM(D31:D32)</f>
        <v>0</v>
      </c>
      <c r="E30" s="390">
        <f t="shared" si="12"/>
        <v>0</v>
      </c>
      <c r="F30" s="390">
        <f t="shared" si="12"/>
        <v>0</v>
      </c>
      <c r="G30" s="390">
        <f t="shared" si="12"/>
        <v>0</v>
      </c>
      <c r="H30" s="390">
        <f t="shared" si="12"/>
        <v>0</v>
      </c>
      <c r="I30" s="390">
        <f t="shared" si="12"/>
        <v>0</v>
      </c>
      <c r="J30" s="390">
        <f t="shared" si="12"/>
        <v>0</v>
      </c>
      <c r="K30" s="390">
        <f t="shared" si="12"/>
        <v>0</v>
      </c>
      <c r="L30" s="390">
        <f t="shared" si="12"/>
        <v>0</v>
      </c>
      <c r="M30" s="390">
        <f t="shared" si="12"/>
        <v>0</v>
      </c>
      <c r="N30" s="390">
        <f t="shared" si="12"/>
        <v>0</v>
      </c>
      <c r="O30" s="390">
        <f t="shared" si="12"/>
        <v>0</v>
      </c>
      <c r="P30" s="390">
        <f t="shared" si="12"/>
        <v>0</v>
      </c>
      <c r="Q30" s="390">
        <f t="shared" si="12"/>
        <v>0</v>
      </c>
      <c r="R30" s="390">
        <f t="shared" si="12"/>
        <v>0</v>
      </c>
      <c r="S30" s="390">
        <f t="shared" si="12"/>
        <v>0</v>
      </c>
      <c r="T30" s="390">
        <f t="shared" si="12"/>
        <v>0</v>
      </c>
      <c r="U30" s="390">
        <f t="shared" si="12"/>
        <v>0</v>
      </c>
      <c r="V30" s="390">
        <f t="shared" si="12"/>
        <v>0</v>
      </c>
      <c r="W30" s="390">
        <f t="shared" si="12"/>
        <v>0</v>
      </c>
      <c r="X30" s="390">
        <f t="shared" si="12"/>
        <v>0</v>
      </c>
      <c r="Y30" s="390">
        <f t="shared" si="12"/>
        <v>0</v>
      </c>
      <c r="Z30" s="390">
        <f t="shared" si="12"/>
        <v>0</v>
      </c>
      <c r="AA30" s="390">
        <f t="shared" si="12"/>
        <v>0</v>
      </c>
      <c r="AB30" s="390">
        <f t="shared" si="12"/>
        <v>0</v>
      </c>
      <c r="AC30" s="390">
        <f t="shared" si="12"/>
        <v>0</v>
      </c>
      <c r="AD30" s="390">
        <f t="shared" si="12"/>
        <v>0</v>
      </c>
      <c r="AE30" s="390">
        <f t="shared" si="12"/>
        <v>0</v>
      </c>
      <c r="AF30" s="390">
        <f t="shared" si="12"/>
        <v>0</v>
      </c>
      <c r="AG30" s="390">
        <f t="shared" si="12"/>
        <v>0</v>
      </c>
      <c r="AH30" s="390">
        <f t="shared" si="12"/>
        <v>3172.7582554771152</v>
      </c>
      <c r="AI30" s="390">
        <f t="shared" si="12"/>
        <v>3025.8509305009457</v>
      </c>
      <c r="AJ30" s="390">
        <f t="shared" si="12"/>
        <v>2870.9769530954391</v>
      </c>
      <c r="AK30" s="390">
        <f t="shared" si="12"/>
        <v>2800.8057214664341</v>
      </c>
      <c r="AL30" s="390">
        <f t="shared" si="12"/>
        <v>2723.1650861858266</v>
      </c>
      <c r="AM30" s="390">
        <f t="shared" si="12"/>
        <v>2744.6499819243209</v>
      </c>
      <c r="AN30" s="390">
        <f t="shared" si="12"/>
        <v>2603.4395078756734</v>
      </c>
      <c r="AO30" s="390">
        <f t="shared" si="12"/>
        <v>2495.0754091232252</v>
      </c>
      <c r="AP30" s="390">
        <f t="shared" si="12"/>
        <v>2454.1975569926803</v>
      </c>
      <c r="AQ30" s="390">
        <f t="shared" si="12"/>
        <v>2331.6758414030305</v>
      </c>
      <c r="AR30" s="390">
        <f t="shared" si="12"/>
        <v>2177.2391722769353</v>
      </c>
      <c r="AS30" s="390">
        <f t="shared" si="12"/>
        <v>1974.036415521686</v>
      </c>
      <c r="AT30" s="390">
        <f t="shared" si="12"/>
        <v>1862.6425137934832</v>
      </c>
      <c r="AU30" s="390">
        <f t="shared" si="12"/>
        <v>1956.8565673118121</v>
      </c>
      <c r="AV30" s="390">
        <f t="shared" si="12"/>
        <v>1863.9451602019415</v>
      </c>
      <c r="AW30" s="390">
        <f t="shared" si="12"/>
        <v>1828.8162461543368</v>
      </c>
      <c r="AX30" s="390">
        <f t="shared" si="12"/>
        <v>1744.7837094770618</v>
      </c>
      <c r="AY30" s="390">
        <f t="shared" si="12"/>
        <v>1650.0038992992536</v>
      </c>
      <c r="AZ30" s="390">
        <f t="shared" si="12"/>
        <v>1499.3080542269079</v>
      </c>
      <c r="BA30" s="390">
        <f t="shared" si="12"/>
        <v>1492.3185315559044</v>
      </c>
      <c r="BB30" s="390">
        <f t="shared" si="12"/>
        <v>1427.5931671092048</v>
      </c>
      <c r="BC30" s="390">
        <f t="shared" si="12"/>
        <v>1419.6292979132361</v>
      </c>
      <c r="BD30" s="390">
        <f t="shared" si="12"/>
        <v>1353.6447349249779</v>
      </c>
      <c r="BE30" s="390">
        <f t="shared" si="12"/>
        <v>1529.2505670587648</v>
      </c>
      <c r="BF30" s="390">
        <f t="shared" si="12"/>
        <v>1506.6872223223049</v>
      </c>
      <c r="BG30" s="390">
        <f t="shared" si="12"/>
        <v>1372.9354555941927</v>
      </c>
      <c r="BH30" s="390">
        <f t="shared" si="12"/>
        <v>1232.6006860578273</v>
      </c>
      <c r="BI30" s="390">
        <f t="shared" si="12"/>
        <v>1160.1890196039926</v>
      </c>
      <c r="BJ30" s="390">
        <f t="shared" si="12"/>
        <v>1040.7522868467661</v>
      </c>
      <c r="BK30" s="390">
        <f t="shared" si="12"/>
        <v>949.97282202277381</v>
      </c>
      <c r="BL30" s="390">
        <f t="shared" si="12"/>
        <v>855.12831957107619</v>
      </c>
      <c r="BM30" s="390">
        <f t="shared" si="12"/>
        <v>825.85626026863872</v>
      </c>
      <c r="BN30" s="390">
        <f t="shared" si="12"/>
        <v>783.47975264084153</v>
      </c>
      <c r="BO30" s="390">
        <f t="shared" si="12"/>
        <v>753.55770068611685</v>
      </c>
      <c r="BP30" s="390">
        <f t="shared" ref="BP30:CG30" si="13">SUM(BP31:BP32)</f>
        <v>747.53467743934584</v>
      </c>
      <c r="BQ30" s="390">
        <f t="shared" si="13"/>
        <v>718.90762261936072</v>
      </c>
      <c r="BR30" s="390">
        <f t="shared" si="13"/>
        <v>713.86183003031454</v>
      </c>
      <c r="BS30" s="390">
        <f t="shared" si="13"/>
        <v>716.95030861833004</v>
      </c>
      <c r="BT30" s="390">
        <f t="shared" si="13"/>
        <v>693.4205864833657</v>
      </c>
      <c r="BU30" s="390">
        <f t="shared" si="13"/>
        <v>468.58238667614535</v>
      </c>
      <c r="BV30" s="390">
        <f t="shared" si="13"/>
        <v>317.40983708433203</v>
      </c>
      <c r="BW30" s="390">
        <f t="shared" si="13"/>
        <v>310.17055701571149</v>
      </c>
      <c r="BX30" s="391">
        <f t="shared" si="13"/>
        <v>249.92866574325706</v>
      </c>
      <c r="BY30" s="391">
        <f t="shared" si="13"/>
        <v>161.51221211563677</v>
      </c>
      <c r="BZ30" s="391">
        <f t="shared" si="13"/>
        <v>147.29812390553042</v>
      </c>
      <c r="CA30" s="391">
        <f t="shared" si="13"/>
        <v>123.29704870230519</v>
      </c>
      <c r="CB30" s="391">
        <f t="shared" si="13"/>
        <v>127.42532644024671</v>
      </c>
      <c r="CC30" s="391">
        <f t="shared" si="13"/>
        <v>98.093636669006116</v>
      </c>
      <c r="CD30" s="391">
        <f t="shared" si="13"/>
        <v>85.642620717617149</v>
      </c>
      <c r="CE30" s="391">
        <f t="shared" si="13"/>
        <v>74.511863336967892</v>
      </c>
      <c r="CF30" s="391">
        <f t="shared" si="13"/>
        <v>64.85214842470198</v>
      </c>
      <c r="CG30" s="398">
        <f t="shared" si="13"/>
        <v>56.495672729254657</v>
      </c>
    </row>
    <row r="31" spans="1:85" s="353" customFormat="1" x14ac:dyDescent="0.35">
      <c r="A31" s="350"/>
      <c r="B31" s="56" t="s">
        <v>568</v>
      </c>
      <c r="C31" s="200"/>
      <c r="D31" s="394" t="s">
        <v>614</v>
      </c>
      <c r="E31" s="394" t="s">
        <v>614</v>
      </c>
      <c r="F31" s="394" t="s">
        <v>614</v>
      </c>
      <c r="G31" s="394" t="s">
        <v>614</v>
      </c>
      <c r="H31" s="394" t="s">
        <v>614</v>
      </c>
      <c r="I31" s="394" t="s">
        <v>614</v>
      </c>
      <c r="J31" s="394" t="s">
        <v>614</v>
      </c>
      <c r="K31" s="394" t="s">
        <v>614</v>
      </c>
      <c r="L31" s="394" t="s">
        <v>614</v>
      </c>
      <c r="M31" s="394" t="s">
        <v>614</v>
      </c>
      <c r="N31" s="394" t="s">
        <v>614</v>
      </c>
      <c r="O31" s="394" t="s">
        <v>614</v>
      </c>
      <c r="P31" s="394" t="s">
        <v>614</v>
      </c>
      <c r="Q31" s="394" t="s">
        <v>614</v>
      </c>
      <c r="R31" s="394" t="s">
        <v>614</v>
      </c>
      <c r="S31" s="394" t="s">
        <v>614</v>
      </c>
      <c r="T31" s="394" t="s">
        <v>614</v>
      </c>
      <c r="U31" s="394" t="s">
        <v>614</v>
      </c>
      <c r="V31" s="394" t="s">
        <v>614</v>
      </c>
      <c r="W31" s="394" t="s">
        <v>614</v>
      </c>
      <c r="X31" s="394" t="s">
        <v>614</v>
      </c>
      <c r="Y31" s="394" t="s">
        <v>614</v>
      </c>
      <c r="Z31" s="394" t="s">
        <v>614</v>
      </c>
      <c r="AA31" s="394" t="s">
        <v>614</v>
      </c>
      <c r="AB31" s="394" t="s">
        <v>614</v>
      </c>
      <c r="AC31" s="394" t="s">
        <v>614</v>
      </c>
      <c r="AD31" s="394" t="s">
        <v>614</v>
      </c>
      <c r="AE31" s="394" t="s">
        <v>614</v>
      </c>
      <c r="AF31" s="394" t="s">
        <v>614</v>
      </c>
      <c r="AG31" s="394" t="s">
        <v>614</v>
      </c>
      <c r="AH31" s="394">
        <v>2721.6383878490733</v>
      </c>
      <c r="AI31" s="394">
        <v>2642.5218868714151</v>
      </c>
      <c r="AJ31" s="394">
        <v>2504.4852391475829</v>
      </c>
      <c r="AK31" s="394">
        <v>2440.5568283336997</v>
      </c>
      <c r="AL31" s="394">
        <v>2396.6359897471852</v>
      </c>
      <c r="AM31" s="394">
        <v>2403.0908478598462</v>
      </c>
      <c r="AN31" s="394">
        <v>2281.9012665530049</v>
      </c>
      <c r="AO31" s="394">
        <v>2174.9146664864697</v>
      </c>
      <c r="AP31" s="394">
        <v>2146.4012387058233</v>
      </c>
      <c r="AQ31" s="394">
        <v>2032.0744300422598</v>
      </c>
      <c r="AR31" s="394">
        <v>1890.412189833143</v>
      </c>
      <c r="AS31" s="394">
        <v>1679.0740570962932</v>
      </c>
      <c r="AT31" s="394">
        <v>1614.238275751293</v>
      </c>
      <c r="AU31" s="394">
        <v>1661.8744445064988</v>
      </c>
      <c r="AV31" s="394">
        <v>1562.2167230052639</v>
      </c>
      <c r="AW31" s="394">
        <v>1523.276999437775</v>
      </c>
      <c r="AX31" s="394">
        <v>1454.3658433478452</v>
      </c>
      <c r="AY31" s="394">
        <v>1373.2945708270654</v>
      </c>
      <c r="AZ31" s="394">
        <v>1260.0194479102177</v>
      </c>
      <c r="BA31" s="394">
        <v>1273.7486847444966</v>
      </c>
      <c r="BB31" s="394">
        <v>1224.0213800407141</v>
      </c>
      <c r="BC31" s="394">
        <v>1230.2756111282717</v>
      </c>
      <c r="BD31" s="394">
        <v>1182.2935424283939</v>
      </c>
      <c r="BE31" s="394">
        <v>1355.6636309764165</v>
      </c>
      <c r="BF31" s="394">
        <v>1329.9438155273681</v>
      </c>
      <c r="BG31" s="394">
        <v>1217.2222301656921</v>
      </c>
      <c r="BH31" s="394">
        <v>1087.8395172575897</v>
      </c>
      <c r="BI31" s="394">
        <v>1029.6382204543681</v>
      </c>
      <c r="BJ31" s="394">
        <v>928.61716032863671</v>
      </c>
      <c r="BK31" s="394">
        <v>866.08378137565001</v>
      </c>
      <c r="BL31" s="394">
        <v>787.36325224864765</v>
      </c>
      <c r="BM31" s="394">
        <v>772.8776265576596</v>
      </c>
      <c r="BN31" s="394">
        <v>728.71525928681206</v>
      </c>
      <c r="BO31" s="394">
        <v>711.59757539020643</v>
      </c>
      <c r="BP31" s="394">
        <v>717.42011411285455</v>
      </c>
      <c r="BQ31" s="394">
        <v>698.93931947784688</v>
      </c>
      <c r="BR31" s="394">
        <v>701.25541308219874</v>
      </c>
      <c r="BS31" s="394">
        <v>709.38982073697741</v>
      </c>
      <c r="BT31" s="394">
        <v>688.95483334727487</v>
      </c>
      <c r="BU31" s="394">
        <v>464.70280336492198</v>
      </c>
      <c r="BV31" s="394">
        <v>315.61790192304233</v>
      </c>
      <c r="BW31" s="394">
        <v>309.54171186524502</v>
      </c>
      <c r="BX31" s="395">
        <v>249.92866574325706</v>
      </c>
      <c r="BY31" s="395">
        <v>161.51221211563677</v>
      </c>
      <c r="BZ31" s="395">
        <v>147.29812390553042</v>
      </c>
      <c r="CA31" s="395">
        <v>123.29704870230519</v>
      </c>
      <c r="CB31" s="395">
        <v>127.42532644024671</v>
      </c>
      <c r="CC31" s="395">
        <v>98.093636669006116</v>
      </c>
      <c r="CD31" s="395">
        <v>85.642620717617149</v>
      </c>
      <c r="CE31" s="395">
        <v>74.511863336967892</v>
      </c>
      <c r="CF31" s="395">
        <v>64.85214842470198</v>
      </c>
      <c r="CG31" s="396">
        <v>56.495672729254657</v>
      </c>
    </row>
    <row r="32" spans="1:85" s="353" customFormat="1" x14ac:dyDescent="0.35">
      <c r="A32" s="350"/>
      <c r="B32" s="56" t="s">
        <v>567</v>
      </c>
      <c r="C32" s="200"/>
      <c r="D32" s="394" t="s">
        <v>614</v>
      </c>
      <c r="E32" s="394" t="s">
        <v>614</v>
      </c>
      <c r="F32" s="394" t="s">
        <v>614</v>
      </c>
      <c r="G32" s="394" t="s">
        <v>614</v>
      </c>
      <c r="H32" s="394" t="s">
        <v>614</v>
      </c>
      <c r="I32" s="394" t="s">
        <v>614</v>
      </c>
      <c r="J32" s="394" t="s">
        <v>614</v>
      </c>
      <c r="K32" s="394" t="s">
        <v>614</v>
      </c>
      <c r="L32" s="394" t="s">
        <v>614</v>
      </c>
      <c r="M32" s="394" t="s">
        <v>614</v>
      </c>
      <c r="N32" s="394" t="s">
        <v>614</v>
      </c>
      <c r="O32" s="394" t="s">
        <v>614</v>
      </c>
      <c r="P32" s="394" t="s">
        <v>614</v>
      </c>
      <c r="Q32" s="394" t="s">
        <v>614</v>
      </c>
      <c r="R32" s="394" t="s">
        <v>614</v>
      </c>
      <c r="S32" s="394" t="s">
        <v>614</v>
      </c>
      <c r="T32" s="394" t="s">
        <v>614</v>
      </c>
      <c r="U32" s="394" t="s">
        <v>614</v>
      </c>
      <c r="V32" s="394" t="s">
        <v>614</v>
      </c>
      <c r="W32" s="394" t="s">
        <v>614</v>
      </c>
      <c r="X32" s="394" t="s">
        <v>614</v>
      </c>
      <c r="Y32" s="394" t="s">
        <v>614</v>
      </c>
      <c r="Z32" s="394" t="s">
        <v>614</v>
      </c>
      <c r="AA32" s="394" t="s">
        <v>614</v>
      </c>
      <c r="AB32" s="394" t="s">
        <v>614</v>
      </c>
      <c r="AC32" s="394" t="s">
        <v>614</v>
      </c>
      <c r="AD32" s="394" t="s">
        <v>614</v>
      </c>
      <c r="AE32" s="394" t="s">
        <v>614</v>
      </c>
      <c r="AF32" s="394" t="s">
        <v>614</v>
      </c>
      <c r="AG32" s="394" t="s">
        <v>614</v>
      </c>
      <c r="AH32" s="394">
        <v>451.11986762804167</v>
      </c>
      <c r="AI32" s="394">
        <v>383.32904362953082</v>
      </c>
      <c r="AJ32" s="394">
        <v>366.49171394785628</v>
      </c>
      <c r="AK32" s="394">
        <v>360.24889313273457</v>
      </c>
      <c r="AL32" s="394">
        <v>326.52909643864115</v>
      </c>
      <c r="AM32" s="394">
        <v>341.55913406447451</v>
      </c>
      <c r="AN32" s="394">
        <v>321.53824132266845</v>
      </c>
      <c r="AO32" s="394">
        <v>320.16074263675546</v>
      </c>
      <c r="AP32" s="394">
        <v>307.79631828685723</v>
      </c>
      <c r="AQ32" s="394">
        <v>299.60141136077084</v>
      </c>
      <c r="AR32" s="394">
        <v>286.82698244379253</v>
      </c>
      <c r="AS32" s="394">
        <v>294.96235842539267</v>
      </c>
      <c r="AT32" s="394">
        <v>248.40423804219026</v>
      </c>
      <c r="AU32" s="394">
        <v>294.9821228053134</v>
      </c>
      <c r="AV32" s="394">
        <v>301.72843719667759</v>
      </c>
      <c r="AW32" s="394">
        <v>305.53924671656188</v>
      </c>
      <c r="AX32" s="394">
        <v>290.41786612921675</v>
      </c>
      <c r="AY32" s="394">
        <v>276.70932847218819</v>
      </c>
      <c r="AZ32" s="394">
        <v>239.28860631669014</v>
      </c>
      <c r="BA32" s="394">
        <v>218.56984681140781</v>
      </c>
      <c r="BB32" s="394">
        <v>203.57178706849061</v>
      </c>
      <c r="BC32" s="394">
        <v>189.35368678496442</v>
      </c>
      <c r="BD32" s="394">
        <v>171.35119249658385</v>
      </c>
      <c r="BE32" s="394">
        <v>173.58693608234827</v>
      </c>
      <c r="BF32" s="394">
        <v>176.74340679493676</v>
      </c>
      <c r="BG32" s="394">
        <v>155.71322542850064</v>
      </c>
      <c r="BH32" s="394">
        <v>144.76116880023756</v>
      </c>
      <c r="BI32" s="394">
        <v>130.55079914962454</v>
      </c>
      <c r="BJ32" s="394">
        <v>112.13512651812938</v>
      </c>
      <c r="BK32" s="394">
        <v>83.889040647123849</v>
      </c>
      <c r="BL32" s="394">
        <v>67.765067322428493</v>
      </c>
      <c r="BM32" s="394">
        <v>52.978633710979153</v>
      </c>
      <c r="BN32" s="394">
        <v>54.764493354029469</v>
      </c>
      <c r="BO32" s="394">
        <v>41.96012529591038</v>
      </c>
      <c r="BP32" s="394">
        <v>30.114563326491261</v>
      </c>
      <c r="BQ32" s="394">
        <v>19.968303141513815</v>
      </c>
      <c r="BR32" s="394">
        <v>12.606416948115756</v>
      </c>
      <c r="BS32" s="394">
        <v>7.5604878813525724</v>
      </c>
      <c r="BT32" s="394">
        <v>4.465753136090866</v>
      </c>
      <c r="BU32" s="394">
        <v>3.8795833112233669</v>
      </c>
      <c r="BV32" s="394">
        <v>1.791935161289697</v>
      </c>
      <c r="BW32" s="394">
        <v>0.62884515046649581</v>
      </c>
      <c r="BX32" s="395">
        <v>0</v>
      </c>
      <c r="BY32" s="395">
        <v>0</v>
      </c>
      <c r="BZ32" s="395">
        <v>0</v>
      </c>
      <c r="CA32" s="395">
        <v>0</v>
      </c>
      <c r="CB32" s="395">
        <v>0</v>
      </c>
      <c r="CC32" s="395">
        <v>0</v>
      </c>
      <c r="CD32" s="395">
        <v>0</v>
      </c>
      <c r="CE32" s="395">
        <v>0</v>
      </c>
      <c r="CF32" s="395">
        <v>0</v>
      </c>
      <c r="CG32" s="396">
        <v>0</v>
      </c>
    </row>
    <row r="33" spans="1:85" s="353" customFormat="1" ht="26.25" customHeight="1" x14ac:dyDescent="0.35">
      <c r="A33" s="350"/>
      <c r="B33" s="63" t="s">
        <v>668</v>
      </c>
      <c r="C33" s="56"/>
      <c r="D33" s="390">
        <f t="shared" ref="D33:BO33" si="14">SUM(D34:D35)</f>
        <v>0</v>
      </c>
      <c r="E33" s="390">
        <f t="shared" si="14"/>
        <v>0</v>
      </c>
      <c r="F33" s="390">
        <f t="shared" si="14"/>
        <v>0</v>
      </c>
      <c r="G33" s="390">
        <f t="shared" si="14"/>
        <v>0</v>
      </c>
      <c r="H33" s="390">
        <f t="shared" si="14"/>
        <v>0</v>
      </c>
      <c r="I33" s="390">
        <f t="shared" si="14"/>
        <v>0</v>
      </c>
      <c r="J33" s="390">
        <f t="shared" si="14"/>
        <v>0</v>
      </c>
      <c r="K33" s="390">
        <f t="shared" si="14"/>
        <v>0</v>
      </c>
      <c r="L33" s="390">
        <f t="shared" si="14"/>
        <v>0</v>
      </c>
      <c r="M33" s="390">
        <f t="shared" si="14"/>
        <v>0</v>
      </c>
      <c r="N33" s="390">
        <f t="shared" si="14"/>
        <v>0</v>
      </c>
      <c r="O33" s="390">
        <f t="shared" si="14"/>
        <v>0</v>
      </c>
      <c r="P33" s="390">
        <f t="shared" si="14"/>
        <v>0</v>
      </c>
      <c r="Q33" s="390">
        <f t="shared" si="14"/>
        <v>0</v>
      </c>
      <c r="R33" s="390">
        <f t="shared" si="14"/>
        <v>0</v>
      </c>
      <c r="S33" s="390">
        <f t="shared" si="14"/>
        <v>0</v>
      </c>
      <c r="T33" s="390">
        <f t="shared" si="14"/>
        <v>0</v>
      </c>
      <c r="U33" s="390">
        <f t="shared" si="14"/>
        <v>0</v>
      </c>
      <c r="V33" s="390">
        <f t="shared" si="14"/>
        <v>0</v>
      </c>
      <c r="W33" s="390">
        <f t="shared" si="14"/>
        <v>0</v>
      </c>
      <c r="X33" s="390">
        <f t="shared" si="14"/>
        <v>0</v>
      </c>
      <c r="Y33" s="390">
        <f t="shared" si="14"/>
        <v>0</v>
      </c>
      <c r="Z33" s="390">
        <f t="shared" si="14"/>
        <v>0</v>
      </c>
      <c r="AA33" s="390">
        <f t="shared" si="14"/>
        <v>0</v>
      </c>
      <c r="AB33" s="390">
        <f t="shared" si="14"/>
        <v>0</v>
      </c>
      <c r="AC33" s="390">
        <f t="shared" si="14"/>
        <v>0</v>
      </c>
      <c r="AD33" s="390">
        <f t="shared" si="14"/>
        <v>0</v>
      </c>
      <c r="AE33" s="390">
        <f t="shared" si="14"/>
        <v>0</v>
      </c>
      <c r="AF33" s="390">
        <f t="shared" si="14"/>
        <v>0</v>
      </c>
      <c r="AG33" s="390">
        <f t="shared" si="14"/>
        <v>0</v>
      </c>
      <c r="AH33" s="390">
        <f t="shared" si="14"/>
        <v>0</v>
      </c>
      <c r="AI33" s="390">
        <f t="shared" si="14"/>
        <v>0.60609874052831481</v>
      </c>
      <c r="AJ33" s="390">
        <f t="shared" si="14"/>
        <v>8.9367597833656784</v>
      </c>
      <c r="AK33" s="390">
        <f t="shared" si="14"/>
        <v>21.038527938381314</v>
      </c>
      <c r="AL33" s="390">
        <f t="shared" si="14"/>
        <v>34.229728736972675</v>
      </c>
      <c r="AM33" s="390">
        <f t="shared" si="14"/>
        <v>54.457340911196837</v>
      </c>
      <c r="AN33" s="390">
        <f t="shared" si="14"/>
        <v>89.18238103394927</v>
      </c>
      <c r="AO33" s="390">
        <f t="shared" si="14"/>
        <v>107.35005019695754</v>
      </c>
      <c r="AP33" s="390">
        <f t="shared" si="14"/>
        <v>125.05465258561429</v>
      </c>
      <c r="AQ33" s="390">
        <f t="shared" si="14"/>
        <v>147.71465577466142</v>
      </c>
      <c r="AR33" s="390">
        <f t="shared" si="14"/>
        <v>174.25348193444688</v>
      </c>
      <c r="AS33" s="390">
        <f t="shared" si="14"/>
        <v>207.30756869512575</v>
      </c>
      <c r="AT33" s="390">
        <f t="shared" si="14"/>
        <v>237.27506018715147</v>
      </c>
      <c r="AU33" s="390">
        <f t="shared" si="14"/>
        <v>293.52781706195753</v>
      </c>
      <c r="AV33" s="390">
        <f t="shared" si="14"/>
        <v>324.73005825344171</v>
      </c>
      <c r="AW33" s="390">
        <f t="shared" si="14"/>
        <v>362.39215937620497</v>
      </c>
      <c r="AX33" s="390">
        <f t="shared" si="14"/>
        <v>373.44445433158302</v>
      </c>
      <c r="AY33" s="390">
        <f t="shared" si="14"/>
        <v>391.90131466874624</v>
      </c>
      <c r="AZ33" s="390">
        <f t="shared" si="14"/>
        <v>407.30482235066756</v>
      </c>
      <c r="BA33" s="390">
        <f t="shared" si="14"/>
        <v>425.80818473000602</v>
      </c>
      <c r="BB33" s="390">
        <f t="shared" si="14"/>
        <v>440.13171975791113</v>
      </c>
      <c r="BC33" s="390">
        <f t="shared" si="14"/>
        <v>475.38030544428773</v>
      </c>
      <c r="BD33" s="390">
        <f t="shared" si="14"/>
        <v>493.21200490483812</v>
      </c>
      <c r="BE33" s="390">
        <f t="shared" si="14"/>
        <v>494.85904490390845</v>
      </c>
      <c r="BF33" s="390">
        <f t="shared" si="14"/>
        <v>451.64532495583546</v>
      </c>
      <c r="BG33" s="390">
        <f t="shared" si="14"/>
        <v>399.8955616856876</v>
      </c>
      <c r="BH33" s="390">
        <f t="shared" si="14"/>
        <v>345.28741583509316</v>
      </c>
      <c r="BI33" s="390">
        <f t="shared" si="14"/>
        <v>295.41536569231567</v>
      </c>
      <c r="BJ33" s="390">
        <f t="shared" si="14"/>
        <v>250.3082722725029</v>
      </c>
      <c r="BK33" s="390">
        <f t="shared" si="14"/>
        <v>214.98504533305248</v>
      </c>
      <c r="BL33" s="390">
        <f t="shared" si="14"/>
        <v>175.3643214284325</v>
      </c>
      <c r="BM33" s="390">
        <f t="shared" si="14"/>
        <v>153.11060944099609</v>
      </c>
      <c r="BN33" s="390">
        <f t="shared" si="14"/>
        <v>123.88616967824868</v>
      </c>
      <c r="BO33" s="390">
        <f t="shared" si="14"/>
        <v>109.61031135786106</v>
      </c>
      <c r="BP33" s="390">
        <f t="shared" ref="BP33:CG33" si="15">SUM(BP34:BP35)</f>
        <v>97.964848196718833</v>
      </c>
      <c r="BQ33" s="390">
        <f t="shared" si="15"/>
        <v>96.296244231626403</v>
      </c>
      <c r="BR33" s="390">
        <f t="shared" si="15"/>
        <v>75.504052532730597</v>
      </c>
      <c r="BS33" s="390">
        <f t="shared" si="15"/>
        <v>64.392078219755646</v>
      </c>
      <c r="BT33" s="390">
        <f t="shared" si="15"/>
        <v>55.108942681354698</v>
      </c>
      <c r="BU33" s="390">
        <f t="shared" si="15"/>
        <v>50.571844041592492</v>
      </c>
      <c r="BV33" s="390">
        <f t="shared" si="15"/>
        <v>42.972649994436075</v>
      </c>
      <c r="BW33" s="390">
        <f t="shared" si="15"/>
        <v>49.024769694729208</v>
      </c>
      <c r="BX33" s="391">
        <f t="shared" si="15"/>
        <v>39.134805618515884</v>
      </c>
      <c r="BY33" s="391">
        <f t="shared" si="15"/>
        <v>24.224374354213875</v>
      </c>
      <c r="BZ33" s="391">
        <f t="shared" si="15"/>
        <v>16.748764117877887</v>
      </c>
      <c r="CA33" s="391">
        <f t="shared" si="15"/>
        <v>22.195572698932999</v>
      </c>
      <c r="CB33" s="391">
        <f t="shared" si="15"/>
        <v>14.294271894034038</v>
      </c>
      <c r="CC33" s="391">
        <f t="shared" si="15"/>
        <v>11.003912273898555</v>
      </c>
      <c r="CD33" s="391">
        <f t="shared" si="15"/>
        <v>9.6071867379465843</v>
      </c>
      <c r="CE33" s="391">
        <f t="shared" si="15"/>
        <v>8.358564687446</v>
      </c>
      <c r="CF33" s="391">
        <f t="shared" si="15"/>
        <v>7.274960703590148</v>
      </c>
      <c r="CG33" s="398">
        <f t="shared" si="15"/>
        <v>6.337551014295574</v>
      </c>
    </row>
    <row r="34" spans="1:85" s="353" customFormat="1" x14ac:dyDescent="0.35">
      <c r="A34" s="350"/>
      <c r="B34" s="56" t="s">
        <v>568</v>
      </c>
      <c r="C34" s="200"/>
      <c r="D34" s="394" t="s">
        <v>614</v>
      </c>
      <c r="E34" s="394" t="s">
        <v>614</v>
      </c>
      <c r="F34" s="394" t="s">
        <v>614</v>
      </c>
      <c r="G34" s="394" t="s">
        <v>614</v>
      </c>
      <c r="H34" s="394" t="s">
        <v>614</v>
      </c>
      <c r="I34" s="394" t="s">
        <v>614</v>
      </c>
      <c r="J34" s="394" t="s">
        <v>614</v>
      </c>
      <c r="K34" s="394" t="s">
        <v>614</v>
      </c>
      <c r="L34" s="394" t="s">
        <v>614</v>
      </c>
      <c r="M34" s="394" t="s">
        <v>614</v>
      </c>
      <c r="N34" s="394" t="s">
        <v>614</v>
      </c>
      <c r="O34" s="394" t="s">
        <v>614</v>
      </c>
      <c r="P34" s="394" t="s">
        <v>614</v>
      </c>
      <c r="Q34" s="394" t="s">
        <v>614</v>
      </c>
      <c r="R34" s="394" t="s">
        <v>614</v>
      </c>
      <c r="S34" s="394" t="s">
        <v>614</v>
      </c>
      <c r="T34" s="394" t="s">
        <v>614</v>
      </c>
      <c r="U34" s="394" t="s">
        <v>614</v>
      </c>
      <c r="V34" s="394" t="s">
        <v>614</v>
      </c>
      <c r="W34" s="394" t="s">
        <v>614</v>
      </c>
      <c r="X34" s="394" t="s">
        <v>614</v>
      </c>
      <c r="Y34" s="394" t="s">
        <v>614</v>
      </c>
      <c r="Z34" s="394" t="s">
        <v>614</v>
      </c>
      <c r="AA34" s="394" t="s">
        <v>614</v>
      </c>
      <c r="AB34" s="394" t="s">
        <v>614</v>
      </c>
      <c r="AC34" s="394" t="s">
        <v>614</v>
      </c>
      <c r="AD34" s="394" t="s">
        <v>614</v>
      </c>
      <c r="AE34" s="394" t="s">
        <v>614</v>
      </c>
      <c r="AF34" s="394" t="s">
        <v>614</v>
      </c>
      <c r="AG34" s="394" t="s">
        <v>614</v>
      </c>
      <c r="AH34" s="394">
        <v>0</v>
      </c>
      <c r="AI34" s="394">
        <v>0.60244100686068058</v>
      </c>
      <c r="AJ34" s="394">
        <v>8.8288952228464357</v>
      </c>
      <c r="AK34" s="394">
        <v>20.657632911818791</v>
      </c>
      <c r="AL34" s="394">
        <v>33.403439402491777</v>
      </c>
      <c r="AM34" s="394">
        <v>52.814123098806284</v>
      </c>
      <c r="AN34" s="394">
        <v>86.44154835936294</v>
      </c>
      <c r="AO34" s="394">
        <v>102.48593470680281</v>
      </c>
      <c r="AP34" s="394">
        <v>118.52442037276637</v>
      </c>
      <c r="AQ34" s="394">
        <v>139.05832018254969</v>
      </c>
      <c r="AR34" s="394">
        <v>162.90289169381896</v>
      </c>
      <c r="AS34" s="394">
        <v>189.58897308015773</v>
      </c>
      <c r="AT34" s="394">
        <v>216.22241253896718</v>
      </c>
      <c r="AU34" s="394">
        <v>261.18907722339844</v>
      </c>
      <c r="AV34" s="394">
        <v>284.6194013446526</v>
      </c>
      <c r="AW34" s="394">
        <v>316.50285925891535</v>
      </c>
      <c r="AX34" s="394">
        <v>326.15453530828518</v>
      </c>
      <c r="AY34" s="394">
        <v>337.82339397062549</v>
      </c>
      <c r="AZ34" s="394">
        <v>352.49195250427096</v>
      </c>
      <c r="BA34" s="394">
        <v>373.31079592514595</v>
      </c>
      <c r="BB34" s="394">
        <v>385.87814561244954</v>
      </c>
      <c r="BC34" s="394">
        <v>420.44772130732957</v>
      </c>
      <c r="BD34" s="394">
        <v>439.80454098065661</v>
      </c>
      <c r="BE34" s="394">
        <v>439.68832357704366</v>
      </c>
      <c r="BF34" s="394">
        <v>395.71625479806136</v>
      </c>
      <c r="BG34" s="394">
        <v>340.53643545777521</v>
      </c>
      <c r="BH34" s="394">
        <v>287.36875488349881</v>
      </c>
      <c r="BI34" s="394">
        <v>242.71177934607567</v>
      </c>
      <c r="BJ34" s="394">
        <v>202.95726663109488</v>
      </c>
      <c r="BK34" s="394">
        <v>173.95958822199657</v>
      </c>
      <c r="BL34" s="394">
        <v>143.25461842068961</v>
      </c>
      <c r="BM34" s="394">
        <v>128.5067710172176</v>
      </c>
      <c r="BN34" s="394">
        <v>104.35811133955875</v>
      </c>
      <c r="BO34" s="394">
        <v>97.297859253345067</v>
      </c>
      <c r="BP34" s="394">
        <v>87.729017072644808</v>
      </c>
      <c r="BQ34" s="394">
        <v>90.350047448389162</v>
      </c>
      <c r="BR34" s="394">
        <v>71.112915123704866</v>
      </c>
      <c r="BS34" s="394">
        <v>62.589681158448265</v>
      </c>
      <c r="BT34" s="394">
        <v>53.049135074147195</v>
      </c>
      <c r="BU34" s="394">
        <v>50.153139267917005</v>
      </c>
      <c r="BV34" s="394">
        <v>42.730048179677681</v>
      </c>
      <c r="BW34" s="394">
        <v>48.925376028960649</v>
      </c>
      <c r="BX34" s="395">
        <v>39.134805618515884</v>
      </c>
      <c r="BY34" s="395">
        <v>24.224374354213875</v>
      </c>
      <c r="BZ34" s="395">
        <v>16.748764117877887</v>
      </c>
      <c r="CA34" s="395">
        <v>22.195572698932999</v>
      </c>
      <c r="CB34" s="395">
        <v>14.294271894034038</v>
      </c>
      <c r="CC34" s="395">
        <v>11.003912273898555</v>
      </c>
      <c r="CD34" s="395">
        <v>9.6071867379465843</v>
      </c>
      <c r="CE34" s="395">
        <v>8.358564687446</v>
      </c>
      <c r="CF34" s="395">
        <v>7.274960703590148</v>
      </c>
      <c r="CG34" s="396">
        <v>6.337551014295574</v>
      </c>
    </row>
    <row r="35" spans="1:85" s="353" customFormat="1" x14ac:dyDescent="0.35">
      <c r="B35" s="56" t="s">
        <v>567</v>
      </c>
      <c r="C35" s="200"/>
      <c r="D35" s="394" t="s">
        <v>614</v>
      </c>
      <c r="E35" s="394" t="s">
        <v>614</v>
      </c>
      <c r="F35" s="394" t="s">
        <v>614</v>
      </c>
      <c r="G35" s="394" t="s">
        <v>614</v>
      </c>
      <c r="H35" s="394" t="s">
        <v>614</v>
      </c>
      <c r="I35" s="394" t="s">
        <v>614</v>
      </c>
      <c r="J35" s="394" t="s">
        <v>614</v>
      </c>
      <c r="K35" s="394" t="s">
        <v>614</v>
      </c>
      <c r="L35" s="394" t="s">
        <v>614</v>
      </c>
      <c r="M35" s="394" t="s">
        <v>614</v>
      </c>
      <c r="N35" s="394" t="s">
        <v>614</v>
      </c>
      <c r="O35" s="394" t="s">
        <v>614</v>
      </c>
      <c r="P35" s="394" t="s">
        <v>614</v>
      </c>
      <c r="Q35" s="394" t="s">
        <v>614</v>
      </c>
      <c r="R35" s="394" t="s">
        <v>614</v>
      </c>
      <c r="S35" s="394" t="s">
        <v>614</v>
      </c>
      <c r="T35" s="394" t="s">
        <v>614</v>
      </c>
      <c r="U35" s="394" t="s">
        <v>614</v>
      </c>
      <c r="V35" s="394" t="s">
        <v>614</v>
      </c>
      <c r="W35" s="394" t="s">
        <v>614</v>
      </c>
      <c r="X35" s="394" t="s">
        <v>614</v>
      </c>
      <c r="Y35" s="394" t="s">
        <v>614</v>
      </c>
      <c r="Z35" s="394" t="s">
        <v>614</v>
      </c>
      <c r="AA35" s="394" t="s">
        <v>614</v>
      </c>
      <c r="AB35" s="394" t="s">
        <v>614</v>
      </c>
      <c r="AC35" s="394" t="s">
        <v>614</v>
      </c>
      <c r="AD35" s="394" t="s">
        <v>614</v>
      </c>
      <c r="AE35" s="394" t="s">
        <v>614</v>
      </c>
      <c r="AF35" s="394" t="s">
        <v>614</v>
      </c>
      <c r="AG35" s="394" t="s">
        <v>614</v>
      </c>
      <c r="AH35" s="394">
        <v>0</v>
      </c>
      <c r="AI35" s="394">
        <v>3.6577336676342611E-3</v>
      </c>
      <c r="AJ35" s="394">
        <v>0.10786456051924238</v>
      </c>
      <c r="AK35" s="394">
        <v>0.38089502656252272</v>
      </c>
      <c r="AL35" s="394">
        <v>0.82628933448089792</v>
      </c>
      <c r="AM35" s="394">
        <v>1.6432178123905521</v>
      </c>
      <c r="AN35" s="394">
        <v>2.7408326745863305</v>
      </c>
      <c r="AO35" s="394">
        <v>4.8641154901547274</v>
      </c>
      <c r="AP35" s="394">
        <v>6.5302322128479213</v>
      </c>
      <c r="AQ35" s="394">
        <v>8.6563355921117449</v>
      </c>
      <c r="AR35" s="394">
        <v>11.350590240627932</v>
      </c>
      <c r="AS35" s="394">
        <v>17.718595614968013</v>
      </c>
      <c r="AT35" s="394">
        <v>21.052647648184294</v>
      </c>
      <c r="AU35" s="394">
        <v>32.338739838559079</v>
      </c>
      <c r="AV35" s="394">
        <v>40.110656908789089</v>
      </c>
      <c r="AW35" s="394">
        <v>45.889300117289608</v>
      </c>
      <c r="AX35" s="394">
        <v>47.289919023297841</v>
      </c>
      <c r="AY35" s="394">
        <v>54.077920698120749</v>
      </c>
      <c r="AZ35" s="394">
        <v>54.812869846396602</v>
      </c>
      <c r="BA35" s="394">
        <v>52.497388804860094</v>
      </c>
      <c r="BB35" s="394">
        <v>54.253574145461585</v>
      </c>
      <c r="BC35" s="394">
        <v>54.932584136958184</v>
      </c>
      <c r="BD35" s="394">
        <v>53.407463924181535</v>
      </c>
      <c r="BE35" s="394">
        <v>55.1707213268648</v>
      </c>
      <c r="BF35" s="394">
        <v>55.929070157774078</v>
      </c>
      <c r="BG35" s="394">
        <v>59.359126227912377</v>
      </c>
      <c r="BH35" s="394">
        <v>57.918660951594362</v>
      </c>
      <c r="BI35" s="394">
        <v>52.70358634623998</v>
      </c>
      <c r="BJ35" s="394">
        <v>47.35100564140803</v>
      </c>
      <c r="BK35" s="394">
        <v>41.0254571110559</v>
      </c>
      <c r="BL35" s="394">
        <v>32.109703007742894</v>
      </c>
      <c r="BM35" s="394">
        <v>24.603838423778498</v>
      </c>
      <c r="BN35" s="394">
        <v>19.528058338689938</v>
      </c>
      <c r="BO35" s="394">
        <v>12.312452104516</v>
      </c>
      <c r="BP35" s="394">
        <v>10.235831124074032</v>
      </c>
      <c r="BQ35" s="394">
        <v>5.9461967832372382</v>
      </c>
      <c r="BR35" s="394">
        <v>4.3911374090257302</v>
      </c>
      <c r="BS35" s="394">
        <v>1.8023970613073861</v>
      </c>
      <c r="BT35" s="394">
        <v>2.0598076072075013</v>
      </c>
      <c r="BU35" s="394">
        <v>0.41870477367548309</v>
      </c>
      <c r="BV35" s="394">
        <v>0.24260181475839512</v>
      </c>
      <c r="BW35" s="394">
        <v>9.9393665768558612E-2</v>
      </c>
      <c r="BX35" s="395">
        <v>0</v>
      </c>
      <c r="BY35" s="395">
        <v>0</v>
      </c>
      <c r="BZ35" s="395">
        <v>0</v>
      </c>
      <c r="CA35" s="395">
        <v>0</v>
      </c>
      <c r="CB35" s="395">
        <v>0</v>
      </c>
      <c r="CC35" s="395">
        <v>0</v>
      </c>
      <c r="CD35" s="395">
        <v>0</v>
      </c>
      <c r="CE35" s="395">
        <v>0</v>
      </c>
      <c r="CF35" s="395">
        <v>0</v>
      </c>
      <c r="CG35" s="396">
        <v>0</v>
      </c>
    </row>
    <row r="36" spans="1:85" s="353" customFormat="1" ht="26.25" customHeight="1" x14ac:dyDescent="0.35">
      <c r="B36" s="63" t="s">
        <v>669</v>
      </c>
      <c r="C36" s="200"/>
      <c r="D36" s="390">
        <f>SUM(D37:D39)</f>
        <v>0</v>
      </c>
      <c r="E36" s="390">
        <f t="shared" ref="E36:BP36" si="16">SUM(E37:E39)</f>
        <v>0</v>
      </c>
      <c r="F36" s="390">
        <f t="shared" si="16"/>
        <v>0</v>
      </c>
      <c r="G36" s="390">
        <f t="shared" si="16"/>
        <v>0</v>
      </c>
      <c r="H36" s="390">
        <f t="shared" si="16"/>
        <v>0</v>
      </c>
      <c r="I36" s="390">
        <f t="shared" si="16"/>
        <v>0</v>
      </c>
      <c r="J36" s="390">
        <f t="shared" si="16"/>
        <v>0</v>
      </c>
      <c r="K36" s="390">
        <f t="shared" si="16"/>
        <v>0</v>
      </c>
      <c r="L36" s="390">
        <f t="shared" si="16"/>
        <v>0</v>
      </c>
      <c r="M36" s="390">
        <f t="shared" si="16"/>
        <v>0</v>
      </c>
      <c r="N36" s="390">
        <f t="shared" si="16"/>
        <v>0</v>
      </c>
      <c r="O36" s="390">
        <f t="shared" si="16"/>
        <v>0</v>
      </c>
      <c r="P36" s="390">
        <f t="shared" si="16"/>
        <v>0</v>
      </c>
      <c r="Q36" s="390">
        <f t="shared" si="16"/>
        <v>0</v>
      </c>
      <c r="R36" s="390">
        <f t="shared" si="16"/>
        <v>0</v>
      </c>
      <c r="S36" s="390">
        <f t="shared" si="16"/>
        <v>0</v>
      </c>
      <c r="T36" s="390">
        <f t="shared" si="16"/>
        <v>0</v>
      </c>
      <c r="U36" s="390">
        <f t="shared" si="16"/>
        <v>0</v>
      </c>
      <c r="V36" s="390">
        <f t="shared" si="16"/>
        <v>0</v>
      </c>
      <c r="W36" s="390">
        <f t="shared" si="16"/>
        <v>0</v>
      </c>
      <c r="X36" s="390">
        <f t="shared" si="16"/>
        <v>0</v>
      </c>
      <c r="Y36" s="390">
        <f t="shared" si="16"/>
        <v>0</v>
      </c>
      <c r="Z36" s="390">
        <f t="shared" si="16"/>
        <v>0</v>
      </c>
      <c r="AA36" s="390">
        <f t="shared" si="16"/>
        <v>0</v>
      </c>
      <c r="AB36" s="390">
        <f t="shared" si="16"/>
        <v>0</v>
      </c>
      <c r="AC36" s="390">
        <f t="shared" si="16"/>
        <v>0</v>
      </c>
      <c r="AD36" s="390">
        <f t="shared" si="16"/>
        <v>0</v>
      </c>
      <c r="AE36" s="390">
        <f t="shared" si="16"/>
        <v>0</v>
      </c>
      <c r="AF36" s="390">
        <f t="shared" si="16"/>
        <v>0</v>
      </c>
      <c r="AG36" s="390">
        <f t="shared" si="16"/>
        <v>0</v>
      </c>
      <c r="AH36" s="390">
        <f t="shared" si="16"/>
        <v>0</v>
      </c>
      <c r="AI36" s="390">
        <f t="shared" si="16"/>
        <v>0</v>
      </c>
      <c r="AJ36" s="390">
        <f t="shared" si="16"/>
        <v>0</v>
      </c>
      <c r="AK36" s="390">
        <f t="shared" si="16"/>
        <v>0</v>
      </c>
      <c r="AL36" s="390">
        <f t="shared" si="16"/>
        <v>0</v>
      </c>
      <c r="AM36" s="390">
        <f t="shared" si="16"/>
        <v>0</v>
      </c>
      <c r="AN36" s="390">
        <f t="shared" si="16"/>
        <v>0</v>
      </c>
      <c r="AO36" s="390">
        <f t="shared" si="16"/>
        <v>0</v>
      </c>
      <c r="AP36" s="390">
        <f t="shared" si="16"/>
        <v>0</v>
      </c>
      <c r="AQ36" s="390">
        <f t="shared" si="16"/>
        <v>0</v>
      </c>
      <c r="AR36" s="390">
        <f t="shared" si="16"/>
        <v>0</v>
      </c>
      <c r="AS36" s="390">
        <f t="shared" si="16"/>
        <v>0</v>
      </c>
      <c r="AT36" s="390">
        <f t="shared" si="16"/>
        <v>0</v>
      </c>
      <c r="AU36" s="390">
        <f t="shared" si="16"/>
        <v>0</v>
      </c>
      <c r="AV36" s="390">
        <f t="shared" si="16"/>
        <v>0</v>
      </c>
      <c r="AW36" s="390">
        <f t="shared" si="16"/>
        <v>0</v>
      </c>
      <c r="AX36" s="390">
        <f t="shared" si="16"/>
        <v>0</v>
      </c>
      <c r="AY36" s="390">
        <f t="shared" si="16"/>
        <v>0</v>
      </c>
      <c r="AZ36" s="390">
        <f t="shared" si="16"/>
        <v>0</v>
      </c>
      <c r="BA36" s="390">
        <f t="shared" si="16"/>
        <v>0</v>
      </c>
      <c r="BB36" s="390">
        <f t="shared" si="16"/>
        <v>0</v>
      </c>
      <c r="BC36" s="390">
        <f t="shared" si="16"/>
        <v>0</v>
      </c>
      <c r="BD36" s="390">
        <f t="shared" si="16"/>
        <v>0</v>
      </c>
      <c r="BE36" s="390">
        <f t="shared" si="16"/>
        <v>0</v>
      </c>
      <c r="BF36" s="390">
        <f t="shared" si="16"/>
        <v>51.158266017551675</v>
      </c>
      <c r="BG36" s="390">
        <f t="shared" si="16"/>
        <v>48.310920705279088</v>
      </c>
      <c r="BH36" s="390">
        <f t="shared" si="16"/>
        <v>44.857730237163963</v>
      </c>
      <c r="BI36" s="390">
        <f t="shared" si="16"/>
        <v>41.972654272302584</v>
      </c>
      <c r="BJ36" s="390">
        <f t="shared" si="16"/>
        <v>38.726989814704268</v>
      </c>
      <c r="BK36" s="390">
        <f t="shared" si="16"/>
        <v>36.961286187143159</v>
      </c>
      <c r="BL36" s="390">
        <f t="shared" si="16"/>
        <v>34.913480077340679</v>
      </c>
      <c r="BM36" s="390">
        <f t="shared" si="16"/>
        <v>33.446665667773885</v>
      </c>
      <c r="BN36" s="390">
        <f t="shared" si="16"/>
        <v>30.660994042065212</v>
      </c>
      <c r="BO36" s="390">
        <f t="shared" si="16"/>
        <v>30.229009485951771</v>
      </c>
      <c r="BP36" s="390">
        <f t="shared" si="16"/>
        <v>29.717440796914254</v>
      </c>
      <c r="BQ36" s="390">
        <f t="shared" ref="BQ36:CG36" si="17">SUM(BQ37:BQ39)</f>
        <v>29.346099078082709</v>
      </c>
      <c r="BR36" s="390">
        <f t="shared" si="17"/>
        <v>27.303713912958123</v>
      </c>
      <c r="BS36" s="390">
        <f t="shared" si="17"/>
        <v>27.470961503622007</v>
      </c>
      <c r="BT36" s="390">
        <f t="shared" si="17"/>
        <v>26.519014175447694</v>
      </c>
      <c r="BU36" s="390">
        <f t="shared" si="17"/>
        <v>20.448590242467226</v>
      </c>
      <c r="BV36" s="390">
        <f t="shared" si="17"/>
        <v>16.367876934102664</v>
      </c>
      <c r="BW36" s="390">
        <f t="shared" si="17"/>
        <v>42.078698196207654</v>
      </c>
      <c r="BX36" s="390">
        <f t="shared" si="17"/>
        <v>36.334780131112794</v>
      </c>
      <c r="BY36" s="390">
        <f t="shared" si="17"/>
        <v>38.605011410174825</v>
      </c>
      <c r="BZ36" s="391">
        <f t="shared" si="17"/>
        <v>41.759898927196133</v>
      </c>
      <c r="CA36" s="391">
        <f t="shared" si="17"/>
        <v>22.227135299190856</v>
      </c>
      <c r="CB36" s="391">
        <f t="shared" si="17"/>
        <v>24.588555901861742</v>
      </c>
      <c r="CC36" s="391">
        <f t="shared" si="17"/>
        <v>22.165468190702672</v>
      </c>
      <c r="CD36" s="391">
        <f t="shared" si="17"/>
        <v>21.563313185306992</v>
      </c>
      <c r="CE36" s="391">
        <f t="shared" si="17"/>
        <v>21.133385108009591</v>
      </c>
      <c r="CF36" s="391">
        <f t="shared" si="17"/>
        <v>20.567987477099258</v>
      </c>
      <c r="CG36" s="398">
        <f t="shared" si="17"/>
        <v>19.770151443093642</v>
      </c>
    </row>
    <row r="37" spans="1:85" s="353" customFormat="1" x14ac:dyDescent="0.35">
      <c r="B37" s="56" t="s">
        <v>664</v>
      </c>
      <c r="C37" s="200"/>
      <c r="D37" s="394">
        <v>0</v>
      </c>
      <c r="E37" s="394">
        <v>0</v>
      </c>
      <c r="F37" s="394">
        <v>0</v>
      </c>
      <c r="G37" s="394">
        <v>0</v>
      </c>
      <c r="H37" s="394">
        <v>0</v>
      </c>
      <c r="I37" s="394">
        <v>0</v>
      </c>
      <c r="J37" s="394">
        <v>0</v>
      </c>
      <c r="K37" s="394">
        <v>0</v>
      </c>
      <c r="L37" s="394">
        <v>0</v>
      </c>
      <c r="M37" s="394">
        <v>0</v>
      </c>
      <c r="N37" s="394">
        <v>0</v>
      </c>
      <c r="O37" s="394">
        <v>0</v>
      </c>
      <c r="P37" s="394">
        <v>0</v>
      </c>
      <c r="Q37" s="394">
        <v>0</v>
      </c>
      <c r="R37" s="394">
        <v>0</v>
      </c>
      <c r="S37" s="394">
        <v>0</v>
      </c>
      <c r="T37" s="394">
        <v>0</v>
      </c>
      <c r="U37" s="394">
        <v>0</v>
      </c>
      <c r="V37" s="394">
        <v>0</v>
      </c>
      <c r="W37" s="394">
        <v>0</v>
      </c>
      <c r="X37" s="394">
        <v>0</v>
      </c>
      <c r="Y37" s="394">
        <v>0</v>
      </c>
      <c r="Z37" s="394">
        <v>0</v>
      </c>
      <c r="AA37" s="394">
        <v>0</v>
      </c>
      <c r="AB37" s="394">
        <v>0</v>
      </c>
      <c r="AC37" s="394">
        <v>0</v>
      </c>
      <c r="AD37" s="394">
        <v>0</v>
      </c>
      <c r="AE37" s="394">
        <v>0</v>
      </c>
      <c r="AF37" s="394">
        <v>0</v>
      </c>
      <c r="AG37" s="394">
        <v>0</v>
      </c>
      <c r="AH37" s="394">
        <v>0</v>
      </c>
      <c r="AI37" s="394">
        <v>0</v>
      </c>
      <c r="AJ37" s="394">
        <v>0</v>
      </c>
      <c r="AK37" s="394">
        <v>0</v>
      </c>
      <c r="AL37" s="394">
        <v>0</v>
      </c>
      <c r="AM37" s="394">
        <v>0</v>
      </c>
      <c r="AN37" s="394">
        <v>0</v>
      </c>
      <c r="AO37" s="394">
        <v>0</v>
      </c>
      <c r="AP37" s="394">
        <v>0</v>
      </c>
      <c r="AQ37" s="394">
        <v>0</v>
      </c>
      <c r="AR37" s="394">
        <v>0</v>
      </c>
      <c r="AS37" s="394">
        <v>0</v>
      </c>
      <c r="AT37" s="394">
        <v>0</v>
      </c>
      <c r="AU37" s="394">
        <v>0</v>
      </c>
      <c r="AV37" s="394">
        <v>0</v>
      </c>
      <c r="AW37" s="394">
        <v>0</v>
      </c>
      <c r="AX37" s="394">
        <v>0</v>
      </c>
      <c r="AY37" s="394">
        <v>0</v>
      </c>
      <c r="AZ37" s="394">
        <v>0</v>
      </c>
      <c r="BA37" s="394">
        <v>0</v>
      </c>
      <c r="BB37" s="394">
        <v>0</v>
      </c>
      <c r="BC37" s="394">
        <v>0</v>
      </c>
      <c r="BD37" s="394">
        <v>0</v>
      </c>
      <c r="BE37" s="394">
        <v>0</v>
      </c>
      <c r="BF37" s="394">
        <v>0</v>
      </c>
      <c r="BG37" s="394">
        <v>0</v>
      </c>
      <c r="BH37" s="394">
        <v>0</v>
      </c>
      <c r="BI37" s="394">
        <v>0</v>
      </c>
      <c r="BJ37" s="394">
        <v>0</v>
      </c>
      <c r="BK37" s="394">
        <v>0</v>
      </c>
      <c r="BL37" s="394">
        <v>0</v>
      </c>
      <c r="BM37" s="394">
        <v>0</v>
      </c>
      <c r="BN37" s="394">
        <v>0</v>
      </c>
      <c r="BO37" s="394">
        <v>0</v>
      </c>
      <c r="BP37" s="394">
        <v>0</v>
      </c>
      <c r="BQ37" s="394">
        <v>0</v>
      </c>
      <c r="BR37" s="394">
        <v>0</v>
      </c>
      <c r="BS37" s="394">
        <v>0</v>
      </c>
      <c r="BT37" s="394">
        <v>0</v>
      </c>
      <c r="BU37" s="394">
        <v>2.2781921673464005</v>
      </c>
      <c r="BV37" s="394">
        <v>3.7544898863457825</v>
      </c>
      <c r="BW37" s="394">
        <v>25.905672204723224</v>
      </c>
      <c r="BX37" s="395">
        <v>22.949002429789434</v>
      </c>
      <c r="BY37" s="395">
        <v>29.585513293182281</v>
      </c>
      <c r="BZ37" s="395">
        <v>33.658861275666219</v>
      </c>
      <c r="CA37" s="395">
        <v>15.318774238753129</v>
      </c>
      <c r="CB37" s="395">
        <v>18.143416030366318</v>
      </c>
      <c r="CC37" s="395">
        <v>17.203917559464024</v>
      </c>
      <c r="CD37" s="395">
        <v>17.231531702719913</v>
      </c>
      <c r="CE37" s="395">
        <v>17.364594438929313</v>
      </c>
      <c r="CF37" s="395">
        <v>17.287782676052981</v>
      </c>
      <c r="CG37" s="396">
        <v>16.912615009431665</v>
      </c>
    </row>
    <row r="38" spans="1:85" s="353" customFormat="1" x14ac:dyDescent="0.35">
      <c r="B38" s="56" t="s">
        <v>670</v>
      </c>
      <c r="C38" s="200"/>
      <c r="D38" s="394" t="s">
        <v>614</v>
      </c>
      <c r="E38" s="394" t="s">
        <v>614</v>
      </c>
      <c r="F38" s="394" t="s">
        <v>614</v>
      </c>
      <c r="G38" s="394" t="s">
        <v>614</v>
      </c>
      <c r="H38" s="394" t="s">
        <v>614</v>
      </c>
      <c r="I38" s="394" t="s">
        <v>614</v>
      </c>
      <c r="J38" s="394" t="s">
        <v>614</v>
      </c>
      <c r="K38" s="394" t="s">
        <v>614</v>
      </c>
      <c r="L38" s="394" t="s">
        <v>614</v>
      </c>
      <c r="M38" s="394" t="s">
        <v>614</v>
      </c>
      <c r="N38" s="394" t="s">
        <v>614</v>
      </c>
      <c r="O38" s="394" t="s">
        <v>614</v>
      </c>
      <c r="P38" s="394" t="s">
        <v>614</v>
      </c>
      <c r="Q38" s="394" t="s">
        <v>614</v>
      </c>
      <c r="R38" s="394" t="s">
        <v>614</v>
      </c>
      <c r="S38" s="394" t="s">
        <v>614</v>
      </c>
      <c r="T38" s="394" t="s">
        <v>614</v>
      </c>
      <c r="U38" s="394" t="s">
        <v>614</v>
      </c>
      <c r="V38" s="394" t="s">
        <v>614</v>
      </c>
      <c r="W38" s="394" t="s">
        <v>614</v>
      </c>
      <c r="X38" s="394" t="s">
        <v>614</v>
      </c>
      <c r="Y38" s="394" t="s">
        <v>614</v>
      </c>
      <c r="Z38" s="394" t="s">
        <v>614</v>
      </c>
      <c r="AA38" s="394" t="s">
        <v>614</v>
      </c>
      <c r="AB38" s="394" t="s">
        <v>614</v>
      </c>
      <c r="AC38" s="394" t="s">
        <v>614</v>
      </c>
      <c r="AD38" s="394" t="s">
        <v>614</v>
      </c>
      <c r="AE38" s="394" t="s">
        <v>614</v>
      </c>
      <c r="AF38" s="394" t="s">
        <v>614</v>
      </c>
      <c r="AG38" s="394" t="s">
        <v>614</v>
      </c>
      <c r="AH38" s="394" t="s">
        <v>614</v>
      </c>
      <c r="AI38" s="394" t="s">
        <v>614</v>
      </c>
      <c r="AJ38" s="394" t="s">
        <v>614</v>
      </c>
      <c r="AK38" s="394" t="s">
        <v>614</v>
      </c>
      <c r="AL38" s="394" t="s">
        <v>614</v>
      </c>
      <c r="AM38" s="394" t="s">
        <v>614</v>
      </c>
      <c r="AN38" s="394" t="s">
        <v>614</v>
      </c>
      <c r="AO38" s="394" t="s">
        <v>614</v>
      </c>
      <c r="AP38" s="394" t="s">
        <v>614</v>
      </c>
      <c r="AQ38" s="394" t="s">
        <v>614</v>
      </c>
      <c r="AR38" s="394" t="s">
        <v>614</v>
      </c>
      <c r="AS38" s="394" t="s">
        <v>614</v>
      </c>
      <c r="AT38" s="394" t="s">
        <v>614</v>
      </c>
      <c r="AU38" s="394" t="s">
        <v>614</v>
      </c>
      <c r="AV38" s="394" t="s">
        <v>614</v>
      </c>
      <c r="AW38" s="394" t="s">
        <v>614</v>
      </c>
      <c r="AX38" s="394" t="s">
        <v>614</v>
      </c>
      <c r="AY38" s="394" t="s">
        <v>614</v>
      </c>
      <c r="AZ38" s="394" t="s">
        <v>614</v>
      </c>
      <c r="BA38" s="394" t="s">
        <v>614</v>
      </c>
      <c r="BB38" s="394" t="s">
        <v>614</v>
      </c>
      <c r="BC38" s="394" t="s">
        <v>614</v>
      </c>
      <c r="BD38" s="394" t="s">
        <v>614</v>
      </c>
      <c r="BE38" s="394" t="s">
        <v>614</v>
      </c>
      <c r="BF38" s="394">
        <v>39.359763402769488</v>
      </c>
      <c r="BG38" s="394">
        <v>37.413478939716661</v>
      </c>
      <c r="BH38" s="394">
        <v>35.04156536765462</v>
      </c>
      <c r="BI38" s="394">
        <v>33.45429094763773</v>
      </c>
      <c r="BJ38" s="394">
        <v>31.218677487785811</v>
      </c>
      <c r="BK38" s="394">
        <v>30.140332392010052</v>
      </c>
      <c r="BL38" s="394">
        <v>28.972070601063919</v>
      </c>
      <c r="BM38" s="394">
        <v>28.215600631138869</v>
      </c>
      <c r="BN38" s="394">
        <v>26.42384491626192</v>
      </c>
      <c r="BO38" s="394">
        <v>26.353897468249613</v>
      </c>
      <c r="BP38" s="394">
        <v>26.248196594332306</v>
      </c>
      <c r="BQ38" s="394">
        <v>25.871492327457013</v>
      </c>
      <c r="BR38" s="394">
        <v>24.659088605331831</v>
      </c>
      <c r="BS38" s="394">
        <v>25.207021479746547</v>
      </c>
      <c r="BT38" s="394">
        <v>24.566606454416853</v>
      </c>
      <c r="BU38" s="394">
        <v>16.400383533665089</v>
      </c>
      <c r="BV38" s="394">
        <v>11.109344297951621</v>
      </c>
      <c r="BW38" s="394">
        <v>13.965650740362193</v>
      </c>
      <c r="BX38" s="395">
        <v>11.57354661613606</v>
      </c>
      <c r="BY38" s="395">
        <v>7.8431456114046307</v>
      </c>
      <c r="BZ38" s="395">
        <v>7.2739426034595018</v>
      </c>
      <c r="CA38" s="395">
        <v>5.8544586104670353</v>
      </c>
      <c r="CB38" s="395">
        <v>5.7950633626633365</v>
      </c>
      <c r="CC38" s="395">
        <v>4.461113468189013</v>
      </c>
      <c r="CD38" s="395">
        <v>3.8948647609379772</v>
      </c>
      <c r="CE38" s="395">
        <v>3.3886589218221363</v>
      </c>
      <c r="CF38" s="395">
        <v>2.9493533179389488</v>
      </c>
      <c r="CG38" s="396">
        <v>2.5693165740944521</v>
      </c>
    </row>
    <row r="39" spans="1:85" s="353" customFormat="1" ht="26.25" customHeight="1" thickBot="1" x14ac:dyDescent="0.4">
      <c r="A39" s="350"/>
      <c r="B39" s="189" t="s">
        <v>671</v>
      </c>
      <c r="C39" s="400"/>
      <c r="D39" s="401" t="s">
        <v>614</v>
      </c>
      <c r="E39" s="401" t="s">
        <v>614</v>
      </c>
      <c r="F39" s="401" t="s">
        <v>614</v>
      </c>
      <c r="G39" s="401" t="s">
        <v>614</v>
      </c>
      <c r="H39" s="401" t="s">
        <v>614</v>
      </c>
      <c r="I39" s="401" t="s">
        <v>614</v>
      </c>
      <c r="J39" s="401" t="s">
        <v>614</v>
      </c>
      <c r="K39" s="401" t="s">
        <v>614</v>
      </c>
      <c r="L39" s="401" t="s">
        <v>614</v>
      </c>
      <c r="M39" s="401" t="s">
        <v>614</v>
      </c>
      <c r="N39" s="401" t="s">
        <v>614</v>
      </c>
      <c r="O39" s="401" t="s">
        <v>614</v>
      </c>
      <c r="P39" s="401" t="s">
        <v>614</v>
      </c>
      <c r="Q39" s="401" t="s">
        <v>614</v>
      </c>
      <c r="R39" s="401" t="s">
        <v>614</v>
      </c>
      <c r="S39" s="401" t="s">
        <v>614</v>
      </c>
      <c r="T39" s="401" t="s">
        <v>614</v>
      </c>
      <c r="U39" s="401" t="s">
        <v>614</v>
      </c>
      <c r="V39" s="401" t="s">
        <v>614</v>
      </c>
      <c r="W39" s="401" t="s">
        <v>614</v>
      </c>
      <c r="X39" s="401" t="s">
        <v>614</v>
      </c>
      <c r="Y39" s="401" t="s">
        <v>614</v>
      </c>
      <c r="Z39" s="401" t="s">
        <v>614</v>
      </c>
      <c r="AA39" s="401" t="s">
        <v>614</v>
      </c>
      <c r="AB39" s="401" t="s">
        <v>614</v>
      </c>
      <c r="AC39" s="401" t="s">
        <v>614</v>
      </c>
      <c r="AD39" s="401" t="s">
        <v>614</v>
      </c>
      <c r="AE39" s="401" t="s">
        <v>614</v>
      </c>
      <c r="AF39" s="401" t="s">
        <v>614</v>
      </c>
      <c r="AG39" s="401" t="s">
        <v>614</v>
      </c>
      <c r="AH39" s="401" t="s">
        <v>614</v>
      </c>
      <c r="AI39" s="401" t="s">
        <v>614</v>
      </c>
      <c r="AJ39" s="401" t="s">
        <v>614</v>
      </c>
      <c r="AK39" s="401" t="s">
        <v>614</v>
      </c>
      <c r="AL39" s="401" t="s">
        <v>614</v>
      </c>
      <c r="AM39" s="401" t="s">
        <v>614</v>
      </c>
      <c r="AN39" s="401" t="s">
        <v>614</v>
      </c>
      <c r="AO39" s="401" t="s">
        <v>614</v>
      </c>
      <c r="AP39" s="401" t="s">
        <v>614</v>
      </c>
      <c r="AQ39" s="401" t="s">
        <v>614</v>
      </c>
      <c r="AR39" s="401" t="s">
        <v>614</v>
      </c>
      <c r="AS39" s="401" t="s">
        <v>614</v>
      </c>
      <c r="AT39" s="401" t="s">
        <v>614</v>
      </c>
      <c r="AU39" s="401" t="s">
        <v>614</v>
      </c>
      <c r="AV39" s="401" t="s">
        <v>614</v>
      </c>
      <c r="AW39" s="401" t="s">
        <v>614</v>
      </c>
      <c r="AX39" s="401" t="s">
        <v>614</v>
      </c>
      <c r="AY39" s="401" t="s">
        <v>614</v>
      </c>
      <c r="AZ39" s="401" t="s">
        <v>614</v>
      </c>
      <c r="BA39" s="401" t="s">
        <v>614</v>
      </c>
      <c r="BB39" s="401" t="s">
        <v>614</v>
      </c>
      <c r="BC39" s="401" t="s">
        <v>614</v>
      </c>
      <c r="BD39" s="401" t="s">
        <v>614</v>
      </c>
      <c r="BE39" s="401" t="s">
        <v>614</v>
      </c>
      <c r="BF39" s="401">
        <v>11.798502614782187</v>
      </c>
      <c r="BG39" s="401">
        <v>10.89744176556243</v>
      </c>
      <c r="BH39" s="401">
        <v>9.8161648695093433</v>
      </c>
      <c r="BI39" s="401">
        <v>8.5183633246648558</v>
      </c>
      <c r="BJ39" s="401">
        <v>7.5083123269184577</v>
      </c>
      <c r="BK39" s="401">
        <v>6.8209537951331098</v>
      </c>
      <c r="BL39" s="401">
        <v>5.9414094762767595</v>
      </c>
      <c r="BM39" s="401">
        <v>5.2310650366350187</v>
      </c>
      <c r="BN39" s="401">
        <v>4.2371491258032936</v>
      </c>
      <c r="BO39" s="401">
        <v>3.875112017702159</v>
      </c>
      <c r="BP39" s="401">
        <v>3.4692442025819488</v>
      </c>
      <c r="BQ39" s="401">
        <v>3.4746067506256946</v>
      </c>
      <c r="BR39" s="401">
        <v>2.6446253076262902</v>
      </c>
      <c r="BS39" s="401">
        <v>2.2639400238754601</v>
      </c>
      <c r="BT39" s="401">
        <v>1.9524077210308404</v>
      </c>
      <c r="BU39" s="401">
        <v>1.7700145414557371</v>
      </c>
      <c r="BV39" s="401">
        <v>1.5040427498052626</v>
      </c>
      <c r="BW39" s="401">
        <v>2.2073752511222389</v>
      </c>
      <c r="BX39" s="401">
        <v>1.8122310851873009</v>
      </c>
      <c r="BY39" s="401">
        <v>1.1763525055879107</v>
      </c>
      <c r="BZ39" s="401">
        <v>0.82709504807040901</v>
      </c>
      <c r="CA39" s="401">
        <v>1.0539024499706935</v>
      </c>
      <c r="CB39" s="401">
        <v>0.65007650883208945</v>
      </c>
      <c r="CC39" s="401">
        <v>0.5004371630496367</v>
      </c>
      <c r="CD39" s="401">
        <v>0.43691672164910289</v>
      </c>
      <c r="CE39" s="401">
        <v>0.38013174725813992</v>
      </c>
      <c r="CF39" s="401">
        <v>0.33085148310732576</v>
      </c>
      <c r="CG39" s="402">
        <v>0.28821985956752666</v>
      </c>
    </row>
    <row r="40" spans="1:85" s="353" customFormat="1" ht="41.25" customHeight="1" x14ac:dyDescent="0.35">
      <c r="A40" s="405"/>
      <c r="B40" s="406" t="s">
        <v>672</v>
      </c>
      <c r="C40" s="407"/>
      <c r="D40" s="408" t="s">
        <v>673</v>
      </c>
      <c r="E40" s="408" t="s">
        <v>674</v>
      </c>
      <c r="F40" s="408" t="s">
        <v>675</v>
      </c>
      <c r="G40" s="408" t="s">
        <v>676</v>
      </c>
      <c r="H40" s="408" t="s">
        <v>677</v>
      </c>
      <c r="I40" s="408" t="s">
        <v>678</v>
      </c>
      <c r="J40" s="408" t="s">
        <v>679</v>
      </c>
      <c r="K40" s="408" t="s">
        <v>680</v>
      </c>
      <c r="L40" s="408" t="s">
        <v>681</v>
      </c>
      <c r="M40" s="408" t="s">
        <v>682</v>
      </c>
      <c r="N40" s="408" t="s">
        <v>683</v>
      </c>
      <c r="O40" s="408" t="s">
        <v>684</v>
      </c>
      <c r="P40" s="408" t="s">
        <v>685</v>
      </c>
      <c r="Q40" s="408" t="s">
        <v>686</v>
      </c>
      <c r="R40" s="408" t="s">
        <v>687</v>
      </c>
      <c r="S40" s="408" t="s">
        <v>688</v>
      </c>
      <c r="T40" s="408" t="s">
        <v>689</v>
      </c>
      <c r="U40" s="408" t="s">
        <v>690</v>
      </c>
      <c r="V40" s="408" t="s">
        <v>691</v>
      </c>
      <c r="W40" s="408" t="s">
        <v>692</v>
      </c>
      <c r="X40" s="408" t="s">
        <v>693</v>
      </c>
      <c r="Y40" s="408" t="s">
        <v>694</v>
      </c>
      <c r="Z40" s="408" t="s">
        <v>695</v>
      </c>
      <c r="AA40" s="408" t="s">
        <v>696</v>
      </c>
      <c r="AB40" s="408" t="s">
        <v>697</v>
      </c>
      <c r="AC40" s="408" t="s">
        <v>698</v>
      </c>
      <c r="AD40" s="408" t="s">
        <v>699</v>
      </c>
      <c r="AE40" s="408" t="s">
        <v>700</v>
      </c>
      <c r="AF40" s="408" t="s">
        <v>701</v>
      </c>
      <c r="AG40" s="408" t="s">
        <v>702</v>
      </c>
      <c r="AH40" s="408" t="s">
        <v>703</v>
      </c>
      <c r="AI40" s="408" t="s">
        <v>704</v>
      </c>
      <c r="AJ40" s="408" t="s">
        <v>705</v>
      </c>
      <c r="AK40" s="408" t="s">
        <v>706</v>
      </c>
      <c r="AL40" s="408" t="s">
        <v>707</v>
      </c>
      <c r="AM40" s="408" t="s">
        <v>708</v>
      </c>
      <c r="AN40" s="408" t="s">
        <v>709</v>
      </c>
      <c r="AO40" s="408" t="s">
        <v>710</v>
      </c>
      <c r="AP40" s="408" t="s">
        <v>711</v>
      </c>
      <c r="AQ40" s="408" t="s">
        <v>712</v>
      </c>
      <c r="AR40" s="408" t="s">
        <v>713</v>
      </c>
      <c r="AS40" s="408" t="s">
        <v>714</v>
      </c>
      <c r="AT40" s="408" t="s">
        <v>715</v>
      </c>
      <c r="AU40" s="408" t="s">
        <v>716</v>
      </c>
      <c r="AV40" s="408" t="s">
        <v>717</v>
      </c>
      <c r="AW40" s="408" t="s">
        <v>718</v>
      </c>
      <c r="AX40" s="408" t="s">
        <v>719</v>
      </c>
      <c r="AY40" s="408" t="s">
        <v>720</v>
      </c>
      <c r="AZ40" s="408" t="s">
        <v>721</v>
      </c>
      <c r="BA40" s="408" t="s">
        <v>722</v>
      </c>
      <c r="BB40" s="408" t="s">
        <v>723</v>
      </c>
      <c r="BC40" s="408" t="s">
        <v>724</v>
      </c>
      <c r="BD40" s="408" t="s">
        <v>725</v>
      </c>
      <c r="BE40" s="408" t="s">
        <v>726</v>
      </c>
      <c r="BF40" s="408" t="s">
        <v>727</v>
      </c>
      <c r="BG40" s="408" t="s">
        <v>728</v>
      </c>
      <c r="BH40" s="408" t="s">
        <v>729</v>
      </c>
      <c r="BI40" s="408" t="s">
        <v>730</v>
      </c>
      <c r="BJ40" s="408" t="s">
        <v>731</v>
      </c>
      <c r="BK40" s="408" t="s">
        <v>732</v>
      </c>
      <c r="BL40" s="408" t="s">
        <v>733</v>
      </c>
      <c r="BM40" s="408" t="s">
        <v>734</v>
      </c>
      <c r="BN40" s="408" t="s">
        <v>735</v>
      </c>
      <c r="BO40" s="408" t="s">
        <v>736</v>
      </c>
      <c r="BP40" s="408" t="s">
        <v>737</v>
      </c>
      <c r="BQ40" s="408" t="s">
        <v>738</v>
      </c>
      <c r="BR40" s="408" t="s">
        <v>739</v>
      </c>
      <c r="BS40" s="408" t="s">
        <v>740</v>
      </c>
      <c r="BT40" s="408" t="s">
        <v>741</v>
      </c>
      <c r="BU40" s="408" t="s">
        <v>742</v>
      </c>
      <c r="BV40" s="408" t="s">
        <v>743</v>
      </c>
      <c r="BW40" s="408" t="s">
        <v>744</v>
      </c>
      <c r="BX40" s="408" t="s">
        <v>745</v>
      </c>
      <c r="BY40" s="408" t="s">
        <v>746</v>
      </c>
      <c r="BZ40" s="408" t="s">
        <v>747</v>
      </c>
      <c r="CA40" s="408" t="s">
        <v>748</v>
      </c>
      <c r="CB40" s="408" t="s">
        <v>749</v>
      </c>
      <c r="CC40" s="408" t="s">
        <v>750</v>
      </c>
      <c r="CD40" s="408" t="s">
        <v>751</v>
      </c>
      <c r="CE40" s="408" t="s">
        <v>752</v>
      </c>
      <c r="CF40" s="408" t="s">
        <v>753</v>
      </c>
      <c r="CG40" s="409" t="s">
        <v>754</v>
      </c>
    </row>
    <row r="41" spans="1:85" s="246" customFormat="1" ht="26.25" customHeight="1" x14ac:dyDescent="0.35">
      <c r="A41" s="393"/>
      <c r="B41" s="101" t="s">
        <v>276</v>
      </c>
      <c r="C41" s="399"/>
      <c r="D41" s="390">
        <v>0</v>
      </c>
      <c r="E41" s="390">
        <v>0</v>
      </c>
      <c r="F41" s="390">
        <v>0</v>
      </c>
      <c r="G41" s="390">
        <v>0</v>
      </c>
      <c r="H41" s="390">
        <v>0</v>
      </c>
      <c r="I41" s="390">
        <v>0</v>
      </c>
      <c r="J41" s="390">
        <v>0</v>
      </c>
      <c r="K41" s="390">
        <v>0</v>
      </c>
      <c r="L41" s="390">
        <v>0</v>
      </c>
      <c r="M41" s="390">
        <v>0</v>
      </c>
      <c r="N41" s="390">
        <v>0</v>
      </c>
      <c r="O41" s="390">
        <v>0</v>
      </c>
      <c r="P41" s="390">
        <v>0</v>
      </c>
      <c r="Q41" s="390">
        <v>0</v>
      </c>
      <c r="R41" s="390">
        <v>0</v>
      </c>
      <c r="S41" s="390">
        <v>0</v>
      </c>
      <c r="T41" s="390">
        <v>0</v>
      </c>
      <c r="U41" s="390">
        <v>0</v>
      </c>
      <c r="V41" s="390">
        <v>0</v>
      </c>
      <c r="W41" s="390">
        <v>0</v>
      </c>
      <c r="X41" s="390">
        <v>0</v>
      </c>
      <c r="Y41" s="390">
        <v>0</v>
      </c>
      <c r="Z41" s="390">
        <v>0</v>
      </c>
      <c r="AA41" s="390">
        <v>0</v>
      </c>
      <c r="AB41" s="390">
        <v>0</v>
      </c>
      <c r="AC41" s="390">
        <v>0</v>
      </c>
      <c r="AD41" s="390">
        <v>0</v>
      </c>
      <c r="AE41" s="390">
        <v>0</v>
      </c>
      <c r="AF41" s="390">
        <v>0</v>
      </c>
      <c r="AG41" s="390">
        <v>0</v>
      </c>
      <c r="AH41" s="390">
        <v>469</v>
      </c>
      <c r="AI41" s="390">
        <v>463</v>
      </c>
      <c r="AJ41" s="390">
        <v>446</v>
      </c>
      <c r="AK41" s="390">
        <v>429</v>
      </c>
      <c r="AL41" s="390">
        <v>422</v>
      </c>
      <c r="AM41" s="390">
        <v>416</v>
      </c>
      <c r="AN41" s="390">
        <v>410</v>
      </c>
      <c r="AO41" s="390">
        <v>394</v>
      </c>
      <c r="AP41" s="390">
        <v>385</v>
      </c>
      <c r="AQ41" s="390">
        <v>376</v>
      </c>
      <c r="AR41" s="390">
        <v>384</v>
      </c>
      <c r="AS41" s="390">
        <v>381</v>
      </c>
      <c r="AT41" s="390">
        <v>362</v>
      </c>
      <c r="AU41" s="390">
        <v>354</v>
      </c>
      <c r="AV41" s="390">
        <v>349</v>
      </c>
      <c r="AW41" s="390">
        <v>343</v>
      </c>
      <c r="AX41" s="390">
        <v>332</v>
      </c>
      <c r="AY41" s="390">
        <v>322</v>
      </c>
      <c r="AZ41" s="390">
        <v>309</v>
      </c>
      <c r="BA41" s="390">
        <v>291</v>
      </c>
      <c r="BB41" s="390">
        <v>280</v>
      </c>
      <c r="BC41" s="390">
        <v>270</v>
      </c>
      <c r="BD41" s="390">
        <v>263</v>
      </c>
      <c r="BE41" s="390">
        <v>243</v>
      </c>
      <c r="BF41" s="390">
        <v>256</v>
      </c>
      <c r="BG41" s="390">
        <v>230</v>
      </c>
      <c r="BH41" s="390">
        <v>206</v>
      </c>
      <c r="BI41" s="390">
        <v>186</v>
      </c>
      <c r="BJ41" s="390">
        <v>168</v>
      </c>
      <c r="BK41" s="390">
        <v>148</v>
      </c>
      <c r="BL41" s="390">
        <v>131</v>
      </c>
      <c r="BM41" s="390">
        <v>119</v>
      </c>
      <c r="BN41" s="390">
        <v>112</v>
      </c>
      <c r="BO41" s="390">
        <v>106</v>
      </c>
      <c r="BP41" s="390">
        <v>102</v>
      </c>
      <c r="BQ41" s="390">
        <v>98</v>
      </c>
      <c r="BR41" s="390">
        <v>94</v>
      </c>
      <c r="BS41" s="390">
        <v>93</v>
      </c>
      <c r="BT41" s="390">
        <v>91</v>
      </c>
      <c r="BU41" s="390">
        <v>87</v>
      </c>
      <c r="BV41" s="390">
        <v>101</v>
      </c>
      <c r="BW41" s="390">
        <v>102</v>
      </c>
      <c r="BX41" s="391">
        <v>99</v>
      </c>
      <c r="BY41" s="391">
        <v>97</v>
      </c>
      <c r="BZ41" s="391">
        <v>91</v>
      </c>
      <c r="CA41" s="391">
        <v>86</v>
      </c>
      <c r="CB41" s="391">
        <v>77</v>
      </c>
      <c r="CC41" s="391">
        <v>69</v>
      </c>
      <c r="CD41" s="391">
        <v>67</v>
      </c>
      <c r="CE41" s="391">
        <v>66</v>
      </c>
      <c r="CF41" s="391">
        <v>65</v>
      </c>
      <c r="CG41" s="398">
        <v>64</v>
      </c>
    </row>
    <row r="42" spans="1:85" s="353" customFormat="1" x14ac:dyDescent="0.35">
      <c r="A42" s="393"/>
      <c r="B42" s="56" t="s">
        <v>568</v>
      </c>
      <c r="C42" s="350"/>
      <c r="D42" s="394">
        <v>0</v>
      </c>
      <c r="E42" s="394">
        <v>0</v>
      </c>
      <c r="F42" s="394">
        <v>0</v>
      </c>
      <c r="G42" s="394">
        <v>0</v>
      </c>
      <c r="H42" s="394">
        <v>0</v>
      </c>
      <c r="I42" s="394">
        <v>0</v>
      </c>
      <c r="J42" s="394">
        <v>0</v>
      </c>
      <c r="K42" s="394">
        <v>0</v>
      </c>
      <c r="L42" s="394">
        <v>0</v>
      </c>
      <c r="M42" s="394">
        <v>0</v>
      </c>
      <c r="N42" s="394">
        <v>0</v>
      </c>
      <c r="O42" s="394">
        <v>0</v>
      </c>
      <c r="P42" s="394">
        <v>0</v>
      </c>
      <c r="Q42" s="394">
        <v>0</v>
      </c>
      <c r="R42" s="394">
        <v>0</v>
      </c>
      <c r="S42" s="394">
        <v>0</v>
      </c>
      <c r="T42" s="394">
        <v>0</v>
      </c>
      <c r="U42" s="394">
        <v>0</v>
      </c>
      <c r="V42" s="394">
        <v>0</v>
      </c>
      <c r="W42" s="394">
        <v>0</v>
      </c>
      <c r="X42" s="394">
        <v>0</v>
      </c>
      <c r="Y42" s="394">
        <v>0</v>
      </c>
      <c r="Z42" s="394">
        <v>0</v>
      </c>
      <c r="AA42" s="394">
        <v>0</v>
      </c>
      <c r="AB42" s="394">
        <v>0</v>
      </c>
      <c r="AC42" s="394">
        <v>0</v>
      </c>
      <c r="AD42" s="394">
        <v>0</v>
      </c>
      <c r="AE42" s="394">
        <v>0</v>
      </c>
      <c r="AF42" s="394">
        <v>0</v>
      </c>
      <c r="AG42" s="394">
        <v>0</v>
      </c>
      <c r="AH42" s="394">
        <v>407</v>
      </c>
      <c r="AI42" s="394">
        <v>408</v>
      </c>
      <c r="AJ42" s="394">
        <v>393</v>
      </c>
      <c r="AK42" s="394">
        <v>377</v>
      </c>
      <c r="AL42" s="394">
        <v>374</v>
      </c>
      <c r="AM42" s="394">
        <v>367</v>
      </c>
      <c r="AN42" s="394">
        <v>362</v>
      </c>
      <c r="AO42" s="394">
        <v>347</v>
      </c>
      <c r="AP42" s="394">
        <v>340</v>
      </c>
      <c r="AQ42" s="394">
        <v>330</v>
      </c>
      <c r="AR42" s="394">
        <v>337</v>
      </c>
      <c r="AS42" s="394">
        <v>327</v>
      </c>
      <c r="AT42" s="394">
        <v>317</v>
      </c>
      <c r="AU42" s="394">
        <v>304</v>
      </c>
      <c r="AV42" s="394">
        <v>295</v>
      </c>
      <c r="AW42" s="394">
        <v>288</v>
      </c>
      <c r="AX42" s="394">
        <v>281</v>
      </c>
      <c r="AY42" s="394">
        <v>271</v>
      </c>
      <c r="AZ42" s="394">
        <v>263</v>
      </c>
      <c r="BA42" s="394">
        <v>252</v>
      </c>
      <c r="BB42" s="394">
        <v>244</v>
      </c>
      <c r="BC42" s="394">
        <v>237</v>
      </c>
      <c r="BD42" s="394">
        <v>233</v>
      </c>
      <c r="BE42" s="394">
        <v>214</v>
      </c>
      <c r="BF42" s="394">
        <v>227</v>
      </c>
      <c r="BG42" s="394">
        <v>203</v>
      </c>
      <c r="BH42" s="394">
        <v>180</v>
      </c>
      <c r="BI42" s="394">
        <v>163</v>
      </c>
      <c r="BJ42" s="394">
        <v>147</v>
      </c>
      <c r="BK42" s="394">
        <v>129</v>
      </c>
      <c r="BL42" s="394">
        <v>117</v>
      </c>
      <c r="BM42" s="394">
        <v>108</v>
      </c>
      <c r="BN42" s="394">
        <v>103</v>
      </c>
      <c r="BO42" s="394">
        <v>100</v>
      </c>
      <c r="BP42" s="394">
        <v>97</v>
      </c>
      <c r="BQ42" s="394">
        <v>95</v>
      </c>
      <c r="BR42" s="394">
        <v>92</v>
      </c>
      <c r="BS42" s="394">
        <v>92</v>
      </c>
      <c r="BT42" s="394">
        <v>90</v>
      </c>
      <c r="BU42" s="394">
        <v>86</v>
      </c>
      <c r="BV42" s="394">
        <v>101</v>
      </c>
      <c r="BW42" s="394">
        <v>101</v>
      </c>
      <c r="BX42" s="395">
        <v>99</v>
      </c>
      <c r="BY42" s="395">
        <v>97</v>
      </c>
      <c r="BZ42" s="395">
        <v>91</v>
      </c>
      <c r="CA42" s="395">
        <v>86</v>
      </c>
      <c r="CB42" s="395">
        <v>77</v>
      </c>
      <c r="CC42" s="395">
        <v>69</v>
      </c>
      <c r="CD42" s="395">
        <v>67</v>
      </c>
      <c r="CE42" s="395">
        <v>66</v>
      </c>
      <c r="CF42" s="395">
        <v>65</v>
      </c>
      <c r="CG42" s="396">
        <v>64</v>
      </c>
    </row>
    <row r="43" spans="1:85" s="353" customFormat="1" x14ac:dyDescent="0.35">
      <c r="A43" s="393"/>
      <c r="B43" s="56" t="s">
        <v>567</v>
      </c>
      <c r="C43" s="350"/>
      <c r="D43" s="394">
        <v>0</v>
      </c>
      <c r="E43" s="394">
        <v>0</v>
      </c>
      <c r="F43" s="394">
        <v>0</v>
      </c>
      <c r="G43" s="394">
        <v>0</v>
      </c>
      <c r="H43" s="394">
        <v>0</v>
      </c>
      <c r="I43" s="394">
        <v>0</v>
      </c>
      <c r="J43" s="394">
        <v>0</v>
      </c>
      <c r="K43" s="394">
        <v>0</v>
      </c>
      <c r="L43" s="394">
        <v>0</v>
      </c>
      <c r="M43" s="394">
        <v>0</v>
      </c>
      <c r="N43" s="394">
        <v>0</v>
      </c>
      <c r="O43" s="394">
        <v>0</v>
      </c>
      <c r="P43" s="394">
        <v>0</v>
      </c>
      <c r="Q43" s="394">
        <v>0</v>
      </c>
      <c r="R43" s="394">
        <v>0</v>
      </c>
      <c r="S43" s="394">
        <v>0</v>
      </c>
      <c r="T43" s="394">
        <v>0</v>
      </c>
      <c r="U43" s="394">
        <v>0</v>
      </c>
      <c r="V43" s="394">
        <v>0</v>
      </c>
      <c r="W43" s="394">
        <v>0</v>
      </c>
      <c r="X43" s="394">
        <v>0</v>
      </c>
      <c r="Y43" s="394">
        <v>0</v>
      </c>
      <c r="Z43" s="394">
        <v>0</v>
      </c>
      <c r="AA43" s="394">
        <v>0</v>
      </c>
      <c r="AB43" s="394">
        <v>0</v>
      </c>
      <c r="AC43" s="394">
        <v>0</v>
      </c>
      <c r="AD43" s="394">
        <v>0</v>
      </c>
      <c r="AE43" s="394">
        <v>0</v>
      </c>
      <c r="AF43" s="394">
        <v>0</v>
      </c>
      <c r="AG43" s="394">
        <v>0</v>
      </c>
      <c r="AH43" s="394">
        <v>63</v>
      </c>
      <c r="AI43" s="394">
        <v>55</v>
      </c>
      <c r="AJ43" s="394">
        <v>54</v>
      </c>
      <c r="AK43" s="394">
        <v>52</v>
      </c>
      <c r="AL43" s="394">
        <v>48</v>
      </c>
      <c r="AM43" s="394">
        <v>49</v>
      </c>
      <c r="AN43" s="394">
        <v>48</v>
      </c>
      <c r="AO43" s="394">
        <v>48</v>
      </c>
      <c r="AP43" s="394">
        <v>45</v>
      </c>
      <c r="AQ43" s="394">
        <v>45</v>
      </c>
      <c r="AR43" s="394">
        <v>48</v>
      </c>
      <c r="AS43" s="394">
        <v>53</v>
      </c>
      <c r="AT43" s="394">
        <v>45</v>
      </c>
      <c r="AU43" s="394">
        <v>50</v>
      </c>
      <c r="AV43" s="394">
        <v>54</v>
      </c>
      <c r="AW43" s="394">
        <v>55</v>
      </c>
      <c r="AX43" s="394">
        <v>51</v>
      </c>
      <c r="AY43" s="394">
        <v>51</v>
      </c>
      <c r="AZ43" s="394">
        <v>46</v>
      </c>
      <c r="BA43" s="394">
        <v>38</v>
      </c>
      <c r="BB43" s="394">
        <v>36</v>
      </c>
      <c r="BC43" s="394">
        <v>34</v>
      </c>
      <c r="BD43" s="394">
        <v>30</v>
      </c>
      <c r="BE43" s="394">
        <v>29</v>
      </c>
      <c r="BF43" s="394">
        <v>29</v>
      </c>
      <c r="BG43" s="394">
        <v>27</v>
      </c>
      <c r="BH43" s="394">
        <v>26</v>
      </c>
      <c r="BI43" s="394">
        <v>23</v>
      </c>
      <c r="BJ43" s="394">
        <v>21</v>
      </c>
      <c r="BK43" s="394">
        <v>19</v>
      </c>
      <c r="BL43" s="394">
        <v>14</v>
      </c>
      <c r="BM43" s="394">
        <v>11</v>
      </c>
      <c r="BN43" s="394">
        <v>8</v>
      </c>
      <c r="BO43" s="394">
        <v>6</v>
      </c>
      <c r="BP43" s="394">
        <v>5</v>
      </c>
      <c r="BQ43" s="394">
        <v>3</v>
      </c>
      <c r="BR43" s="394">
        <v>2</v>
      </c>
      <c r="BS43" s="394">
        <v>1</v>
      </c>
      <c r="BT43" s="394">
        <v>1</v>
      </c>
      <c r="BU43" s="394">
        <v>1</v>
      </c>
      <c r="BV43" s="394">
        <v>0</v>
      </c>
      <c r="BW43" s="394">
        <v>0</v>
      </c>
      <c r="BX43" s="395">
        <v>0</v>
      </c>
      <c r="BY43" s="395">
        <v>0</v>
      </c>
      <c r="BZ43" s="395">
        <v>0</v>
      </c>
      <c r="CA43" s="395">
        <v>0</v>
      </c>
      <c r="CB43" s="395">
        <v>0</v>
      </c>
      <c r="CC43" s="395">
        <v>0</v>
      </c>
      <c r="CD43" s="395">
        <v>0</v>
      </c>
      <c r="CE43" s="395">
        <v>0</v>
      </c>
      <c r="CF43" s="395">
        <v>0</v>
      </c>
      <c r="CG43" s="396">
        <v>0</v>
      </c>
    </row>
    <row r="44" spans="1:85" s="353" customFormat="1" x14ac:dyDescent="0.35">
      <c r="A44" s="393"/>
      <c r="B44" s="56"/>
      <c r="C44" s="350"/>
      <c r="D44" s="394"/>
      <c r="E44" s="394"/>
      <c r="F44" s="394"/>
      <c r="G44" s="394"/>
      <c r="H44" s="394"/>
      <c r="I44" s="394"/>
      <c r="J44" s="394"/>
      <c r="K44" s="394"/>
      <c r="L44" s="394"/>
      <c r="M44" s="394"/>
      <c r="N44" s="394"/>
      <c r="O44" s="394"/>
      <c r="P44" s="394"/>
      <c r="Q44" s="394"/>
      <c r="R44" s="394"/>
      <c r="S44" s="394"/>
      <c r="T44" s="394"/>
      <c r="U44" s="394"/>
      <c r="V44" s="394"/>
      <c r="W44" s="394"/>
      <c r="X44" s="394"/>
      <c r="Y44" s="394"/>
      <c r="Z44" s="394"/>
      <c r="AA44" s="394"/>
      <c r="AB44" s="394"/>
      <c r="AC44" s="394"/>
      <c r="AD44" s="394"/>
      <c r="AE44" s="394"/>
      <c r="AF44" s="394"/>
      <c r="AG44" s="394"/>
      <c r="AH44" s="394"/>
      <c r="AI44" s="394"/>
      <c r="AJ44" s="394"/>
      <c r="AK44" s="394"/>
      <c r="AL44" s="394"/>
      <c r="AM44" s="394"/>
      <c r="AN44" s="394"/>
      <c r="AO44" s="394"/>
      <c r="AP44" s="394"/>
      <c r="AQ44" s="394"/>
      <c r="AR44" s="394"/>
      <c r="AS44" s="394"/>
      <c r="AT44" s="394"/>
      <c r="AU44" s="394"/>
      <c r="AV44" s="394"/>
      <c r="AW44" s="394"/>
      <c r="AX44" s="394"/>
      <c r="AY44" s="394"/>
      <c r="AZ44" s="394"/>
      <c r="BA44" s="394"/>
      <c r="BB44" s="394"/>
      <c r="BC44" s="394"/>
      <c r="BD44" s="394"/>
      <c r="BE44" s="394"/>
      <c r="BF44" s="394"/>
      <c r="BG44" s="394"/>
      <c r="BH44" s="394"/>
      <c r="BI44" s="394"/>
      <c r="BJ44" s="394"/>
      <c r="BK44" s="394"/>
      <c r="BL44" s="394"/>
      <c r="BM44" s="394"/>
      <c r="BN44" s="394"/>
      <c r="BO44" s="394"/>
      <c r="BP44" s="394"/>
      <c r="BQ44" s="394"/>
      <c r="BR44" s="394"/>
      <c r="BS44" s="394"/>
      <c r="BT44" s="394"/>
      <c r="BU44" s="394"/>
      <c r="BV44" s="394"/>
      <c r="BW44" s="394"/>
      <c r="BX44" s="395"/>
      <c r="BY44" s="395"/>
      <c r="BZ44" s="395"/>
      <c r="CA44" s="395"/>
      <c r="CB44" s="395"/>
      <c r="CC44" s="395"/>
      <c r="CD44" s="395"/>
      <c r="CE44" s="395"/>
      <c r="CF44" s="395"/>
      <c r="CG44" s="396"/>
    </row>
    <row r="45" spans="1:85" s="353" customFormat="1" x14ac:dyDescent="0.35">
      <c r="A45" s="393"/>
      <c r="B45" s="63" t="s">
        <v>664</v>
      </c>
      <c r="C45" s="350"/>
      <c r="D45" s="390">
        <v>0</v>
      </c>
      <c r="E45" s="390">
        <v>0</v>
      </c>
      <c r="F45" s="390">
        <v>0</v>
      </c>
      <c r="G45" s="390">
        <v>0</v>
      </c>
      <c r="H45" s="390">
        <v>0</v>
      </c>
      <c r="I45" s="390">
        <v>0</v>
      </c>
      <c r="J45" s="390">
        <v>0</v>
      </c>
      <c r="K45" s="390">
        <v>0</v>
      </c>
      <c r="L45" s="390">
        <v>0</v>
      </c>
      <c r="M45" s="390">
        <v>0</v>
      </c>
      <c r="N45" s="390">
        <v>0</v>
      </c>
      <c r="O45" s="390">
        <v>0</v>
      </c>
      <c r="P45" s="390">
        <v>0</v>
      </c>
      <c r="Q45" s="390">
        <v>0</v>
      </c>
      <c r="R45" s="390">
        <v>0</v>
      </c>
      <c r="S45" s="390">
        <v>0</v>
      </c>
      <c r="T45" s="390">
        <v>0</v>
      </c>
      <c r="U45" s="390">
        <v>0</v>
      </c>
      <c r="V45" s="390">
        <v>0</v>
      </c>
      <c r="W45" s="390">
        <v>0</v>
      </c>
      <c r="X45" s="390">
        <v>0</v>
      </c>
      <c r="Y45" s="390">
        <v>0</v>
      </c>
      <c r="Z45" s="390">
        <v>0</v>
      </c>
      <c r="AA45" s="390">
        <v>0</v>
      </c>
      <c r="AB45" s="390">
        <v>0</v>
      </c>
      <c r="AC45" s="390">
        <v>0</v>
      </c>
      <c r="AD45" s="390">
        <v>0</v>
      </c>
      <c r="AE45" s="390">
        <v>0</v>
      </c>
      <c r="AF45" s="390">
        <v>0</v>
      </c>
      <c r="AG45" s="390">
        <v>0</v>
      </c>
      <c r="AH45" s="390">
        <v>0</v>
      </c>
      <c r="AI45" s="390">
        <v>0</v>
      </c>
      <c r="AJ45" s="390">
        <v>0</v>
      </c>
      <c r="AK45" s="390">
        <v>0</v>
      </c>
      <c r="AL45" s="390">
        <v>0</v>
      </c>
      <c r="AM45" s="390">
        <v>0</v>
      </c>
      <c r="AN45" s="390">
        <v>0</v>
      </c>
      <c r="AO45" s="390">
        <v>0</v>
      </c>
      <c r="AP45" s="390">
        <v>0</v>
      </c>
      <c r="AQ45" s="390">
        <v>0</v>
      </c>
      <c r="AR45" s="390">
        <v>0</v>
      </c>
      <c r="AS45" s="390">
        <v>0</v>
      </c>
      <c r="AT45" s="390">
        <v>0</v>
      </c>
      <c r="AU45" s="390">
        <v>0</v>
      </c>
      <c r="AV45" s="390">
        <v>0</v>
      </c>
      <c r="AW45" s="390">
        <v>0</v>
      </c>
      <c r="AX45" s="390">
        <v>0</v>
      </c>
      <c r="AY45" s="390">
        <v>0</v>
      </c>
      <c r="AZ45" s="390">
        <v>0</v>
      </c>
      <c r="BA45" s="390">
        <v>0</v>
      </c>
      <c r="BB45" s="390">
        <v>0</v>
      </c>
      <c r="BC45" s="390">
        <v>0</v>
      </c>
      <c r="BD45" s="390">
        <v>0</v>
      </c>
      <c r="BE45" s="390">
        <v>0</v>
      </c>
      <c r="BF45" s="390">
        <v>0</v>
      </c>
      <c r="BG45" s="390">
        <v>0</v>
      </c>
      <c r="BH45" s="390">
        <v>0</v>
      </c>
      <c r="BI45" s="390">
        <v>0</v>
      </c>
      <c r="BJ45" s="390">
        <v>0</v>
      </c>
      <c r="BK45" s="390">
        <v>0</v>
      </c>
      <c r="BL45" s="390">
        <v>0</v>
      </c>
      <c r="BM45" s="390">
        <v>0</v>
      </c>
      <c r="BN45" s="390">
        <v>0</v>
      </c>
      <c r="BO45" s="390">
        <v>0</v>
      </c>
      <c r="BP45" s="390">
        <v>0</v>
      </c>
      <c r="BQ45" s="390">
        <v>0</v>
      </c>
      <c r="BR45" s="390">
        <v>0</v>
      </c>
      <c r="BS45" s="390">
        <v>0</v>
      </c>
      <c r="BT45" s="390">
        <v>0</v>
      </c>
      <c r="BU45" s="390">
        <v>17</v>
      </c>
      <c r="BV45" s="390">
        <v>51</v>
      </c>
      <c r="BW45" s="390">
        <v>56</v>
      </c>
      <c r="BX45" s="390">
        <v>60</v>
      </c>
      <c r="BY45" s="390">
        <v>64</v>
      </c>
      <c r="BZ45" s="391">
        <v>64</v>
      </c>
      <c r="CA45" s="391">
        <v>63</v>
      </c>
      <c r="CB45" s="391">
        <v>56</v>
      </c>
      <c r="CC45" s="391">
        <v>52</v>
      </c>
      <c r="CD45" s="391">
        <v>53</v>
      </c>
      <c r="CE45" s="391">
        <v>54</v>
      </c>
      <c r="CF45" s="391">
        <v>55</v>
      </c>
      <c r="CG45" s="398">
        <v>55</v>
      </c>
    </row>
    <row r="46" spans="1:85" s="353" customFormat="1" x14ac:dyDescent="0.35">
      <c r="A46" s="410"/>
      <c r="B46" s="56" t="s">
        <v>665</v>
      </c>
      <c r="C46" s="350"/>
      <c r="D46" s="394"/>
      <c r="E46" s="394"/>
      <c r="F46" s="394"/>
      <c r="G46" s="394"/>
      <c r="H46" s="394"/>
      <c r="I46" s="394"/>
      <c r="J46" s="394"/>
      <c r="K46" s="394"/>
      <c r="L46" s="394"/>
      <c r="M46" s="394"/>
      <c r="N46" s="394"/>
      <c r="O46" s="394"/>
      <c r="P46" s="394"/>
      <c r="Q46" s="394"/>
      <c r="R46" s="394"/>
      <c r="S46" s="394"/>
      <c r="T46" s="394"/>
      <c r="U46" s="394"/>
      <c r="V46" s="394"/>
      <c r="W46" s="394"/>
      <c r="X46" s="394"/>
      <c r="Y46" s="394"/>
      <c r="Z46" s="394"/>
      <c r="AA46" s="394"/>
      <c r="AB46" s="394"/>
      <c r="AC46" s="394"/>
      <c r="AD46" s="394"/>
      <c r="AE46" s="394"/>
      <c r="AF46" s="394"/>
      <c r="AG46" s="394"/>
      <c r="AH46" s="394"/>
      <c r="AI46" s="394"/>
      <c r="AJ46" s="394"/>
      <c r="AK46" s="394"/>
      <c r="AL46" s="394"/>
      <c r="AM46" s="394"/>
      <c r="AN46" s="394"/>
      <c r="AO46" s="394"/>
      <c r="AP46" s="394"/>
      <c r="AQ46" s="394"/>
      <c r="AR46" s="394"/>
      <c r="AS46" s="394"/>
      <c r="AT46" s="394"/>
      <c r="AU46" s="394"/>
      <c r="AV46" s="394"/>
      <c r="AW46" s="394"/>
      <c r="AX46" s="394"/>
      <c r="AY46" s="394"/>
      <c r="AZ46" s="394"/>
      <c r="BA46" s="394"/>
      <c r="BB46" s="394"/>
      <c r="BC46" s="394"/>
      <c r="BD46" s="394"/>
      <c r="BE46" s="394"/>
      <c r="BF46" s="394"/>
      <c r="BG46" s="394"/>
      <c r="BH46" s="394"/>
      <c r="BI46" s="394"/>
      <c r="BJ46" s="394"/>
      <c r="BK46" s="394"/>
      <c r="BL46" s="394"/>
      <c r="BM46" s="394"/>
      <c r="BN46" s="394"/>
      <c r="BO46" s="394"/>
      <c r="BP46" s="394"/>
      <c r="BQ46" s="394"/>
      <c r="BR46" s="394"/>
      <c r="BS46" s="394"/>
      <c r="BT46" s="394"/>
      <c r="BU46" s="394">
        <v>3</v>
      </c>
      <c r="BV46" s="394">
        <v>7</v>
      </c>
      <c r="BW46" s="394">
        <v>8</v>
      </c>
      <c r="BX46" s="394">
        <v>10</v>
      </c>
      <c r="BY46" s="394">
        <v>11</v>
      </c>
      <c r="BZ46" s="395">
        <v>12</v>
      </c>
      <c r="CA46" s="395">
        <v>12</v>
      </c>
      <c r="CB46" s="395">
        <v>14</v>
      </c>
      <c r="CC46" s="395">
        <v>12</v>
      </c>
      <c r="CD46" s="395">
        <v>12</v>
      </c>
      <c r="CE46" s="395">
        <v>12</v>
      </c>
      <c r="CF46" s="395">
        <v>12</v>
      </c>
      <c r="CG46" s="396">
        <v>12</v>
      </c>
    </row>
    <row r="47" spans="1:85" s="353" customFormat="1" x14ac:dyDescent="0.35">
      <c r="A47" s="410"/>
      <c r="B47" s="56" t="s">
        <v>666</v>
      </c>
      <c r="C47" s="350"/>
      <c r="D47" s="394"/>
      <c r="E47" s="394"/>
      <c r="F47" s="394"/>
      <c r="G47" s="394"/>
      <c r="H47" s="394"/>
      <c r="I47" s="394"/>
      <c r="J47" s="394"/>
      <c r="K47" s="394"/>
      <c r="L47" s="394"/>
      <c r="M47" s="394"/>
      <c r="N47" s="394"/>
      <c r="O47" s="394"/>
      <c r="P47" s="394"/>
      <c r="Q47" s="394"/>
      <c r="R47" s="394"/>
      <c r="S47" s="394"/>
      <c r="T47" s="394"/>
      <c r="U47" s="394"/>
      <c r="V47" s="394"/>
      <c r="W47" s="394"/>
      <c r="X47" s="394"/>
      <c r="Y47" s="394"/>
      <c r="Z47" s="394"/>
      <c r="AA47" s="394"/>
      <c r="AB47" s="394"/>
      <c r="AC47" s="394"/>
      <c r="AD47" s="394"/>
      <c r="AE47" s="394"/>
      <c r="AF47" s="394"/>
      <c r="AG47" s="394"/>
      <c r="AH47" s="394"/>
      <c r="AI47" s="394"/>
      <c r="AJ47" s="394"/>
      <c r="AK47" s="394"/>
      <c r="AL47" s="394"/>
      <c r="AM47" s="394"/>
      <c r="AN47" s="394"/>
      <c r="AO47" s="394"/>
      <c r="AP47" s="394"/>
      <c r="AQ47" s="394"/>
      <c r="AR47" s="394"/>
      <c r="AS47" s="394"/>
      <c r="AT47" s="394"/>
      <c r="AU47" s="394"/>
      <c r="AV47" s="394"/>
      <c r="AW47" s="394"/>
      <c r="AX47" s="394"/>
      <c r="AY47" s="394"/>
      <c r="AZ47" s="394"/>
      <c r="BA47" s="394"/>
      <c r="BB47" s="394"/>
      <c r="BC47" s="394"/>
      <c r="BD47" s="394"/>
      <c r="BE47" s="394"/>
      <c r="BF47" s="394"/>
      <c r="BG47" s="394"/>
      <c r="BH47" s="394"/>
      <c r="BI47" s="394"/>
      <c r="BJ47" s="394"/>
      <c r="BK47" s="394"/>
      <c r="BL47" s="394"/>
      <c r="BM47" s="394"/>
      <c r="BN47" s="394"/>
      <c r="BO47" s="394"/>
      <c r="BP47" s="394"/>
      <c r="BQ47" s="394"/>
      <c r="BR47" s="394"/>
      <c r="BS47" s="394"/>
      <c r="BT47" s="394"/>
      <c r="BU47" s="394">
        <v>14</v>
      </c>
      <c r="BV47" s="394">
        <v>43</v>
      </c>
      <c r="BW47" s="394">
        <v>47</v>
      </c>
      <c r="BX47" s="394">
        <v>50</v>
      </c>
      <c r="BY47" s="394">
        <v>53</v>
      </c>
      <c r="BZ47" s="395">
        <v>52</v>
      </c>
      <c r="CA47" s="395">
        <v>51</v>
      </c>
      <c r="CB47" s="395">
        <v>42</v>
      </c>
      <c r="CC47" s="395">
        <v>40</v>
      </c>
      <c r="CD47" s="395">
        <v>41</v>
      </c>
      <c r="CE47" s="395">
        <v>42</v>
      </c>
      <c r="CF47" s="395">
        <v>43</v>
      </c>
      <c r="CG47" s="396">
        <v>43</v>
      </c>
    </row>
    <row r="48" spans="1:85" s="353" customFormat="1" ht="27.75" customHeight="1" thickBot="1" x14ac:dyDescent="0.4">
      <c r="A48" s="411"/>
      <c r="B48" s="412" t="s">
        <v>755</v>
      </c>
      <c r="C48" s="413"/>
      <c r="D48" s="414">
        <v>0</v>
      </c>
      <c r="E48" s="414">
        <v>0</v>
      </c>
      <c r="F48" s="414">
        <v>0</v>
      </c>
      <c r="G48" s="414">
        <v>0</v>
      </c>
      <c r="H48" s="414">
        <v>0</v>
      </c>
      <c r="I48" s="414">
        <v>0</v>
      </c>
      <c r="J48" s="414">
        <v>0</v>
      </c>
      <c r="K48" s="414">
        <v>0</v>
      </c>
      <c r="L48" s="414">
        <v>0</v>
      </c>
      <c r="M48" s="414">
        <v>0</v>
      </c>
      <c r="N48" s="414">
        <v>0</v>
      </c>
      <c r="O48" s="414">
        <v>0</v>
      </c>
      <c r="P48" s="414">
        <v>0</v>
      </c>
      <c r="Q48" s="414">
        <v>0</v>
      </c>
      <c r="R48" s="414">
        <v>0</v>
      </c>
      <c r="S48" s="414">
        <v>0</v>
      </c>
      <c r="T48" s="414">
        <v>0</v>
      </c>
      <c r="U48" s="414">
        <v>0</v>
      </c>
      <c r="V48" s="414">
        <v>0</v>
      </c>
      <c r="W48" s="414">
        <v>0</v>
      </c>
      <c r="X48" s="414">
        <v>0</v>
      </c>
      <c r="Y48" s="414">
        <v>0</v>
      </c>
      <c r="Z48" s="414">
        <v>0</v>
      </c>
      <c r="AA48" s="414">
        <v>0</v>
      </c>
      <c r="AB48" s="414">
        <v>0</v>
      </c>
      <c r="AC48" s="414">
        <v>0</v>
      </c>
      <c r="AD48" s="414">
        <v>0</v>
      </c>
      <c r="AE48" s="414">
        <v>0</v>
      </c>
      <c r="AF48" s="414">
        <v>0</v>
      </c>
      <c r="AG48" s="414">
        <v>0</v>
      </c>
      <c r="AH48" s="414">
        <v>469</v>
      </c>
      <c r="AI48" s="414">
        <v>463</v>
      </c>
      <c r="AJ48" s="414">
        <v>446</v>
      </c>
      <c r="AK48" s="414">
        <v>429</v>
      </c>
      <c r="AL48" s="414">
        <v>422</v>
      </c>
      <c r="AM48" s="414">
        <v>416</v>
      </c>
      <c r="AN48" s="414">
        <v>410</v>
      </c>
      <c r="AO48" s="414">
        <v>394</v>
      </c>
      <c r="AP48" s="414">
        <v>385</v>
      </c>
      <c r="AQ48" s="414">
        <v>376</v>
      </c>
      <c r="AR48" s="414">
        <v>384</v>
      </c>
      <c r="AS48" s="414">
        <v>381</v>
      </c>
      <c r="AT48" s="414">
        <v>362</v>
      </c>
      <c r="AU48" s="414">
        <v>354</v>
      </c>
      <c r="AV48" s="414">
        <v>349</v>
      </c>
      <c r="AW48" s="414">
        <v>343</v>
      </c>
      <c r="AX48" s="414">
        <v>332</v>
      </c>
      <c r="AY48" s="414">
        <v>322</v>
      </c>
      <c r="AZ48" s="414">
        <v>309</v>
      </c>
      <c r="BA48" s="414">
        <v>291</v>
      </c>
      <c r="BB48" s="414">
        <v>280</v>
      </c>
      <c r="BC48" s="414">
        <v>270</v>
      </c>
      <c r="BD48" s="414">
        <v>263</v>
      </c>
      <c r="BE48" s="414">
        <v>243</v>
      </c>
      <c r="BF48" s="414">
        <v>256</v>
      </c>
      <c r="BG48" s="414">
        <v>230</v>
      </c>
      <c r="BH48" s="414">
        <v>206</v>
      </c>
      <c r="BI48" s="414">
        <v>186</v>
      </c>
      <c r="BJ48" s="414">
        <v>168</v>
      </c>
      <c r="BK48" s="414">
        <v>148</v>
      </c>
      <c r="BL48" s="414">
        <v>131</v>
      </c>
      <c r="BM48" s="414">
        <v>119</v>
      </c>
      <c r="BN48" s="414">
        <v>112</v>
      </c>
      <c r="BO48" s="414">
        <v>106</v>
      </c>
      <c r="BP48" s="414">
        <v>102</v>
      </c>
      <c r="BQ48" s="414">
        <v>98</v>
      </c>
      <c r="BR48" s="414">
        <v>94</v>
      </c>
      <c r="BS48" s="414">
        <v>93</v>
      </c>
      <c r="BT48" s="414">
        <v>91</v>
      </c>
      <c r="BU48" s="414">
        <v>70</v>
      </c>
      <c r="BV48" s="414">
        <v>50</v>
      </c>
      <c r="BW48" s="414">
        <v>46</v>
      </c>
      <c r="BX48" s="414">
        <v>40</v>
      </c>
      <c r="BY48" s="414">
        <v>33</v>
      </c>
      <c r="BZ48" s="414">
        <v>27</v>
      </c>
      <c r="CA48" s="414">
        <v>24</v>
      </c>
      <c r="CB48" s="414">
        <v>21</v>
      </c>
      <c r="CC48" s="414">
        <v>18</v>
      </c>
      <c r="CD48" s="414">
        <v>15</v>
      </c>
      <c r="CE48" s="414">
        <v>12</v>
      </c>
      <c r="CF48" s="414">
        <v>10</v>
      </c>
      <c r="CG48" s="415">
        <v>9</v>
      </c>
    </row>
  </sheetData>
  <hyperlinks>
    <hyperlink ref="B1" location="Notes!A1" display="Information relating to this table can be found in the 'Notes' tab" xr:uid="{E7A91B7F-2EF6-4F68-8286-649B4335F70A}"/>
    <hyperlink ref="A1" location="Contents!A1" display="Contents page" xr:uid="{ADB98AB2-61F8-459F-B9D7-6657DA429E78}"/>
  </hyperlinks>
  <pageMargins left="0.75" right="0.75" top="1" bottom="1" header="0.5" footer="0.5"/>
  <pageSetup paperSize="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65424-6D0D-4F1B-8A8B-FE380F3DC827}">
  <dimension ref="A1:CG23"/>
  <sheetViews>
    <sheetView zoomScale="82" zoomScaleNormal="100" workbookViewId="0">
      <pane xSplit="2" topLeftCell="BV1" activePane="topRight" state="frozen"/>
      <selection pane="topRight" activeCell="B1" sqref="B1"/>
    </sheetView>
  </sheetViews>
  <sheetFormatPr defaultColWidth="9" defaultRowHeight="15.5" x14ac:dyDescent="0.35"/>
  <cols>
    <col min="1" max="1" width="23" style="350" bestFit="1" customWidth="1"/>
    <col min="2" max="2" width="75.54296875" style="350" customWidth="1"/>
    <col min="3" max="3" width="25.54296875" style="350" customWidth="1"/>
    <col min="4" max="75" width="12.54296875" style="389" customWidth="1"/>
    <col min="76" max="84" width="12.54296875" style="353" customWidth="1"/>
    <col min="85" max="85" width="10.54296875" style="353" bestFit="1" customWidth="1"/>
    <col min="86" max="16384" width="9" style="353"/>
  </cols>
  <sheetData>
    <row r="1" spans="1:85" s="351" customFormat="1" ht="25.5" customHeight="1" thickBot="1" x14ac:dyDescent="0.3">
      <c r="A1" s="26" t="s">
        <v>47</v>
      </c>
      <c r="B1" s="116" t="s">
        <v>224</v>
      </c>
      <c r="C1" s="117"/>
      <c r="D1" s="348"/>
      <c r="E1" s="348"/>
      <c r="F1" s="348"/>
      <c r="G1" s="348"/>
      <c r="H1" s="348"/>
      <c r="I1" s="348"/>
      <c r="J1" s="348"/>
      <c r="K1" s="348"/>
      <c r="L1" s="348"/>
      <c r="M1" s="348"/>
      <c r="N1" s="348"/>
      <c r="O1" s="348"/>
      <c r="P1" s="348"/>
      <c r="Q1" s="348"/>
      <c r="R1" s="348"/>
      <c r="S1" s="348"/>
      <c r="T1" s="348"/>
      <c r="U1" s="348"/>
      <c r="V1" s="348"/>
      <c r="W1" s="348"/>
      <c r="X1" s="348"/>
      <c r="Y1" s="348"/>
      <c r="Z1" s="348"/>
      <c r="AA1" s="348"/>
      <c r="AB1" s="348"/>
      <c r="AC1" s="348"/>
      <c r="AD1" s="348"/>
      <c r="AE1" s="348"/>
      <c r="AF1" s="348"/>
      <c r="AG1" s="348"/>
      <c r="AH1" s="348"/>
      <c r="AI1" s="348"/>
      <c r="AJ1" s="348"/>
      <c r="AK1" s="348"/>
      <c r="AL1" s="348"/>
      <c r="AM1" s="348"/>
      <c r="AN1" s="348"/>
      <c r="AO1" s="348"/>
      <c r="AP1" s="348"/>
      <c r="AQ1" s="348"/>
      <c r="AR1" s="348"/>
      <c r="AS1" s="348"/>
      <c r="AT1" s="348"/>
      <c r="AU1" s="348"/>
      <c r="AV1" s="348"/>
      <c r="AW1" s="348"/>
      <c r="AX1" s="348"/>
      <c r="AY1" s="348"/>
      <c r="AZ1" s="348"/>
      <c r="BA1" s="348"/>
      <c r="BB1" s="348"/>
      <c r="BC1" s="348"/>
      <c r="BD1" s="348"/>
      <c r="BE1" s="348"/>
      <c r="BF1" s="348"/>
      <c r="BG1" s="348"/>
      <c r="BH1" s="348"/>
      <c r="BI1" s="348"/>
      <c r="BJ1" s="348"/>
      <c r="BK1" s="348"/>
      <c r="BL1" s="348"/>
      <c r="BM1" s="348"/>
      <c r="BN1" s="348"/>
      <c r="BO1" s="348"/>
      <c r="BP1" s="348"/>
      <c r="BQ1" s="348"/>
      <c r="BR1" s="348"/>
      <c r="BS1" s="348"/>
      <c r="BT1" s="348"/>
      <c r="BU1" s="348"/>
      <c r="BV1" s="416"/>
      <c r="BW1" s="416"/>
      <c r="BX1" s="416"/>
    </row>
    <row r="2" spans="1:85" ht="15.75" customHeight="1" x14ac:dyDescent="0.35">
      <c r="A2" s="30" t="s">
        <v>225</v>
      </c>
      <c r="B2" s="31" t="s">
        <v>756</v>
      </c>
      <c r="C2" s="352"/>
      <c r="D2" s="34" t="s">
        <v>296</v>
      </c>
      <c r="E2" s="34" t="s">
        <v>297</v>
      </c>
      <c r="F2" s="34" t="s">
        <v>298</v>
      </c>
      <c r="G2" s="34" t="s">
        <v>299</v>
      </c>
      <c r="H2" s="34" t="s">
        <v>300</v>
      </c>
      <c r="I2" s="34" t="s">
        <v>301</v>
      </c>
      <c r="J2" s="34" t="s">
        <v>302</v>
      </c>
      <c r="K2" s="34" t="s">
        <v>303</v>
      </c>
      <c r="L2" s="34" t="s">
        <v>304</v>
      </c>
      <c r="M2" s="34" t="s">
        <v>305</v>
      </c>
      <c r="N2" s="34" t="s">
        <v>306</v>
      </c>
      <c r="O2" s="34" t="s">
        <v>307</v>
      </c>
      <c r="P2" s="34" t="s">
        <v>308</v>
      </c>
      <c r="Q2" s="34" t="s">
        <v>309</v>
      </c>
      <c r="R2" s="34" t="s">
        <v>310</v>
      </c>
      <c r="S2" s="34" t="s">
        <v>311</v>
      </c>
      <c r="T2" s="34" t="s">
        <v>312</v>
      </c>
      <c r="U2" s="34" t="s">
        <v>313</v>
      </c>
      <c r="V2" s="34" t="s">
        <v>314</v>
      </c>
      <c r="W2" s="34" t="s">
        <v>315</v>
      </c>
      <c r="X2" s="34" t="s">
        <v>316</v>
      </c>
      <c r="Y2" s="34" t="s">
        <v>317</v>
      </c>
      <c r="Z2" s="34" t="s">
        <v>318</v>
      </c>
      <c r="AA2" s="34" t="s">
        <v>319</v>
      </c>
      <c r="AB2" s="34" t="s">
        <v>320</v>
      </c>
      <c r="AC2" s="34" t="s">
        <v>321</v>
      </c>
      <c r="AD2" s="34" t="s">
        <v>322</v>
      </c>
      <c r="AE2" s="34" t="s">
        <v>323</v>
      </c>
      <c r="AF2" s="34" t="s">
        <v>324</v>
      </c>
      <c r="AG2" s="34" t="s">
        <v>325</v>
      </c>
      <c r="AH2" s="34" t="s">
        <v>326</v>
      </c>
      <c r="AI2" s="34" t="s">
        <v>327</v>
      </c>
      <c r="AJ2" s="34" t="s">
        <v>328</v>
      </c>
      <c r="AK2" s="34" t="s">
        <v>329</v>
      </c>
      <c r="AL2" s="34" t="s">
        <v>330</v>
      </c>
      <c r="AM2" s="34" t="s">
        <v>331</v>
      </c>
      <c r="AN2" s="34" t="s">
        <v>332</v>
      </c>
      <c r="AO2" s="34" t="s">
        <v>333</v>
      </c>
      <c r="AP2" s="34" t="s">
        <v>334</v>
      </c>
      <c r="AQ2" s="34" t="s">
        <v>335</v>
      </c>
      <c r="AR2" s="34" t="s">
        <v>336</v>
      </c>
      <c r="AS2" s="34" t="s">
        <v>337</v>
      </c>
      <c r="AT2" s="34" t="s">
        <v>338</v>
      </c>
      <c r="AU2" s="34" t="s">
        <v>339</v>
      </c>
      <c r="AV2" s="34" t="s">
        <v>340</v>
      </c>
      <c r="AW2" s="34" t="s">
        <v>341</v>
      </c>
      <c r="AX2" s="34" t="s">
        <v>342</v>
      </c>
      <c r="AY2" s="34" t="s">
        <v>227</v>
      </c>
      <c r="AZ2" s="34" t="s">
        <v>228</v>
      </c>
      <c r="BA2" s="34" t="s">
        <v>229</v>
      </c>
      <c r="BB2" s="34" t="s">
        <v>230</v>
      </c>
      <c r="BC2" s="34" t="s">
        <v>231</v>
      </c>
      <c r="BD2" s="34" t="s">
        <v>232</v>
      </c>
      <c r="BE2" s="34" t="s">
        <v>233</v>
      </c>
      <c r="BF2" s="34" t="s">
        <v>234</v>
      </c>
      <c r="BG2" s="34" t="s">
        <v>235</v>
      </c>
      <c r="BH2" s="34" t="s">
        <v>236</v>
      </c>
      <c r="BI2" s="34" t="s">
        <v>237</v>
      </c>
      <c r="BJ2" s="34" t="s">
        <v>238</v>
      </c>
      <c r="BK2" s="34" t="s">
        <v>239</v>
      </c>
      <c r="BL2" s="34" t="s">
        <v>240</v>
      </c>
      <c r="BM2" s="34" t="s">
        <v>241</v>
      </c>
      <c r="BN2" s="34" t="s">
        <v>242</v>
      </c>
      <c r="BO2" s="34" t="s">
        <v>243</v>
      </c>
      <c r="BP2" s="34" t="s">
        <v>244</v>
      </c>
      <c r="BQ2" s="34" t="s">
        <v>245</v>
      </c>
      <c r="BR2" s="34" t="s">
        <v>246</v>
      </c>
      <c r="BS2" s="34" t="s">
        <v>247</v>
      </c>
      <c r="BT2" s="34" t="s">
        <v>248</v>
      </c>
      <c r="BU2" s="34" t="s">
        <v>249</v>
      </c>
      <c r="BV2" s="34" t="s">
        <v>250</v>
      </c>
      <c r="BW2" s="34" t="s">
        <v>251</v>
      </c>
      <c r="BX2" s="34" t="s">
        <v>252</v>
      </c>
      <c r="BY2" s="34" t="s">
        <v>253</v>
      </c>
      <c r="BZ2" s="34" t="s">
        <v>254</v>
      </c>
      <c r="CA2" s="34" t="s">
        <v>255</v>
      </c>
      <c r="CB2" s="34" t="s">
        <v>256</v>
      </c>
      <c r="CC2" s="34" t="s">
        <v>257</v>
      </c>
      <c r="CD2" s="34" t="s">
        <v>258</v>
      </c>
      <c r="CE2" s="34" t="s">
        <v>259</v>
      </c>
      <c r="CF2" s="34" t="s">
        <v>260</v>
      </c>
      <c r="CG2" s="35" t="s">
        <v>261</v>
      </c>
    </row>
    <row r="3" spans="1:85" x14ac:dyDescent="0.35">
      <c r="A3" s="119">
        <v>2025</v>
      </c>
      <c r="B3" s="354" t="s">
        <v>373</v>
      </c>
      <c r="C3" s="355"/>
      <c r="D3" s="279" t="s">
        <v>263</v>
      </c>
      <c r="E3" s="279" t="s">
        <v>263</v>
      </c>
      <c r="F3" s="279" t="s">
        <v>263</v>
      </c>
      <c r="G3" s="279" t="s">
        <v>263</v>
      </c>
      <c r="H3" s="279" t="s">
        <v>263</v>
      </c>
      <c r="I3" s="279" t="s">
        <v>263</v>
      </c>
      <c r="J3" s="279" t="s">
        <v>263</v>
      </c>
      <c r="K3" s="279" t="s">
        <v>263</v>
      </c>
      <c r="L3" s="279" t="s">
        <v>263</v>
      </c>
      <c r="M3" s="279" t="s">
        <v>263</v>
      </c>
      <c r="N3" s="279" t="s">
        <v>263</v>
      </c>
      <c r="O3" s="279" t="s">
        <v>263</v>
      </c>
      <c r="P3" s="279" t="s">
        <v>263</v>
      </c>
      <c r="Q3" s="279" t="s">
        <v>263</v>
      </c>
      <c r="R3" s="279" t="s">
        <v>263</v>
      </c>
      <c r="S3" s="279" t="s">
        <v>263</v>
      </c>
      <c r="T3" s="279" t="s">
        <v>263</v>
      </c>
      <c r="U3" s="279" t="s">
        <v>263</v>
      </c>
      <c r="V3" s="279" t="s">
        <v>263</v>
      </c>
      <c r="W3" s="279" t="s">
        <v>263</v>
      </c>
      <c r="X3" s="279" t="s">
        <v>263</v>
      </c>
      <c r="Y3" s="279" t="s">
        <v>263</v>
      </c>
      <c r="Z3" s="279" t="s">
        <v>263</v>
      </c>
      <c r="AA3" s="279" t="s">
        <v>263</v>
      </c>
      <c r="AB3" s="279" t="s">
        <v>263</v>
      </c>
      <c r="AC3" s="279" t="s">
        <v>263</v>
      </c>
      <c r="AD3" s="279" t="s">
        <v>263</v>
      </c>
      <c r="AE3" s="279" t="s">
        <v>263</v>
      </c>
      <c r="AF3" s="279" t="s">
        <v>263</v>
      </c>
      <c r="AG3" s="279" t="s">
        <v>263</v>
      </c>
      <c r="AH3" s="279" t="s">
        <v>263</v>
      </c>
      <c r="AI3" s="279" t="s">
        <v>263</v>
      </c>
      <c r="AJ3" s="279" t="s">
        <v>263</v>
      </c>
      <c r="AK3" s="279" t="s">
        <v>263</v>
      </c>
      <c r="AL3" s="279" t="s">
        <v>263</v>
      </c>
      <c r="AM3" s="279" t="s">
        <v>263</v>
      </c>
      <c r="AN3" s="279" t="s">
        <v>263</v>
      </c>
      <c r="AO3" s="279" t="s">
        <v>263</v>
      </c>
      <c r="AP3" s="279" t="s">
        <v>263</v>
      </c>
      <c r="AQ3" s="279" t="s">
        <v>263</v>
      </c>
      <c r="AR3" s="279" t="s">
        <v>263</v>
      </c>
      <c r="AS3" s="279" t="s">
        <v>263</v>
      </c>
      <c r="AT3" s="279" t="s">
        <v>263</v>
      </c>
      <c r="AU3" s="279" t="s">
        <v>263</v>
      </c>
      <c r="AV3" s="279" t="s">
        <v>263</v>
      </c>
      <c r="AW3" s="279" t="s">
        <v>263</v>
      </c>
      <c r="AX3" s="279" t="s">
        <v>263</v>
      </c>
      <c r="AY3" s="279" t="s">
        <v>263</v>
      </c>
      <c r="AZ3" s="279" t="s">
        <v>263</v>
      </c>
      <c r="BA3" s="279" t="s">
        <v>263</v>
      </c>
      <c r="BB3" s="279" t="s">
        <v>263</v>
      </c>
      <c r="BC3" s="279" t="s">
        <v>263</v>
      </c>
      <c r="BD3" s="279" t="s">
        <v>263</v>
      </c>
      <c r="BE3" s="279" t="s">
        <v>263</v>
      </c>
      <c r="BF3" s="279" t="s">
        <v>263</v>
      </c>
      <c r="BG3" s="279" t="s">
        <v>263</v>
      </c>
      <c r="BH3" s="279" t="s">
        <v>263</v>
      </c>
      <c r="BI3" s="279" t="s">
        <v>263</v>
      </c>
      <c r="BJ3" s="279" t="s">
        <v>263</v>
      </c>
      <c r="BK3" s="279" t="s">
        <v>263</v>
      </c>
      <c r="BL3" s="279" t="s">
        <v>263</v>
      </c>
      <c r="BM3" s="279" t="s">
        <v>263</v>
      </c>
      <c r="BN3" s="279" t="s">
        <v>263</v>
      </c>
      <c r="BO3" s="279" t="s">
        <v>263</v>
      </c>
      <c r="BP3" s="279" t="s">
        <v>263</v>
      </c>
      <c r="BQ3" s="279" t="s">
        <v>263</v>
      </c>
      <c r="BR3" s="279" t="s">
        <v>263</v>
      </c>
      <c r="BS3" s="279" t="s">
        <v>263</v>
      </c>
      <c r="BT3" s="279" t="s">
        <v>263</v>
      </c>
      <c r="BU3" s="279" t="s">
        <v>263</v>
      </c>
      <c r="BV3" s="279" t="s">
        <v>263</v>
      </c>
      <c r="BW3" s="279" t="s">
        <v>263</v>
      </c>
      <c r="BX3" s="279" t="s">
        <v>263</v>
      </c>
      <c r="BY3" s="279" t="s">
        <v>263</v>
      </c>
      <c r="BZ3" s="279" t="s">
        <v>263</v>
      </c>
      <c r="CA3" s="279" t="s">
        <v>263</v>
      </c>
      <c r="CB3" s="279" t="s">
        <v>264</v>
      </c>
      <c r="CC3" s="279" t="s">
        <v>264</v>
      </c>
      <c r="CD3" s="279" t="s">
        <v>264</v>
      </c>
      <c r="CE3" s="279" t="s">
        <v>264</v>
      </c>
      <c r="CF3" s="279" t="s">
        <v>264</v>
      </c>
      <c r="CG3" s="280" t="s">
        <v>264</v>
      </c>
    </row>
    <row r="4" spans="1:85" s="246" customFormat="1" ht="26.25" customHeight="1" x14ac:dyDescent="0.35">
      <c r="A4" s="88"/>
      <c r="B4" s="101" t="s">
        <v>276</v>
      </c>
      <c r="C4" s="101"/>
      <c r="D4" s="390">
        <f>SUM(D5:D6)</f>
        <v>0</v>
      </c>
      <c r="E4" s="390">
        <f t="shared" ref="E4:BP4" si="0">SUM(E5:E6)</f>
        <v>0</v>
      </c>
      <c r="F4" s="390">
        <f t="shared" si="0"/>
        <v>0</v>
      </c>
      <c r="G4" s="390">
        <f t="shared" si="0"/>
        <v>0</v>
      </c>
      <c r="H4" s="390">
        <f t="shared" si="0"/>
        <v>0</v>
      </c>
      <c r="I4" s="390">
        <f t="shared" si="0"/>
        <v>0</v>
      </c>
      <c r="J4" s="390">
        <f t="shared" si="0"/>
        <v>0</v>
      </c>
      <c r="K4" s="390">
        <f t="shared" si="0"/>
        <v>0</v>
      </c>
      <c r="L4" s="390">
        <f t="shared" si="0"/>
        <v>0</v>
      </c>
      <c r="M4" s="390">
        <f t="shared" si="0"/>
        <v>0</v>
      </c>
      <c r="N4" s="390">
        <f t="shared" si="0"/>
        <v>0</v>
      </c>
      <c r="O4" s="390">
        <f t="shared" si="0"/>
        <v>0</v>
      </c>
      <c r="P4" s="390">
        <f t="shared" si="0"/>
        <v>0</v>
      </c>
      <c r="Q4" s="390">
        <f t="shared" si="0"/>
        <v>0</v>
      </c>
      <c r="R4" s="390">
        <f t="shared" si="0"/>
        <v>0</v>
      </c>
      <c r="S4" s="390">
        <f t="shared" si="0"/>
        <v>0</v>
      </c>
      <c r="T4" s="390">
        <f t="shared" si="0"/>
        <v>0</v>
      </c>
      <c r="U4" s="390">
        <f t="shared" si="0"/>
        <v>0</v>
      </c>
      <c r="V4" s="390">
        <f t="shared" si="0"/>
        <v>0</v>
      </c>
      <c r="W4" s="390">
        <f t="shared" si="0"/>
        <v>0</v>
      </c>
      <c r="X4" s="390">
        <f t="shared" si="0"/>
        <v>0</v>
      </c>
      <c r="Y4" s="390">
        <f t="shared" si="0"/>
        <v>0</v>
      </c>
      <c r="Z4" s="390">
        <f t="shared" si="0"/>
        <v>0</v>
      </c>
      <c r="AA4" s="390">
        <f t="shared" si="0"/>
        <v>0</v>
      </c>
      <c r="AB4" s="390">
        <f t="shared" si="0"/>
        <v>0</v>
      </c>
      <c r="AC4" s="390">
        <f t="shared" si="0"/>
        <v>0</v>
      </c>
      <c r="AD4" s="390">
        <f t="shared" si="0"/>
        <v>0</v>
      </c>
      <c r="AE4" s="390">
        <f t="shared" si="0"/>
        <v>0</v>
      </c>
      <c r="AF4" s="390">
        <v>1.9</v>
      </c>
      <c r="AG4" s="390">
        <v>2.9</v>
      </c>
      <c r="AH4" s="390">
        <f t="shared" si="0"/>
        <v>4</v>
      </c>
      <c r="AI4" s="390">
        <f t="shared" si="0"/>
        <v>4</v>
      </c>
      <c r="AJ4" s="390">
        <f t="shared" si="0"/>
        <v>5</v>
      </c>
      <c r="AK4" s="390">
        <f t="shared" si="0"/>
        <v>6</v>
      </c>
      <c r="AL4" s="390">
        <f t="shared" si="0"/>
        <v>8</v>
      </c>
      <c r="AM4" s="390">
        <f t="shared" si="0"/>
        <v>10</v>
      </c>
      <c r="AN4" s="390">
        <f t="shared" si="0"/>
        <v>11</v>
      </c>
      <c r="AO4" s="390">
        <f t="shared" si="0"/>
        <v>13</v>
      </c>
      <c r="AP4" s="390">
        <f t="shared" si="0"/>
        <v>104</v>
      </c>
      <c r="AQ4" s="390">
        <f t="shared" si="0"/>
        <v>183.72300000000001</v>
      </c>
      <c r="AR4" s="390">
        <f t="shared" si="0"/>
        <v>173.41800000000001</v>
      </c>
      <c r="AS4" s="390">
        <f t="shared" si="0"/>
        <v>183.63200000000001</v>
      </c>
      <c r="AT4" s="390">
        <f t="shared" si="0"/>
        <v>208.02</v>
      </c>
      <c r="AU4" s="390">
        <f t="shared" si="0"/>
        <v>284.64699999999999</v>
      </c>
      <c r="AV4" s="390">
        <f t="shared" si="0"/>
        <v>345.29700000000008</v>
      </c>
      <c r="AW4" s="390">
        <f t="shared" si="0"/>
        <v>441.74999999999994</v>
      </c>
      <c r="AX4" s="390">
        <f t="shared" si="0"/>
        <v>526.322</v>
      </c>
      <c r="AY4" s="390">
        <f t="shared" si="0"/>
        <v>617.35</v>
      </c>
      <c r="AZ4" s="390">
        <f t="shared" si="0"/>
        <v>736.40099999999995</v>
      </c>
      <c r="BA4" s="390">
        <f t="shared" si="0"/>
        <v>745.90700000000004</v>
      </c>
      <c r="BB4" s="390">
        <f t="shared" si="0"/>
        <v>782.37199999999996</v>
      </c>
      <c r="BC4" s="390">
        <f t="shared" si="0"/>
        <v>834.52800000000002</v>
      </c>
      <c r="BD4" s="390">
        <f t="shared" si="0"/>
        <v>867.01099999999997</v>
      </c>
      <c r="BE4" s="390">
        <f t="shared" si="0"/>
        <v>931.78101869</v>
      </c>
      <c r="BF4" s="390">
        <f t="shared" si="0"/>
        <v>993.10799999999995</v>
      </c>
      <c r="BG4" s="390">
        <f t="shared" si="0"/>
        <v>1053.6691153298639</v>
      </c>
      <c r="BH4" s="390">
        <f t="shared" si="0"/>
        <v>1096.0409999999999</v>
      </c>
      <c r="BI4" s="390">
        <f t="shared" si="0"/>
        <v>1149.1385723000005</v>
      </c>
      <c r="BJ4" s="390">
        <f t="shared" si="0"/>
        <v>1181.2635561100005</v>
      </c>
      <c r="BK4" s="390">
        <f t="shared" si="0"/>
        <v>1279.8853888127105</v>
      </c>
      <c r="BL4" s="390">
        <f t="shared" si="0"/>
        <v>1362.9964772500002</v>
      </c>
      <c r="BM4" s="390">
        <f t="shared" si="0"/>
        <v>1494.8980367000006</v>
      </c>
      <c r="BN4" s="390">
        <f t="shared" si="0"/>
        <v>1572.0826307400002</v>
      </c>
      <c r="BO4" s="390">
        <f t="shared" si="0"/>
        <v>1732.9771967700003</v>
      </c>
      <c r="BP4" s="390">
        <f t="shared" si="0"/>
        <v>1927.2231981999998</v>
      </c>
      <c r="BQ4" s="390">
        <f t="shared" ref="BQ4:CG4" si="1">SUM(BQ5:BQ6)</f>
        <v>2088.2668163797011</v>
      </c>
      <c r="BR4" s="390">
        <f t="shared" si="1"/>
        <v>2319.2115774999988</v>
      </c>
      <c r="BS4" s="390">
        <f t="shared" si="1"/>
        <v>2545.4439678199992</v>
      </c>
      <c r="BT4" s="390">
        <f t="shared" si="1"/>
        <v>2666.973573598962</v>
      </c>
      <c r="BU4" s="390">
        <f t="shared" si="1"/>
        <v>2830.0153530399994</v>
      </c>
      <c r="BV4" s="390">
        <f t="shared" si="1"/>
        <v>2885.0112320200001</v>
      </c>
      <c r="BW4" s="390">
        <f t="shared" si="1"/>
        <v>2940.7993120999995</v>
      </c>
      <c r="BX4" s="391">
        <f t="shared" si="1"/>
        <v>3038.5844548800005</v>
      </c>
      <c r="BY4" s="391">
        <f t="shared" si="1"/>
        <v>3074.7655140199995</v>
      </c>
      <c r="BZ4" s="391">
        <f t="shared" si="1"/>
        <v>3249.8153584200004</v>
      </c>
      <c r="CA4" s="391">
        <f t="shared" si="1"/>
        <v>3737.83555217</v>
      </c>
      <c r="CB4" s="391">
        <f t="shared" si="1"/>
        <v>4227.4966266258116</v>
      </c>
      <c r="CC4" s="391">
        <f t="shared" si="1"/>
        <v>4465.17929833778</v>
      </c>
      <c r="CD4" s="391">
        <f t="shared" si="1"/>
        <v>4781.3810436751355</v>
      </c>
      <c r="CE4" s="391">
        <f t="shared" si="1"/>
        <v>4885.2265610970735</v>
      </c>
      <c r="CF4" s="391">
        <f t="shared" si="1"/>
        <v>4957.9318264459298</v>
      </c>
      <c r="CG4" s="392">
        <f t="shared" si="1"/>
        <v>5117.717133124559</v>
      </c>
    </row>
    <row r="5" spans="1:85" x14ac:dyDescent="0.35">
      <c r="B5" s="56" t="s">
        <v>568</v>
      </c>
      <c r="C5" s="56"/>
      <c r="D5" s="394">
        <v>0</v>
      </c>
      <c r="E5" s="394">
        <v>0</v>
      </c>
      <c r="F5" s="394">
        <v>0</v>
      </c>
      <c r="G5" s="394">
        <v>0</v>
      </c>
      <c r="H5" s="394">
        <v>0</v>
      </c>
      <c r="I5" s="394">
        <v>0</v>
      </c>
      <c r="J5" s="394">
        <v>0</v>
      </c>
      <c r="K5" s="394">
        <v>0</v>
      </c>
      <c r="L5" s="394">
        <v>0</v>
      </c>
      <c r="M5" s="394">
        <v>0</v>
      </c>
      <c r="N5" s="394">
        <v>0</v>
      </c>
      <c r="O5" s="394">
        <v>0</v>
      </c>
      <c r="P5" s="394">
        <v>0</v>
      </c>
      <c r="Q5" s="394">
        <v>0</v>
      </c>
      <c r="R5" s="394">
        <v>0</v>
      </c>
      <c r="S5" s="394">
        <v>0</v>
      </c>
      <c r="T5" s="394">
        <v>0</v>
      </c>
      <c r="U5" s="394">
        <v>0</v>
      </c>
      <c r="V5" s="394">
        <v>0</v>
      </c>
      <c r="W5" s="394">
        <v>0</v>
      </c>
      <c r="X5" s="394">
        <v>0</v>
      </c>
      <c r="Y5" s="394">
        <v>0</v>
      </c>
      <c r="Z5" s="394">
        <v>0</v>
      </c>
      <c r="AA5" s="394">
        <v>0</v>
      </c>
      <c r="AB5" s="394">
        <v>0</v>
      </c>
      <c r="AC5" s="394">
        <v>0</v>
      </c>
      <c r="AD5" s="394">
        <v>0</v>
      </c>
      <c r="AE5" s="394">
        <v>0</v>
      </c>
      <c r="AF5" s="394">
        <v>1.9</v>
      </c>
      <c r="AG5" s="394">
        <v>2.9</v>
      </c>
      <c r="AH5" s="394">
        <v>4</v>
      </c>
      <c r="AI5" s="394">
        <v>4</v>
      </c>
      <c r="AJ5" s="394">
        <v>5</v>
      </c>
      <c r="AK5" s="394">
        <v>6</v>
      </c>
      <c r="AL5" s="394">
        <v>8</v>
      </c>
      <c r="AM5" s="394">
        <v>10</v>
      </c>
      <c r="AN5" s="394">
        <v>11</v>
      </c>
      <c r="AO5" s="394">
        <v>13</v>
      </c>
      <c r="AP5" s="394">
        <v>104</v>
      </c>
      <c r="AQ5" s="394">
        <v>183.72300000000001</v>
      </c>
      <c r="AR5" s="394">
        <v>173.41800000000001</v>
      </c>
      <c r="AS5" s="394">
        <v>183.63200000000001</v>
      </c>
      <c r="AT5" s="394">
        <v>208.02</v>
      </c>
      <c r="AU5" s="394">
        <v>269.96832117263904</v>
      </c>
      <c r="AV5" s="394">
        <v>327.97337600551521</v>
      </c>
      <c r="AW5" s="394">
        <v>419.73289899962754</v>
      </c>
      <c r="AX5" s="394">
        <v>500.04761254962028</v>
      </c>
      <c r="AY5" s="394">
        <v>586.19055781453687</v>
      </c>
      <c r="AZ5" s="394">
        <v>699.84472339379818</v>
      </c>
      <c r="BA5" s="394">
        <v>709.21133412100005</v>
      </c>
      <c r="BB5" s="394">
        <v>743.95880802719989</v>
      </c>
      <c r="BC5" s="394">
        <v>796.16035103942988</v>
      </c>
      <c r="BD5" s="394">
        <v>809.72477850657356</v>
      </c>
      <c r="BE5" s="394">
        <v>870.53092037570082</v>
      </c>
      <c r="BF5" s="394">
        <v>947.298</v>
      </c>
      <c r="BG5" s="394">
        <v>1017.4757964240732</v>
      </c>
      <c r="BH5" s="394">
        <v>1057.6289999999999</v>
      </c>
      <c r="BI5" s="394">
        <v>1113.5155272727516</v>
      </c>
      <c r="BJ5" s="394">
        <v>1142.0356692484781</v>
      </c>
      <c r="BK5" s="394">
        <v>1235.597033053456</v>
      </c>
      <c r="BL5" s="394">
        <v>1316.2793594178083</v>
      </c>
      <c r="BM5" s="394">
        <v>1446.1896739375136</v>
      </c>
      <c r="BN5" s="394">
        <v>1526.3989427992453</v>
      </c>
      <c r="BO5" s="394">
        <v>1691.4195913635774</v>
      </c>
      <c r="BP5" s="394">
        <v>1882.2267307552024</v>
      </c>
      <c r="BQ5" s="394">
        <v>2041.8053091705644</v>
      </c>
      <c r="BR5" s="394">
        <v>2274.4593787053836</v>
      </c>
      <c r="BS5" s="394">
        <v>2503.5602726161615</v>
      </c>
      <c r="BT5" s="394">
        <v>2626.7182223174623</v>
      </c>
      <c r="BU5" s="394">
        <v>2791.2308667358793</v>
      </c>
      <c r="BV5" s="394">
        <v>2855.414544307062</v>
      </c>
      <c r="BW5" s="394">
        <v>2913.4681466665274</v>
      </c>
      <c r="BX5" s="395">
        <v>3011.1487865259865</v>
      </c>
      <c r="BY5" s="395">
        <v>3044.3763376680545</v>
      </c>
      <c r="BZ5" s="395">
        <v>3219.2238696424706</v>
      </c>
      <c r="CA5" s="395">
        <v>3705.0208703008252</v>
      </c>
      <c r="CB5" s="395">
        <v>4188.9213294144793</v>
      </c>
      <c r="CC5" s="395">
        <v>4423.3749140044247</v>
      </c>
      <c r="CD5" s="395">
        <v>4739.2945725266809</v>
      </c>
      <c r="CE5" s="395">
        <v>4846.1778752055043</v>
      </c>
      <c r="CF5" s="395">
        <v>4918.7850710293142</v>
      </c>
      <c r="CG5" s="396">
        <v>5075.9215647204719</v>
      </c>
    </row>
    <row r="6" spans="1:85" x14ac:dyDescent="0.35">
      <c r="B6" s="56" t="s">
        <v>567</v>
      </c>
      <c r="C6" s="56"/>
      <c r="D6" s="394">
        <v>0</v>
      </c>
      <c r="E6" s="394">
        <v>0</v>
      </c>
      <c r="F6" s="394">
        <v>0</v>
      </c>
      <c r="G6" s="394">
        <v>0</v>
      </c>
      <c r="H6" s="394">
        <v>0</v>
      </c>
      <c r="I6" s="394">
        <v>0</v>
      </c>
      <c r="J6" s="394">
        <v>0</v>
      </c>
      <c r="K6" s="394">
        <v>0</v>
      </c>
      <c r="L6" s="394">
        <v>0</v>
      </c>
      <c r="M6" s="394">
        <v>0</v>
      </c>
      <c r="N6" s="394">
        <v>0</v>
      </c>
      <c r="O6" s="394">
        <v>0</v>
      </c>
      <c r="P6" s="394">
        <v>0</v>
      </c>
      <c r="Q6" s="394">
        <v>0</v>
      </c>
      <c r="R6" s="394">
        <v>0</v>
      </c>
      <c r="S6" s="394">
        <v>0</v>
      </c>
      <c r="T6" s="394">
        <v>0</v>
      </c>
      <c r="U6" s="394">
        <v>0</v>
      </c>
      <c r="V6" s="394">
        <v>0</v>
      </c>
      <c r="W6" s="394">
        <v>0</v>
      </c>
      <c r="X6" s="394">
        <v>0</v>
      </c>
      <c r="Y6" s="394">
        <v>0</v>
      </c>
      <c r="Z6" s="394">
        <v>0</v>
      </c>
      <c r="AA6" s="394">
        <v>0</v>
      </c>
      <c r="AB6" s="394">
        <v>0</v>
      </c>
      <c r="AC6" s="394">
        <v>0</v>
      </c>
      <c r="AD6" s="394">
        <v>0</v>
      </c>
      <c r="AE6" s="394">
        <v>0</v>
      </c>
      <c r="AF6" s="394">
        <v>0</v>
      </c>
      <c r="AG6" s="394">
        <v>0</v>
      </c>
      <c r="AH6" s="394">
        <v>0</v>
      </c>
      <c r="AI6" s="394">
        <v>0</v>
      </c>
      <c r="AJ6" s="394">
        <v>0</v>
      </c>
      <c r="AK6" s="394">
        <v>0</v>
      </c>
      <c r="AL6" s="394">
        <v>0</v>
      </c>
      <c r="AM6" s="394">
        <v>0</v>
      </c>
      <c r="AN6" s="394">
        <v>0</v>
      </c>
      <c r="AO6" s="394">
        <v>0</v>
      </c>
      <c r="AP6" s="394">
        <v>0</v>
      </c>
      <c r="AQ6" s="394">
        <v>0</v>
      </c>
      <c r="AR6" s="394">
        <v>0</v>
      </c>
      <c r="AS6" s="394">
        <v>0</v>
      </c>
      <c r="AT6" s="394">
        <v>0</v>
      </c>
      <c r="AU6" s="394">
        <v>14.67867882736096</v>
      </c>
      <c r="AV6" s="394">
        <v>17.32362399448489</v>
      </c>
      <c r="AW6" s="394">
        <v>22.017101000372413</v>
      </c>
      <c r="AX6" s="394">
        <v>26.274387450379745</v>
      </c>
      <c r="AY6" s="394">
        <v>31.159442185463192</v>
      </c>
      <c r="AZ6" s="394">
        <v>36.556276606201791</v>
      </c>
      <c r="BA6" s="394">
        <v>36.695665879000003</v>
      </c>
      <c r="BB6" s="394">
        <v>38.413191972800014</v>
      </c>
      <c r="BC6" s="394">
        <v>38.367648960570129</v>
      </c>
      <c r="BD6" s="394">
        <v>57.286221493426368</v>
      </c>
      <c r="BE6" s="394">
        <v>61.250098314299194</v>
      </c>
      <c r="BF6" s="394">
        <v>45.81</v>
      </c>
      <c r="BG6" s="394">
        <v>36.193318905790619</v>
      </c>
      <c r="BH6" s="394">
        <v>38.411999999999999</v>
      </c>
      <c r="BI6" s="394">
        <v>35.623045027248956</v>
      </c>
      <c r="BJ6" s="394">
        <v>39.227886861522336</v>
      </c>
      <c r="BK6" s="394">
        <v>44.288355759254614</v>
      </c>
      <c r="BL6" s="394">
        <v>46.717117832191811</v>
      </c>
      <c r="BM6" s="394">
        <v>48.708362762486907</v>
      </c>
      <c r="BN6" s="394">
        <v>45.683687940754801</v>
      </c>
      <c r="BO6" s="394">
        <v>41.557605406422965</v>
      </c>
      <c r="BP6" s="394">
        <v>44.996467444797425</v>
      </c>
      <c r="BQ6" s="394">
        <v>46.46150720913667</v>
      </c>
      <c r="BR6" s="394">
        <v>44.752198794615161</v>
      </c>
      <c r="BS6" s="394">
        <v>41.883695203837881</v>
      </c>
      <c r="BT6" s="394">
        <v>40.255351281499983</v>
      </c>
      <c r="BU6" s="394">
        <v>38.784486304119874</v>
      </c>
      <c r="BV6" s="394">
        <v>29.596687712938138</v>
      </c>
      <c r="BW6" s="394">
        <v>27.331165433471856</v>
      </c>
      <c r="BX6" s="395">
        <v>27.435668354013988</v>
      </c>
      <c r="BY6" s="395">
        <v>30.389176351945164</v>
      </c>
      <c r="BZ6" s="395">
        <v>30.591488777529584</v>
      </c>
      <c r="CA6" s="395">
        <v>32.814681869174684</v>
      </c>
      <c r="CB6" s="395">
        <v>38.575297211331943</v>
      </c>
      <c r="CC6" s="395">
        <v>41.804384333354932</v>
      </c>
      <c r="CD6" s="395">
        <v>42.08647114845499</v>
      </c>
      <c r="CE6" s="395">
        <v>39.048685891569107</v>
      </c>
      <c r="CF6" s="395">
        <v>39.146755416615719</v>
      </c>
      <c r="CG6" s="396">
        <v>41.795568404087135</v>
      </c>
    </row>
    <row r="7" spans="1:85" s="351" customFormat="1" ht="35.25" customHeight="1" thickBot="1" x14ac:dyDescent="0.3">
      <c r="B7" s="417" t="s">
        <v>757</v>
      </c>
      <c r="C7" s="418"/>
      <c r="D7" s="419">
        <v>0</v>
      </c>
      <c r="E7" s="419">
        <v>0</v>
      </c>
      <c r="F7" s="419">
        <v>0</v>
      </c>
      <c r="G7" s="419">
        <v>0</v>
      </c>
      <c r="H7" s="419">
        <v>0</v>
      </c>
      <c r="I7" s="419">
        <v>0</v>
      </c>
      <c r="J7" s="419">
        <v>0</v>
      </c>
      <c r="K7" s="419">
        <v>0</v>
      </c>
      <c r="L7" s="419">
        <v>0</v>
      </c>
      <c r="M7" s="419">
        <v>0</v>
      </c>
      <c r="N7" s="419">
        <v>0</v>
      </c>
      <c r="O7" s="419">
        <v>0</v>
      </c>
      <c r="P7" s="419">
        <v>0</v>
      </c>
      <c r="Q7" s="419">
        <v>0</v>
      </c>
      <c r="R7" s="419">
        <v>0</v>
      </c>
      <c r="S7" s="419">
        <v>0</v>
      </c>
      <c r="T7" s="419">
        <v>0</v>
      </c>
      <c r="U7" s="419">
        <v>0</v>
      </c>
      <c r="V7" s="419">
        <v>0</v>
      </c>
      <c r="W7" s="419">
        <v>0</v>
      </c>
      <c r="X7" s="419">
        <v>0</v>
      </c>
      <c r="Y7" s="419">
        <v>0</v>
      </c>
      <c r="Z7" s="419">
        <v>0</v>
      </c>
      <c r="AA7" s="419">
        <v>0</v>
      </c>
      <c r="AB7" s="419">
        <v>0</v>
      </c>
      <c r="AC7" s="419">
        <v>0</v>
      </c>
      <c r="AD7" s="419">
        <v>0</v>
      </c>
      <c r="AE7" s="419">
        <v>0</v>
      </c>
      <c r="AF7" s="419" t="s">
        <v>614</v>
      </c>
      <c r="AG7" s="419" t="s">
        <v>614</v>
      </c>
      <c r="AH7" s="419" t="s">
        <v>614</v>
      </c>
      <c r="AI7" s="419" t="s">
        <v>614</v>
      </c>
      <c r="AJ7" s="419" t="s">
        <v>614</v>
      </c>
      <c r="AK7" s="419" t="s">
        <v>614</v>
      </c>
      <c r="AL7" s="419" t="s">
        <v>614</v>
      </c>
      <c r="AM7" s="419" t="s">
        <v>614</v>
      </c>
      <c r="AN7" s="419" t="s">
        <v>614</v>
      </c>
      <c r="AO7" s="419" t="s">
        <v>614</v>
      </c>
      <c r="AP7" s="419" t="s">
        <v>614</v>
      </c>
      <c r="AQ7" s="419" t="s">
        <v>614</v>
      </c>
      <c r="AR7" s="419" t="s">
        <v>614</v>
      </c>
      <c r="AS7" s="419" t="s">
        <v>614</v>
      </c>
      <c r="AT7" s="419" t="s">
        <v>614</v>
      </c>
      <c r="AU7" s="419" t="s">
        <v>614</v>
      </c>
      <c r="AV7" s="419" t="s">
        <v>614</v>
      </c>
      <c r="AW7" s="419" t="s">
        <v>614</v>
      </c>
      <c r="AX7" s="419" t="s">
        <v>614</v>
      </c>
      <c r="AY7" s="419" t="s">
        <v>614</v>
      </c>
      <c r="AZ7" s="419" t="s">
        <v>614</v>
      </c>
      <c r="BA7" s="419" t="s">
        <v>614</v>
      </c>
      <c r="BB7" s="419" t="s">
        <v>614</v>
      </c>
      <c r="BC7" s="419" t="s">
        <v>614</v>
      </c>
      <c r="BD7" s="419" t="s">
        <v>614</v>
      </c>
      <c r="BE7" s="419">
        <v>1.3540926892315711E-2</v>
      </c>
      <c r="BF7" s="419">
        <v>2.1977966900388161E-2</v>
      </c>
      <c r="BG7" s="419">
        <v>0.2155242747099195</v>
      </c>
      <c r="BH7" s="419">
        <v>0.20291748990917122</v>
      </c>
      <c r="BI7" s="419">
        <v>0.23287380703620139</v>
      </c>
      <c r="BJ7" s="419">
        <v>0.26961032804237534</v>
      </c>
      <c r="BK7" s="419">
        <v>0.49867797332341446</v>
      </c>
      <c r="BL7" s="419">
        <v>0.29094543864759853</v>
      </c>
      <c r="BM7" s="419">
        <v>0.38429314039836332</v>
      </c>
      <c r="BN7" s="419">
        <v>0.45292188988213572</v>
      </c>
      <c r="BO7" s="419">
        <v>0.59714108918121755</v>
      </c>
      <c r="BP7" s="419">
        <v>0.81735531188868504</v>
      </c>
      <c r="BQ7" s="419">
        <v>1.0010264415926948</v>
      </c>
      <c r="BR7" s="419">
        <v>1.1379327421129755</v>
      </c>
      <c r="BS7" s="419">
        <v>1.24893479417634</v>
      </c>
      <c r="BT7" s="419">
        <v>1.3085639021428659</v>
      </c>
      <c r="BU7" s="419">
        <v>1.3885611654189969</v>
      </c>
      <c r="BV7" s="419">
        <v>1.6374587138644847</v>
      </c>
      <c r="BW7" s="419">
        <v>2.1295017682079083</v>
      </c>
      <c r="BX7" s="419">
        <v>2.4039912675934061</v>
      </c>
      <c r="BY7" s="419">
        <v>2.5889225438796379</v>
      </c>
      <c r="BZ7" s="419">
        <v>2.4080711163920787</v>
      </c>
      <c r="CA7" s="419">
        <v>2.5504287442789364</v>
      </c>
      <c r="CB7" s="419">
        <v>3.0085291708103532</v>
      </c>
      <c r="CC7" s="419">
        <v>3.1776777980943769</v>
      </c>
      <c r="CD7" s="419">
        <v>3.4027051035491103</v>
      </c>
      <c r="CE7" s="419">
        <v>3.4766075323420944</v>
      </c>
      <c r="CF7" s="419">
        <v>3.528348770950279</v>
      </c>
      <c r="CG7" s="420">
        <v>3.6420611635709732</v>
      </c>
    </row>
    <row r="8" spans="1:85" ht="26.25" customHeight="1" x14ac:dyDescent="0.35">
      <c r="A8" s="403"/>
      <c r="B8" s="101" t="s">
        <v>756</v>
      </c>
      <c r="D8" s="34" t="s">
        <v>296</v>
      </c>
      <c r="E8" s="34" t="s">
        <v>297</v>
      </c>
      <c r="F8" s="34" t="s">
        <v>298</v>
      </c>
      <c r="G8" s="34" t="s">
        <v>299</v>
      </c>
      <c r="H8" s="34" t="s">
        <v>300</v>
      </c>
      <c r="I8" s="34" t="s">
        <v>301</v>
      </c>
      <c r="J8" s="34" t="s">
        <v>302</v>
      </c>
      <c r="K8" s="34" t="s">
        <v>303</v>
      </c>
      <c r="L8" s="34" t="s">
        <v>304</v>
      </c>
      <c r="M8" s="34" t="s">
        <v>305</v>
      </c>
      <c r="N8" s="34" t="s">
        <v>306</v>
      </c>
      <c r="O8" s="34" t="s">
        <v>307</v>
      </c>
      <c r="P8" s="34" t="s">
        <v>308</v>
      </c>
      <c r="Q8" s="34" t="s">
        <v>309</v>
      </c>
      <c r="R8" s="34" t="s">
        <v>310</v>
      </c>
      <c r="S8" s="34" t="s">
        <v>311</v>
      </c>
      <c r="T8" s="34" t="s">
        <v>312</v>
      </c>
      <c r="U8" s="34" t="s">
        <v>313</v>
      </c>
      <c r="V8" s="34" t="s">
        <v>314</v>
      </c>
      <c r="W8" s="34" t="s">
        <v>315</v>
      </c>
      <c r="X8" s="34" t="s">
        <v>316</v>
      </c>
      <c r="Y8" s="34" t="s">
        <v>317</v>
      </c>
      <c r="Z8" s="34" t="s">
        <v>318</v>
      </c>
      <c r="AA8" s="34" t="s">
        <v>319</v>
      </c>
      <c r="AB8" s="34" t="s">
        <v>320</v>
      </c>
      <c r="AC8" s="34" t="s">
        <v>321</v>
      </c>
      <c r="AD8" s="34" t="s">
        <v>322</v>
      </c>
      <c r="AE8" s="34" t="s">
        <v>323</v>
      </c>
      <c r="AF8" s="34" t="s">
        <v>324</v>
      </c>
      <c r="AG8" s="34" t="s">
        <v>325</v>
      </c>
      <c r="AH8" s="34" t="s">
        <v>326</v>
      </c>
      <c r="AI8" s="34" t="s">
        <v>327</v>
      </c>
      <c r="AJ8" s="34" t="s">
        <v>328</v>
      </c>
      <c r="AK8" s="34" t="s">
        <v>329</v>
      </c>
      <c r="AL8" s="34" t="s">
        <v>330</v>
      </c>
      <c r="AM8" s="34" t="s">
        <v>331</v>
      </c>
      <c r="AN8" s="34" t="s">
        <v>332</v>
      </c>
      <c r="AO8" s="34" t="s">
        <v>333</v>
      </c>
      <c r="AP8" s="34" t="s">
        <v>334</v>
      </c>
      <c r="AQ8" s="34" t="s">
        <v>335</v>
      </c>
      <c r="AR8" s="34" t="s">
        <v>336</v>
      </c>
      <c r="AS8" s="34" t="s">
        <v>337</v>
      </c>
      <c r="AT8" s="34" t="s">
        <v>338</v>
      </c>
      <c r="AU8" s="34" t="s">
        <v>339</v>
      </c>
      <c r="AV8" s="34" t="s">
        <v>340</v>
      </c>
      <c r="AW8" s="34" t="s">
        <v>341</v>
      </c>
      <c r="AX8" s="34" t="s">
        <v>342</v>
      </c>
      <c r="AY8" s="34" t="s">
        <v>227</v>
      </c>
      <c r="AZ8" s="34" t="s">
        <v>228</v>
      </c>
      <c r="BA8" s="34" t="s">
        <v>229</v>
      </c>
      <c r="BB8" s="34" t="s">
        <v>230</v>
      </c>
      <c r="BC8" s="34" t="s">
        <v>231</v>
      </c>
      <c r="BD8" s="34" t="s">
        <v>232</v>
      </c>
      <c r="BE8" s="34" t="s">
        <v>233</v>
      </c>
      <c r="BF8" s="34" t="s">
        <v>234</v>
      </c>
      <c r="BG8" s="34" t="s">
        <v>235</v>
      </c>
      <c r="BH8" s="34" t="s">
        <v>236</v>
      </c>
      <c r="BI8" s="34" t="s">
        <v>237</v>
      </c>
      <c r="BJ8" s="34" t="s">
        <v>238</v>
      </c>
      <c r="BK8" s="34" t="s">
        <v>239</v>
      </c>
      <c r="BL8" s="34" t="s">
        <v>240</v>
      </c>
      <c r="BM8" s="34" t="s">
        <v>241</v>
      </c>
      <c r="BN8" s="34" t="s">
        <v>242</v>
      </c>
      <c r="BO8" s="34" t="s">
        <v>243</v>
      </c>
      <c r="BP8" s="34" t="s">
        <v>244</v>
      </c>
      <c r="BQ8" s="34" t="s">
        <v>245</v>
      </c>
      <c r="BR8" s="34" t="s">
        <v>246</v>
      </c>
      <c r="BS8" s="34" t="s">
        <v>247</v>
      </c>
      <c r="BT8" s="34" t="s">
        <v>248</v>
      </c>
      <c r="BU8" s="34" t="s">
        <v>249</v>
      </c>
      <c r="BV8" s="34" t="s">
        <v>250</v>
      </c>
      <c r="BW8" s="34" t="s">
        <v>251</v>
      </c>
      <c r="BX8" s="34" t="s">
        <v>252</v>
      </c>
      <c r="BY8" s="34" t="s">
        <v>253</v>
      </c>
      <c r="BZ8" s="34" t="s">
        <v>254</v>
      </c>
      <c r="CA8" s="34" t="s">
        <v>255</v>
      </c>
      <c r="CB8" s="34" t="s">
        <v>256</v>
      </c>
      <c r="CC8" s="34" t="s">
        <v>257</v>
      </c>
      <c r="CD8" s="34" t="s">
        <v>258</v>
      </c>
      <c r="CE8" s="34" t="s">
        <v>259</v>
      </c>
      <c r="CF8" s="34" t="s">
        <v>260</v>
      </c>
      <c r="CG8" s="35" t="s">
        <v>261</v>
      </c>
    </row>
    <row r="9" spans="1:85" x14ac:dyDescent="0.35">
      <c r="A9" s="403"/>
      <c r="B9" s="377" t="s">
        <v>460</v>
      </c>
      <c r="C9" s="404"/>
      <c r="D9" s="279" t="s">
        <v>263</v>
      </c>
      <c r="E9" s="279" t="s">
        <v>263</v>
      </c>
      <c r="F9" s="279" t="s">
        <v>263</v>
      </c>
      <c r="G9" s="279" t="s">
        <v>263</v>
      </c>
      <c r="H9" s="279" t="s">
        <v>263</v>
      </c>
      <c r="I9" s="279" t="s">
        <v>263</v>
      </c>
      <c r="J9" s="279" t="s">
        <v>263</v>
      </c>
      <c r="K9" s="279" t="s">
        <v>263</v>
      </c>
      <c r="L9" s="279" t="s">
        <v>263</v>
      </c>
      <c r="M9" s="279" t="s">
        <v>263</v>
      </c>
      <c r="N9" s="279" t="s">
        <v>263</v>
      </c>
      <c r="O9" s="279" t="s">
        <v>263</v>
      </c>
      <c r="P9" s="279" t="s">
        <v>263</v>
      </c>
      <c r="Q9" s="279" t="s">
        <v>263</v>
      </c>
      <c r="R9" s="279" t="s">
        <v>263</v>
      </c>
      <c r="S9" s="279" t="s">
        <v>263</v>
      </c>
      <c r="T9" s="279" t="s">
        <v>263</v>
      </c>
      <c r="U9" s="279" t="s">
        <v>263</v>
      </c>
      <c r="V9" s="279" t="s">
        <v>263</v>
      </c>
      <c r="W9" s="279" t="s">
        <v>263</v>
      </c>
      <c r="X9" s="279" t="s">
        <v>263</v>
      </c>
      <c r="Y9" s="279" t="s">
        <v>263</v>
      </c>
      <c r="Z9" s="279" t="s">
        <v>263</v>
      </c>
      <c r="AA9" s="279" t="s">
        <v>263</v>
      </c>
      <c r="AB9" s="279" t="s">
        <v>263</v>
      </c>
      <c r="AC9" s="279" t="s">
        <v>263</v>
      </c>
      <c r="AD9" s="279" t="s">
        <v>263</v>
      </c>
      <c r="AE9" s="279" t="s">
        <v>263</v>
      </c>
      <c r="AF9" s="279" t="s">
        <v>263</v>
      </c>
      <c r="AG9" s="279" t="s">
        <v>263</v>
      </c>
      <c r="AH9" s="279" t="s">
        <v>263</v>
      </c>
      <c r="AI9" s="279" t="s">
        <v>263</v>
      </c>
      <c r="AJ9" s="279" t="s">
        <v>263</v>
      </c>
      <c r="AK9" s="279" t="s">
        <v>263</v>
      </c>
      <c r="AL9" s="279" t="s">
        <v>263</v>
      </c>
      <c r="AM9" s="279" t="s">
        <v>263</v>
      </c>
      <c r="AN9" s="279" t="s">
        <v>263</v>
      </c>
      <c r="AO9" s="279" t="s">
        <v>263</v>
      </c>
      <c r="AP9" s="279" t="s">
        <v>263</v>
      </c>
      <c r="AQ9" s="279" t="s">
        <v>263</v>
      </c>
      <c r="AR9" s="279" t="s">
        <v>263</v>
      </c>
      <c r="AS9" s="279" t="s">
        <v>263</v>
      </c>
      <c r="AT9" s="279" t="s">
        <v>263</v>
      </c>
      <c r="AU9" s="279" t="s">
        <v>263</v>
      </c>
      <c r="AV9" s="279" t="s">
        <v>263</v>
      </c>
      <c r="AW9" s="279" t="s">
        <v>263</v>
      </c>
      <c r="AX9" s="279" t="s">
        <v>263</v>
      </c>
      <c r="AY9" s="279" t="s">
        <v>263</v>
      </c>
      <c r="AZ9" s="279" t="s">
        <v>263</v>
      </c>
      <c r="BA9" s="279" t="s">
        <v>263</v>
      </c>
      <c r="BB9" s="279" t="s">
        <v>263</v>
      </c>
      <c r="BC9" s="279" t="s">
        <v>263</v>
      </c>
      <c r="BD9" s="279" t="s">
        <v>263</v>
      </c>
      <c r="BE9" s="279" t="s">
        <v>263</v>
      </c>
      <c r="BF9" s="279" t="s">
        <v>263</v>
      </c>
      <c r="BG9" s="279" t="s">
        <v>263</v>
      </c>
      <c r="BH9" s="279" t="s">
        <v>263</v>
      </c>
      <c r="BI9" s="279" t="s">
        <v>263</v>
      </c>
      <c r="BJ9" s="279" t="s">
        <v>263</v>
      </c>
      <c r="BK9" s="279" t="s">
        <v>263</v>
      </c>
      <c r="BL9" s="279" t="s">
        <v>263</v>
      </c>
      <c r="BM9" s="279" t="s">
        <v>263</v>
      </c>
      <c r="BN9" s="279" t="s">
        <v>263</v>
      </c>
      <c r="BO9" s="279" t="s">
        <v>263</v>
      </c>
      <c r="BP9" s="279" t="s">
        <v>263</v>
      </c>
      <c r="BQ9" s="279" t="s">
        <v>263</v>
      </c>
      <c r="BR9" s="279" t="s">
        <v>263</v>
      </c>
      <c r="BS9" s="279" t="s">
        <v>263</v>
      </c>
      <c r="BT9" s="279" t="s">
        <v>263</v>
      </c>
      <c r="BU9" s="279" t="s">
        <v>263</v>
      </c>
      <c r="BV9" s="279" t="s">
        <v>263</v>
      </c>
      <c r="BW9" s="279" t="s">
        <v>263</v>
      </c>
      <c r="BX9" s="279" t="s">
        <v>263</v>
      </c>
      <c r="BY9" s="279" t="s">
        <v>263</v>
      </c>
      <c r="BZ9" s="279" t="s">
        <v>263</v>
      </c>
      <c r="CA9" s="279" t="s">
        <v>263</v>
      </c>
      <c r="CB9" s="279" t="s">
        <v>264</v>
      </c>
      <c r="CC9" s="279" t="s">
        <v>264</v>
      </c>
      <c r="CD9" s="279" t="s">
        <v>264</v>
      </c>
      <c r="CE9" s="279" t="s">
        <v>264</v>
      </c>
      <c r="CF9" s="279" t="s">
        <v>264</v>
      </c>
      <c r="CG9" s="280" t="s">
        <v>264</v>
      </c>
    </row>
    <row r="10" spans="1:85" s="246" customFormat="1" ht="26.25" customHeight="1" x14ac:dyDescent="0.35">
      <c r="A10" s="393"/>
      <c r="B10" s="101" t="s">
        <v>276</v>
      </c>
      <c r="C10" s="101"/>
      <c r="D10" s="390">
        <v>0</v>
      </c>
      <c r="E10" s="390">
        <v>0</v>
      </c>
      <c r="F10" s="390">
        <v>0</v>
      </c>
      <c r="G10" s="390">
        <v>0</v>
      </c>
      <c r="H10" s="390">
        <v>0</v>
      </c>
      <c r="I10" s="390">
        <v>0</v>
      </c>
      <c r="J10" s="390">
        <v>0</v>
      </c>
      <c r="K10" s="390">
        <v>0</v>
      </c>
      <c r="L10" s="390">
        <v>0</v>
      </c>
      <c r="M10" s="390">
        <v>0</v>
      </c>
      <c r="N10" s="390">
        <v>0</v>
      </c>
      <c r="O10" s="390">
        <v>0</v>
      </c>
      <c r="P10" s="390">
        <v>0</v>
      </c>
      <c r="Q10" s="390">
        <v>0</v>
      </c>
      <c r="R10" s="390">
        <v>0</v>
      </c>
      <c r="S10" s="390">
        <v>0</v>
      </c>
      <c r="T10" s="390">
        <v>0</v>
      </c>
      <c r="U10" s="390">
        <v>0</v>
      </c>
      <c r="V10" s="390">
        <v>0</v>
      </c>
      <c r="W10" s="390">
        <v>0</v>
      </c>
      <c r="X10" s="390">
        <v>0</v>
      </c>
      <c r="Y10" s="390">
        <v>0</v>
      </c>
      <c r="Z10" s="390">
        <v>0</v>
      </c>
      <c r="AA10" s="390">
        <v>0</v>
      </c>
      <c r="AB10" s="390">
        <v>0</v>
      </c>
      <c r="AC10" s="390">
        <v>0</v>
      </c>
      <c r="AD10" s="390">
        <v>0</v>
      </c>
      <c r="AE10" s="390">
        <v>0</v>
      </c>
      <c r="AF10" s="390">
        <v>15.106265623102171</v>
      </c>
      <c r="AG10" s="390">
        <v>20.271209784076671</v>
      </c>
      <c r="AH10" s="390">
        <f>SUM(AH11:AH12)</f>
        <v>25.130758459224673</v>
      </c>
      <c r="AI10" s="390">
        <f t="shared" ref="AI10:CG10" si="2">SUM(AI11:AI12)</f>
        <v>21.502358999939428</v>
      </c>
      <c r="AJ10" s="390">
        <f t="shared" si="2"/>
        <v>22.569856684003177</v>
      </c>
      <c r="AK10" s="390">
        <f t="shared" si="2"/>
        <v>24.502265551995507</v>
      </c>
      <c r="AL10" s="390">
        <f t="shared" si="2"/>
        <v>30.426425543975711</v>
      </c>
      <c r="AM10" s="390">
        <f t="shared" si="2"/>
        <v>36.304893940797896</v>
      </c>
      <c r="AN10" s="390">
        <f t="shared" si="2"/>
        <v>37.731007360517005</v>
      </c>
      <c r="AO10" s="390">
        <f t="shared" si="2"/>
        <v>42.289413713952968</v>
      </c>
      <c r="AP10" s="390">
        <f t="shared" si="2"/>
        <v>325.14209672259716</v>
      </c>
      <c r="AQ10" s="390">
        <f t="shared" si="2"/>
        <v>542.77159405776251</v>
      </c>
      <c r="AR10" s="390">
        <f t="shared" si="2"/>
        <v>479.66175127155412</v>
      </c>
      <c r="AS10" s="390">
        <f t="shared" si="2"/>
        <v>469.97905499534977</v>
      </c>
      <c r="AT10" s="390">
        <f t="shared" si="2"/>
        <v>491.15328298337465</v>
      </c>
      <c r="AU10" s="390">
        <f t="shared" si="2"/>
        <v>633.8470193012663</v>
      </c>
      <c r="AV10" s="390">
        <f t="shared" si="2"/>
        <v>748.26038307622639</v>
      </c>
      <c r="AW10" s="390">
        <f t="shared" si="2"/>
        <v>930.73683956068919</v>
      </c>
      <c r="AX10" s="390">
        <f t="shared" si="2"/>
        <v>1090.8709233190741</v>
      </c>
      <c r="AY10" s="390">
        <f t="shared" si="2"/>
        <v>1240.2487087502716</v>
      </c>
      <c r="AZ10" s="390">
        <f t="shared" si="2"/>
        <v>1430.8733827108765</v>
      </c>
      <c r="BA10" s="390">
        <f t="shared" si="2"/>
        <v>1449.481593118923</v>
      </c>
      <c r="BB10" s="390">
        <f t="shared" si="2"/>
        <v>1499.637374141784</v>
      </c>
      <c r="BC10" s="390">
        <f t="shared" si="2"/>
        <v>1578.7704522065187</v>
      </c>
      <c r="BD10" s="390">
        <f t="shared" si="2"/>
        <v>1624.2279341244496</v>
      </c>
      <c r="BE10" s="390">
        <f t="shared" si="2"/>
        <v>1715.6684746483809</v>
      </c>
      <c r="BF10" s="390">
        <f t="shared" si="2"/>
        <v>1788.4950799533981</v>
      </c>
      <c r="BG10" s="390">
        <f t="shared" si="2"/>
        <v>1855.5855627653825</v>
      </c>
      <c r="BH10" s="390">
        <f t="shared" si="2"/>
        <v>1874.0952105820693</v>
      </c>
      <c r="BI10" s="390">
        <f t="shared" si="2"/>
        <v>1912.6527307902343</v>
      </c>
      <c r="BJ10" s="390">
        <f t="shared" si="2"/>
        <v>1914.615683117386</v>
      </c>
      <c r="BK10" s="390">
        <f t="shared" si="2"/>
        <v>2025.3584667002644</v>
      </c>
      <c r="BL10" s="390">
        <f t="shared" si="2"/>
        <v>2081.5968064555232</v>
      </c>
      <c r="BM10" s="390">
        <f t="shared" si="2"/>
        <v>2252.7161248328257</v>
      </c>
      <c r="BN10" s="390">
        <f t="shared" si="2"/>
        <v>2325.0168875496488</v>
      </c>
      <c r="BO10" s="390">
        <f t="shared" si="2"/>
        <v>2518.4448173048522</v>
      </c>
      <c r="BP10" s="390">
        <f t="shared" si="2"/>
        <v>2749.9686935754789</v>
      </c>
      <c r="BQ10" s="390">
        <f t="shared" si="2"/>
        <v>2923.8621408264376</v>
      </c>
      <c r="BR10" s="390">
        <f t="shared" si="2"/>
        <v>3208.0193730132496</v>
      </c>
      <c r="BS10" s="390">
        <f t="shared" si="2"/>
        <v>3495.8546695196374</v>
      </c>
      <c r="BT10" s="390">
        <f t="shared" si="2"/>
        <v>3581.8664572595867</v>
      </c>
      <c r="BU10" s="390">
        <f t="shared" si="2"/>
        <v>3741.968229351749</v>
      </c>
      <c r="BV10" s="390">
        <f t="shared" si="2"/>
        <v>3736.0023802597648</v>
      </c>
      <c r="BW10" s="390">
        <f t="shared" si="2"/>
        <v>3720.101410807285</v>
      </c>
      <c r="BX10" s="391">
        <f t="shared" si="2"/>
        <v>3648.0583762143228</v>
      </c>
      <c r="BY10" s="391">
        <f t="shared" si="2"/>
        <v>3713.1908754146407</v>
      </c>
      <c r="BZ10" s="391">
        <f t="shared" si="2"/>
        <v>3665.9799949918424</v>
      </c>
      <c r="CA10" s="391">
        <f t="shared" si="2"/>
        <v>3982.5470347607411</v>
      </c>
      <c r="CB10" s="391">
        <f t="shared" si="2"/>
        <v>4339.3319698405276</v>
      </c>
      <c r="CC10" s="391">
        <f t="shared" si="2"/>
        <v>4465.17929833778</v>
      </c>
      <c r="CD10" s="391">
        <f t="shared" si="2"/>
        <v>4703.4753847204929</v>
      </c>
      <c r="CE10" s="391">
        <f t="shared" si="2"/>
        <v>4709.6972868066132</v>
      </c>
      <c r="CF10" s="391">
        <f t="shared" si="2"/>
        <v>4688.4946943732393</v>
      </c>
      <c r="CG10" s="398">
        <f t="shared" si="2"/>
        <v>4750.2394743194536</v>
      </c>
    </row>
    <row r="11" spans="1:85" x14ac:dyDescent="0.35">
      <c r="B11" s="56" t="s">
        <v>568</v>
      </c>
      <c r="C11" s="56"/>
      <c r="D11" s="394">
        <v>0</v>
      </c>
      <c r="E11" s="394">
        <v>0</v>
      </c>
      <c r="F11" s="394">
        <v>0</v>
      </c>
      <c r="G11" s="394">
        <v>0</v>
      </c>
      <c r="H11" s="394">
        <v>0</v>
      </c>
      <c r="I11" s="394">
        <v>0</v>
      </c>
      <c r="J11" s="394">
        <v>0</v>
      </c>
      <c r="K11" s="394">
        <v>0</v>
      </c>
      <c r="L11" s="394">
        <v>0</v>
      </c>
      <c r="M11" s="394">
        <v>0</v>
      </c>
      <c r="N11" s="394">
        <v>0</v>
      </c>
      <c r="O11" s="394">
        <v>0</v>
      </c>
      <c r="P11" s="394">
        <v>0</v>
      </c>
      <c r="Q11" s="394">
        <v>0</v>
      </c>
      <c r="R11" s="394">
        <v>0</v>
      </c>
      <c r="S11" s="394">
        <v>0</v>
      </c>
      <c r="T11" s="394">
        <v>0</v>
      </c>
      <c r="U11" s="394">
        <v>0</v>
      </c>
      <c r="V11" s="394">
        <v>0</v>
      </c>
      <c r="W11" s="394">
        <v>0</v>
      </c>
      <c r="X11" s="394">
        <v>0</v>
      </c>
      <c r="Y11" s="394">
        <v>0</v>
      </c>
      <c r="Z11" s="394">
        <v>0</v>
      </c>
      <c r="AA11" s="394">
        <v>0</v>
      </c>
      <c r="AB11" s="394">
        <v>0</v>
      </c>
      <c r="AC11" s="394">
        <v>0</v>
      </c>
      <c r="AD11" s="394">
        <v>0</v>
      </c>
      <c r="AE11" s="394">
        <v>0</v>
      </c>
      <c r="AF11" s="394">
        <v>15.106265623102171</v>
      </c>
      <c r="AG11" s="394">
        <v>20.271209784076671</v>
      </c>
      <c r="AH11" s="394">
        <v>25.130758459224673</v>
      </c>
      <c r="AI11" s="394">
        <v>21.502358999939428</v>
      </c>
      <c r="AJ11" s="394">
        <v>22.569856684003177</v>
      </c>
      <c r="AK11" s="394">
        <v>24.502265551995507</v>
      </c>
      <c r="AL11" s="394">
        <v>30.426425543975711</v>
      </c>
      <c r="AM11" s="394">
        <v>36.304893940797896</v>
      </c>
      <c r="AN11" s="394">
        <v>37.731007360517005</v>
      </c>
      <c r="AO11" s="394">
        <v>42.289413713952968</v>
      </c>
      <c r="AP11" s="394">
        <v>325.14209672259716</v>
      </c>
      <c r="AQ11" s="394">
        <v>542.77159405776251</v>
      </c>
      <c r="AR11" s="394">
        <v>479.66175127155412</v>
      </c>
      <c r="AS11" s="394">
        <v>469.97905499534977</v>
      </c>
      <c r="AT11" s="394">
        <v>491.15328298337465</v>
      </c>
      <c r="AU11" s="394">
        <v>601.16079101850426</v>
      </c>
      <c r="AV11" s="394">
        <v>710.72000037269356</v>
      </c>
      <c r="AW11" s="394">
        <v>884.34832342854406</v>
      </c>
      <c r="AX11" s="394">
        <v>1036.4138318472396</v>
      </c>
      <c r="AY11" s="394">
        <v>1177.6497649810979</v>
      </c>
      <c r="AZ11" s="394">
        <v>1359.8422418422051</v>
      </c>
      <c r="BA11" s="394">
        <v>1378.1728478747402</v>
      </c>
      <c r="BB11" s="394">
        <v>1426.0076195717149</v>
      </c>
      <c r="BC11" s="394">
        <v>1506.1860565965687</v>
      </c>
      <c r="BD11" s="394">
        <v>1516.9099402465592</v>
      </c>
      <c r="BE11" s="394">
        <v>1602.8899777278309</v>
      </c>
      <c r="BF11" s="394">
        <v>1705.9955334663441</v>
      </c>
      <c r="BG11" s="394">
        <v>1791.8465776769535</v>
      </c>
      <c r="BH11" s="394">
        <v>1808.4154182851767</v>
      </c>
      <c r="BI11" s="394">
        <v>1853.3609134299834</v>
      </c>
      <c r="BJ11" s="394">
        <v>1851.0343366751435</v>
      </c>
      <c r="BK11" s="394">
        <v>1955.2742254882837</v>
      </c>
      <c r="BL11" s="394">
        <v>2010.2494442946891</v>
      </c>
      <c r="BM11" s="394">
        <v>2179.3157245945044</v>
      </c>
      <c r="BN11" s="394">
        <v>2257.4534249994608</v>
      </c>
      <c r="BO11" s="394">
        <v>2458.0513302177301</v>
      </c>
      <c r="BP11" s="394">
        <v>2685.7629093620826</v>
      </c>
      <c r="BQ11" s="394">
        <v>2858.8096097662356</v>
      </c>
      <c r="BR11" s="394">
        <v>3146.1164737215763</v>
      </c>
      <c r="BS11" s="394">
        <v>3438.3325581291942</v>
      </c>
      <c r="BT11" s="394">
        <v>3527.80169489832</v>
      </c>
      <c r="BU11" s="394">
        <v>3690.6857105534514</v>
      </c>
      <c r="BV11" s="394">
        <v>3697.6755638799473</v>
      </c>
      <c r="BW11" s="394">
        <v>3685.5275768602614</v>
      </c>
      <c r="BX11" s="395">
        <v>3615.1197097951099</v>
      </c>
      <c r="BY11" s="395">
        <v>3676.4918777750195</v>
      </c>
      <c r="BZ11" s="395">
        <v>3631.4710234021563</v>
      </c>
      <c r="CA11" s="395">
        <v>3947.5840161499227</v>
      </c>
      <c r="CB11" s="395">
        <v>4299.7361912464148</v>
      </c>
      <c r="CC11" s="395">
        <v>4423.3749140044247</v>
      </c>
      <c r="CD11" s="395">
        <v>4662.0746514870771</v>
      </c>
      <c r="CE11" s="395">
        <v>4672.0516448498183</v>
      </c>
      <c r="CF11" s="395">
        <v>4651.4753561698135</v>
      </c>
      <c r="CG11" s="396">
        <v>4711.4450365417842</v>
      </c>
    </row>
    <row r="12" spans="1:85" ht="15" customHeight="1" x14ac:dyDescent="0.35">
      <c r="B12" s="56" t="s">
        <v>567</v>
      </c>
      <c r="C12" s="56"/>
      <c r="D12" s="394">
        <v>0</v>
      </c>
      <c r="E12" s="394">
        <v>0</v>
      </c>
      <c r="F12" s="394">
        <v>0</v>
      </c>
      <c r="G12" s="394">
        <v>0</v>
      </c>
      <c r="H12" s="394">
        <v>0</v>
      </c>
      <c r="I12" s="394">
        <v>0</v>
      </c>
      <c r="J12" s="394">
        <v>0</v>
      </c>
      <c r="K12" s="394">
        <v>0</v>
      </c>
      <c r="L12" s="394">
        <v>0</v>
      </c>
      <c r="M12" s="394">
        <v>0</v>
      </c>
      <c r="N12" s="394">
        <v>0</v>
      </c>
      <c r="O12" s="394">
        <v>0</v>
      </c>
      <c r="P12" s="394">
        <v>0</v>
      </c>
      <c r="Q12" s="394">
        <v>0</v>
      </c>
      <c r="R12" s="394">
        <v>0</v>
      </c>
      <c r="S12" s="394">
        <v>0</v>
      </c>
      <c r="T12" s="394">
        <v>0</v>
      </c>
      <c r="U12" s="394">
        <v>0</v>
      </c>
      <c r="V12" s="394">
        <v>0</v>
      </c>
      <c r="W12" s="394">
        <v>0</v>
      </c>
      <c r="X12" s="394">
        <v>0</v>
      </c>
      <c r="Y12" s="394">
        <v>0</v>
      </c>
      <c r="Z12" s="394">
        <v>0</v>
      </c>
      <c r="AA12" s="394">
        <v>0</v>
      </c>
      <c r="AB12" s="394">
        <v>0</v>
      </c>
      <c r="AC12" s="394">
        <v>0</v>
      </c>
      <c r="AD12" s="394">
        <v>0</v>
      </c>
      <c r="AE12" s="394">
        <v>0</v>
      </c>
      <c r="AF12" s="394">
        <v>0</v>
      </c>
      <c r="AG12" s="394">
        <v>0</v>
      </c>
      <c r="AH12" s="394">
        <v>0</v>
      </c>
      <c r="AI12" s="394">
        <v>0</v>
      </c>
      <c r="AJ12" s="394">
        <v>0</v>
      </c>
      <c r="AK12" s="394">
        <v>0</v>
      </c>
      <c r="AL12" s="394">
        <v>0</v>
      </c>
      <c r="AM12" s="394">
        <v>0</v>
      </c>
      <c r="AN12" s="394">
        <v>0</v>
      </c>
      <c r="AO12" s="394">
        <v>0</v>
      </c>
      <c r="AP12" s="394">
        <v>0</v>
      </c>
      <c r="AQ12" s="394">
        <v>0</v>
      </c>
      <c r="AR12" s="394">
        <v>0</v>
      </c>
      <c r="AS12" s="394">
        <v>0</v>
      </c>
      <c r="AT12" s="394">
        <v>0</v>
      </c>
      <c r="AU12" s="394">
        <v>32.686228282761988</v>
      </c>
      <c r="AV12" s="394">
        <v>37.540382703532806</v>
      </c>
      <c r="AW12" s="394">
        <v>46.388516132145128</v>
      </c>
      <c r="AX12" s="394">
        <v>54.457091471834438</v>
      </c>
      <c r="AY12" s="394">
        <v>62.598943769173829</v>
      </c>
      <c r="AZ12" s="394">
        <v>71.031140868671329</v>
      </c>
      <c r="BA12" s="394">
        <v>71.308745244182745</v>
      </c>
      <c r="BB12" s="394">
        <v>73.629754570069068</v>
      </c>
      <c r="BC12" s="394">
        <v>72.584395609949894</v>
      </c>
      <c r="BD12" s="394">
        <v>107.3179938778903</v>
      </c>
      <c r="BE12" s="394">
        <v>112.77849692054996</v>
      </c>
      <c r="BF12" s="394">
        <v>82.499546487053948</v>
      </c>
      <c r="BG12" s="394">
        <v>63.738985088429075</v>
      </c>
      <c r="BH12" s="394">
        <v>65.679792296892586</v>
      </c>
      <c r="BI12" s="394">
        <v>59.291817360250974</v>
      </c>
      <c r="BJ12" s="394">
        <v>63.581346442242342</v>
      </c>
      <c r="BK12" s="394">
        <v>70.084241211980725</v>
      </c>
      <c r="BL12" s="394">
        <v>71.347362160834109</v>
      </c>
      <c r="BM12" s="394">
        <v>73.400400238321481</v>
      </c>
      <c r="BN12" s="394">
        <v>67.563462550188092</v>
      </c>
      <c r="BO12" s="394">
        <v>60.393487087122068</v>
      </c>
      <c r="BP12" s="394">
        <v>64.205784213396541</v>
      </c>
      <c r="BQ12" s="394">
        <v>65.052531060201829</v>
      </c>
      <c r="BR12" s="394">
        <v>61.902899291673492</v>
      </c>
      <c r="BS12" s="394">
        <v>57.522111390443271</v>
      </c>
      <c r="BT12" s="394">
        <v>54.064762361266844</v>
      </c>
      <c r="BU12" s="394">
        <v>51.282518798297609</v>
      </c>
      <c r="BV12" s="394">
        <v>38.326816379817572</v>
      </c>
      <c r="BW12" s="394">
        <v>34.573833947023374</v>
      </c>
      <c r="BX12" s="395">
        <v>32.938666419213149</v>
      </c>
      <c r="BY12" s="395">
        <v>36.698997639621375</v>
      </c>
      <c r="BZ12" s="395">
        <v>34.508971589685963</v>
      </c>
      <c r="CA12" s="395">
        <v>34.96301861081848</v>
      </c>
      <c r="CB12" s="395">
        <v>39.595778594112438</v>
      </c>
      <c r="CC12" s="395">
        <v>41.804384333354932</v>
      </c>
      <c r="CD12" s="395">
        <v>41.400733233416169</v>
      </c>
      <c r="CE12" s="395">
        <v>37.645641956795281</v>
      </c>
      <c r="CF12" s="395">
        <v>37.019338203425633</v>
      </c>
      <c r="CG12" s="396">
        <v>38.794437777669458</v>
      </c>
    </row>
    <row r="13" spans="1:85" s="351" customFormat="1" ht="35.25" customHeight="1" thickBot="1" x14ac:dyDescent="0.3">
      <c r="B13" s="417" t="s">
        <v>758</v>
      </c>
      <c r="C13" s="418"/>
      <c r="D13" s="419">
        <v>0</v>
      </c>
      <c r="E13" s="419">
        <v>0</v>
      </c>
      <c r="F13" s="419">
        <v>0</v>
      </c>
      <c r="G13" s="419">
        <v>0</v>
      </c>
      <c r="H13" s="419">
        <v>0</v>
      </c>
      <c r="I13" s="419">
        <v>0</v>
      </c>
      <c r="J13" s="419">
        <v>0</v>
      </c>
      <c r="K13" s="419">
        <v>0</v>
      </c>
      <c r="L13" s="419">
        <v>0</v>
      </c>
      <c r="M13" s="419">
        <v>0</v>
      </c>
      <c r="N13" s="419">
        <v>0</v>
      </c>
      <c r="O13" s="419">
        <v>0</v>
      </c>
      <c r="P13" s="419">
        <v>0</v>
      </c>
      <c r="Q13" s="419">
        <v>0</v>
      </c>
      <c r="R13" s="419">
        <v>0</v>
      </c>
      <c r="S13" s="419">
        <v>0</v>
      </c>
      <c r="T13" s="419">
        <v>0</v>
      </c>
      <c r="U13" s="419">
        <v>0</v>
      </c>
      <c r="V13" s="419">
        <v>0</v>
      </c>
      <c r="W13" s="419">
        <v>0</v>
      </c>
      <c r="X13" s="419">
        <v>0</v>
      </c>
      <c r="Y13" s="419">
        <v>0</v>
      </c>
      <c r="Z13" s="419">
        <v>0</v>
      </c>
      <c r="AA13" s="419">
        <v>0</v>
      </c>
      <c r="AB13" s="419">
        <v>0</v>
      </c>
      <c r="AC13" s="419">
        <v>0</v>
      </c>
      <c r="AD13" s="419">
        <v>0</v>
      </c>
      <c r="AE13" s="419">
        <v>0</v>
      </c>
      <c r="AF13" s="419" t="s">
        <v>614</v>
      </c>
      <c r="AG13" s="419" t="s">
        <v>614</v>
      </c>
      <c r="AH13" s="419" t="s">
        <v>614</v>
      </c>
      <c r="AI13" s="419" t="s">
        <v>614</v>
      </c>
      <c r="AJ13" s="419" t="s">
        <v>614</v>
      </c>
      <c r="AK13" s="419" t="s">
        <v>614</v>
      </c>
      <c r="AL13" s="419" t="s">
        <v>614</v>
      </c>
      <c r="AM13" s="419" t="s">
        <v>614</v>
      </c>
      <c r="AN13" s="419" t="s">
        <v>614</v>
      </c>
      <c r="AO13" s="419" t="s">
        <v>614</v>
      </c>
      <c r="AP13" s="419" t="s">
        <v>614</v>
      </c>
      <c r="AQ13" s="419" t="s">
        <v>614</v>
      </c>
      <c r="AR13" s="419" t="s">
        <v>614</v>
      </c>
      <c r="AS13" s="419" t="s">
        <v>614</v>
      </c>
      <c r="AT13" s="419" t="s">
        <v>614</v>
      </c>
      <c r="AU13" s="419" t="s">
        <v>614</v>
      </c>
      <c r="AV13" s="419" t="s">
        <v>614</v>
      </c>
      <c r="AW13" s="419" t="s">
        <v>614</v>
      </c>
      <c r="AX13" s="419" t="s">
        <v>614</v>
      </c>
      <c r="AY13" s="419" t="s">
        <v>614</v>
      </c>
      <c r="AZ13" s="419" t="s">
        <v>614</v>
      </c>
      <c r="BA13" s="419" t="s">
        <v>614</v>
      </c>
      <c r="BB13" s="419" t="s">
        <v>614</v>
      </c>
      <c r="BC13" s="419" t="s">
        <v>614</v>
      </c>
      <c r="BD13" s="419" t="s">
        <v>614</v>
      </c>
      <c r="BE13" s="419">
        <v>2.4932619274994749E-2</v>
      </c>
      <c r="BF13" s="419">
        <v>3.9580272909615931E-2</v>
      </c>
      <c r="BG13" s="419">
        <v>0.37955343547486059</v>
      </c>
      <c r="BH13" s="419">
        <v>0.34696393290224836</v>
      </c>
      <c r="BI13" s="419">
        <v>0.38760053286334933</v>
      </c>
      <c r="BJ13" s="419">
        <v>0.43698983154973914</v>
      </c>
      <c r="BK13" s="419">
        <v>0.78913445239377022</v>
      </c>
      <c r="BL13" s="419">
        <v>0.44433797595982921</v>
      </c>
      <c r="BM13" s="419">
        <v>0.57910528530031746</v>
      </c>
      <c r="BN13" s="419">
        <v>0.66984458839875549</v>
      </c>
      <c r="BO13" s="419">
        <v>0.86779380828044683</v>
      </c>
      <c r="BP13" s="419">
        <v>1.166290194784303</v>
      </c>
      <c r="BQ13" s="419">
        <v>1.4015753598063723</v>
      </c>
      <c r="BR13" s="419">
        <v>1.5740307254845607</v>
      </c>
      <c r="BS13" s="419">
        <v>1.7152585510991114</v>
      </c>
      <c r="BT13" s="419">
        <v>1.757460664276929</v>
      </c>
      <c r="BU13" s="419">
        <v>1.83601539826561</v>
      </c>
      <c r="BV13" s="419">
        <v>2.1204595617090471</v>
      </c>
      <c r="BW13" s="419">
        <v>2.6938126990276809</v>
      </c>
      <c r="BX13" s="419">
        <v>2.8861796044555073</v>
      </c>
      <c r="BY13" s="419">
        <v>3.1264704652293052</v>
      </c>
      <c r="BZ13" s="419">
        <v>2.7164437254376854</v>
      </c>
      <c r="CA13" s="419">
        <v>2.7174021679471361</v>
      </c>
      <c r="CB13" s="419">
        <v>3.0881176180890462</v>
      </c>
      <c r="CC13" s="419">
        <v>3.1776777980943769</v>
      </c>
      <c r="CD13" s="419">
        <v>3.3472629664554807</v>
      </c>
      <c r="CE13" s="419">
        <v>3.3516908289890952</v>
      </c>
      <c r="CF13" s="419">
        <v>3.3366018476210551</v>
      </c>
      <c r="CG13" s="420">
        <v>3.3805429759104269</v>
      </c>
    </row>
    <row r="14" spans="1:85" ht="41.25" customHeight="1" x14ac:dyDescent="0.35">
      <c r="A14" s="421"/>
      <c r="B14" s="406" t="s">
        <v>759</v>
      </c>
      <c r="C14" s="422"/>
      <c r="D14" s="408" t="s">
        <v>673</v>
      </c>
      <c r="E14" s="408" t="s">
        <v>674</v>
      </c>
      <c r="F14" s="408" t="s">
        <v>675</v>
      </c>
      <c r="G14" s="408" t="s">
        <v>676</v>
      </c>
      <c r="H14" s="408" t="s">
        <v>677</v>
      </c>
      <c r="I14" s="408" t="s">
        <v>678</v>
      </c>
      <c r="J14" s="408" t="s">
        <v>679</v>
      </c>
      <c r="K14" s="408" t="s">
        <v>680</v>
      </c>
      <c r="L14" s="408" t="s">
        <v>681</v>
      </c>
      <c r="M14" s="408" t="s">
        <v>682</v>
      </c>
      <c r="N14" s="408" t="s">
        <v>683</v>
      </c>
      <c r="O14" s="408" t="s">
        <v>684</v>
      </c>
      <c r="P14" s="408" t="s">
        <v>685</v>
      </c>
      <c r="Q14" s="408" t="s">
        <v>686</v>
      </c>
      <c r="R14" s="408" t="s">
        <v>687</v>
      </c>
      <c r="S14" s="408" t="s">
        <v>688</v>
      </c>
      <c r="T14" s="408" t="s">
        <v>689</v>
      </c>
      <c r="U14" s="408" t="s">
        <v>690</v>
      </c>
      <c r="V14" s="408" t="s">
        <v>691</v>
      </c>
      <c r="W14" s="408" t="s">
        <v>692</v>
      </c>
      <c r="X14" s="408" t="s">
        <v>693</v>
      </c>
      <c r="Y14" s="408" t="s">
        <v>694</v>
      </c>
      <c r="Z14" s="408" t="s">
        <v>695</v>
      </c>
      <c r="AA14" s="408" t="s">
        <v>696</v>
      </c>
      <c r="AB14" s="408" t="s">
        <v>697</v>
      </c>
      <c r="AC14" s="408" t="s">
        <v>698</v>
      </c>
      <c r="AD14" s="408" t="s">
        <v>699</v>
      </c>
      <c r="AE14" s="408" t="s">
        <v>700</v>
      </c>
      <c r="AF14" s="408" t="s">
        <v>701</v>
      </c>
      <c r="AG14" s="408" t="s">
        <v>702</v>
      </c>
      <c r="AH14" s="408" t="s">
        <v>703</v>
      </c>
      <c r="AI14" s="408" t="s">
        <v>704</v>
      </c>
      <c r="AJ14" s="408" t="s">
        <v>705</v>
      </c>
      <c r="AK14" s="408" t="s">
        <v>706</v>
      </c>
      <c r="AL14" s="408" t="s">
        <v>707</v>
      </c>
      <c r="AM14" s="408" t="s">
        <v>708</v>
      </c>
      <c r="AN14" s="408" t="s">
        <v>709</v>
      </c>
      <c r="AO14" s="408" t="s">
        <v>710</v>
      </c>
      <c r="AP14" s="408" t="s">
        <v>711</v>
      </c>
      <c r="AQ14" s="408" t="s">
        <v>712</v>
      </c>
      <c r="AR14" s="408" t="s">
        <v>713</v>
      </c>
      <c r="AS14" s="408" t="s">
        <v>714</v>
      </c>
      <c r="AT14" s="408" t="s">
        <v>715</v>
      </c>
      <c r="AU14" s="408" t="s">
        <v>716</v>
      </c>
      <c r="AV14" s="408" t="s">
        <v>717</v>
      </c>
      <c r="AW14" s="408" t="s">
        <v>718</v>
      </c>
      <c r="AX14" s="408" t="s">
        <v>719</v>
      </c>
      <c r="AY14" s="408" t="s">
        <v>720</v>
      </c>
      <c r="AZ14" s="408" t="s">
        <v>721</v>
      </c>
      <c r="BA14" s="408" t="s">
        <v>722</v>
      </c>
      <c r="BB14" s="408" t="s">
        <v>723</v>
      </c>
      <c r="BC14" s="408" t="s">
        <v>724</v>
      </c>
      <c r="BD14" s="408" t="s">
        <v>725</v>
      </c>
      <c r="BE14" s="408" t="s">
        <v>726</v>
      </c>
      <c r="BF14" s="408" t="s">
        <v>727</v>
      </c>
      <c r="BG14" s="408" t="s">
        <v>728</v>
      </c>
      <c r="BH14" s="408" t="s">
        <v>729</v>
      </c>
      <c r="BI14" s="408" t="s">
        <v>730</v>
      </c>
      <c r="BJ14" s="408" t="s">
        <v>731</v>
      </c>
      <c r="BK14" s="408" t="s">
        <v>732</v>
      </c>
      <c r="BL14" s="408" t="s">
        <v>733</v>
      </c>
      <c r="BM14" s="408" t="s">
        <v>734</v>
      </c>
      <c r="BN14" s="408" t="s">
        <v>735</v>
      </c>
      <c r="BO14" s="408" t="s">
        <v>736</v>
      </c>
      <c r="BP14" s="408" t="s">
        <v>737</v>
      </c>
      <c r="BQ14" s="408" t="s">
        <v>738</v>
      </c>
      <c r="BR14" s="408" t="s">
        <v>739</v>
      </c>
      <c r="BS14" s="408" t="s">
        <v>740</v>
      </c>
      <c r="BT14" s="408" t="s">
        <v>741</v>
      </c>
      <c r="BU14" s="408" t="s">
        <v>742</v>
      </c>
      <c r="BV14" s="408" t="s">
        <v>743</v>
      </c>
      <c r="BW14" s="408" t="s">
        <v>744</v>
      </c>
      <c r="BX14" s="408" t="s">
        <v>745</v>
      </c>
      <c r="BY14" s="408" t="s">
        <v>746</v>
      </c>
      <c r="BZ14" s="408" t="s">
        <v>747</v>
      </c>
      <c r="CA14" s="408" t="s">
        <v>748</v>
      </c>
      <c r="CB14" s="408" t="s">
        <v>749</v>
      </c>
      <c r="CC14" s="408" t="s">
        <v>750</v>
      </c>
      <c r="CD14" s="408" t="s">
        <v>751</v>
      </c>
      <c r="CE14" s="408" t="s">
        <v>752</v>
      </c>
      <c r="CF14" s="408" t="s">
        <v>753</v>
      </c>
      <c r="CG14" s="409" t="s">
        <v>754</v>
      </c>
    </row>
    <row r="15" spans="1:85" s="425" customFormat="1" ht="26.25" customHeight="1" x14ac:dyDescent="0.35">
      <c r="A15" s="423"/>
      <c r="B15" s="49" t="s">
        <v>276</v>
      </c>
      <c r="C15" s="424"/>
      <c r="D15" s="390">
        <v>0</v>
      </c>
      <c r="E15" s="390">
        <v>0</v>
      </c>
      <c r="F15" s="390">
        <v>0</v>
      </c>
      <c r="G15" s="390">
        <v>0</v>
      </c>
      <c r="H15" s="390">
        <v>0</v>
      </c>
      <c r="I15" s="390">
        <v>0</v>
      </c>
      <c r="J15" s="390">
        <v>0</v>
      </c>
      <c r="K15" s="390">
        <v>0</v>
      </c>
      <c r="L15" s="390">
        <v>0</v>
      </c>
      <c r="M15" s="390">
        <v>0</v>
      </c>
      <c r="N15" s="390">
        <v>0</v>
      </c>
      <c r="O15" s="390">
        <v>0</v>
      </c>
      <c r="P15" s="390">
        <v>0</v>
      </c>
      <c r="Q15" s="390">
        <v>0</v>
      </c>
      <c r="R15" s="390">
        <v>0</v>
      </c>
      <c r="S15" s="390">
        <v>0</v>
      </c>
      <c r="T15" s="390">
        <v>0</v>
      </c>
      <c r="U15" s="390">
        <v>0</v>
      </c>
      <c r="V15" s="390">
        <v>0</v>
      </c>
      <c r="W15" s="390">
        <v>0</v>
      </c>
      <c r="X15" s="390">
        <v>0</v>
      </c>
      <c r="Y15" s="390">
        <v>0</v>
      </c>
      <c r="Z15" s="390">
        <v>0</v>
      </c>
      <c r="AA15" s="390">
        <v>0</v>
      </c>
      <c r="AB15" s="390">
        <v>0</v>
      </c>
      <c r="AC15" s="390">
        <v>0</v>
      </c>
      <c r="AD15" s="390">
        <v>0</v>
      </c>
      <c r="AE15" s="390">
        <v>0</v>
      </c>
      <c r="AF15" s="390">
        <v>0</v>
      </c>
      <c r="AG15" s="390">
        <v>0</v>
      </c>
      <c r="AH15" s="390">
        <v>0</v>
      </c>
      <c r="AI15" s="390">
        <v>0</v>
      </c>
      <c r="AJ15" s="390">
        <v>0</v>
      </c>
      <c r="AK15" s="390">
        <v>0</v>
      </c>
      <c r="AL15" s="390">
        <v>0</v>
      </c>
      <c r="AM15" s="390">
        <v>0</v>
      </c>
      <c r="AN15" s="390">
        <v>0</v>
      </c>
      <c r="AO15" s="390">
        <v>0</v>
      </c>
      <c r="AP15" s="390">
        <v>0</v>
      </c>
      <c r="AQ15" s="390">
        <v>0</v>
      </c>
      <c r="AR15" s="390">
        <v>0</v>
      </c>
      <c r="AS15" s="390">
        <v>0</v>
      </c>
      <c r="AT15" s="390">
        <v>0</v>
      </c>
      <c r="AU15" s="390">
        <v>0</v>
      </c>
      <c r="AV15" s="390">
        <v>0</v>
      </c>
      <c r="AW15" s="390">
        <v>0</v>
      </c>
      <c r="AX15" s="390">
        <v>0</v>
      </c>
      <c r="AY15" s="390">
        <v>0</v>
      </c>
      <c r="AZ15" s="390">
        <v>0</v>
      </c>
      <c r="BA15" s="390">
        <v>0</v>
      </c>
      <c r="BB15" s="390">
        <v>0</v>
      </c>
      <c r="BC15" s="390">
        <v>448</v>
      </c>
      <c r="BD15" s="390">
        <v>459</v>
      </c>
      <c r="BE15" s="390">
        <v>493</v>
      </c>
      <c r="BF15" s="390">
        <v>541</v>
      </c>
      <c r="BG15" s="390">
        <v>632</v>
      </c>
      <c r="BH15" s="390">
        <v>702</v>
      </c>
      <c r="BI15" s="390">
        <v>754</v>
      </c>
      <c r="BJ15" s="390">
        <v>803</v>
      </c>
      <c r="BK15" s="390">
        <v>852</v>
      </c>
      <c r="BL15" s="390">
        <v>907</v>
      </c>
      <c r="BM15" s="390">
        <v>961</v>
      </c>
      <c r="BN15" s="390">
        <v>1004</v>
      </c>
      <c r="BO15" s="390">
        <v>1032</v>
      </c>
      <c r="BP15" s="390">
        <v>1056</v>
      </c>
      <c r="BQ15" s="390">
        <v>1071</v>
      </c>
      <c r="BR15" s="390">
        <v>1108</v>
      </c>
      <c r="BS15" s="390">
        <v>1170</v>
      </c>
      <c r="BT15" s="390">
        <v>1210</v>
      </c>
      <c r="BU15" s="390">
        <v>1245</v>
      </c>
      <c r="BV15" s="390">
        <v>1219</v>
      </c>
      <c r="BW15" s="390">
        <v>1179</v>
      </c>
      <c r="BX15" s="391">
        <v>1181</v>
      </c>
      <c r="BY15" s="391">
        <v>1187</v>
      </c>
      <c r="BZ15" s="391">
        <v>1229</v>
      </c>
      <c r="CA15" s="391">
        <v>1258</v>
      </c>
      <c r="CB15" s="391">
        <v>1319</v>
      </c>
      <c r="CC15" s="391">
        <v>1365</v>
      </c>
      <c r="CD15" s="391">
        <v>1394</v>
      </c>
      <c r="CE15" s="391">
        <v>1371</v>
      </c>
      <c r="CF15" s="391">
        <v>1357</v>
      </c>
      <c r="CG15" s="398">
        <v>1366</v>
      </c>
    </row>
    <row r="16" spans="1:85" s="246" customFormat="1" x14ac:dyDescent="0.35">
      <c r="A16" s="393"/>
      <c r="B16" s="56" t="s">
        <v>469</v>
      </c>
      <c r="C16" s="399"/>
      <c r="D16" s="394">
        <v>0</v>
      </c>
      <c r="E16" s="394">
        <v>0</v>
      </c>
      <c r="F16" s="394">
        <v>0</v>
      </c>
      <c r="G16" s="394">
        <v>0</v>
      </c>
      <c r="H16" s="394">
        <v>0</v>
      </c>
      <c r="I16" s="394">
        <v>0</v>
      </c>
      <c r="J16" s="394">
        <v>0</v>
      </c>
      <c r="K16" s="394">
        <v>0</v>
      </c>
      <c r="L16" s="394">
        <v>0</v>
      </c>
      <c r="M16" s="394">
        <v>0</v>
      </c>
      <c r="N16" s="394">
        <v>0</v>
      </c>
      <c r="O16" s="394">
        <v>0</v>
      </c>
      <c r="P16" s="394">
        <v>0</v>
      </c>
      <c r="Q16" s="394">
        <v>0</v>
      </c>
      <c r="R16" s="394">
        <v>0</v>
      </c>
      <c r="S16" s="394">
        <v>0</v>
      </c>
      <c r="T16" s="394">
        <v>0</v>
      </c>
      <c r="U16" s="394">
        <v>0</v>
      </c>
      <c r="V16" s="394">
        <v>0</v>
      </c>
      <c r="W16" s="394">
        <v>0</v>
      </c>
      <c r="X16" s="394">
        <v>0</v>
      </c>
      <c r="Y16" s="394">
        <v>0</v>
      </c>
      <c r="Z16" s="394">
        <v>0</v>
      </c>
      <c r="AA16" s="394">
        <v>0</v>
      </c>
      <c r="AB16" s="394">
        <v>0</v>
      </c>
      <c r="AC16" s="394">
        <v>0</v>
      </c>
      <c r="AD16" s="394">
        <v>0</v>
      </c>
      <c r="AE16" s="394">
        <v>0</v>
      </c>
      <c r="AF16" s="394">
        <v>0</v>
      </c>
      <c r="AG16" s="394">
        <v>0</v>
      </c>
      <c r="AH16" s="394">
        <v>6</v>
      </c>
      <c r="AI16" s="394">
        <v>6</v>
      </c>
      <c r="AJ16" s="394">
        <v>7</v>
      </c>
      <c r="AK16" s="394">
        <v>7</v>
      </c>
      <c r="AL16" s="394">
        <v>8</v>
      </c>
      <c r="AM16" s="394">
        <v>9</v>
      </c>
      <c r="AN16" s="394">
        <v>10</v>
      </c>
      <c r="AO16" s="394">
        <v>10</v>
      </c>
      <c r="AP16" s="394">
        <v>33</v>
      </c>
      <c r="AQ16" s="394">
        <v>76</v>
      </c>
      <c r="AR16" s="394">
        <v>104</v>
      </c>
      <c r="AS16" s="394">
        <v>118</v>
      </c>
      <c r="AT16" s="394">
        <v>130</v>
      </c>
      <c r="AU16" s="394">
        <v>152</v>
      </c>
      <c r="AV16" s="394">
        <v>182</v>
      </c>
      <c r="AW16" s="394">
        <v>220</v>
      </c>
      <c r="AX16" s="394">
        <v>263</v>
      </c>
      <c r="AY16" s="394">
        <v>326</v>
      </c>
      <c r="AZ16" s="394">
        <v>343</v>
      </c>
      <c r="BA16" s="394">
        <v>367</v>
      </c>
      <c r="BB16" s="394">
        <v>373</v>
      </c>
      <c r="BC16" s="394">
        <v>378</v>
      </c>
      <c r="BD16" s="394">
        <v>384</v>
      </c>
      <c r="BE16" s="394">
        <v>386</v>
      </c>
      <c r="BF16" s="394">
        <v>395</v>
      </c>
      <c r="BG16" s="394">
        <v>406</v>
      </c>
      <c r="BH16" s="394">
        <v>429</v>
      </c>
      <c r="BI16" s="394">
        <v>446</v>
      </c>
      <c r="BJ16" s="394">
        <v>458</v>
      </c>
      <c r="BK16" s="394">
        <v>471</v>
      </c>
      <c r="BL16" s="394">
        <v>492</v>
      </c>
      <c r="BM16" s="394">
        <v>521</v>
      </c>
      <c r="BN16" s="394">
        <v>553</v>
      </c>
      <c r="BO16" s="394">
        <v>584</v>
      </c>
      <c r="BP16" s="394">
        <v>618</v>
      </c>
      <c r="BQ16" s="394">
        <v>653</v>
      </c>
      <c r="BR16" s="394">
        <v>699</v>
      </c>
      <c r="BS16" s="394">
        <v>760</v>
      </c>
      <c r="BT16" s="394">
        <v>798</v>
      </c>
      <c r="BU16" s="394">
        <v>826</v>
      </c>
      <c r="BV16" s="394">
        <v>815</v>
      </c>
      <c r="BW16" s="394">
        <v>808</v>
      </c>
      <c r="BX16" s="395">
        <v>850</v>
      </c>
      <c r="BY16" s="395">
        <v>847</v>
      </c>
      <c r="BZ16" s="395">
        <v>871</v>
      </c>
      <c r="CA16" s="395">
        <v>903</v>
      </c>
      <c r="CB16" s="395">
        <v>947</v>
      </c>
      <c r="CC16" s="395">
        <v>980</v>
      </c>
      <c r="CD16" s="395">
        <v>1012</v>
      </c>
      <c r="CE16" s="395">
        <v>1011</v>
      </c>
      <c r="CF16" s="395">
        <v>1011</v>
      </c>
      <c r="CG16" s="396">
        <v>1023</v>
      </c>
    </row>
    <row r="17" spans="1:85" x14ac:dyDescent="0.35">
      <c r="B17" s="200" t="s">
        <v>568</v>
      </c>
      <c r="D17" s="394">
        <v>0</v>
      </c>
      <c r="E17" s="394">
        <v>0</v>
      </c>
      <c r="F17" s="394">
        <v>0</v>
      </c>
      <c r="G17" s="394">
        <v>0</v>
      </c>
      <c r="H17" s="394">
        <v>0</v>
      </c>
      <c r="I17" s="394">
        <v>0</v>
      </c>
      <c r="J17" s="394">
        <v>0</v>
      </c>
      <c r="K17" s="394">
        <v>0</v>
      </c>
      <c r="L17" s="394">
        <v>0</v>
      </c>
      <c r="M17" s="394">
        <v>0</v>
      </c>
      <c r="N17" s="394">
        <v>0</v>
      </c>
      <c r="O17" s="394">
        <v>0</v>
      </c>
      <c r="P17" s="394">
        <v>0</v>
      </c>
      <c r="Q17" s="394">
        <v>0</v>
      </c>
      <c r="R17" s="394">
        <v>0</v>
      </c>
      <c r="S17" s="394">
        <v>0</v>
      </c>
      <c r="T17" s="394">
        <v>0</v>
      </c>
      <c r="U17" s="394">
        <v>0</v>
      </c>
      <c r="V17" s="394">
        <v>0</v>
      </c>
      <c r="W17" s="394">
        <v>0</v>
      </c>
      <c r="X17" s="394">
        <v>0</v>
      </c>
      <c r="Y17" s="394">
        <v>0</v>
      </c>
      <c r="Z17" s="394">
        <v>0</v>
      </c>
      <c r="AA17" s="394">
        <v>0</v>
      </c>
      <c r="AB17" s="394">
        <v>0</v>
      </c>
      <c r="AC17" s="394">
        <v>0</v>
      </c>
      <c r="AD17" s="394">
        <v>0</v>
      </c>
      <c r="AE17" s="394">
        <v>0</v>
      </c>
      <c r="AF17" s="394">
        <v>0</v>
      </c>
      <c r="AG17" s="394">
        <v>0</v>
      </c>
      <c r="AH17" s="394">
        <v>0</v>
      </c>
      <c r="AI17" s="394">
        <v>0</v>
      </c>
      <c r="AJ17" s="394">
        <v>0</v>
      </c>
      <c r="AK17" s="394">
        <v>0</v>
      </c>
      <c r="AL17" s="394">
        <v>0</v>
      </c>
      <c r="AM17" s="394">
        <v>0</v>
      </c>
      <c r="AN17" s="394">
        <v>0</v>
      </c>
      <c r="AO17" s="394">
        <v>0</v>
      </c>
      <c r="AP17" s="394">
        <v>0</v>
      </c>
      <c r="AQ17" s="394">
        <v>0</v>
      </c>
      <c r="AR17" s="394">
        <v>0</v>
      </c>
      <c r="AS17" s="394">
        <v>0</v>
      </c>
      <c r="AT17" s="394">
        <v>0</v>
      </c>
      <c r="AU17" s="394">
        <v>0</v>
      </c>
      <c r="AV17" s="394">
        <v>0</v>
      </c>
      <c r="AW17" s="394">
        <v>0</v>
      </c>
      <c r="AX17" s="394">
        <v>0</v>
      </c>
      <c r="AY17" s="394">
        <v>0</v>
      </c>
      <c r="AZ17" s="394">
        <v>0</v>
      </c>
      <c r="BA17" s="394">
        <v>0</v>
      </c>
      <c r="BB17" s="394">
        <v>0</v>
      </c>
      <c r="BC17" s="394">
        <v>0</v>
      </c>
      <c r="BD17" s="394">
        <v>0</v>
      </c>
      <c r="BE17" s="394">
        <v>0</v>
      </c>
      <c r="BF17" s="394">
        <v>0</v>
      </c>
      <c r="BG17" s="394">
        <v>386</v>
      </c>
      <c r="BH17" s="394">
        <v>407</v>
      </c>
      <c r="BI17" s="394">
        <v>422</v>
      </c>
      <c r="BJ17" s="394">
        <v>432</v>
      </c>
      <c r="BK17" s="394">
        <v>442</v>
      </c>
      <c r="BL17" s="394">
        <v>462</v>
      </c>
      <c r="BM17" s="394">
        <v>491</v>
      </c>
      <c r="BN17" s="394">
        <v>523</v>
      </c>
      <c r="BO17" s="394">
        <v>558</v>
      </c>
      <c r="BP17" s="394">
        <v>595</v>
      </c>
      <c r="BQ17" s="394">
        <v>631</v>
      </c>
      <c r="BR17" s="394">
        <v>679</v>
      </c>
      <c r="BS17" s="394">
        <v>740</v>
      </c>
      <c r="BT17" s="394">
        <v>780</v>
      </c>
      <c r="BU17" s="394">
        <v>809</v>
      </c>
      <c r="BV17" s="394">
        <v>803</v>
      </c>
      <c r="BW17" s="394">
        <v>797</v>
      </c>
      <c r="BX17" s="395">
        <v>839</v>
      </c>
      <c r="BY17" s="395">
        <v>836</v>
      </c>
      <c r="BZ17" s="395">
        <v>861</v>
      </c>
      <c r="CA17" s="395">
        <v>893</v>
      </c>
      <c r="CB17" s="395">
        <v>937</v>
      </c>
      <c r="CC17" s="395">
        <v>969</v>
      </c>
      <c r="CD17" s="395">
        <v>1001</v>
      </c>
      <c r="CE17" s="395">
        <v>1000</v>
      </c>
      <c r="CF17" s="395">
        <v>999</v>
      </c>
      <c r="CG17" s="396">
        <v>1012</v>
      </c>
    </row>
    <row r="18" spans="1:85" x14ac:dyDescent="0.35">
      <c r="B18" s="200" t="s">
        <v>567</v>
      </c>
      <c r="D18" s="394">
        <v>0</v>
      </c>
      <c r="E18" s="394">
        <v>0</v>
      </c>
      <c r="F18" s="394">
        <v>0</v>
      </c>
      <c r="G18" s="394">
        <v>0</v>
      </c>
      <c r="H18" s="394">
        <v>0</v>
      </c>
      <c r="I18" s="394">
        <v>0</v>
      </c>
      <c r="J18" s="394">
        <v>0</v>
      </c>
      <c r="K18" s="394">
        <v>0</v>
      </c>
      <c r="L18" s="394">
        <v>0</v>
      </c>
      <c r="M18" s="394">
        <v>0</v>
      </c>
      <c r="N18" s="394">
        <v>0</v>
      </c>
      <c r="O18" s="394">
        <v>0</v>
      </c>
      <c r="P18" s="394">
        <v>0</v>
      </c>
      <c r="Q18" s="394">
        <v>0</v>
      </c>
      <c r="R18" s="394">
        <v>0</v>
      </c>
      <c r="S18" s="394">
        <v>0</v>
      </c>
      <c r="T18" s="394">
        <v>0</v>
      </c>
      <c r="U18" s="394">
        <v>0</v>
      </c>
      <c r="V18" s="394">
        <v>0</v>
      </c>
      <c r="W18" s="394">
        <v>0</v>
      </c>
      <c r="X18" s="394">
        <v>0</v>
      </c>
      <c r="Y18" s="394">
        <v>0</v>
      </c>
      <c r="Z18" s="394">
        <v>0</v>
      </c>
      <c r="AA18" s="394">
        <v>0</v>
      </c>
      <c r="AB18" s="394">
        <v>0</v>
      </c>
      <c r="AC18" s="394">
        <v>0</v>
      </c>
      <c r="AD18" s="394">
        <v>0</v>
      </c>
      <c r="AE18" s="394">
        <v>0</v>
      </c>
      <c r="AF18" s="394">
        <v>0</v>
      </c>
      <c r="AG18" s="394">
        <v>0</v>
      </c>
      <c r="AH18" s="394">
        <v>0</v>
      </c>
      <c r="AI18" s="394">
        <v>0</v>
      </c>
      <c r="AJ18" s="394">
        <v>0</v>
      </c>
      <c r="AK18" s="394">
        <v>0</v>
      </c>
      <c r="AL18" s="394">
        <v>0</v>
      </c>
      <c r="AM18" s="394">
        <v>0</v>
      </c>
      <c r="AN18" s="394">
        <v>0</v>
      </c>
      <c r="AO18" s="394">
        <v>0</v>
      </c>
      <c r="AP18" s="394">
        <v>0</v>
      </c>
      <c r="AQ18" s="394">
        <v>0</v>
      </c>
      <c r="AR18" s="394">
        <v>0</v>
      </c>
      <c r="AS18" s="394">
        <v>0</v>
      </c>
      <c r="AT18" s="394">
        <v>0</v>
      </c>
      <c r="AU18" s="394">
        <v>0</v>
      </c>
      <c r="AV18" s="394">
        <v>0</v>
      </c>
      <c r="AW18" s="394">
        <v>0</v>
      </c>
      <c r="AX18" s="394">
        <v>0</v>
      </c>
      <c r="AY18" s="394">
        <v>0</v>
      </c>
      <c r="AZ18" s="394">
        <v>0</v>
      </c>
      <c r="BA18" s="394">
        <v>0</v>
      </c>
      <c r="BB18" s="394">
        <v>0</v>
      </c>
      <c r="BC18" s="394">
        <v>0</v>
      </c>
      <c r="BD18" s="394">
        <v>0</v>
      </c>
      <c r="BE18" s="394">
        <v>0</v>
      </c>
      <c r="BF18" s="394">
        <v>0</v>
      </c>
      <c r="BG18" s="394">
        <v>20</v>
      </c>
      <c r="BH18" s="394">
        <v>22</v>
      </c>
      <c r="BI18" s="394">
        <v>24</v>
      </c>
      <c r="BJ18" s="394">
        <v>26</v>
      </c>
      <c r="BK18" s="394">
        <v>28</v>
      </c>
      <c r="BL18" s="394">
        <v>30</v>
      </c>
      <c r="BM18" s="394">
        <v>31</v>
      </c>
      <c r="BN18" s="394">
        <v>30</v>
      </c>
      <c r="BO18" s="394">
        <v>26</v>
      </c>
      <c r="BP18" s="394">
        <v>22</v>
      </c>
      <c r="BQ18" s="394">
        <v>22</v>
      </c>
      <c r="BR18" s="394">
        <v>20</v>
      </c>
      <c r="BS18" s="394">
        <v>19</v>
      </c>
      <c r="BT18" s="394">
        <v>18</v>
      </c>
      <c r="BU18" s="394">
        <v>17</v>
      </c>
      <c r="BV18" s="394">
        <v>12</v>
      </c>
      <c r="BW18" s="394">
        <v>11</v>
      </c>
      <c r="BX18" s="395">
        <v>11</v>
      </c>
      <c r="BY18" s="395">
        <v>11</v>
      </c>
      <c r="BZ18" s="395">
        <v>10</v>
      </c>
      <c r="CA18" s="395">
        <v>10</v>
      </c>
      <c r="CB18" s="395">
        <v>10</v>
      </c>
      <c r="CC18" s="395">
        <v>11</v>
      </c>
      <c r="CD18" s="395">
        <v>11</v>
      </c>
      <c r="CE18" s="395">
        <v>11</v>
      </c>
      <c r="CF18" s="395">
        <v>11</v>
      </c>
      <c r="CG18" s="396">
        <v>11</v>
      </c>
    </row>
    <row r="19" spans="1:85" ht="25.5" customHeight="1" x14ac:dyDescent="0.35">
      <c r="B19" s="56" t="s">
        <v>470</v>
      </c>
      <c r="D19" s="394">
        <v>0</v>
      </c>
      <c r="E19" s="394">
        <v>0</v>
      </c>
      <c r="F19" s="394">
        <v>0</v>
      </c>
      <c r="G19" s="394">
        <v>0</v>
      </c>
      <c r="H19" s="394">
        <v>0</v>
      </c>
      <c r="I19" s="394">
        <v>0</v>
      </c>
      <c r="J19" s="394">
        <v>0</v>
      </c>
      <c r="K19" s="394">
        <v>0</v>
      </c>
      <c r="L19" s="394">
        <v>0</v>
      </c>
      <c r="M19" s="394">
        <v>0</v>
      </c>
      <c r="N19" s="394">
        <v>0</v>
      </c>
      <c r="O19" s="394">
        <v>0</v>
      </c>
      <c r="P19" s="394">
        <v>0</v>
      </c>
      <c r="Q19" s="394">
        <v>0</v>
      </c>
      <c r="R19" s="394">
        <v>0</v>
      </c>
      <c r="S19" s="394">
        <v>0</v>
      </c>
      <c r="T19" s="394">
        <v>0</v>
      </c>
      <c r="U19" s="394">
        <v>0</v>
      </c>
      <c r="V19" s="394">
        <v>0</v>
      </c>
      <c r="W19" s="394">
        <v>0</v>
      </c>
      <c r="X19" s="394">
        <v>0</v>
      </c>
      <c r="Y19" s="394">
        <v>0</v>
      </c>
      <c r="Z19" s="394">
        <v>0</v>
      </c>
      <c r="AA19" s="394">
        <v>0</v>
      </c>
      <c r="AB19" s="394">
        <v>0</v>
      </c>
      <c r="AC19" s="394">
        <v>0</v>
      </c>
      <c r="AD19" s="394">
        <v>0</v>
      </c>
      <c r="AE19" s="394">
        <v>0</v>
      </c>
      <c r="AF19" s="394">
        <v>0</v>
      </c>
      <c r="AG19" s="394">
        <v>0</v>
      </c>
      <c r="AH19" s="394">
        <v>0</v>
      </c>
      <c r="AI19" s="394">
        <v>0</v>
      </c>
      <c r="AJ19" s="394">
        <v>0</v>
      </c>
      <c r="AK19" s="394">
        <v>0</v>
      </c>
      <c r="AL19" s="394">
        <v>0</v>
      </c>
      <c r="AM19" s="394">
        <v>0</v>
      </c>
      <c r="AN19" s="394">
        <v>0</v>
      </c>
      <c r="AO19" s="394">
        <v>0</v>
      </c>
      <c r="AP19" s="394">
        <v>0</v>
      </c>
      <c r="AQ19" s="394">
        <v>0</v>
      </c>
      <c r="AR19" s="394">
        <v>0</v>
      </c>
      <c r="AS19" s="394">
        <v>0</v>
      </c>
      <c r="AT19" s="394">
        <v>0</v>
      </c>
      <c r="AU19" s="394">
        <v>0</v>
      </c>
      <c r="AV19" s="394">
        <v>0</v>
      </c>
      <c r="AW19" s="394">
        <v>0</v>
      </c>
      <c r="AX19" s="394">
        <v>0</v>
      </c>
      <c r="AY19" s="394">
        <v>0</v>
      </c>
      <c r="AZ19" s="394">
        <v>0</v>
      </c>
      <c r="BA19" s="394">
        <v>0</v>
      </c>
      <c r="BB19" s="394">
        <v>0</v>
      </c>
      <c r="BC19" s="394">
        <v>0</v>
      </c>
      <c r="BD19" s="394">
        <v>0</v>
      </c>
      <c r="BE19" s="394">
        <v>0</v>
      </c>
      <c r="BF19" s="394">
        <v>0</v>
      </c>
      <c r="BG19" s="394">
        <v>226</v>
      </c>
      <c r="BH19" s="394">
        <v>273</v>
      </c>
      <c r="BI19" s="394">
        <v>308</v>
      </c>
      <c r="BJ19" s="394">
        <v>345</v>
      </c>
      <c r="BK19" s="394">
        <v>381</v>
      </c>
      <c r="BL19" s="394">
        <v>414</v>
      </c>
      <c r="BM19" s="394">
        <v>439</v>
      </c>
      <c r="BN19" s="394">
        <v>451</v>
      </c>
      <c r="BO19" s="394">
        <v>448</v>
      </c>
      <c r="BP19" s="394">
        <v>438</v>
      </c>
      <c r="BQ19" s="394">
        <v>418</v>
      </c>
      <c r="BR19" s="394">
        <v>409</v>
      </c>
      <c r="BS19" s="394">
        <v>411</v>
      </c>
      <c r="BT19" s="394">
        <v>412</v>
      </c>
      <c r="BU19" s="394">
        <v>419</v>
      </c>
      <c r="BV19" s="394">
        <v>404</v>
      </c>
      <c r="BW19" s="394">
        <v>371</v>
      </c>
      <c r="BX19" s="395">
        <v>331</v>
      </c>
      <c r="BY19" s="395">
        <v>340</v>
      </c>
      <c r="BZ19" s="395">
        <v>358</v>
      </c>
      <c r="CA19" s="395">
        <v>355</v>
      </c>
      <c r="CB19" s="395">
        <v>372</v>
      </c>
      <c r="CC19" s="395">
        <v>384</v>
      </c>
      <c r="CD19" s="395">
        <v>382</v>
      </c>
      <c r="CE19" s="395">
        <v>359</v>
      </c>
      <c r="CF19" s="395">
        <v>346</v>
      </c>
      <c r="CG19" s="396">
        <v>342</v>
      </c>
    </row>
    <row r="20" spans="1:85" x14ac:dyDescent="0.35">
      <c r="B20" s="200" t="s">
        <v>568</v>
      </c>
      <c r="D20" s="394">
        <v>0</v>
      </c>
      <c r="E20" s="394">
        <v>0</v>
      </c>
      <c r="F20" s="394">
        <v>0</v>
      </c>
      <c r="G20" s="394">
        <v>0</v>
      </c>
      <c r="H20" s="394">
        <v>0</v>
      </c>
      <c r="I20" s="394">
        <v>0</v>
      </c>
      <c r="J20" s="394">
        <v>0</v>
      </c>
      <c r="K20" s="394">
        <v>0</v>
      </c>
      <c r="L20" s="394">
        <v>0</v>
      </c>
      <c r="M20" s="394">
        <v>0</v>
      </c>
      <c r="N20" s="394">
        <v>0</v>
      </c>
      <c r="O20" s="394">
        <v>0</v>
      </c>
      <c r="P20" s="394">
        <v>0</v>
      </c>
      <c r="Q20" s="394">
        <v>0</v>
      </c>
      <c r="R20" s="394">
        <v>0</v>
      </c>
      <c r="S20" s="394">
        <v>0</v>
      </c>
      <c r="T20" s="394">
        <v>0</v>
      </c>
      <c r="U20" s="394">
        <v>0</v>
      </c>
      <c r="V20" s="394">
        <v>0</v>
      </c>
      <c r="W20" s="394">
        <v>0</v>
      </c>
      <c r="X20" s="394">
        <v>0</v>
      </c>
      <c r="Y20" s="394">
        <v>0</v>
      </c>
      <c r="Z20" s="394">
        <v>0</v>
      </c>
      <c r="AA20" s="394">
        <v>0</v>
      </c>
      <c r="AB20" s="394">
        <v>0</v>
      </c>
      <c r="AC20" s="394">
        <v>0</v>
      </c>
      <c r="AD20" s="394">
        <v>0</v>
      </c>
      <c r="AE20" s="394">
        <v>0</v>
      </c>
      <c r="AF20" s="394">
        <v>0</v>
      </c>
      <c r="AG20" s="394">
        <v>0</v>
      </c>
      <c r="AH20" s="394">
        <v>0</v>
      </c>
      <c r="AI20" s="394">
        <v>0</v>
      </c>
      <c r="AJ20" s="394">
        <v>0</v>
      </c>
      <c r="AK20" s="394">
        <v>0</v>
      </c>
      <c r="AL20" s="394">
        <v>0</v>
      </c>
      <c r="AM20" s="394">
        <v>0</v>
      </c>
      <c r="AN20" s="394">
        <v>0</v>
      </c>
      <c r="AO20" s="394">
        <v>0</v>
      </c>
      <c r="AP20" s="394">
        <v>0</v>
      </c>
      <c r="AQ20" s="394">
        <v>0</v>
      </c>
      <c r="AR20" s="394">
        <v>0</v>
      </c>
      <c r="AS20" s="394">
        <v>0</v>
      </c>
      <c r="AT20" s="394">
        <v>0</v>
      </c>
      <c r="AU20" s="394">
        <v>0</v>
      </c>
      <c r="AV20" s="394">
        <v>0</v>
      </c>
      <c r="AW20" s="394">
        <v>0</v>
      </c>
      <c r="AX20" s="394">
        <v>0</v>
      </c>
      <c r="AY20" s="394">
        <v>0</v>
      </c>
      <c r="AZ20" s="394">
        <v>0</v>
      </c>
      <c r="BA20" s="394">
        <v>0</v>
      </c>
      <c r="BB20" s="394">
        <v>0</v>
      </c>
      <c r="BC20" s="394">
        <v>0</v>
      </c>
      <c r="BD20" s="394">
        <v>0</v>
      </c>
      <c r="BE20" s="394">
        <v>0</v>
      </c>
      <c r="BF20" s="394">
        <v>0</v>
      </c>
      <c r="BG20" s="394">
        <v>69</v>
      </c>
      <c r="BH20" s="394">
        <v>60</v>
      </c>
      <c r="BI20" s="394">
        <v>53</v>
      </c>
      <c r="BJ20" s="394">
        <v>52</v>
      </c>
      <c r="BK20" s="394">
        <v>54</v>
      </c>
      <c r="BL20" s="394">
        <v>57</v>
      </c>
      <c r="BM20" s="394">
        <v>59</v>
      </c>
      <c r="BN20" s="394">
        <v>61</v>
      </c>
      <c r="BO20" s="394">
        <v>57</v>
      </c>
      <c r="BP20" s="394">
        <v>55</v>
      </c>
      <c r="BQ20" s="394">
        <v>44</v>
      </c>
      <c r="BR20" s="394">
        <v>52</v>
      </c>
      <c r="BS20" s="394">
        <v>52</v>
      </c>
      <c r="BT20" s="394">
        <v>65</v>
      </c>
      <c r="BU20" s="394">
        <v>75</v>
      </c>
      <c r="BV20" s="394">
        <v>91</v>
      </c>
      <c r="BW20" s="394">
        <v>79</v>
      </c>
      <c r="BX20" s="395">
        <v>61</v>
      </c>
      <c r="BY20" s="395">
        <v>75</v>
      </c>
      <c r="BZ20" s="395">
        <v>89</v>
      </c>
      <c r="CA20" s="395">
        <v>80</v>
      </c>
      <c r="CB20" s="395">
        <v>89</v>
      </c>
      <c r="CC20" s="395">
        <v>96</v>
      </c>
      <c r="CD20" s="395">
        <v>102</v>
      </c>
      <c r="CE20" s="395">
        <v>104</v>
      </c>
      <c r="CF20" s="395">
        <v>105</v>
      </c>
      <c r="CG20" s="396">
        <v>108</v>
      </c>
    </row>
    <row r="21" spans="1:85" ht="15" customHeight="1" x14ac:dyDescent="0.35">
      <c r="A21" s="353"/>
      <c r="B21" s="200" t="s">
        <v>567</v>
      </c>
      <c r="C21" s="353"/>
      <c r="D21" s="395">
        <v>0</v>
      </c>
      <c r="E21" s="395">
        <v>0</v>
      </c>
      <c r="F21" s="395">
        <v>0</v>
      </c>
      <c r="G21" s="395">
        <v>0</v>
      </c>
      <c r="H21" s="395">
        <v>0</v>
      </c>
      <c r="I21" s="395">
        <v>0</v>
      </c>
      <c r="J21" s="395">
        <v>0</v>
      </c>
      <c r="K21" s="395">
        <v>0</v>
      </c>
      <c r="L21" s="395">
        <v>0</v>
      </c>
      <c r="M21" s="395">
        <v>0</v>
      </c>
      <c r="N21" s="395">
        <v>0</v>
      </c>
      <c r="O21" s="395">
        <v>0</v>
      </c>
      <c r="P21" s="395">
        <v>0</v>
      </c>
      <c r="Q21" s="395">
        <v>0</v>
      </c>
      <c r="R21" s="395">
        <v>0</v>
      </c>
      <c r="S21" s="395">
        <v>0</v>
      </c>
      <c r="T21" s="395">
        <v>0</v>
      </c>
      <c r="U21" s="395">
        <v>0</v>
      </c>
      <c r="V21" s="395">
        <v>0</v>
      </c>
      <c r="W21" s="395">
        <v>0</v>
      </c>
      <c r="X21" s="395">
        <v>0</v>
      </c>
      <c r="Y21" s="395">
        <v>0</v>
      </c>
      <c r="Z21" s="395">
        <v>0</v>
      </c>
      <c r="AA21" s="395">
        <v>0</v>
      </c>
      <c r="AB21" s="395">
        <v>0</v>
      </c>
      <c r="AC21" s="395">
        <v>0</v>
      </c>
      <c r="AD21" s="395">
        <v>0</v>
      </c>
      <c r="AE21" s="395">
        <v>0</v>
      </c>
      <c r="AF21" s="395">
        <v>0</v>
      </c>
      <c r="AG21" s="395">
        <v>0</v>
      </c>
      <c r="AH21" s="395">
        <v>0</v>
      </c>
      <c r="AI21" s="395">
        <v>0</v>
      </c>
      <c r="AJ21" s="395">
        <v>0</v>
      </c>
      <c r="AK21" s="395">
        <v>0</v>
      </c>
      <c r="AL21" s="395">
        <v>0</v>
      </c>
      <c r="AM21" s="395">
        <v>0</v>
      </c>
      <c r="AN21" s="395">
        <v>0</v>
      </c>
      <c r="AO21" s="395">
        <v>0</v>
      </c>
      <c r="AP21" s="395">
        <v>0</v>
      </c>
      <c r="AQ21" s="395">
        <v>0</v>
      </c>
      <c r="AR21" s="395">
        <v>0</v>
      </c>
      <c r="AS21" s="395">
        <v>0</v>
      </c>
      <c r="AT21" s="395">
        <v>0</v>
      </c>
      <c r="AU21" s="395">
        <v>0</v>
      </c>
      <c r="AV21" s="395">
        <v>0</v>
      </c>
      <c r="AW21" s="395">
        <v>0</v>
      </c>
      <c r="AX21" s="395">
        <v>0</v>
      </c>
      <c r="AY21" s="395">
        <v>0</v>
      </c>
      <c r="AZ21" s="395">
        <v>0</v>
      </c>
      <c r="BA21" s="395">
        <v>0</v>
      </c>
      <c r="BB21" s="395">
        <v>0</v>
      </c>
      <c r="BC21" s="395">
        <v>0</v>
      </c>
      <c r="BD21" s="395">
        <v>0</v>
      </c>
      <c r="BE21" s="395">
        <v>0</v>
      </c>
      <c r="BF21" s="395">
        <v>0</v>
      </c>
      <c r="BG21" s="395">
        <v>158</v>
      </c>
      <c r="BH21" s="395">
        <v>213</v>
      </c>
      <c r="BI21" s="395">
        <v>255</v>
      </c>
      <c r="BJ21" s="395">
        <v>292</v>
      </c>
      <c r="BK21" s="395">
        <v>327</v>
      </c>
      <c r="BL21" s="395">
        <v>357</v>
      </c>
      <c r="BM21" s="395">
        <v>381</v>
      </c>
      <c r="BN21" s="395">
        <v>390</v>
      </c>
      <c r="BO21" s="395">
        <v>391</v>
      </c>
      <c r="BP21" s="395">
        <v>383</v>
      </c>
      <c r="BQ21" s="395">
        <v>374</v>
      </c>
      <c r="BR21" s="395">
        <v>358</v>
      </c>
      <c r="BS21" s="395">
        <v>359</v>
      </c>
      <c r="BT21" s="395">
        <v>347</v>
      </c>
      <c r="BU21" s="395">
        <v>344</v>
      </c>
      <c r="BV21" s="395">
        <v>313</v>
      </c>
      <c r="BW21" s="395">
        <v>293</v>
      </c>
      <c r="BX21" s="395">
        <v>271</v>
      </c>
      <c r="BY21" s="395">
        <v>265</v>
      </c>
      <c r="BZ21" s="395">
        <v>269</v>
      </c>
      <c r="CA21" s="395">
        <v>275</v>
      </c>
      <c r="CB21" s="395">
        <v>283</v>
      </c>
      <c r="CC21" s="395">
        <v>288</v>
      </c>
      <c r="CD21" s="395">
        <v>280</v>
      </c>
      <c r="CE21" s="395">
        <v>256</v>
      </c>
      <c r="CF21" s="395">
        <v>241</v>
      </c>
      <c r="CG21" s="396">
        <v>235</v>
      </c>
    </row>
    <row r="22" spans="1:85" ht="25.5" customHeight="1" x14ac:dyDescent="0.35">
      <c r="A22" s="353"/>
      <c r="B22" s="200" t="s">
        <v>758</v>
      </c>
      <c r="C22" s="353"/>
      <c r="D22" s="395"/>
      <c r="E22" s="395"/>
      <c r="F22" s="395"/>
      <c r="G22" s="395"/>
      <c r="H22" s="395"/>
      <c r="I22" s="395"/>
      <c r="J22" s="395"/>
      <c r="K22" s="395"/>
      <c r="L22" s="395"/>
      <c r="M22" s="395"/>
      <c r="N22" s="395"/>
      <c r="O22" s="395"/>
      <c r="P22" s="395"/>
      <c r="Q22" s="395"/>
      <c r="R22" s="395"/>
      <c r="S22" s="395"/>
      <c r="T22" s="395"/>
      <c r="U22" s="395"/>
      <c r="V22" s="395"/>
      <c r="W22" s="395"/>
      <c r="X22" s="395"/>
      <c r="Y22" s="395"/>
      <c r="Z22" s="395"/>
      <c r="AA22" s="395"/>
      <c r="AB22" s="395"/>
      <c r="AC22" s="395"/>
      <c r="AD22" s="395"/>
      <c r="AE22" s="395"/>
      <c r="AF22" s="395"/>
      <c r="AG22" s="395"/>
      <c r="AH22" s="395"/>
      <c r="AI22" s="395"/>
      <c r="AJ22" s="395"/>
      <c r="AK22" s="395"/>
      <c r="AL22" s="395"/>
      <c r="AM22" s="395"/>
      <c r="AN22" s="395"/>
      <c r="AO22" s="395"/>
      <c r="AP22" s="395"/>
      <c r="AQ22" s="395"/>
      <c r="AR22" s="395"/>
      <c r="AS22" s="395"/>
      <c r="AT22" s="395"/>
      <c r="AU22" s="395"/>
      <c r="AV22" s="395"/>
      <c r="AW22" s="395"/>
      <c r="AX22" s="395"/>
      <c r="AY22" s="395"/>
      <c r="AZ22" s="395"/>
      <c r="BA22" s="395"/>
      <c r="BB22" s="395"/>
      <c r="BC22" s="395"/>
      <c r="BD22" s="395"/>
      <c r="BE22" s="395"/>
      <c r="BF22" s="395"/>
      <c r="BG22" s="395">
        <v>0</v>
      </c>
      <c r="BH22" s="395">
        <v>0</v>
      </c>
      <c r="BI22" s="395">
        <v>0</v>
      </c>
      <c r="BJ22" s="395">
        <v>0</v>
      </c>
      <c r="BK22" s="395">
        <v>0</v>
      </c>
      <c r="BL22" s="395">
        <v>0</v>
      </c>
      <c r="BM22" s="395">
        <v>0</v>
      </c>
      <c r="BN22" s="395">
        <v>0</v>
      </c>
      <c r="BO22" s="395">
        <v>0</v>
      </c>
      <c r="BP22" s="395">
        <v>0</v>
      </c>
      <c r="BQ22" s="395">
        <v>0</v>
      </c>
      <c r="BR22" s="395">
        <v>0</v>
      </c>
      <c r="BS22" s="395">
        <v>0</v>
      </c>
      <c r="BT22" s="395">
        <v>0</v>
      </c>
      <c r="BU22" s="395">
        <v>0</v>
      </c>
      <c r="BV22" s="395">
        <v>1</v>
      </c>
      <c r="BW22" s="395">
        <v>1</v>
      </c>
      <c r="BX22" s="395">
        <v>1</v>
      </c>
      <c r="BY22" s="395">
        <v>2</v>
      </c>
      <c r="BZ22" s="395">
        <v>2</v>
      </c>
      <c r="CA22" s="395">
        <v>1</v>
      </c>
      <c r="CB22" s="395">
        <v>2</v>
      </c>
      <c r="CC22" s="395">
        <v>2</v>
      </c>
      <c r="CD22" s="395">
        <v>2</v>
      </c>
      <c r="CE22" s="395">
        <v>2</v>
      </c>
      <c r="CF22" s="395">
        <v>2</v>
      </c>
      <c r="CG22" s="396">
        <v>2</v>
      </c>
    </row>
    <row r="23" spans="1:85" ht="15" customHeight="1" thickBot="1" x14ac:dyDescent="0.4">
      <c r="A23" s="413"/>
      <c r="B23" s="426"/>
      <c r="C23" s="413"/>
      <c r="D23" s="427"/>
      <c r="E23" s="427"/>
      <c r="F23" s="427"/>
      <c r="G23" s="427"/>
      <c r="H23" s="427"/>
      <c r="I23" s="427"/>
      <c r="J23" s="427"/>
      <c r="K23" s="427"/>
      <c r="L23" s="427"/>
      <c r="M23" s="427"/>
      <c r="N23" s="427"/>
      <c r="O23" s="427"/>
      <c r="P23" s="427"/>
      <c r="Q23" s="427"/>
      <c r="R23" s="427"/>
      <c r="S23" s="427"/>
      <c r="T23" s="427"/>
      <c r="U23" s="427"/>
      <c r="V23" s="427"/>
      <c r="W23" s="427"/>
      <c r="X23" s="427"/>
      <c r="Y23" s="427"/>
      <c r="Z23" s="427"/>
      <c r="AA23" s="427"/>
      <c r="AB23" s="427"/>
      <c r="AC23" s="427"/>
      <c r="AD23" s="427"/>
      <c r="AE23" s="427"/>
      <c r="AF23" s="427"/>
      <c r="AG23" s="427"/>
      <c r="AH23" s="427"/>
      <c r="AI23" s="427"/>
      <c r="AJ23" s="427"/>
      <c r="AK23" s="427"/>
      <c r="AL23" s="427"/>
      <c r="AM23" s="427"/>
      <c r="AN23" s="427"/>
      <c r="AO23" s="427"/>
      <c r="AP23" s="427"/>
      <c r="AQ23" s="427"/>
      <c r="AR23" s="427"/>
      <c r="AS23" s="427"/>
      <c r="AT23" s="427"/>
      <c r="AU23" s="427"/>
      <c r="AV23" s="427"/>
      <c r="AW23" s="427"/>
      <c r="AX23" s="427"/>
      <c r="AY23" s="427"/>
      <c r="AZ23" s="427"/>
      <c r="BA23" s="427"/>
      <c r="BB23" s="427"/>
      <c r="BC23" s="427"/>
      <c r="BD23" s="427"/>
      <c r="BE23" s="427"/>
      <c r="BF23" s="427"/>
      <c r="BG23" s="427"/>
      <c r="BH23" s="427"/>
      <c r="BI23" s="427"/>
      <c r="BJ23" s="427"/>
      <c r="BK23" s="427"/>
      <c r="BL23" s="427"/>
      <c r="BM23" s="427"/>
      <c r="BN23" s="427"/>
      <c r="BO23" s="427"/>
      <c r="BP23" s="427"/>
      <c r="BQ23" s="427"/>
      <c r="BR23" s="427"/>
      <c r="BS23" s="427"/>
      <c r="BT23" s="427"/>
      <c r="BU23" s="427"/>
      <c r="BV23" s="427"/>
      <c r="BW23" s="427"/>
      <c r="BX23" s="427"/>
      <c r="BY23" s="427"/>
      <c r="BZ23" s="427"/>
      <c r="CA23" s="427"/>
      <c r="CB23" s="427"/>
      <c r="CC23" s="427"/>
      <c r="CD23" s="427"/>
      <c r="CE23" s="427"/>
      <c r="CF23" s="427"/>
      <c r="CG23" s="428"/>
    </row>
  </sheetData>
  <hyperlinks>
    <hyperlink ref="B1" location="Notes!A1" display="Information relating to this table can be found in the 'Notes' tab" xr:uid="{C0351F81-0E69-494E-A3AD-63C4D2767292}"/>
    <hyperlink ref="A1" location="Contents!A1" display="Contents page" xr:uid="{4E6B62A8-A6B6-449A-A123-B6E567C04A26}"/>
  </hyperlinks>
  <pageMargins left="0.75" right="0.75" top="1" bottom="1" header="0.5" footer="0.5"/>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055A9-11EF-42FA-BCA7-D412B6F84BA4}">
  <dimension ref="A1:CG53"/>
  <sheetViews>
    <sheetView zoomScaleNormal="100" workbookViewId="0">
      <pane xSplit="2" topLeftCell="BX1" activePane="topRight" state="frozen"/>
      <selection pane="topRight" activeCell="B1" sqref="B1"/>
    </sheetView>
  </sheetViews>
  <sheetFormatPr defaultColWidth="9" defaultRowHeight="15.5" x14ac:dyDescent="0.35"/>
  <cols>
    <col min="1" max="1" width="23" style="353" bestFit="1" customWidth="1"/>
    <col min="2" max="2" width="96.54296875" style="353" bestFit="1" customWidth="1"/>
    <col min="3" max="3" width="25.54296875" style="353" customWidth="1"/>
    <col min="4" max="75" width="12.54296875" style="197" customWidth="1"/>
    <col min="76" max="84" width="12.54296875" style="353" customWidth="1"/>
    <col min="85" max="85" width="10.54296875" style="353" bestFit="1" customWidth="1"/>
    <col min="86" max="16384" width="9" style="353"/>
  </cols>
  <sheetData>
    <row r="1" spans="1:85" s="29" customFormat="1" ht="25.5" customHeight="1" thickBot="1" x14ac:dyDescent="0.3">
      <c r="A1" s="26" t="s">
        <v>47</v>
      </c>
      <c r="B1" s="116" t="s">
        <v>224</v>
      </c>
      <c r="C1" s="117"/>
      <c r="D1" s="118"/>
      <c r="E1" s="118"/>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c r="AF1" s="118"/>
      <c r="AG1" s="118"/>
      <c r="AH1" s="118"/>
      <c r="AI1" s="118"/>
      <c r="AJ1" s="118"/>
      <c r="AK1" s="118"/>
      <c r="AL1" s="118"/>
      <c r="AM1" s="118"/>
      <c r="AN1" s="118"/>
      <c r="AO1" s="118"/>
      <c r="AP1" s="118"/>
      <c r="AQ1" s="118"/>
      <c r="AR1" s="118"/>
      <c r="AS1" s="118"/>
      <c r="AT1" s="118"/>
      <c r="AU1" s="118"/>
      <c r="AV1" s="118"/>
      <c r="AW1" s="118"/>
      <c r="AX1" s="118"/>
      <c r="AY1" s="118"/>
      <c r="AZ1" s="118"/>
      <c r="BA1" s="118"/>
      <c r="BB1" s="118"/>
      <c r="BC1" s="118"/>
      <c r="BD1" s="118"/>
      <c r="BE1" s="118"/>
      <c r="BF1" s="118"/>
      <c r="BG1" s="118"/>
      <c r="BH1" s="118"/>
      <c r="BI1" s="118"/>
      <c r="BJ1" s="118"/>
      <c r="BK1" s="118"/>
      <c r="BL1" s="118"/>
      <c r="BM1" s="118"/>
      <c r="BN1" s="118"/>
      <c r="BO1" s="118"/>
      <c r="BP1" s="118"/>
      <c r="BQ1" s="118"/>
      <c r="BR1" s="118"/>
      <c r="BS1" s="118"/>
      <c r="BT1" s="118"/>
      <c r="BU1" s="118"/>
      <c r="BV1" s="118"/>
      <c r="BW1" s="118"/>
      <c r="BX1" s="118"/>
      <c r="BY1" s="118"/>
      <c r="BZ1" s="118"/>
      <c r="CA1" s="118"/>
      <c r="CB1" s="118"/>
      <c r="CC1" s="118"/>
      <c r="CD1" s="118"/>
      <c r="CE1" s="118"/>
      <c r="CF1" s="118"/>
    </row>
    <row r="2" spans="1:85" ht="15.75" customHeight="1" x14ac:dyDescent="0.35">
      <c r="A2" s="30" t="s">
        <v>225</v>
      </c>
      <c r="B2" s="31" t="s">
        <v>760</v>
      </c>
      <c r="C2" s="352"/>
      <c r="D2" s="34" t="s">
        <v>296</v>
      </c>
      <c r="E2" s="34" t="s">
        <v>297</v>
      </c>
      <c r="F2" s="34" t="s">
        <v>298</v>
      </c>
      <c r="G2" s="34" t="s">
        <v>299</v>
      </c>
      <c r="H2" s="34" t="s">
        <v>300</v>
      </c>
      <c r="I2" s="34" t="s">
        <v>301</v>
      </c>
      <c r="J2" s="34" t="s">
        <v>302</v>
      </c>
      <c r="K2" s="34" t="s">
        <v>303</v>
      </c>
      <c r="L2" s="34" t="s">
        <v>304</v>
      </c>
      <c r="M2" s="34" t="s">
        <v>305</v>
      </c>
      <c r="N2" s="34" t="s">
        <v>306</v>
      </c>
      <c r="O2" s="34" t="s">
        <v>307</v>
      </c>
      <c r="P2" s="34" t="s">
        <v>308</v>
      </c>
      <c r="Q2" s="34" t="s">
        <v>309</v>
      </c>
      <c r="R2" s="34" t="s">
        <v>310</v>
      </c>
      <c r="S2" s="34" t="s">
        <v>311</v>
      </c>
      <c r="T2" s="34" t="s">
        <v>312</v>
      </c>
      <c r="U2" s="34" t="s">
        <v>313</v>
      </c>
      <c r="V2" s="34" t="s">
        <v>314</v>
      </c>
      <c r="W2" s="34" t="s">
        <v>315</v>
      </c>
      <c r="X2" s="34" t="s">
        <v>316</v>
      </c>
      <c r="Y2" s="34" t="s">
        <v>317</v>
      </c>
      <c r="Z2" s="34" t="s">
        <v>318</v>
      </c>
      <c r="AA2" s="34" t="s">
        <v>319</v>
      </c>
      <c r="AB2" s="34" t="s">
        <v>320</v>
      </c>
      <c r="AC2" s="34" t="s">
        <v>321</v>
      </c>
      <c r="AD2" s="34" t="s">
        <v>322</v>
      </c>
      <c r="AE2" s="34" t="s">
        <v>323</v>
      </c>
      <c r="AF2" s="34" t="s">
        <v>324</v>
      </c>
      <c r="AG2" s="34" t="s">
        <v>325</v>
      </c>
      <c r="AH2" s="34" t="s">
        <v>326</v>
      </c>
      <c r="AI2" s="34" t="s">
        <v>327</v>
      </c>
      <c r="AJ2" s="34" t="s">
        <v>328</v>
      </c>
      <c r="AK2" s="34" t="s">
        <v>329</v>
      </c>
      <c r="AL2" s="34" t="s">
        <v>330</v>
      </c>
      <c r="AM2" s="34" t="s">
        <v>331</v>
      </c>
      <c r="AN2" s="34" t="s">
        <v>332</v>
      </c>
      <c r="AO2" s="34" t="s">
        <v>333</v>
      </c>
      <c r="AP2" s="34" t="s">
        <v>334</v>
      </c>
      <c r="AQ2" s="34" t="s">
        <v>335</v>
      </c>
      <c r="AR2" s="34" t="s">
        <v>336</v>
      </c>
      <c r="AS2" s="34" t="s">
        <v>337</v>
      </c>
      <c r="AT2" s="34" t="s">
        <v>338</v>
      </c>
      <c r="AU2" s="34" t="s">
        <v>339</v>
      </c>
      <c r="AV2" s="34" t="s">
        <v>340</v>
      </c>
      <c r="AW2" s="34" t="s">
        <v>341</v>
      </c>
      <c r="AX2" s="34" t="s">
        <v>342</v>
      </c>
      <c r="AY2" s="34" t="s">
        <v>227</v>
      </c>
      <c r="AZ2" s="34" t="s">
        <v>228</v>
      </c>
      <c r="BA2" s="34" t="s">
        <v>229</v>
      </c>
      <c r="BB2" s="34" t="s">
        <v>230</v>
      </c>
      <c r="BC2" s="34" t="s">
        <v>231</v>
      </c>
      <c r="BD2" s="34" t="s">
        <v>232</v>
      </c>
      <c r="BE2" s="34" t="s">
        <v>233</v>
      </c>
      <c r="BF2" s="34" t="s">
        <v>234</v>
      </c>
      <c r="BG2" s="34" t="s">
        <v>235</v>
      </c>
      <c r="BH2" s="34" t="s">
        <v>236</v>
      </c>
      <c r="BI2" s="34" t="s">
        <v>237</v>
      </c>
      <c r="BJ2" s="34" t="s">
        <v>238</v>
      </c>
      <c r="BK2" s="34" t="s">
        <v>239</v>
      </c>
      <c r="BL2" s="34" t="s">
        <v>240</v>
      </c>
      <c r="BM2" s="34" t="s">
        <v>241</v>
      </c>
      <c r="BN2" s="34" t="s">
        <v>242</v>
      </c>
      <c r="BO2" s="34" t="s">
        <v>243</v>
      </c>
      <c r="BP2" s="34" t="s">
        <v>244</v>
      </c>
      <c r="BQ2" s="34" t="s">
        <v>245</v>
      </c>
      <c r="BR2" s="34" t="s">
        <v>246</v>
      </c>
      <c r="BS2" s="34" t="s">
        <v>247</v>
      </c>
      <c r="BT2" s="34" t="s">
        <v>248</v>
      </c>
      <c r="BU2" s="34" t="s">
        <v>249</v>
      </c>
      <c r="BV2" s="34" t="s">
        <v>250</v>
      </c>
      <c r="BW2" s="34" t="s">
        <v>251</v>
      </c>
      <c r="BX2" s="34" t="s">
        <v>252</v>
      </c>
      <c r="BY2" s="34" t="s">
        <v>253</v>
      </c>
      <c r="BZ2" s="34" t="s">
        <v>254</v>
      </c>
      <c r="CA2" s="34" t="s">
        <v>255</v>
      </c>
      <c r="CB2" s="34" t="s">
        <v>256</v>
      </c>
      <c r="CC2" s="34" t="s">
        <v>257</v>
      </c>
      <c r="CD2" s="34" t="s">
        <v>258</v>
      </c>
      <c r="CE2" s="34" t="s">
        <v>259</v>
      </c>
      <c r="CF2" s="34" t="s">
        <v>260</v>
      </c>
      <c r="CG2" s="429" t="s">
        <v>261</v>
      </c>
    </row>
    <row r="3" spans="1:85" x14ac:dyDescent="0.35">
      <c r="A3" s="119">
        <v>2025</v>
      </c>
      <c r="B3" s="354" t="s">
        <v>373</v>
      </c>
      <c r="C3" s="355"/>
      <c r="D3" s="279" t="s">
        <v>263</v>
      </c>
      <c r="E3" s="279" t="s">
        <v>263</v>
      </c>
      <c r="F3" s="279" t="s">
        <v>263</v>
      </c>
      <c r="G3" s="279" t="s">
        <v>263</v>
      </c>
      <c r="H3" s="279" t="s">
        <v>263</v>
      </c>
      <c r="I3" s="279" t="s">
        <v>263</v>
      </c>
      <c r="J3" s="279" t="s">
        <v>263</v>
      </c>
      <c r="K3" s="279" t="s">
        <v>263</v>
      </c>
      <c r="L3" s="279" t="s">
        <v>263</v>
      </c>
      <c r="M3" s="279" t="s">
        <v>263</v>
      </c>
      <c r="N3" s="279" t="s">
        <v>263</v>
      </c>
      <c r="O3" s="279" t="s">
        <v>263</v>
      </c>
      <c r="P3" s="279" t="s">
        <v>263</v>
      </c>
      <c r="Q3" s="279" t="s">
        <v>263</v>
      </c>
      <c r="R3" s="279" t="s">
        <v>263</v>
      </c>
      <c r="S3" s="279" t="s">
        <v>263</v>
      </c>
      <c r="T3" s="279" t="s">
        <v>263</v>
      </c>
      <c r="U3" s="279" t="s">
        <v>263</v>
      </c>
      <c r="V3" s="279" t="s">
        <v>263</v>
      </c>
      <c r="W3" s="279" t="s">
        <v>263</v>
      </c>
      <c r="X3" s="279" t="s">
        <v>263</v>
      </c>
      <c r="Y3" s="279" t="s">
        <v>263</v>
      </c>
      <c r="Z3" s="279" t="s">
        <v>263</v>
      </c>
      <c r="AA3" s="279" t="s">
        <v>263</v>
      </c>
      <c r="AB3" s="279" t="s">
        <v>263</v>
      </c>
      <c r="AC3" s="279" t="s">
        <v>263</v>
      </c>
      <c r="AD3" s="279" t="s">
        <v>263</v>
      </c>
      <c r="AE3" s="279" t="s">
        <v>263</v>
      </c>
      <c r="AF3" s="279" t="s">
        <v>263</v>
      </c>
      <c r="AG3" s="279" t="s">
        <v>263</v>
      </c>
      <c r="AH3" s="279" t="s">
        <v>263</v>
      </c>
      <c r="AI3" s="279" t="s">
        <v>263</v>
      </c>
      <c r="AJ3" s="279" t="s">
        <v>263</v>
      </c>
      <c r="AK3" s="279" t="s">
        <v>263</v>
      </c>
      <c r="AL3" s="279" t="s">
        <v>263</v>
      </c>
      <c r="AM3" s="279" t="s">
        <v>263</v>
      </c>
      <c r="AN3" s="279" t="s">
        <v>263</v>
      </c>
      <c r="AO3" s="279" t="s">
        <v>263</v>
      </c>
      <c r="AP3" s="279" t="s">
        <v>263</v>
      </c>
      <c r="AQ3" s="279" t="s">
        <v>263</v>
      </c>
      <c r="AR3" s="279" t="s">
        <v>263</v>
      </c>
      <c r="AS3" s="279" t="s">
        <v>263</v>
      </c>
      <c r="AT3" s="279" t="s">
        <v>263</v>
      </c>
      <c r="AU3" s="279" t="s">
        <v>263</v>
      </c>
      <c r="AV3" s="279" t="s">
        <v>263</v>
      </c>
      <c r="AW3" s="279" t="s">
        <v>263</v>
      </c>
      <c r="AX3" s="279" t="s">
        <v>263</v>
      </c>
      <c r="AY3" s="279" t="s">
        <v>263</v>
      </c>
      <c r="AZ3" s="279" t="s">
        <v>263</v>
      </c>
      <c r="BA3" s="279" t="s">
        <v>263</v>
      </c>
      <c r="BB3" s="279" t="s">
        <v>263</v>
      </c>
      <c r="BC3" s="279" t="s">
        <v>263</v>
      </c>
      <c r="BD3" s="279" t="s">
        <v>263</v>
      </c>
      <c r="BE3" s="279" t="s">
        <v>263</v>
      </c>
      <c r="BF3" s="279" t="s">
        <v>263</v>
      </c>
      <c r="BG3" s="279" t="s">
        <v>263</v>
      </c>
      <c r="BH3" s="279" t="s">
        <v>263</v>
      </c>
      <c r="BI3" s="279" t="s">
        <v>263</v>
      </c>
      <c r="BJ3" s="279" t="s">
        <v>263</v>
      </c>
      <c r="BK3" s="279" t="s">
        <v>263</v>
      </c>
      <c r="BL3" s="279" t="s">
        <v>263</v>
      </c>
      <c r="BM3" s="279" t="s">
        <v>263</v>
      </c>
      <c r="BN3" s="279" t="s">
        <v>263</v>
      </c>
      <c r="BO3" s="279" t="s">
        <v>263</v>
      </c>
      <c r="BP3" s="279" t="s">
        <v>263</v>
      </c>
      <c r="BQ3" s="279" t="s">
        <v>263</v>
      </c>
      <c r="BR3" s="279" t="s">
        <v>263</v>
      </c>
      <c r="BS3" s="279" t="s">
        <v>263</v>
      </c>
      <c r="BT3" s="279" t="s">
        <v>263</v>
      </c>
      <c r="BU3" s="279" t="s">
        <v>263</v>
      </c>
      <c r="BV3" s="279" t="s">
        <v>263</v>
      </c>
      <c r="BW3" s="279" t="s">
        <v>263</v>
      </c>
      <c r="BX3" s="279" t="s">
        <v>263</v>
      </c>
      <c r="BY3" s="279" t="s">
        <v>263</v>
      </c>
      <c r="BZ3" s="279" t="s">
        <v>263</v>
      </c>
      <c r="CA3" s="279" t="s">
        <v>264</v>
      </c>
      <c r="CB3" s="279" t="s">
        <v>264</v>
      </c>
      <c r="CC3" s="279" t="s">
        <v>264</v>
      </c>
      <c r="CD3" s="279" t="s">
        <v>264</v>
      </c>
      <c r="CE3" s="279" t="s">
        <v>264</v>
      </c>
      <c r="CF3" s="279" t="s">
        <v>264</v>
      </c>
      <c r="CG3" s="280" t="s">
        <v>264</v>
      </c>
    </row>
    <row r="4" spans="1:85" s="246" customFormat="1" ht="24" customHeight="1" x14ac:dyDescent="0.35">
      <c r="A4" s="393"/>
      <c r="B4" s="63" t="s">
        <v>276</v>
      </c>
      <c r="C4" s="101"/>
      <c r="D4" s="394"/>
      <c r="E4" s="394"/>
      <c r="F4" s="394"/>
      <c r="G4" s="394"/>
      <c r="H4" s="394"/>
      <c r="I4" s="394"/>
      <c r="J4" s="394"/>
      <c r="K4" s="394"/>
      <c r="L4" s="394"/>
      <c r="M4" s="394"/>
      <c r="N4" s="394"/>
      <c r="O4" s="394"/>
      <c r="P4" s="394"/>
      <c r="Q4" s="394"/>
      <c r="R4" s="394"/>
      <c r="S4" s="394"/>
      <c r="T4" s="394"/>
      <c r="U4" s="394"/>
      <c r="V4" s="394"/>
      <c r="W4" s="394"/>
      <c r="X4" s="394"/>
      <c r="Y4" s="394"/>
      <c r="Z4" s="394"/>
      <c r="AA4" s="394"/>
      <c r="AB4" s="394"/>
      <c r="AC4" s="394"/>
      <c r="AD4" s="394"/>
      <c r="AE4" s="394"/>
      <c r="AF4" s="394"/>
      <c r="AG4" s="394"/>
      <c r="AH4" s="394"/>
      <c r="AI4" s="394"/>
      <c r="AJ4" s="394"/>
      <c r="AK4" s="394"/>
      <c r="AL4" s="394"/>
      <c r="AM4" s="394"/>
      <c r="AN4" s="394"/>
      <c r="AO4" s="394"/>
      <c r="AP4" s="394"/>
      <c r="AQ4" s="394"/>
      <c r="AR4" s="394"/>
      <c r="AS4" s="394"/>
      <c r="AT4" s="394"/>
      <c r="AU4" s="394"/>
      <c r="AV4" s="394"/>
      <c r="AW4" s="394"/>
      <c r="AX4" s="394"/>
      <c r="AY4" s="394"/>
      <c r="AZ4" s="394"/>
      <c r="BA4" s="394"/>
      <c r="BB4" s="394"/>
      <c r="BC4" s="394"/>
      <c r="BD4" s="394"/>
      <c r="BE4" s="394"/>
      <c r="BF4" s="394"/>
      <c r="BG4" s="394"/>
      <c r="BH4" s="394"/>
      <c r="BI4" s="394"/>
      <c r="BJ4" s="394"/>
      <c r="BK4" s="394"/>
      <c r="BL4" s="394"/>
      <c r="BM4" s="394"/>
      <c r="BN4" s="394"/>
      <c r="BO4" s="394"/>
      <c r="BP4" s="394"/>
      <c r="BQ4" s="394"/>
      <c r="BR4" s="394"/>
      <c r="BS4" s="394"/>
      <c r="BT4" s="394"/>
      <c r="BU4" s="394"/>
      <c r="BV4" s="394"/>
      <c r="BW4" s="394"/>
      <c r="BX4" s="394"/>
      <c r="BY4" s="394"/>
      <c r="BZ4" s="391">
        <f t="shared" ref="BZ4:CF4" si="0">SUM(BZ5:BZ15)</f>
        <v>7985.4546142966665</v>
      </c>
      <c r="CA4" s="391">
        <f t="shared" si="0"/>
        <v>10131.136363153139</v>
      </c>
      <c r="CB4" s="391">
        <f t="shared" si="0"/>
        <v>-13.485278048629949</v>
      </c>
      <c r="CC4" s="391">
        <f t="shared" si="0"/>
        <v>5.3509057330228949</v>
      </c>
      <c r="CD4" s="391">
        <f t="shared" si="0"/>
        <v>0</v>
      </c>
      <c r="CE4" s="391">
        <f t="shared" si="0"/>
        <v>0</v>
      </c>
      <c r="CF4" s="391">
        <f t="shared" si="0"/>
        <v>0</v>
      </c>
      <c r="CG4" s="398">
        <f>SUM(CG5:CG15)</f>
        <v>0</v>
      </c>
    </row>
    <row r="5" spans="1:85" x14ac:dyDescent="0.35">
      <c r="A5" s="350"/>
      <c r="B5" s="200" t="s">
        <v>761</v>
      </c>
      <c r="C5" s="200"/>
      <c r="D5" s="394"/>
      <c r="E5" s="394"/>
      <c r="F5" s="394"/>
      <c r="G5" s="394"/>
      <c r="H5" s="394"/>
      <c r="I5" s="394"/>
      <c r="J5" s="394"/>
      <c r="K5" s="394"/>
      <c r="L5" s="394"/>
      <c r="M5" s="394"/>
      <c r="N5" s="394"/>
      <c r="O5" s="394"/>
      <c r="P5" s="394"/>
      <c r="Q5" s="394"/>
      <c r="R5" s="394"/>
      <c r="S5" s="394"/>
      <c r="T5" s="394"/>
      <c r="U5" s="394"/>
      <c r="V5" s="394"/>
      <c r="W5" s="394"/>
      <c r="X5" s="394"/>
      <c r="Y5" s="394"/>
      <c r="Z5" s="394"/>
      <c r="AA5" s="394"/>
      <c r="AB5" s="394"/>
      <c r="AC5" s="394"/>
      <c r="AD5" s="394"/>
      <c r="AE5" s="394"/>
      <c r="AF5" s="394"/>
      <c r="AG5" s="394"/>
      <c r="AH5" s="394"/>
      <c r="AI5" s="394"/>
      <c r="AJ5" s="394"/>
      <c r="AK5" s="394"/>
      <c r="AL5" s="394"/>
      <c r="AM5" s="394"/>
      <c r="AN5" s="394"/>
      <c r="AO5" s="394"/>
      <c r="AP5" s="394"/>
      <c r="AQ5" s="394"/>
      <c r="AR5" s="394"/>
      <c r="AS5" s="394"/>
      <c r="AT5" s="394"/>
      <c r="AU5" s="394"/>
      <c r="AV5" s="394"/>
      <c r="AW5" s="394"/>
      <c r="AX5" s="394"/>
      <c r="AY5" s="394"/>
      <c r="AZ5" s="394"/>
      <c r="BA5" s="394"/>
      <c r="BB5" s="394"/>
      <c r="BC5" s="394"/>
      <c r="BD5" s="394"/>
      <c r="BE5" s="394"/>
      <c r="BF5" s="394"/>
      <c r="BG5" s="394"/>
      <c r="BH5" s="394"/>
      <c r="BI5" s="394"/>
      <c r="BJ5" s="394"/>
      <c r="BK5" s="394"/>
      <c r="BL5" s="394"/>
      <c r="BM5" s="394"/>
      <c r="BN5" s="394"/>
      <c r="BO5" s="394"/>
      <c r="BP5" s="394"/>
      <c r="BQ5" s="394"/>
      <c r="BR5" s="394"/>
      <c r="BS5" s="394"/>
      <c r="BT5" s="394"/>
      <c r="BU5" s="394"/>
      <c r="BV5" s="394"/>
      <c r="BW5" s="394"/>
      <c r="BX5" s="394"/>
      <c r="BY5" s="394"/>
      <c r="BZ5" s="395">
        <v>2761.7812549999999</v>
      </c>
      <c r="CA5" s="395">
        <v>4195.0034935699996</v>
      </c>
      <c r="CB5" s="395">
        <v>-30.464986816320916</v>
      </c>
      <c r="CC5" s="395">
        <v>-16.121116424668074</v>
      </c>
      <c r="CD5" s="395">
        <v>0</v>
      </c>
      <c r="CE5" s="395">
        <v>0</v>
      </c>
      <c r="CF5" s="395">
        <v>0</v>
      </c>
      <c r="CG5" s="396">
        <v>0</v>
      </c>
    </row>
    <row r="6" spans="1:85" x14ac:dyDescent="0.35">
      <c r="A6" s="350"/>
      <c r="B6" s="200" t="s">
        <v>762</v>
      </c>
      <c r="C6" s="200"/>
      <c r="D6" s="394"/>
      <c r="E6" s="394"/>
      <c r="F6" s="394"/>
      <c r="G6" s="394"/>
      <c r="H6" s="394"/>
      <c r="I6" s="394"/>
      <c r="J6" s="394"/>
      <c r="K6" s="394"/>
      <c r="L6" s="394"/>
      <c r="M6" s="394"/>
      <c r="N6" s="394"/>
      <c r="O6" s="394"/>
      <c r="P6" s="394"/>
      <c r="Q6" s="394"/>
      <c r="R6" s="394"/>
      <c r="S6" s="394"/>
      <c r="T6" s="394"/>
      <c r="U6" s="394"/>
      <c r="V6" s="394"/>
      <c r="W6" s="394"/>
      <c r="X6" s="394"/>
      <c r="Y6" s="394"/>
      <c r="Z6" s="394"/>
      <c r="AA6" s="394"/>
      <c r="AB6" s="394"/>
      <c r="AC6" s="394"/>
      <c r="AD6" s="394"/>
      <c r="AE6" s="394"/>
      <c r="AF6" s="394"/>
      <c r="AG6" s="394"/>
      <c r="AH6" s="394"/>
      <c r="AI6" s="394"/>
      <c r="AJ6" s="394"/>
      <c r="AK6" s="394"/>
      <c r="AL6" s="394"/>
      <c r="AM6" s="394"/>
      <c r="AN6" s="394"/>
      <c r="AO6" s="394"/>
      <c r="AP6" s="394"/>
      <c r="AQ6" s="394"/>
      <c r="AR6" s="394"/>
      <c r="AS6" s="394"/>
      <c r="AT6" s="394"/>
      <c r="AU6" s="394"/>
      <c r="AV6" s="394"/>
      <c r="AW6" s="394"/>
      <c r="AX6" s="394"/>
      <c r="AY6" s="394"/>
      <c r="AZ6" s="394"/>
      <c r="BA6" s="394"/>
      <c r="BB6" s="394"/>
      <c r="BC6" s="394"/>
      <c r="BD6" s="394"/>
      <c r="BE6" s="394"/>
      <c r="BF6" s="394"/>
      <c r="BG6" s="394"/>
      <c r="BH6" s="394"/>
      <c r="BI6" s="394"/>
      <c r="BJ6" s="394"/>
      <c r="BK6" s="394"/>
      <c r="BL6" s="394"/>
      <c r="BM6" s="394"/>
      <c r="BN6" s="394"/>
      <c r="BO6" s="394"/>
      <c r="BP6" s="394"/>
      <c r="BQ6" s="394"/>
      <c r="BR6" s="394"/>
      <c r="BS6" s="394"/>
      <c r="BT6" s="394"/>
      <c r="BU6" s="394"/>
      <c r="BV6" s="394"/>
      <c r="BW6" s="394"/>
      <c r="BX6" s="394"/>
      <c r="BY6" s="394"/>
      <c r="BZ6" s="395">
        <v>30.245169999999998</v>
      </c>
      <c r="CA6" s="395">
        <v>26.853881999999999</v>
      </c>
      <c r="CB6" s="395">
        <v>-2.0723499999999999E-2</v>
      </c>
      <c r="CC6" s="395">
        <v>2.3500000000000005E-3</v>
      </c>
      <c r="CD6" s="395">
        <v>0</v>
      </c>
      <c r="CE6" s="395">
        <v>0</v>
      </c>
      <c r="CF6" s="395">
        <v>0</v>
      </c>
      <c r="CG6" s="396">
        <v>0</v>
      </c>
    </row>
    <row r="7" spans="1:85" x14ac:dyDescent="0.35">
      <c r="A7" s="350"/>
      <c r="B7" s="200" t="s">
        <v>763</v>
      </c>
      <c r="C7" s="200"/>
      <c r="D7" s="390"/>
      <c r="E7" s="390"/>
      <c r="F7" s="390"/>
      <c r="G7" s="390"/>
      <c r="H7" s="390"/>
      <c r="I7" s="390"/>
      <c r="J7" s="390"/>
      <c r="K7" s="390"/>
      <c r="L7" s="390"/>
      <c r="M7" s="390"/>
      <c r="N7" s="390"/>
      <c r="O7" s="390"/>
      <c r="P7" s="390"/>
      <c r="Q7" s="390"/>
      <c r="R7" s="390"/>
      <c r="S7" s="390"/>
      <c r="T7" s="390"/>
      <c r="U7" s="390"/>
      <c r="V7" s="390"/>
      <c r="W7" s="390"/>
      <c r="X7" s="390"/>
      <c r="Y7" s="390"/>
      <c r="Z7" s="390"/>
      <c r="AA7" s="390"/>
      <c r="AB7" s="390"/>
      <c r="AC7" s="390"/>
      <c r="AD7" s="390"/>
      <c r="AE7" s="390"/>
      <c r="AF7" s="390"/>
      <c r="AG7" s="390"/>
      <c r="AH7" s="390"/>
      <c r="AI7" s="390"/>
      <c r="AJ7" s="390"/>
      <c r="AK7" s="390"/>
      <c r="AL7" s="390"/>
      <c r="AM7" s="390"/>
      <c r="AN7" s="390"/>
      <c r="AO7" s="390"/>
      <c r="AP7" s="390"/>
      <c r="AQ7" s="390"/>
      <c r="AR7" s="390"/>
      <c r="AS7" s="390"/>
      <c r="AT7" s="390"/>
      <c r="AU7" s="390"/>
      <c r="AV7" s="390"/>
      <c r="AW7" s="390"/>
      <c r="AX7" s="390"/>
      <c r="AY7" s="390"/>
      <c r="AZ7" s="390"/>
      <c r="BA7" s="390"/>
      <c r="BB7" s="390"/>
      <c r="BC7" s="390"/>
      <c r="BD7" s="390"/>
      <c r="BE7" s="390"/>
      <c r="BF7" s="390"/>
      <c r="BG7" s="390"/>
      <c r="BH7" s="390"/>
      <c r="BI7" s="390"/>
      <c r="BJ7" s="390"/>
      <c r="BK7" s="390"/>
      <c r="BL7" s="390"/>
      <c r="BM7" s="390"/>
      <c r="BN7" s="390"/>
      <c r="BO7" s="390"/>
      <c r="BP7" s="390"/>
      <c r="BQ7" s="390"/>
      <c r="BR7" s="390"/>
      <c r="BS7" s="390"/>
      <c r="BT7" s="390"/>
      <c r="BU7" s="390"/>
      <c r="BV7" s="390"/>
      <c r="BW7" s="390"/>
      <c r="BX7" s="390"/>
      <c r="BY7" s="390"/>
      <c r="BZ7" s="395">
        <v>763.77499599999999</v>
      </c>
      <c r="CA7" s="395">
        <v>957.62764193999999</v>
      </c>
      <c r="CB7" s="395">
        <v>-0.16138199999999969</v>
      </c>
      <c r="CC7" s="395">
        <v>1.1307045000000002</v>
      </c>
      <c r="CD7" s="395">
        <v>0</v>
      </c>
      <c r="CE7" s="395">
        <v>0</v>
      </c>
      <c r="CF7" s="395">
        <v>0</v>
      </c>
      <c r="CG7" s="396">
        <v>0</v>
      </c>
    </row>
    <row r="8" spans="1:85" x14ac:dyDescent="0.35">
      <c r="A8" s="350"/>
      <c r="B8" s="200" t="s">
        <v>764</v>
      </c>
      <c r="C8" s="200"/>
      <c r="D8" s="394"/>
      <c r="E8" s="394"/>
      <c r="F8" s="394"/>
      <c r="G8" s="394"/>
      <c r="H8" s="394"/>
      <c r="I8" s="394"/>
      <c r="J8" s="394"/>
      <c r="K8" s="394"/>
      <c r="L8" s="394"/>
      <c r="M8" s="394"/>
      <c r="N8" s="394"/>
      <c r="O8" s="394"/>
      <c r="P8" s="394"/>
      <c r="Q8" s="394"/>
      <c r="R8" s="394"/>
      <c r="S8" s="394"/>
      <c r="T8" s="394"/>
      <c r="U8" s="394"/>
      <c r="V8" s="394"/>
      <c r="W8" s="394"/>
      <c r="X8" s="394"/>
      <c r="Y8" s="394"/>
      <c r="Z8" s="394"/>
      <c r="AA8" s="394"/>
      <c r="AB8" s="394"/>
      <c r="AC8" s="394"/>
      <c r="AD8" s="394"/>
      <c r="AE8" s="394"/>
      <c r="AF8" s="394"/>
      <c r="AG8" s="394"/>
      <c r="AH8" s="394"/>
      <c r="AI8" s="394"/>
      <c r="AJ8" s="394"/>
      <c r="AK8" s="394"/>
      <c r="AL8" s="394"/>
      <c r="AM8" s="394"/>
      <c r="AN8" s="394"/>
      <c r="AO8" s="394"/>
      <c r="AP8" s="394"/>
      <c r="AQ8" s="394"/>
      <c r="AR8" s="394"/>
      <c r="AS8" s="394"/>
      <c r="AT8" s="394"/>
      <c r="AU8" s="394"/>
      <c r="AV8" s="394"/>
      <c r="AW8" s="394"/>
      <c r="AX8" s="394"/>
      <c r="AY8" s="394"/>
      <c r="AZ8" s="394"/>
      <c r="BA8" s="394"/>
      <c r="BB8" s="394"/>
      <c r="BC8" s="394"/>
      <c r="BD8" s="394"/>
      <c r="BE8" s="394"/>
      <c r="BF8" s="394"/>
      <c r="BG8" s="394"/>
      <c r="BH8" s="394"/>
      <c r="BI8" s="394"/>
      <c r="BJ8" s="394"/>
      <c r="BK8" s="394"/>
      <c r="BL8" s="394"/>
      <c r="BM8" s="394"/>
      <c r="BN8" s="394"/>
      <c r="BO8" s="394"/>
      <c r="BP8" s="394"/>
      <c r="BQ8" s="394"/>
      <c r="BR8" s="394"/>
      <c r="BS8" s="394"/>
      <c r="BT8" s="394"/>
      <c r="BU8" s="394"/>
      <c r="BV8" s="394"/>
      <c r="BW8" s="394"/>
      <c r="BX8" s="394"/>
      <c r="BY8" s="394"/>
      <c r="BZ8" s="395">
        <v>114.89113400000001</v>
      </c>
      <c r="CA8" s="395">
        <v>128.26879732999998</v>
      </c>
      <c r="CB8" s="395">
        <v>-0.2265865</v>
      </c>
      <c r="CC8" s="395">
        <v>6.9604999999999997E-3</v>
      </c>
      <c r="CD8" s="395">
        <v>0</v>
      </c>
      <c r="CE8" s="395">
        <v>0</v>
      </c>
      <c r="CF8" s="395">
        <v>0</v>
      </c>
      <c r="CG8" s="396">
        <v>0</v>
      </c>
    </row>
    <row r="9" spans="1:85" x14ac:dyDescent="0.35">
      <c r="A9" s="350"/>
      <c r="B9" s="200" t="s">
        <v>765</v>
      </c>
      <c r="C9" s="200"/>
      <c r="D9" s="394"/>
      <c r="E9" s="394"/>
      <c r="F9" s="394"/>
      <c r="G9" s="394"/>
      <c r="H9" s="394"/>
      <c r="I9" s="394"/>
      <c r="J9" s="394"/>
      <c r="K9" s="394"/>
      <c r="L9" s="394"/>
      <c r="M9" s="394"/>
      <c r="N9" s="394"/>
      <c r="O9" s="394"/>
      <c r="P9" s="394"/>
      <c r="Q9" s="394"/>
      <c r="R9" s="394"/>
      <c r="S9" s="394"/>
      <c r="T9" s="394"/>
      <c r="U9" s="394"/>
      <c r="V9" s="394"/>
      <c r="W9" s="394"/>
      <c r="X9" s="394"/>
      <c r="Y9" s="394"/>
      <c r="Z9" s="394"/>
      <c r="AA9" s="394"/>
      <c r="AB9" s="394"/>
      <c r="AC9" s="394"/>
      <c r="AD9" s="394"/>
      <c r="AE9" s="394"/>
      <c r="AF9" s="394"/>
      <c r="AG9" s="394"/>
      <c r="AH9" s="394"/>
      <c r="AI9" s="394"/>
      <c r="AJ9" s="394"/>
      <c r="AK9" s="394"/>
      <c r="AL9" s="394"/>
      <c r="AM9" s="394"/>
      <c r="AN9" s="394"/>
      <c r="AO9" s="394"/>
      <c r="AP9" s="394"/>
      <c r="AQ9" s="394"/>
      <c r="AR9" s="394"/>
      <c r="AS9" s="394"/>
      <c r="AT9" s="394"/>
      <c r="AU9" s="394"/>
      <c r="AV9" s="394"/>
      <c r="AW9" s="394"/>
      <c r="AX9" s="394"/>
      <c r="AY9" s="394"/>
      <c r="AZ9" s="394"/>
      <c r="BA9" s="394"/>
      <c r="BB9" s="394"/>
      <c r="BC9" s="394"/>
      <c r="BD9" s="394"/>
      <c r="BE9" s="394"/>
      <c r="BF9" s="394"/>
      <c r="BG9" s="394"/>
      <c r="BH9" s="394"/>
      <c r="BI9" s="394"/>
      <c r="BJ9" s="394"/>
      <c r="BK9" s="394"/>
      <c r="BL9" s="394"/>
      <c r="BM9" s="394"/>
      <c r="BN9" s="394"/>
      <c r="BO9" s="394"/>
      <c r="BP9" s="394"/>
      <c r="BQ9" s="394"/>
      <c r="BR9" s="394"/>
      <c r="BS9" s="394"/>
      <c r="BT9" s="394"/>
      <c r="BU9" s="394"/>
      <c r="BV9" s="394"/>
      <c r="BW9" s="394"/>
      <c r="BX9" s="394"/>
      <c r="BY9" s="394"/>
      <c r="BZ9" s="395">
        <v>906.45928933333323</v>
      </c>
      <c r="CA9" s="395">
        <v>1247.8868476399998</v>
      </c>
      <c r="CB9" s="395">
        <v>11.36453552269097</v>
      </c>
      <c r="CC9" s="395">
        <v>14.027401912690969</v>
      </c>
      <c r="CD9" s="395">
        <v>0</v>
      </c>
      <c r="CE9" s="395">
        <v>0</v>
      </c>
      <c r="CF9" s="395">
        <v>0</v>
      </c>
      <c r="CG9" s="396">
        <v>0</v>
      </c>
    </row>
    <row r="10" spans="1:85" x14ac:dyDescent="0.35">
      <c r="A10" s="399"/>
      <c r="B10" s="200" t="s">
        <v>766</v>
      </c>
      <c r="C10" s="233"/>
      <c r="D10" s="390"/>
      <c r="E10" s="390"/>
      <c r="F10" s="390"/>
      <c r="G10" s="390"/>
      <c r="H10" s="390"/>
      <c r="I10" s="390"/>
      <c r="J10" s="390"/>
      <c r="K10" s="390"/>
      <c r="L10" s="390"/>
      <c r="M10" s="390"/>
      <c r="N10" s="390"/>
      <c r="O10" s="390"/>
      <c r="P10" s="390"/>
      <c r="Q10" s="390"/>
      <c r="R10" s="390"/>
      <c r="S10" s="390"/>
      <c r="T10" s="390"/>
      <c r="U10" s="390"/>
      <c r="V10" s="390"/>
      <c r="W10" s="390"/>
      <c r="X10" s="390"/>
      <c r="Y10" s="390"/>
      <c r="Z10" s="390"/>
      <c r="AA10" s="390"/>
      <c r="AB10" s="390"/>
      <c r="AC10" s="390"/>
      <c r="AD10" s="390"/>
      <c r="AE10" s="390"/>
      <c r="AF10" s="390"/>
      <c r="AG10" s="390"/>
      <c r="AH10" s="390"/>
      <c r="AI10" s="390"/>
      <c r="AJ10" s="390"/>
      <c r="AK10" s="390"/>
      <c r="AL10" s="390"/>
      <c r="AM10" s="390"/>
      <c r="AN10" s="390"/>
      <c r="AO10" s="390"/>
      <c r="AP10" s="390"/>
      <c r="AQ10" s="390"/>
      <c r="AR10" s="390"/>
      <c r="AS10" s="390"/>
      <c r="AT10" s="390"/>
      <c r="AU10" s="390"/>
      <c r="AV10" s="390"/>
      <c r="AW10" s="390"/>
      <c r="AX10" s="390"/>
      <c r="AY10" s="390"/>
      <c r="AZ10" s="390"/>
      <c r="BA10" s="390"/>
      <c r="BB10" s="390"/>
      <c r="BC10" s="390"/>
      <c r="BD10" s="390"/>
      <c r="BE10" s="390"/>
      <c r="BF10" s="390"/>
      <c r="BG10" s="390"/>
      <c r="BH10" s="390"/>
      <c r="BI10" s="390"/>
      <c r="BJ10" s="390"/>
      <c r="BK10" s="390"/>
      <c r="BL10" s="390"/>
      <c r="BM10" s="390"/>
      <c r="BN10" s="390"/>
      <c r="BO10" s="390"/>
      <c r="BP10" s="390"/>
      <c r="BQ10" s="390"/>
      <c r="BR10" s="390"/>
      <c r="BS10" s="390"/>
      <c r="BT10" s="390"/>
      <c r="BU10" s="390"/>
      <c r="BV10" s="390"/>
      <c r="BW10" s="390"/>
      <c r="BX10" s="390"/>
      <c r="BY10" s="390"/>
      <c r="BZ10" s="395">
        <v>2531.1</v>
      </c>
      <c r="CA10" s="395">
        <v>2622.6487010831383</v>
      </c>
      <c r="CB10" s="395">
        <v>0</v>
      </c>
      <c r="CC10" s="395">
        <v>0</v>
      </c>
      <c r="CD10" s="395">
        <v>0</v>
      </c>
      <c r="CE10" s="395">
        <v>0</v>
      </c>
      <c r="CF10" s="395">
        <v>0</v>
      </c>
      <c r="CG10" s="396">
        <v>0</v>
      </c>
    </row>
    <row r="11" spans="1:85" x14ac:dyDescent="0.35">
      <c r="A11" s="350"/>
      <c r="B11" s="200" t="s">
        <v>767</v>
      </c>
      <c r="C11" s="200"/>
      <c r="D11" s="394"/>
      <c r="E11" s="394"/>
      <c r="F11" s="394"/>
      <c r="G11" s="394"/>
      <c r="H11" s="394"/>
      <c r="I11" s="394"/>
      <c r="J11" s="394"/>
      <c r="K11" s="394"/>
      <c r="L11" s="394"/>
      <c r="M11" s="394"/>
      <c r="N11" s="394"/>
      <c r="O11" s="394"/>
      <c r="P11" s="394"/>
      <c r="Q11" s="394"/>
      <c r="R11" s="394"/>
      <c r="S11" s="394"/>
      <c r="T11" s="394"/>
      <c r="U11" s="394"/>
      <c r="V11" s="394"/>
      <c r="W11" s="394"/>
      <c r="X11" s="394"/>
      <c r="Y11" s="394"/>
      <c r="Z11" s="394"/>
      <c r="AA11" s="394"/>
      <c r="AB11" s="394"/>
      <c r="AC11" s="394"/>
      <c r="AD11" s="394"/>
      <c r="AE11" s="394"/>
      <c r="AF11" s="394"/>
      <c r="AG11" s="394"/>
      <c r="AH11" s="394"/>
      <c r="AI11" s="394"/>
      <c r="AJ11" s="394"/>
      <c r="AK11" s="394"/>
      <c r="AL11" s="394"/>
      <c r="AM11" s="394"/>
      <c r="AN11" s="394"/>
      <c r="AO11" s="394"/>
      <c r="AP11" s="394"/>
      <c r="AQ11" s="394"/>
      <c r="AR11" s="394"/>
      <c r="AS11" s="394"/>
      <c r="AT11" s="394"/>
      <c r="AU11" s="394"/>
      <c r="AV11" s="394"/>
      <c r="AW11" s="394"/>
      <c r="AX11" s="394"/>
      <c r="AY11" s="394"/>
      <c r="AZ11" s="394"/>
      <c r="BA11" s="394"/>
      <c r="BB11" s="394"/>
      <c r="BC11" s="394"/>
      <c r="BD11" s="394"/>
      <c r="BE11" s="394"/>
      <c r="BF11" s="394"/>
      <c r="BG11" s="394"/>
      <c r="BH11" s="394"/>
      <c r="BI11" s="394"/>
      <c r="BJ11" s="394"/>
      <c r="BK11" s="394"/>
      <c r="BL11" s="394"/>
      <c r="BM11" s="394"/>
      <c r="BN11" s="394"/>
      <c r="BO11" s="394"/>
      <c r="BP11" s="394"/>
      <c r="BQ11" s="394"/>
      <c r="BR11" s="394"/>
      <c r="BS11" s="394"/>
      <c r="BT11" s="394"/>
      <c r="BU11" s="394"/>
      <c r="BV11" s="394"/>
      <c r="BW11" s="394"/>
      <c r="BX11" s="394"/>
      <c r="BY11" s="394"/>
      <c r="BZ11" s="395">
        <v>213.04422526666664</v>
      </c>
      <c r="CA11" s="395">
        <v>222.71494699999997</v>
      </c>
      <c r="CB11" s="395">
        <v>2.3175175149999996</v>
      </c>
      <c r="CC11" s="395">
        <v>2.3393290149999997</v>
      </c>
      <c r="CD11" s="395">
        <v>0</v>
      </c>
      <c r="CE11" s="395">
        <v>0</v>
      </c>
      <c r="CF11" s="395">
        <v>0</v>
      </c>
      <c r="CG11" s="396">
        <v>0</v>
      </c>
    </row>
    <row r="12" spans="1:85" x14ac:dyDescent="0.35">
      <c r="A12" s="350"/>
      <c r="B12" s="200" t="s">
        <v>768</v>
      </c>
      <c r="C12" s="56"/>
      <c r="D12" s="390"/>
      <c r="E12" s="390"/>
      <c r="F12" s="390"/>
      <c r="G12" s="390"/>
      <c r="H12" s="390"/>
      <c r="I12" s="390"/>
      <c r="J12" s="390"/>
      <c r="K12" s="390"/>
      <c r="L12" s="390"/>
      <c r="M12" s="390"/>
      <c r="N12" s="390"/>
      <c r="O12" s="390"/>
      <c r="P12" s="390"/>
      <c r="Q12" s="390"/>
      <c r="R12" s="390"/>
      <c r="S12" s="390"/>
      <c r="T12" s="390"/>
      <c r="U12" s="390"/>
      <c r="V12" s="390"/>
      <c r="W12" s="390"/>
      <c r="X12" s="390"/>
      <c r="Y12" s="390"/>
      <c r="Z12" s="390"/>
      <c r="AA12" s="390"/>
      <c r="AB12" s="390"/>
      <c r="AC12" s="390"/>
      <c r="AD12" s="390"/>
      <c r="AE12" s="390"/>
      <c r="AF12" s="390"/>
      <c r="AG12" s="390"/>
      <c r="AH12" s="390"/>
      <c r="AI12" s="390"/>
      <c r="AJ12" s="390"/>
      <c r="AK12" s="390"/>
      <c r="AL12" s="390"/>
      <c r="AM12" s="390"/>
      <c r="AN12" s="390"/>
      <c r="AO12" s="390"/>
      <c r="AP12" s="390"/>
      <c r="AQ12" s="390"/>
      <c r="AR12" s="390"/>
      <c r="AS12" s="390"/>
      <c r="AT12" s="390"/>
      <c r="AU12" s="390"/>
      <c r="AV12" s="390"/>
      <c r="AW12" s="390"/>
      <c r="AX12" s="390"/>
      <c r="AY12" s="390"/>
      <c r="AZ12" s="390"/>
      <c r="BA12" s="390"/>
      <c r="BB12" s="390"/>
      <c r="BC12" s="390"/>
      <c r="BD12" s="390"/>
      <c r="BE12" s="390"/>
      <c r="BF12" s="390"/>
      <c r="BG12" s="390"/>
      <c r="BH12" s="390"/>
      <c r="BI12" s="390"/>
      <c r="BJ12" s="390"/>
      <c r="BK12" s="390"/>
      <c r="BL12" s="390"/>
      <c r="BM12" s="390"/>
      <c r="BN12" s="390"/>
      <c r="BO12" s="390"/>
      <c r="BP12" s="390"/>
      <c r="BQ12" s="390"/>
      <c r="BR12" s="390"/>
      <c r="BS12" s="390"/>
      <c r="BT12" s="390"/>
      <c r="BU12" s="390"/>
      <c r="BV12" s="390"/>
      <c r="BW12" s="390"/>
      <c r="BX12" s="390"/>
      <c r="BY12" s="390"/>
      <c r="BZ12" s="395">
        <v>201.84098246666667</v>
      </c>
      <c r="CA12" s="395">
        <v>194.24314656000001</v>
      </c>
      <c r="CB12" s="395">
        <v>0.58744002000000006</v>
      </c>
      <c r="CC12" s="395">
        <v>0.60384552000000002</v>
      </c>
      <c r="CD12" s="395">
        <v>0</v>
      </c>
      <c r="CE12" s="395">
        <v>0</v>
      </c>
      <c r="CF12" s="395">
        <v>0</v>
      </c>
      <c r="CG12" s="396">
        <v>0</v>
      </c>
    </row>
    <row r="13" spans="1:85" x14ac:dyDescent="0.35">
      <c r="A13" s="350"/>
      <c r="B13" s="200" t="s">
        <v>769</v>
      </c>
      <c r="C13" s="200"/>
      <c r="D13" s="394"/>
      <c r="E13" s="394"/>
      <c r="F13" s="394"/>
      <c r="G13" s="394"/>
      <c r="H13" s="394"/>
      <c r="I13" s="394"/>
      <c r="J13" s="394"/>
      <c r="K13" s="394"/>
      <c r="L13" s="394"/>
      <c r="M13" s="394"/>
      <c r="N13" s="394"/>
      <c r="O13" s="394"/>
      <c r="P13" s="394"/>
      <c r="Q13" s="394"/>
      <c r="R13" s="394"/>
      <c r="S13" s="394"/>
      <c r="T13" s="394"/>
      <c r="U13" s="394"/>
      <c r="V13" s="394"/>
      <c r="W13" s="394"/>
      <c r="X13" s="394"/>
      <c r="Y13" s="394"/>
      <c r="Z13" s="394"/>
      <c r="AA13" s="394"/>
      <c r="AB13" s="394"/>
      <c r="AC13" s="394"/>
      <c r="AD13" s="394"/>
      <c r="AE13" s="394"/>
      <c r="AF13" s="394"/>
      <c r="AG13" s="394"/>
      <c r="AH13" s="394"/>
      <c r="AI13" s="394"/>
      <c r="AJ13" s="394"/>
      <c r="AK13" s="394"/>
      <c r="AL13" s="394"/>
      <c r="AM13" s="394"/>
      <c r="AN13" s="394"/>
      <c r="AO13" s="394"/>
      <c r="AP13" s="394"/>
      <c r="AQ13" s="394"/>
      <c r="AR13" s="394"/>
      <c r="AS13" s="394"/>
      <c r="AT13" s="394"/>
      <c r="AU13" s="394"/>
      <c r="AV13" s="394"/>
      <c r="AW13" s="394"/>
      <c r="AX13" s="394"/>
      <c r="AY13" s="394"/>
      <c r="AZ13" s="394"/>
      <c r="BA13" s="394"/>
      <c r="BB13" s="394"/>
      <c r="BC13" s="394"/>
      <c r="BD13" s="394"/>
      <c r="BE13" s="394"/>
      <c r="BF13" s="394"/>
      <c r="BG13" s="394"/>
      <c r="BH13" s="394"/>
      <c r="BI13" s="394"/>
      <c r="BJ13" s="394"/>
      <c r="BK13" s="394"/>
      <c r="BL13" s="394"/>
      <c r="BM13" s="394"/>
      <c r="BN13" s="394"/>
      <c r="BO13" s="394"/>
      <c r="BP13" s="394"/>
      <c r="BQ13" s="394"/>
      <c r="BR13" s="394"/>
      <c r="BS13" s="394"/>
      <c r="BT13" s="394"/>
      <c r="BU13" s="394"/>
      <c r="BV13" s="394"/>
      <c r="BW13" s="394"/>
      <c r="BX13" s="394"/>
      <c r="BY13" s="394"/>
      <c r="BZ13" s="395">
        <v>459.58864999999997</v>
      </c>
      <c r="CA13" s="395">
        <v>513.5902060300001</v>
      </c>
      <c r="CB13" s="395">
        <v>3.1189077100000002</v>
      </c>
      <c r="CC13" s="395">
        <v>3.36143071</v>
      </c>
      <c r="CD13" s="395">
        <v>0</v>
      </c>
      <c r="CE13" s="395">
        <v>0</v>
      </c>
      <c r="CF13" s="395">
        <v>0</v>
      </c>
      <c r="CG13" s="396">
        <v>0</v>
      </c>
    </row>
    <row r="14" spans="1:85" x14ac:dyDescent="0.35">
      <c r="A14" s="350"/>
      <c r="B14" s="200" t="s">
        <v>770</v>
      </c>
      <c r="C14" s="200"/>
      <c r="D14" s="394"/>
      <c r="E14" s="394"/>
      <c r="F14" s="394"/>
      <c r="G14" s="394"/>
      <c r="H14" s="394"/>
      <c r="I14" s="394"/>
      <c r="J14" s="394"/>
      <c r="K14" s="394"/>
      <c r="L14" s="394"/>
      <c r="M14" s="394"/>
      <c r="N14" s="394"/>
      <c r="O14" s="394"/>
      <c r="P14" s="394"/>
      <c r="Q14" s="394"/>
      <c r="R14" s="394"/>
      <c r="S14" s="394"/>
      <c r="T14" s="394"/>
      <c r="U14" s="394"/>
      <c r="V14" s="394"/>
      <c r="W14" s="394"/>
      <c r="X14" s="394"/>
      <c r="Y14" s="394"/>
      <c r="Z14" s="394"/>
      <c r="AA14" s="394"/>
      <c r="AB14" s="394"/>
      <c r="AC14" s="394"/>
      <c r="AD14" s="394"/>
      <c r="AE14" s="394"/>
      <c r="AF14" s="394"/>
      <c r="AG14" s="394"/>
      <c r="AH14" s="394"/>
      <c r="AI14" s="394"/>
      <c r="AJ14" s="394"/>
      <c r="AK14" s="394"/>
      <c r="AL14" s="394"/>
      <c r="AM14" s="394"/>
      <c r="AN14" s="394"/>
      <c r="AO14" s="394"/>
      <c r="AP14" s="394"/>
      <c r="AQ14" s="394"/>
      <c r="AR14" s="394"/>
      <c r="AS14" s="394"/>
      <c r="AT14" s="394"/>
      <c r="AU14" s="394"/>
      <c r="AV14" s="394"/>
      <c r="AW14" s="394"/>
      <c r="AX14" s="394"/>
      <c r="AY14" s="394"/>
      <c r="AZ14" s="394"/>
      <c r="BA14" s="394"/>
      <c r="BB14" s="394"/>
      <c r="BC14" s="394"/>
      <c r="BD14" s="394"/>
      <c r="BE14" s="394"/>
      <c r="BF14" s="394"/>
      <c r="BG14" s="394"/>
      <c r="BH14" s="394"/>
      <c r="BI14" s="394"/>
      <c r="BJ14" s="394"/>
      <c r="BK14" s="394"/>
      <c r="BL14" s="394"/>
      <c r="BM14" s="394"/>
      <c r="BN14" s="394"/>
      <c r="BO14" s="394"/>
      <c r="BP14" s="394"/>
      <c r="BQ14" s="394"/>
      <c r="BR14" s="394"/>
      <c r="BS14" s="394"/>
      <c r="BT14" s="394"/>
      <c r="BU14" s="394"/>
      <c r="BV14" s="394"/>
      <c r="BW14" s="394"/>
      <c r="BX14" s="394"/>
      <c r="BY14" s="394"/>
      <c r="BZ14" s="395">
        <v>2.5177122299999999</v>
      </c>
      <c r="CA14" s="395">
        <v>10.7349</v>
      </c>
      <c r="CB14" s="395">
        <v>0</v>
      </c>
      <c r="CC14" s="395">
        <v>0</v>
      </c>
      <c r="CD14" s="395">
        <v>0</v>
      </c>
      <c r="CE14" s="395">
        <v>0</v>
      </c>
      <c r="CF14" s="395">
        <v>0</v>
      </c>
      <c r="CG14" s="396">
        <v>0</v>
      </c>
    </row>
    <row r="15" spans="1:85" ht="16" thickBot="1" x14ac:dyDescent="0.4">
      <c r="A15" s="350"/>
      <c r="B15" s="200" t="s">
        <v>771</v>
      </c>
      <c r="C15" s="200"/>
      <c r="D15" s="394"/>
      <c r="E15" s="394"/>
      <c r="F15" s="394"/>
      <c r="G15" s="394"/>
      <c r="H15" s="394"/>
      <c r="I15" s="394"/>
      <c r="J15" s="394"/>
      <c r="K15" s="394"/>
      <c r="L15" s="394"/>
      <c r="M15" s="394"/>
      <c r="N15" s="394"/>
      <c r="O15" s="394"/>
      <c r="P15" s="394"/>
      <c r="Q15" s="394"/>
      <c r="R15" s="394"/>
      <c r="S15" s="394"/>
      <c r="T15" s="394"/>
      <c r="U15" s="394"/>
      <c r="V15" s="394"/>
      <c r="W15" s="394"/>
      <c r="X15" s="394"/>
      <c r="Y15" s="394"/>
      <c r="Z15" s="394"/>
      <c r="AA15" s="394"/>
      <c r="AB15" s="394"/>
      <c r="AC15" s="394"/>
      <c r="AD15" s="394"/>
      <c r="AE15" s="394"/>
      <c r="AF15" s="394"/>
      <c r="AG15" s="394"/>
      <c r="AH15" s="394"/>
      <c r="AI15" s="394"/>
      <c r="AJ15" s="394"/>
      <c r="AK15" s="394"/>
      <c r="AL15" s="394"/>
      <c r="AM15" s="394"/>
      <c r="AN15" s="394"/>
      <c r="AO15" s="394"/>
      <c r="AP15" s="394"/>
      <c r="AQ15" s="394"/>
      <c r="AR15" s="394"/>
      <c r="AS15" s="394"/>
      <c r="AT15" s="394"/>
      <c r="AU15" s="394"/>
      <c r="AV15" s="394"/>
      <c r="AW15" s="394"/>
      <c r="AX15" s="394"/>
      <c r="AY15" s="394"/>
      <c r="AZ15" s="394"/>
      <c r="BA15" s="394"/>
      <c r="BB15" s="394"/>
      <c r="BC15" s="394"/>
      <c r="BD15" s="394"/>
      <c r="BE15" s="394"/>
      <c r="BF15" s="394"/>
      <c r="BG15" s="394"/>
      <c r="BH15" s="394"/>
      <c r="BI15" s="394"/>
      <c r="BJ15" s="394"/>
      <c r="BK15" s="394"/>
      <c r="BL15" s="394"/>
      <c r="BM15" s="394"/>
      <c r="BN15" s="394"/>
      <c r="BO15" s="394"/>
      <c r="BP15" s="394"/>
      <c r="BQ15" s="394"/>
      <c r="BR15" s="394"/>
      <c r="BS15" s="394"/>
      <c r="BT15" s="394"/>
      <c r="BU15" s="394"/>
      <c r="BV15" s="394"/>
      <c r="BW15" s="394"/>
      <c r="BX15" s="394"/>
      <c r="BY15" s="394"/>
      <c r="BZ15" s="395">
        <v>0.2112</v>
      </c>
      <c r="CA15" s="395">
        <v>11.563800000000001</v>
      </c>
      <c r="CB15" s="395">
        <v>0</v>
      </c>
      <c r="CC15" s="395">
        <v>0</v>
      </c>
      <c r="CD15" s="395">
        <v>0</v>
      </c>
      <c r="CE15" s="395">
        <v>0</v>
      </c>
      <c r="CF15" s="395">
        <v>0</v>
      </c>
      <c r="CG15" s="396">
        <v>0</v>
      </c>
    </row>
    <row r="16" spans="1:85" x14ac:dyDescent="0.35">
      <c r="A16" s="403"/>
      <c r="B16" s="31" t="s">
        <v>760</v>
      </c>
      <c r="C16" s="352"/>
      <c r="D16" s="34" t="s">
        <v>296</v>
      </c>
      <c r="E16" s="34" t="s">
        <v>297</v>
      </c>
      <c r="F16" s="34" t="s">
        <v>298</v>
      </c>
      <c r="G16" s="34" t="s">
        <v>299</v>
      </c>
      <c r="H16" s="34" t="s">
        <v>300</v>
      </c>
      <c r="I16" s="34" t="s">
        <v>301</v>
      </c>
      <c r="J16" s="34" t="s">
        <v>302</v>
      </c>
      <c r="K16" s="34" t="s">
        <v>303</v>
      </c>
      <c r="L16" s="34" t="s">
        <v>304</v>
      </c>
      <c r="M16" s="34" t="s">
        <v>305</v>
      </c>
      <c r="N16" s="34" t="s">
        <v>306</v>
      </c>
      <c r="O16" s="34" t="s">
        <v>307</v>
      </c>
      <c r="P16" s="34" t="s">
        <v>308</v>
      </c>
      <c r="Q16" s="34" t="s">
        <v>309</v>
      </c>
      <c r="R16" s="34" t="s">
        <v>310</v>
      </c>
      <c r="S16" s="34" t="s">
        <v>311</v>
      </c>
      <c r="T16" s="34" t="s">
        <v>312</v>
      </c>
      <c r="U16" s="34" t="s">
        <v>313</v>
      </c>
      <c r="V16" s="34" t="s">
        <v>314</v>
      </c>
      <c r="W16" s="34" t="s">
        <v>315</v>
      </c>
      <c r="X16" s="34" t="s">
        <v>316</v>
      </c>
      <c r="Y16" s="34" t="s">
        <v>317</v>
      </c>
      <c r="Z16" s="34" t="s">
        <v>318</v>
      </c>
      <c r="AA16" s="34" t="s">
        <v>319</v>
      </c>
      <c r="AB16" s="34" t="s">
        <v>320</v>
      </c>
      <c r="AC16" s="34" t="s">
        <v>321</v>
      </c>
      <c r="AD16" s="34" t="s">
        <v>322</v>
      </c>
      <c r="AE16" s="34" t="s">
        <v>323</v>
      </c>
      <c r="AF16" s="34" t="s">
        <v>324</v>
      </c>
      <c r="AG16" s="34" t="s">
        <v>325</v>
      </c>
      <c r="AH16" s="34" t="s">
        <v>326</v>
      </c>
      <c r="AI16" s="34" t="s">
        <v>327</v>
      </c>
      <c r="AJ16" s="34" t="s">
        <v>328</v>
      </c>
      <c r="AK16" s="34" t="s">
        <v>329</v>
      </c>
      <c r="AL16" s="34" t="s">
        <v>330</v>
      </c>
      <c r="AM16" s="34" t="s">
        <v>331</v>
      </c>
      <c r="AN16" s="34" t="s">
        <v>332</v>
      </c>
      <c r="AO16" s="34" t="s">
        <v>333</v>
      </c>
      <c r="AP16" s="34" t="s">
        <v>334</v>
      </c>
      <c r="AQ16" s="34" t="s">
        <v>335</v>
      </c>
      <c r="AR16" s="34" t="s">
        <v>336</v>
      </c>
      <c r="AS16" s="34" t="s">
        <v>337</v>
      </c>
      <c r="AT16" s="34" t="s">
        <v>338</v>
      </c>
      <c r="AU16" s="34" t="s">
        <v>339</v>
      </c>
      <c r="AV16" s="34" t="s">
        <v>340</v>
      </c>
      <c r="AW16" s="34" t="s">
        <v>341</v>
      </c>
      <c r="AX16" s="34" t="s">
        <v>342</v>
      </c>
      <c r="AY16" s="34" t="s">
        <v>227</v>
      </c>
      <c r="AZ16" s="34" t="s">
        <v>228</v>
      </c>
      <c r="BA16" s="34" t="s">
        <v>229</v>
      </c>
      <c r="BB16" s="34" t="s">
        <v>230</v>
      </c>
      <c r="BC16" s="34" t="s">
        <v>231</v>
      </c>
      <c r="BD16" s="34" t="s">
        <v>232</v>
      </c>
      <c r="BE16" s="34" t="s">
        <v>233</v>
      </c>
      <c r="BF16" s="34" t="s">
        <v>234</v>
      </c>
      <c r="BG16" s="34" t="s">
        <v>235</v>
      </c>
      <c r="BH16" s="34" t="s">
        <v>236</v>
      </c>
      <c r="BI16" s="34" t="s">
        <v>237</v>
      </c>
      <c r="BJ16" s="34" t="s">
        <v>238</v>
      </c>
      <c r="BK16" s="34" t="s">
        <v>239</v>
      </c>
      <c r="BL16" s="34" t="s">
        <v>240</v>
      </c>
      <c r="BM16" s="34" t="s">
        <v>241</v>
      </c>
      <c r="BN16" s="34" t="s">
        <v>242</v>
      </c>
      <c r="BO16" s="34" t="s">
        <v>243</v>
      </c>
      <c r="BP16" s="34" t="s">
        <v>244</v>
      </c>
      <c r="BQ16" s="34" t="s">
        <v>245</v>
      </c>
      <c r="BR16" s="34" t="s">
        <v>246</v>
      </c>
      <c r="BS16" s="34" t="s">
        <v>247</v>
      </c>
      <c r="BT16" s="34" t="s">
        <v>248</v>
      </c>
      <c r="BU16" s="34" t="s">
        <v>249</v>
      </c>
      <c r="BV16" s="34" t="s">
        <v>250</v>
      </c>
      <c r="BW16" s="34" t="s">
        <v>251</v>
      </c>
      <c r="BX16" s="34" t="s">
        <v>252</v>
      </c>
      <c r="BY16" s="34" t="s">
        <v>253</v>
      </c>
      <c r="BZ16" s="34" t="s">
        <v>254</v>
      </c>
      <c r="CA16" s="34" t="s">
        <v>255</v>
      </c>
      <c r="CB16" s="34" t="s">
        <v>256</v>
      </c>
      <c r="CC16" s="34" t="s">
        <v>257</v>
      </c>
      <c r="CD16" s="34" t="s">
        <v>258</v>
      </c>
      <c r="CE16" s="34" t="s">
        <v>259</v>
      </c>
      <c r="CF16" s="34" t="s">
        <v>260</v>
      </c>
      <c r="CG16" s="429" t="s">
        <v>261</v>
      </c>
    </row>
    <row r="17" spans="1:85" x14ac:dyDescent="0.35">
      <c r="A17" s="403"/>
      <c r="B17" s="377" t="s">
        <v>460</v>
      </c>
      <c r="C17" s="355"/>
      <c r="D17" s="279" t="s">
        <v>263</v>
      </c>
      <c r="E17" s="279" t="s">
        <v>263</v>
      </c>
      <c r="F17" s="279" t="s">
        <v>263</v>
      </c>
      <c r="G17" s="279" t="s">
        <v>263</v>
      </c>
      <c r="H17" s="279" t="s">
        <v>263</v>
      </c>
      <c r="I17" s="279" t="s">
        <v>263</v>
      </c>
      <c r="J17" s="279" t="s">
        <v>263</v>
      </c>
      <c r="K17" s="279" t="s">
        <v>263</v>
      </c>
      <c r="L17" s="279" t="s">
        <v>263</v>
      </c>
      <c r="M17" s="279" t="s">
        <v>263</v>
      </c>
      <c r="N17" s="279" t="s">
        <v>263</v>
      </c>
      <c r="O17" s="279" t="s">
        <v>263</v>
      </c>
      <c r="P17" s="279" t="s">
        <v>263</v>
      </c>
      <c r="Q17" s="279" t="s">
        <v>263</v>
      </c>
      <c r="R17" s="279" t="s">
        <v>263</v>
      </c>
      <c r="S17" s="279" t="s">
        <v>263</v>
      </c>
      <c r="T17" s="279" t="s">
        <v>263</v>
      </c>
      <c r="U17" s="279" t="s">
        <v>263</v>
      </c>
      <c r="V17" s="279" t="s">
        <v>263</v>
      </c>
      <c r="W17" s="279" t="s">
        <v>263</v>
      </c>
      <c r="X17" s="279" t="s">
        <v>263</v>
      </c>
      <c r="Y17" s="279" t="s">
        <v>263</v>
      </c>
      <c r="Z17" s="279" t="s">
        <v>263</v>
      </c>
      <c r="AA17" s="279" t="s">
        <v>263</v>
      </c>
      <c r="AB17" s="279" t="s">
        <v>263</v>
      </c>
      <c r="AC17" s="279" t="s">
        <v>263</v>
      </c>
      <c r="AD17" s="279" t="s">
        <v>263</v>
      </c>
      <c r="AE17" s="279" t="s">
        <v>263</v>
      </c>
      <c r="AF17" s="279" t="s">
        <v>263</v>
      </c>
      <c r="AG17" s="279" t="s">
        <v>263</v>
      </c>
      <c r="AH17" s="279" t="s">
        <v>263</v>
      </c>
      <c r="AI17" s="279" t="s">
        <v>263</v>
      </c>
      <c r="AJ17" s="279" t="s">
        <v>263</v>
      </c>
      <c r="AK17" s="279" t="s">
        <v>263</v>
      </c>
      <c r="AL17" s="279" t="s">
        <v>263</v>
      </c>
      <c r="AM17" s="279" t="s">
        <v>263</v>
      </c>
      <c r="AN17" s="279" t="s">
        <v>263</v>
      </c>
      <c r="AO17" s="279" t="s">
        <v>263</v>
      </c>
      <c r="AP17" s="279" t="s">
        <v>263</v>
      </c>
      <c r="AQ17" s="279" t="s">
        <v>263</v>
      </c>
      <c r="AR17" s="279" t="s">
        <v>263</v>
      </c>
      <c r="AS17" s="279" t="s">
        <v>263</v>
      </c>
      <c r="AT17" s="279" t="s">
        <v>263</v>
      </c>
      <c r="AU17" s="279" t="s">
        <v>263</v>
      </c>
      <c r="AV17" s="279" t="s">
        <v>263</v>
      </c>
      <c r="AW17" s="279" t="s">
        <v>263</v>
      </c>
      <c r="AX17" s="279" t="s">
        <v>263</v>
      </c>
      <c r="AY17" s="279" t="s">
        <v>263</v>
      </c>
      <c r="AZ17" s="279" t="s">
        <v>263</v>
      </c>
      <c r="BA17" s="279" t="s">
        <v>263</v>
      </c>
      <c r="BB17" s="279" t="s">
        <v>263</v>
      </c>
      <c r="BC17" s="279" t="s">
        <v>263</v>
      </c>
      <c r="BD17" s="279" t="s">
        <v>263</v>
      </c>
      <c r="BE17" s="279" t="s">
        <v>263</v>
      </c>
      <c r="BF17" s="279" t="s">
        <v>263</v>
      </c>
      <c r="BG17" s="279" t="s">
        <v>263</v>
      </c>
      <c r="BH17" s="279" t="s">
        <v>263</v>
      </c>
      <c r="BI17" s="279" t="s">
        <v>263</v>
      </c>
      <c r="BJ17" s="279" t="s">
        <v>263</v>
      </c>
      <c r="BK17" s="279" t="s">
        <v>263</v>
      </c>
      <c r="BL17" s="279" t="s">
        <v>263</v>
      </c>
      <c r="BM17" s="279" t="s">
        <v>263</v>
      </c>
      <c r="BN17" s="279" t="s">
        <v>263</v>
      </c>
      <c r="BO17" s="279" t="s">
        <v>263</v>
      </c>
      <c r="BP17" s="279" t="s">
        <v>263</v>
      </c>
      <c r="BQ17" s="279" t="s">
        <v>263</v>
      </c>
      <c r="BR17" s="279" t="s">
        <v>263</v>
      </c>
      <c r="BS17" s="279" t="s">
        <v>263</v>
      </c>
      <c r="BT17" s="279" t="s">
        <v>263</v>
      </c>
      <c r="BU17" s="279" t="s">
        <v>263</v>
      </c>
      <c r="BV17" s="279" t="s">
        <v>263</v>
      </c>
      <c r="BW17" s="279" t="s">
        <v>263</v>
      </c>
      <c r="BX17" s="279" t="s">
        <v>263</v>
      </c>
      <c r="BY17" s="279" t="s">
        <v>263</v>
      </c>
      <c r="BZ17" s="279" t="s">
        <v>263</v>
      </c>
      <c r="CA17" s="279" t="s">
        <v>264</v>
      </c>
      <c r="CB17" s="279" t="s">
        <v>264</v>
      </c>
      <c r="CC17" s="279" t="s">
        <v>264</v>
      </c>
      <c r="CD17" s="279" t="s">
        <v>264</v>
      </c>
      <c r="CE17" s="279" t="s">
        <v>264</v>
      </c>
      <c r="CF17" s="279" t="s">
        <v>264</v>
      </c>
      <c r="CG17" s="280" t="s">
        <v>264</v>
      </c>
    </row>
    <row r="18" spans="1:85" s="246" customFormat="1" ht="26.25" customHeight="1" x14ac:dyDescent="0.35">
      <c r="A18" s="393"/>
      <c r="B18" s="63" t="s">
        <v>276</v>
      </c>
      <c r="C18" s="101"/>
      <c r="D18" s="390"/>
      <c r="E18" s="390"/>
      <c r="F18" s="390"/>
      <c r="G18" s="390"/>
      <c r="H18" s="390"/>
      <c r="I18" s="390"/>
      <c r="J18" s="390"/>
      <c r="K18" s="390"/>
      <c r="L18" s="390"/>
      <c r="M18" s="390"/>
      <c r="N18" s="390"/>
      <c r="O18" s="390"/>
      <c r="P18" s="390"/>
      <c r="Q18" s="390"/>
      <c r="R18" s="390"/>
      <c r="S18" s="390"/>
      <c r="T18" s="390"/>
      <c r="U18" s="390"/>
      <c r="V18" s="390"/>
      <c r="W18" s="390"/>
      <c r="X18" s="390"/>
      <c r="Y18" s="390"/>
      <c r="Z18" s="390"/>
      <c r="AA18" s="390"/>
      <c r="AB18" s="390"/>
      <c r="AC18" s="390"/>
      <c r="AD18" s="390"/>
      <c r="AE18" s="390"/>
      <c r="AF18" s="390"/>
      <c r="AG18" s="390"/>
      <c r="AH18" s="390"/>
      <c r="AI18" s="390"/>
      <c r="AJ18" s="390"/>
      <c r="AK18" s="390"/>
      <c r="AL18" s="390"/>
      <c r="AM18" s="390"/>
      <c r="AN18" s="390"/>
      <c r="AO18" s="390"/>
      <c r="AP18" s="390"/>
      <c r="AQ18" s="390"/>
      <c r="AR18" s="390"/>
      <c r="AS18" s="390"/>
      <c r="AT18" s="390"/>
      <c r="AU18" s="390"/>
      <c r="AV18" s="390"/>
      <c r="AW18" s="390"/>
      <c r="AX18" s="390"/>
      <c r="AY18" s="390"/>
      <c r="AZ18" s="390"/>
      <c r="BA18" s="390"/>
      <c r="BB18" s="390"/>
      <c r="BC18" s="390"/>
      <c r="BD18" s="390"/>
      <c r="BE18" s="390"/>
      <c r="BF18" s="390"/>
      <c r="BG18" s="390"/>
      <c r="BH18" s="390"/>
      <c r="BI18" s="390"/>
      <c r="BJ18" s="390"/>
      <c r="BK18" s="390"/>
      <c r="BL18" s="390"/>
      <c r="BM18" s="390"/>
      <c r="BN18" s="390"/>
      <c r="BO18" s="390"/>
      <c r="BP18" s="390"/>
      <c r="BQ18" s="390"/>
      <c r="BR18" s="390"/>
      <c r="BS18" s="390"/>
      <c r="BT18" s="390"/>
      <c r="BU18" s="390"/>
      <c r="BV18" s="390"/>
      <c r="BW18" s="390"/>
      <c r="BX18" s="391"/>
      <c r="BY18" s="391"/>
      <c r="BZ18" s="391">
        <f t="shared" ref="BZ18:CG18" si="1">SUM(BZ19:BZ29)</f>
        <v>9008.0554241578848</v>
      </c>
      <c r="CA18" s="391">
        <f t="shared" si="1"/>
        <v>10794.409363035884</v>
      </c>
      <c r="CB18" s="391">
        <f t="shared" si="1"/>
        <v>-13.842021254388133</v>
      </c>
      <c r="CC18" s="391">
        <f t="shared" si="1"/>
        <v>5.3509057330228949</v>
      </c>
      <c r="CD18" s="391">
        <f t="shared" si="1"/>
        <v>0</v>
      </c>
      <c r="CE18" s="391">
        <f t="shared" si="1"/>
        <v>0</v>
      </c>
      <c r="CF18" s="391">
        <f t="shared" si="1"/>
        <v>0</v>
      </c>
      <c r="CG18" s="398">
        <f t="shared" si="1"/>
        <v>0</v>
      </c>
    </row>
    <row r="19" spans="1:85" s="246" customFormat="1" x14ac:dyDescent="0.35">
      <c r="A19" s="393"/>
      <c r="B19" s="200" t="s">
        <v>761</v>
      </c>
      <c r="C19" s="101"/>
      <c r="D19" s="394"/>
      <c r="E19" s="394"/>
      <c r="F19" s="394"/>
      <c r="G19" s="394"/>
      <c r="H19" s="394"/>
      <c r="I19" s="394"/>
      <c r="J19" s="394"/>
      <c r="K19" s="394"/>
      <c r="L19" s="394"/>
      <c r="M19" s="394"/>
      <c r="N19" s="394"/>
      <c r="O19" s="394"/>
      <c r="P19" s="394"/>
      <c r="Q19" s="394"/>
      <c r="R19" s="394"/>
      <c r="S19" s="394"/>
      <c r="T19" s="394"/>
      <c r="U19" s="394"/>
      <c r="V19" s="394"/>
      <c r="W19" s="394"/>
      <c r="X19" s="394"/>
      <c r="Y19" s="394"/>
      <c r="Z19" s="394"/>
      <c r="AA19" s="394"/>
      <c r="AB19" s="394"/>
      <c r="AC19" s="394"/>
      <c r="AD19" s="394"/>
      <c r="AE19" s="394"/>
      <c r="AF19" s="394"/>
      <c r="AG19" s="394"/>
      <c r="AH19" s="394"/>
      <c r="AI19" s="394"/>
      <c r="AJ19" s="394"/>
      <c r="AK19" s="394"/>
      <c r="AL19" s="394"/>
      <c r="AM19" s="394"/>
      <c r="AN19" s="394"/>
      <c r="AO19" s="394"/>
      <c r="AP19" s="394"/>
      <c r="AQ19" s="394"/>
      <c r="AR19" s="394"/>
      <c r="AS19" s="394"/>
      <c r="AT19" s="394"/>
      <c r="AU19" s="394"/>
      <c r="AV19" s="394"/>
      <c r="AW19" s="394"/>
      <c r="AX19" s="394"/>
      <c r="AY19" s="394"/>
      <c r="AZ19" s="394"/>
      <c r="BA19" s="394"/>
      <c r="BB19" s="394"/>
      <c r="BC19" s="394"/>
      <c r="BD19" s="394"/>
      <c r="BE19" s="394"/>
      <c r="BF19" s="394"/>
      <c r="BG19" s="394"/>
      <c r="BH19" s="394"/>
      <c r="BI19" s="394"/>
      <c r="BJ19" s="394"/>
      <c r="BK19" s="394"/>
      <c r="BL19" s="394"/>
      <c r="BM19" s="394"/>
      <c r="BN19" s="394"/>
      <c r="BO19" s="394"/>
      <c r="BP19" s="394"/>
      <c r="BQ19" s="394"/>
      <c r="BR19" s="394"/>
      <c r="BS19" s="394"/>
      <c r="BT19" s="394"/>
      <c r="BU19" s="394"/>
      <c r="BV19" s="394"/>
      <c r="BW19" s="394"/>
      <c r="BX19" s="394"/>
      <c r="BY19" s="394"/>
      <c r="BZ19" s="395">
        <v>3115.4492531833785</v>
      </c>
      <c r="CA19" s="395">
        <v>4469.6451973198828</v>
      </c>
      <c r="CB19" s="395">
        <v>-31.270915846559884</v>
      </c>
      <c r="CC19" s="395">
        <v>-16.121116424668074</v>
      </c>
      <c r="CD19" s="395">
        <v>0</v>
      </c>
      <c r="CE19" s="395">
        <v>0</v>
      </c>
      <c r="CF19" s="395">
        <v>0</v>
      </c>
      <c r="CG19" s="396">
        <v>0</v>
      </c>
    </row>
    <row r="20" spans="1:85" x14ac:dyDescent="0.35">
      <c r="A20" s="350"/>
      <c r="B20" s="200" t="s">
        <v>762</v>
      </c>
      <c r="C20" s="200"/>
      <c r="D20" s="394"/>
      <c r="E20" s="394"/>
      <c r="F20" s="394"/>
      <c r="G20" s="394"/>
      <c r="H20" s="394"/>
      <c r="I20" s="394"/>
      <c r="J20" s="394"/>
      <c r="K20" s="394"/>
      <c r="L20" s="394"/>
      <c r="M20" s="394"/>
      <c r="N20" s="394"/>
      <c r="O20" s="394"/>
      <c r="P20" s="394"/>
      <c r="Q20" s="394"/>
      <c r="R20" s="394"/>
      <c r="S20" s="394"/>
      <c r="T20" s="394"/>
      <c r="U20" s="394"/>
      <c r="V20" s="394"/>
      <c r="W20" s="394"/>
      <c r="X20" s="394"/>
      <c r="Y20" s="394"/>
      <c r="Z20" s="394"/>
      <c r="AA20" s="394"/>
      <c r="AB20" s="394"/>
      <c r="AC20" s="394"/>
      <c r="AD20" s="394"/>
      <c r="AE20" s="394"/>
      <c r="AF20" s="394"/>
      <c r="AG20" s="394"/>
      <c r="AH20" s="394"/>
      <c r="AI20" s="394"/>
      <c r="AJ20" s="394"/>
      <c r="AK20" s="394"/>
      <c r="AL20" s="394"/>
      <c r="AM20" s="394"/>
      <c r="AN20" s="394"/>
      <c r="AO20" s="394"/>
      <c r="AP20" s="394"/>
      <c r="AQ20" s="394"/>
      <c r="AR20" s="394"/>
      <c r="AS20" s="394"/>
      <c r="AT20" s="394"/>
      <c r="AU20" s="394"/>
      <c r="AV20" s="394"/>
      <c r="AW20" s="394"/>
      <c r="AX20" s="394"/>
      <c r="AY20" s="394"/>
      <c r="AZ20" s="394"/>
      <c r="BA20" s="394"/>
      <c r="BB20" s="394"/>
      <c r="BC20" s="394"/>
      <c r="BD20" s="394"/>
      <c r="BE20" s="394"/>
      <c r="BF20" s="394"/>
      <c r="BG20" s="394"/>
      <c r="BH20" s="394"/>
      <c r="BI20" s="394"/>
      <c r="BJ20" s="394"/>
      <c r="BK20" s="394"/>
      <c r="BL20" s="394"/>
      <c r="BM20" s="394"/>
      <c r="BN20" s="394"/>
      <c r="BO20" s="394"/>
      <c r="BP20" s="394"/>
      <c r="BQ20" s="394"/>
      <c r="BR20" s="394"/>
      <c r="BS20" s="394"/>
      <c r="BT20" s="394"/>
      <c r="BU20" s="394"/>
      <c r="BV20" s="394"/>
      <c r="BW20" s="394"/>
      <c r="BX20" s="395"/>
      <c r="BY20" s="395"/>
      <c r="BZ20" s="395">
        <v>34.118303945438406</v>
      </c>
      <c r="CA20" s="395">
        <v>28.611972527476993</v>
      </c>
      <c r="CB20" s="395">
        <v>-2.1271725093903855E-2</v>
      </c>
      <c r="CC20" s="395">
        <v>2.3500000000000005E-3</v>
      </c>
      <c r="CD20" s="395">
        <v>0</v>
      </c>
      <c r="CE20" s="395">
        <v>0</v>
      </c>
      <c r="CF20" s="395">
        <v>0</v>
      </c>
      <c r="CG20" s="396">
        <v>0</v>
      </c>
    </row>
    <row r="21" spans="1:85" x14ac:dyDescent="0.35">
      <c r="A21" s="350"/>
      <c r="B21" s="200" t="s">
        <v>763</v>
      </c>
      <c r="C21" s="200"/>
      <c r="D21" s="394"/>
      <c r="E21" s="394"/>
      <c r="F21" s="394"/>
      <c r="G21" s="394"/>
      <c r="H21" s="394"/>
      <c r="I21" s="394"/>
      <c r="J21" s="394"/>
      <c r="K21" s="394"/>
      <c r="L21" s="394"/>
      <c r="M21" s="394"/>
      <c r="N21" s="394"/>
      <c r="O21" s="394"/>
      <c r="P21" s="394"/>
      <c r="Q21" s="394"/>
      <c r="R21" s="394"/>
      <c r="S21" s="394"/>
      <c r="T21" s="394"/>
      <c r="U21" s="394"/>
      <c r="V21" s="394"/>
      <c r="W21" s="394"/>
      <c r="X21" s="394"/>
      <c r="Y21" s="394"/>
      <c r="Z21" s="394"/>
      <c r="AA21" s="394"/>
      <c r="AB21" s="394"/>
      <c r="AC21" s="394"/>
      <c r="AD21" s="394"/>
      <c r="AE21" s="394"/>
      <c r="AF21" s="394"/>
      <c r="AG21" s="394"/>
      <c r="AH21" s="394"/>
      <c r="AI21" s="394"/>
      <c r="AJ21" s="394"/>
      <c r="AK21" s="394"/>
      <c r="AL21" s="394"/>
      <c r="AM21" s="394"/>
      <c r="AN21" s="394"/>
      <c r="AO21" s="394"/>
      <c r="AP21" s="394"/>
      <c r="AQ21" s="394"/>
      <c r="AR21" s="394"/>
      <c r="AS21" s="394"/>
      <c r="AT21" s="394"/>
      <c r="AU21" s="394"/>
      <c r="AV21" s="394"/>
      <c r="AW21" s="394"/>
      <c r="AX21" s="394"/>
      <c r="AY21" s="394"/>
      <c r="AZ21" s="394"/>
      <c r="BA21" s="394"/>
      <c r="BB21" s="394"/>
      <c r="BC21" s="394"/>
      <c r="BD21" s="394"/>
      <c r="BE21" s="394"/>
      <c r="BF21" s="394"/>
      <c r="BG21" s="394"/>
      <c r="BH21" s="394"/>
      <c r="BI21" s="394"/>
      <c r="BJ21" s="394"/>
      <c r="BK21" s="394"/>
      <c r="BL21" s="394"/>
      <c r="BM21" s="394"/>
      <c r="BN21" s="394"/>
      <c r="BO21" s="394"/>
      <c r="BP21" s="394"/>
      <c r="BQ21" s="394"/>
      <c r="BR21" s="394"/>
      <c r="BS21" s="394"/>
      <c r="BT21" s="394"/>
      <c r="BU21" s="394"/>
      <c r="BV21" s="394"/>
      <c r="BW21" s="394"/>
      <c r="BX21" s="395"/>
      <c r="BY21" s="395"/>
      <c r="BZ21" s="395">
        <v>861.58244306294205</v>
      </c>
      <c r="CA21" s="395">
        <v>1020.3223423242813</v>
      </c>
      <c r="CB21" s="395">
        <v>-0.16565124323132605</v>
      </c>
      <c r="CC21" s="395">
        <v>1.1307045000000002</v>
      </c>
      <c r="CD21" s="395">
        <v>0</v>
      </c>
      <c r="CE21" s="395">
        <v>0</v>
      </c>
      <c r="CF21" s="395">
        <v>0</v>
      </c>
      <c r="CG21" s="396">
        <v>0</v>
      </c>
    </row>
    <row r="22" spans="1:85" x14ac:dyDescent="0.35">
      <c r="A22" s="350"/>
      <c r="B22" s="200" t="s">
        <v>764</v>
      </c>
      <c r="C22" s="200"/>
      <c r="D22" s="390"/>
      <c r="E22" s="390"/>
      <c r="F22" s="390"/>
      <c r="G22" s="390"/>
      <c r="H22" s="390"/>
      <c r="I22" s="390"/>
      <c r="J22" s="390"/>
      <c r="K22" s="390"/>
      <c r="L22" s="390"/>
      <c r="M22" s="390"/>
      <c r="N22" s="390"/>
      <c r="O22" s="390"/>
      <c r="P22" s="390"/>
      <c r="Q22" s="390"/>
      <c r="R22" s="390"/>
      <c r="S22" s="390"/>
      <c r="T22" s="390"/>
      <c r="U22" s="390"/>
      <c r="V22" s="390"/>
      <c r="W22" s="390"/>
      <c r="X22" s="390"/>
      <c r="Y22" s="390"/>
      <c r="Z22" s="390"/>
      <c r="AA22" s="390"/>
      <c r="AB22" s="390"/>
      <c r="AC22" s="390"/>
      <c r="AD22" s="390"/>
      <c r="AE22" s="390"/>
      <c r="AF22" s="390"/>
      <c r="AG22" s="390"/>
      <c r="AH22" s="390"/>
      <c r="AI22" s="390"/>
      <c r="AJ22" s="390"/>
      <c r="AK22" s="390"/>
      <c r="AL22" s="390"/>
      <c r="AM22" s="390"/>
      <c r="AN22" s="390"/>
      <c r="AO22" s="390"/>
      <c r="AP22" s="390"/>
      <c r="AQ22" s="390"/>
      <c r="AR22" s="390"/>
      <c r="AS22" s="390"/>
      <c r="AT22" s="390"/>
      <c r="AU22" s="390"/>
      <c r="AV22" s="390"/>
      <c r="AW22" s="390"/>
      <c r="AX22" s="390"/>
      <c r="AY22" s="390"/>
      <c r="AZ22" s="390"/>
      <c r="BA22" s="390"/>
      <c r="BB22" s="390"/>
      <c r="BC22" s="390"/>
      <c r="BD22" s="390"/>
      <c r="BE22" s="390"/>
      <c r="BF22" s="390"/>
      <c r="BG22" s="390"/>
      <c r="BH22" s="390"/>
      <c r="BI22" s="390"/>
      <c r="BJ22" s="390"/>
      <c r="BK22" s="390"/>
      <c r="BL22" s="390"/>
      <c r="BM22" s="390"/>
      <c r="BN22" s="390"/>
      <c r="BO22" s="390"/>
      <c r="BP22" s="390"/>
      <c r="BQ22" s="390"/>
      <c r="BR22" s="390"/>
      <c r="BS22" s="390"/>
      <c r="BT22" s="390"/>
      <c r="BU22" s="390"/>
      <c r="BV22" s="390"/>
      <c r="BW22" s="390"/>
      <c r="BX22" s="390"/>
      <c r="BY22" s="390"/>
      <c r="BZ22" s="395">
        <v>129.60385510969496</v>
      </c>
      <c r="CA22" s="395">
        <v>136.66639725826136</v>
      </c>
      <c r="CB22" s="395">
        <v>-0.23258068077254546</v>
      </c>
      <c r="CC22" s="395">
        <v>6.9604999999999997E-3</v>
      </c>
      <c r="CD22" s="395">
        <v>0</v>
      </c>
      <c r="CE22" s="395">
        <v>0</v>
      </c>
      <c r="CF22" s="395">
        <v>0</v>
      </c>
      <c r="CG22" s="396">
        <v>0</v>
      </c>
    </row>
    <row r="23" spans="1:85" x14ac:dyDescent="0.35">
      <c r="A23" s="350"/>
      <c r="B23" s="200" t="s">
        <v>765</v>
      </c>
      <c r="C23" s="200"/>
      <c r="D23" s="394"/>
      <c r="E23" s="394"/>
      <c r="F23" s="394"/>
      <c r="G23" s="394"/>
      <c r="H23" s="394"/>
      <c r="I23" s="394"/>
      <c r="J23" s="394"/>
      <c r="K23" s="394"/>
      <c r="L23" s="394"/>
      <c r="M23" s="394"/>
      <c r="N23" s="394"/>
      <c r="O23" s="394"/>
      <c r="P23" s="394"/>
      <c r="Q23" s="394"/>
      <c r="R23" s="394"/>
      <c r="S23" s="394"/>
      <c r="T23" s="394"/>
      <c r="U23" s="394"/>
      <c r="V23" s="394"/>
      <c r="W23" s="394"/>
      <c r="X23" s="394"/>
      <c r="Y23" s="394"/>
      <c r="Z23" s="394"/>
      <c r="AA23" s="394"/>
      <c r="AB23" s="394"/>
      <c r="AC23" s="394"/>
      <c r="AD23" s="394"/>
      <c r="AE23" s="394"/>
      <c r="AF23" s="394"/>
      <c r="AG23" s="394"/>
      <c r="AH23" s="394"/>
      <c r="AI23" s="394"/>
      <c r="AJ23" s="394"/>
      <c r="AK23" s="394"/>
      <c r="AL23" s="394"/>
      <c r="AM23" s="394"/>
      <c r="AN23" s="394"/>
      <c r="AO23" s="394"/>
      <c r="AP23" s="394"/>
      <c r="AQ23" s="394"/>
      <c r="AR23" s="394"/>
      <c r="AS23" s="394"/>
      <c r="AT23" s="394"/>
      <c r="AU23" s="394"/>
      <c r="AV23" s="394"/>
      <c r="AW23" s="394"/>
      <c r="AX23" s="394"/>
      <c r="AY23" s="394"/>
      <c r="AZ23" s="394"/>
      <c r="BA23" s="394"/>
      <c r="BB23" s="394"/>
      <c r="BC23" s="394"/>
      <c r="BD23" s="394"/>
      <c r="BE23" s="394"/>
      <c r="BF23" s="394"/>
      <c r="BG23" s="394"/>
      <c r="BH23" s="394"/>
      <c r="BI23" s="394"/>
      <c r="BJ23" s="394"/>
      <c r="BK23" s="394"/>
      <c r="BL23" s="394"/>
      <c r="BM23" s="394"/>
      <c r="BN23" s="394"/>
      <c r="BO23" s="394"/>
      <c r="BP23" s="394"/>
      <c r="BQ23" s="394"/>
      <c r="BR23" s="394"/>
      <c r="BS23" s="394"/>
      <c r="BT23" s="394"/>
      <c r="BU23" s="394"/>
      <c r="BV23" s="394"/>
      <c r="BW23" s="394"/>
      <c r="BX23" s="394"/>
      <c r="BY23" s="394"/>
      <c r="BZ23" s="395">
        <v>1022.5385920343895</v>
      </c>
      <c r="CA23" s="395">
        <v>1329.58446015647</v>
      </c>
      <c r="CB23" s="395">
        <v>11.665176030042574</v>
      </c>
      <c r="CC23" s="395">
        <v>14.027401912690969</v>
      </c>
      <c r="CD23" s="395">
        <v>0</v>
      </c>
      <c r="CE23" s="395">
        <v>0</v>
      </c>
      <c r="CF23" s="395">
        <v>0</v>
      </c>
      <c r="CG23" s="396">
        <v>0</v>
      </c>
    </row>
    <row r="24" spans="1:85" x14ac:dyDescent="0.35">
      <c r="A24" s="350"/>
      <c r="B24" s="200" t="s">
        <v>766</v>
      </c>
      <c r="C24" s="200"/>
      <c r="D24" s="394"/>
      <c r="E24" s="394"/>
      <c r="F24" s="394"/>
      <c r="G24" s="394"/>
      <c r="H24" s="394"/>
      <c r="I24" s="394"/>
      <c r="J24" s="394"/>
      <c r="K24" s="394"/>
      <c r="L24" s="394"/>
      <c r="M24" s="394"/>
      <c r="N24" s="394"/>
      <c r="O24" s="394"/>
      <c r="P24" s="394"/>
      <c r="Q24" s="394"/>
      <c r="R24" s="394"/>
      <c r="S24" s="394"/>
      <c r="T24" s="394"/>
      <c r="U24" s="394"/>
      <c r="V24" s="394"/>
      <c r="W24" s="394"/>
      <c r="X24" s="394"/>
      <c r="Y24" s="394"/>
      <c r="Z24" s="394"/>
      <c r="AA24" s="394"/>
      <c r="AB24" s="394"/>
      <c r="AC24" s="394"/>
      <c r="AD24" s="394"/>
      <c r="AE24" s="394"/>
      <c r="AF24" s="394"/>
      <c r="AG24" s="394"/>
      <c r="AH24" s="394"/>
      <c r="AI24" s="394"/>
      <c r="AJ24" s="394"/>
      <c r="AK24" s="394"/>
      <c r="AL24" s="394"/>
      <c r="AM24" s="394"/>
      <c r="AN24" s="394"/>
      <c r="AO24" s="394"/>
      <c r="AP24" s="394"/>
      <c r="AQ24" s="394"/>
      <c r="AR24" s="394"/>
      <c r="AS24" s="394"/>
      <c r="AT24" s="394"/>
      <c r="AU24" s="394"/>
      <c r="AV24" s="394"/>
      <c r="AW24" s="394"/>
      <c r="AX24" s="394"/>
      <c r="AY24" s="394"/>
      <c r="AZ24" s="394"/>
      <c r="BA24" s="394"/>
      <c r="BB24" s="394"/>
      <c r="BC24" s="394"/>
      <c r="BD24" s="394"/>
      <c r="BE24" s="394"/>
      <c r="BF24" s="394"/>
      <c r="BG24" s="394"/>
      <c r="BH24" s="394"/>
      <c r="BI24" s="394"/>
      <c r="BJ24" s="394"/>
      <c r="BK24" s="394"/>
      <c r="BL24" s="394"/>
      <c r="BM24" s="394"/>
      <c r="BN24" s="394"/>
      <c r="BO24" s="394"/>
      <c r="BP24" s="394"/>
      <c r="BQ24" s="394"/>
      <c r="BR24" s="394"/>
      <c r="BS24" s="394"/>
      <c r="BT24" s="394"/>
      <c r="BU24" s="394"/>
      <c r="BV24" s="394"/>
      <c r="BW24" s="394"/>
      <c r="BX24" s="394"/>
      <c r="BY24" s="394"/>
      <c r="BZ24" s="395">
        <v>2855.2274335472125</v>
      </c>
      <c r="CA24" s="395">
        <v>2794.3502762324633</v>
      </c>
      <c r="CB24" s="395">
        <v>0</v>
      </c>
      <c r="CC24" s="395">
        <v>0</v>
      </c>
      <c r="CD24" s="395">
        <v>0</v>
      </c>
      <c r="CE24" s="395">
        <v>0</v>
      </c>
      <c r="CF24" s="395">
        <v>0</v>
      </c>
      <c r="CG24" s="396">
        <v>0</v>
      </c>
    </row>
    <row r="25" spans="1:85" x14ac:dyDescent="0.35">
      <c r="A25" s="350"/>
      <c r="B25" s="200" t="s">
        <v>767</v>
      </c>
      <c r="C25" s="200"/>
      <c r="D25" s="394"/>
      <c r="E25" s="394"/>
      <c r="F25" s="394"/>
      <c r="G25" s="394"/>
      <c r="H25" s="394"/>
      <c r="I25" s="394"/>
      <c r="J25" s="394"/>
      <c r="K25" s="394"/>
      <c r="L25" s="394"/>
      <c r="M25" s="394"/>
      <c r="N25" s="394"/>
      <c r="O25" s="394"/>
      <c r="P25" s="394"/>
      <c r="Q25" s="394"/>
      <c r="R25" s="394"/>
      <c r="S25" s="394"/>
      <c r="T25" s="394"/>
      <c r="U25" s="394"/>
      <c r="V25" s="394"/>
      <c r="W25" s="394"/>
      <c r="X25" s="394"/>
      <c r="Y25" s="394"/>
      <c r="Z25" s="394"/>
      <c r="AA25" s="394"/>
      <c r="AB25" s="394"/>
      <c r="AC25" s="394"/>
      <c r="AD25" s="394"/>
      <c r="AE25" s="394"/>
      <c r="AF25" s="394"/>
      <c r="AG25" s="394"/>
      <c r="AH25" s="394"/>
      <c r="AI25" s="394"/>
      <c r="AJ25" s="394"/>
      <c r="AK25" s="394"/>
      <c r="AL25" s="394"/>
      <c r="AM25" s="394"/>
      <c r="AN25" s="394"/>
      <c r="AO25" s="394"/>
      <c r="AP25" s="394"/>
      <c r="AQ25" s="394"/>
      <c r="AR25" s="394"/>
      <c r="AS25" s="394"/>
      <c r="AT25" s="394"/>
      <c r="AU25" s="394"/>
      <c r="AV25" s="394"/>
      <c r="AW25" s="394"/>
      <c r="AX25" s="394"/>
      <c r="AY25" s="394"/>
      <c r="AZ25" s="394"/>
      <c r="BA25" s="394"/>
      <c r="BB25" s="394"/>
      <c r="BC25" s="394"/>
      <c r="BD25" s="394"/>
      <c r="BE25" s="394"/>
      <c r="BF25" s="394"/>
      <c r="BG25" s="394"/>
      <c r="BH25" s="394"/>
      <c r="BI25" s="394"/>
      <c r="BJ25" s="394"/>
      <c r="BK25" s="394"/>
      <c r="BL25" s="394"/>
      <c r="BM25" s="394"/>
      <c r="BN25" s="394"/>
      <c r="BO25" s="394"/>
      <c r="BP25" s="394"/>
      <c r="BQ25" s="394"/>
      <c r="BR25" s="394"/>
      <c r="BS25" s="394"/>
      <c r="BT25" s="394"/>
      <c r="BU25" s="394"/>
      <c r="BV25" s="394"/>
      <c r="BW25" s="394"/>
      <c r="BX25" s="395"/>
      <c r="BY25" s="395"/>
      <c r="BZ25" s="395">
        <v>240.32622833558486</v>
      </c>
      <c r="CA25" s="395">
        <v>237.29581983798445</v>
      </c>
      <c r="CB25" s="395">
        <v>2.3788257523771175</v>
      </c>
      <c r="CC25" s="395">
        <v>2.3393290149999997</v>
      </c>
      <c r="CD25" s="395">
        <v>0</v>
      </c>
      <c r="CE25" s="395">
        <v>0</v>
      </c>
      <c r="CF25" s="395">
        <v>0</v>
      </c>
      <c r="CG25" s="396">
        <v>0</v>
      </c>
    </row>
    <row r="26" spans="1:85" x14ac:dyDescent="0.35">
      <c r="A26" s="350"/>
      <c r="B26" s="200" t="s">
        <v>768</v>
      </c>
      <c r="C26" s="200"/>
      <c r="D26" s="394"/>
      <c r="E26" s="394"/>
      <c r="F26" s="394"/>
      <c r="G26" s="394"/>
      <c r="H26" s="394"/>
      <c r="I26" s="394"/>
      <c r="J26" s="394"/>
      <c r="K26" s="394"/>
      <c r="L26" s="394"/>
      <c r="M26" s="394"/>
      <c r="N26" s="394"/>
      <c r="O26" s="394"/>
      <c r="P26" s="394"/>
      <c r="Q26" s="394"/>
      <c r="R26" s="394"/>
      <c r="S26" s="394"/>
      <c r="T26" s="394"/>
      <c r="U26" s="394"/>
      <c r="V26" s="394"/>
      <c r="W26" s="394"/>
      <c r="X26" s="394"/>
      <c r="Y26" s="394"/>
      <c r="Z26" s="394"/>
      <c r="AA26" s="394"/>
      <c r="AB26" s="394"/>
      <c r="AC26" s="394"/>
      <c r="AD26" s="394"/>
      <c r="AE26" s="394"/>
      <c r="AF26" s="394"/>
      <c r="AG26" s="394"/>
      <c r="AH26" s="394"/>
      <c r="AI26" s="394"/>
      <c r="AJ26" s="394"/>
      <c r="AK26" s="394"/>
      <c r="AL26" s="394"/>
      <c r="AM26" s="394"/>
      <c r="AN26" s="394"/>
      <c r="AO26" s="394"/>
      <c r="AP26" s="394"/>
      <c r="AQ26" s="394"/>
      <c r="AR26" s="394"/>
      <c r="AS26" s="394"/>
      <c r="AT26" s="394"/>
      <c r="AU26" s="394"/>
      <c r="AV26" s="394"/>
      <c r="AW26" s="394"/>
      <c r="AX26" s="394"/>
      <c r="AY26" s="394"/>
      <c r="AZ26" s="394"/>
      <c r="BA26" s="394"/>
      <c r="BB26" s="394"/>
      <c r="BC26" s="394"/>
      <c r="BD26" s="394"/>
      <c r="BE26" s="394"/>
      <c r="BF26" s="394"/>
      <c r="BG26" s="394"/>
      <c r="BH26" s="394"/>
      <c r="BI26" s="394"/>
      <c r="BJ26" s="394"/>
      <c r="BK26" s="394"/>
      <c r="BL26" s="394"/>
      <c r="BM26" s="394"/>
      <c r="BN26" s="394"/>
      <c r="BO26" s="394"/>
      <c r="BP26" s="394"/>
      <c r="BQ26" s="394"/>
      <c r="BR26" s="394"/>
      <c r="BS26" s="394"/>
      <c r="BT26" s="394"/>
      <c r="BU26" s="394"/>
      <c r="BV26" s="394"/>
      <c r="BW26" s="394"/>
      <c r="BX26" s="395"/>
      <c r="BY26" s="395"/>
      <c r="BZ26" s="395">
        <v>227.6883214226813</v>
      </c>
      <c r="CA26" s="395">
        <v>206.96000574611179</v>
      </c>
      <c r="CB26" s="395">
        <v>0.60298031773577743</v>
      </c>
      <c r="CC26" s="395">
        <v>0.60384552000000002</v>
      </c>
      <c r="CD26" s="395">
        <v>0</v>
      </c>
      <c r="CE26" s="395">
        <v>0</v>
      </c>
      <c r="CF26" s="395">
        <v>0</v>
      </c>
      <c r="CG26" s="396">
        <v>0</v>
      </c>
    </row>
    <row r="27" spans="1:85" x14ac:dyDescent="0.35">
      <c r="A27" s="350"/>
      <c r="B27" s="200" t="s">
        <v>769</v>
      </c>
      <c r="C27" s="56"/>
      <c r="D27" s="390"/>
      <c r="E27" s="390"/>
      <c r="F27" s="390"/>
      <c r="G27" s="390"/>
      <c r="H27" s="390"/>
      <c r="I27" s="390"/>
      <c r="J27" s="390"/>
      <c r="K27" s="390"/>
      <c r="L27" s="390"/>
      <c r="M27" s="390"/>
      <c r="N27" s="390"/>
      <c r="O27" s="390"/>
      <c r="P27" s="390"/>
      <c r="Q27" s="390"/>
      <c r="R27" s="390"/>
      <c r="S27" s="390"/>
      <c r="T27" s="390"/>
      <c r="U27" s="390"/>
      <c r="V27" s="390"/>
      <c r="W27" s="390"/>
      <c r="X27" s="390"/>
      <c r="Y27" s="390"/>
      <c r="Z27" s="390"/>
      <c r="AA27" s="390"/>
      <c r="AB27" s="390"/>
      <c r="AC27" s="390"/>
      <c r="AD27" s="390"/>
      <c r="AE27" s="390"/>
      <c r="AF27" s="390"/>
      <c r="AG27" s="390"/>
      <c r="AH27" s="390"/>
      <c r="AI27" s="390"/>
      <c r="AJ27" s="390"/>
      <c r="AK27" s="390"/>
      <c r="AL27" s="390"/>
      <c r="AM27" s="390"/>
      <c r="AN27" s="390"/>
      <c r="AO27" s="390"/>
      <c r="AP27" s="390"/>
      <c r="AQ27" s="390"/>
      <c r="AR27" s="390"/>
      <c r="AS27" s="390"/>
      <c r="AT27" s="390"/>
      <c r="AU27" s="390"/>
      <c r="AV27" s="390"/>
      <c r="AW27" s="390"/>
      <c r="AX27" s="390"/>
      <c r="AY27" s="390"/>
      <c r="AZ27" s="390"/>
      <c r="BA27" s="390"/>
      <c r="BB27" s="390"/>
      <c r="BC27" s="390"/>
      <c r="BD27" s="390"/>
      <c r="BE27" s="390"/>
      <c r="BF27" s="390"/>
      <c r="BG27" s="390"/>
      <c r="BH27" s="390"/>
      <c r="BI27" s="390"/>
      <c r="BJ27" s="390"/>
      <c r="BK27" s="390"/>
      <c r="BL27" s="390"/>
      <c r="BM27" s="390"/>
      <c r="BN27" s="390"/>
      <c r="BO27" s="390"/>
      <c r="BP27" s="390"/>
      <c r="BQ27" s="390"/>
      <c r="BR27" s="390"/>
      <c r="BS27" s="390"/>
      <c r="BT27" s="390"/>
      <c r="BU27" s="390"/>
      <c r="BV27" s="390"/>
      <c r="BW27" s="390"/>
      <c r="BX27" s="391"/>
      <c r="BY27" s="391"/>
      <c r="BZ27" s="395">
        <v>518.44262242776972</v>
      </c>
      <c r="CA27" s="395">
        <v>547.21432325172248</v>
      </c>
      <c r="CB27" s="395">
        <v>3.2014161411140596</v>
      </c>
      <c r="CC27" s="395">
        <v>3.36143071</v>
      </c>
      <c r="CD27" s="395">
        <v>0</v>
      </c>
      <c r="CE27" s="395">
        <v>0</v>
      </c>
      <c r="CF27" s="395">
        <v>0</v>
      </c>
      <c r="CG27" s="396">
        <v>0</v>
      </c>
    </row>
    <row r="28" spans="1:85" x14ac:dyDescent="0.35">
      <c r="A28" s="350"/>
      <c r="B28" s="200" t="s">
        <v>770</v>
      </c>
      <c r="C28" s="56"/>
      <c r="D28" s="390"/>
      <c r="E28" s="390"/>
      <c r="F28" s="390"/>
      <c r="G28" s="390"/>
      <c r="H28" s="390"/>
      <c r="I28" s="390"/>
      <c r="J28" s="390"/>
      <c r="K28" s="390"/>
      <c r="L28" s="390"/>
      <c r="M28" s="390"/>
      <c r="N28" s="390"/>
      <c r="O28" s="390"/>
      <c r="P28" s="390"/>
      <c r="Q28" s="390"/>
      <c r="R28" s="390"/>
      <c r="S28" s="390"/>
      <c r="T28" s="390"/>
      <c r="U28" s="390"/>
      <c r="V28" s="390"/>
      <c r="W28" s="390"/>
      <c r="X28" s="390"/>
      <c r="Y28" s="390"/>
      <c r="Z28" s="390"/>
      <c r="AA28" s="390"/>
      <c r="AB28" s="390"/>
      <c r="AC28" s="390"/>
      <c r="AD28" s="390"/>
      <c r="AE28" s="390"/>
      <c r="AF28" s="390"/>
      <c r="AG28" s="390"/>
      <c r="AH28" s="390"/>
      <c r="AI28" s="390"/>
      <c r="AJ28" s="390"/>
      <c r="AK28" s="390"/>
      <c r="AL28" s="390"/>
      <c r="AM28" s="390"/>
      <c r="AN28" s="390"/>
      <c r="AO28" s="390"/>
      <c r="AP28" s="390"/>
      <c r="AQ28" s="390"/>
      <c r="AR28" s="390"/>
      <c r="AS28" s="390"/>
      <c r="AT28" s="390"/>
      <c r="AU28" s="390"/>
      <c r="AV28" s="390"/>
      <c r="AW28" s="390"/>
      <c r="AX28" s="390"/>
      <c r="AY28" s="390"/>
      <c r="AZ28" s="390"/>
      <c r="BA28" s="390"/>
      <c r="BB28" s="390"/>
      <c r="BC28" s="390"/>
      <c r="BD28" s="390"/>
      <c r="BE28" s="390"/>
      <c r="BF28" s="390"/>
      <c r="BG28" s="390"/>
      <c r="BH28" s="390"/>
      <c r="BI28" s="390"/>
      <c r="BJ28" s="390"/>
      <c r="BK28" s="390"/>
      <c r="BL28" s="390"/>
      <c r="BM28" s="390"/>
      <c r="BN28" s="390"/>
      <c r="BO28" s="390"/>
      <c r="BP28" s="390"/>
      <c r="BQ28" s="390"/>
      <c r="BR28" s="390"/>
      <c r="BS28" s="390"/>
      <c r="BT28" s="390"/>
      <c r="BU28" s="390"/>
      <c r="BV28" s="390"/>
      <c r="BW28" s="390"/>
      <c r="BX28" s="391"/>
      <c r="BY28" s="391"/>
      <c r="BZ28" s="395">
        <v>2.8401252533970718</v>
      </c>
      <c r="CA28" s="395">
        <v>11.43770066038172</v>
      </c>
      <c r="CB28" s="395">
        <v>0</v>
      </c>
      <c r="CC28" s="395">
        <v>0</v>
      </c>
      <c r="CD28" s="395">
        <v>0</v>
      </c>
      <c r="CE28" s="395">
        <v>0</v>
      </c>
      <c r="CF28" s="395">
        <v>0</v>
      </c>
      <c r="CG28" s="396">
        <v>0</v>
      </c>
    </row>
    <row r="29" spans="1:85" ht="16" thickBot="1" x14ac:dyDescent="0.4">
      <c r="A29" s="350"/>
      <c r="B29" s="200" t="s">
        <v>771</v>
      </c>
      <c r="C29" s="56"/>
      <c r="D29" s="390"/>
      <c r="E29" s="390"/>
      <c r="F29" s="390"/>
      <c r="G29" s="390"/>
      <c r="H29" s="390"/>
      <c r="I29" s="390"/>
      <c r="J29" s="390"/>
      <c r="K29" s="390"/>
      <c r="L29" s="390"/>
      <c r="M29" s="390"/>
      <c r="N29" s="390"/>
      <c r="O29" s="390"/>
      <c r="P29" s="390"/>
      <c r="Q29" s="390"/>
      <c r="R29" s="390"/>
      <c r="S29" s="390"/>
      <c r="T29" s="390"/>
      <c r="U29" s="390"/>
      <c r="V29" s="390"/>
      <c r="W29" s="390"/>
      <c r="X29" s="390"/>
      <c r="Y29" s="390"/>
      <c r="Z29" s="390"/>
      <c r="AA29" s="390"/>
      <c r="AB29" s="390"/>
      <c r="AC29" s="390"/>
      <c r="AD29" s="390"/>
      <c r="AE29" s="390"/>
      <c r="AF29" s="390"/>
      <c r="AG29" s="390"/>
      <c r="AH29" s="390"/>
      <c r="AI29" s="390"/>
      <c r="AJ29" s="390"/>
      <c r="AK29" s="390"/>
      <c r="AL29" s="390"/>
      <c r="AM29" s="390"/>
      <c r="AN29" s="390"/>
      <c r="AO29" s="390"/>
      <c r="AP29" s="390"/>
      <c r="AQ29" s="390"/>
      <c r="AR29" s="390"/>
      <c r="AS29" s="390"/>
      <c r="AT29" s="390"/>
      <c r="AU29" s="390"/>
      <c r="AV29" s="390"/>
      <c r="AW29" s="390"/>
      <c r="AX29" s="390"/>
      <c r="AY29" s="390"/>
      <c r="AZ29" s="390"/>
      <c r="BA29" s="390"/>
      <c r="BB29" s="390"/>
      <c r="BC29" s="390"/>
      <c r="BD29" s="390"/>
      <c r="BE29" s="390"/>
      <c r="BF29" s="390"/>
      <c r="BG29" s="390"/>
      <c r="BH29" s="390"/>
      <c r="BI29" s="390"/>
      <c r="BJ29" s="390"/>
      <c r="BK29" s="390"/>
      <c r="BL29" s="390"/>
      <c r="BM29" s="390"/>
      <c r="BN29" s="390"/>
      <c r="BO29" s="390"/>
      <c r="BP29" s="390"/>
      <c r="BQ29" s="390"/>
      <c r="BR29" s="390"/>
      <c r="BS29" s="390"/>
      <c r="BT29" s="390"/>
      <c r="BU29" s="390"/>
      <c r="BV29" s="390"/>
      <c r="BW29" s="390"/>
      <c r="BX29" s="391"/>
      <c r="BY29" s="391"/>
      <c r="BZ29" s="395">
        <v>0.23824583539377001</v>
      </c>
      <c r="CA29" s="395">
        <v>12.320867720847156</v>
      </c>
      <c r="CB29" s="395">
        <v>0</v>
      </c>
      <c r="CC29" s="395">
        <v>0</v>
      </c>
      <c r="CD29" s="395">
        <v>0</v>
      </c>
      <c r="CE29" s="395">
        <v>0</v>
      </c>
      <c r="CF29" s="395">
        <v>0</v>
      </c>
      <c r="CG29" s="396">
        <v>0</v>
      </c>
    </row>
    <row r="30" spans="1:85" x14ac:dyDescent="0.35">
      <c r="A30" s="421"/>
      <c r="B30" s="31" t="s">
        <v>772</v>
      </c>
      <c r="C30" s="352"/>
      <c r="D30" s="34" t="s">
        <v>296</v>
      </c>
      <c r="E30" s="34" t="s">
        <v>297</v>
      </c>
      <c r="F30" s="34" t="s">
        <v>298</v>
      </c>
      <c r="G30" s="34" t="s">
        <v>299</v>
      </c>
      <c r="H30" s="34" t="s">
        <v>300</v>
      </c>
      <c r="I30" s="34" t="s">
        <v>301</v>
      </c>
      <c r="J30" s="34" t="s">
        <v>302</v>
      </c>
      <c r="K30" s="34" t="s">
        <v>303</v>
      </c>
      <c r="L30" s="34" t="s">
        <v>304</v>
      </c>
      <c r="M30" s="34" t="s">
        <v>305</v>
      </c>
      <c r="N30" s="34" t="s">
        <v>306</v>
      </c>
      <c r="O30" s="34" t="s">
        <v>307</v>
      </c>
      <c r="P30" s="34" t="s">
        <v>308</v>
      </c>
      <c r="Q30" s="34" t="s">
        <v>309</v>
      </c>
      <c r="R30" s="34" t="s">
        <v>310</v>
      </c>
      <c r="S30" s="34" t="s">
        <v>311</v>
      </c>
      <c r="T30" s="34" t="s">
        <v>312</v>
      </c>
      <c r="U30" s="34" t="s">
        <v>313</v>
      </c>
      <c r="V30" s="34" t="s">
        <v>314</v>
      </c>
      <c r="W30" s="34" t="s">
        <v>315</v>
      </c>
      <c r="X30" s="34" t="s">
        <v>316</v>
      </c>
      <c r="Y30" s="34" t="s">
        <v>317</v>
      </c>
      <c r="Z30" s="34" t="s">
        <v>318</v>
      </c>
      <c r="AA30" s="34" t="s">
        <v>319</v>
      </c>
      <c r="AB30" s="34" t="s">
        <v>320</v>
      </c>
      <c r="AC30" s="34" t="s">
        <v>321</v>
      </c>
      <c r="AD30" s="34" t="s">
        <v>322</v>
      </c>
      <c r="AE30" s="34" t="s">
        <v>323</v>
      </c>
      <c r="AF30" s="34" t="s">
        <v>324</v>
      </c>
      <c r="AG30" s="34" t="s">
        <v>325</v>
      </c>
      <c r="AH30" s="34" t="s">
        <v>326</v>
      </c>
      <c r="AI30" s="34" t="s">
        <v>327</v>
      </c>
      <c r="AJ30" s="34" t="s">
        <v>328</v>
      </c>
      <c r="AK30" s="34" t="s">
        <v>329</v>
      </c>
      <c r="AL30" s="34" t="s">
        <v>330</v>
      </c>
      <c r="AM30" s="34" t="s">
        <v>331</v>
      </c>
      <c r="AN30" s="34" t="s">
        <v>332</v>
      </c>
      <c r="AO30" s="34" t="s">
        <v>333</v>
      </c>
      <c r="AP30" s="34" t="s">
        <v>334</v>
      </c>
      <c r="AQ30" s="34" t="s">
        <v>335</v>
      </c>
      <c r="AR30" s="34" t="s">
        <v>336</v>
      </c>
      <c r="AS30" s="34" t="s">
        <v>337</v>
      </c>
      <c r="AT30" s="34" t="s">
        <v>338</v>
      </c>
      <c r="AU30" s="34" t="s">
        <v>339</v>
      </c>
      <c r="AV30" s="34" t="s">
        <v>340</v>
      </c>
      <c r="AW30" s="34" t="s">
        <v>341</v>
      </c>
      <c r="AX30" s="34" t="s">
        <v>342</v>
      </c>
      <c r="AY30" s="34" t="s">
        <v>227</v>
      </c>
      <c r="AZ30" s="34" t="s">
        <v>228</v>
      </c>
      <c r="BA30" s="34" t="s">
        <v>229</v>
      </c>
      <c r="BB30" s="34" t="s">
        <v>230</v>
      </c>
      <c r="BC30" s="34" t="s">
        <v>231</v>
      </c>
      <c r="BD30" s="34" t="s">
        <v>232</v>
      </c>
      <c r="BE30" s="34" t="s">
        <v>233</v>
      </c>
      <c r="BF30" s="34" t="s">
        <v>234</v>
      </c>
      <c r="BG30" s="34" t="s">
        <v>235</v>
      </c>
      <c r="BH30" s="34" t="s">
        <v>236</v>
      </c>
      <c r="BI30" s="34" t="s">
        <v>237</v>
      </c>
      <c r="BJ30" s="34" t="s">
        <v>238</v>
      </c>
      <c r="BK30" s="34" t="s">
        <v>239</v>
      </c>
      <c r="BL30" s="34" t="s">
        <v>240</v>
      </c>
      <c r="BM30" s="34" t="s">
        <v>241</v>
      </c>
      <c r="BN30" s="34" t="s">
        <v>242</v>
      </c>
      <c r="BO30" s="34" t="s">
        <v>243</v>
      </c>
      <c r="BP30" s="34" t="s">
        <v>244</v>
      </c>
      <c r="BQ30" s="34" t="s">
        <v>245</v>
      </c>
      <c r="BR30" s="34" t="s">
        <v>246</v>
      </c>
      <c r="BS30" s="34" t="s">
        <v>247</v>
      </c>
      <c r="BT30" s="34" t="s">
        <v>248</v>
      </c>
      <c r="BU30" s="34" t="s">
        <v>249</v>
      </c>
      <c r="BV30" s="34" t="s">
        <v>250</v>
      </c>
      <c r="BW30" s="34" t="s">
        <v>251</v>
      </c>
      <c r="BX30" s="34" t="s">
        <v>252</v>
      </c>
      <c r="BY30" s="34" t="s">
        <v>253</v>
      </c>
      <c r="BZ30" s="34" t="s">
        <v>254</v>
      </c>
      <c r="CA30" s="34" t="s">
        <v>255</v>
      </c>
      <c r="CB30" s="34" t="s">
        <v>256</v>
      </c>
      <c r="CC30" s="34" t="s">
        <v>257</v>
      </c>
      <c r="CD30" s="34" t="s">
        <v>258</v>
      </c>
      <c r="CE30" s="34" t="s">
        <v>259</v>
      </c>
      <c r="CF30" s="34" t="s">
        <v>260</v>
      </c>
      <c r="CG30" s="429" t="s">
        <v>261</v>
      </c>
    </row>
    <row r="31" spans="1:85" s="246" customFormat="1" x14ac:dyDescent="0.35">
      <c r="A31" s="393"/>
      <c r="B31" s="354" t="s">
        <v>773</v>
      </c>
      <c r="C31" s="355"/>
      <c r="D31" s="279" t="s">
        <v>263</v>
      </c>
      <c r="E31" s="279" t="s">
        <v>263</v>
      </c>
      <c r="F31" s="279" t="s">
        <v>263</v>
      </c>
      <c r="G31" s="279" t="s">
        <v>263</v>
      </c>
      <c r="H31" s="279" t="s">
        <v>263</v>
      </c>
      <c r="I31" s="279" t="s">
        <v>263</v>
      </c>
      <c r="J31" s="279" t="s">
        <v>263</v>
      </c>
      <c r="K31" s="279" t="s">
        <v>263</v>
      </c>
      <c r="L31" s="279" t="s">
        <v>263</v>
      </c>
      <c r="M31" s="279" t="s">
        <v>263</v>
      </c>
      <c r="N31" s="279" t="s">
        <v>263</v>
      </c>
      <c r="O31" s="279" t="s">
        <v>263</v>
      </c>
      <c r="P31" s="279" t="s">
        <v>263</v>
      </c>
      <c r="Q31" s="279" t="s">
        <v>263</v>
      </c>
      <c r="R31" s="279" t="s">
        <v>263</v>
      </c>
      <c r="S31" s="279" t="s">
        <v>263</v>
      </c>
      <c r="T31" s="279" t="s">
        <v>263</v>
      </c>
      <c r="U31" s="279" t="s">
        <v>263</v>
      </c>
      <c r="V31" s="279" t="s">
        <v>263</v>
      </c>
      <c r="W31" s="279" t="s">
        <v>263</v>
      </c>
      <c r="X31" s="279" t="s">
        <v>263</v>
      </c>
      <c r="Y31" s="279" t="s">
        <v>263</v>
      </c>
      <c r="Z31" s="279" t="s">
        <v>263</v>
      </c>
      <c r="AA31" s="279" t="s">
        <v>263</v>
      </c>
      <c r="AB31" s="279" t="s">
        <v>263</v>
      </c>
      <c r="AC31" s="279" t="s">
        <v>263</v>
      </c>
      <c r="AD31" s="279" t="s">
        <v>263</v>
      </c>
      <c r="AE31" s="279" t="s">
        <v>263</v>
      </c>
      <c r="AF31" s="279" t="s">
        <v>263</v>
      </c>
      <c r="AG31" s="279" t="s">
        <v>263</v>
      </c>
      <c r="AH31" s="279" t="s">
        <v>263</v>
      </c>
      <c r="AI31" s="279" t="s">
        <v>263</v>
      </c>
      <c r="AJ31" s="279" t="s">
        <v>263</v>
      </c>
      <c r="AK31" s="279" t="s">
        <v>263</v>
      </c>
      <c r="AL31" s="279" t="s">
        <v>263</v>
      </c>
      <c r="AM31" s="279" t="s">
        <v>263</v>
      </c>
      <c r="AN31" s="279" t="s">
        <v>263</v>
      </c>
      <c r="AO31" s="279" t="s">
        <v>263</v>
      </c>
      <c r="AP31" s="279" t="s">
        <v>263</v>
      </c>
      <c r="AQ31" s="279" t="s">
        <v>263</v>
      </c>
      <c r="AR31" s="279" t="s">
        <v>263</v>
      </c>
      <c r="AS31" s="279" t="s">
        <v>263</v>
      </c>
      <c r="AT31" s="279" t="s">
        <v>263</v>
      </c>
      <c r="AU31" s="279" t="s">
        <v>263</v>
      </c>
      <c r="AV31" s="279" t="s">
        <v>263</v>
      </c>
      <c r="AW31" s="279" t="s">
        <v>263</v>
      </c>
      <c r="AX31" s="279" t="s">
        <v>263</v>
      </c>
      <c r="AY31" s="279" t="s">
        <v>263</v>
      </c>
      <c r="AZ31" s="279" t="s">
        <v>263</v>
      </c>
      <c r="BA31" s="279" t="s">
        <v>263</v>
      </c>
      <c r="BB31" s="279" t="s">
        <v>263</v>
      </c>
      <c r="BC31" s="279" t="s">
        <v>263</v>
      </c>
      <c r="BD31" s="279" t="s">
        <v>263</v>
      </c>
      <c r="BE31" s="279" t="s">
        <v>263</v>
      </c>
      <c r="BF31" s="279" t="s">
        <v>263</v>
      </c>
      <c r="BG31" s="279" t="s">
        <v>263</v>
      </c>
      <c r="BH31" s="279" t="s">
        <v>263</v>
      </c>
      <c r="BI31" s="279" t="s">
        <v>263</v>
      </c>
      <c r="BJ31" s="279" t="s">
        <v>263</v>
      </c>
      <c r="BK31" s="279" t="s">
        <v>263</v>
      </c>
      <c r="BL31" s="279" t="s">
        <v>263</v>
      </c>
      <c r="BM31" s="279" t="s">
        <v>263</v>
      </c>
      <c r="BN31" s="279" t="s">
        <v>263</v>
      </c>
      <c r="BO31" s="279" t="s">
        <v>263</v>
      </c>
      <c r="BP31" s="279" t="s">
        <v>263</v>
      </c>
      <c r="BQ31" s="279" t="s">
        <v>263</v>
      </c>
      <c r="BR31" s="279" t="s">
        <v>263</v>
      </c>
      <c r="BS31" s="279" t="s">
        <v>263</v>
      </c>
      <c r="BT31" s="279" t="s">
        <v>263</v>
      </c>
      <c r="BU31" s="279" t="s">
        <v>263</v>
      </c>
      <c r="BV31" s="279" t="s">
        <v>263</v>
      </c>
      <c r="BW31" s="279" t="s">
        <v>263</v>
      </c>
      <c r="BX31" s="279" t="s">
        <v>263</v>
      </c>
      <c r="BY31" s="279" t="s">
        <v>263</v>
      </c>
      <c r="BZ31" s="279" t="s">
        <v>263</v>
      </c>
      <c r="CA31" s="279" t="s">
        <v>264</v>
      </c>
      <c r="CB31" s="279" t="s">
        <v>264</v>
      </c>
      <c r="CC31" s="279" t="s">
        <v>264</v>
      </c>
      <c r="CD31" s="279" t="s">
        <v>264</v>
      </c>
      <c r="CE31" s="279" t="s">
        <v>264</v>
      </c>
      <c r="CF31" s="279" t="s">
        <v>264</v>
      </c>
      <c r="CG31" s="280" t="s">
        <v>264</v>
      </c>
    </row>
    <row r="32" spans="1:85" ht="26.25" customHeight="1" x14ac:dyDescent="0.35">
      <c r="A32" s="393"/>
      <c r="B32" s="63" t="s">
        <v>276</v>
      </c>
      <c r="C32" s="101"/>
      <c r="D32" s="394"/>
      <c r="E32" s="394"/>
      <c r="F32" s="394"/>
      <c r="G32" s="394"/>
      <c r="H32" s="394"/>
      <c r="I32" s="394"/>
      <c r="J32" s="394"/>
      <c r="K32" s="394"/>
      <c r="L32" s="394"/>
      <c r="M32" s="394"/>
      <c r="N32" s="394"/>
      <c r="O32" s="394"/>
      <c r="P32" s="394"/>
      <c r="Q32" s="394"/>
      <c r="R32" s="394"/>
      <c r="S32" s="394"/>
      <c r="T32" s="394"/>
      <c r="U32" s="394"/>
      <c r="V32" s="394"/>
      <c r="W32" s="394"/>
      <c r="X32" s="394"/>
      <c r="Y32" s="394"/>
      <c r="Z32" s="394"/>
      <c r="AA32" s="394"/>
      <c r="AB32" s="394"/>
      <c r="AC32" s="394"/>
      <c r="AD32" s="394"/>
      <c r="AE32" s="394"/>
      <c r="AF32" s="394"/>
      <c r="AG32" s="394"/>
      <c r="AH32" s="394"/>
      <c r="AI32" s="394"/>
      <c r="AJ32" s="394"/>
      <c r="AK32" s="394"/>
      <c r="AL32" s="394"/>
      <c r="AM32" s="394"/>
      <c r="AN32" s="394"/>
      <c r="AO32" s="394"/>
      <c r="AP32" s="394"/>
      <c r="AQ32" s="394"/>
      <c r="AR32" s="394"/>
      <c r="AS32" s="394"/>
      <c r="AT32" s="394"/>
      <c r="AU32" s="394"/>
      <c r="AV32" s="394"/>
      <c r="AW32" s="394"/>
      <c r="AX32" s="394"/>
      <c r="AY32" s="394"/>
      <c r="AZ32" s="394"/>
      <c r="BA32" s="394"/>
      <c r="BB32" s="394"/>
      <c r="BC32" s="394"/>
      <c r="BD32" s="394"/>
      <c r="BE32" s="394"/>
      <c r="BF32" s="394"/>
      <c r="BG32" s="394"/>
      <c r="BH32" s="394"/>
      <c r="BI32" s="394"/>
      <c r="BJ32" s="394"/>
      <c r="BK32" s="394"/>
      <c r="BL32" s="394"/>
      <c r="BM32" s="394"/>
      <c r="BN32" s="394"/>
      <c r="BO32" s="394"/>
      <c r="BP32" s="394"/>
      <c r="BQ32" s="394"/>
      <c r="BR32" s="394"/>
      <c r="BS32" s="394"/>
      <c r="BT32" s="394"/>
      <c r="BU32" s="394"/>
      <c r="BV32" s="394"/>
      <c r="BW32" s="394"/>
      <c r="BX32" s="394"/>
      <c r="BY32" s="394"/>
      <c r="BZ32" s="430">
        <f>SUM(BZ33:BZ40)</f>
        <v>213.86099300000001</v>
      </c>
      <c r="CA32" s="430">
        <f>SUM(CA33:CA40)</f>
        <v>284.25853885000004</v>
      </c>
      <c r="CB32" s="430">
        <f t="shared" ref="CB32:CG32" si="2">SUM(CB33:CB40)</f>
        <v>0</v>
      </c>
      <c r="CC32" s="430">
        <f t="shared" si="2"/>
        <v>0</v>
      </c>
      <c r="CD32" s="430">
        <f t="shared" si="2"/>
        <v>0</v>
      </c>
      <c r="CE32" s="430">
        <f t="shared" si="2"/>
        <v>0</v>
      </c>
      <c r="CF32" s="430">
        <f t="shared" si="2"/>
        <v>0</v>
      </c>
      <c r="CG32" s="431">
        <f t="shared" si="2"/>
        <v>0</v>
      </c>
    </row>
    <row r="33" spans="1:85" x14ac:dyDescent="0.35">
      <c r="A33" s="393"/>
      <c r="B33" s="200" t="s">
        <v>761</v>
      </c>
      <c r="C33" s="200"/>
      <c r="D33" s="394"/>
      <c r="E33" s="394"/>
      <c r="F33" s="394"/>
      <c r="G33" s="394"/>
      <c r="H33" s="394"/>
      <c r="I33" s="394"/>
      <c r="J33" s="394"/>
      <c r="K33" s="394"/>
      <c r="L33" s="394"/>
      <c r="M33" s="394"/>
      <c r="N33" s="394"/>
      <c r="O33" s="394"/>
      <c r="P33" s="394"/>
      <c r="Q33" s="394"/>
      <c r="R33" s="394"/>
      <c r="S33" s="394"/>
      <c r="T33" s="394"/>
      <c r="U33" s="394"/>
      <c r="V33" s="394"/>
      <c r="W33" s="394"/>
      <c r="X33" s="394"/>
      <c r="Y33" s="394"/>
      <c r="Z33" s="394"/>
      <c r="AA33" s="394"/>
      <c r="AB33" s="394"/>
      <c r="AC33" s="394"/>
      <c r="AD33" s="394"/>
      <c r="AE33" s="394"/>
      <c r="AF33" s="394"/>
      <c r="AG33" s="394"/>
      <c r="AH33" s="394"/>
      <c r="AI33" s="394"/>
      <c r="AJ33" s="394"/>
      <c r="AK33" s="394"/>
      <c r="AL33" s="394"/>
      <c r="AM33" s="394"/>
      <c r="AN33" s="394"/>
      <c r="AO33" s="394"/>
      <c r="AP33" s="394"/>
      <c r="AQ33" s="394"/>
      <c r="AR33" s="394"/>
      <c r="AS33" s="394"/>
      <c r="AT33" s="394"/>
      <c r="AU33" s="394"/>
      <c r="AV33" s="394"/>
      <c r="AW33" s="394"/>
      <c r="AX33" s="394"/>
      <c r="AY33" s="394"/>
      <c r="AZ33" s="394"/>
      <c r="BA33" s="394"/>
      <c r="BB33" s="394"/>
      <c r="BC33" s="394"/>
      <c r="BD33" s="394"/>
      <c r="BE33" s="394"/>
      <c r="BF33" s="394"/>
      <c r="BG33" s="394"/>
      <c r="BH33" s="394"/>
      <c r="BI33" s="394"/>
      <c r="BJ33" s="394"/>
      <c r="BK33" s="394"/>
      <c r="BL33" s="394"/>
      <c r="BM33" s="394"/>
      <c r="BN33" s="394"/>
      <c r="BO33" s="394"/>
      <c r="BP33" s="394"/>
      <c r="BQ33" s="394"/>
      <c r="BR33" s="394"/>
      <c r="BS33" s="394"/>
      <c r="BT33" s="394"/>
      <c r="BU33" s="394"/>
      <c r="BV33" s="394"/>
      <c r="BW33" s="394"/>
      <c r="BX33" s="394"/>
      <c r="BY33" s="394"/>
      <c r="BZ33" s="432">
        <v>72.505745000000005</v>
      </c>
      <c r="CA33" s="432">
        <v>112.5108915</v>
      </c>
      <c r="CB33" s="432">
        <v>0</v>
      </c>
      <c r="CC33" s="432">
        <v>0</v>
      </c>
      <c r="CD33" s="432">
        <v>0</v>
      </c>
      <c r="CE33" s="432">
        <v>0</v>
      </c>
      <c r="CF33" s="432">
        <v>0</v>
      </c>
      <c r="CG33" s="433">
        <v>0</v>
      </c>
    </row>
    <row r="34" spans="1:85" x14ac:dyDescent="0.35">
      <c r="A34" s="393"/>
      <c r="B34" s="200" t="s">
        <v>762</v>
      </c>
      <c r="C34" s="200"/>
      <c r="D34" s="394"/>
      <c r="E34" s="394"/>
      <c r="F34" s="394"/>
      <c r="G34" s="394"/>
      <c r="H34" s="394"/>
      <c r="I34" s="394"/>
      <c r="J34" s="394"/>
      <c r="K34" s="394"/>
      <c r="L34" s="394"/>
      <c r="M34" s="394"/>
      <c r="N34" s="394"/>
      <c r="O34" s="394"/>
      <c r="P34" s="394"/>
      <c r="Q34" s="394"/>
      <c r="R34" s="394"/>
      <c r="S34" s="394"/>
      <c r="T34" s="394"/>
      <c r="U34" s="394"/>
      <c r="V34" s="394"/>
      <c r="W34" s="394"/>
      <c r="X34" s="394"/>
      <c r="Y34" s="394"/>
      <c r="Z34" s="394"/>
      <c r="AA34" s="394"/>
      <c r="AB34" s="394"/>
      <c r="AC34" s="394"/>
      <c r="AD34" s="394"/>
      <c r="AE34" s="394"/>
      <c r="AF34" s="394"/>
      <c r="AG34" s="394"/>
      <c r="AH34" s="394"/>
      <c r="AI34" s="394"/>
      <c r="AJ34" s="394"/>
      <c r="AK34" s="394"/>
      <c r="AL34" s="394"/>
      <c r="AM34" s="394"/>
      <c r="AN34" s="394"/>
      <c r="AO34" s="394"/>
      <c r="AP34" s="394"/>
      <c r="AQ34" s="394"/>
      <c r="AR34" s="394"/>
      <c r="AS34" s="394"/>
      <c r="AT34" s="394"/>
      <c r="AU34" s="394"/>
      <c r="AV34" s="394"/>
      <c r="AW34" s="394"/>
      <c r="AX34" s="394"/>
      <c r="AY34" s="394"/>
      <c r="AZ34" s="394"/>
      <c r="BA34" s="394"/>
      <c r="BB34" s="394"/>
      <c r="BC34" s="394"/>
      <c r="BD34" s="394"/>
      <c r="BE34" s="394"/>
      <c r="BF34" s="394"/>
      <c r="BG34" s="394"/>
      <c r="BH34" s="394"/>
      <c r="BI34" s="394"/>
      <c r="BJ34" s="394"/>
      <c r="BK34" s="394"/>
      <c r="BL34" s="394"/>
      <c r="BM34" s="394"/>
      <c r="BN34" s="394"/>
      <c r="BO34" s="394"/>
      <c r="BP34" s="394"/>
      <c r="BQ34" s="394"/>
      <c r="BR34" s="394"/>
      <c r="BS34" s="394"/>
      <c r="BT34" s="394"/>
      <c r="BU34" s="394"/>
      <c r="BV34" s="394"/>
      <c r="BW34" s="394"/>
      <c r="BX34" s="394"/>
      <c r="BY34" s="394"/>
      <c r="BZ34" s="432">
        <v>3.51783</v>
      </c>
      <c r="CA34" s="432">
        <v>3.7034950000000002</v>
      </c>
      <c r="CB34" s="432">
        <v>0</v>
      </c>
      <c r="CC34" s="432">
        <v>0</v>
      </c>
      <c r="CD34" s="432">
        <v>0</v>
      </c>
      <c r="CE34" s="432">
        <v>0</v>
      </c>
      <c r="CF34" s="432">
        <v>0</v>
      </c>
      <c r="CG34" s="433">
        <v>0</v>
      </c>
    </row>
    <row r="35" spans="1:85" x14ac:dyDescent="0.35">
      <c r="A35" s="393"/>
      <c r="B35" s="200" t="s">
        <v>763</v>
      </c>
      <c r="C35" s="200"/>
      <c r="D35" s="390"/>
      <c r="E35" s="390"/>
      <c r="F35" s="390"/>
      <c r="G35" s="390"/>
      <c r="H35" s="390"/>
      <c r="I35" s="390"/>
      <c r="J35" s="390"/>
      <c r="K35" s="390"/>
      <c r="L35" s="390"/>
      <c r="M35" s="390"/>
      <c r="N35" s="390"/>
      <c r="O35" s="390"/>
      <c r="P35" s="390"/>
      <c r="Q35" s="390"/>
      <c r="R35" s="390"/>
      <c r="S35" s="390"/>
      <c r="T35" s="390"/>
      <c r="U35" s="390"/>
      <c r="V35" s="390"/>
      <c r="W35" s="390"/>
      <c r="X35" s="390"/>
      <c r="Y35" s="390"/>
      <c r="Z35" s="390"/>
      <c r="AA35" s="390"/>
      <c r="AB35" s="390"/>
      <c r="AC35" s="390"/>
      <c r="AD35" s="390"/>
      <c r="AE35" s="390"/>
      <c r="AF35" s="390"/>
      <c r="AG35" s="390"/>
      <c r="AH35" s="390"/>
      <c r="AI35" s="390"/>
      <c r="AJ35" s="390"/>
      <c r="AK35" s="390"/>
      <c r="AL35" s="390"/>
      <c r="AM35" s="390"/>
      <c r="AN35" s="390"/>
      <c r="AO35" s="390"/>
      <c r="AP35" s="390"/>
      <c r="AQ35" s="390"/>
      <c r="AR35" s="390"/>
      <c r="AS35" s="390"/>
      <c r="AT35" s="390"/>
      <c r="AU35" s="390"/>
      <c r="AV35" s="390"/>
      <c r="AW35" s="390"/>
      <c r="AX35" s="390"/>
      <c r="AY35" s="390"/>
      <c r="AZ35" s="390"/>
      <c r="BA35" s="390"/>
      <c r="BB35" s="390"/>
      <c r="BC35" s="390"/>
      <c r="BD35" s="390"/>
      <c r="BE35" s="390"/>
      <c r="BF35" s="390"/>
      <c r="BG35" s="390"/>
      <c r="BH35" s="390"/>
      <c r="BI35" s="390"/>
      <c r="BJ35" s="390"/>
      <c r="BK35" s="390"/>
      <c r="BL35" s="390"/>
      <c r="BM35" s="390"/>
      <c r="BN35" s="390"/>
      <c r="BO35" s="390"/>
      <c r="BP35" s="390"/>
      <c r="BQ35" s="390"/>
      <c r="BR35" s="390"/>
      <c r="BS35" s="390"/>
      <c r="BT35" s="390"/>
      <c r="BU35" s="390"/>
      <c r="BV35" s="390"/>
      <c r="BW35" s="390"/>
      <c r="BX35" s="390"/>
      <c r="BY35" s="390"/>
      <c r="BZ35" s="432">
        <v>43.587004</v>
      </c>
      <c r="CA35" s="432">
        <v>55.201610000000002</v>
      </c>
      <c r="CB35" s="432">
        <v>0</v>
      </c>
      <c r="CC35" s="432">
        <v>0</v>
      </c>
      <c r="CD35" s="432">
        <v>0</v>
      </c>
      <c r="CE35" s="432">
        <v>0</v>
      </c>
      <c r="CF35" s="432">
        <v>0</v>
      </c>
      <c r="CG35" s="433">
        <v>0</v>
      </c>
    </row>
    <row r="36" spans="1:85" x14ac:dyDescent="0.35">
      <c r="A36" s="410"/>
      <c r="B36" s="200" t="s">
        <v>764</v>
      </c>
      <c r="C36" s="200"/>
      <c r="D36" s="394"/>
      <c r="E36" s="394"/>
      <c r="F36" s="394"/>
      <c r="G36" s="394"/>
      <c r="H36" s="394"/>
      <c r="I36" s="394"/>
      <c r="J36" s="394"/>
      <c r="K36" s="394"/>
      <c r="L36" s="394"/>
      <c r="M36" s="394"/>
      <c r="N36" s="394"/>
      <c r="O36" s="394"/>
      <c r="P36" s="394"/>
      <c r="Q36" s="394"/>
      <c r="R36" s="394"/>
      <c r="S36" s="394"/>
      <c r="T36" s="394"/>
      <c r="U36" s="394"/>
      <c r="V36" s="394"/>
      <c r="W36" s="394"/>
      <c r="X36" s="394"/>
      <c r="Y36" s="394"/>
      <c r="Z36" s="394"/>
      <c r="AA36" s="394"/>
      <c r="AB36" s="394"/>
      <c r="AC36" s="394"/>
      <c r="AD36" s="394"/>
      <c r="AE36" s="394"/>
      <c r="AF36" s="394"/>
      <c r="AG36" s="394"/>
      <c r="AH36" s="394"/>
      <c r="AI36" s="394"/>
      <c r="AJ36" s="394"/>
      <c r="AK36" s="394"/>
      <c r="AL36" s="394"/>
      <c r="AM36" s="394"/>
      <c r="AN36" s="394"/>
      <c r="AO36" s="394"/>
      <c r="AP36" s="394"/>
      <c r="AQ36" s="394"/>
      <c r="AR36" s="394"/>
      <c r="AS36" s="394"/>
      <c r="AT36" s="394"/>
      <c r="AU36" s="394"/>
      <c r="AV36" s="394"/>
      <c r="AW36" s="394"/>
      <c r="AX36" s="394"/>
      <c r="AY36" s="394"/>
      <c r="AZ36" s="394"/>
      <c r="BA36" s="394"/>
      <c r="BB36" s="394"/>
      <c r="BC36" s="394"/>
      <c r="BD36" s="394"/>
      <c r="BE36" s="394"/>
      <c r="BF36" s="394"/>
      <c r="BG36" s="394"/>
      <c r="BH36" s="394"/>
      <c r="BI36" s="394"/>
      <c r="BJ36" s="394"/>
      <c r="BK36" s="394"/>
      <c r="BL36" s="394"/>
      <c r="BM36" s="394"/>
      <c r="BN36" s="394"/>
      <c r="BO36" s="394"/>
      <c r="BP36" s="394"/>
      <c r="BQ36" s="394"/>
      <c r="BR36" s="394"/>
      <c r="BS36" s="394"/>
      <c r="BT36" s="394"/>
      <c r="BU36" s="394"/>
      <c r="BV36" s="394"/>
      <c r="BW36" s="394"/>
      <c r="BX36" s="394"/>
      <c r="BY36" s="394"/>
      <c r="BZ36" s="432">
        <v>10.020866</v>
      </c>
      <c r="CA36" s="432">
        <v>11.750628000000001</v>
      </c>
      <c r="CB36" s="432">
        <v>0</v>
      </c>
      <c r="CC36" s="432">
        <v>0</v>
      </c>
      <c r="CD36" s="432">
        <v>0</v>
      </c>
      <c r="CE36" s="432">
        <v>0</v>
      </c>
      <c r="CF36" s="432">
        <v>0</v>
      </c>
      <c r="CG36" s="433">
        <v>0</v>
      </c>
    </row>
    <row r="37" spans="1:85" x14ac:dyDescent="0.35">
      <c r="A37" s="410"/>
      <c r="B37" s="200" t="s">
        <v>765</v>
      </c>
      <c r="C37" s="200"/>
      <c r="D37" s="394"/>
      <c r="E37" s="394"/>
      <c r="F37" s="394"/>
      <c r="G37" s="394"/>
      <c r="H37" s="394"/>
      <c r="I37" s="394"/>
      <c r="J37" s="394"/>
      <c r="K37" s="394"/>
      <c r="L37" s="394"/>
      <c r="M37" s="394"/>
      <c r="N37" s="394"/>
      <c r="O37" s="394"/>
      <c r="P37" s="394"/>
      <c r="Q37" s="394"/>
      <c r="R37" s="394"/>
      <c r="S37" s="394"/>
      <c r="T37" s="394"/>
      <c r="U37" s="394"/>
      <c r="V37" s="394"/>
      <c r="W37" s="394"/>
      <c r="X37" s="394"/>
      <c r="Y37" s="394"/>
      <c r="Z37" s="394"/>
      <c r="AA37" s="394"/>
      <c r="AB37" s="394"/>
      <c r="AC37" s="394"/>
      <c r="AD37" s="394"/>
      <c r="AE37" s="394"/>
      <c r="AF37" s="394"/>
      <c r="AG37" s="394"/>
      <c r="AH37" s="394"/>
      <c r="AI37" s="394"/>
      <c r="AJ37" s="394"/>
      <c r="AK37" s="394"/>
      <c r="AL37" s="394"/>
      <c r="AM37" s="394"/>
      <c r="AN37" s="394"/>
      <c r="AO37" s="394"/>
      <c r="AP37" s="394"/>
      <c r="AQ37" s="394"/>
      <c r="AR37" s="394"/>
      <c r="AS37" s="394"/>
      <c r="AT37" s="394"/>
      <c r="AU37" s="394"/>
      <c r="AV37" s="394"/>
      <c r="AW37" s="394"/>
      <c r="AX37" s="394"/>
      <c r="AY37" s="394"/>
      <c r="AZ37" s="394"/>
      <c r="BA37" s="394"/>
      <c r="BB37" s="394"/>
      <c r="BC37" s="394"/>
      <c r="BD37" s="394"/>
      <c r="BE37" s="394"/>
      <c r="BF37" s="394"/>
      <c r="BG37" s="394"/>
      <c r="BH37" s="394"/>
      <c r="BI37" s="394"/>
      <c r="BJ37" s="394"/>
      <c r="BK37" s="394"/>
      <c r="BL37" s="394"/>
      <c r="BM37" s="394"/>
      <c r="BN37" s="394"/>
      <c r="BO37" s="394"/>
      <c r="BP37" s="394"/>
      <c r="BQ37" s="394"/>
      <c r="BR37" s="394"/>
      <c r="BS37" s="394"/>
      <c r="BT37" s="394"/>
      <c r="BU37" s="394"/>
      <c r="BV37" s="394"/>
      <c r="BW37" s="394"/>
      <c r="BX37" s="394"/>
      <c r="BY37" s="394"/>
      <c r="BZ37" s="432">
        <v>39.905748000000003</v>
      </c>
      <c r="CA37" s="432">
        <v>53.737511349999998</v>
      </c>
      <c r="CB37" s="432">
        <v>0</v>
      </c>
      <c r="CC37" s="432">
        <v>0</v>
      </c>
      <c r="CD37" s="432">
        <v>0</v>
      </c>
      <c r="CE37" s="432">
        <v>0</v>
      </c>
      <c r="CF37" s="432">
        <v>0</v>
      </c>
      <c r="CG37" s="433">
        <v>0</v>
      </c>
    </row>
    <row r="38" spans="1:85" x14ac:dyDescent="0.35">
      <c r="B38" s="200" t="s">
        <v>767</v>
      </c>
      <c r="C38" s="200"/>
      <c r="D38" s="394"/>
      <c r="E38" s="394"/>
      <c r="F38" s="394"/>
      <c r="G38" s="394"/>
      <c r="H38" s="394"/>
      <c r="I38" s="394"/>
      <c r="J38" s="394"/>
      <c r="K38" s="394"/>
      <c r="L38" s="394"/>
      <c r="M38" s="394"/>
      <c r="N38" s="394"/>
      <c r="O38" s="394"/>
      <c r="P38" s="394"/>
      <c r="Q38" s="394"/>
      <c r="R38" s="394"/>
      <c r="S38" s="394"/>
      <c r="T38" s="394"/>
      <c r="U38" s="394"/>
      <c r="V38" s="394"/>
      <c r="W38" s="394"/>
      <c r="X38" s="394"/>
      <c r="Y38" s="394"/>
      <c r="Z38" s="394"/>
      <c r="AA38" s="394"/>
      <c r="AB38" s="394"/>
      <c r="AC38" s="394"/>
      <c r="AD38" s="394"/>
      <c r="AE38" s="394"/>
      <c r="AF38" s="394"/>
      <c r="AG38" s="394"/>
      <c r="AH38" s="394"/>
      <c r="AI38" s="394"/>
      <c r="AJ38" s="394"/>
      <c r="AK38" s="394"/>
      <c r="AL38" s="394"/>
      <c r="AM38" s="394"/>
      <c r="AN38" s="394"/>
      <c r="AO38" s="394"/>
      <c r="AP38" s="394"/>
      <c r="AQ38" s="394"/>
      <c r="AR38" s="394"/>
      <c r="AS38" s="394"/>
      <c r="AT38" s="394"/>
      <c r="AU38" s="394"/>
      <c r="AV38" s="394"/>
      <c r="AW38" s="394"/>
      <c r="AX38" s="394"/>
      <c r="AY38" s="394"/>
      <c r="AZ38" s="394"/>
      <c r="BA38" s="394"/>
      <c r="BB38" s="394"/>
      <c r="BC38" s="394"/>
      <c r="BD38" s="394"/>
      <c r="BE38" s="394"/>
      <c r="BF38" s="394"/>
      <c r="BG38" s="394"/>
      <c r="BH38" s="394"/>
      <c r="BI38" s="394"/>
      <c r="BJ38" s="394"/>
      <c r="BK38" s="394"/>
      <c r="BL38" s="394"/>
      <c r="BM38" s="394"/>
      <c r="BN38" s="394"/>
      <c r="BO38" s="394"/>
      <c r="BP38" s="394"/>
      <c r="BQ38" s="394"/>
      <c r="BR38" s="394"/>
      <c r="BS38" s="394"/>
      <c r="BT38" s="394"/>
      <c r="BU38" s="394"/>
      <c r="BV38" s="394"/>
      <c r="BW38" s="394"/>
      <c r="BX38" s="394"/>
      <c r="BY38" s="394"/>
      <c r="BZ38" s="432">
        <v>7.53735</v>
      </c>
      <c r="CA38" s="432">
        <v>7.9528499999999998</v>
      </c>
      <c r="CB38" s="432">
        <v>0</v>
      </c>
      <c r="CC38" s="432">
        <v>0</v>
      </c>
      <c r="CD38" s="432">
        <v>0</v>
      </c>
      <c r="CE38" s="432">
        <v>0</v>
      </c>
      <c r="CF38" s="432">
        <v>0</v>
      </c>
      <c r="CG38" s="433">
        <v>0</v>
      </c>
    </row>
    <row r="39" spans="1:85" x14ac:dyDescent="0.35">
      <c r="B39" s="200" t="s">
        <v>768</v>
      </c>
      <c r="C39" s="56"/>
      <c r="D39" s="390"/>
      <c r="E39" s="390"/>
      <c r="F39" s="390"/>
      <c r="G39" s="390"/>
      <c r="H39" s="390"/>
      <c r="I39" s="390"/>
      <c r="J39" s="390"/>
      <c r="K39" s="390"/>
      <c r="L39" s="390"/>
      <c r="M39" s="390"/>
      <c r="N39" s="390"/>
      <c r="O39" s="390"/>
      <c r="P39" s="390"/>
      <c r="Q39" s="390"/>
      <c r="R39" s="390"/>
      <c r="S39" s="390"/>
      <c r="T39" s="390"/>
      <c r="U39" s="390"/>
      <c r="V39" s="390"/>
      <c r="W39" s="390"/>
      <c r="X39" s="390"/>
      <c r="Y39" s="390"/>
      <c r="Z39" s="390"/>
      <c r="AA39" s="390"/>
      <c r="AB39" s="390"/>
      <c r="AC39" s="390"/>
      <c r="AD39" s="390"/>
      <c r="AE39" s="390"/>
      <c r="AF39" s="390"/>
      <c r="AG39" s="390"/>
      <c r="AH39" s="390"/>
      <c r="AI39" s="390"/>
      <c r="AJ39" s="390"/>
      <c r="AK39" s="390"/>
      <c r="AL39" s="390"/>
      <c r="AM39" s="390"/>
      <c r="AN39" s="390"/>
      <c r="AO39" s="390"/>
      <c r="AP39" s="390"/>
      <c r="AQ39" s="390"/>
      <c r="AR39" s="390"/>
      <c r="AS39" s="390"/>
      <c r="AT39" s="390"/>
      <c r="AU39" s="390"/>
      <c r="AV39" s="390"/>
      <c r="AW39" s="390"/>
      <c r="AX39" s="390"/>
      <c r="AY39" s="390"/>
      <c r="AZ39" s="390"/>
      <c r="BA39" s="390"/>
      <c r="BB39" s="390"/>
      <c r="BC39" s="390"/>
      <c r="BD39" s="390"/>
      <c r="BE39" s="390"/>
      <c r="BF39" s="390"/>
      <c r="BG39" s="390"/>
      <c r="BH39" s="390"/>
      <c r="BI39" s="390"/>
      <c r="BJ39" s="390"/>
      <c r="BK39" s="390"/>
      <c r="BL39" s="390"/>
      <c r="BM39" s="390"/>
      <c r="BN39" s="390"/>
      <c r="BO39" s="390"/>
      <c r="BP39" s="390"/>
      <c r="BQ39" s="390"/>
      <c r="BR39" s="390"/>
      <c r="BS39" s="390"/>
      <c r="BT39" s="390"/>
      <c r="BU39" s="390"/>
      <c r="BV39" s="390"/>
      <c r="BW39" s="390"/>
      <c r="BX39" s="390"/>
      <c r="BY39" s="390"/>
      <c r="BZ39" s="432">
        <v>10.9941</v>
      </c>
      <c r="CA39" s="432">
        <v>10.92465</v>
      </c>
      <c r="CB39" s="432">
        <v>0</v>
      </c>
      <c r="CC39" s="432">
        <v>0</v>
      </c>
      <c r="CD39" s="432">
        <v>0</v>
      </c>
      <c r="CE39" s="432">
        <v>0</v>
      </c>
      <c r="CF39" s="432">
        <v>0</v>
      </c>
      <c r="CG39" s="433">
        <v>0</v>
      </c>
    </row>
    <row r="40" spans="1:85" ht="16" thickBot="1" x14ac:dyDescent="0.4">
      <c r="B40" s="200" t="s">
        <v>769</v>
      </c>
      <c r="C40" s="200"/>
      <c r="D40" s="394"/>
      <c r="E40" s="394"/>
      <c r="F40" s="394"/>
      <c r="G40" s="394"/>
      <c r="H40" s="394"/>
      <c r="I40" s="394"/>
      <c r="J40" s="394"/>
      <c r="K40" s="394"/>
      <c r="L40" s="394"/>
      <c r="M40" s="394"/>
      <c r="N40" s="394"/>
      <c r="O40" s="394"/>
      <c r="P40" s="394"/>
      <c r="Q40" s="394"/>
      <c r="R40" s="394"/>
      <c r="S40" s="394"/>
      <c r="T40" s="394"/>
      <c r="U40" s="394"/>
      <c r="V40" s="394"/>
      <c r="W40" s="394"/>
      <c r="X40" s="394"/>
      <c r="Y40" s="394"/>
      <c r="Z40" s="394"/>
      <c r="AA40" s="394"/>
      <c r="AB40" s="394"/>
      <c r="AC40" s="394"/>
      <c r="AD40" s="394"/>
      <c r="AE40" s="394"/>
      <c r="AF40" s="394"/>
      <c r="AG40" s="394"/>
      <c r="AH40" s="394"/>
      <c r="AI40" s="394"/>
      <c r="AJ40" s="394"/>
      <c r="AK40" s="394"/>
      <c r="AL40" s="394"/>
      <c r="AM40" s="394"/>
      <c r="AN40" s="394"/>
      <c r="AO40" s="394"/>
      <c r="AP40" s="394"/>
      <c r="AQ40" s="394"/>
      <c r="AR40" s="394"/>
      <c r="AS40" s="394"/>
      <c r="AT40" s="394"/>
      <c r="AU40" s="394"/>
      <c r="AV40" s="394"/>
      <c r="AW40" s="394"/>
      <c r="AX40" s="394"/>
      <c r="AY40" s="394"/>
      <c r="AZ40" s="394"/>
      <c r="BA40" s="394"/>
      <c r="BB40" s="394"/>
      <c r="BC40" s="394"/>
      <c r="BD40" s="394"/>
      <c r="BE40" s="394"/>
      <c r="BF40" s="394"/>
      <c r="BG40" s="394"/>
      <c r="BH40" s="394"/>
      <c r="BI40" s="394"/>
      <c r="BJ40" s="394"/>
      <c r="BK40" s="394"/>
      <c r="BL40" s="394"/>
      <c r="BM40" s="394"/>
      <c r="BN40" s="394"/>
      <c r="BO40" s="394"/>
      <c r="BP40" s="394"/>
      <c r="BQ40" s="394"/>
      <c r="BR40" s="394"/>
      <c r="BS40" s="394"/>
      <c r="BT40" s="394"/>
      <c r="BU40" s="394"/>
      <c r="BV40" s="394"/>
      <c r="BW40" s="394"/>
      <c r="BX40" s="394"/>
      <c r="BY40" s="394"/>
      <c r="BZ40" s="432">
        <v>25.792349999999999</v>
      </c>
      <c r="CA40" s="432">
        <v>28.476903</v>
      </c>
      <c r="CB40" s="432">
        <v>0</v>
      </c>
      <c r="CC40" s="432">
        <v>0</v>
      </c>
      <c r="CD40" s="432">
        <v>0</v>
      </c>
      <c r="CE40" s="432">
        <v>0</v>
      </c>
      <c r="CF40" s="432">
        <v>0</v>
      </c>
      <c r="CG40" s="433">
        <v>0</v>
      </c>
    </row>
    <row r="41" spans="1:85" ht="27.75" customHeight="1" x14ac:dyDescent="0.35">
      <c r="B41" s="31" t="s">
        <v>772</v>
      </c>
      <c r="C41" s="352"/>
      <c r="D41" s="34" t="s">
        <v>296</v>
      </c>
      <c r="E41" s="34" t="s">
        <v>297</v>
      </c>
      <c r="F41" s="34" t="s">
        <v>298</v>
      </c>
      <c r="G41" s="34" t="s">
        <v>299</v>
      </c>
      <c r="H41" s="34" t="s">
        <v>300</v>
      </c>
      <c r="I41" s="34" t="s">
        <v>301</v>
      </c>
      <c r="J41" s="34" t="s">
        <v>302</v>
      </c>
      <c r="K41" s="34" t="s">
        <v>303</v>
      </c>
      <c r="L41" s="34" t="s">
        <v>304</v>
      </c>
      <c r="M41" s="34" t="s">
        <v>305</v>
      </c>
      <c r="N41" s="34" t="s">
        <v>306</v>
      </c>
      <c r="O41" s="34" t="s">
        <v>307</v>
      </c>
      <c r="P41" s="34" t="s">
        <v>308</v>
      </c>
      <c r="Q41" s="34" t="s">
        <v>309</v>
      </c>
      <c r="R41" s="34" t="s">
        <v>310</v>
      </c>
      <c r="S41" s="34" t="s">
        <v>311</v>
      </c>
      <c r="T41" s="34" t="s">
        <v>312</v>
      </c>
      <c r="U41" s="34" t="s">
        <v>313</v>
      </c>
      <c r="V41" s="34" t="s">
        <v>314</v>
      </c>
      <c r="W41" s="34" t="s">
        <v>315</v>
      </c>
      <c r="X41" s="34" t="s">
        <v>316</v>
      </c>
      <c r="Y41" s="34" t="s">
        <v>317</v>
      </c>
      <c r="Z41" s="34" t="s">
        <v>318</v>
      </c>
      <c r="AA41" s="34" t="s">
        <v>319</v>
      </c>
      <c r="AB41" s="34" t="s">
        <v>320</v>
      </c>
      <c r="AC41" s="34" t="s">
        <v>321</v>
      </c>
      <c r="AD41" s="34" t="s">
        <v>322</v>
      </c>
      <c r="AE41" s="34" t="s">
        <v>323</v>
      </c>
      <c r="AF41" s="34" t="s">
        <v>324</v>
      </c>
      <c r="AG41" s="34" t="s">
        <v>325</v>
      </c>
      <c r="AH41" s="34" t="s">
        <v>326</v>
      </c>
      <c r="AI41" s="34" t="s">
        <v>327</v>
      </c>
      <c r="AJ41" s="34" t="s">
        <v>328</v>
      </c>
      <c r="AK41" s="34" t="s">
        <v>329</v>
      </c>
      <c r="AL41" s="34" t="s">
        <v>330</v>
      </c>
      <c r="AM41" s="34" t="s">
        <v>331</v>
      </c>
      <c r="AN41" s="34" t="s">
        <v>332</v>
      </c>
      <c r="AO41" s="34" t="s">
        <v>333</v>
      </c>
      <c r="AP41" s="34" t="s">
        <v>334</v>
      </c>
      <c r="AQ41" s="34" t="s">
        <v>335</v>
      </c>
      <c r="AR41" s="34" t="s">
        <v>336</v>
      </c>
      <c r="AS41" s="34" t="s">
        <v>337</v>
      </c>
      <c r="AT41" s="34" t="s">
        <v>338</v>
      </c>
      <c r="AU41" s="34" t="s">
        <v>339</v>
      </c>
      <c r="AV41" s="34" t="s">
        <v>340</v>
      </c>
      <c r="AW41" s="34" t="s">
        <v>341</v>
      </c>
      <c r="AX41" s="34" t="s">
        <v>342</v>
      </c>
      <c r="AY41" s="34" t="s">
        <v>227</v>
      </c>
      <c r="AZ41" s="34" t="s">
        <v>228</v>
      </c>
      <c r="BA41" s="34" t="s">
        <v>229</v>
      </c>
      <c r="BB41" s="34" t="s">
        <v>230</v>
      </c>
      <c r="BC41" s="34" t="s">
        <v>231</v>
      </c>
      <c r="BD41" s="34" t="s">
        <v>232</v>
      </c>
      <c r="BE41" s="34" t="s">
        <v>233</v>
      </c>
      <c r="BF41" s="34" t="s">
        <v>234</v>
      </c>
      <c r="BG41" s="34" t="s">
        <v>235</v>
      </c>
      <c r="BH41" s="34" t="s">
        <v>236</v>
      </c>
      <c r="BI41" s="34" t="s">
        <v>237</v>
      </c>
      <c r="BJ41" s="34" t="s">
        <v>238</v>
      </c>
      <c r="BK41" s="34" t="s">
        <v>239</v>
      </c>
      <c r="BL41" s="34" t="s">
        <v>240</v>
      </c>
      <c r="BM41" s="34" t="s">
        <v>241</v>
      </c>
      <c r="BN41" s="34" t="s">
        <v>242</v>
      </c>
      <c r="BO41" s="34" t="s">
        <v>243</v>
      </c>
      <c r="BP41" s="34" t="s">
        <v>244</v>
      </c>
      <c r="BQ41" s="34" t="s">
        <v>245</v>
      </c>
      <c r="BR41" s="34" t="s">
        <v>246</v>
      </c>
      <c r="BS41" s="34" t="s">
        <v>247</v>
      </c>
      <c r="BT41" s="34" t="s">
        <v>248</v>
      </c>
      <c r="BU41" s="34" t="s">
        <v>249</v>
      </c>
      <c r="BV41" s="34" t="s">
        <v>250</v>
      </c>
      <c r="BW41" s="34" t="s">
        <v>251</v>
      </c>
      <c r="BX41" s="34" t="s">
        <v>252</v>
      </c>
      <c r="BY41" s="34" t="s">
        <v>253</v>
      </c>
      <c r="BZ41" s="34" t="s">
        <v>254</v>
      </c>
      <c r="CA41" s="34" t="s">
        <v>255</v>
      </c>
      <c r="CB41" s="34" t="s">
        <v>256</v>
      </c>
      <c r="CC41" s="34" t="s">
        <v>257</v>
      </c>
      <c r="CD41" s="34" t="s">
        <v>258</v>
      </c>
      <c r="CE41" s="34" t="s">
        <v>259</v>
      </c>
      <c r="CF41" s="34" t="s">
        <v>260</v>
      </c>
      <c r="CG41" s="429" t="s">
        <v>261</v>
      </c>
    </row>
    <row r="42" spans="1:85" x14ac:dyDescent="0.35">
      <c r="B42" s="377" t="s">
        <v>774</v>
      </c>
      <c r="C42" s="355"/>
      <c r="D42" s="279" t="s">
        <v>263</v>
      </c>
      <c r="E42" s="279" t="s">
        <v>263</v>
      </c>
      <c r="F42" s="279" t="s">
        <v>263</v>
      </c>
      <c r="G42" s="279" t="s">
        <v>263</v>
      </c>
      <c r="H42" s="279" t="s">
        <v>263</v>
      </c>
      <c r="I42" s="279" t="s">
        <v>263</v>
      </c>
      <c r="J42" s="279" t="s">
        <v>263</v>
      </c>
      <c r="K42" s="279" t="s">
        <v>263</v>
      </c>
      <c r="L42" s="279" t="s">
        <v>263</v>
      </c>
      <c r="M42" s="279" t="s">
        <v>263</v>
      </c>
      <c r="N42" s="279" t="s">
        <v>263</v>
      </c>
      <c r="O42" s="279" t="s">
        <v>263</v>
      </c>
      <c r="P42" s="279" t="s">
        <v>263</v>
      </c>
      <c r="Q42" s="279" t="s">
        <v>263</v>
      </c>
      <c r="R42" s="279" t="s">
        <v>263</v>
      </c>
      <c r="S42" s="279" t="s">
        <v>263</v>
      </c>
      <c r="T42" s="279" t="s">
        <v>263</v>
      </c>
      <c r="U42" s="279" t="s">
        <v>263</v>
      </c>
      <c r="V42" s="279" t="s">
        <v>263</v>
      </c>
      <c r="W42" s="279" t="s">
        <v>263</v>
      </c>
      <c r="X42" s="279" t="s">
        <v>263</v>
      </c>
      <c r="Y42" s="279" t="s">
        <v>263</v>
      </c>
      <c r="Z42" s="279" t="s">
        <v>263</v>
      </c>
      <c r="AA42" s="279" t="s">
        <v>263</v>
      </c>
      <c r="AB42" s="279" t="s">
        <v>263</v>
      </c>
      <c r="AC42" s="279" t="s">
        <v>263</v>
      </c>
      <c r="AD42" s="279" t="s">
        <v>263</v>
      </c>
      <c r="AE42" s="279" t="s">
        <v>263</v>
      </c>
      <c r="AF42" s="279" t="s">
        <v>263</v>
      </c>
      <c r="AG42" s="279" t="s">
        <v>263</v>
      </c>
      <c r="AH42" s="279" t="s">
        <v>263</v>
      </c>
      <c r="AI42" s="279" t="s">
        <v>263</v>
      </c>
      <c r="AJ42" s="279" t="s">
        <v>263</v>
      </c>
      <c r="AK42" s="279" t="s">
        <v>263</v>
      </c>
      <c r="AL42" s="279" t="s">
        <v>263</v>
      </c>
      <c r="AM42" s="279" t="s">
        <v>263</v>
      </c>
      <c r="AN42" s="279" t="s">
        <v>263</v>
      </c>
      <c r="AO42" s="279" t="s">
        <v>263</v>
      </c>
      <c r="AP42" s="279" t="s">
        <v>263</v>
      </c>
      <c r="AQ42" s="279" t="s">
        <v>263</v>
      </c>
      <c r="AR42" s="279" t="s">
        <v>263</v>
      </c>
      <c r="AS42" s="279" t="s">
        <v>263</v>
      </c>
      <c r="AT42" s="279" t="s">
        <v>263</v>
      </c>
      <c r="AU42" s="279" t="s">
        <v>263</v>
      </c>
      <c r="AV42" s="279" t="s">
        <v>263</v>
      </c>
      <c r="AW42" s="279" t="s">
        <v>263</v>
      </c>
      <c r="AX42" s="279" t="s">
        <v>263</v>
      </c>
      <c r="AY42" s="279" t="s">
        <v>263</v>
      </c>
      <c r="AZ42" s="279" t="s">
        <v>263</v>
      </c>
      <c r="BA42" s="279" t="s">
        <v>263</v>
      </c>
      <c r="BB42" s="279" t="s">
        <v>263</v>
      </c>
      <c r="BC42" s="279" t="s">
        <v>263</v>
      </c>
      <c r="BD42" s="279" t="s">
        <v>263</v>
      </c>
      <c r="BE42" s="279" t="s">
        <v>263</v>
      </c>
      <c r="BF42" s="279" t="s">
        <v>263</v>
      </c>
      <c r="BG42" s="279" t="s">
        <v>263</v>
      </c>
      <c r="BH42" s="279" t="s">
        <v>263</v>
      </c>
      <c r="BI42" s="279" t="s">
        <v>263</v>
      </c>
      <c r="BJ42" s="279" t="s">
        <v>263</v>
      </c>
      <c r="BK42" s="279" t="s">
        <v>263</v>
      </c>
      <c r="BL42" s="279" t="s">
        <v>263</v>
      </c>
      <c r="BM42" s="279" t="s">
        <v>263</v>
      </c>
      <c r="BN42" s="279" t="s">
        <v>263</v>
      </c>
      <c r="BO42" s="279" t="s">
        <v>263</v>
      </c>
      <c r="BP42" s="279" t="s">
        <v>263</v>
      </c>
      <c r="BQ42" s="279" t="s">
        <v>263</v>
      </c>
      <c r="BR42" s="279" t="s">
        <v>263</v>
      </c>
      <c r="BS42" s="279" t="s">
        <v>263</v>
      </c>
      <c r="BT42" s="279" t="s">
        <v>263</v>
      </c>
      <c r="BU42" s="279" t="s">
        <v>263</v>
      </c>
      <c r="BV42" s="279" t="s">
        <v>263</v>
      </c>
      <c r="BW42" s="279" t="s">
        <v>263</v>
      </c>
      <c r="BX42" s="279" t="s">
        <v>263</v>
      </c>
      <c r="BY42" s="279" t="s">
        <v>263</v>
      </c>
      <c r="BZ42" s="279" t="s">
        <v>263</v>
      </c>
      <c r="CA42" s="279" t="s">
        <v>264</v>
      </c>
      <c r="CB42" s="279" t="s">
        <v>264</v>
      </c>
      <c r="CC42" s="279" t="s">
        <v>264</v>
      </c>
      <c r="CD42" s="279" t="s">
        <v>264</v>
      </c>
      <c r="CE42" s="279" t="s">
        <v>264</v>
      </c>
      <c r="CF42" s="279" t="s">
        <v>264</v>
      </c>
      <c r="CG42" s="280" t="s">
        <v>264</v>
      </c>
    </row>
    <row r="43" spans="1:85" ht="26.25" customHeight="1" x14ac:dyDescent="0.35">
      <c r="B43" s="63" t="s">
        <v>276</v>
      </c>
      <c r="C43" s="101"/>
      <c r="D43" s="390"/>
      <c r="E43" s="390"/>
      <c r="F43" s="390"/>
      <c r="G43" s="390"/>
      <c r="H43" s="390"/>
      <c r="I43" s="390"/>
      <c r="J43" s="390"/>
      <c r="K43" s="390"/>
      <c r="L43" s="390"/>
      <c r="M43" s="390"/>
      <c r="N43" s="390"/>
      <c r="O43" s="390"/>
      <c r="P43" s="390"/>
      <c r="Q43" s="390"/>
      <c r="R43" s="390"/>
      <c r="S43" s="390"/>
      <c r="T43" s="390"/>
      <c r="U43" s="390"/>
      <c r="V43" s="390"/>
      <c r="W43" s="390"/>
      <c r="X43" s="390"/>
      <c r="Y43" s="390"/>
      <c r="Z43" s="390"/>
      <c r="AA43" s="390"/>
      <c r="AB43" s="390"/>
      <c r="AC43" s="390"/>
      <c r="AD43" s="390"/>
      <c r="AE43" s="390"/>
      <c r="AF43" s="390"/>
      <c r="AG43" s="390"/>
      <c r="AH43" s="390"/>
      <c r="AI43" s="390"/>
      <c r="AJ43" s="390"/>
      <c r="AK43" s="390"/>
      <c r="AL43" s="390"/>
      <c r="AM43" s="390"/>
      <c r="AN43" s="390"/>
      <c r="AO43" s="390"/>
      <c r="AP43" s="390"/>
      <c r="AQ43" s="390"/>
      <c r="AR43" s="390"/>
      <c r="AS43" s="390"/>
      <c r="AT43" s="390"/>
      <c r="AU43" s="390"/>
      <c r="AV43" s="390"/>
      <c r="AW43" s="390"/>
      <c r="AX43" s="390"/>
      <c r="AY43" s="390"/>
      <c r="AZ43" s="390"/>
      <c r="BA43" s="390"/>
      <c r="BB43" s="390"/>
      <c r="BC43" s="390"/>
      <c r="BD43" s="390"/>
      <c r="BE43" s="390"/>
      <c r="BF43" s="390"/>
      <c r="BG43" s="390"/>
      <c r="BH43" s="390"/>
      <c r="BI43" s="390"/>
      <c r="BJ43" s="390"/>
      <c r="BK43" s="390"/>
      <c r="BL43" s="390"/>
      <c r="BM43" s="390"/>
      <c r="BN43" s="390"/>
      <c r="BO43" s="390"/>
      <c r="BP43" s="390"/>
      <c r="BQ43" s="390"/>
      <c r="BR43" s="390"/>
      <c r="BS43" s="390"/>
      <c r="BT43" s="390"/>
      <c r="BU43" s="390"/>
      <c r="BV43" s="390"/>
      <c r="BW43" s="390"/>
      <c r="BX43" s="391"/>
      <c r="BY43" s="391"/>
      <c r="BZ43" s="391">
        <f>SUM(BZ44:BZ51)</f>
        <v>241.24758965637403</v>
      </c>
      <c r="CA43" s="391">
        <f t="shared" ref="CA43:CG43" si="3">SUM(CA44:CA51)</f>
        <v>302.8685947259674</v>
      </c>
      <c r="CB43" s="391">
        <f t="shared" si="3"/>
        <v>0</v>
      </c>
      <c r="CC43" s="391">
        <f t="shared" si="3"/>
        <v>0</v>
      </c>
      <c r="CD43" s="391">
        <f t="shared" si="3"/>
        <v>0</v>
      </c>
      <c r="CE43" s="391">
        <f t="shared" si="3"/>
        <v>0</v>
      </c>
      <c r="CF43" s="391">
        <f t="shared" si="3"/>
        <v>0</v>
      </c>
      <c r="CG43" s="398">
        <f t="shared" si="3"/>
        <v>0</v>
      </c>
    </row>
    <row r="44" spans="1:85" x14ac:dyDescent="0.35">
      <c r="B44" s="200" t="s">
        <v>761</v>
      </c>
      <c r="C44" s="101"/>
      <c r="D44" s="394"/>
      <c r="E44" s="394"/>
      <c r="F44" s="394"/>
      <c r="G44" s="394"/>
      <c r="H44" s="394"/>
      <c r="I44" s="394"/>
      <c r="J44" s="394"/>
      <c r="K44" s="394"/>
      <c r="L44" s="394"/>
      <c r="M44" s="394"/>
      <c r="N44" s="394"/>
      <c r="O44" s="394"/>
      <c r="P44" s="394"/>
      <c r="Q44" s="394"/>
      <c r="R44" s="394"/>
      <c r="S44" s="394"/>
      <c r="T44" s="394"/>
      <c r="U44" s="394"/>
      <c r="V44" s="394"/>
      <c r="W44" s="394"/>
      <c r="X44" s="394"/>
      <c r="Y44" s="394"/>
      <c r="Z44" s="394"/>
      <c r="AA44" s="394"/>
      <c r="AB44" s="394"/>
      <c r="AC44" s="394"/>
      <c r="AD44" s="394"/>
      <c r="AE44" s="394"/>
      <c r="AF44" s="394"/>
      <c r="AG44" s="394"/>
      <c r="AH44" s="394"/>
      <c r="AI44" s="394"/>
      <c r="AJ44" s="394"/>
      <c r="AK44" s="394"/>
      <c r="AL44" s="394"/>
      <c r="AM44" s="394"/>
      <c r="AN44" s="394"/>
      <c r="AO44" s="394"/>
      <c r="AP44" s="394"/>
      <c r="AQ44" s="394"/>
      <c r="AR44" s="394"/>
      <c r="AS44" s="394"/>
      <c r="AT44" s="394"/>
      <c r="AU44" s="394"/>
      <c r="AV44" s="394"/>
      <c r="AW44" s="394"/>
      <c r="AX44" s="394"/>
      <c r="AY44" s="394"/>
      <c r="AZ44" s="394"/>
      <c r="BA44" s="394"/>
      <c r="BB44" s="394"/>
      <c r="BC44" s="394"/>
      <c r="BD44" s="394"/>
      <c r="BE44" s="394"/>
      <c r="BF44" s="394"/>
      <c r="BG44" s="394"/>
      <c r="BH44" s="394"/>
      <c r="BI44" s="394"/>
      <c r="BJ44" s="394"/>
      <c r="BK44" s="394"/>
      <c r="BL44" s="394"/>
      <c r="BM44" s="394"/>
      <c r="BN44" s="394"/>
      <c r="BO44" s="394"/>
      <c r="BP44" s="394"/>
      <c r="BQ44" s="394"/>
      <c r="BR44" s="394"/>
      <c r="BS44" s="394"/>
      <c r="BT44" s="394"/>
      <c r="BU44" s="394"/>
      <c r="BV44" s="394"/>
      <c r="BW44" s="394"/>
      <c r="BX44" s="394"/>
      <c r="BY44" s="394"/>
      <c r="BZ44" s="395">
        <v>81.790680816158442</v>
      </c>
      <c r="CA44" s="395">
        <v>119.8768407725909</v>
      </c>
      <c r="CB44" s="395">
        <v>0</v>
      </c>
      <c r="CC44" s="395">
        <v>0</v>
      </c>
      <c r="CD44" s="395">
        <v>0</v>
      </c>
      <c r="CE44" s="395">
        <v>0</v>
      </c>
      <c r="CF44" s="395">
        <v>0</v>
      </c>
      <c r="CG44" s="396">
        <v>0</v>
      </c>
    </row>
    <row r="45" spans="1:85" x14ac:dyDescent="0.35">
      <c r="B45" s="200" t="s">
        <v>762</v>
      </c>
      <c r="C45" s="200"/>
      <c r="D45" s="394"/>
      <c r="E45" s="394"/>
      <c r="F45" s="394"/>
      <c r="G45" s="394"/>
      <c r="H45" s="394"/>
      <c r="I45" s="394"/>
      <c r="J45" s="394"/>
      <c r="K45" s="394"/>
      <c r="L45" s="394"/>
      <c r="M45" s="394"/>
      <c r="N45" s="394"/>
      <c r="O45" s="394"/>
      <c r="P45" s="394"/>
      <c r="Q45" s="394"/>
      <c r="R45" s="394"/>
      <c r="S45" s="394"/>
      <c r="T45" s="394"/>
      <c r="U45" s="394"/>
      <c r="V45" s="394"/>
      <c r="W45" s="394"/>
      <c r="X45" s="394"/>
      <c r="Y45" s="394"/>
      <c r="Z45" s="394"/>
      <c r="AA45" s="394"/>
      <c r="AB45" s="394"/>
      <c r="AC45" s="394"/>
      <c r="AD45" s="394"/>
      <c r="AE45" s="394"/>
      <c r="AF45" s="394"/>
      <c r="AG45" s="394"/>
      <c r="AH45" s="394"/>
      <c r="AI45" s="394"/>
      <c r="AJ45" s="394"/>
      <c r="AK45" s="394"/>
      <c r="AL45" s="394"/>
      <c r="AM45" s="394"/>
      <c r="AN45" s="394"/>
      <c r="AO45" s="394"/>
      <c r="AP45" s="394"/>
      <c r="AQ45" s="394"/>
      <c r="AR45" s="394"/>
      <c r="AS45" s="394"/>
      <c r="AT45" s="394"/>
      <c r="AU45" s="394"/>
      <c r="AV45" s="394"/>
      <c r="AW45" s="394"/>
      <c r="AX45" s="394"/>
      <c r="AY45" s="394"/>
      <c r="AZ45" s="394"/>
      <c r="BA45" s="394"/>
      <c r="BB45" s="394"/>
      <c r="BC45" s="394"/>
      <c r="BD45" s="394"/>
      <c r="BE45" s="394"/>
      <c r="BF45" s="394"/>
      <c r="BG45" s="394"/>
      <c r="BH45" s="394"/>
      <c r="BI45" s="394"/>
      <c r="BJ45" s="394"/>
      <c r="BK45" s="394"/>
      <c r="BL45" s="394"/>
      <c r="BM45" s="394"/>
      <c r="BN45" s="394"/>
      <c r="BO45" s="394"/>
      <c r="BP45" s="394"/>
      <c r="BQ45" s="394"/>
      <c r="BR45" s="394"/>
      <c r="BS45" s="394"/>
      <c r="BT45" s="394"/>
      <c r="BU45" s="394"/>
      <c r="BV45" s="394"/>
      <c r="BW45" s="394"/>
      <c r="BX45" s="395"/>
      <c r="BY45" s="395"/>
      <c r="BZ45" s="395">
        <v>3.9683160375154638</v>
      </c>
      <c r="CA45" s="395">
        <v>3.9459582490028224</v>
      </c>
      <c r="CB45" s="395">
        <v>0</v>
      </c>
      <c r="CC45" s="395">
        <v>0</v>
      </c>
      <c r="CD45" s="395">
        <v>0</v>
      </c>
      <c r="CE45" s="395">
        <v>0</v>
      </c>
      <c r="CF45" s="395">
        <v>0</v>
      </c>
      <c r="CG45" s="396">
        <v>0</v>
      </c>
    </row>
    <row r="46" spans="1:85" x14ac:dyDescent="0.35">
      <c r="B46" s="200" t="s">
        <v>763</v>
      </c>
      <c r="C46" s="200"/>
      <c r="D46" s="394"/>
      <c r="E46" s="394"/>
      <c r="F46" s="394"/>
      <c r="G46" s="394"/>
      <c r="H46" s="394"/>
      <c r="I46" s="394"/>
      <c r="J46" s="394"/>
      <c r="K46" s="394"/>
      <c r="L46" s="394"/>
      <c r="M46" s="394"/>
      <c r="N46" s="394"/>
      <c r="O46" s="394"/>
      <c r="P46" s="394"/>
      <c r="Q46" s="394"/>
      <c r="R46" s="394"/>
      <c r="S46" s="394"/>
      <c r="T46" s="394"/>
      <c r="U46" s="394"/>
      <c r="V46" s="394"/>
      <c r="W46" s="394"/>
      <c r="X46" s="394"/>
      <c r="Y46" s="394"/>
      <c r="Z46" s="394"/>
      <c r="AA46" s="394"/>
      <c r="AB46" s="394"/>
      <c r="AC46" s="394"/>
      <c r="AD46" s="394"/>
      <c r="AE46" s="394"/>
      <c r="AF46" s="394"/>
      <c r="AG46" s="394"/>
      <c r="AH46" s="394"/>
      <c r="AI46" s="394"/>
      <c r="AJ46" s="394"/>
      <c r="AK46" s="394"/>
      <c r="AL46" s="394"/>
      <c r="AM46" s="394"/>
      <c r="AN46" s="394"/>
      <c r="AO46" s="394"/>
      <c r="AP46" s="394"/>
      <c r="AQ46" s="394"/>
      <c r="AR46" s="394"/>
      <c r="AS46" s="394"/>
      <c r="AT46" s="394"/>
      <c r="AU46" s="394"/>
      <c r="AV46" s="394"/>
      <c r="AW46" s="394"/>
      <c r="AX46" s="394"/>
      <c r="AY46" s="394"/>
      <c r="AZ46" s="394"/>
      <c r="BA46" s="394"/>
      <c r="BB46" s="394"/>
      <c r="BC46" s="394"/>
      <c r="BD46" s="394"/>
      <c r="BE46" s="394"/>
      <c r="BF46" s="394"/>
      <c r="BG46" s="394"/>
      <c r="BH46" s="394"/>
      <c r="BI46" s="394"/>
      <c r="BJ46" s="394"/>
      <c r="BK46" s="394"/>
      <c r="BL46" s="394"/>
      <c r="BM46" s="394"/>
      <c r="BN46" s="394"/>
      <c r="BO46" s="394"/>
      <c r="BP46" s="394"/>
      <c r="BQ46" s="394"/>
      <c r="BR46" s="394"/>
      <c r="BS46" s="394"/>
      <c r="BT46" s="394"/>
      <c r="BU46" s="394"/>
      <c r="BV46" s="394"/>
      <c r="BW46" s="394"/>
      <c r="BX46" s="395"/>
      <c r="BY46" s="395"/>
      <c r="BZ46" s="395">
        <v>49.168665626380658</v>
      </c>
      <c r="CA46" s="395">
        <v>58.815591309759213</v>
      </c>
      <c r="CB46" s="395">
        <v>0</v>
      </c>
      <c r="CC46" s="395">
        <v>0</v>
      </c>
      <c r="CD46" s="395">
        <v>0</v>
      </c>
      <c r="CE46" s="395">
        <v>0</v>
      </c>
      <c r="CF46" s="395">
        <v>0</v>
      </c>
      <c r="CG46" s="396">
        <v>0</v>
      </c>
    </row>
    <row r="47" spans="1:85" x14ac:dyDescent="0.35">
      <c r="B47" s="200" t="s">
        <v>764</v>
      </c>
      <c r="C47" s="200"/>
      <c r="D47" s="390"/>
      <c r="E47" s="390"/>
      <c r="F47" s="390"/>
      <c r="G47" s="390"/>
      <c r="H47" s="390"/>
      <c r="I47" s="390"/>
      <c r="J47" s="390"/>
      <c r="K47" s="390"/>
      <c r="L47" s="390"/>
      <c r="M47" s="390"/>
      <c r="N47" s="390"/>
      <c r="O47" s="390"/>
      <c r="P47" s="390"/>
      <c r="Q47" s="390"/>
      <c r="R47" s="390"/>
      <c r="S47" s="390"/>
      <c r="T47" s="390"/>
      <c r="U47" s="390"/>
      <c r="V47" s="390"/>
      <c r="W47" s="390"/>
      <c r="X47" s="390"/>
      <c r="Y47" s="390"/>
      <c r="Z47" s="390"/>
      <c r="AA47" s="390"/>
      <c r="AB47" s="390"/>
      <c r="AC47" s="390"/>
      <c r="AD47" s="390"/>
      <c r="AE47" s="390"/>
      <c r="AF47" s="390"/>
      <c r="AG47" s="390"/>
      <c r="AH47" s="390"/>
      <c r="AI47" s="390"/>
      <c r="AJ47" s="390"/>
      <c r="AK47" s="390"/>
      <c r="AL47" s="390"/>
      <c r="AM47" s="390"/>
      <c r="AN47" s="390"/>
      <c r="AO47" s="390"/>
      <c r="AP47" s="390"/>
      <c r="AQ47" s="390"/>
      <c r="AR47" s="390"/>
      <c r="AS47" s="390"/>
      <c r="AT47" s="390"/>
      <c r="AU47" s="390"/>
      <c r="AV47" s="390"/>
      <c r="AW47" s="390"/>
      <c r="AX47" s="390"/>
      <c r="AY47" s="390"/>
      <c r="AZ47" s="390"/>
      <c r="BA47" s="390"/>
      <c r="BB47" s="390"/>
      <c r="BC47" s="390"/>
      <c r="BD47" s="390"/>
      <c r="BE47" s="390"/>
      <c r="BF47" s="390"/>
      <c r="BG47" s="390"/>
      <c r="BH47" s="390"/>
      <c r="BI47" s="390"/>
      <c r="BJ47" s="390"/>
      <c r="BK47" s="390"/>
      <c r="BL47" s="390"/>
      <c r="BM47" s="390"/>
      <c r="BN47" s="390"/>
      <c r="BO47" s="390"/>
      <c r="BP47" s="390"/>
      <c r="BQ47" s="390"/>
      <c r="BR47" s="390"/>
      <c r="BS47" s="390"/>
      <c r="BT47" s="390"/>
      <c r="BU47" s="390"/>
      <c r="BV47" s="390"/>
      <c r="BW47" s="390"/>
      <c r="BX47" s="390"/>
      <c r="BY47" s="390"/>
      <c r="BZ47" s="395">
        <v>11.304117384180996</v>
      </c>
      <c r="CA47" s="395">
        <v>12.519927119535341</v>
      </c>
      <c r="CB47" s="395">
        <v>0</v>
      </c>
      <c r="CC47" s="395">
        <v>0</v>
      </c>
      <c r="CD47" s="395">
        <v>0</v>
      </c>
      <c r="CE47" s="395">
        <v>0</v>
      </c>
      <c r="CF47" s="395">
        <v>0</v>
      </c>
      <c r="CG47" s="396">
        <v>0</v>
      </c>
    </row>
    <row r="48" spans="1:85" x14ac:dyDescent="0.35">
      <c r="B48" s="200" t="s">
        <v>765</v>
      </c>
      <c r="C48" s="200"/>
      <c r="D48" s="394"/>
      <c r="E48" s="394"/>
      <c r="F48" s="394"/>
      <c r="G48" s="394"/>
      <c r="H48" s="394"/>
      <c r="I48" s="394"/>
      <c r="J48" s="394"/>
      <c r="K48" s="394"/>
      <c r="L48" s="394"/>
      <c r="M48" s="394"/>
      <c r="N48" s="394"/>
      <c r="O48" s="394"/>
      <c r="P48" s="394"/>
      <c r="Q48" s="394"/>
      <c r="R48" s="394"/>
      <c r="S48" s="394"/>
      <c r="T48" s="394"/>
      <c r="U48" s="394"/>
      <c r="V48" s="394"/>
      <c r="W48" s="394"/>
      <c r="X48" s="394"/>
      <c r="Y48" s="394"/>
      <c r="Z48" s="394"/>
      <c r="AA48" s="394"/>
      <c r="AB48" s="394"/>
      <c r="AC48" s="394"/>
      <c r="AD48" s="394"/>
      <c r="AE48" s="394"/>
      <c r="AF48" s="394"/>
      <c r="AG48" s="394"/>
      <c r="AH48" s="394"/>
      <c r="AI48" s="394"/>
      <c r="AJ48" s="394"/>
      <c r="AK48" s="394"/>
      <c r="AL48" s="394"/>
      <c r="AM48" s="394"/>
      <c r="AN48" s="394"/>
      <c r="AO48" s="394"/>
      <c r="AP48" s="394"/>
      <c r="AQ48" s="394"/>
      <c r="AR48" s="394"/>
      <c r="AS48" s="394"/>
      <c r="AT48" s="394"/>
      <c r="AU48" s="394"/>
      <c r="AV48" s="394"/>
      <c r="AW48" s="394"/>
      <c r="AX48" s="394"/>
      <c r="AY48" s="394"/>
      <c r="AZ48" s="394"/>
      <c r="BA48" s="394"/>
      <c r="BB48" s="394"/>
      <c r="BC48" s="394"/>
      <c r="BD48" s="394"/>
      <c r="BE48" s="394"/>
      <c r="BF48" s="394"/>
      <c r="BG48" s="394"/>
      <c r="BH48" s="394"/>
      <c r="BI48" s="394"/>
      <c r="BJ48" s="394"/>
      <c r="BK48" s="394"/>
      <c r="BL48" s="394"/>
      <c r="BM48" s="394"/>
      <c r="BN48" s="394"/>
      <c r="BO48" s="394"/>
      <c r="BP48" s="394"/>
      <c r="BQ48" s="394"/>
      <c r="BR48" s="394"/>
      <c r="BS48" s="394"/>
      <c r="BT48" s="394"/>
      <c r="BU48" s="394"/>
      <c r="BV48" s="394"/>
      <c r="BW48" s="394"/>
      <c r="BX48" s="394"/>
      <c r="BY48" s="394"/>
      <c r="BZ48" s="395">
        <v>45.015995593149938</v>
      </c>
      <c r="CA48" s="395">
        <v>57.255639927262031</v>
      </c>
      <c r="CB48" s="395">
        <v>0</v>
      </c>
      <c r="CC48" s="395">
        <v>0</v>
      </c>
      <c r="CD48" s="395">
        <v>0</v>
      </c>
      <c r="CE48" s="395">
        <v>0</v>
      </c>
      <c r="CF48" s="395">
        <v>0</v>
      </c>
      <c r="CG48" s="396">
        <v>0</v>
      </c>
    </row>
    <row r="49" spans="2:85" x14ac:dyDescent="0.35">
      <c r="B49" s="200" t="s">
        <v>767</v>
      </c>
      <c r="C49" s="200"/>
      <c r="D49" s="394"/>
      <c r="E49" s="394"/>
      <c r="F49" s="394"/>
      <c r="G49" s="394"/>
      <c r="H49" s="394"/>
      <c r="I49" s="394"/>
      <c r="J49" s="394"/>
      <c r="K49" s="394"/>
      <c r="L49" s="394"/>
      <c r="M49" s="394"/>
      <c r="N49" s="394"/>
      <c r="O49" s="394"/>
      <c r="P49" s="394"/>
      <c r="Q49" s="394"/>
      <c r="R49" s="394"/>
      <c r="S49" s="394"/>
      <c r="T49" s="394"/>
      <c r="U49" s="394"/>
      <c r="V49" s="394"/>
      <c r="W49" s="394"/>
      <c r="X49" s="394"/>
      <c r="Y49" s="394"/>
      <c r="Z49" s="394"/>
      <c r="AA49" s="394"/>
      <c r="AB49" s="394"/>
      <c r="AC49" s="394"/>
      <c r="AD49" s="394"/>
      <c r="AE49" s="394"/>
      <c r="AF49" s="394"/>
      <c r="AG49" s="394"/>
      <c r="AH49" s="394"/>
      <c r="AI49" s="394"/>
      <c r="AJ49" s="394"/>
      <c r="AK49" s="394"/>
      <c r="AL49" s="394"/>
      <c r="AM49" s="394"/>
      <c r="AN49" s="394"/>
      <c r="AO49" s="394"/>
      <c r="AP49" s="394"/>
      <c r="AQ49" s="394"/>
      <c r="AR49" s="394"/>
      <c r="AS49" s="394"/>
      <c r="AT49" s="394"/>
      <c r="AU49" s="394"/>
      <c r="AV49" s="394"/>
      <c r="AW49" s="394"/>
      <c r="AX49" s="394"/>
      <c r="AY49" s="394"/>
      <c r="AZ49" s="394"/>
      <c r="BA49" s="394"/>
      <c r="BB49" s="394"/>
      <c r="BC49" s="394"/>
      <c r="BD49" s="394"/>
      <c r="BE49" s="394"/>
      <c r="BF49" s="394"/>
      <c r="BG49" s="394"/>
      <c r="BH49" s="394"/>
      <c r="BI49" s="394"/>
      <c r="BJ49" s="394"/>
      <c r="BK49" s="394"/>
      <c r="BL49" s="394"/>
      <c r="BM49" s="394"/>
      <c r="BN49" s="394"/>
      <c r="BO49" s="394"/>
      <c r="BP49" s="394"/>
      <c r="BQ49" s="394"/>
      <c r="BR49" s="394"/>
      <c r="BS49" s="394"/>
      <c r="BT49" s="394"/>
      <c r="BU49" s="394"/>
      <c r="BV49" s="394"/>
      <c r="BW49" s="394"/>
      <c r="BX49" s="395"/>
      <c r="BY49" s="395"/>
      <c r="BZ49" s="395">
        <v>8.5025674593050784</v>
      </c>
      <c r="CA49" s="395">
        <v>8.4735132788304277</v>
      </c>
      <c r="CB49" s="395">
        <v>0</v>
      </c>
      <c r="CC49" s="395">
        <v>0</v>
      </c>
      <c r="CD49" s="395">
        <v>0</v>
      </c>
      <c r="CE49" s="395">
        <v>0</v>
      </c>
      <c r="CF49" s="395">
        <v>0</v>
      </c>
      <c r="CG49" s="396">
        <v>0</v>
      </c>
    </row>
    <row r="50" spans="2:85" x14ac:dyDescent="0.35">
      <c r="B50" s="200" t="s">
        <v>768</v>
      </c>
      <c r="C50" s="200"/>
      <c r="D50" s="394"/>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94"/>
      <c r="AI50" s="394"/>
      <c r="AJ50" s="394"/>
      <c r="AK50" s="394"/>
      <c r="AL50" s="394"/>
      <c r="AM50" s="394"/>
      <c r="AN50" s="394"/>
      <c r="AO50" s="394"/>
      <c r="AP50" s="394"/>
      <c r="AQ50" s="394"/>
      <c r="AR50" s="394"/>
      <c r="AS50" s="394"/>
      <c r="AT50" s="394"/>
      <c r="AU50" s="394"/>
      <c r="AV50" s="394"/>
      <c r="AW50" s="394"/>
      <c r="AX50" s="394"/>
      <c r="AY50" s="394"/>
      <c r="AZ50" s="394"/>
      <c r="BA50" s="394"/>
      <c r="BB50" s="394"/>
      <c r="BC50" s="394"/>
      <c r="BD50" s="394"/>
      <c r="BE50" s="394"/>
      <c r="BF50" s="394"/>
      <c r="BG50" s="394"/>
      <c r="BH50" s="394"/>
      <c r="BI50" s="394"/>
      <c r="BJ50" s="394"/>
      <c r="BK50" s="394"/>
      <c r="BL50" s="394"/>
      <c r="BM50" s="394"/>
      <c r="BN50" s="394"/>
      <c r="BO50" s="394"/>
      <c r="BP50" s="394"/>
      <c r="BQ50" s="394"/>
      <c r="BR50" s="394"/>
      <c r="BS50" s="394"/>
      <c r="BT50" s="394"/>
      <c r="BU50" s="394"/>
      <c r="BV50" s="394"/>
      <c r="BW50" s="394"/>
      <c r="BX50" s="395"/>
      <c r="BY50" s="395"/>
      <c r="BZ50" s="395">
        <v>12.401981718289047</v>
      </c>
      <c r="CA50" s="395">
        <v>11.639873358805312</v>
      </c>
      <c r="CB50" s="395">
        <v>0</v>
      </c>
      <c r="CC50" s="395">
        <v>0</v>
      </c>
      <c r="CD50" s="395">
        <v>0</v>
      </c>
      <c r="CE50" s="395">
        <v>0</v>
      </c>
      <c r="CF50" s="395">
        <v>0</v>
      </c>
      <c r="CG50" s="396">
        <v>0</v>
      </c>
    </row>
    <row r="51" spans="2:85" x14ac:dyDescent="0.35">
      <c r="B51" s="200" t="s">
        <v>769</v>
      </c>
      <c r="C51" s="56"/>
      <c r="D51" s="390"/>
      <c r="E51" s="390"/>
      <c r="F51" s="390"/>
      <c r="G51" s="390"/>
      <c r="H51" s="390"/>
      <c r="I51" s="390"/>
      <c r="J51" s="390"/>
      <c r="K51" s="390"/>
      <c r="L51" s="390"/>
      <c r="M51" s="390"/>
      <c r="N51" s="390"/>
      <c r="O51" s="390"/>
      <c r="P51" s="390"/>
      <c r="Q51" s="390"/>
      <c r="R51" s="390"/>
      <c r="S51" s="390"/>
      <c r="T51" s="390"/>
      <c r="U51" s="390"/>
      <c r="V51" s="390"/>
      <c r="W51" s="390"/>
      <c r="X51" s="390"/>
      <c r="Y51" s="390"/>
      <c r="Z51" s="390"/>
      <c r="AA51" s="390"/>
      <c r="AB51" s="390"/>
      <c r="AC51" s="390"/>
      <c r="AD51" s="390"/>
      <c r="AE51" s="390"/>
      <c r="AF51" s="390"/>
      <c r="AG51" s="390"/>
      <c r="AH51" s="390"/>
      <c r="AI51" s="390"/>
      <c r="AJ51" s="390"/>
      <c r="AK51" s="390"/>
      <c r="AL51" s="390"/>
      <c r="AM51" s="390"/>
      <c r="AN51" s="390"/>
      <c r="AO51" s="390"/>
      <c r="AP51" s="390"/>
      <c r="AQ51" s="390"/>
      <c r="AR51" s="390"/>
      <c r="AS51" s="390"/>
      <c r="AT51" s="390"/>
      <c r="AU51" s="390"/>
      <c r="AV51" s="390"/>
      <c r="AW51" s="390"/>
      <c r="AX51" s="390"/>
      <c r="AY51" s="390"/>
      <c r="AZ51" s="390"/>
      <c r="BA51" s="390"/>
      <c r="BB51" s="390"/>
      <c r="BC51" s="390"/>
      <c r="BD51" s="390"/>
      <c r="BE51" s="390"/>
      <c r="BF51" s="390"/>
      <c r="BG51" s="390"/>
      <c r="BH51" s="390"/>
      <c r="BI51" s="390"/>
      <c r="BJ51" s="390"/>
      <c r="BK51" s="390"/>
      <c r="BL51" s="390"/>
      <c r="BM51" s="390"/>
      <c r="BN51" s="390"/>
      <c r="BO51" s="390"/>
      <c r="BP51" s="390"/>
      <c r="BQ51" s="390"/>
      <c r="BR51" s="390"/>
      <c r="BS51" s="390"/>
      <c r="BT51" s="390"/>
      <c r="BU51" s="390"/>
      <c r="BV51" s="390"/>
      <c r="BW51" s="390"/>
      <c r="BX51" s="391"/>
      <c r="BY51" s="391"/>
      <c r="BZ51" s="395">
        <v>29.095265021394432</v>
      </c>
      <c r="CA51" s="395">
        <v>30.341250710181388</v>
      </c>
      <c r="CB51" s="395">
        <v>0</v>
      </c>
      <c r="CC51" s="395">
        <v>0</v>
      </c>
      <c r="CD51" s="395">
        <v>0</v>
      </c>
      <c r="CE51" s="395">
        <v>0</v>
      </c>
      <c r="CF51" s="395">
        <v>0</v>
      </c>
      <c r="CG51" s="396">
        <v>0</v>
      </c>
    </row>
    <row r="52" spans="2:85" ht="41.25" customHeight="1" thickBot="1" x14ac:dyDescent="0.4">
      <c r="B52" s="434" t="s">
        <v>775</v>
      </c>
      <c r="C52" s="56"/>
      <c r="D52" s="390"/>
      <c r="E52" s="390"/>
      <c r="F52" s="390"/>
      <c r="G52" s="390"/>
      <c r="H52" s="390"/>
      <c r="I52" s="390"/>
      <c r="J52" s="390"/>
      <c r="K52" s="390"/>
      <c r="L52" s="390"/>
      <c r="M52" s="390"/>
      <c r="N52" s="390"/>
      <c r="O52" s="390"/>
      <c r="P52" s="390"/>
      <c r="Q52" s="390"/>
      <c r="R52" s="390"/>
      <c r="S52" s="390"/>
      <c r="T52" s="390"/>
      <c r="U52" s="390"/>
      <c r="V52" s="390"/>
      <c r="W52" s="390"/>
      <c r="X52" s="390"/>
      <c r="Y52" s="390"/>
      <c r="Z52" s="390"/>
      <c r="AA52" s="390"/>
      <c r="AB52" s="390"/>
      <c r="AC52" s="390"/>
      <c r="AD52" s="390"/>
      <c r="AE52" s="390"/>
      <c r="AF52" s="390"/>
      <c r="AG52" s="390"/>
      <c r="AH52" s="390"/>
      <c r="AI52" s="390"/>
      <c r="AJ52" s="390"/>
      <c r="AK52" s="390"/>
      <c r="AL52" s="390"/>
      <c r="AM52" s="390"/>
      <c r="AN52" s="390"/>
      <c r="AO52" s="390"/>
      <c r="AP52" s="390"/>
      <c r="AQ52" s="390"/>
      <c r="AR52" s="390"/>
      <c r="AS52" s="390"/>
      <c r="AT52" s="390"/>
      <c r="AU52" s="390"/>
      <c r="AV52" s="390"/>
      <c r="AW52" s="390"/>
      <c r="AX52" s="390"/>
      <c r="AY52" s="390"/>
      <c r="AZ52" s="390"/>
      <c r="BA52" s="390"/>
      <c r="BB52" s="390"/>
      <c r="BC52" s="390"/>
      <c r="BD52" s="390"/>
      <c r="BE52" s="390"/>
      <c r="BF52" s="390"/>
      <c r="BG52" s="390"/>
      <c r="BH52" s="390"/>
      <c r="BI52" s="390"/>
      <c r="BJ52" s="390"/>
      <c r="BK52" s="390"/>
      <c r="BL52" s="390"/>
      <c r="BM52" s="390"/>
      <c r="BN52" s="390"/>
      <c r="BO52" s="390"/>
      <c r="BP52" s="390"/>
      <c r="BQ52" s="390"/>
      <c r="BR52" s="390"/>
      <c r="BS52" s="390"/>
      <c r="BT52" s="390"/>
      <c r="BU52" s="390"/>
      <c r="BV52" s="390"/>
      <c r="BW52" s="390"/>
      <c r="BX52" s="391"/>
      <c r="BY52" s="391"/>
      <c r="BZ52" s="395"/>
      <c r="CA52" s="395"/>
      <c r="CB52" s="395"/>
      <c r="CC52" s="395"/>
      <c r="CD52" s="395"/>
      <c r="CE52" s="395"/>
      <c r="CF52" s="395"/>
      <c r="CG52" s="435"/>
    </row>
    <row r="53" spans="2:85" x14ac:dyDescent="0.35">
      <c r="B53" s="31"/>
      <c r="C53" s="31"/>
      <c r="D53" s="31"/>
      <c r="E53" s="31"/>
      <c r="F53" s="31"/>
      <c r="G53" s="31"/>
      <c r="H53" s="31"/>
      <c r="I53" s="31"/>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1"/>
      <c r="AN53" s="31"/>
      <c r="AO53" s="31"/>
      <c r="AP53" s="31"/>
      <c r="AQ53" s="31"/>
      <c r="AR53" s="31"/>
      <c r="AS53" s="31"/>
      <c r="AT53" s="31"/>
      <c r="AU53" s="31"/>
      <c r="AV53" s="31"/>
      <c r="AW53" s="31"/>
      <c r="AX53" s="31"/>
      <c r="AY53" s="31"/>
      <c r="AZ53" s="31"/>
      <c r="BA53" s="31"/>
      <c r="BB53" s="31"/>
      <c r="BC53" s="31"/>
      <c r="BD53" s="31"/>
      <c r="BE53" s="31"/>
      <c r="BF53" s="31"/>
      <c r="BG53" s="31"/>
      <c r="BH53" s="31"/>
      <c r="BI53" s="31"/>
      <c r="BJ53" s="31"/>
      <c r="BK53" s="31"/>
      <c r="BL53" s="31"/>
      <c r="BM53" s="31"/>
      <c r="BN53" s="31"/>
      <c r="BO53" s="31"/>
      <c r="BP53" s="31"/>
      <c r="BQ53" s="31"/>
      <c r="BR53" s="31"/>
      <c r="BS53" s="31"/>
      <c r="BT53" s="31"/>
      <c r="BU53" s="31"/>
      <c r="BV53" s="31"/>
      <c r="BW53" s="31"/>
      <c r="BX53" s="31"/>
      <c r="BY53" s="31"/>
      <c r="BZ53" s="31"/>
      <c r="CA53" s="31"/>
      <c r="CB53" s="31"/>
      <c r="CC53" s="31"/>
      <c r="CD53" s="31"/>
      <c r="CE53" s="31"/>
      <c r="CF53" s="31"/>
      <c r="CG53" s="31"/>
    </row>
  </sheetData>
  <hyperlinks>
    <hyperlink ref="B1" location="Notes!A1" display="Information relating to this table can be found in the 'Notes' tab" xr:uid="{9E76F867-5014-4D8B-85B8-1AE998C69A64}"/>
    <hyperlink ref="A1" location="Contents!A1" display="Contents page" xr:uid="{6EAE3CAA-8AE0-45E4-A688-B28FF3487793}"/>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44D5D-E125-4EA6-ACC4-96170C3A7D2E}">
  <dimension ref="A1:CG106"/>
  <sheetViews>
    <sheetView zoomScale="85" zoomScaleNormal="85" workbookViewId="0">
      <pane xSplit="2" topLeftCell="BR1" activePane="topRight" state="frozen"/>
      <selection pane="topRight" activeCell="B1" sqref="B1"/>
    </sheetView>
  </sheetViews>
  <sheetFormatPr defaultColWidth="9" defaultRowHeight="15.5" x14ac:dyDescent="0.35"/>
  <cols>
    <col min="1" max="1" width="23" style="350" bestFit="1" customWidth="1"/>
    <col min="2" max="2" width="75.54296875" style="350" customWidth="1"/>
    <col min="3" max="3" width="25.54296875" style="350" customWidth="1"/>
    <col min="4" max="75" width="12.54296875" style="219" customWidth="1"/>
    <col min="76" max="84" width="12.54296875" style="353" customWidth="1"/>
    <col min="85" max="85" width="10.54296875" style="353" bestFit="1" customWidth="1"/>
    <col min="86" max="16384" width="9" style="353"/>
  </cols>
  <sheetData>
    <row r="1" spans="1:85" s="351" customFormat="1" ht="25.5" customHeight="1" thickBot="1" x14ac:dyDescent="0.3">
      <c r="A1" s="26" t="s">
        <v>47</v>
      </c>
      <c r="B1" s="116" t="s">
        <v>224</v>
      </c>
      <c r="C1" s="117"/>
      <c r="D1" s="349"/>
      <c r="E1" s="349"/>
      <c r="F1" s="349"/>
      <c r="G1" s="349"/>
      <c r="H1" s="349"/>
      <c r="I1" s="349"/>
      <c r="J1" s="349"/>
      <c r="K1" s="349"/>
      <c r="L1" s="349"/>
      <c r="M1" s="349"/>
      <c r="N1" s="349"/>
      <c r="O1" s="349"/>
      <c r="P1" s="349"/>
      <c r="Q1" s="349"/>
      <c r="R1" s="349"/>
      <c r="S1" s="349"/>
      <c r="T1" s="349"/>
      <c r="U1" s="349"/>
      <c r="V1" s="349"/>
      <c r="W1" s="349"/>
      <c r="X1" s="349"/>
      <c r="Y1" s="349"/>
      <c r="Z1" s="349"/>
      <c r="AA1" s="349"/>
      <c r="AB1" s="349"/>
      <c r="AC1" s="349"/>
      <c r="AD1" s="349"/>
      <c r="AE1" s="349"/>
      <c r="AF1" s="349"/>
      <c r="AG1" s="349"/>
      <c r="AH1" s="349"/>
      <c r="AI1" s="349"/>
      <c r="AJ1" s="349"/>
      <c r="AK1" s="349"/>
      <c r="AL1" s="349"/>
      <c r="AM1" s="349"/>
      <c r="AN1" s="349"/>
      <c r="AO1" s="349"/>
      <c r="AP1" s="349"/>
      <c r="AQ1" s="349"/>
      <c r="AR1" s="349"/>
      <c r="AS1" s="349"/>
      <c r="AT1" s="349"/>
      <c r="AU1" s="349"/>
      <c r="AV1" s="349"/>
      <c r="AW1" s="349"/>
      <c r="AX1" s="349"/>
      <c r="AY1" s="349"/>
      <c r="AZ1" s="349"/>
      <c r="BA1" s="349"/>
      <c r="BB1" s="349"/>
      <c r="BC1" s="349"/>
      <c r="BD1" s="349"/>
      <c r="BE1" s="349"/>
      <c r="BF1" s="349"/>
      <c r="BG1" s="349"/>
      <c r="BH1" s="349"/>
      <c r="BI1" s="349"/>
      <c r="BJ1" s="349"/>
      <c r="BK1" s="349"/>
      <c r="BL1" s="349"/>
      <c r="BM1" s="349"/>
      <c r="BN1" s="349"/>
      <c r="BO1" s="349"/>
      <c r="BP1" s="349"/>
      <c r="BQ1" s="349"/>
      <c r="BR1" s="349"/>
      <c r="BS1" s="349"/>
      <c r="BT1" s="349"/>
      <c r="BU1" s="349"/>
      <c r="BV1" s="416"/>
      <c r="BW1" s="416"/>
      <c r="BX1" s="416"/>
    </row>
    <row r="2" spans="1:85" x14ac:dyDescent="0.35">
      <c r="A2" s="30" t="s">
        <v>225</v>
      </c>
      <c r="B2" s="31" t="s">
        <v>838</v>
      </c>
      <c r="C2" s="352"/>
      <c r="D2" s="34" t="s">
        <v>296</v>
      </c>
      <c r="E2" s="34" t="s">
        <v>297</v>
      </c>
      <c r="F2" s="34" t="s">
        <v>298</v>
      </c>
      <c r="G2" s="34" t="s">
        <v>299</v>
      </c>
      <c r="H2" s="34" t="s">
        <v>300</v>
      </c>
      <c r="I2" s="34" t="s">
        <v>301</v>
      </c>
      <c r="J2" s="34" t="s">
        <v>302</v>
      </c>
      <c r="K2" s="34" t="s">
        <v>303</v>
      </c>
      <c r="L2" s="34" t="s">
        <v>304</v>
      </c>
      <c r="M2" s="34" t="s">
        <v>305</v>
      </c>
      <c r="N2" s="34" t="s">
        <v>306</v>
      </c>
      <c r="O2" s="34" t="s">
        <v>307</v>
      </c>
      <c r="P2" s="34" t="s">
        <v>308</v>
      </c>
      <c r="Q2" s="34" t="s">
        <v>309</v>
      </c>
      <c r="R2" s="34" t="s">
        <v>310</v>
      </c>
      <c r="S2" s="34" t="s">
        <v>311</v>
      </c>
      <c r="T2" s="34" t="s">
        <v>312</v>
      </c>
      <c r="U2" s="34" t="s">
        <v>313</v>
      </c>
      <c r="V2" s="34" t="s">
        <v>314</v>
      </c>
      <c r="W2" s="34" t="s">
        <v>315</v>
      </c>
      <c r="X2" s="34" t="s">
        <v>316</v>
      </c>
      <c r="Y2" s="34" t="s">
        <v>317</v>
      </c>
      <c r="Z2" s="34" t="s">
        <v>318</v>
      </c>
      <c r="AA2" s="34" t="s">
        <v>319</v>
      </c>
      <c r="AB2" s="34" t="s">
        <v>320</v>
      </c>
      <c r="AC2" s="34" t="s">
        <v>321</v>
      </c>
      <c r="AD2" s="34" t="s">
        <v>322</v>
      </c>
      <c r="AE2" s="34" t="s">
        <v>323</v>
      </c>
      <c r="AF2" s="34" t="s">
        <v>324</v>
      </c>
      <c r="AG2" s="34" t="s">
        <v>325</v>
      </c>
      <c r="AH2" s="34" t="s">
        <v>326</v>
      </c>
      <c r="AI2" s="34" t="s">
        <v>327</v>
      </c>
      <c r="AJ2" s="34" t="s">
        <v>328</v>
      </c>
      <c r="AK2" s="34" t="s">
        <v>329</v>
      </c>
      <c r="AL2" s="34" t="s">
        <v>330</v>
      </c>
      <c r="AM2" s="34" t="s">
        <v>331</v>
      </c>
      <c r="AN2" s="34" t="s">
        <v>332</v>
      </c>
      <c r="AO2" s="34" t="s">
        <v>333</v>
      </c>
      <c r="AP2" s="34" t="s">
        <v>334</v>
      </c>
      <c r="AQ2" s="34" t="s">
        <v>335</v>
      </c>
      <c r="AR2" s="34" t="s">
        <v>336</v>
      </c>
      <c r="AS2" s="34" t="s">
        <v>337</v>
      </c>
      <c r="AT2" s="34" t="s">
        <v>338</v>
      </c>
      <c r="AU2" s="34" t="s">
        <v>339</v>
      </c>
      <c r="AV2" s="34" t="s">
        <v>340</v>
      </c>
      <c r="AW2" s="34" t="s">
        <v>341</v>
      </c>
      <c r="AX2" s="34" t="s">
        <v>342</v>
      </c>
      <c r="AY2" s="34" t="s">
        <v>227</v>
      </c>
      <c r="AZ2" s="34" t="s">
        <v>228</v>
      </c>
      <c r="BA2" s="34" t="s">
        <v>229</v>
      </c>
      <c r="BB2" s="34" t="s">
        <v>230</v>
      </c>
      <c r="BC2" s="34" t="s">
        <v>231</v>
      </c>
      <c r="BD2" s="34" t="s">
        <v>232</v>
      </c>
      <c r="BE2" s="34" t="s">
        <v>233</v>
      </c>
      <c r="BF2" s="34" t="s">
        <v>234</v>
      </c>
      <c r="BG2" s="34" t="s">
        <v>235</v>
      </c>
      <c r="BH2" s="34" t="s">
        <v>236</v>
      </c>
      <c r="BI2" s="34" t="s">
        <v>237</v>
      </c>
      <c r="BJ2" s="34" t="s">
        <v>238</v>
      </c>
      <c r="BK2" s="34" t="s">
        <v>239</v>
      </c>
      <c r="BL2" s="34" t="s">
        <v>240</v>
      </c>
      <c r="BM2" s="34" t="s">
        <v>241</v>
      </c>
      <c r="BN2" s="34" t="s">
        <v>242</v>
      </c>
      <c r="BO2" s="34" t="s">
        <v>243</v>
      </c>
      <c r="BP2" s="34" t="s">
        <v>244</v>
      </c>
      <c r="BQ2" s="34" t="s">
        <v>245</v>
      </c>
      <c r="BR2" s="34" t="s">
        <v>246</v>
      </c>
      <c r="BS2" s="34" t="s">
        <v>247</v>
      </c>
      <c r="BT2" s="34" t="s">
        <v>248</v>
      </c>
      <c r="BU2" s="34" t="s">
        <v>249</v>
      </c>
      <c r="BV2" s="34" t="s">
        <v>250</v>
      </c>
      <c r="BW2" s="34" t="s">
        <v>251</v>
      </c>
      <c r="BX2" s="34" t="s">
        <v>252</v>
      </c>
      <c r="BY2" s="34" t="s">
        <v>253</v>
      </c>
      <c r="BZ2" s="34" t="s">
        <v>254</v>
      </c>
      <c r="CA2" s="34" t="s">
        <v>255</v>
      </c>
      <c r="CB2" s="34" t="s">
        <v>256</v>
      </c>
      <c r="CC2" s="34" t="s">
        <v>257</v>
      </c>
      <c r="CD2" s="34" t="s">
        <v>258</v>
      </c>
      <c r="CE2" s="34" t="s">
        <v>259</v>
      </c>
      <c r="CF2" s="34" t="s">
        <v>260</v>
      </c>
      <c r="CG2" s="35" t="s">
        <v>261</v>
      </c>
    </row>
    <row r="3" spans="1:85" x14ac:dyDescent="0.35">
      <c r="A3" s="119">
        <v>2025</v>
      </c>
      <c r="B3" s="354" t="s">
        <v>373</v>
      </c>
      <c r="C3" s="355"/>
      <c r="D3" s="279" t="s">
        <v>263</v>
      </c>
      <c r="E3" s="279" t="s">
        <v>263</v>
      </c>
      <c r="F3" s="279" t="s">
        <v>263</v>
      </c>
      <c r="G3" s="279" t="s">
        <v>263</v>
      </c>
      <c r="H3" s="279" t="s">
        <v>263</v>
      </c>
      <c r="I3" s="279" t="s">
        <v>263</v>
      </c>
      <c r="J3" s="279" t="s">
        <v>263</v>
      </c>
      <c r="K3" s="279" t="s">
        <v>263</v>
      </c>
      <c r="L3" s="279" t="s">
        <v>263</v>
      </c>
      <c r="M3" s="279" t="s">
        <v>263</v>
      </c>
      <c r="N3" s="279" t="s">
        <v>263</v>
      </c>
      <c r="O3" s="279" t="s">
        <v>263</v>
      </c>
      <c r="P3" s="279" t="s">
        <v>263</v>
      </c>
      <c r="Q3" s="279" t="s">
        <v>263</v>
      </c>
      <c r="R3" s="279" t="s">
        <v>263</v>
      </c>
      <c r="S3" s="279" t="s">
        <v>263</v>
      </c>
      <c r="T3" s="279" t="s">
        <v>263</v>
      </c>
      <c r="U3" s="279" t="s">
        <v>263</v>
      </c>
      <c r="V3" s="279" t="s">
        <v>263</v>
      </c>
      <c r="W3" s="279" t="s">
        <v>263</v>
      </c>
      <c r="X3" s="279" t="s">
        <v>263</v>
      </c>
      <c r="Y3" s="279" t="s">
        <v>263</v>
      </c>
      <c r="Z3" s="279" t="s">
        <v>263</v>
      </c>
      <c r="AA3" s="279" t="s">
        <v>263</v>
      </c>
      <c r="AB3" s="279" t="s">
        <v>263</v>
      </c>
      <c r="AC3" s="279" t="s">
        <v>263</v>
      </c>
      <c r="AD3" s="279" t="s">
        <v>263</v>
      </c>
      <c r="AE3" s="279" t="s">
        <v>263</v>
      </c>
      <c r="AF3" s="279" t="s">
        <v>263</v>
      </c>
      <c r="AG3" s="279" t="s">
        <v>263</v>
      </c>
      <c r="AH3" s="279" t="s">
        <v>263</v>
      </c>
      <c r="AI3" s="279" t="s">
        <v>263</v>
      </c>
      <c r="AJ3" s="279" t="s">
        <v>263</v>
      </c>
      <c r="AK3" s="279" t="s">
        <v>263</v>
      </c>
      <c r="AL3" s="279" t="s">
        <v>263</v>
      </c>
      <c r="AM3" s="279" t="s">
        <v>263</v>
      </c>
      <c r="AN3" s="279" t="s">
        <v>263</v>
      </c>
      <c r="AO3" s="279" t="s">
        <v>263</v>
      </c>
      <c r="AP3" s="279" t="s">
        <v>263</v>
      </c>
      <c r="AQ3" s="279" t="s">
        <v>263</v>
      </c>
      <c r="AR3" s="279" t="s">
        <v>263</v>
      </c>
      <c r="AS3" s="279" t="s">
        <v>263</v>
      </c>
      <c r="AT3" s="279" t="s">
        <v>263</v>
      </c>
      <c r="AU3" s="279" t="s">
        <v>263</v>
      </c>
      <c r="AV3" s="279" t="s">
        <v>263</v>
      </c>
      <c r="AW3" s="279" t="s">
        <v>263</v>
      </c>
      <c r="AX3" s="279" t="s">
        <v>263</v>
      </c>
      <c r="AY3" s="279" t="s">
        <v>263</v>
      </c>
      <c r="AZ3" s="279" t="s">
        <v>263</v>
      </c>
      <c r="BA3" s="279" t="s">
        <v>263</v>
      </c>
      <c r="BB3" s="279" t="s">
        <v>263</v>
      </c>
      <c r="BC3" s="279" t="s">
        <v>263</v>
      </c>
      <c r="BD3" s="279" t="s">
        <v>263</v>
      </c>
      <c r="BE3" s="279" t="s">
        <v>263</v>
      </c>
      <c r="BF3" s="279" t="s">
        <v>263</v>
      </c>
      <c r="BG3" s="279" t="s">
        <v>263</v>
      </c>
      <c r="BH3" s="279" t="s">
        <v>263</v>
      </c>
      <c r="BI3" s="279" t="s">
        <v>263</v>
      </c>
      <c r="BJ3" s="279" t="s">
        <v>263</v>
      </c>
      <c r="BK3" s="279" t="s">
        <v>263</v>
      </c>
      <c r="BL3" s="279" t="s">
        <v>263</v>
      </c>
      <c r="BM3" s="279" t="s">
        <v>263</v>
      </c>
      <c r="BN3" s="279" t="s">
        <v>263</v>
      </c>
      <c r="BO3" s="279" t="s">
        <v>263</v>
      </c>
      <c r="BP3" s="279" t="s">
        <v>263</v>
      </c>
      <c r="BQ3" s="279" t="s">
        <v>263</v>
      </c>
      <c r="BR3" s="279" t="s">
        <v>263</v>
      </c>
      <c r="BS3" s="279" t="s">
        <v>263</v>
      </c>
      <c r="BT3" s="279" t="s">
        <v>263</v>
      </c>
      <c r="BU3" s="279" t="s">
        <v>263</v>
      </c>
      <c r="BV3" s="279" t="s">
        <v>263</v>
      </c>
      <c r="BW3" s="279" t="s">
        <v>263</v>
      </c>
      <c r="BX3" s="279" t="s">
        <v>263</v>
      </c>
      <c r="BY3" s="279" t="s">
        <v>263</v>
      </c>
      <c r="BZ3" s="279" t="s">
        <v>263</v>
      </c>
      <c r="CA3" s="279" t="s">
        <v>263</v>
      </c>
      <c r="CB3" s="279" t="s">
        <v>264</v>
      </c>
      <c r="CC3" s="279" t="s">
        <v>264</v>
      </c>
      <c r="CD3" s="279" t="s">
        <v>264</v>
      </c>
      <c r="CE3" s="279" t="s">
        <v>264</v>
      </c>
      <c r="CF3" s="279" t="s">
        <v>264</v>
      </c>
      <c r="CG3" s="280" t="s">
        <v>264</v>
      </c>
    </row>
    <row r="4" spans="1:85" s="246" customFormat="1" ht="24" customHeight="1" x14ac:dyDescent="0.35">
      <c r="A4" s="88"/>
      <c r="B4" s="101" t="s">
        <v>276</v>
      </c>
      <c r="C4" s="529"/>
      <c r="D4" s="390">
        <v>0</v>
      </c>
      <c r="E4" s="390">
        <v>0</v>
      </c>
      <c r="F4" s="390">
        <v>0</v>
      </c>
      <c r="G4" s="390">
        <v>0</v>
      </c>
      <c r="H4" s="390">
        <v>0</v>
      </c>
      <c r="I4" s="390">
        <v>0</v>
      </c>
      <c r="J4" s="390">
        <v>0</v>
      </c>
      <c r="K4" s="390">
        <v>0</v>
      </c>
      <c r="L4" s="390">
        <v>0</v>
      </c>
      <c r="M4" s="390">
        <v>0</v>
      </c>
      <c r="N4" s="390">
        <v>0</v>
      </c>
      <c r="O4" s="390">
        <v>0</v>
      </c>
      <c r="P4" s="390">
        <v>0</v>
      </c>
      <c r="Q4" s="390">
        <v>0</v>
      </c>
      <c r="R4" s="390">
        <v>0</v>
      </c>
      <c r="S4" s="390">
        <v>0</v>
      </c>
      <c r="T4" s="390">
        <v>0</v>
      </c>
      <c r="U4" s="390">
        <v>0</v>
      </c>
      <c r="V4" s="390">
        <v>0</v>
      </c>
      <c r="W4" s="390">
        <v>0</v>
      </c>
      <c r="X4" s="390">
        <v>0</v>
      </c>
      <c r="Y4" s="390">
        <v>0</v>
      </c>
      <c r="Z4" s="390">
        <v>18</v>
      </c>
      <c r="AA4" s="390">
        <v>21</v>
      </c>
      <c r="AB4" s="390">
        <v>27</v>
      </c>
      <c r="AC4" s="390">
        <v>33</v>
      </c>
      <c r="AD4" s="390">
        <v>99</v>
      </c>
      <c r="AE4" s="390">
        <v>137</v>
      </c>
      <c r="AF4" s="390">
        <v>148</v>
      </c>
      <c r="AG4" s="390">
        <v>369</v>
      </c>
      <c r="AH4" s="390">
        <v>386</v>
      </c>
      <c r="AI4" s="390">
        <v>445</v>
      </c>
      <c r="AJ4" s="390">
        <v>599</v>
      </c>
      <c r="AK4" s="390">
        <v>890.6</v>
      </c>
      <c r="AL4" s="390">
        <v>1083</v>
      </c>
      <c r="AM4" s="390">
        <v>1218</v>
      </c>
      <c r="AN4" s="390">
        <v>1354</v>
      </c>
      <c r="AO4" s="390">
        <v>1479</v>
      </c>
      <c r="AP4" s="390">
        <v>1635</v>
      </c>
      <c r="AQ4" s="390">
        <v>1701</v>
      </c>
      <c r="AR4" s="390">
        <v>1365.134</v>
      </c>
      <c r="AS4" s="390">
        <v>1699.6620000000003</v>
      </c>
      <c r="AT4" s="390">
        <v>2122.81</v>
      </c>
      <c r="AU4" s="390">
        <v>1404.1669999999999</v>
      </c>
      <c r="AV4" s="390">
        <v>1692.576</v>
      </c>
      <c r="AW4" s="390">
        <v>1939.9</v>
      </c>
      <c r="AX4" s="390">
        <v>2077.2112939999997</v>
      </c>
      <c r="AY4" s="390">
        <v>2188.670932</v>
      </c>
      <c r="AZ4" s="390">
        <v>2310.6117920000006</v>
      </c>
      <c r="BA4" s="390">
        <v>2394.678625</v>
      </c>
      <c r="BB4" s="390">
        <v>2452.404614999999</v>
      </c>
      <c r="BC4" s="390">
        <v>2510.8873257930913</v>
      </c>
      <c r="BD4" s="390">
        <v>2574.5184790181656</v>
      </c>
      <c r="BE4" s="390">
        <v>2685.8228541801273</v>
      </c>
      <c r="BF4" s="390">
        <v>2833.9392983749794</v>
      </c>
      <c r="BG4" s="390">
        <v>3226.13099526</v>
      </c>
      <c r="BH4" s="390">
        <v>3556.9849629183473</v>
      </c>
      <c r="BI4" s="390">
        <v>3774.089575</v>
      </c>
      <c r="BJ4" s="390">
        <v>3941.0267050000002</v>
      </c>
      <c r="BK4" s="390">
        <v>4026.6875790000004</v>
      </c>
      <c r="BL4" s="390">
        <f>SUM(BL6:BL15)</f>
        <v>4234.4436619999997</v>
      </c>
      <c r="BM4" s="390">
        <f>SUM(BM6:BM15)</f>
        <v>4697.6782249999997</v>
      </c>
      <c r="BN4" s="390">
        <f>SUM(BN6:BN15)</f>
        <v>4924.7733250000001</v>
      </c>
      <c r="BO4" s="390">
        <f>SUM(BO6:BO15)</f>
        <v>4918.3788950000007</v>
      </c>
      <c r="BP4" s="390">
        <f>SUM(BP6:BP15)</f>
        <v>4911.948089999999</v>
      </c>
      <c r="BQ4" s="390">
        <f t="shared" ref="BQ4:CE4" si="0">SUM(BQ6:BQ15)</f>
        <v>0</v>
      </c>
      <c r="BR4" s="390">
        <f t="shared" si="0"/>
        <v>0</v>
      </c>
      <c r="BS4" s="390">
        <f t="shared" si="0"/>
        <v>0</v>
      </c>
      <c r="BT4" s="390">
        <f t="shared" si="0"/>
        <v>0</v>
      </c>
      <c r="BU4" s="390">
        <f t="shared" si="0"/>
        <v>0</v>
      </c>
      <c r="BV4" s="390">
        <f t="shared" si="0"/>
        <v>0</v>
      </c>
      <c r="BW4" s="390">
        <f t="shared" si="0"/>
        <v>0</v>
      </c>
      <c r="BX4" s="391">
        <f t="shared" si="0"/>
        <v>0</v>
      </c>
      <c r="BY4" s="391">
        <f t="shared" si="0"/>
        <v>0</v>
      </c>
      <c r="BZ4" s="391">
        <f t="shared" si="0"/>
        <v>0</v>
      </c>
      <c r="CA4" s="391">
        <f t="shared" si="0"/>
        <v>0</v>
      </c>
      <c r="CB4" s="391">
        <f t="shared" si="0"/>
        <v>0</v>
      </c>
      <c r="CC4" s="391">
        <f t="shared" si="0"/>
        <v>0</v>
      </c>
      <c r="CD4" s="391">
        <f t="shared" si="0"/>
        <v>0</v>
      </c>
      <c r="CE4" s="391">
        <f t="shared" si="0"/>
        <v>0</v>
      </c>
      <c r="CF4" s="391">
        <f>SUM(CF6:CF15)</f>
        <v>0</v>
      </c>
      <c r="CG4" s="398">
        <f>SUM(CG6:CG15)</f>
        <v>0</v>
      </c>
    </row>
    <row r="5" spans="1:85" ht="26.25" customHeight="1" x14ac:dyDescent="0.35">
      <c r="A5" s="58"/>
      <c r="B5" s="36" t="s">
        <v>839</v>
      </c>
      <c r="C5" s="530"/>
      <c r="D5" s="394"/>
      <c r="E5" s="394"/>
      <c r="F5" s="394"/>
      <c r="G5" s="394"/>
      <c r="H5" s="394"/>
      <c r="I5" s="394"/>
      <c r="J5" s="394"/>
      <c r="K5" s="394"/>
      <c r="L5" s="394"/>
      <c r="M5" s="394"/>
      <c r="N5" s="394"/>
      <c r="O5" s="394"/>
      <c r="P5" s="394"/>
      <c r="Q5" s="394"/>
      <c r="R5" s="394"/>
      <c r="S5" s="394"/>
      <c r="T5" s="394"/>
      <c r="U5" s="394"/>
      <c r="V5" s="394"/>
      <c r="W5" s="394"/>
      <c r="X5" s="394"/>
      <c r="Y5" s="394"/>
      <c r="Z5" s="394"/>
      <c r="AA5" s="394"/>
      <c r="AB5" s="394"/>
      <c r="AC5" s="394"/>
      <c r="AD5" s="394"/>
      <c r="AE5" s="394"/>
      <c r="AF5" s="394"/>
      <c r="AG5" s="394"/>
      <c r="AH5" s="394"/>
      <c r="AI5" s="394"/>
      <c r="AJ5" s="394"/>
      <c r="AK5" s="394"/>
      <c r="AL5" s="394"/>
      <c r="AM5" s="394"/>
      <c r="AN5" s="394"/>
      <c r="AO5" s="394"/>
      <c r="AP5" s="394"/>
      <c r="AQ5" s="394"/>
      <c r="AR5" s="394"/>
      <c r="AS5" s="394"/>
      <c r="AT5" s="394"/>
      <c r="AU5" s="394"/>
      <c r="AV5" s="394"/>
      <c r="AW5" s="394"/>
      <c r="AX5" s="394"/>
      <c r="AY5" s="394"/>
      <c r="AZ5" s="394"/>
      <c r="BA5" s="394"/>
      <c r="BB5" s="394"/>
      <c r="BC5" s="394"/>
      <c r="BD5" s="394"/>
      <c r="BE5" s="394"/>
      <c r="BF5" s="394"/>
      <c r="BG5" s="394"/>
      <c r="BH5" s="394"/>
      <c r="BI5" s="394"/>
      <c r="BJ5" s="394"/>
      <c r="BK5" s="394"/>
      <c r="BL5" s="394"/>
      <c r="BM5" s="394"/>
      <c r="BN5" s="394"/>
      <c r="BO5" s="394"/>
      <c r="BP5" s="394"/>
      <c r="BQ5" s="394"/>
      <c r="BR5" s="394"/>
      <c r="BS5" s="394"/>
      <c r="BT5" s="394"/>
      <c r="BU5" s="394"/>
      <c r="BV5" s="394"/>
      <c r="BW5" s="394"/>
      <c r="BX5" s="395"/>
      <c r="BY5" s="395"/>
      <c r="BZ5" s="395"/>
      <c r="CA5" s="395"/>
      <c r="CB5" s="395"/>
      <c r="CC5" s="395"/>
      <c r="CD5" s="395"/>
      <c r="CE5" s="395"/>
      <c r="CF5" s="395"/>
      <c r="CG5" s="396"/>
    </row>
    <row r="6" spans="1:85" x14ac:dyDescent="0.35">
      <c r="A6" s="531"/>
      <c r="B6" s="56" t="s">
        <v>840</v>
      </c>
      <c r="C6" s="530"/>
      <c r="D6" s="394">
        <v>0</v>
      </c>
      <c r="E6" s="394">
        <v>0</v>
      </c>
      <c r="F6" s="394">
        <v>0</v>
      </c>
      <c r="G6" s="394">
        <v>0</v>
      </c>
      <c r="H6" s="394">
        <v>0</v>
      </c>
      <c r="I6" s="394">
        <v>0</v>
      </c>
      <c r="J6" s="394">
        <v>0</v>
      </c>
      <c r="K6" s="394">
        <v>0</v>
      </c>
      <c r="L6" s="394">
        <v>0</v>
      </c>
      <c r="M6" s="394">
        <v>0</v>
      </c>
      <c r="N6" s="394">
        <v>0</v>
      </c>
      <c r="O6" s="394">
        <v>0</v>
      </c>
      <c r="P6" s="394">
        <v>0</v>
      </c>
      <c r="Q6" s="394">
        <v>0</v>
      </c>
      <c r="R6" s="394">
        <v>0</v>
      </c>
      <c r="S6" s="394">
        <v>0</v>
      </c>
      <c r="T6" s="394">
        <v>0</v>
      </c>
      <c r="U6" s="394">
        <v>0</v>
      </c>
      <c r="V6" s="394">
        <v>0</v>
      </c>
      <c r="W6" s="394">
        <v>0</v>
      </c>
      <c r="X6" s="394">
        <v>0</v>
      </c>
      <c r="Y6" s="394">
        <v>0</v>
      </c>
      <c r="Z6" s="394">
        <v>0</v>
      </c>
      <c r="AA6" s="394">
        <v>0</v>
      </c>
      <c r="AB6" s="394">
        <v>0</v>
      </c>
      <c r="AC6" s="394">
        <v>0</v>
      </c>
      <c r="AD6" s="394">
        <v>0</v>
      </c>
      <c r="AE6" s="394">
        <v>0</v>
      </c>
      <c r="AF6" s="394">
        <v>0</v>
      </c>
      <c r="AG6" s="394">
        <v>0</v>
      </c>
      <c r="AH6" s="394">
        <v>0</v>
      </c>
      <c r="AI6" s="394">
        <v>0</v>
      </c>
      <c r="AJ6" s="394">
        <v>0</v>
      </c>
      <c r="AK6" s="394">
        <v>0</v>
      </c>
      <c r="AL6" s="394">
        <v>0</v>
      </c>
      <c r="AM6" s="394">
        <v>0</v>
      </c>
      <c r="AN6" s="394">
        <v>0</v>
      </c>
      <c r="AO6" s="394">
        <v>0</v>
      </c>
      <c r="AP6" s="394">
        <v>0</v>
      </c>
      <c r="AQ6" s="394">
        <v>0</v>
      </c>
      <c r="AR6" s="394">
        <v>0</v>
      </c>
      <c r="AS6" s="394">
        <v>0</v>
      </c>
      <c r="AT6" s="394">
        <v>0</v>
      </c>
      <c r="AU6" s="394">
        <v>0</v>
      </c>
      <c r="AV6" s="394">
        <v>0</v>
      </c>
      <c r="AW6" s="394">
        <v>0</v>
      </c>
      <c r="AX6" s="394">
        <v>0</v>
      </c>
      <c r="AY6" s="394">
        <v>0</v>
      </c>
      <c r="AZ6" s="394">
        <v>0</v>
      </c>
      <c r="BA6" s="394">
        <v>0</v>
      </c>
      <c r="BB6" s="394">
        <v>0</v>
      </c>
      <c r="BC6" s="394">
        <v>0</v>
      </c>
      <c r="BD6" s="394">
        <v>0</v>
      </c>
      <c r="BE6" s="394">
        <v>0</v>
      </c>
      <c r="BF6" s="394">
        <v>0</v>
      </c>
      <c r="BG6" s="394">
        <v>0</v>
      </c>
      <c r="BH6" s="394">
        <v>0</v>
      </c>
      <c r="BI6" s="394">
        <v>0</v>
      </c>
      <c r="BJ6" s="394">
        <v>0</v>
      </c>
      <c r="BK6" s="394">
        <v>0</v>
      </c>
      <c r="BL6" s="394">
        <v>308.02755006718922</v>
      </c>
      <c r="BM6" s="394">
        <v>515.48243622450877</v>
      </c>
      <c r="BN6" s="394">
        <v>559.64886740375289</v>
      </c>
      <c r="BO6" s="394">
        <v>588.23789220306298</v>
      </c>
      <c r="BP6" s="394">
        <v>620.96731151552888</v>
      </c>
      <c r="BQ6" s="394">
        <v>0</v>
      </c>
      <c r="BR6" s="394">
        <v>0</v>
      </c>
      <c r="BS6" s="394">
        <v>0</v>
      </c>
      <c r="BT6" s="394">
        <v>0</v>
      </c>
      <c r="BU6" s="394">
        <v>0</v>
      </c>
      <c r="BV6" s="394">
        <v>0</v>
      </c>
      <c r="BW6" s="394">
        <v>0</v>
      </c>
      <c r="BX6" s="395">
        <v>0</v>
      </c>
      <c r="BY6" s="395">
        <v>0</v>
      </c>
      <c r="BZ6" s="395">
        <v>0</v>
      </c>
      <c r="CA6" s="395">
        <v>0</v>
      </c>
      <c r="CB6" s="395">
        <v>0</v>
      </c>
      <c r="CC6" s="395">
        <v>0</v>
      </c>
      <c r="CD6" s="395">
        <v>0</v>
      </c>
      <c r="CE6" s="395">
        <v>0</v>
      </c>
      <c r="CF6" s="395">
        <v>0</v>
      </c>
      <c r="CG6" s="396">
        <v>0</v>
      </c>
    </row>
    <row r="7" spans="1:85" x14ac:dyDescent="0.35">
      <c r="A7" s="531"/>
      <c r="B7" s="56" t="s">
        <v>841</v>
      </c>
      <c r="C7" s="530"/>
      <c r="D7" s="394">
        <v>0</v>
      </c>
      <c r="E7" s="394">
        <v>0</v>
      </c>
      <c r="F7" s="394">
        <v>0</v>
      </c>
      <c r="G7" s="394">
        <v>0</v>
      </c>
      <c r="H7" s="394">
        <v>0</v>
      </c>
      <c r="I7" s="394">
        <v>0</v>
      </c>
      <c r="J7" s="394">
        <v>0</v>
      </c>
      <c r="K7" s="394">
        <v>0</v>
      </c>
      <c r="L7" s="394">
        <v>0</v>
      </c>
      <c r="M7" s="394">
        <v>0</v>
      </c>
      <c r="N7" s="394">
        <v>0</v>
      </c>
      <c r="O7" s="394">
        <v>0</v>
      </c>
      <c r="P7" s="394">
        <v>0</v>
      </c>
      <c r="Q7" s="394">
        <v>0</v>
      </c>
      <c r="R7" s="394">
        <v>0</v>
      </c>
      <c r="S7" s="394">
        <v>0</v>
      </c>
      <c r="T7" s="394">
        <v>0</v>
      </c>
      <c r="U7" s="394">
        <v>0</v>
      </c>
      <c r="V7" s="394">
        <v>0</v>
      </c>
      <c r="W7" s="394">
        <v>0</v>
      </c>
      <c r="X7" s="394">
        <v>0</v>
      </c>
      <c r="Y7" s="394">
        <v>0</v>
      </c>
      <c r="Z7" s="394">
        <v>0</v>
      </c>
      <c r="AA7" s="394">
        <v>0</v>
      </c>
      <c r="AB7" s="394">
        <v>0</v>
      </c>
      <c r="AC7" s="394">
        <v>0</v>
      </c>
      <c r="AD7" s="394">
        <v>0</v>
      </c>
      <c r="AE7" s="394">
        <v>0</v>
      </c>
      <c r="AF7" s="394">
        <v>0</v>
      </c>
      <c r="AG7" s="394">
        <v>0</v>
      </c>
      <c r="AH7" s="394">
        <v>0</v>
      </c>
      <c r="AI7" s="394">
        <v>0</v>
      </c>
      <c r="AJ7" s="394">
        <v>0</v>
      </c>
      <c r="AK7" s="394">
        <v>0</v>
      </c>
      <c r="AL7" s="394">
        <v>0</v>
      </c>
      <c r="AM7" s="394">
        <v>0</v>
      </c>
      <c r="AN7" s="394">
        <v>0</v>
      </c>
      <c r="AO7" s="394">
        <v>0</v>
      </c>
      <c r="AP7" s="394">
        <v>0</v>
      </c>
      <c r="AQ7" s="394">
        <v>0</v>
      </c>
      <c r="AR7" s="394">
        <v>0</v>
      </c>
      <c r="AS7" s="394">
        <v>0</v>
      </c>
      <c r="AT7" s="394">
        <v>0</v>
      </c>
      <c r="AU7" s="394">
        <v>0</v>
      </c>
      <c r="AV7" s="394">
        <v>0</v>
      </c>
      <c r="AW7" s="394">
        <v>0</v>
      </c>
      <c r="AX7" s="394">
        <v>0</v>
      </c>
      <c r="AY7" s="394">
        <v>0</v>
      </c>
      <c r="AZ7" s="394">
        <v>0</v>
      </c>
      <c r="BA7" s="394">
        <v>0</v>
      </c>
      <c r="BB7" s="394">
        <v>0</v>
      </c>
      <c r="BC7" s="394">
        <v>0</v>
      </c>
      <c r="BD7" s="394">
        <v>0</v>
      </c>
      <c r="BE7" s="394">
        <v>0</v>
      </c>
      <c r="BF7" s="394">
        <v>0</v>
      </c>
      <c r="BG7" s="394">
        <v>0</v>
      </c>
      <c r="BH7" s="394">
        <v>0</v>
      </c>
      <c r="BI7" s="394">
        <v>0</v>
      </c>
      <c r="BJ7" s="394">
        <v>0</v>
      </c>
      <c r="BK7" s="394">
        <v>0</v>
      </c>
      <c r="BL7" s="394">
        <v>944.21315574012146</v>
      </c>
      <c r="BM7" s="394">
        <v>1026.3094368543275</v>
      </c>
      <c r="BN7" s="394">
        <v>1083.9569208671562</v>
      </c>
      <c r="BO7" s="394">
        <v>1097.3255047744601</v>
      </c>
      <c r="BP7" s="394">
        <v>1110.9613710199749</v>
      </c>
      <c r="BQ7" s="394">
        <v>0</v>
      </c>
      <c r="BR7" s="394">
        <v>0</v>
      </c>
      <c r="BS7" s="394">
        <v>0</v>
      </c>
      <c r="BT7" s="394">
        <v>0</v>
      </c>
      <c r="BU7" s="394">
        <v>0</v>
      </c>
      <c r="BV7" s="394">
        <v>0</v>
      </c>
      <c r="BW7" s="394">
        <v>0</v>
      </c>
      <c r="BX7" s="395">
        <v>0</v>
      </c>
      <c r="BY7" s="395">
        <v>0</v>
      </c>
      <c r="BZ7" s="395">
        <v>0</v>
      </c>
      <c r="CA7" s="395">
        <v>0</v>
      </c>
      <c r="CB7" s="395">
        <v>0</v>
      </c>
      <c r="CC7" s="395">
        <v>0</v>
      </c>
      <c r="CD7" s="395">
        <v>0</v>
      </c>
      <c r="CE7" s="395">
        <v>0</v>
      </c>
      <c r="CF7" s="395">
        <v>0</v>
      </c>
      <c r="CG7" s="396">
        <v>0</v>
      </c>
    </row>
    <row r="8" spans="1:85" x14ac:dyDescent="0.35">
      <c r="A8" s="531"/>
      <c r="B8" s="56" t="s">
        <v>842</v>
      </c>
      <c r="C8" s="530"/>
      <c r="D8" s="394">
        <v>0</v>
      </c>
      <c r="E8" s="394">
        <v>0</v>
      </c>
      <c r="F8" s="394">
        <v>0</v>
      </c>
      <c r="G8" s="394">
        <v>0</v>
      </c>
      <c r="H8" s="394">
        <v>0</v>
      </c>
      <c r="I8" s="394">
        <v>0</v>
      </c>
      <c r="J8" s="394">
        <v>0</v>
      </c>
      <c r="K8" s="394">
        <v>0</v>
      </c>
      <c r="L8" s="394">
        <v>0</v>
      </c>
      <c r="M8" s="394">
        <v>0</v>
      </c>
      <c r="N8" s="394">
        <v>0</v>
      </c>
      <c r="O8" s="394">
        <v>0</v>
      </c>
      <c r="P8" s="394">
        <v>0</v>
      </c>
      <c r="Q8" s="394">
        <v>0</v>
      </c>
      <c r="R8" s="394">
        <v>0</v>
      </c>
      <c r="S8" s="394">
        <v>0</v>
      </c>
      <c r="T8" s="394">
        <v>0</v>
      </c>
      <c r="U8" s="394">
        <v>0</v>
      </c>
      <c r="V8" s="394">
        <v>0</v>
      </c>
      <c r="W8" s="394">
        <v>0</v>
      </c>
      <c r="X8" s="394">
        <v>0</v>
      </c>
      <c r="Y8" s="394">
        <v>0</v>
      </c>
      <c r="Z8" s="394">
        <v>0</v>
      </c>
      <c r="AA8" s="394">
        <v>0</v>
      </c>
      <c r="AB8" s="394">
        <v>0</v>
      </c>
      <c r="AC8" s="394">
        <v>0</v>
      </c>
      <c r="AD8" s="394">
        <v>0</v>
      </c>
      <c r="AE8" s="394">
        <v>0</v>
      </c>
      <c r="AF8" s="394">
        <v>0</v>
      </c>
      <c r="AG8" s="394">
        <v>0</v>
      </c>
      <c r="AH8" s="394">
        <v>0</v>
      </c>
      <c r="AI8" s="394">
        <v>0</v>
      </c>
      <c r="AJ8" s="394">
        <v>0</v>
      </c>
      <c r="AK8" s="394">
        <v>0</v>
      </c>
      <c r="AL8" s="394">
        <v>0</v>
      </c>
      <c r="AM8" s="394">
        <v>0</v>
      </c>
      <c r="AN8" s="394">
        <v>0</v>
      </c>
      <c r="AO8" s="394">
        <v>0</v>
      </c>
      <c r="AP8" s="394">
        <v>0</v>
      </c>
      <c r="AQ8" s="394">
        <v>0</v>
      </c>
      <c r="AR8" s="394">
        <v>0</v>
      </c>
      <c r="AS8" s="394">
        <v>0</v>
      </c>
      <c r="AT8" s="394">
        <v>0</v>
      </c>
      <c r="AU8" s="394">
        <v>0</v>
      </c>
      <c r="AV8" s="394">
        <v>0</v>
      </c>
      <c r="AW8" s="394">
        <v>0</v>
      </c>
      <c r="AX8" s="394">
        <v>0</v>
      </c>
      <c r="AY8" s="394">
        <v>0</v>
      </c>
      <c r="AZ8" s="394">
        <v>0</v>
      </c>
      <c r="BA8" s="394">
        <v>0</v>
      </c>
      <c r="BB8" s="394">
        <v>0</v>
      </c>
      <c r="BC8" s="394">
        <v>0</v>
      </c>
      <c r="BD8" s="394">
        <v>0</v>
      </c>
      <c r="BE8" s="394">
        <v>0</v>
      </c>
      <c r="BF8" s="394">
        <v>0</v>
      </c>
      <c r="BG8" s="394">
        <v>0</v>
      </c>
      <c r="BH8" s="394">
        <v>0</v>
      </c>
      <c r="BI8" s="394">
        <v>0</v>
      </c>
      <c r="BJ8" s="394">
        <v>0</v>
      </c>
      <c r="BK8" s="394">
        <v>0</v>
      </c>
      <c r="BL8" s="394">
        <v>548.72375959129954</v>
      </c>
      <c r="BM8" s="394">
        <v>539.7901437571029</v>
      </c>
      <c r="BN8" s="394">
        <v>504.78300198133326</v>
      </c>
      <c r="BO8" s="394">
        <v>443.73935361736528</v>
      </c>
      <c r="BP8" s="394">
        <v>399.82414747873798</v>
      </c>
      <c r="BQ8" s="394">
        <v>0</v>
      </c>
      <c r="BR8" s="394">
        <v>0</v>
      </c>
      <c r="BS8" s="394">
        <v>0</v>
      </c>
      <c r="BT8" s="394">
        <v>0</v>
      </c>
      <c r="BU8" s="394">
        <v>0</v>
      </c>
      <c r="BV8" s="394">
        <v>0</v>
      </c>
      <c r="BW8" s="394">
        <v>0</v>
      </c>
      <c r="BX8" s="395">
        <v>0</v>
      </c>
      <c r="BY8" s="395">
        <v>0</v>
      </c>
      <c r="BZ8" s="395">
        <v>0</v>
      </c>
      <c r="CA8" s="395">
        <v>0</v>
      </c>
      <c r="CB8" s="395">
        <v>0</v>
      </c>
      <c r="CC8" s="395">
        <v>0</v>
      </c>
      <c r="CD8" s="395">
        <v>0</v>
      </c>
      <c r="CE8" s="395">
        <v>0</v>
      </c>
      <c r="CF8" s="395">
        <v>0</v>
      </c>
      <c r="CG8" s="396">
        <v>0</v>
      </c>
    </row>
    <row r="9" spans="1:85" x14ac:dyDescent="0.35">
      <c r="A9" s="531"/>
      <c r="B9" s="56" t="s">
        <v>843</v>
      </c>
      <c r="C9" s="530"/>
      <c r="D9" s="394">
        <v>0</v>
      </c>
      <c r="E9" s="394">
        <v>0</v>
      </c>
      <c r="F9" s="394">
        <v>0</v>
      </c>
      <c r="G9" s="394">
        <v>0</v>
      </c>
      <c r="H9" s="394">
        <v>0</v>
      </c>
      <c r="I9" s="394">
        <v>0</v>
      </c>
      <c r="J9" s="394">
        <v>0</v>
      </c>
      <c r="K9" s="394">
        <v>0</v>
      </c>
      <c r="L9" s="394">
        <v>0</v>
      </c>
      <c r="M9" s="394">
        <v>0</v>
      </c>
      <c r="N9" s="394">
        <v>0</v>
      </c>
      <c r="O9" s="394">
        <v>0</v>
      </c>
      <c r="P9" s="394">
        <v>0</v>
      </c>
      <c r="Q9" s="394">
        <v>0</v>
      </c>
      <c r="R9" s="394">
        <v>0</v>
      </c>
      <c r="S9" s="394">
        <v>0</v>
      </c>
      <c r="T9" s="394">
        <v>0</v>
      </c>
      <c r="U9" s="394">
        <v>0</v>
      </c>
      <c r="V9" s="394">
        <v>0</v>
      </c>
      <c r="W9" s="394">
        <v>0</v>
      </c>
      <c r="X9" s="394">
        <v>0</v>
      </c>
      <c r="Y9" s="394">
        <v>0</v>
      </c>
      <c r="Z9" s="394">
        <v>0</v>
      </c>
      <c r="AA9" s="394">
        <v>0</v>
      </c>
      <c r="AB9" s="394">
        <v>0</v>
      </c>
      <c r="AC9" s="394">
        <v>0</v>
      </c>
      <c r="AD9" s="394">
        <v>0</v>
      </c>
      <c r="AE9" s="394">
        <v>0</v>
      </c>
      <c r="AF9" s="394">
        <v>0</v>
      </c>
      <c r="AG9" s="394">
        <v>0</v>
      </c>
      <c r="AH9" s="394">
        <v>0</v>
      </c>
      <c r="AI9" s="394">
        <v>0</v>
      </c>
      <c r="AJ9" s="394">
        <v>0</v>
      </c>
      <c r="AK9" s="394">
        <v>0</v>
      </c>
      <c r="AL9" s="394">
        <v>0</v>
      </c>
      <c r="AM9" s="394">
        <v>0</v>
      </c>
      <c r="AN9" s="394">
        <v>0</v>
      </c>
      <c r="AO9" s="394">
        <v>0</v>
      </c>
      <c r="AP9" s="394">
        <v>0</v>
      </c>
      <c r="AQ9" s="394">
        <v>0</v>
      </c>
      <c r="AR9" s="394">
        <v>0</v>
      </c>
      <c r="AS9" s="394">
        <v>0</v>
      </c>
      <c r="AT9" s="394">
        <v>0</v>
      </c>
      <c r="AU9" s="394">
        <v>0</v>
      </c>
      <c r="AV9" s="394">
        <v>0</v>
      </c>
      <c r="AW9" s="394">
        <v>0</v>
      </c>
      <c r="AX9" s="394">
        <v>0</v>
      </c>
      <c r="AY9" s="394">
        <v>0</v>
      </c>
      <c r="AZ9" s="394">
        <v>0</v>
      </c>
      <c r="BA9" s="394">
        <v>0</v>
      </c>
      <c r="BB9" s="394">
        <v>0</v>
      </c>
      <c r="BC9" s="394">
        <v>0</v>
      </c>
      <c r="BD9" s="394">
        <v>0</v>
      </c>
      <c r="BE9" s="394">
        <v>0</v>
      </c>
      <c r="BF9" s="394">
        <v>0</v>
      </c>
      <c r="BG9" s="394">
        <v>0</v>
      </c>
      <c r="BH9" s="394">
        <v>0</v>
      </c>
      <c r="BI9" s="394">
        <v>0</v>
      </c>
      <c r="BJ9" s="394">
        <v>0</v>
      </c>
      <c r="BK9" s="394">
        <v>0</v>
      </c>
      <c r="BL9" s="394">
        <v>90.993787458770441</v>
      </c>
      <c r="BM9" s="394">
        <v>106.36432472921662</v>
      </c>
      <c r="BN9" s="394">
        <v>123.81489727307819</v>
      </c>
      <c r="BO9" s="394">
        <v>134.65359309032178</v>
      </c>
      <c r="BP9" s="394">
        <v>148.92426813359887</v>
      </c>
      <c r="BQ9" s="394">
        <v>0</v>
      </c>
      <c r="BR9" s="394">
        <v>0</v>
      </c>
      <c r="BS9" s="394">
        <v>0</v>
      </c>
      <c r="BT9" s="394">
        <v>0</v>
      </c>
      <c r="BU9" s="394">
        <v>0</v>
      </c>
      <c r="BV9" s="394">
        <v>0</v>
      </c>
      <c r="BW9" s="394">
        <v>0</v>
      </c>
      <c r="BX9" s="395">
        <v>0</v>
      </c>
      <c r="BY9" s="395">
        <v>0</v>
      </c>
      <c r="BZ9" s="395">
        <v>0</v>
      </c>
      <c r="CA9" s="395">
        <v>0</v>
      </c>
      <c r="CB9" s="395">
        <v>0</v>
      </c>
      <c r="CC9" s="395">
        <v>0</v>
      </c>
      <c r="CD9" s="395">
        <v>0</v>
      </c>
      <c r="CE9" s="395">
        <v>0</v>
      </c>
      <c r="CF9" s="395">
        <v>0</v>
      </c>
      <c r="CG9" s="396">
        <v>0</v>
      </c>
    </row>
    <row r="10" spans="1:85" x14ac:dyDescent="0.35">
      <c r="A10" s="531"/>
      <c r="B10" s="56" t="s">
        <v>844</v>
      </c>
      <c r="C10" s="530"/>
      <c r="D10" s="394">
        <v>0</v>
      </c>
      <c r="E10" s="394">
        <v>0</v>
      </c>
      <c r="F10" s="394">
        <v>0</v>
      </c>
      <c r="G10" s="394">
        <v>0</v>
      </c>
      <c r="H10" s="394">
        <v>0</v>
      </c>
      <c r="I10" s="394">
        <v>0</v>
      </c>
      <c r="J10" s="394">
        <v>0</v>
      </c>
      <c r="K10" s="394">
        <v>0</v>
      </c>
      <c r="L10" s="394">
        <v>0</v>
      </c>
      <c r="M10" s="394">
        <v>0</v>
      </c>
      <c r="N10" s="394">
        <v>0</v>
      </c>
      <c r="O10" s="394">
        <v>0</v>
      </c>
      <c r="P10" s="394">
        <v>0</v>
      </c>
      <c r="Q10" s="394">
        <v>0</v>
      </c>
      <c r="R10" s="394">
        <v>0</v>
      </c>
      <c r="S10" s="394">
        <v>0</v>
      </c>
      <c r="T10" s="394">
        <v>0</v>
      </c>
      <c r="U10" s="394">
        <v>0</v>
      </c>
      <c r="V10" s="394">
        <v>0</v>
      </c>
      <c r="W10" s="394">
        <v>0</v>
      </c>
      <c r="X10" s="394">
        <v>0</v>
      </c>
      <c r="Y10" s="394">
        <v>0</v>
      </c>
      <c r="Z10" s="394">
        <v>0</v>
      </c>
      <c r="AA10" s="394">
        <v>0</v>
      </c>
      <c r="AB10" s="394">
        <v>0</v>
      </c>
      <c r="AC10" s="394">
        <v>0</v>
      </c>
      <c r="AD10" s="394">
        <v>0</v>
      </c>
      <c r="AE10" s="394">
        <v>0</v>
      </c>
      <c r="AF10" s="394">
        <v>0</v>
      </c>
      <c r="AG10" s="394">
        <v>0</v>
      </c>
      <c r="AH10" s="394">
        <v>0</v>
      </c>
      <c r="AI10" s="394">
        <v>0</v>
      </c>
      <c r="AJ10" s="394">
        <v>0</v>
      </c>
      <c r="AK10" s="394">
        <v>0</v>
      </c>
      <c r="AL10" s="394">
        <v>0</v>
      </c>
      <c r="AM10" s="394">
        <v>0</v>
      </c>
      <c r="AN10" s="394">
        <v>0</v>
      </c>
      <c r="AO10" s="394">
        <v>0</v>
      </c>
      <c r="AP10" s="394">
        <v>0</v>
      </c>
      <c r="AQ10" s="394">
        <v>0</v>
      </c>
      <c r="AR10" s="394">
        <v>0</v>
      </c>
      <c r="AS10" s="394">
        <v>0</v>
      </c>
      <c r="AT10" s="394">
        <v>0</v>
      </c>
      <c r="AU10" s="394">
        <v>0</v>
      </c>
      <c r="AV10" s="394">
        <v>0</v>
      </c>
      <c r="AW10" s="394">
        <v>0</v>
      </c>
      <c r="AX10" s="394">
        <v>0</v>
      </c>
      <c r="AY10" s="394">
        <v>0</v>
      </c>
      <c r="AZ10" s="394">
        <v>0</v>
      </c>
      <c r="BA10" s="394">
        <v>0</v>
      </c>
      <c r="BB10" s="394">
        <v>0</v>
      </c>
      <c r="BC10" s="394">
        <v>0</v>
      </c>
      <c r="BD10" s="394">
        <v>0</v>
      </c>
      <c r="BE10" s="394">
        <v>0</v>
      </c>
      <c r="BF10" s="394">
        <v>0</v>
      </c>
      <c r="BG10" s="394">
        <v>0</v>
      </c>
      <c r="BH10" s="394">
        <v>0</v>
      </c>
      <c r="BI10" s="394">
        <v>0</v>
      </c>
      <c r="BJ10" s="394">
        <v>0</v>
      </c>
      <c r="BK10" s="394">
        <v>0</v>
      </c>
      <c r="BL10" s="394">
        <v>160.10370387808047</v>
      </c>
      <c r="BM10" s="394">
        <v>169.9076006622407</v>
      </c>
      <c r="BN10" s="394">
        <v>169.73026830045234</v>
      </c>
      <c r="BO10" s="394">
        <v>154.35312752812516</v>
      </c>
      <c r="BP10" s="394">
        <v>129.85184372983497</v>
      </c>
      <c r="BQ10" s="394">
        <v>0</v>
      </c>
      <c r="BR10" s="394">
        <v>0</v>
      </c>
      <c r="BS10" s="394">
        <v>0</v>
      </c>
      <c r="BT10" s="394">
        <v>0</v>
      </c>
      <c r="BU10" s="394">
        <v>0</v>
      </c>
      <c r="BV10" s="394">
        <v>0</v>
      </c>
      <c r="BW10" s="394">
        <v>0</v>
      </c>
      <c r="BX10" s="395">
        <v>0</v>
      </c>
      <c r="BY10" s="395">
        <v>0</v>
      </c>
      <c r="BZ10" s="395">
        <v>0</v>
      </c>
      <c r="CA10" s="395">
        <v>0</v>
      </c>
      <c r="CB10" s="395">
        <v>0</v>
      </c>
      <c r="CC10" s="395">
        <v>0</v>
      </c>
      <c r="CD10" s="395">
        <v>0</v>
      </c>
      <c r="CE10" s="395">
        <v>0</v>
      </c>
      <c r="CF10" s="395">
        <v>0</v>
      </c>
      <c r="CG10" s="396">
        <v>0</v>
      </c>
    </row>
    <row r="11" spans="1:85" ht="26.25" customHeight="1" x14ac:dyDescent="0.35">
      <c r="A11" s="531"/>
      <c r="B11" s="56" t="s">
        <v>845</v>
      </c>
      <c r="C11" s="530"/>
      <c r="D11" s="394">
        <v>0</v>
      </c>
      <c r="E11" s="394">
        <v>0</v>
      </c>
      <c r="F11" s="394">
        <v>0</v>
      </c>
      <c r="G11" s="394">
        <v>0</v>
      </c>
      <c r="H11" s="394">
        <v>0</v>
      </c>
      <c r="I11" s="394">
        <v>0</v>
      </c>
      <c r="J11" s="394">
        <v>0</v>
      </c>
      <c r="K11" s="394">
        <v>0</v>
      </c>
      <c r="L11" s="394">
        <v>0</v>
      </c>
      <c r="M11" s="394">
        <v>0</v>
      </c>
      <c r="N11" s="394">
        <v>0</v>
      </c>
      <c r="O11" s="394">
        <v>0</v>
      </c>
      <c r="P11" s="394">
        <v>0</v>
      </c>
      <c r="Q11" s="394">
        <v>0</v>
      </c>
      <c r="R11" s="394">
        <v>0</v>
      </c>
      <c r="S11" s="394">
        <v>0</v>
      </c>
      <c r="T11" s="394">
        <v>0</v>
      </c>
      <c r="U11" s="394">
        <v>0</v>
      </c>
      <c r="V11" s="394">
        <v>0</v>
      </c>
      <c r="W11" s="394">
        <v>0</v>
      </c>
      <c r="X11" s="394">
        <v>0</v>
      </c>
      <c r="Y11" s="394">
        <v>0</v>
      </c>
      <c r="Z11" s="394">
        <v>0</v>
      </c>
      <c r="AA11" s="394">
        <v>0</v>
      </c>
      <c r="AB11" s="394">
        <v>0</v>
      </c>
      <c r="AC11" s="394">
        <v>0</v>
      </c>
      <c r="AD11" s="394">
        <v>0</v>
      </c>
      <c r="AE11" s="394">
        <v>0</v>
      </c>
      <c r="AF11" s="394">
        <v>0</v>
      </c>
      <c r="AG11" s="394">
        <v>0</v>
      </c>
      <c r="AH11" s="394">
        <v>0</v>
      </c>
      <c r="AI11" s="394">
        <v>0</v>
      </c>
      <c r="AJ11" s="394">
        <v>0</v>
      </c>
      <c r="AK11" s="394">
        <v>0</v>
      </c>
      <c r="AL11" s="394">
        <v>0</v>
      </c>
      <c r="AM11" s="394">
        <v>0</v>
      </c>
      <c r="AN11" s="394">
        <v>0</v>
      </c>
      <c r="AO11" s="394">
        <v>0</v>
      </c>
      <c r="AP11" s="394">
        <v>0</v>
      </c>
      <c r="AQ11" s="394">
        <v>0</v>
      </c>
      <c r="AR11" s="394">
        <v>0</v>
      </c>
      <c r="AS11" s="394">
        <v>0</v>
      </c>
      <c r="AT11" s="394">
        <v>0</v>
      </c>
      <c r="AU11" s="394">
        <v>0</v>
      </c>
      <c r="AV11" s="394">
        <v>0</v>
      </c>
      <c r="AW11" s="394">
        <v>0</v>
      </c>
      <c r="AX11" s="394">
        <v>0</v>
      </c>
      <c r="AY11" s="394">
        <v>0</v>
      </c>
      <c r="AZ11" s="394">
        <v>0</v>
      </c>
      <c r="BA11" s="394">
        <v>0</v>
      </c>
      <c r="BB11" s="394">
        <v>0</v>
      </c>
      <c r="BC11" s="394">
        <v>0</v>
      </c>
      <c r="BD11" s="394">
        <v>0</v>
      </c>
      <c r="BE11" s="394">
        <v>0</v>
      </c>
      <c r="BF11" s="394">
        <v>0</v>
      </c>
      <c r="BG11" s="394">
        <v>0</v>
      </c>
      <c r="BH11" s="394">
        <v>0</v>
      </c>
      <c r="BI11" s="394">
        <v>0</v>
      </c>
      <c r="BJ11" s="394">
        <v>0</v>
      </c>
      <c r="BK11" s="394">
        <v>0</v>
      </c>
      <c r="BL11" s="394">
        <v>1640.5339423645937</v>
      </c>
      <c r="BM11" s="394">
        <v>1684.6942545741524</v>
      </c>
      <c r="BN11" s="394">
        <v>1704.7825727712873</v>
      </c>
      <c r="BO11" s="394">
        <v>1660.9634499654603</v>
      </c>
      <c r="BP11" s="394">
        <v>1590.5767319556921</v>
      </c>
      <c r="BQ11" s="394">
        <v>0</v>
      </c>
      <c r="BR11" s="394">
        <v>0</v>
      </c>
      <c r="BS11" s="394">
        <v>0</v>
      </c>
      <c r="BT11" s="394">
        <v>0</v>
      </c>
      <c r="BU11" s="394">
        <v>0</v>
      </c>
      <c r="BV11" s="394">
        <v>0</v>
      </c>
      <c r="BW11" s="394">
        <v>0</v>
      </c>
      <c r="BX11" s="395">
        <v>0</v>
      </c>
      <c r="BY11" s="395">
        <v>0</v>
      </c>
      <c r="BZ11" s="395">
        <v>0</v>
      </c>
      <c r="CA11" s="395">
        <v>0</v>
      </c>
      <c r="CB11" s="395">
        <v>0</v>
      </c>
      <c r="CC11" s="395">
        <v>0</v>
      </c>
      <c r="CD11" s="395">
        <v>0</v>
      </c>
      <c r="CE11" s="395">
        <v>0</v>
      </c>
      <c r="CF11" s="395">
        <v>0</v>
      </c>
      <c r="CG11" s="396">
        <v>0</v>
      </c>
    </row>
    <row r="12" spans="1:85" x14ac:dyDescent="0.35">
      <c r="A12" s="531"/>
      <c r="B12" s="56" t="s">
        <v>846</v>
      </c>
      <c r="C12" s="530"/>
      <c r="D12" s="394">
        <v>0</v>
      </c>
      <c r="E12" s="394">
        <v>0</v>
      </c>
      <c r="F12" s="394">
        <v>0</v>
      </c>
      <c r="G12" s="394">
        <v>0</v>
      </c>
      <c r="H12" s="394">
        <v>0</v>
      </c>
      <c r="I12" s="394">
        <v>0</v>
      </c>
      <c r="J12" s="394">
        <v>0</v>
      </c>
      <c r="K12" s="394">
        <v>0</v>
      </c>
      <c r="L12" s="394">
        <v>0</v>
      </c>
      <c r="M12" s="394">
        <v>0</v>
      </c>
      <c r="N12" s="394">
        <v>0</v>
      </c>
      <c r="O12" s="394">
        <v>0</v>
      </c>
      <c r="P12" s="394">
        <v>0</v>
      </c>
      <c r="Q12" s="394">
        <v>0</v>
      </c>
      <c r="R12" s="394">
        <v>0</v>
      </c>
      <c r="S12" s="394">
        <v>0</v>
      </c>
      <c r="T12" s="394">
        <v>0</v>
      </c>
      <c r="U12" s="394">
        <v>0</v>
      </c>
      <c r="V12" s="394">
        <v>0</v>
      </c>
      <c r="W12" s="394">
        <v>0</v>
      </c>
      <c r="X12" s="394">
        <v>0</v>
      </c>
      <c r="Y12" s="394">
        <v>0</v>
      </c>
      <c r="Z12" s="394">
        <v>0</v>
      </c>
      <c r="AA12" s="394">
        <v>0</v>
      </c>
      <c r="AB12" s="394">
        <v>0</v>
      </c>
      <c r="AC12" s="394">
        <v>0</v>
      </c>
      <c r="AD12" s="394">
        <v>0</v>
      </c>
      <c r="AE12" s="394">
        <v>0</v>
      </c>
      <c r="AF12" s="394">
        <v>0</v>
      </c>
      <c r="AG12" s="394">
        <v>0</v>
      </c>
      <c r="AH12" s="394">
        <v>0</v>
      </c>
      <c r="AI12" s="394">
        <v>0</v>
      </c>
      <c r="AJ12" s="394">
        <v>0</v>
      </c>
      <c r="AK12" s="394">
        <v>0</v>
      </c>
      <c r="AL12" s="394">
        <v>0</v>
      </c>
      <c r="AM12" s="394">
        <v>0</v>
      </c>
      <c r="AN12" s="394">
        <v>0</v>
      </c>
      <c r="AO12" s="394">
        <v>0</v>
      </c>
      <c r="AP12" s="394">
        <v>0</v>
      </c>
      <c r="AQ12" s="394">
        <v>0</v>
      </c>
      <c r="AR12" s="394">
        <v>0</v>
      </c>
      <c r="AS12" s="394">
        <v>0</v>
      </c>
      <c r="AT12" s="394">
        <v>0</v>
      </c>
      <c r="AU12" s="394">
        <v>0</v>
      </c>
      <c r="AV12" s="394">
        <v>0</v>
      </c>
      <c r="AW12" s="394">
        <v>0</v>
      </c>
      <c r="AX12" s="394">
        <v>0</v>
      </c>
      <c r="AY12" s="394">
        <v>0</v>
      </c>
      <c r="AZ12" s="394">
        <v>0</v>
      </c>
      <c r="BA12" s="394">
        <v>0</v>
      </c>
      <c r="BB12" s="394">
        <v>0</v>
      </c>
      <c r="BC12" s="394">
        <v>0</v>
      </c>
      <c r="BD12" s="394">
        <v>0</v>
      </c>
      <c r="BE12" s="394">
        <v>0</v>
      </c>
      <c r="BF12" s="394">
        <v>0</v>
      </c>
      <c r="BG12" s="394">
        <v>0</v>
      </c>
      <c r="BH12" s="394">
        <v>0</v>
      </c>
      <c r="BI12" s="394">
        <v>0</v>
      </c>
      <c r="BJ12" s="394">
        <v>0</v>
      </c>
      <c r="BK12" s="394">
        <v>0</v>
      </c>
      <c r="BL12" s="394">
        <v>23.082844298202023</v>
      </c>
      <c r="BM12" s="394">
        <v>28.427885672585596</v>
      </c>
      <c r="BN12" s="394">
        <v>34.419420881684694</v>
      </c>
      <c r="BO12" s="394">
        <v>38.184232300479046</v>
      </c>
      <c r="BP12" s="394">
        <v>45.841252968819461</v>
      </c>
      <c r="BQ12" s="394">
        <v>0</v>
      </c>
      <c r="BR12" s="394">
        <v>0</v>
      </c>
      <c r="BS12" s="394">
        <v>0</v>
      </c>
      <c r="BT12" s="394">
        <v>0</v>
      </c>
      <c r="BU12" s="394">
        <v>0</v>
      </c>
      <c r="BV12" s="394">
        <v>0</v>
      </c>
      <c r="BW12" s="394">
        <v>0</v>
      </c>
      <c r="BX12" s="395">
        <v>0</v>
      </c>
      <c r="BY12" s="395">
        <v>0</v>
      </c>
      <c r="BZ12" s="395">
        <v>0</v>
      </c>
      <c r="CA12" s="395">
        <v>0</v>
      </c>
      <c r="CB12" s="395">
        <v>0</v>
      </c>
      <c r="CC12" s="395">
        <v>0</v>
      </c>
      <c r="CD12" s="395">
        <v>0</v>
      </c>
      <c r="CE12" s="395">
        <v>0</v>
      </c>
      <c r="CF12" s="395">
        <v>0</v>
      </c>
      <c r="CG12" s="396">
        <v>0</v>
      </c>
    </row>
    <row r="13" spans="1:85" x14ac:dyDescent="0.35">
      <c r="A13" s="531"/>
      <c r="B13" s="56" t="s">
        <v>847</v>
      </c>
      <c r="C13" s="530"/>
      <c r="D13" s="394">
        <v>0</v>
      </c>
      <c r="E13" s="394">
        <v>0</v>
      </c>
      <c r="F13" s="394">
        <v>0</v>
      </c>
      <c r="G13" s="394">
        <v>0</v>
      </c>
      <c r="H13" s="394">
        <v>0</v>
      </c>
      <c r="I13" s="394">
        <v>0</v>
      </c>
      <c r="J13" s="394">
        <v>0</v>
      </c>
      <c r="K13" s="394">
        <v>0</v>
      </c>
      <c r="L13" s="394">
        <v>0</v>
      </c>
      <c r="M13" s="394">
        <v>0</v>
      </c>
      <c r="N13" s="394">
        <v>0</v>
      </c>
      <c r="O13" s="394">
        <v>0</v>
      </c>
      <c r="P13" s="394">
        <v>0</v>
      </c>
      <c r="Q13" s="394">
        <v>0</v>
      </c>
      <c r="R13" s="394">
        <v>0</v>
      </c>
      <c r="S13" s="394">
        <v>0</v>
      </c>
      <c r="T13" s="394">
        <v>0</v>
      </c>
      <c r="U13" s="394">
        <v>0</v>
      </c>
      <c r="V13" s="394">
        <v>0</v>
      </c>
      <c r="W13" s="394">
        <v>0</v>
      </c>
      <c r="X13" s="394">
        <v>0</v>
      </c>
      <c r="Y13" s="394">
        <v>0</v>
      </c>
      <c r="Z13" s="394">
        <v>0</v>
      </c>
      <c r="AA13" s="394">
        <v>0</v>
      </c>
      <c r="AB13" s="394">
        <v>0</v>
      </c>
      <c r="AC13" s="394">
        <v>0</v>
      </c>
      <c r="AD13" s="394">
        <v>0</v>
      </c>
      <c r="AE13" s="394">
        <v>0</v>
      </c>
      <c r="AF13" s="394">
        <v>0</v>
      </c>
      <c r="AG13" s="394">
        <v>0</v>
      </c>
      <c r="AH13" s="394">
        <v>0</v>
      </c>
      <c r="AI13" s="394">
        <v>0</v>
      </c>
      <c r="AJ13" s="394">
        <v>0</v>
      </c>
      <c r="AK13" s="394">
        <v>0</v>
      </c>
      <c r="AL13" s="394">
        <v>0</v>
      </c>
      <c r="AM13" s="394">
        <v>0</v>
      </c>
      <c r="AN13" s="394">
        <v>0</v>
      </c>
      <c r="AO13" s="394">
        <v>0</v>
      </c>
      <c r="AP13" s="394">
        <v>0</v>
      </c>
      <c r="AQ13" s="394">
        <v>0</v>
      </c>
      <c r="AR13" s="394">
        <v>0</v>
      </c>
      <c r="AS13" s="394">
        <v>0</v>
      </c>
      <c r="AT13" s="394">
        <v>0</v>
      </c>
      <c r="AU13" s="394">
        <v>0</v>
      </c>
      <c r="AV13" s="394">
        <v>0</v>
      </c>
      <c r="AW13" s="394">
        <v>0</v>
      </c>
      <c r="AX13" s="394">
        <v>0</v>
      </c>
      <c r="AY13" s="394">
        <v>0</v>
      </c>
      <c r="AZ13" s="394">
        <v>0</v>
      </c>
      <c r="BA13" s="394">
        <v>0</v>
      </c>
      <c r="BB13" s="394">
        <v>0</v>
      </c>
      <c r="BC13" s="394">
        <v>0</v>
      </c>
      <c r="BD13" s="394">
        <v>0</v>
      </c>
      <c r="BE13" s="394">
        <v>0</v>
      </c>
      <c r="BF13" s="394">
        <v>0</v>
      </c>
      <c r="BG13" s="394">
        <v>0</v>
      </c>
      <c r="BH13" s="394">
        <v>0</v>
      </c>
      <c r="BI13" s="394">
        <v>0</v>
      </c>
      <c r="BJ13" s="394">
        <v>0</v>
      </c>
      <c r="BK13" s="394">
        <v>0</v>
      </c>
      <c r="BL13" s="394">
        <v>5.4657403293191589</v>
      </c>
      <c r="BM13" s="394">
        <v>6.0969998242253682</v>
      </c>
      <c r="BN13" s="394">
        <v>6.8956510417745456</v>
      </c>
      <c r="BO13" s="394">
        <v>6.7893805407546886</v>
      </c>
      <c r="BP13" s="394">
        <v>6.7126372311936491</v>
      </c>
      <c r="BQ13" s="394">
        <v>0</v>
      </c>
      <c r="BR13" s="394">
        <v>0</v>
      </c>
      <c r="BS13" s="394">
        <v>0</v>
      </c>
      <c r="BT13" s="394">
        <v>0</v>
      </c>
      <c r="BU13" s="394">
        <v>0</v>
      </c>
      <c r="BV13" s="394">
        <v>0</v>
      </c>
      <c r="BW13" s="394">
        <v>0</v>
      </c>
      <c r="BX13" s="395">
        <v>0</v>
      </c>
      <c r="BY13" s="395">
        <v>0</v>
      </c>
      <c r="BZ13" s="395">
        <v>0</v>
      </c>
      <c r="CA13" s="395">
        <v>0</v>
      </c>
      <c r="CB13" s="395">
        <v>0</v>
      </c>
      <c r="CC13" s="395">
        <v>0</v>
      </c>
      <c r="CD13" s="395">
        <v>0</v>
      </c>
      <c r="CE13" s="395">
        <v>0</v>
      </c>
      <c r="CF13" s="395">
        <v>0</v>
      </c>
      <c r="CG13" s="396">
        <v>0</v>
      </c>
    </row>
    <row r="14" spans="1:85" x14ac:dyDescent="0.35">
      <c r="A14" s="531"/>
      <c r="B14" s="56" t="s">
        <v>36</v>
      </c>
      <c r="C14" s="530"/>
      <c r="D14" s="394">
        <v>0</v>
      </c>
      <c r="E14" s="394">
        <v>0</v>
      </c>
      <c r="F14" s="394">
        <v>0</v>
      </c>
      <c r="G14" s="394">
        <v>0</v>
      </c>
      <c r="H14" s="394">
        <v>0</v>
      </c>
      <c r="I14" s="394">
        <v>0</v>
      </c>
      <c r="J14" s="394">
        <v>0</v>
      </c>
      <c r="K14" s="394">
        <v>0</v>
      </c>
      <c r="L14" s="394">
        <v>0</v>
      </c>
      <c r="M14" s="394">
        <v>0</v>
      </c>
      <c r="N14" s="394">
        <v>0</v>
      </c>
      <c r="O14" s="394">
        <v>0</v>
      </c>
      <c r="P14" s="394">
        <v>0</v>
      </c>
      <c r="Q14" s="394">
        <v>0</v>
      </c>
      <c r="R14" s="394">
        <v>0</v>
      </c>
      <c r="S14" s="394">
        <v>0</v>
      </c>
      <c r="T14" s="394">
        <v>0</v>
      </c>
      <c r="U14" s="394">
        <v>0</v>
      </c>
      <c r="V14" s="394">
        <v>0</v>
      </c>
      <c r="W14" s="394">
        <v>0</v>
      </c>
      <c r="X14" s="394">
        <v>0</v>
      </c>
      <c r="Y14" s="394">
        <v>0</v>
      </c>
      <c r="Z14" s="394">
        <v>0</v>
      </c>
      <c r="AA14" s="394">
        <v>0</v>
      </c>
      <c r="AB14" s="394">
        <v>0</v>
      </c>
      <c r="AC14" s="394">
        <v>0</v>
      </c>
      <c r="AD14" s="394">
        <v>0</v>
      </c>
      <c r="AE14" s="394">
        <v>0</v>
      </c>
      <c r="AF14" s="394">
        <v>0</v>
      </c>
      <c r="AG14" s="394">
        <v>0</v>
      </c>
      <c r="AH14" s="394">
        <v>0</v>
      </c>
      <c r="AI14" s="394">
        <v>0</v>
      </c>
      <c r="AJ14" s="394">
        <v>0</v>
      </c>
      <c r="AK14" s="394">
        <v>0</v>
      </c>
      <c r="AL14" s="394">
        <v>0</v>
      </c>
      <c r="AM14" s="394">
        <v>0</v>
      </c>
      <c r="AN14" s="394">
        <v>0</v>
      </c>
      <c r="AO14" s="394">
        <v>0</v>
      </c>
      <c r="AP14" s="394">
        <v>0</v>
      </c>
      <c r="AQ14" s="394">
        <v>0</v>
      </c>
      <c r="AR14" s="394">
        <v>0</v>
      </c>
      <c r="AS14" s="394">
        <v>0</v>
      </c>
      <c r="AT14" s="394">
        <v>0</v>
      </c>
      <c r="AU14" s="394">
        <v>0</v>
      </c>
      <c r="AV14" s="394">
        <v>0</v>
      </c>
      <c r="AW14" s="394">
        <v>0</v>
      </c>
      <c r="AX14" s="394">
        <v>0</v>
      </c>
      <c r="AY14" s="394">
        <v>0</v>
      </c>
      <c r="AZ14" s="394">
        <v>0</v>
      </c>
      <c r="BA14" s="394">
        <v>0</v>
      </c>
      <c r="BB14" s="394">
        <v>0</v>
      </c>
      <c r="BC14" s="394">
        <v>0</v>
      </c>
      <c r="BD14" s="394">
        <v>0</v>
      </c>
      <c r="BE14" s="394">
        <v>0</v>
      </c>
      <c r="BF14" s="394">
        <v>0</v>
      </c>
      <c r="BG14" s="394">
        <v>0</v>
      </c>
      <c r="BH14" s="394">
        <v>0</v>
      </c>
      <c r="BI14" s="394">
        <v>0</v>
      </c>
      <c r="BJ14" s="394">
        <v>0</v>
      </c>
      <c r="BK14" s="394">
        <v>0</v>
      </c>
      <c r="BL14" s="394">
        <v>311.10320714739561</v>
      </c>
      <c r="BM14" s="394">
        <v>322.0954267879905</v>
      </c>
      <c r="BN14" s="394">
        <v>328.73751436019393</v>
      </c>
      <c r="BO14" s="394">
        <v>321.81967597883261</v>
      </c>
      <c r="BP14" s="394">
        <v>330.48284130260879</v>
      </c>
      <c r="BQ14" s="394">
        <v>0</v>
      </c>
      <c r="BR14" s="394">
        <v>0</v>
      </c>
      <c r="BS14" s="394">
        <v>0</v>
      </c>
      <c r="BT14" s="394">
        <v>0</v>
      </c>
      <c r="BU14" s="394">
        <v>0</v>
      </c>
      <c r="BV14" s="394">
        <v>0</v>
      </c>
      <c r="BW14" s="394">
        <v>0</v>
      </c>
      <c r="BX14" s="395">
        <v>0</v>
      </c>
      <c r="BY14" s="395">
        <v>0</v>
      </c>
      <c r="BZ14" s="395">
        <v>0</v>
      </c>
      <c r="CA14" s="395">
        <v>0</v>
      </c>
      <c r="CB14" s="395">
        <v>0</v>
      </c>
      <c r="CC14" s="395">
        <v>0</v>
      </c>
      <c r="CD14" s="395">
        <v>0</v>
      </c>
      <c r="CE14" s="395">
        <v>0</v>
      </c>
      <c r="CF14" s="395">
        <v>0</v>
      </c>
      <c r="CG14" s="396">
        <v>0</v>
      </c>
    </row>
    <row r="15" spans="1:85" x14ac:dyDescent="0.35">
      <c r="A15" s="531"/>
      <c r="B15" s="56" t="s">
        <v>848</v>
      </c>
      <c r="C15" s="530"/>
      <c r="D15" s="394">
        <v>0</v>
      </c>
      <c r="E15" s="394">
        <v>0</v>
      </c>
      <c r="F15" s="394">
        <v>0</v>
      </c>
      <c r="G15" s="394">
        <v>0</v>
      </c>
      <c r="H15" s="394">
        <v>0</v>
      </c>
      <c r="I15" s="394">
        <v>0</v>
      </c>
      <c r="J15" s="394">
        <v>0</v>
      </c>
      <c r="K15" s="394">
        <v>0</v>
      </c>
      <c r="L15" s="394">
        <v>0</v>
      </c>
      <c r="M15" s="394">
        <v>0</v>
      </c>
      <c r="N15" s="394">
        <v>0</v>
      </c>
      <c r="O15" s="394">
        <v>0</v>
      </c>
      <c r="P15" s="394">
        <v>0</v>
      </c>
      <c r="Q15" s="394">
        <v>0</v>
      </c>
      <c r="R15" s="394">
        <v>0</v>
      </c>
      <c r="S15" s="394">
        <v>0</v>
      </c>
      <c r="T15" s="394">
        <v>0</v>
      </c>
      <c r="U15" s="394">
        <v>0</v>
      </c>
      <c r="V15" s="394">
        <v>0</v>
      </c>
      <c r="W15" s="394">
        <v>0</v>
      </c>
      <c r="X15" s="394">
        <v>0</v>
      </c>
      <c r="Y15" s="394">
        <v>0</v>
      </c>
      <c r="Z15" s="394">
        <v>0</v>
      </c>
      <c r="AA15" s="394">
        <v>0</v>
      </c>
      <c r="AB15" s="394">
        <v>0</v>
      </c>
      <c r="AC15" s="394">
        <v>0</v>
      </c>
      <c r="AD15" s="394">
        <v>0</v>
      </c>
      <c r="AE15" s="394">
        <v>0</v>
      </c>
      <c r="AF15" s="394">
        <v>0</v>
      </c>
      <c r="AG15" s="394">
        <v>0</v>
      </c>
      <c r="AH15" s="394">
        <v>0</v>
      </c>
      <c r="AI15" s="394">
        <v>0</v>
      </c>
      <c r="AJ15" s="394">
        <v>0</v>
      </c>
      <c r="AK15" s="394">
        <v>0</v>
      </c>
      <c r="AL15" s="394">
        <v>0</v>
      </c>
      <c r="AM15" s="394">
        <v>0</v>
      </c>
      <c r="AN15" s="394">
        <v>0</v>
      </c>
      <c r="AO15" s="394">
        <v>0</v>
      </c>
      <c r="AP15" s="394">
        <v>0</v>
      </c>
      <c r="AQ15" s="394">
        <v>0</v>
      </c>
      <c r="AR15" s="394">
        <v>0</v>
      </c>
      <c r="AS15" s="394">
        <v>0</v>
      </c>
      <c r="AT15" s="394">
        <v>0</v>
      </c>
      <c r="AU15" s="394">
        <v>0</v>
      </c>
      <c r="AV15" s="394">
        <v>0</v>
      </c>
      <c r="AW15" s="394">
        <v>0</v>
      </c>
      <c r="AX15" s="394">
        <v>0</v>
      </c>
      <c r="AY15" s="394">
        <v>0</v>
      </c>
      <c r="AZ15" s="394">
        <v>0</v>
      </c>
      <c r="BA15" s="394">
        <v>0</v>
      </c>
      <c r="BB15" s="394">
        <v>0</v>
      </c>
      <c r="BC15" s="394">
        <v>0</v>
      </c>
      <c r="BD15" s="394">
        <v>0</v>
      </c>
      <c r="BE15" s="394">
        <v>0</v>
      </c>
      <c r="BF15" s="394">
        <v>0</v>
      </c>
      <c r="BG15" s="394">
        <v>0</v>
      </c>
      <c r="BH15" s="394">
        <v>0</v>
      </c>
      <c r="BI15" s="394">
        <v>0</v>
      </c>
      <c r="BJ15" s="394">
        <v>0</v>
      </c>
      <c r="BK15" s="394">
        <v>0</v>
      </c>
      <c r="BL15" s="394">
        <v>202.19597112502819</v>
      </c>
      <c r="BM15" s="394">
        <v>298.50971591364902</v>
      </c>
      <c r="BN15" s="394">
        <v>408.00421011928688</v>
      </c>
      <c r="BO15" s="394">
        <v>472.31268500113845</v>
      </c>
      <c r="BP15" s="394">
        <v>527.80568466400962</v>
      </c>
      <c r="BQ15" s="394">
        <v>0</v>
      </c>
      <c r="BR15" s="394">
        <v>0</v>
      </c>
      <c r="BS15" s="394">
        <v>0</v>
      </c>
      <c r="BT15" s="394">
        <v>0</v>
      </c>
      <c r="BU15" s="394">
        <v>0</v>
      </c>
      <c r="BV15" s="394">
        <v>0</v>
      </c>
      <c r="BW15" s="394">
        <v>0</v>
      </c>
      <c r="BX15" s="395">
        <v>0</v>
      </c>
      <c r="BY15" s="395">
        <v>0</v>
      </c>
      <c r="BZ15" s="395">
        <v>0</v>
      </c>
      <c r="CA15" s="395">
        <v>0</v>
      </c>
      <c r="CB15" s="395">
        <v>0</v>
      </c>
      <c r="CC15" s="395">
        <v>0</v>
      </c>
      <c r="CD15" s="395">
        <v>0</v>
      </c>
      <c r="CE15" s="395">
        <v>0</v>
      </c>
      <c r="CF15" s="395">
        <v>0</v>
      </c>
      <c r="CG15" s="396">
        <v>0</v>
      </c>
    </row>
    <row r="16" spans="1:85" ht="26.25" customHeight="1" x14ac:dyDescent="0.35">
      <c r="A16" s="531"/>
      <c r="B16" s="56" t="s">
        <v>849</v>
      </c>
      <c r="C16" s="36"/>
      <c r="D16" s="394">
        <f t="shared" ref="D16:BO16" si="1">D19</f>
        <v>0</v>
      </c>
      <c r="E16" s="394">
        <f t="shared" si="1"/>
        <v>0</v>
      </c>
      <c r="F16" s="394">
        <f t="shared" si="1"/>
        <v>0</v>
      </c>
      <c r="G16" s="394">
        <f t="shared" si="1"/>
        <v>0</v>
      </c>
      <c r="H16" s="394">
        <f t="shared" si="1"/>
        <v>0</v>
      </c>
      <c r="I16" s="394">
        <f t="shared" si="1"/>
        <v>0</v>
      </c>
      <c r="J16" s="394">
        <f t="shared" si="1"/>
        <v>0</v>
      </c>
      <c r="K16" s="394">
        <f t="shared" si="1"/>
        <v>0</v>
      </c>
      <c r="L16" s="394">
        <f t="shared" si="1"/>
        <v>0</v>
      </c>
      <c r="M16" s="394">
        <f t="shared" si="1"/>
        <v>0</v>
      </c>
      <c r="N16" s="394">
        <f t="shared" si="1"/>
        <v>0</v>
      </c>
      <c r="O16" s="394">
        <f t="shared" si="1"/>
        <v>0</v>
      </c>
      <c r="P16" s="394">
        <f t="shared" si="1"/>
        <v>0</v>
      </c>
      <c r="Q16" s="394">
        <f t="shared" si="1"/>
        <v>0</v>
      </c>
      <c r="R16" s="394">
        <f t="shared" si="1"/>
        <v>0</v>
      </c>
      <c r="S16" s="394">
        <f t="shared" si="1"/>
        <v>0</v>
      </c>
      <c r="T16" s="394">
        <f t="shared" si="1"/>
        <v>0</v>
      </c>
      <c r="U16" s="394">
        <f t="shared" si="1"/>
        <v>0</v>
      </c>
      <c r="V16" s="394">
        <f t="shared" si="1"/>
        <v>0</v>
      </c>
      <c r="W16" s="394">
        <f t="shared" si="1"/>
        <v>0</v>
      </c>
      <c r="X16" s="394">
        <f t="shared" si="1"/>
        <v>0</v>
      </c>
      <c r="Y16" s="394">
        <f t="shared" si="1"/>
        <v>0</v>
      </c>
      <c r="Z16" s="394">
        <f t="shared" si="1"/>
        <v>0</v>
      </c>
      <c r="AA16" s="394">
        <f t="shared" si="1"/>
        <v>0</v>
      </c>
      <c r="AB16" s="394">
        <f t="shared" si="1"/>
        <v>0</v>
      </c>
      <c r="AC16" s="394">
        <f t="shared" si="1"/>
        <v>0</v>
      </c>
      <c r="AD16" s="394">
        <f t="shared" si="1"/>
        <v>0</v>
      </c>
      <c r="AE16" s="394">
        <f t="shared" si="1"/>
        <v>0</v>
      </c>
      <c r="AF16" s="394">
        <f t="shared" si="1"/>
        <v>0</v>
      </c>
      <c r="AG16" s="394">
        <f t="shared" si="1"/>
        <v>0</v>
      </c>
      <c r="AH16" s="394">
        <f t="shared" si="1"/>
        <v>189.0604099893182</v>
      </c>
      <c r="AI16" s="394">
        <f t="shared" si="1"/>
        <v>217.24186395918002</v>
      </c>
      <c r="AJ16" s="394">
        <f t="shared" si="1"/>
        <v>291.64676658977385</v>
      </c>
      <c r="AK16" s="394">
        <f t="shared" si="1"/>
        <v>435.79447132057123</v>
      </c>
      <c r="AL16" s="394">
        <f t="shared" si="1"/>
        <v>531.64070822038082</v>
      </c>
      <c r="AM16" s="394">
        <f t="shared" si="1"/>
        <v>599.91337522552976</v>
      </c>
      <c r="AN16" s="394">
        <f t="shared" si="1"/>
        <v>667.59777746960162</v>
      </c>
      <c r="AO16" s="394">
        <f t="shared" si="1"/>
        <v>730.54411349699535</v>
      </c>
      <c r="AP16" s="394">
        <f t="shared" si="1"/>
        <v>805.60849456809274</v>
      </c>
      <c r="AQ16" s="394">
        <f t="shared" si="1"/>
        <v>838.18835992187337</v>
      </c>
      <c r="AR16" s="394">
        <f t="shared" si="1"/>
        <v>760.26900000000001</v>
      </c>
      <c r="AS16" s="394">
        <f t="shared" si="1"/>
        <v>936.29321192193368</v>
      </c>
      <c r="AT16" s="394">
        <f t="shared" si="1"/>
        <v>1162.117</v>
      </c>
      <c r="AU16" s="394">
        <f t="shared" si="1"/>
        <v>670.327</v>
      </c>
      <c r="AV16" s="394">
        <f t="shared" si="1"/>
        <v>724.20100000000002</v>
      </c>
      <c r="AW16" s="394">
        <f t="shared" si="1"/>
        <v>941.47799999999995</v>
      </c>
      <c r="AX16" s="394">
        <f t="shared" si="1"/>
        <v>973.24916299999973</v>
      </c>
      <c r="AY16" s="394">
        <f t="shared" si="1"/>
        <v>991.50290500000006</v>
      </c>
      <c r="AZ16" s="394">
        <f t="shared" si="1"/>
        <v>1035.1050220000002</v>
      </c>
      <c r="BA16" s="394">
        <f t="shared" si="1"/>
        <v>1079.5440269999999</v>
      </c>
      <c r="BB16" s="394">
        <f t="shared" si="1"/>
        <v>1124.7226409999994</v>
      </c>
      <c r="BC16" s="394">
        <f t="shared" si="1"/>
        <v>1163.735510948489</v>
      </c>
      <c r="BD16" s="394">
        <f t="shared" si="1"/>
        <v>1229.3620240181656</v>
      </c>
      <c r="BE16" s="394">
        <f t="shared" si="1"/>
        <v>1349.4457237699216</v>
      </c>
      <c r="BF16" s="394">
        <f t="shared" si="1"/>
        <v>1430.8457317625675</v>
      </c>
      <c r="BG16" s="394">
        <f t="shared" si="1"/>
        <v>1612.517104499429</v>
      </c>
      <c r="BH16" s="394">
        <f t="shared" si="1"/>
        <v>1828.5273484448542</v>
      </c>
      <c r="BI16" s="394">
        <f t="shared" si="1"/>
        <v>1843.2959341159444</v>
      </c>
      <c r="BJ16" s="394">
        <f t="shared" si="1"/>
        <v>2003.9939900362206</v>
      </c>
      <c r="BK16" s="394">
        <f t="shared" si="1"/>
        <v>2046.6136160962108</v>
      </c>
      <c r="BL16" s="394">
        <f t="shared" si="1"/>
        <v>2162.8252108384918</v>
      </c>
      <c r="BM16" s="394">
        <f t="shared" si="1"/>
        <v>2239.7459853678515</v>
      </c>
      <c r="BN16" s="394">
        <f t="shared" si="1"/>
        <v>2273.0145576027198</v>
      </c>
      <c r="BO16" s="394">
        <f t="shared" si="1"/>
        <v>2227.1295013956719</v>
      </c>
      <c r="BP16" s="394">
        <f t="shared" ref="BP16:CG16" si="2">BP19</f>
        <v>2136.5856605519407</v>
      </c>
      <c r="BQ16" s="394">
        <f t="shared" si="2"/>
        <v>0</v>
      </c>
      <c r="BR16" s="394">
        <f t="shared" si="2"/>
        <v>0</v>
      </c>
      <c r="BS16" s="394">
        <f t="shared" si="2"/>
        <v>0</v>
      </c>
      <c r="BT16" s="394">
        <f t="shared" si="2"/>
        <v>0</v>
      </c>
      <c r="BU16" s="394">
        <f t="shared" si="2"/>
        <v>0</v>
      </c>
      <c r="BV16" s="394">
        <f t="shared" si="2"/>
        <v>0</v>
      </c>
      <c r="BW16" s="394">
        <f t="shared" si="2"/>
        <v>0</v>
      </c>
      <c r="BX16" s="394">
        <f t="shared" si="2"/>
        <v>0</v>
      </c>
      <c r="BY16" s="394">
        <f t="shared" si="2"/>
        <v>0</v>
      </c>
      <c r="BZ16" s="394">
        <f t="shared" si="2"/>
        <v>0</v>
      </c>
      <c r="CA16" s="394">
        <f t="shared" si="2"/>
        <v>0</v>
      </c>
      <c r="CB16" s="394">
        <f t="shared" si="2"/>
        <v>0</v>
      </c>
      <c r="CC16" s="394">
        <f t="shared" si="2"/>
        <v>0</v>
      </c>
      <c r="CD16" s="394">
        <f t="shared" si="2"/>
        <v>0</v>
      </c>
      <c r="CE16" s="394">
        <f t="shared" si="2"/>
        <v>0</v>
      </c>
      <c r="CF16" s="394">
        <f t="shared" si="2"/>
        <v>0</v>
      </c>
      <c r="CG16" s="396">
        <f t="shared" si="2"/>
        <v>0</v>
      </c>
    </row>
    <row r="17" spans="1:85" x14ac:dyDescent="0.35">
      <c r="A17" s="531"/>
      <c r="B17" s="56" t="s">
        <v>850</v>
      </c>
      <c r="C17" s="36"/>
      <c r="D17" s="394">
        <f t="shared" ref="D17:BO17" si="3">SUM(D20:D23)</f>
        <v>0</v>
      </c>
      <c r="E17" s="394">
        <f t="shared" si="3"/>
        <v>0</v>
      </c>
      <c r="F17" s="394">
        <f t="shared" si="3"/>
        <v>0</v>
      </c>
      <c r="G17" s="394">
        <f t="shared" si="3"/>
        <v>0</v>
      </c>
      <c r="H17" s="394">
        <f t="shared" si="3"/>
        <v>0</v>
      </c>
      <c r="I17" s="394">
        <f t="shared" si="3"/>
        <v>0</v>
      </c>
      <c r="J17" s="394">
        <f t="shared" si="3"/>
        <v>0</v>
      </c>
      <c r="K17" s="394">
        <f t="shared" si="3"/>
        <v>0</v>
      </c>
      <c r="L17" s="394">
        <f t="shared" si="3"/>
        <v>0</v>
      </c>
      <c r="M17" s="394">
        <f t="shared" si="3"/>
        <v>0</v>
      </c>
      <c r="N17" s="394">
        <f t="shared" si="3"/>
        <v>0</v>
      </c>
      <c r="O17" s="394">
        <f t="shared" si="3"/>
        <v>0</v>
      </c>
      <c r="P17" s="394">
        <f t="shared" si="3"/>
        <v>0</v>
      </c>
      <c r="Q17" s="394">
        <f t="shared" si="3"/>
        <v>0</v>
      </c>
      <c r="R17" s="394">
        <f t="shared" si="3"/>
        <v>0</v>
      </c>
      <c r="S17" s="394">
        <f t="shared" si="3"/>
        <v>0</v>
      </c>
      <c r="T17" s="394">
        <f t="shared" si="3"/>
        <v>0</v>
      </c>
      <c r="U17" s="394">
        <f t="shared" si="3"/>
        <v>0</v>
      </c>
      <c r="V17" s="394">
        <f t="shared" si="3"/>
        <v>0</v>
      </c>
      <c r="W17" s="394">
        <f t="shared" si="3"/>
        <v>0</v>
      </c>
      <c r="X17" s="394">
        <f t="shared" si="3"/>
        <v>0</v>
      </c>
      <c r="Y17" s="394">
        <f t="shared" si="3"/>
        <v>0</v>
      </c>
      <c r="Z17" s="394">
        <f t="shared" si="3"/>
        <v>0</v>
      </c>
      <c r="AA17" s="394">
        <f t="shared" si="3"/>
        <v>0</v>
      </c>
      <c r="AB17" s="394">
        <f t="shared" si="3"/>
        <v>0</v>
      </c>
      <c r="AC17" s="394">
        <f t="shared" si="3"/>
        <v>0</v>
      </c>
      <c r="AD17" s="394">
        <f t="shared" si="3"/>
        <v>0</v>
      </c>
      <c r="AE17" s="394">
        <f t="shared" si="3"/>
        <v>0</v>
      </c>
      <c r="AF17" s="394">
        <f t="shared" si="3"/>
        <v>0</v>
      </c>
      <c r="AG17" s="394">
        <f t="shared" si="3"/>
        <v>0</v>
      </c>
      <c r="AH17" s="394">
        <f t="shared" si="3"/>
        <v>196.93959001068183</v>
      </c>
      <c r="AI17" s="394">
        <f t="shared" si="3"/>
        <v>227.75813604082006</v>
      </c>
      <c r="AJ17" s="394">
        <f t="shared" si="3"/>
        <v>307.35323341022615</v>
      </c>
      <c r="AK17" s="394">
        <f t="shared" si="3"/>
        <v>454.80552867942873</v>
      </c>
      <c r="AL17" s="394">
        <f t="shared" si="3"/>
        <v>551.35929177961918</v>
      </c>
      <c r="AM17" s="394">
        <f t="shared" si="3"/>
        <v>618.08662477447024</v>
      </c>
      <c r="AN17" s="394">
        <f t="shared" si="3"/>
        <v>686.40222253039815</v>
      </c>
      <c r="AO17" s="394">
        <f t="shared" si="3"/>
        <v>748.45588650300476</v>
      </c>
      <c r="AP17" s="394">
        <f t="shared" si="3"/>
        <v>829.39150543190704</v>
      </c>
      <c r="AQ17" s="394">
        <f t="shared" si="3"/>
        <v>862.81164007812663</v>
      </c>
      <c r="AR17" s="394">
        <f t="shared" si="3"/>
        <v>604.86500000000012</v>
      </c>
      <c r="AS17" s="394">
        <f t="shared" si="3"/>
        <v>763.36878807806625</v>
      </c>
      <c r="AT17" s="394">
        <f t="shared" si="3"/>
        <v>960.69299999999987</v>
      </c>
      <c r="AU17" s="394">
        <f t="shared" si="3"/>
        <v>733.84</v>
      </c>
      <c r="AV17" s="394">
        <f t="shared" si="3"/>
        <v>968.37500000000023</v>
      </c>
      <c r="AW17" s="394">
        <f t="shared" si="3"/>
        <v>998.42199999999991</v>
      </c>
      <c r="AX17" s="394">
        <f t="shared" si="3"/>
        <v>1103.9621309999998</v>
      </c>
      <c r="AY17" s="394">
        <f t="shared" si="3"/>
        <v>1197.1680269999999</v>
      </c>
      <c r="AZ17" s="394">
        <f t="shared" si="3"/>
        <v>1275.5067700000002</v>
      </c>
      <c r="BA17" s="394">
        <f t="shared" si="3"/>
        <v>1315.1345980000001</v>
      </c>
      <c r="BB17" s="394">
        <f t="shared" si="3"/>
        <v>1327.6819739999989</v>
      </c>
      <c r="BC17" s="394">
        <f t="shared" si="3"/>
        <v>1347.1518148446023</v>
      </c>
      <c r="BD17" s="394">
        <f t="shared" si="3"/>
        <v>1345.1564549999996</v>
      </c>
      <c r="BE17" s="394">
        <f t="shared" si="3"/>
        <v>1336.3771304102056</v>
      </c>
      <c r="BF17" s="394">
        <f t="shared" si="3"/>
        <v>1403.0935666124119</v>
      </c>
      <c r="BG17" s="394">
        <f t="shared" si="3"/>
        <v>1613.6138907605705</v>
      </c>
      <c r="BH17" s="394">
        <f t="shared" si="3"/>
        <v>1728.4576144734931</v>
      </c>
      <c r="BI17" s="394">
        <f t="shared" si="3"/>
        <v>1930.7936408840555</v>
      </c>
      <c r="BJ17" s="394">
        <f t="shared" si="3"/>
        <v>1937.0327149637794</v>
      </c>
      <c r="BK17" s="394">
        <f t="shared" si="3"/>
        <v>1980.0739629037898</v>
      </c>
      <c r="BL17" s="394">
        <f t="shared" si="3"/>
        <v>2071.6184511615079</v>
      </c>
      <c r="BM17" s="394">
        <f t="shared" si="3"/>
        <v>2457.9322396321481</v>
      </c>
      <c r="BN17" s="394">
        <f t="shared" si="3"/>
        <v>2651.7587673972803</v>
      </c>
      <c r="BO17" s="394">
        <f t="shared" si="3"/>
        <v>2691.2493936043297</v>
      </c>
      <c r="BP17" s="394">
        <f t="shared" ref="BP17:CG17" si="4">SUM(BP20:BP23)</f>
        <v>2775.3624294480583</v>
      </c>
      <c r="BQ17" s="394">
        <f t="shared" si="4"/>
        <v>0</v>
      </c>
      <c r="BR17" s="394">
        <f t="shared" si="4"/>
        <v>0</v>
      </c>
      <c r="BS17" s="394">
        <f t="shared" si="4"/>
        <v>0</v>
      </c>
      <c r="BT17" s="394">
        <f t="shared" si="4"/>
        <v>0</v>
      </c>
      <c r="BU17" s="394">
        <f t="shared" si="4"/>
        <v>0</v>
      </c>
      <c r="BV17" s="394">
        <f t="shared" si="4"/>
        <v>0</v>
      </c>
      <c r="BW17" s="394">
        <f t="shared" si="4"/>
        <v>0</v>
      </c>
      <c r="BX17" s="394">
        <f t="shared" si="4"/>
        <v>0</v>
      </c>
      <c r="BY17" s="394">
        <f t="shared" si="4"/>
        <v>0</v>
      </c>
      <c r="BZ17" s="394">
        <f t="shared" si="4"/>
        <v>0</v>
      </c>
      <c r="CA17" s="394">
        <f t="shared" si="4"/>
        <v>0</v>
      </c>
      <c r="CB17" s="394">
        <f t="shared" si="4"/>
        <v>0</v>
      </c>
      <c r="CC17" s="394">
        <f t="shared" si="4"/>
        <v>0</v>
      </c>
      <c r="CD17" s="394">
        <f t="shared" si="4"/>
        <v>0</v>
      </c>
      <c r="CE17" s="394">
        <f t="shared" si="4"/>
        <v>0</v>
      </c>
      <c r="CF17" s="394">
        <f t="shared" si="4"/>
        <v>0</v>
      </c>
      <c r="CG17" s="396">
        <f t="shared" si="4"/>
        <v>0</v>
      </c>
    </row>
    <row r="18" spans="1:85" ht="26.25" customHeight="1" x14ac:dyDescent="0.35">
      <c r="A18" s="58"/>
      <c r="B18" s="36" t="s">
        <v>851</v>
      </c>
      <c r="C18" s="530"/>
      <c r="D18" s="394"/>
      <c r="E18" s="394"/>
      <c r="F18" s="394"/>
      <c r="G18" s="394"/>
      <c r="H18" s="394"/>
      <c r="I18" s="394"/>
      <c r="J18" s="394"/>
      <c r="K18" s="394"/>
      <c r="L18" s="394"/>
      <c r="M18" s="394"/>
      <c r="N18" s="394"/>
      <c r="O18" s="394"/>
      <c r="P18" s="394"/>
      <c r="Q18" s="394"/>
      <c r="R18" s="394"/>
      <c r="S18" s="394"/>
      <c r="T18" s="394"/>
      <c r="U18" s="394"/>
      <c r="V18" s="394"/>
      <c r="W18" s="394"/>
      <c r="X18" s="394"/>
      <c r="Y18" s="394"/>
      <c r="Z18" s="394"/>
      <c r="AA18" s="394"/>
      <c r="AB18" s="394"/>
      <c r="AC18" s="394"/>
      <c r="AD18" s="394"/>
      <c r="AE18" s="394"/>
      <c r="AF18" s="394"/>
      <c r="AG18" s="394"/>
      <c r="AH18" s="394"/>
      <c r="AI18" s="394"/>
      <c r="AJ18" s="394"/>
      <c r="AK18" s="394"/>
      <c r="AL18" s="394"/>
      <c r="AM18" s="394"/>
      <c r="AN18" s="394"/>
      <c r="AO18" s="394"/>
      <c r="AP18" s="394"/>
      <c r="AQ18" s="394"/>
      <c r="AR18" s="394"/>
      <c r="AS18" s="394"/>
      <c r="AT18" s="394"/>
      <c r="AU18" s="394"/>
      <c r="AV18" s="394"/>
      <c r="AW18" s="394"/>
      <c r="AX18" s="394"/>
      <c r="AY18" s="394"/>
      <c r="AZ18" s="394"/>
      <c r="BA18" s="394"/>
      <c r="BB18" s="394"/>
      <c r="BC18" s="394"/>
      <c r="BD18" s="394"/>
      <c r="BE18" s="394"/>
      <c r="BF18" s="394"/>
      <c r="BG18" s="394"/>
      <c r="BH18" s="394"/>
      <c r="BI18" s="394"/>
      <c r="BJ18" s="394"/>
      <c r="BK18" s="394"/>
      <c r="BL18" s="394"/>
      <c r="BM18" s="394"/>
      <c r="BN18" s="394"/>
      <c r="BO18" s="394"/>
      <c r="BP18" s="394"/>
      <c r="BQ18" s="394"/>
      <c r="BR18" s="394"/>
      <c r="BS18" s="394"/>
      <c r="BT18" s="394"/>
      <c r="BU18" s="394"/>
      <c r="BV18" s="394"/>
      <c r="BW18" s="394"/>
      <c r="BX18" s="395"/>
      <c r="BY18" s="395"/>
      <c r="BZ18" s="395"/>
      <c r="CA18" s="395"/>
      <c r="CB18" s="395"/>
      <c r="CC18" s="395"/>
      <c r="CD18" s="395"/>
      <c r="CE18" s="395"/>
      <c r="CF18" s="395"/>
      <c r="CG18" s="396"/>
    </row>
    <row r="19" spans="1:85" x14ac:dyDescent="0.35">
      <c r="A19" s="531"/>
      <c r="B19" s="56" t="s">
        <v>852</v>
      </c>
      <c r="C19" s="530"/>
      <c r="D19" s="394">
        <v>0</v>
      </c>
      <c r="E19" s="394">
        <v>0</v>
      </c>
      <c r="F19" s="394">
        <v>0</v>
      </c>
      <c r="G19" s="394">
        <v>0</v>
      </c>
      <c r="H19" s="394">
        <v>0</v>
      </c>
      <c r="I19" s="394">
        <v>0</v>
      </c>
      <c r="J19" s="394">
        <v>0</v>
      </c>
      <c r="K19" s="394">
        <v>0</v>
      </c>
      <c r="L19" s="394">
        <v>0</v>
      </c>
      <c r="M19" s="394">
        <v>0</v>
      </c>
      <c r="N19" s="394">
        <v>0</v>
      </c>
      <c r="O19" s="394">
        <v>0</v>
      </c>
      <c r="P19" s="394">
        <v>0</v>
      </c>
      <c r="Q19" s="394">
        <v>0</v>
      </c>
      <c r="R19" s="394">
        <v>0</v>
      </c>
      <c r="S19" s="394">
        <v>0</v>
      </c>
      <c r="T19" s="394">
        <v>0</v>
      </c>
      <c r="U19" s="394">
        <v>0</v>
      </c>
      <c r="V19" s="394">
        <v>0</v>
      </c>
      <c r="W19" s="394">
        <v>0</v>
      </c>
      <c r="X19" s="394">
        <v>0</v>
      </c>
      <c r="Y19" s="394">
        <v>0</v>
      </c>
      <c r="Z19" s="394">
        <v>0</v>
      </c>
      <c r="AA19" s="394">
        <v>0</v>
      </c>
      <c r="AB19" s="394">
        <v>0</v>
      </c>
      <c r="AC19" s="394">
        <v>0</v>
      </c>
      <c r="AD19" s="394">
        <v>0</v>
      </c>
      <c r="AE19" s="394">
        <v>0</v>
      </c>
      <c r="AF19" s="394">
        <v>0</v>
      </c>
      <c r="AG19" s="394">
        <v>0</v>
      </c>
      <c r="AH19" s="394">
        <v>189.0604099893182</v>
      </c>
      <c r="AI19" s="394">
        <v>217.24186395918002</v>
      </c>
      <c r="AJ19" s="394">
        <v>291.64676658977385</v>
      </c>
      <c r="AK19" s="394">
        <v>435.79447132057123</v>
      </c>
      <c r="AL19" s="394">
        <v>531.64070822038082</v>
      </c>
      <c r="AM19" s="394">
        <v>599.91337522552976</v>
      </c>
      <c r="AN19" s="394">
        <v>667.59777746960162</v>
      </c>
      <c r="AO19" s="394">
        <v>730.54411349699535</v>
      </c>
      <c r="AP19" s="394">
        <v>805.60849456809274</v>
      </c>
      <c r="AQ19" s="394">
        <v>838.18835992187337</v>
      </c>
      <c r="AR19" s="394">
        <v>760.26900000000001</v>
      </c>
      <c r="AS19" s="394">
        <v>936.29321192193368</v>
      </c>
      <c r="AT19" s="394">
        <v>1162.117</v>
      </c>
      <c r="AU19" s="394">
        <v>670.327</v>
      </c>
      <c r="AV19" s="394">
        <v>724.20100000000002</v>
      </c>
      <c r="AW19" s="394">
        <v>941.47799999999995</v>
      </c>
      <c r="AX19" s="394">
        <v>973.24916299999973</v>
      </c>
      <c r="AY19" s="394">
        <v>991.50290500000006</v>
      </c>
      <c r="AZ19" s="394">
        <v>1035.1050220000002</v>
      </c>
      <c r="BA19" s="394">
        <v>1079.5440269999999</v>
      </c>
      <c r="BB19" s="394">
        <v>1124.7226409999994</v>
      </c>
      <c r="BC19" s="394">
        <v>1163.735510948489</v>
      </c>
      <c r="BD19" s="394">
        <v>1229.3620240181656</v>
      </c>
      <c r="BE19" s="394">
        <v>1349.4457237699216</v>
      </c>
      <c r="BF19" s="394">
        <v>1430.8457317625675</v>
      </c>
      <c r="BG19" s="394">
        <v>1612.517104499429</v>
      </c>
      <c r="BH19" s="394">
        <v>1828.5273484448542</v>
      </c>
      <c r="BI19" s="394">
        <v>1843.2959341159444</v>
      </c>
      <c r="BJ19" s="394">
        <v>2003.9939900362206</v>
      </c>
      <c r="BK19" s="394">
        <v>2046.6136160962108</v>
      </c>
      <c r="BL19" s="394">
        <v>2162.8252108384918</v>
      </c>
      <c r="BM19" s="394">
        <v>2239.7459853678515</v>
      </c>
      <c r="BN19" s="394">
        <v>2273.0145576027198</v>
      </c>
      <c r="BO19" s="394">
        <v>2227.1295013956719</v>
      </c>
      <c r="BP19" s="394">
        <v>2136.5856605519407</v>
      </c>
      <c r="BQ19" s="394">
        <v>0</v>
      </c>
      <c r="BR19" s="394">
        <v>0</v>
      </c>
      <c r="BS19" s="394">
        <v>0</v>
      </c>
      <c r="BT19" s="394">
        <v>0</v>
      </c>
      <c r="BU19" s="394">
        <v>0</v>
      </c>
      <c r="BV19" s="394">
        <v>0</v>
      </c>
      <c r="BW19" s="394">
        <v>0</v>
      </c>
      <c r="BX19" s="395">
        <v>0</v>
      </c>
      <c r="BY19" s="395">
        <v>0</v>
      </c>
      <c r="BZ19" s="395">
        <v>0</v>
      </c>
      <c r="CA19" s="395">
        <v>0</v>
      </c>
      <c r="CB19" s="395">
        <v>0</v>
      </c>
      <c r="CC19" s="395">
        <v>0</v>
      </c>
      <c r="CD19" s="395">
        <v>0</v>
      </c>
      <c r="CE19" s="395">
        <v>0</v>
      </c>
      <c r="CF19" s="395">
        <v>0</v>
      </c>
      <c r="CG19" s="396">
        <v>0</v>
      </c>
    </row>
    <row r="20" spans="1:85" x14ac:dyDescent="0.35">
      <c r="A20" s="531"/>
      <c r="B20" s="56" t="s">
        <v>853</v>
      </c>
      <c r="C20" s="530"/>
      <c r="D20" s="394">
        <v>0</v>
      </c>
      <c r="E20" s="394">
        <v>0</v>
      </c>
      <c r="F20" s="394">
        <v>0</v>
      </c>
      <c r="G20" s="394">
        <v>0</v>
      </c>
      <c r="H20" s="394">
        <v>0</v>
      </c>
      <c r="I20" s="394">
        <v>0</v>
      </c>
      <c r="J20" s="394">
        <v>0</v>
      </c>
      <c r="K20" s="394">
        <v>0</v>
      </c>
      <c r="L20" s="394">
        <v>0</v>
      </c>
      <c r="M20" s="394">
        <v>0</v>
      </c>
      <c r="N20" s="394">
        <v>0</v>
      </c>
      <c r="O20" s="394">
        <v>0</v>
      </c>
      <c r="P20" s="394">
        <v>0</v>
      </c>
      <c r="Q20" s="394">
        <v>0</v>
      </c>
      <c r="R20" s="394">
        <v>0</v>
      </c>
      <c r="S20" s="394">
        <v>0</v>
      </c>
      <c r="T20" s="394">
        <v>0</v>
      </c>
      <c r="U20" s="394">
        <v>0</v>
      </c>
      <c r="V20" s="394">
        <v>0</v>
      </c>
      <c r="W20" s="394">
        <v>0</v>
      </c>
      <c r="X20" s="394">
        <v>0</v>
      </c>
      <c r="Y20" s="394">
        <v>0</v>
      </c>
      <c r="Z20" s="394">
        <v>0</v>
      </c>
      <c r="AA20" s="394">
        <v>0</v>
      </c>
      <c r="AB20" s="394">
        <v>0</v>
      </c>
      <c r="AC20" s="394">
        <v>0</v>
      </c>
      <c r="AD20" s="394">
        <v>0</v>
      </c>
      <c r="AE20" s="394">
        <v>0</v>
      </c>
      <c r="AF20" s="394">
        <v>0</v>
      </c>
      <c r="AG20" s="394">
        <v>0</v>
      </c>
      <c r="AH20" s="394">
        <v>27.502827272667155</v>
      </c>
      <c r="AI20" s="394">
        <v>31.585852043726426</v>
      </c>
      <c r="AJ20" s="394">
        <v>42.384582121077884</v>
      </c>
      <c r="AK20" s="394">
        <v>63.213077234706887</v>
      </c>
      <c r="AL20" s="394">
        <v>76.776376134597115</v>
      </c>
      <c r="AM20" s="394">
        <v>86.294927523123278</v>
      </c>
      <c r="AN20" s="394">
        <v>96.19980924653629</v>
      </c>
      <c r="AO20" s="394">
        <v>104.64116166965778</v>
      </c>
      <c r="AP20" s="394">
        <v>116.03413200590694</v>
      </c>
      <c r="AQ20" s="394">
        <v>120.6229520803748</v>
      </c>
      <c r="AR20" s="394">
        <v>83.058999999999997</v>
      </c>
      <c r="AS20" s="394">
        <v>114.8284154022263</v>
      </c>
      <c r="AT20" s="394">
        <v>166.71700000000001</v>
      </c>
      <c r="AU20" s="394">
        <v>112.279</v>
      </c>
      <c r="AV20" s="394">
        <v>146.14699999999999</v>
      </c>
      <c r="AW20" s="394">
        <v>188.857</v>
      </c>
      <c r="AX20" s="394">
        <v>237.89668399999994</v>
      </c>
      <c r="AY20" s="394">
        <v>279.43384600000002</v>
      </c>
      <c r="AZ20" s="394">
        <v>318.77796300000006</v>
      </c>
      <c r="BA20" s="394">
        <v>366.771837</v>
      </c>
      <c r="BB20" s="394">
        <v>408.74446599999976</v>
      </c>
      <c r="BC20" s="394">
        <v>444.9005951357899</v>
      </c>
      <c r="BD20" s="394">
        <v>486.32011499999982</v>
      </c>
      <c r="BE20" s="394">
        <v>528.76477520781191</v>
      </c>
      <c r="BF20" s="394">
        <v>593.43878223860281</v>
      </c>
      <c r="BG20" s="394">
        <v>700.71103272999665</v>
      </c>
      <c r="BH20" s="394">
        <v>750.02694315173312</v>
      </c>
      <c r="BI20" s="394">
        <v>839.96132516636135</v>
      </c>
      <c r="BJ20" s="394">
        <v>805.30950638016247</v>
      </c>
      <c r="BK20" s="394">
        <v>828.09404862651547</v>
      </c>
      <c r="BL20" s="394">
        <v>869.82127433533924</v>
      </c>
      <c r="BM20" s="394">
        <v>950.96467470191726</v>
      </c>
      <c r="BN20" s="394">
        <v>1008.5423032163782</v>
      </c>
      <c r="BO20" s="394">
        <v>1020.7892962954842</v>
      </c>
      <c r="BP20" s="394">
        <v>1035.9458838204823</v>
      </c>
      <c r="BQ20" s="394">
        <v>0</v>
      </c>
      <c r="BR20" s="394">
        <v>0</v>
      </c>
      <c r="BS20" s="394">
        <v>0</v>
      </c>
      <c r="BT20" s="394">
        <v>0</v>
      </c>
      <c r="BU20" s="394">
        <v>0</v>
      </c>
      <c r="BV20" s="394">
        <v>0</v>
      </c>
      <c r="BW20" s="394">
        <v>0</v>
      </c>
      <c r="BX20" s="395">
        <v>0</v>
      </c>
      <c r="BY20" s="395">
        <v>0</v>
      </c>
      <c r="BZ20" s="395">
        <v>0</v>
      </c>
      <c r="CA20" s="395">
        <v>0</v>
      </c>
      <c r="CB20" s="395">
        <v>0</v>
      </c>
      <c r="CC20" s="395">
        <v>0</v>
      </c>
      <c r="CD20" s="395">
        <v>0</v>
      </c>
      <c r="CE20" s="395">
        <v>0</v>
      </c>
      <c r="CF20" s="395">
        <v>0</v>
      </c>
      <c r="CG20" s="396">
        <v>0</v>
      </c>
    </row>
    <row r="21" spans="1:85" x14ac:dyDescent="0.35">
      <c r="A21" s="531"/>
      <c r="B21" s="56" t="s">
        <v>854</v>
      </c>
      <c r="C21" s="530"/>
      <c r="D21" s="394">
        <v>0</v>
      </c>
      <c r="E21" s="394">
        <v>0</v>
      </c>
      <c r="F21" s="394">
        <v>0</v>
      </c>
      <c r="G21" s="394">
        <v>0</v>
      </c>
      <c r="H21" s="394">
        <v>0</v>
      </c>
      <c r="I21" s="394">
        <v>0</v>
      </c>
      <c r="J21" s="394">
        <v>0</v>
      </c>
      <c r="K21" s="394">
        <v>0</v>
      </c>
      <c r="L21" s="394">
        <v>0</v>
      </c>
      <c r="M21" s="394">
        <v>0</v>
      </c>
      <c r="N21" s="394">
        <v>0</v>
      </c>
      <c r="O21" s="394">
        <v>0</v>
      </c>
      <c r="P21" s="394">
        <v>0</v>
      </c>
      <c r="Q21" s="394">
        <v>0</v>
      </c>
      <c r="R21" s="394">
        <v>0</v>
      </c>
      <c r="S21" s="394">
        <v>0</v>
      </c>
      <c r="T21" s="394">
        <v>0</v>
      </c>
      <c r="U21" s="394">
        <v>0</v>
      </c>
      <c r="V21" s="394">
        <v>0</v>
      </c>
      <c r="W21" s="394">
        <v>0</v>
      </c>
      <c r="X21" s="394">
        <v>0</v>
      </c>
      <c r="Y21" s="394">
        <v>0</v>
      </c>
      <c r="Z21" s="394">
        <v>0</v>
      </c>
      <c r="AA21" s="394">
        <v>0</v>
      </c>
      <c r="AB21" s="394">
        <v>0</v>
      </c>
      <c r="AC21" s="394">
        <v>0</v>
      </c>
      <c r="AD21" s="394">
        <v>0</v>
      </c>
      <c r="AE21" s="394">
        <v>0</v>
      </c>
      <c r="AF21" s="394">
        <v>0</v>
      </c>
      <c r="AG21" s="394">
        <v>0</v>
      </c>
      <c r="AH21" s="394">
        <v>88.945632781705058</v>
      </c>
      <c r="AI21" s="394">
        <v>102.63989716099778</v>
      </c>
      <c r="AJ21" s="394">
        <v>138.3856917255178</v>
      </c>
      <c r="AK21" s="394">
        <v>205.51754927689734</v>
      </c>
      <c r="AL21" s="394">
        <v>249.99250242525952</v>
      </c>
      <c r="AM21" s="394">
        <v>281.05739095461479</v>
      </c>
      <c r="AN21" s="394">
        <v>312.24655644943772</v>
      </c>
      <c r="AO21" s="394">
        <v>341.18609501439198</v>
      </c>
      <c r="AP21" s="394">
        <v>377.30402508543466</v>
      </c>
      <c r="AQ21" s="394">
        <v>392.27715570427546</v>
      </c>
      <c r="AR21" s="394">
        <v>216.39</v>
      </c>
      <c r="AS21" s="394">
        <v>243.14730758287362</v>
      </c>
      <c r="AT21" s="394">
        <v>222.857</v>
      </c>
      <c r="AU21" s="394">
        <v>185.916</v>
      </c>
      <c r="AV21" s="394">
        <v>219.042</v>
      </c>
      <c r="AW21" s="394">
        <v>306.87099999999998</v>
      </c>
      <c r="AX21" s="394">
        <v>345.70058699999993</v>
      </c>
      <c r="AY21" s="394">
        <v>383.72152899999998</v>
      </c>
      <c r="AZ21" s="394">
        <v>408.69452700000005</v>
      </c>
      <c r="BA21" s="394">
        <v>423.69869799999998</v>
      </c>
      <c r="BB21" s="394">
        <v>442.26725699999969</v>
      </c>
      <c r="BC21" s="394">
        <v>458.38614234181148</v>
      </c>
      <c r="BD21" s="394">
        <v>449.61359899999985</v>
      </c>
      <c r="BE21" s="394">
        <v>447.65738801479245</v>
      </c>
      <c r="BF21" s="394">
        <v>456.77495423193301</v>
      </c>
      <c r="BG21" s="394">
        <v>524.55682653580504</v>
      </c>
      <c r="BH21" s="394">
        <v>571.40950903414523</v>
      </c>
      <c r="BI21" s="394">
        <v>632.58899092529441</v>
      </c>
      <c r="BJ21" s="394">
        <v>623.4840715467576</v>
      </c>
      <c r="BK21" s="394">
        <v>618.93076704709995</v>
      </c>
      <c r="BL21" s="394">
        <v>631.6028273544332</v>
      </c>
      <c r="BM21" s="394">
        <v>678.72746288485951</v>
      </c>
      <c r="BN21" s="394">
        <v>743.17843271133438</v>
      </c>
      <c r="BO21" s="394">
        <v>750.37605441262167</v>
      </c>
      <c r="BP21" s="394">
        <v>756.7359161644182</v>
      </c>
      <c r="BQ21" s="394">
        <v>0</v>
      </c>
      <c r="BR21" s="394">
        <v>0</v>
      </c>
      <c r="BS21" s="394">
        <v>0</v>
      </c>
      <c r="BT21" s="394">
        <v>0</v>
      </c>
      <c r="BU21" s="394">
        <v>0</v>
      </c>
      <c r="BV21" s="394">
        <v>0</v>
      </c>
      <c r="BW21" s="394">
        <v>0</v>
      </c>
      <c r="BX21" s="395">
        <v>0</v>
      </c>
      <c r="BY21" s="395">
        <v>0</v>
      </c>
      <c r="BZ21" s="395">
        <v>0</v>
      </c>
      <c r="CA21" s="395">
        <v>0</v>
      </c>
      <c r="CB21" s="395">
        <v>0</v>
      </c>
      <c r="CC21" s="395">
        <v>0</v>
      </c>
      <c r="CD21" s="395">
        <v>0</v>
      </c>
      <c r="CE21" s="395">
        <v>0</v>
      </c>
      <c r="CF21" s="395">
        <v>0</v>
      </c>
      <c r="CG21" s="396">
        <v>0</v>
      </c>
    </row>
    <row r="22" spans="1:85" x14ac:dyDescent="0.35">
      <c r="A22" s="531"/>
      <c r="B22" s="56" t="s">
        <v>564</v>
      </c>
      <c r="C22" s="530"/>
      <c r="D22" s="394">
        <v>0</v>
      </c>
      <c r="E22" s="394">
        <v>0</v>
      </c>
      <c r="F22" s="394">
        <v>0</v>
      </c>
      <c r="G22" s="394">
        <v>0</v>
      </c>
      <c r="H22" s="394">
        <v>0</v>
      </c>
      <c r="I22" s="394">
        <v>0</v>
      </c>
      <c r="J22" s="394">
        <v>0</v>
      </c>
      <c r="K22" s="394">
        <v>0</v>
      </c>
      <c r="L22" s="394">
        <v>0</v>
      </c>
      <c r="M22" s="394">
        <v>0</v>
      </c>
      <c r="N22" s="394">
        <v>0</v>
      </c>
      <c r="O22" s="394">
        <v>0</v>
      </c>
      <c r="P22" s="394">
        <v>0</v>
      </c>
      <c r="Q22" s="394">
        <v>0</v>
      </c>
      <c r="R22" s="394">
        <v>0</v>
      </c>
      <c r="S22" s="394">
        <v>0</v>
      </c>
      <c r="T22" s="394">
        <v>0</v>
      </c>
      <c r="U22" s="394">
        <v>0</v>
      </c>
      <c r="V22" s="394">
        <v>0</v>
      </c>
      <c r="W22" s="394">
        <v>0</v>
      </c>
      <c r="X22" s="394">
        <v>0</v>
      </c>
      <c r="Y22" s="394">
        <v>0</v>
      </c>
      <c r="Z22" s="394">
        <v>0</v>
      </c>
      <c r="AA22" s="394">
        <v>0</v>
      </c>
      <c r="AB22" s="394">
        <v>0</v>
      </c>
      <c r="AC22" s="394">
        <v>0</v>
      </c>
      <c r="AD22" s="394">
        <v>0</v>
      </c>
      <c r="AE22" s="394">
        <v>0</v>
      </c>
      <c r="AF22" s="394">
        <v>0</v>
      </c>
      <c r="AG22" s="394">
        <v>0</v>
      </c>
      <c r="AH22" s="394">
        <v>73.242794596669199</v>
      </c>
      <c r="AI22" s="394">
        <v>85.168081893459714</v>
      </c>
      <c r="AJ22" s="394">
        <v>115.30566723086193</v>
      </c>
      <c r="AK22" s="394">
        <v>169.32691721496712</v>
      </c>
      <c r="AL22" s="394">
        <v>204.21808645897408</v>
      </c>
      <c r="AM22" s="394">
        <v>227.83044737490729</v>
      </c>
      <c r="AN22" s="394">
        <v>252.51033820403745</v>
      </c>
      <c r="AO22" s="394">
        <v>274.82477751762963</v>
      </c>
      <c r="AP22" s="394">
        <v>305.30618267506998</v>
      </c>
      <c r="AQ22" s="394">
        <v>317.94417999582299</v>
      </c>
      <c r="AR22" s="394">
        <v>223.36600000000001</v>
      </c>
      <c r="AS22" s="394">
        <v>286.63975529133552</v>
      </c>
      <c r="AT22" s="394">
        <v>372.90100000000001</v>
      </c>
      <c r="AU22" s="394">
        <v>327.95400000000001</v>
      </c>
      <c r="AV22" s="394">
        <v>480.35</v>
      </c>
      <c r="AW22" s="394">
        <v>380.02</v>
      </c>
      <c r="AX22" s="394">
        <v>382.28165999999993</v>
      </c>
      <c r="AY22" s="394">
        <v>366.89570099999997</v>
      </c>
      <c r="AZ22" s="394">
        <v>361.93527000000006</v>
      </c>
      <c r="BA22" s="394">
        <v>314.93220000000008</v>
      </c>
      <c r="BB22" s="394">
        <v>270.82839699999982</v>
      </c>
      <c r="BC22" s="394">
        <v>249.93090682948699</v>
      </c>
      <c r="BD22" s="394">
        <v>226.13233899999992</v>
      </c>
      <c r="BE22" s="394">
        <v>192.60883676756498</v>
      </c>
      <c r="BF22" s="394">
        <v>192.05057165464862</v>
      </c>
      <c r="BG22" s="394">
        <v>171.31617186991193</v>
      </c>
      <c r="BH22" s="394">
        <v>217.85321717670377</v>
      </c>
      <c r="BI22" s="394">
        <v>241.13550347906477</v>
      </c>
      <c r="BJ22" s="394">
        <v>243.50566881771863</v>
      </c>
      <c r="BK22" s="394">
        <v>242.59360966221021</v>
      </c>
      <c r="BL22" s="394">
        <v>285.76615929922252</v>
      </c>
      <c r="BM22" s="394">
        <v>460.43987830568727</v>
      </c>
      <c r="BN22" s="394">
        <v>455.5631536628552</v>
      </c>
      <c r="BO22" s="394">
        <v>451.67751435741542</v>
      </c>
      <c r="BP22" s="394">
        <v>463.81295775151688</v>
      </c>
      <c r="BQ22" s="394">
        <v>0</v>
      </c>
      <c r="BR22" s="394">
        <v>0</v>
      </c>
      <c r="BS22" s="394">
        <v>0</v>
      </c>
      <c r="BT22" s="394">
        <v>0</v>
      </c>
      <c r="BU22" s="394">
        <v>0</v>
      </c>
      <c r="BV22" s="394">
        <v>0</v>
      </c>
      <c r="BW22" s="394">
        <v>0</v>
      </c>
      <c r="BX22" s="395">
        <v>0</v>
      </c>
      <c r="BY22" s="395">
        <v>0</v>
      </c>
      <c r="BZ22" s="395">
        <v>0</v>
      </c>
      <c r="CA22" s="395">
        <v>0</v>
      </c>
      <c r="CB22" s="395">
        <v>0</v>
      </c>
      <c r="CC22" s="395">
        <v>0</v>
      </c>
      <c r="CD22" s="395">
        <v>0</v>
      </c>
      <c r="CE22" s="395">
        <v>0</v>
      </c>
      <c r="CF22" s="395">
        <v>0</v>
      </c>
      <c r="CG22" s="396">
        <v>0</v>
      </c>
    </row>
    <row r="23" spans="1:85" x14ac:dyDescent="0.35">
      <c r="A23" s="36"/>
      <c r="B23" s="56" t="s">
        <v>855</v>
      </c>
      <c r="C23" s="530"/>
      <c r="D23" s="394">
        <v>0</v>
      </c>
      <c r="E23" s="394">
        <v>0</v>
      </c>
      <c r="F23" s="394">
        <v>0</v>
      </c>
      <c r="G23" s="394">
        <v>0</v>
      </c>
      <c r="H23" s="394">
        <v>0</v>
      </c>
      <c r="I23" s="394">
        <v>0</v>
      </c>
      <c r="J23" s="394">
        <v>0</v>
      </c>
      <c r="K23" s="394">
        <v>0</v>
      </c>
      <c r="L23" s="394">
        <v>0</v>
      </c>
      <c r="M23" s="394">
        <v>0</v>
      </c>
      <c r="N23" s="394">
        <v>0</v>
      </c>
      <c r="O23" s="394">
        <v>0</v>
      </c>
      <c r="P23" s="394">
        <v>0</v>
      </c>
      <c r="Q23" s="394">
        <v>0</v>
      </c>
      <c r="R23" s="394">
        <v>0</v>
      </c>
      <c r="S23" s="394">
        <v>0</v>
      </c>
      <c r="T23" s="394">
        <v>0</v>
      </c>
      <c r="U23" s="394">
        <v>0</v>
      </c>
      <c r="V23" s="394">
        <v>0</v>
      </c>
      <c r="W23" s="394">
        <v>0</v>
      </c>
      <c r="X23" s="394">
        <v>0</v>
      </c>
      <c r="Y23" s="394">
        <v>0</v>
      </c>
      <c r="Z23" s="394">
        <v>0</v>
      </c>
      <c r="AA23" s="394">
        <v>0</v>
      </c>
      <c r="AB23" s="394">
        <v>0</v>
      </c>
      <c r="AC23" s="394">
        <v>0</v>
      </c>
      <c r="AD23" s="394">
        <v>0</v>
      </c>
      <c r="AE23" s="394">
        <v>0</v>
      </c>
      <c r="AF23" s="394">
        <v>0</v>
      </c>
      <c r="AG23" s="394">
        <v>0</v>
      </c>
      <c r="AH23" s="394">
        <v>7.2483353596404072</v>
      </c>
      <c r="AI23" s="394">
        <v>8.3643049426361529</v>
      </c>
      <c r="AJ23" s="394">
        <v>11.277292332768525</v>
      </c>
      <c r="AK23" s="394">
        <v>16.747984952857394</v>
      </c>
      <c r="AL23" s="394">
        <v>20.372326760788525</v>
      </c>
      <c r="AM23" s="394">
        <v>22.903858921824849</v>
      </c>
      <c r="AN23" s="394">
        <v>25.445518630386744</v>
      </c>
      <c r="AO23" s="394">
        <v>27.803852301325378</v>
      </c>
      <c r="AP23" s="394">
        <v>30.747165665495459</v>
      </c>
      <c r="AQ23" s="394">
        <v>31.967352297653349</v>
      </c>
      <c r="AR23" s="394">
        <v>82.050000000000196</v>
      </c>
      <c r="AS23" s="394">
        <v>118.75330980163085</v>
      </c>
      <c r="AT23" s="394">
        <v>198.21799999999985</v>
      </c>
      <c r="AU23" s="394">
        <v>107.69100000000003</v>
      </c>
      <c r="AV23" s="394">
        <v>122.83600000000021</v>
      </c>
      <c r="AW23" s="394">
        <v>122.67399999999998</v>
      </c>
      <c r="AX23" s="394">
        <v>138.08320000000001</v>
      </c>
      <c r="AY23" s="394">
        <v>167.11695100000003</v>
      </c>
      <c r="AZ23" s="394">
        <v>186.09901000000005</v>
      </c>
      <c r="BA23" s="394">
        <v>209.73186299999998</v>
      </c>
      <c r="BB23" s="394">
        <v>205.84185399999987</v>
      </c>
      <c r="BC23" s="394">
        <v>193.93417053751386</v>
      </c>
      <c r="BD23" s="394">
        <v>183.09040199999998</v>
      </c>
      <c r="BE23" s="394">
        <v>167.34613042003627</v>
      </c>
      <c r="BF23" s="394">
        <v>160.82925848722746</v>
      </c>
      <c r="BG23" s="394">
        <v>217.02985962485695</v>
      </c>
      <c r="BH23" s="394">
        <v>189.16794511091098</v>
      </c>
      <c r="BI23" s="394">
        <v>217.10782131333502</v>
      </c>
      <c r="BJ23" s="394">
        <v>264.73346821914066</v>
      </c>
      <c r="BK23" s="394">
        <v>290.45553756796437</v>
      </c>
      <c r="BL23" s="394">
        <v>284.42819017251315</v>
      </c>
      <c r="BM23" s="394">
        <v>367.80022373968399</v>
      </c>
      <c r="BN23" s="394">
        <v>444.4748778067123</v>
      </c>
      <c r="BO23" s="394">
        <v>468.40652853880829</v>
      </c>
      <c r="BP23" s="394">
        <v>518.86767171164104</v>
      </c>
      <c r="BQ23" s="394">
        <v>0</v>
      </c>
      <c r="BR23" s="394">
        <v>0</v>
      </c>
      <c r="BS23" s="394">
        <v>0</v>
      </c>
      <c r="BT23" s="394">
        <v>0</v>
      </c>
      <c r="BU23" s="394">
        <v>0</v>
      </c>
      <c r="BV23" s="394">
        <v>0</v>
      </c>
      <c r="BW23" s="394">
        <v>0</v>
      </c>
      <c r="BX23" s="395">
        <v>0</v>
      </c>
      <c r="BY23" s="395">
        <v>0</v>
      </c>
      <c r="BZ23" s="395">
        <v>0</v>
      </c>
      <c r="CA23" s="395">
        <v>0</v>
      </c>
      <c r="CB23" s="395">
        <v>0</v>
      </c>
      <c r="CC23" s="395">
        <v>0</v>
      </c>
      <c r="CD23" s="395">
        <v>0</v>
      </c>
      <c r="CE23" s="395">
        <v>0</v>
      </c>
      <c r="CF23" s="395">
        <v>0</v>
      </c>
      <c r="CG23" s="396">
        <v>0</v>
      </c>
    </row>
    <row r="24" spans="1:85" ht="26.25" customHeight="1" x14ac:dyDescent="0.35">
      <c r="A24" s="531"/>
      <c r="B24" s="56" t="s">
        <v>850</v>
      </c>
      <c r="C24" s="530"/>
      <c r="D24" s="394">
        <f t="shared" ref="D24:AV24" si="5">SUM(D20:D23)</f>
        <v>0</v>
      </c>
      <c r="E24" s="394">
        <f t="shared" si="5"/>
        <v>0</v>
      </c>
      <c r="F24" s="394">
        <f t="shared" si="5"/>
        <v>0</v>
      </c>
      <c r="G24" s="394">
        <f t="shared" si="5"/>
        <v>0</v>
      </c>
      <c r="H24" s="394">
        <f t="shared" si="5"/>
        <v>0</v>
      </c>
      <c r="I24" s="394">
        <f t="shared" si="5"/>
        <v>0</v>
      </c>
      <c r="J24" s="394">
        <f t="shared" si="5"/>
        <v>0</v>
      </c>
      <c r="K24" s="394">
        <f t="shared" si="5"/>
        <v>0</v>
      </c>
      <c r="L24" s="394">
        <f t="shared" si="5"/>
        <v>0</v>
      </c>
      <c r="M24" s="394">
        <f t="shared" si="5"/>
        <v>0</v>
      </c>
      <c r="N24" s="394">
        <f t="shared" si="5"/>
        <v>0</v>
      </c>
      <c r="O24" s="394">
        <f t="shared" si="5"/>
        <v>0</v>
      </c>
      <c r="P24" s="394">
        <f t="shared" si="5"/>
        <v>0</v>
      </c>
      <c r="Q24" s="394">
        <f t="shared" si="5"/>
        <v>0</v>
      </c>
      <c r="R24" s="394">
        <f t="shared" si="5"/>
        <v>0</v>
      </c>
      <c r="S24" s="394">
        <f t="shared" si="5"/>
        <v>0</v>
      </c>
      <c r="T24" s="394">
        <f t="shared" si="5"/>
        <v>0</v>
      </c>
      <c r="U24" s="394">
        <f t="shared" si="5"/>
        <v>0</v>
      </c>
      <c r="V24" s="394">
        <f t="shared" si="5"/>
        <v>0</v>
      </c>
      <c r="W24" s="394">
        <f t="shared" si="5"/>
        <v>0</v>
      </c>
      <c r="X24" s="394">
        <f t="shared" si="5"/>
        <v>0</v>
      </c>
      <c r="Y24" s="394">
        <f t="shared" si="5"/>
        <v>0</v>
      </c>
      <c r="Z24" s="394">
        <f t="shared" si="5"/>
        <v>0</v>
      </c>
      <c r="AA24" s="394">
        <f t="shared" si="5"/>
        <v>0</v>
      </c>
      <c r="AB24" s="394">
        <f t="shared" si="5"/>
        <v>0</v>
      </c>
      <c r="AC24" s="394">
        <f t="shared" si="5"/>
        <v>0</v>
      </c>
      <c r="AD24" s="394">
        <f t="shared" si="5"/>
        <v>0</v>
      </c>
      <c r="AE24" s="394">
        <f t="shared" si="5"/>
        <v>0</v>
      </c>
      <c r="AF24" s="394">
        <f t="shared" si="5"/>
        <v>0</v>
      </c>
      <c r="AG24" s="394">
        <f t="shared" si="5"/>
        <v>0</v>
      </c>
      <c r="AH24" s="394">
        <f t="shared" si="5"/>
        <v>196.93959001068183</v>
      </c>
      <c r="AI24" s="394">
        <f t="shared" si="5"/>
        <v>227.75813604082006</v>
      </c>
      <c r="AJ24" s="394">
        <f t="shared" si="5"/>
        <v>307.35323341022615</v>
      </c>
      <c r="AK24" s="394">
        <f t="shared" si="5"/>
        <v>454.80552867942873</v>
      </c>
      <c r="AL24" s="394">
        <f t="shared" si="5"/>
        <v>551.35929177961918</v>
      </c>
      <c r="AM24" s="394">
        <f t="shared" si="5"/>
        <v>618.08662477447024</v>
      </c>
      <c r="AN24" s="394">
        <f t="shared" si="5"/>
        <v>686.40222253039815</v>
      </c>
      <c r="AO24" s="394">
        <f t="shared" si="5"/>
        <v>748.45588650300476</v>
      </c>
      <c r="AP24" s="394">
        <f t="shared" si="5"/>
        <v>829.39150543190704</v>
      </c>
      <c r="AQ24" s="394">
        <f t="shared" si="5"/>
        <v>862.81164007812663</v>
      </c>
      <c r="AR24" s="394">
        <f t="shared" si="5"/>
        <v>604.86500000000012</v>
      </c>
      <c r="AS24" s="394">
        <f t="shared" si="5"/>
        <v>763.36878807806625</v>
      </c>
      <c r="AT24" s="394">
        <f t="shared" si="5"/>
        <v>960.69299999999987</v>
      </c>
      <c r="AU24" s="394">
        <f t="shared" si="5"/>
        <v>733.84</v>
      </c>
      <c r="AV24" s="394">
        <f t="shared" si="5"/>
        <v>968.37500000000023</v>
      </c>
      <c r="AW24" s="394">
        <f>SUM(AW20:AW23)</f>
        <v>998.42199999999991</v>
      </c>
      <c r="AX24" s="394">
        <f t="shared" ref="AX24:CG24" si="6">SUM(AX20:AX23)</f>
        <v>1103.9621309999998</v>
      </c>
      <c r="AY24" s="394">
        <f t="shared" si="6"/>
        <v>1197.1680269999999</v>
      </c>
      <c r="AZ24" s="394">
        <f t="shared" si="6"/>
        <v>1275.5067700000002</v>
      </c>
      <c r="BA24" s="394">
        <f t="shared" si="6"/>
        <v>1315.1345980000001</v>
      </c>
      <c r="BB24" s="394">
        <f t="shared" si="6"/>
        <v>1327.6819739999989</v>
      </c>
      <c r="BC24" s="394">
        <f t="shared" si="6"/>
        <v>1347.1518148446023</v>
      </c>
      <c r="BD24" s="394">
        <f t="shared" si="6"/>
        <v>1345.1564549999996</v>
      </c>
      <c r="BE24" s="394">
        <f t="shared" si="6"/>
        <v>1336.3771304102056</v>
      </c>
      <c r="BF24" s="394">
        <f t="shared" si="6"/>
        <v>1403.0935666124119</v>
      </c>
      <c r="BG24" s="394">
        <f t="shared" si="6"/>
        <v>1613.6138907605705</v>
      </c>
      <c r="BH24" s="394">
        <f t="shared" si="6"/>
        <v>1728.4576144734931</v>
      </c>
      <c r="BI24" s="394">
        <f t="shared" si="6"/>
        <v>1930.7936408840555</v>
      </c>
      <c r="BJ24" s="394">
        <f t="shared" si="6"/>
        <v>1937.0327149637794</v>
      </c>
      <c r="BK24" s="394">
        <f t="shared" si="6"/>
        <v>1980.0739629037898</v>
      </c>
      <c r="BL24" s="394">
        <f t="shared" si="6"/>
        <v>2071.6184511615079</v>
      </c>
      <c r="BM24" s="394">
        <f t="shared" si="6"/>
        <v>2457.9322396321481</v>
      </c>
      <c r="BN24" s="394">
        <f t="shared" si="6"/>
        <v>2651.7587673972803</v>
      </c>
      <c r="BO24" s="394">
        <f t="shared" si="6"/>
        <v>2691.2493936043297</v>
      </c>
      <c r="BP24" s="394">
        <f t="shared" si="6"/>
        <v>2775.3624294480583</v>
      </c>
      <c r="BQ24" s="394">
        <f t="shared" si="6"/>
        <v>0</v>
      </c>
      <c r="BR24" s="394">
        <f t="shared" si="6"/>
        <v>0</v>
      </c>
      <c r="BS24" s="394">
        <f t="shared" si="6"/>
        <v>0</v>
      </c>
      <c r="BT24" s="394">
        <f t="shared" si="6"/>
        <v>0</v>
      </c>
      <c r="BU24" s="394">
        <f t="shared" si="6"/>
        <v>0</v>
      </c>
      <c r="BV24" s="394">
        <f t="shared" si="6"/>
        <v>0</v>
      </c>
      <c r="BW24" s="394">
        <f t="shared" si="6"/>
        <v>0</v>
      </c>
      <c r="BX24" s="395">
        <f t="shared" si="6"/>
        <v>0</v>
      </c>
      <c r="BY24" s="395">
        <f t="shared" si="6"/>
        <v>0</v>
      </c>
      <c r="BZ24" s="395">
        <f t="shared" si="6"/>
        <v>0</v>
      </c>
      <c r="CA24" s="395">
        <f t="shared" si="6"/>
        <v>0</v>
      </c>
      <c r="CB24" s="395">
        <f t="shared" si="6"/>
        <v>0</v>
      </c>
      <c r="CC24" s="395">
        <f t="shared" si="6"/>
        <v>0</v>
      </c>
      <c r="CD24" s="395">
        <f t="shared" si="6"/>
        <v>0</v>
      </c>
      <c r="CE24" s="395">
        <f t="shared" si="6"/>
        <v>0</v>
      </c>
      <c r="CF24" s="395">
        <f t="shared" si="6"/>
        <v>0</v>
      </c>
      <c r="CG24" s="396">
        <f t="shared" si="6"/>
        <v>0</v>
      </c>
    </row>
    <row r="25" spans="1:85" ht="26.25" customHeight="1" x14ac:dyDescent="0.35">
      <c r="A25" s="58"/>
      <c r="B25" s="36" t="s">
        <v>856</v>
      </c>
      <c r="C25" s="530"/>
      <c r="D25" s="394"/>
      <c r="E25" s="394"/>
      <c r="F25" s="394"/>
      <c r="G25" s="394"/>
      <c r="H25" s="394"/>
      <c r="I25" s="394"/>
      <c r="J25" s="394"/>
      <c r="K25" s="394"/>
      <c r="L25" s="394"/>
      <c r="M25" s="394"/>
      <c r="N25" s="394"/>
      <c r="O25" s="394"/>
      <c r="P25" s="394"/>
      <c r="Q25" s="394"/>
      <c r="R25" s="394"/>
      <c r="S25" s="394"/>
      <c r="T25" s="394"/>
      <c r="U25" s="394"/>
      <c r="V25" s="394"/>
      <c r="W25" s="394"/>
      <c r="X25" s="394"/>
      <c r="Y25" s="394"/>
      <c r="Z25" s="394"/>
      <c r="AA25" s="394"/>
      <c r="AB25" s="394"/>
      <c r="AC25" s="394"/>
      <c r="AD25" s="394"/>
      <c r="AE25" s="394"/>
      <c r="AF25" s="394"/>
      <c r="AG25" s="394"/>
      <c r="AH25" s="394"/>
      <c r="AI25" s="394"/>
      <c r="AJ25" s="394"/>
      <c r="AK25" s="394"/>
      <c r="AL25" s="394"/>
      <c r="AM25" s="394"/>
      <c r="AN25" s="394"/>
      <c r="AO25" s="394"/>
      <c r="AP25" s="394"/>
      <c r="AQ25" s="394"/>
      <c r="AR25" s="394"/>
      <c r="AS25" s="394"/>
      <c r="AT25" s="394"/>
      <c r="AU25" s="394"/>
      <c r="AV25" s="394"/>
      <c r="AW25" s="394"/>
      <c r="AX25" s="394"/>
      <c r="AY25" s="394"/>
      <c r="AZ25" s="394"/>
      <c r="BA25" s="394"/>
      <c r="BB25" s="394"/>
      <c r="BC25" s="394"/>
      <c r="BD25" s="394"/>
      <c r="BE25" s="394"/>
      <c r="BF25" s="394"/>
      <c r="BG25" s="394"/>
      <c r="BH25" s="394"/>
      <c r="BI25" s="394"/>
      <c r="BJ25" s="394"/>
      <c r="BK25" s="394"/>
      <c r="BL25" s="394"/>
      <c r="BM25" s="394"/>
      <c r="BN25" s="394"/>
      <c r="BO25" s="394"/>
      <c r="BP25" s="394"/>
      <c r="BQ25" s="394"/>
      <c r="BR25" s="394"/>
      <c r="BS25" s="394"/>
      <c r="BT25" s="394"/>
      <c r="BU25" s="394"/>
      <c r="BV25" s="394"/>
      <c r="BW25" s="394"/>
      <c r="BX25" s="395"/>
      <c r="BY25" s="395"/>
      <c r="BZ25" s="395"/>
      <c r="CA25" s="395"/>
      <c r="CB25" s="395"/>
      <c r="CC25" s="395"/>
      <c r="CD25" s="395"/>
      <c r="CE25" s="395"/>
      <c r="CF25" s="395"/>
      <c r="CG25" s="396"/>
    </row>
    <row r="26" spans="1:85" x14ac:dyDescent="0.35">
      <c r="A26" s="531"/>
      <c r="B26" s="56" t="s">
        <v>26</v>
      </c>
      <c r="C26" s="530"/>
      <c r="D26" s="394">
        <f t="shared" ref="D26:AU26" si="7">SUM(D27:D29)</f>
        <v>0</v>
      </c>
      <c r="E26" s="394">
        <f t="shared" si="7"/>
        <v>0</v>
      </c>
      <c r="F26" s="394">
        <f t="shared" si="7"/>
        <v>0</v>
      </c>
      <c r="G26" s="394">
        <f t="shared" si="7"/>
        <v>0</v>
      </c>
      <c r="H26" s="394">
        <f t="shared" si="7"/>
        <v>0</v>
      </c>
      <c r="I26" s="394">
        <f t="shared" si="7"/>
        <v>0</v>
      </c>
      <c r="J26" s="394">
        <f t="shared" si="7"/>
        <v>0</v>
      </c>
      <c r="K26" s="394">
        <f t="shared" si="7"/>
        <v>0</v>
      </c>
      <c r="L26" s="394">
        <f t="shared" si="7"/>
        <v>0</v>
      </c>
      <c r="M26" s="394">
        <f t="shared" si="7"/>
        <v>0</v>
      </c>
      <c r="N26" s="394">
        <f t="shared" si="7"/>
        <v>0</v>
      </c>
      <c r="O26" s="394">
        <f t="shared" si="7"/>
        <v>0</v>
      </c>
      <c r="P26" s="394">
        <f t="shared" si="7"/>
        <v>0</v>
      </c>
      <c r="Q26" s="394">
        <f t="shared" si="7"/>
        <v>0</v>
      </c>
      <c r="R26" s="394">
        <f t="shared" si="7"/>
        <v>0</v>
      </c>
      <c r="S26" s="394">
        <f t="shared" si="7"/>
        <v>0</v>
      </c>
      <c r="T26" s="394">
        <f t="shared" si="7"/>
        <v>0</v>
      </c>
      <c r="U26" s="394">
        <f t="shared" si="7"/>
        <v>0</v>
      </c>
      <c r="V26" s="394">
        <f t="shared" si="7"/>
        <v>0</v>
      </c>
      <c r="W26" s="394">
        <f t="shared" si="7"/>
        <v>0</v>
      </c>
      <c r="X26" s="394">
        <f t="shared" si="7"/>
        <v>0</v>
      </c>
      <c r="Y26" s="394">
        <f t="shared" si="7"/>
        <v>0</v>
      </c>
      <c r="Z26" s="394">
        <f t="shared" si="7"/>
        <v>0</v>
      </c>
      <c r="AA26" s="394">
        <f t="shared" si="7"/>
        <v>0</v>
      </c>
      <c r="AB26" s="394">
        <f t="shared" si="7"/>
        <v>0</v>
      </c>
      <c r="AC26" s="394">
        <f t="shared" si="7"/>
        <v>0</v>
      </c>
      <c r="AD26" s="394">
        <f t="shared" si="7"/>
        <v>0</v>
      </c>
      <c r="AE26" s="394">
        <f t="shared" si="7"/>
        <v>0</v>
      </c>
      <c r="AF26" s="394">
        <f t="shared" si="7"/>
        <v>0</v>
      </c>
      <c r="AG26" s="394">
        <f t="shared" si="7"/>
        <v>0</v>
      </c>
      <c r="AH26" s="394">
        <f t="shared" si="7"/>
        <v>0</v>
      </c>
      <c r="AI26" s="394">
        <f t="shared" si="7"/>
        <v>0</v>
      </c>
      <c r="AJ26" s="394">
        <f t="shared" si="7"/>
        <v>0</v>
      </c>
      <c r="AK26" s="394">
        <f t="shared" si="7"/>
        <v>0</v>
      </c>
      <c r="AL26" s="394">
        <f t="shared" si="7"/>
        <v>0</v>
      </c>
      <c r="AM26" s="394">
        <f t="shared" si="7"/>
        <v>0</v>
      </c>
      <c r="AN26" s="394">
        <f t="shared" si="7"/>
        <v>0</v>
      </c>
      <c r="AO26" s="394">
        <f t="shared" si="7"/>
        <v>0</v>
      </c>
      <c r="AP26" s="394">
        <f t="shared" si="7"/>
        <v>0</v>
      </c>
      <c r="AQ26" s="394">
        <f t="shared" si="7"/>
        <v>0</v>
      </c>
      <c r="AR26" s="394">
        <f t="shared" si="7"/>
        <v>0</v>
      </c>
      <c r="AS26" s="394">
        <f t="shared" si="7"/>
        <v>0</v>
      </c>
      <c r="AT26" s="394">
        <f t="shared" si="7"/>
        <v>0</v>
      </c>
      <c r="AU26" s="394">
        <f t="shared" si="7"/>
        <v>0</v>
      </c>
      <c r="AV26" s="394">
        <f>SUM(AV27:AV29)</f>
        <v>0</v>
      </c>
      <c r="AW26" s="394">
        <f>SUM(AW27:AW29)</f>
        <v>1939.9</v>
      </c>
      <c r="AX26" s="394">
        <f t="shared" ref="AX26:CG26" si="8">SUM(AX27:AX29)</f>
        <v>2077.2112939999997</v>
      </c>
      <c r="AY26" s="394">
        <f t="shared" si="8"/>
        <v>2188.6709320000004</v>
      </c>
      <c r="AZ26" s="394">
        <f t="shared" si="8"/>
        <v>2310.6117920000002</v>
      </c>
      <c r="BA26" s="394">
        <f t="shared" si="8"/>
        <v>2394.6786249999996</v>
      </c>
      <c r="BB26" s="394">
        <f t="shared" si="8"/>
        <v>2452.4046149999999</v>
      </c>
      <c r="BC26" s="394">
        <f t="shared" si="8"/>
        <v>2510.8873257930918</v>
      </c>
      <c r="BD26" s="394">
        <f t="shared" si="8"/>
        <v>2574.5184790181661</v>
      </c>
      <c r="BE26" s="394">
        <f t="shared" si="8"/>
        <v>2685.8228541801273</v>
      </c>
      <c r="BF26" s="394">
        <f t="shared" si="8"/>
        <v>2833.9392983749799</v>
      </c>
      <c r="BG26" s="394">
        <f t="shared" si="8"/>
        <v>3226.1309952600004</v>
      </c>
      <c r="BH26" s="394">
        <f t="shared" si="8"/>
        <v>3556.9849629183477</v>
      </c>
      <c r="BI26" s="394">
        <f t="shared" si="8"/>
        <v>3774.0895750000004</v>
      </c>
      <c r="BJ26" s="394">
        <f t="shared" si="8"/>
        <v>3941.0267050000002</v>
      </c>
      <c r="BK26" s="394">
        <f t="shared" si="8"/>
        <v>4026.6875789999999</v>
      </c>
      <c r="BL26" s="394">
        <f t="shared" si="8"/>
        <v>4234.4436619999997</v>
      </c>
      <c r="BM26" s="394">
        <f t="shared" si="8"/>
        <v>4697.6782249999997</v>
      </c>
      <c r="BN26" s="394">
        <f t="shared" si="8"/>
        <v>4924.7733250000001</v>
      </c>
      <c r="BO26" s="394">
        <f t="shared" si="8"/>
        <v>4918.3788950000007</v>
      </c>
      <c r="BP26" s="394">
        <f t="shared" si="8"/>
        <v>4911.948089999999</v>
      </c>
      <c r="BQ26" s="394">
        <f t="shared" si="8"/>
        <v>0</v>
      </c>
      <c r="BR26" s="394">
        <f t="shared" si="8"/>
        <v>0</v>
      </c>
      <c r="BS26" s="394">
        <f t="shared" si="8"/>
        <v>0</v>
      </c>
      <c r="BT26" s="394">
        <f t="shared" si="8"/>
        <v>0</v>
      </c>
      <c r="BU26" s="394">
        <f t="shared" si="8"/>
        <v>0</v>
      </c>
      <c r="BV26" s="394">
        <f t="shared" si="8"/>
        <v>0</v>
      </c>
      <c r="BW26" s="394">
        <f t="shared" si="8"/>
        <v>0</v>
      </c>
      <c r="BX26" s="395">
        <f t="shared" si="8"/>
        <v>0</v>
      </c>
      <c r="BY26" s="395">
        <f t="shared" si="8"/>
        <v>0</v>
      </c>
      <c r="BZ26" s="395">
        <f t="shared" si="8"/>
        <v>0</v>
      </c>
      <c r="CA26" s="395">
        <f t="shared" si="8"/>
        <v>0</v>
      </c>
      <c r="CB26" s="395">
        <f t="shared" si="8"/>
        <v>0</v>
      </c>
      <c r="CC26" s="395">
        <f t="shared" si="8"/>
        <v>0</v>
      </c>
      <c r="CD26" s="395">
        <f t="shared" si="8"/>
        <v>0</v>
      </c>
      <c r="CE26" s="395">
        <f t="shared" si="8"/>
        <v>0</v>
      </c>
      <c r="CF26" s="395">
        <f t="shared" si="8"/>
        <v>0</v>
      </c>
      <c r="CG26" s="396">
        <f t="shared" si="8"/>
        <v>0</v>
      </c>
    </row>
    <row r="27" spans="1:85" x14ac:dyDescent="0.35">
      <c r="A27" s="531"/>
      <c r="B27" s="200" t="s">
        <v>857</v>
      </c>
      <c r="C27" s="530"/>
      <c r="D27" s="394">
        <v>0</v>
      </c>
      <c r="E27" s="394">
        <v>0</v>
      </c>
      <c r="F27" s="394">
        <v>0</v>
      </c>
      <c r="G27" s="394">
        <v>0</v>
      </c>
      <c r="H27" s="394">
        <v>0</v>
      </c>
      <c r="I27" s="394">
        <v>0</v>
      </c>
      <c r="J27" s="394">
        <v>0</v>
      </c>
      <c r="K27" s="394">
        <v>0</v>
      </c>
      <c r="L27" s="394">
        <v>0</v>
      </c>
      <c r="M27" s="394">
        <v>0</v>
      </c>
      <c r="N27" s="394">
        <v>0</v>
      </c>
      <c r="O27" s="394">
        <v>0</v>
      </c>
      <c r="P27" s="394">
        <v>0</v>
      </c>
      <c r="Q27" s="394">
        <v>0</v>
      </c>
      <c r="R27" s="394">
        <v>0</v>
      </c>
      <c r="S27" s="394">
        <v>0</v>
      </c>
      <c r="T27" s="394">
        <v>0</v>
      </c>
      <c r="U27" s="394">
        <v>0</v>
      </c>
      <c r="V27" s="394">
        <v>0</v>
      </c>
      <c r="W27" s="394">
        <v>0</v>
      </c>
      <c r="X27" s="394">
        <v>0</v>
      </c>
      <c r="Y27" s="394">
        <v>0</v>
      </c>
      <c r="Z27" s="394">
        <v>0</v>
      </c>
      <c r="AA27" s="394">
        <v>0</v>
      </c>
      <c r="AB27" s="394">
        <v>0</v>
      </c>
      <c r="AC27" s="394">
        <v>0</v>
      </c>
      <c r="AD27" s="394">
        <v>0</v>
      </c>
      <c r="AE27" s="394">
        <v>0</v>
      </c>
      <c r="AF27" s="394">
        <v>0</v>
      </c>
      <c r="AG27" s="394">
        <v>0</v>
      </c>
      <c r="AH27" s="394">
        <v>0</v>
      </c>
      <c r="AI27" s="394">
        <v>0</v>
      </c>
      <c r="AJ27" s="394">
        <v>0</v>
      </c>
      <c r="AK27" s="394">
        <v>0</v>
      </c>
      <c r="AL27" s="394">
        <v>0</v>
      </c>
      <c r="AM27" s="394">
        <v>0</v>
      </c>
      <c r="AN27" s="394">
        <v>0</v>
      </c>
      <c r="AO27" s="394">
        <v>0</v>
      </c>
      <c r="AP27" s="394">
        <v>0</v>
      </c>
      <c r="AQ27" s="394">
        <v>0</v>
      </c>
      <c r="AR27" s="394">
        <v>0</v>
      </c>
      <c r="AS27" s="394">
        <v>0</v>
      </c>
      <c r="AT27" s="394">
        <v>0</v>
      </c>
      <c r="AU27" s="394">
        <v>0</v>
      </c>
      <c r="AV27" s="394">
        <v>0</v>
      </c>
      <c r="AW27" s="394">
        <v>1697.3629265066443</v>
      </c>
      <c r="AX27" s="394">
        <v>1808.6742359999998</v>
      </c>
      <c r="AY27" s="394">
        <v>1902.2181960000007</v>
      </c>
      <c r="AZ27" s="394">
        <v>1977.2827580000003</v>
      </c>
      <c r="BA27" s="394">
        <v>2013.6534619999995</v>
      </c>
      <c r="BB27" s="394">
        <v>2046.3778799999998</v>
      </c>
      <c r="BC27" s="394">
        <v>2096.1272547930917</v>
      </c>
      <c r="BD27" s="394">
        <v>2145.6562128556334</v>
      </c>
      <c r="BE27" s="394">
        <v>2246.2732761801276</v>
      </c>
      <c r="BF27" s="394">
        <v>2381.3558843749797</v>
      </c>
      <c r="BG27" s="394">
        <v>2743.7872092600001</v>
      </c>
      <c r="BH27" s="394">
        <v>3038.9946899183474</v>
      </c>
      <c r="BI27" s="394">
        <v>3229.8402160000005</v>
      </c>
      <c r="BJ27" s="394">
        <v>3384.656673</v>
      </c>
      <c r="BK27" s="394">
        <v>3471.3048880000001</v>
      </c>
      <c r="BL27" s="394">
        <v>3671.6925609999998</v>
      </c>
      <c r="BM27" s="394">
        <v>4094.947136911996</v>
      </c>
      <c r="BN27" s="394">
        <v>4299.4764100000002</v>
      </c>
      <c r="BO27" s="394">
        <v>4288.8172760000007</v>
      </c>
      <c r="BP27" s="394">
        <v>4281.2685299999994</v>
      </c>
      <c r="BQ27" s="394">
        <v>0</v>
      </c>
      <c r="BR27" s="394">
        <v>0</v>
      </c>
      <c r="BS27" s="394">
        <v>0</v>
      </c>
      <c r="BT27" s="394">
        <v>0</v>
      </c>
      <c r="BU27" s="394">
        <v>0</v>
      </c>
      <c r="BV27" s="394">
        <v>0</v>
      </c>
      <c r="BW27" s="394">
        <v>0</v>
      </c>
      <c r="BX27" s="395">
        <v>0</v>
      </c>
      <c r="BY27" s="395">
        <v>0</v>
      </c>
      <c r="BZ27" s="395">
        <v>0</v>
      </c>
      <c r="CA27" s="395">
        <v>0</v>
      </c>
      <c r="CB27" s="395">
        <v>0</v>
      </c>
      <c r="CC27" s="395">
        <v>0</v>
      </c>
      <c r="CD27" s="395">
        <v>0</v>
      </c>
      <c r="CE27" s="395">
        <v>0</v>
      </c>
      <c r="CF27" s="395">
        <v>0</v>
      </c>
      <c r="CG27" s="396">
        <v>0</v>
      </c>
    </row>
    <row r="28" spans="1:85" x14ac:dyDescent="0.35">
      <c r="A28" s="531"/>
      <c r="B28" s="200" t="s">
        <v>858</v>
      </c>
      <c r="C28" s="530"/>
      <c r="D28" s="394">
        <v>0</v>
      </c>
      <c r="E28" s="394">
        <v>0</v>
      </c>
      <c r="F28" s="394">
        <v>0</v>
      </c>
      <c r="G28" s="394">
        <v>0</v>
      </c>
      <c r="H28" s="394">
        <v>0</v>
      </c>
      <c r="I28" s="394">
        <v>0</v>
      </c>
      <c r="J28" s="394">
        <v>0</v>
      </c>
      <c r="K28" s="394">
        <v>0</v>
      </c>
      <c r="L28" s="394">
        <v>0</v>
      </c>
      <c r="M28" s="394">
        <v>0</v>
      </c>
      <c r="N28" s="394">
        <v>0</v>
      </c>
      <c r="O28" s="394">
        <v>0</v>
      </c>
      <c r="P28" s="394">
        <v>0</v>
      </c>
      <c r="Q28" s="394">
        <v>0</v>
      </c>
      <c r="R28" s="394">
        <v>0</v>
      </c>
      <c r="S28" s="394">
        <v>0</v>
      </c>
      <c r="T28" s="394">
        <v>0</v>
      </c>
      <c r="U28" s="394">
        <v>0</v>
      </c>
      <c r="V28" s="394">
        <v>0</v>
      </c>
      <c r="W28" s="394">
        <v>0</v>
      </c>
      <c r="X28" s="394">
        <v>0</v>
      </c>
      <c r="Y28" s="394">
        <v>0</v>
      </c>
      <c r="Z28" s="394">
        <v>0</v>
      </c>
      <c r="AA28" s="394">
        <v>0</v>
      </c>
      <c r="AB28" s="394">
        <v>0</v>
      </c>
      <c r="AC28" s="394">
        <v>0</v>
      </c>
      <c r="AD28" s="394">
        <v>0</v>
      </c>
      <c r="AE28" s="394">
        <v>0</v>
      </c>
      <c r="AF28" s="394">
        <v>0</v>
      </c>
      <c r="AG28" s="394">
        <v>0</v>
      </c>
      <c r="AH28" s="394">
        <v>0</v>
      </c>
      <c r="AI28" s="394">
        <v>0</v>
      </c>
      <c r="AJ28" s="394">
        <v>0</v>
      </c>
      <c r="AK28" s="394">
        <v>0</v>
      </c>
      <c r="AL28" s="394">
        <v>0</v>
      </c>
      <c r="AM28" s="394">
        <v>0</v>
      </c>
      <c r="AN28" s="394">
        <v>0</v>
      </c>
      <c r="AO28" s="394">
        <v>0</v>
      </c>
      <c r="AP28" s="394">
        <v>0</v>
      </c>
      <c r="AQ28" s="394">
        <v>0</v>
      </c>
      <c r="AR28" s="394">
        <v>0</v>
      </c>
      <c r="AS28" s="394">
        <v>0</v>
      </c>
      <c r="AT28" s="394">
        <v>0</v>
      </c>
      <c r="AU28" s="394">
        <v>0</v>
      </c>
      <c r="AV28" s="394">
        <v>0</v>
      </c>
      <c r="AW28" s="394">
        <v>57.568125284286531</v>
      </c>
      <c r="AX28" s="394">
        <v>64.45333500000001</v>
      </c>
      <c r="AY28" s="394">
        <v>73.004104999999981</v>
      </c>
      <c r="AZ28" s="394">
        <v>87.356730000000013</v>
      </c>
      <c r="BA28" s="394">
        <v>94.058710999999988</v>
      </c>
      <c r="BB28" s="394">
        <v>103.31371100000001</v>
      </c>
      <c r="BC28" s="394">
        <v>108.169843</v>
      </c>
      <c r="BD28" s="394">
        <v>118.92382939562549</v>
      </c>
      <c r="BE28" s="394">
        <v>123.72467599999997</v>
      </c>
      <c r="BF28" s="394">
        <v>130.99570600000001</v>
      </c>
      <c r="BG28" s="394">
        <v>145.12074899999999</v>
      </c>
      <c r="BH28" s="394">
        <v>160.45740000000004</v>
      </c>
      <c r="BI28" s="394">
        <v>176.47248999999999</v>
      </c>
      <c r="BJ28" s="394">
        <v>183.76244300000005</v>
      </c>
      <c r="BK28" s="394">
        <v>188.90478099999996</v>
      </c>
      <c r="BL28" s="394">
        <v>199.600787</v>
      </c>
      <c r="BM28" s="394">
        <v>223.05064708800333</v>
      </c>
      <c r="BN28" s="394">
        <v>237.858463</v>
      </c>
      <c r="BO28" s="394">
        <v>246.06113200000004</v>
      </c>
      <c r="BP28" s="394">
        <v>251.21643899999995</v>
      </c>
      <c r="BQ28" s="394">
        <v>0</v>
      </c>
      <c r="BR28" s="394">
        <v>0</v>
      </c>
      <c r="BS28" s="394">
        <v>0</v>
      </c>
      <c r="BT28" s="394">
        <v>0</v>
      </c>
      <c r="BU28" s="394">
        <v>0</v>
      </c>
      <c r="BV28" s="394">
        <v>0</v>
      </c>
      <c r="BW28" s="394">
        <v>0</v>
      </c>
      <c r="BX28" s="395">
        <v>0</v>
      </c>
      <c r="BY28" s="395">
        <v>0</v>
      </c>
      <c r="BZ28" s="395">
        <v>0</v>
      </c>
      <c r="CA28" s="395">
        <v>0</v>
      </c>
      <c r="CB28" s="395">
        <v>0</v>
      </c>
      <c r="CC28" s="395">
        <v>0</v>
      </c>
      <c r="CD28" s="395">
        <v>0</v>
      </c>
      <c r="CE28" s="395">
        <v>0</v>
      </c>
      <c r="CF28" s="395">
        <v>0</v>
      </c>
      <c r="CG28" s="396">
        <v>0</v>
      </c>
    </row>
    <row r="29" spans="1:85" x14ac:dyDescent="0.35">
      <c r="A29" s="531"/>
      <c r="B29" s="200" t="s">
        <v>859</v>
      </c>
      <c r="C29" s="530"/>
      <c r="D29" s="394">
        <v>0</v>
      </c>
      <c r="E29" s="394">
        <v>0</v>
      </c>
      <c r="F29" s="394">
        <v>0</v>
      </c>
      <c r="G29" s="394">
        <v>0</v>
      </c>
      <c r="H29" s="394">
        <v>0</v>
      </c>
      <c r="I29" s="394">
        <v>0</v>
      </c>
      <c r="J29" s="394">
        <v>0</v>
      </c>
      <c r="K29" s="394">
        <v>0</v>
      </c>
      <c r="L29" s="394">
        <v>0</v>
      </c>
      <c r="M29" s="394">
        <v>0</v>
      </c>
      <c r="N29" s="394">
        <v>0</v>
      </c>
      <c r="O29" s="394">
        <v>0</v>
      </c>
      <c r="P29" s="394">
        <v>0</v>
      </c>
      <c r="Q29" s="394">
        <v>0</v>
      </c>
      <c r="R29" s="394">
        <v>0</v>
      </c>
      <c r="S29" s="394">
        <v>0</v>
      </c>
      <c r="T29" s="394">
        <v>0</v>
      </c>
      <c r="U29" s="394">
        <v>0</v>
      </c>
      <c r="V29" s="394">
        <v>0</v>
      </c>
      <c r="W29" s="394">
        <v>0</v>
      </c>
      <c r="X29" s="394">
        <v>0</v>
      </c>
      <c r="Y29" s="394">
        <v>0</v>
      </c>
      <c r="Z29" s="394">
        <v>0</v>
      </c>
      <c r="AA29" s="394">
        <v>0</v>
      </c>
      <c r="AB29" s="394">
        <v>0</v>
      </c>
      <c r="AC29" s="394">
        <v>0</v>
      </c>
      <c r="AD29" s="394">
        <v>0</v>
      </c>
      <c r="AE29" s="394">
        <v>0</v>
      </c>
      <c r="AF29" s="394">
        <v>0</v>
      </c>
      <c r="AG29" s="394">
        <v>0</v>
      </c>
      <c r="AH29" s="394">
        <v>0</v>
      </c>
      <c r="AI29" s="394">
        <v>0</v>
      </c>
      <c r="AJ29" s="394">
        <v>0</v>
      </c>
      <c r="AK29" s="394">
        <v>0</v>
      </c>
      <c r="AL29" s="394">
        <v>0</v>
      </c>
      <c r="AM29" s="394">
        <v>0</v>
      </c>
      <c r="AN29" s="394">
        <v>0</v>
      </c>
      <c r="AO29" s="394">
        <v>0</v>
      </c>
      <c r="AP29" s="394">
        <v>0</v>
      </c>
      <c r="AQ29" s="394">
        <v>0</v>
      </c>
      <c r="AR29" s="394">
        <v>0</v>
      </c>
      <c r="AS29" s="394">
        <v>0</v>
      </c>
      <c r="AT29" s="394">
        <v>0</v>
      </c>
      <c r="AU29" s="394">
        <v>0</v>
      </c>
      <c r="AV29" s="394">
        <v>0</v>
      </c>
      <c r="AW29" s="394">
        <v>184.96894820906931</v>
      </c>
      <c r="AX29" s="394">
        <v>204.08372300000002</v>
      </c>
      <c r="AY29" s="394">
        <v>213.44863099999995</v>
      </c>
      <c r="AZ29" s="394">
        <v>245.97230400000004</v>
      </c>
      <c r="BA29" s="394">
        <v>286.966452</v>
      </c>
      <c r="BB29" s="394">
        <v>302.71302400000002</v>
      </c>
      <c r="BC29" s="394">
        <v>306.59022800000014</v>
      </c>
      <c r="BD29" s="394">
        <v>309.93843676690722</v>
      </c>
      <c r="BE29" s="394">
        <v>315.82490200000007</v>
      </c>
      <c r="BF29" s="394">
        <v>321.58770799999996</v>
      </c>
      <c r="BG29" s="394">
        <v>337.22303699999998</v>
      </c>
      <c r="BH29" s="394">
        <v>357.53287299999994</v>
      </c>
      <c r="BI29" s="394">
        <v>367.77686899999998</v>
      </c>
      <c r="BJ29" s="394">
        <v>372.60758899999996</v>
      </c>
      <c r="BK29" s="394">
        <v>366.47790999999995</v>
      </c>
      <c r="BL29" s="394">
        <v>363.15031399999992</v>
      </c>
      <c r="BM29" s="394">
        <v>379.68044099999997</v>
      </c>
      <c r="BN29" s="394">
        <v>387.43845199999998</v>
      </c>
      <c r="BO29" s="394">
        <v>383.50048700000008</v>
      </c>
      <c r="BP29" s="394">
        <v>379.46312099999994</v>
      </c>
      <c r="BQ29" s="394">
        <v>0</v>
      </c>
      <c r="BR29" s="394">
        <v>0</v>
      </c>
      <c r="BS29" s="394">
        <v>0</v>
      </c>
      <c r="BT29" s="394">
        <v>0</v>
      </c>
      <c r="BU29" s="394">
        <v>0</v>
      </c>
      <c r="BV29" s="394">
        <v>0</v>
      </c>
      <c r="BW29" s="394">
        <v>0</v>
      </c>
      <c r="BX29" s="395">
        <v>0</v>
      </c>
      <c r="BY29" s="395">
        <v>0</v>
      </c>
      <c r="BZ29" s="395">
        <v>0</v>
      </c>
      <c r="CA29" s="395">
        <v>0</v>
      </c>
      <c r="CB29" s="395">
        <v>0</v>
      </c>
      <c r="CC29" s="395">
        <v>0</v>
      </c>
      <c r="CD29" s="395">
        <v>0</v>
      </c>
      <c r="CE29" s="395">
        <v>0</v>
      </c>
      <c r="CF29" s="395">
        <v>0</v>
      </c>
      <c r="CG29" s="396">
        <v>0</v>
      </c>
    </row>
    <row r="30" spans="1:85" ht="26.25" customHeight="1" x14ac:dyDescent="0.35">
      <c r="A30" s="531"/>
      <c r="B30" s="56" t="s">
        <v>860</v>
      </c>
      <c r="C30" s="530"/>
      <c r="D30" s="394">
        <v>0</v>
      </c>
      <c r="E30" s="394">
        <v>0</v>
      </c>
      <c r="F30" s="394">
        <v>0</v>
      </c>
      <c r="G30" s="394">
        <v>0</v>
      </c>
      <c r="H30" s="394">
        <v>0</v>
      </c>
      <c r="I30" s="394">
        <v>0</v>
      </c>
      <c r="J30" s="394">
        <v>0</v>
      </c>
      <c r="K30" s="394">
        <v>0</v>
      </c>
      <c r="L30" s="394">
        <v>0</v>
      </c>
      <c r="M30" s="394">
        <v>0</v>
      </c>
      <c r="N30" s="394">
        <v>0</v>
      </c>
      <c r="O30" s="394">
        <v>0</v>
      </c>
      <c r="P30" s="394">
        <v>0</v>
      </c>
      <c r="Q30" s="394">
        <v>0</v>
      </c>
      <c r="R30" s="394">
        <v>0</v>
      </c>
      <c r="S30" s="394">
        <v>0</v>
      </c>
      <c r="T30" s="394">
        <v>0</v>
      </c>
      <c r="U30" s="394">
        <v>0</v>
      </c>
      <c r="V30" s="394">
        <v>0</v>
      </c>
      <c r="W30" s="394">
        <v>0</v>
      </c>
      <c r="X30" s="394">
        <v>0</v>
      </c>
      <c r="Y30" s="394">
        <v>0</v>
      </c>
      <c r="Z30" s="394">
        <v>0</v>
      </c>
      <c r="AA30" s="394">
        <v>0</v>
      </c>
      <c r="AB30" s="394">
        <v>0</v>
      </c>
      <c r="AC30" s="394">
        <v>0</v>
      </c>
      <c r="AD30" s="394">
        <v>0</v>
      </c>
      <c r="AE30" s="394">
        <v>0</v>
      </c>
      <c r="AF30" s="394">
        <v>0</v>
      </c>
      <c r="AG30" s="394">
        <v>0</v>
      </c>
      <c r="AH30" s="394">
        <v>0</v>
      </c>
      <c r="AI30" s="394">
        <v>0</v>
      </c>
      <c r="AJ30" s="394">
        <v>0</v>
      </c>
      <c r="AK30" s="394">
        <v>0</v>
      </c>
      <c r="AL30" s="394">
        <v>0</v>
      </c>
      <c r="AM30" s="394">
        <v>0</v>
      </c>
      <c r="AN30" s="394">
        <v>0</v>
      </c>
      <c r="AO30" s="394">
        <v>0</v>
      </c>
      <c r="AP30" s="394">
        <v>0</v>
      </c>
      <c r="AQ30" s="394">
        <v>0</v>
      </c>
      <c r="AR30" s="394">
        <v>0</v>
      </c>
      <c r="AS30" s="394">
        <v>206</v>
      </c>
      <c r="AT30" s="394">
        <v>2122.81</v>
      </c>
      <c r="AU30" s="394">
        <v>1404.1669999999999</v>
      </c>
      <c r="AV30" s="394">
        <v>1692.576</v>
      </c>
      <c r="AW30" s="394">
        <v>0</v>
      </c>
      <c r="AX30" s="394">
        <v>0</v>
      </c>
      <c r="AY30" s="394">
        <v>0</v>
      </c>
      <c r="AZ30" s="394">
        <v>0</v>
      </c>
      <c r="BA30" s="394">
        <v>0</v>
      </c>
      <c r="BB30" s="394">
        <v>0</v>
      </c>
      <c r="BC30" s="394">
        <v>0</v>
      </c>
      <c r="BD30" s="394">
        <v>0</v>
      </c>
      <c r="BE30" s="394">
        <v>0</v>
      </c>
      <c r="BF30" s="394">
        <v>0</v>
      </c>
      <c r="BG30" s="394">
        <v>0</v>
      </c>
      <c r="BH30" s="394">
        <v>0</v>
      </c>
      <c r="BI30" s="394">
        <v>0</v>
      </c>
      <c r="BJ30" s="394">
        <v>0</v>
      </c>
      <c r="BK30" s="394">
        <v>0</v>
      </c>
      <c r="BL30" s="394">
        <v>0</v>
      </c>
      <c r="BM30" s="394">
        <v>0</v>
      </c>
      <c r="BN30" s="394">
        <v>0</v>
      </c>
      <c r="BO30" s="394">
        <v>0</v>
      </c>
      <c r="BP30" s="394">
        <v>0</v>
      </c>
      <c r="BQ30" s="394">
        <v>0</v>
      </c>
      <c r="BR30" s="394">
        <v>0</v>
      </c>
      <c r="BS30" s="394">
        <v>0</v>
      </c>
      <c r="BT30" s="394">
        <v>0</v>
      </c>
      <c r="BU30" s="394">
        <v>0</v>
      </c>
      <c r="BV30" s="394">
        <v>0</v>
      </c>
      <c r="BW30" s="394">
        <v>0</v>
      </c>
      <c r="BX30" s="395">
        <v>0</v>
      </c>
      <c r="BY30" s="395">
        <v>0</v>
      </c>
      <c r="BZ30" s="395">
        <v>0</v>
      </c>
      <c r="CA30" s="395">
        <v>0</v>
      </c>
      <c r="CB30" s="395">
        <v>0</v>
      </c>
      <c r="CC30" s="395">
        <v>0</v>
      </c>
      <c r="CD30" s="395">
        <v>0</v>
      </c>
      <c r="CE30" s="395">
        <v>0</v>
      </c>
      <c r="CF30" s="395">
        <v>0</v>
      </c>
      <c r="CG30" s="396">
        <v>0</v>
      </c>
    </row>
    <row r="31" spans="1:85" x14ac:dyDescent="0.35">
      <c r="A31" s="531"/>
      <c r="B31" s="200" t="s">
        <v>857</v>
      </c>
      <c r="C31" s="530"/>
      <c r="D31" s="394">
        <v>0</v>
      </c>
      <c r="E31" s="394">
        <v>0</v>
      </c>
      <c r="F31" s="394">
        <v>0</v>
      </c>
      <c r="G31" s="394">
        <v>0</v>
      </c>
      <c r="H31" s="394">
        <v>0</v>
      </c>
      <c r="I31" s="394">
        <v>0</v>
      </c>
      <c r="J31" s="394">
        <v>0</v>
      </c>
      <c r="K31" s="394">
        <v>0</v>
      </c>
      <c r="L31" s="394">
        <v>0</v>
      </c>
      <c r="M31" s="394">
        <v>0</v>
      </c>
      <c r="N31" s="394">
        <v>0</v>
      </c>
      <c r="O31" s="394">
        <v>0</v>
      </c>
      <c r="P31" s="394">
        <v>0</v>
      </c>
      <c r="Q31" s="394">
        <v>0</v>
      </c>
      <c r="R31" s="394">
        <v>0</v>
      </c>
      <c r="S31" s="394">
        <v>0</v>
      </c>
      <c r="T31" s="394">
        <v>0</v>
      </c>
      <c r="U31" s="394">
        <v>0</v>
      </c>
      <c r="V31" s="394">
        <v>0</v>
      </c>
      <c r="W31" s="394">
        <v>0</v>
      </c>
      <c r="X31" s="394">
        <v>0</v>
      </c>
      <c r="Y31" s="394">
        <v>0</v>
      </c>
      <c r="Z31" s="394">
        <v>0</v>
      </c>
      <c r="AA31" s="394">
        <v>0</v>
      </c>
      <c r="AB31" s="394">
        <v>0</v>
      </c>
      <c r="AC31" s="394">
        <v>0</v>
      </c>
      <c r="AD31" s="394">
        <v>0</v>
      </c>
      <c r="AE31" s="394">
        <v>0</v>
      </c>
      <c r="AF31" s="394">
        <v>0</v>
      </c>
      <c r="AG31" s="394">
        <v>0</v>
      </c>
      <c r="AH31" s="394">
        <v>0</v>
      </c>
      <c r="AI31" s="394">
        <v>0</v>
      </c>
      <c r="AJ31" s="394">
        <v>0</v>
      </c>
      <c r="AK31" s="394">
        <v>0</v>
      </c>
      <c r="AL31" s="394">
        <v>0</v>
      </c>
      <c r="AM31" s="394">
        <v>0</v>
      </c>
      <c r="AN31" s="394">
        <v>0</v>
      </c>
      <c r="AO31" s="394">
        <v>0</v>
      </c>
      <c r="AP31" s="394">
        <v>0</v>
      </c>
      <c r="AQ31" s="394">
        <v>0</v>
      </c>
      <c r="AR31" s="394">
        <v>0</v>
      </c>
      <c r="AS31" s="394">
        <v>0</v>
      </c>
      <c r="AT31" s="394">
        <v>0</v>
      </c>
      <c r="AU31" s="394">
        <v>1244.3508119934597</v>
      </c>
      <c r="AV31" s="394">
        <v>1475.3810084883232</v>
      </c>
      <c r="AW31" s="394">
        <v>0</v>
      </c>
      <c r="AX31" s="394">
        <v>0</v>
      </c>
      <c r="AY31" s="394">
        <v>0</v>
      </c>
      <c r="AZ31" s="394">
        <v>0</v>
      </c>
      <c r="BA31" s="394">
        <v>0</v>
      </c>
      <c r="BB31" s="394">
        <v>0</v>
      </c>
      <c r="BC31" s="394">
        <v>0</v>
      </c>
      <c r="BD31" s="394">
        <v>0</v>
      </c>
      <c r="BE31" s="394">
        <v>0</v>
      </c>
      <c r="BF31" s="394">
        <v>0</v>
      </c>
      <c r="BG31" s="394">
        <v>0</v>
      </c>
      <c r="BH31" s="394">
        <v>0</v>
      </c>
      <c r="BI31" s="394">
        <v>0</v>
      </c>
      <c r="BJ31" s="394">
        <v>0</v>
      </c>
      <c r="BK31" s="394">
        <v>0</v>
      </c>
      <c r="BL31" s="394">
        <v>0</v>
      </c>
      <c r="BM31" s="394">
        <v>0</v>
      </c>
      <c r="BN31" s="394">
        <v>0</v>
      </c>
      <c r="BO31" s="394">
        <v>0</v>
      </c>
      <c r="BP31" s="394">
        <v>0</v>
      </c>
      <c r="BQ31" s="394">
        <v>0</v>
      </c>
      <c r="BR31" s="394">
        <v>0</v>
      </c>
      <c r="BS31" s="394">
        <v>0</v>
      </c>
      <c r="BT31" s="394">
        <v>0</v>
      </c>
      <c r="BU31" s="394">
        <v>0</v>
      </c>
      <c r="BV31" s="394">
        <v>0</v>
      </c>
      <c r="BW31" s="394">
        <v>0</v>
      </c>
      <c r="BX31" s="395">
        <v>0</v>
      </c>
      <c r="BY31" s="395">
        <v>0</v>
      </c>
      <c r="BZ31" s="395">
        <v>0</v>
      </c>
      <c r="CA31" s="395">
        <v>0</v>
      </c>
      <c r="CB31" s="395">
        <v>0</v>
      </c>
      <c r="CC31" s="395">
        <v>0</v>
      </c>
      <c r="CD31" s="395">
        <v>0</v>
      </c>
      <c r="CE31" s="395">
        <v>0</v>
      </c>
      <c r="CF31" s="395">
        <v>0</v>
      </c>
      <c r="CG31" s="396">
        <v>0</v>
      </c>
    </row>
    <row r="32" spans="1:85" x14ac:dyDescent="0.35">
      <c r="A32" s="531"/>
      <c r="B32" s="200" t="s">
        <v>858</v>
      </c>
      <c r="C32" s="530"/>
      <c r="D32" s="394">
        <v>0</v>
      </c>
      <c r="E32" s="394">
        <v>0</v>
      </c>
      <c r="F32" s="394">
        <v>0</v>
      </c>
      <c r="G32" s="394">
        <v>0</v>
      </c>
      <c r="H32" s="394">
        <v>0</v>
      </c>
      <c r="I32" s="394">
        <v>0</v>
      </c>
      <c r="J32" s="394">
        <v>0</v>
      </c>
      <c r="K32" s="394">
        <v>0</v>
      </c>
      <c r="L32" s="394">
        <v>0</v>
      </c>
      <c r="M32" s="394">
        <v>0</v>
      </c>
      <c r="N32" s="394">
        <v>0</v>
      </c>
      <c r="O32" s="394">
        <v>0</v>
      </c>
      <c r="P32" s="394">
        <v>0</v>
      </c>
      <c r="Q32" s="394">
        <v>0</v>
      </c>
      <c r="R32" s="394">
        <v>0</v>
      </c>
      <c r="S32" s="394">
        <v>0</v>
      </c>
      <c r="T32" s="394">
        <v>0</v>
      </c>
      <c r="U32" s="394">
        <v>0</v>
      </c>
      <c r="V32" s="394">
        <v>0</v>
      </c>
      <c r="W32" s="394">
        <v>0</v>
      </c>
      <c r="X32" s="394">
        <v>0</v>
      </c>
      <c r="Y32" s="394">
        <v>0</v>
      </c>
      <c r="Z32" s="394">
        <v>0</v>
      </c>
      <c r="AA32" s="394">
        <v>0</v>
      </c>
      <c r="AB32" s="394">
        <v>0</v>
      </c>
      <c r="AC32" s="394">
        <v>0</v>
      </c>
      <c r="AD32" s="394">
        <v>0</v>
      </c>
      <c r="AE32" s="394">
        <v>0</v>
      </c>
      <c r="AF32" s="394">
        <v>0</v>
      </c>
      <c r="AG32" s="394">
        <v>0</v>
      </c>
      <c r="AH32" s="394">
        <v>0</v>
      </c>
      <c r="AI32" s="394">
        <v>0</v>
      </c>
      <c r="AJ32" s="394">
        <v>0</v>
      </c>
      <c r="AK32" s="394">
        <v>0</v>
      </c>
      <c r="AL32" s="394">
        <v>0</v>
      </c>
      <c r="AM32" s="394">
        <v>0</v>
      </c>
      <c r="AN32" s="394">
        <v>0</v>
      </c>
      <c r="AO32" s="394">
        <v>0</v>
      </c>
      <c r="AP32" s="394">
        <v>0</v>
      </c>
      <c r="AQ32" s="394">
        <v>0</v>
      </c>
      <c r="AR32" s="394">
        <v>0</v>
      </c>
      <c r="AS32" s="394">
        <v>0</v>
      </c>
      <c r="AT32" s="394">
        <v>0</v>
      </c>
      <c r="AU32" s="394">
        <v>29.407042073381728</v>
      </c>
      <c r="AV32" s="394">
        <v>45.400550983141173</v>
      </c>
      <c r="AW32" s="394">
        <v>0</v>
      </c>
      <c r="AX32" s="394">
        <v>0</v>
      </c>
      <c r="AY32" s="394">
        <v>0</v>
      </c>
      <c r="AZ32" s="394">
        <v>0</v>
      </c>
      <c r="BA32" s="394">
        <v>0</v>
      </c>
      <c r="BB32" s="394">
        <v>0</v>
      </c>
      <c r="BC32" s="394">
        <v>0</v>
      </c>
      <c r="BD32" s="394">
        <v>0</v>
      </c>
      <c r="BE32" s="394">
        <v>0</v>
      </c>
      <c r="BF32" s="394">
        <v>0</v>
      </c>
      <c r="BG32" s="394">
        <v>0</v>
      </c>
      <c r="BH32" s="394">
        <v>0</v>
      </c>
      <c r="BI32" s="394">
        <v>0</v>
      </c>
      <c r="BJ32" s="394">
        <v>0</v>
      </c>
      <c r="BK32" s="394">
        <v>0</v>
      </c>
      <c r="BL32" s="394">
        <v>0</v>
      </c>
      <c r="BM32" s="394">
        <v>0</v>
      </c>
      <c r="BN32" s="394">
        <v>0</v>
      </c>
      <c r="BO32" s="394">
        <v>0</v>
      </c>
      <c r="BP32" s="394">
        <v>0</v>
      </c>
      <c r="BQ32" s="394">
        <v>0</v>
      </c>
      <c r="BR32" s="394">
        <v>0</v>
      </c>
      <c r="BS32" s="394">
        <v>0</v>
      </c>
      <c r="BT32" s="394">
        <v>0</v>
      </c>
      <c r="BU32" s="394">
        <v>0</v>
      </c>
      <c r="BV32" s="394">
        <v>0</v>
      </c>
      <c r="BW32" s="394">
        <v>0</v>
      </c>
      <c r="BX32" s="395">
        <v>0</v>
      </c>
      <c r="BY32" s="395">
        <v>0</v>
      </c>
      <c r="BZ32" s="395">
        <v>0</v>
      </c>
      <c r="CA32" s="395">
        <v>0</v>
      </c>
      <c r="CB32" s="395">
        <v>0</v>
      </c>
      <c r="CC32" s="395">
        <v>0</v>
      </c>
      <c r="CD32" s="395">
        <v>0</v>
      </c>
      <c r="CE32" s="395">
        <v>0</v>
      </c>
      <c r="CF32" s="395">
        <v>0</v>
      </c>
      <c r="CG32" s="396">
        <v>0</v>
      </c>
    </row>
    <row r="33" spans="1:85" x14ac:dyDescent="0.35">
      <c r="A33" s="531"/>
      <c r="B33" s="200" t="s">
        <v>859</v>
      </c>
      <c r="C33" s="530"/>
      <c r="D33" s="394">
        <v>0</v>
      </c>
      <c r="E33" s="394">
        <v>0</v>
      </c>
      <c r="F33" s="394">
        <v>0</v>
      </c>
      <c r="G33" s="394">
        <v>0</v>
      </c>
      <c r="H33" s="394">
        <v>0</v>
      </c>
      <c r="I33" s="394">
        <v>0</v>
      </c>
      <c r="J33" s="394">
        <v>0</v>
      </c>
      <c r="K33" s="394">
        <v>0</v>
      </c>
      <c r="L33" s="394">
        <v>0</v>
      </c>
      <c r="M33" s="394">
        <v>0</v>
      </c>
      <c r="N33" s="394">
        <v>0</v>
      </c>
      <c r="O33" s="394">
        <v>0</v>
      </c>
      <c r="P33" s="394">
        <v>0</v>
      </c>
      <c r="Q33" s="394">
        <v>0</v>
      </c>
      <c r="R33" s="394">
        <v>0</v>
      </c>
      <c r="S33" s="394">
        <v>0</v>
      </c>
      <c r="T33" s="394">
        <v>0</v>
      </c>
      <c r="U33" s="394">
        <v>0</v>
      </c>
      <c r="V33" s="394">
        <v>0</v>
      </c>
      <c r="W33" s="394">
        <v>0</v>
      </c>
      <c r="X33" s="394">
        <v>0</v>
      </c>
      <c r="Y33" s="394">
        <v>0</v>
      </c>
      <c r="Z33" s="394">
        <v>0</v>
      </c>
      <c r="AA33" s="394">
        <v>0</v>
      </c>
      <c r="AB33" s="394">
        <v>0</v>
      </c>
      <c r="AC33" s="394">
        <v>0</v>
      </c>
      <c r="AD33" s="394">
        <v>0</v>
      </c>
      <c r="AE33" s="394">
        <v>0</v>
      </c>
      <c r="AF33" s="394">
        <v>0</v>
      </c>
      <c r="AG33" s="394">
        <v>0</v>
      </c>
      <c r="AH33" s="394">
        <v>0</v>
      </c>
      <c r="AI33" s="394">
        <v>0</v>
      </c>
      <c r="AJ33" s="394">
        <v>0</v>
      </c>
      <c r="AK33" s="394">
        <v>0</v>
      </c>
      <c r="AL33" s="394">
        <v>0</v>
      </c>
      <c r="AM33" s="394">
        <v>0</v>
      </c>
      <c r="AN33" s="394">
        <v>0</v>
      </c>
      <c r="AO33" s="394">
        <v>0</v>
      </c>
      <c r="AP33" s="394">
        <v>0</v>
      </c>
      <c r="AQ33" s="394">
        <v>0</v>
      </c>
      <c r="AR33" s="394">
        <v>0</v>
      </c>
      <c r="AS33" s="394">
        <v>0</v>
      </c>
      <c r="AT33" s="394">
        <v>0</v>
      </c>
      <c r="AU33" s="394">
        <v>130.40914593315847</v>
      </c>
      <c r="AV33" s="394">
        <v>171.79444052853557</v>
      </c>
      <c r="AW33" s="394">
        <v>0</v>
      </c>
      <c r="AX33" s="394">
        <v>0</v>
      </c>
      <c r="AY33" s="394">
        <v>0</v>
      </c>
      <c r="AZ33" s="394">
        <v>0</v>
      </c>
      <c r="BA33" s="394">
        <v>0</v>
      </c>
      <c r="BB33" s="394">
        <v>0</v>
      </c>
      <c r="BC33" s="394">
        <v>0</v>
      </c>
      <c r="BD33" s="394">
        <v>0</v>
      </c>
      <c r="BE33" s="394">
        <v>0</v>
      </c>
      <c r="BF33" s="394">
        <v>0</v>
      </c>
      <c r="BG33" s="394">
        <v>0</v>
      </c>
      <c r="BH33" s="394">
        <v>0</v>
      </c>
      <c r="BI33" s="394">
        <v>0</v>
      </c>
      <c r="BJ33" s="394">
        <v>0</v>
      </c>
      <c r="BK33" s="394">
        <v>0</v>
      </c>
      <c r="BL33" s="394">
        <v>0</v>
      </c>
      <c r="BM33" s="394">
        <v>0</v>
      </c>
      <c r="BN33" s="394">
        <v>0</v>
      </c>
      <c r="BO33" s="394">
        <v>0</v>
      </c>
      <c r="BP33" s="394">
        <v>0</v>
      </c>
      <c r="BQ33" s="394">
        <v>0</v>
      </c>
      <c r="BR33" s="394">
        <v>0</v>
      </c>
      <c r="BS33" s="394">
        <v>0</v>
      </c>
      <c r="BT33" s="394">
        <v>0</v>
      </c>
      <c r="BU33" s="394">
        <v>0</v>
      </c>
      <c r="BV33" s="394">
        <v>0</v>
      </c>
      <c r="BW33" s="394">
        <v>0</v>
      </c>
      <c r="BX33" s="395">
        <v>0</v>
      </c>
      <c r="BY33" s="395">
        <v>0</v>
      </c>
      <c r="BZ33" s="395">
        <v>0</v>
      </c>
      <c r="CA33" s="395">
        <v>0</v>
      </c>
      <c r="CB33" s="395">
        <v>0</v>
      </c>
      <c r="CC33" s="395">
        <v>0</v>
      </c>
      <c r="CD33" s="395">
        <v>0</v>
      </c>
      <c r="CE33" s="395">
        <v>0</v>
      </c>
      <c r="CF33" s="395">
        <v>0</v>
      </c>
      <c r="CG33" s="396">
        <v>0</v>
      </c>
    </row>
    <row r="34" spans="1:85" ht="26.25" customHeight="1" x14ac:dyDescent="0.35">
      <c r="A34" s="531"/>
      <c r="B34" s="56" t="s">
        <v>861</v>
      </c>
      <c r="C34" s="530"/>
      <c r="D34" s="394">
        <v>0</v>
      </c>
      <c r="E34" s="394">
        <v>0</v>
      </c>
      <c r="F34" s="394">
        <v>0</v>
      </c>
      <c r="G34" s="394">
        <v>0</v>
      </c>
      <c r="H34" s="394">
        <v>0</v>
      </c>
      <c r="I34" s="394">
        <v>0</v>
      </c>
      <c r="J34" s="394">
        <v>0</v>
      </c>
      <c r="K34" s="394">
        <v>0</v>
      </c>
      <c r="L34" s="394">
        <v>0</v>
      </c>
      <c r="M34" s="394">
        <v>0</v>
      </c>
      <c r="N34" s="394">
        <v>0</v>
      </c>
      <c r="O34" s="394">
        <v>0</v>
      </c>
      <c r="P34" s="394">
        <v>0</v>
      </c>
      <c r="Q34" s="394">
        <v>0</v>
      </c>
      <c r="R34" s="394">
        <v>0</v>
      </c>
      <c r="S34" s="394">
        <v>0</v>
      </c>
      <c r="T34" s="394">
        <v>0</v>
      </c>
      <c r="U34" s="394">
        <v>0</v>
      </c>
      <c r="V34" s="394">
        <v>0</v>
      </c>
      <c r="W34" s="394">
        <v>0</v>
      </c>
      <c r="X34" s="394">
        <v>0</v>
      </c>
      <c r="Y34" s="394">
        <v>0</v>
      </c>
      <c r="Z34" s="394">
        <v>18</v>
      </c>
      <c r="AA34" s="394">
        <v>21</v>
      </c>
      <c r="AB34" s="394">
        <v>27</v>
      </c>
      <c r="AC34" s="394">
        <v>33</v>
      </c>
      <c r="AD34" s="394">
        <v>99</v>
      </c>
      <c r="AE34" s="394">
        <v>137</v>
      </c>
      <c r="AF34" s="394">
        <v>148</v>
      </c>
      <c r="AG34" s="394">
        <v>369</v>
      </c>
      <c r="AH34" s="394">
        <v>386</v>
      </c>
      <c r="AI34" s="394">
        <v>445</v>
      </c>
      <c r="AJ34" s="394">
        <v>599</v>
      </c>
      <c r="AK34" s="394">
        <v>890.6</v>
      </c>
      <c r="AL34" s="394">
        <v>1083</v>
      </c>
      <c r="AM34" s="394">
        <v>1218</v>
      </c>
      <c r="AN34" s="394">
        <v>1354</v>
      </c>
      <c r="AO34" s="394">
        <v>1479</v>
      </c>
      <c r="AP34" s="394">
        <v>1635</v>
      </c>
      <c r="AQ34" s="394">
        <v>1701</v>
      </c>
      <c r="AR34" s="394">
        <v>1365.134</v>
      </c>
      <c r="AS34" s="394">
        <v>1493.6620000000003</v>
      </c>
      <c r="AT34" s="394">
        <v>0</v>
      </c>
      <c r="AU34" s="394">
        <v>0</v>
      </c>
      <c r="AV34" s="394">
        <v>0</v>
      </c>
      <c r="AW34" s="394">
        <v>0</v>
      </c>
      <c r="AX34" s="394">
        <v>0</v>
      </c>
      <c r="AY34" s="394">
        <v>0</v>
      </c>
      <c r="AZ34" s="394">
        <v>0</v>
      </c>
      <c r="BA34" s="394">
        <v>0</v>
      </c>
      <c r="BB34" s="394">
        <v>0</v>
      </c>
      <c r="BC34" s="394">
        <v>0</v>
      </c>
      <c r="BD34" s="394">
        <v>0</v>
      </c>
      <c r="BE34" s="394">
        <v>0</v>
      </c>
      <c r="BF34" s="394">
        <v>0</v>
      </c>
      <c r="BG34" s="394">
        <v>0</v>
      </c>
      <c r="BH34" s="394">
        <v>0</v>
      </c>
      <c r="BI34" s="394">
        <v>0</v>
      </c>
      <c r="BJ34" s="394">
        <v>0</v>
      </c>
      <c r="BK34" s="394">
        <v>0</v>
      </c>
      <c r="BL34" s="394">
        <v>0</v>
      </c>
      <c r="BM34" s="394">
        <v>0</v>
      </c>
      <c r="BN34" s="394">
        <v>0</v>
      </c>
      <c r="BO34" s="394">
        <v>0</v>
      </c>
      <c r="BP34" s="394">
        <v>0</v>
      </c>
      <c r="BQ34" s="394">
        <v>0</v>
      </c>
      <c r="BR34" s="394">
        <v>0</v>
      </c>
      <c r="BS34" s="394">
        <v>0</v>
      </c>
      <c r="BT34" s="394">
        <v>0</v>
      </c>
      <c r="BU34" s="394">
        <v>0</v>
      </c>
      <c r="BV34" s="394">
        <v>0</v>
      </c>
      <c r="BW34" s="394">
        <v>0</v>
      </c>
      <c r="BX34" s="395">
        <v>0</v>
      </c>
      <c r="BY34" s="395">
        <v>0</v>
      </c>
      <c r="BZ34" s="395">
        <v>0</v>
      </c>
      <c r="CA34" s="395">
        <v>0</v>
      </c>
      <c r="CB34" s="395">
        <v>0</v>
      </c>
      <c r="CC34" s="395">
        <v>0</v>
      </c>
      <c r="CD34" s="395">
        <v>0</v>
      </c>
      <c r="CE34" s="395">
        <v>0</v>
      </c>
      <c r="CF34" s="395">
        <v>0</v>
      </c>
      <c r="CG34" s="396">
        <v>0</v>
      </c>
    </row>
    <row r="35" spans="1:85" ht="26.25" customHeight="1" x14ac:dyDescent="0.35">
      <c r="A35" s="36"/>
      <c r="B35" s="36" t="s">
        <v>862</v>
      </c>
      <c r="C35" s="530"/>
      <c r="D35" s="394"/>
      <c r="E35" s="394"/>
      <c r="F35" s="394"/>
      <c r="G35" s="394"/>
      <c r="H35" s="394"/>
      <c r="I35" s="394"/>
      <c r="J35" s="394"/>
      <c r="K35" s="394"/>
      <c r="L35" s="394"/>
      <c r="M35" s="394"/>
      <c r="N35" s="394"/>
      <c r="O35" s="394"/>
      <c r="P35" s="394"/>
      <c r="Q35" s="394"/>
      <c r="R35" s="394"/>
      <c r="S35" s="394"/>
      <c r="T35" s="394"/>
      <c r="U35" s="394"/>
      <c r="V35" s="394"/>
      <c r="W35" s="394"/>
      <c r="X35" s="394"/>
      <c r="Y35" s="394"/>
      <c r="Z35" s="394"/>
      <c r="AA35" s="394"/>
      <c r="AB35" s="394"/>
      <c r="AC35" s="394"/>
      <c r="AD35" s="394"/>
      <c r="AE35" s="394"/>
      <c r="AF35" s="394"/>
      <c r="AG35" s="394"/>
      <c r="AH35" s="394"/>
      <c r="AI35" s="394"/>
      <c r="AJ35" s="394"/>
      <c r="AK35" s="394"/>
      <c r="AL35" s="394"/>
      <c r="AM35" s="394"/>
      <c r="AN35" s="394"/>
      <c r="AO35" s="394"/>
      <c r="AP35" s="394"/>
      <c r="AQ35" s="394"/>
      <c r="AR35" s="394"/>
      <c r="AS35" s="394"/>
      <c r="AT35" s="527"/>
      <c r="AU35" s="394"/>
      <c r="AV35" s="394"/>
      <c r="AW35" s="394"/>
      <c r="AX35" s="394"/>
      <c r="AY35" s="394"/>
      <c r="AZ35" s="394"/>
      <c r="BA35" s="394"/>
      <c r="BB35" s="394"/>
      <c r="BC35" s="394"/>
      <c r="BD35" s="394"/>
      <c r="BE35" s="394"/>
      <c r="BF35" s="394"/>
      <c r="BG35" s="394"/>
      <c r="BH35" s="394"/>
      <c r="BI35" s="394"/>
      <c r="BJ35" s="394"/>
      <c r="BK35" s="394"/>
      <c r="BL35" s="394"/>
      <c r="BM35" s="394"/>
      <c r="BN35" s="394"/>
      <c r="BO35" s="394"/>
      <c r="BP35" s="394"/>
      <c r="BQ35" s="394"/>
      <c r="BR35" s="394"/>
      <c r="BS35" s="394"/>
      <c r="BT35" s="394"/>
      <c r="BU35" s="394"/>
      <c r="BV35" s="394"/>
      <c r="BW35" s="394"/>
      <c r="BX35" s="395"/>
      <c r="BY35" s="395"/>
      <c r="BZ35" s="395"/>
      <c r="CA35" s="395"/>
      <c r="CB35" s="395"/>
      <c r="CC35" s="395"/>
      <c r="CD35" s="395"/>
      <c r="CE35" s="395"/>
      <c r="CF35" s="395"/>
      <c r="CG35" s="396"/>
    </row>
    <row r="36" spans="1:85" x14ac:dyDescent="0.35">
      <c r="A36" s="531"/>
      <c r="B36" s="56" t="s">
        <v>863</v>
      </c>
      <c r="C36" s="530"/>
      <c r="D36" s="394" t="s">
        <v>614</v>
      </c>
      <c r="E36" s="394" t="s">
        <v>614</v>
      </c>
      <c r="F36" s="394" t="s">
        <v>614</v>
      </c>
      <c r="G36" s="394" t="s">
        <v>614</v>
      </c>
      <c r="H36" s="394" t="s">
        <v>614</v>
      </c>
      <c r="I36" s="394" t="s">
        <v>614</v>
      </c>
      <c r="J36" s="394" t="s">
        <v>614</v>
      </c>
      <c r="K36" s="394" t="s">
        <v>614</v>
      </c>
      <c r="L36" s="394" t="s">
        <v>614</v>
      </c>
      <c r="M36" s="394" t="s">
        <v>614</v>
      </c>
      <c r="N36" s="394" t="s">
        <v>614</v>
      </c>
      <c r="O36" s="394" t="s">
        <v>614</v>
      </c>
      <c r="P36" s="394" t="s">
        <v>614</v>
      </c>
      <c r="Q36" s="394" t="s">
        <v>614</v>
      </c>
      <c r="R36" s="394" t="s">
        <v>614</v>
      </c>
      <c r="S36" s="394" t="s">
        <v>614</v>
      </c>
      <c r="T36" s="394" t="s">
        <v>614</v>
      </c>
      <c r="U36" s="394" t="s">
        <v>614</v>
      </c>
      <c r="V36" s="394" t="s">
        <v>614</v>
      </c>
      <c r="W36" s="394" t="s">
        <v>614</v>
      </c>
      <c r="X36" s="394" t="s">
        <v>614</v>
      </c>
      <c r="Y36" s="394" t="s">
        <v>614</v>
      </c>
      <c r="Z36" s="394" t="s">
        <v>614</v>
      </c>
      <c r="AA36" s="394" t="s">
        <v>614</v>
      </c>
      <c r="AB36" s="394" t="s">
        <v>614</v>
      </c>
      <c r="AC36" s="394" t="s">
        <v>614</v>
      </c>
      <c r="AD36" s="394" t="s">
        <v>614</v>
      </c>
      <c r="AE36" s="394" t="s">
        <v>614</v>
      </c>
      <c r="AF36" s="394" t="s">
        <v>614</v>
      </c>
      <c r="AG36" s="394" t="s">
        <v>614</v>
      </c>
      <c r="AH36" s="394" t="s">
        <v>614</v>
      </c>
      <c r="AI36" s="394" t="s">
        <v>614</v>
      </c>
      <c r="AJ36" s="394" t="s">
        <v>614</v>
      </c>
      <c r="AK36" s="394" t="s">
        <v>614</v>
      </c>
      <c r="AL36" s="394" t="s">
        <v>614</v>
      </c>
      <c r="AM36" s="394" t="s">
        <v>614</v>
      </c>
      <c r="AN36" s="394" t="s">
        <v>614</v>
      </c>
      <c r="AO36" s="394" t="s">
        <v>614</v>
      </c>
      <c r="AP36" s="394" t="s">
        <v>614</v>
      </c>
      <c r="AQ36" s="394" t="s">
        <v>614</v>
      </c>
      <c r="AR36" s="394" t="s">
        <v>614</v>
      </c>
      <c r="AS36" s="394" t="s">
        <v>614</v>
      </c>
      <c r="AT36" s="394" t="s">
        <v>614</v>
      </c>
      <c r="AU36" s="394">
        <v>1074</v>
      </c>
      <c r="AV36" s="394">
        <v>1467</v>
      </c>
      <c r="AW36" s="394">
        <v>1761.354</v>
      </c>
      <c r="AX36" s="394">
        <v>1895.0971347</v>
      </c>
      <c r="AY36" s="394">
        <v>2000.7013923499997</v>
      </c>
      <c r="AZ36" s="394">
        <v>2119.6110000000003</v>
      </c>
      <c r="BA36" s="394">
        <v>2196.8490000000002</v>
      </c>
      <c r="BB36" s="394">
        <v>2241.7669999999989</v>
      </c>
      <c r="BC36" s="394">
        <v>2265.7673767930914</v>
      </c>
      <c r="BD36" s="394">
        <v>2297.6929199581655</v>
      </c>
      <c r="BE36" s="394">
        <v>2377.8325881801275</v>
      </c>
      <c r="BF36" s="394">
        <v>2598.0192173749792</v>
      </c>
      <c r="BG36" s="394">
        <v>2955.6031452049692</v>
      </c>
      <c r="BH36" s="394">
        <v>3448.9196739083468</v>
      </c>
      <c r="BI36" s="394">
        <v>3641.8223280000002</v>
      </c>
      <c r="BJ36" s="394">
        <v>3811.5277370000003</v>
      </c>
      <c r="BK36" s="394">
        <v>3911.4053540000004</v>
      </c>
      <c r="BL36" s="394">
        <v>4128.4742460000007</v>
      </c>
      <c r="BM36" s="394">
        <v>4582.3780900000011</v>
      </c>
      <c r="BN36" s="394">
        <v>4798.5646799999995</v>
      </c>
      <c r="BO36" s="394">
        <v>4823.8635100000001</v>
      </c>
      <c r="BP36" s="394">
        <v>4816.0338059999995</v>
      </c>
      <c r="BQ36" s="394">
        <v>0</v>
      </c>
      <c r="BR36" s="394">
        <v>0</v>
      </c>
      <c r="BS36" s="394">
        <v>0</v>
      </c>
      <c r="BT36" s="394">
        <v>0</v>
      </c>
      <c r="BU36" s="394">
        <v>0</v>
      </c>
      <c r="BV36" s="394">
        <v>0</v>
      </c>
      <c r="BW36" s="394">
        <v>0</v>
      </c>
      <c r="BX36" s="395">
        <v>0</v>
      </c>
      <c r="BY36" s="395">
        <v>0</v>
      </c>
      <c r="BZ36" s="395">
        <v>0</v>
      </c>
      <c r="CA36" s="395">
        <v>0</v>
      </c>
      <c r="CB36" s="395">
        <v>0</v>
      </c>
      <c r="CC36" s="395">
        <v>0</v>
      </c>
      <c r="CD36" s="395">
        <v>0</v>
      </c>
      <c r="CE36" s="395">
        <v>0</v>
      </c>
      <c r="CF36" s="395">
        <v>0</v>
      </c>
      <c r="CG36" s="396">
        <v>0</v>
      </c>
    </row>
    <row r="37" spans="1:85" x14ac:dyDescent="0.35">
      <c r="A37" s="531"/>
      <c r="B37" s="200" t="s">
        <v>857</v>
      </c>
      <c r="C37" s="530"/>
      <c r="D37" s="394">
        <v>0</v>
      </c>
      <c r="E37" s="394">
        <v>0</v>
      </c>
      <c r="F37" s="394">
        <v>0</v>
      </c>
      <c r="G37" s="394">
        <v>0</v>
      </c>
      <c r="H37" s="394">
        <v>0</v>
      </c>
      <c r="I37" s="394">
        <v>0</v>
      </c>
      <c r="J37" s="394">
        <v>0</v>
      </c>
      <c r="K37" s="394">
        <v>0</v>
      </c>
      <c r="L37" s="394">
        <v>0</v>
      </c>
      <c r="M37" s="394">
        <v>0</v>
      </c>
      <c r="N37" s="394">
        <v>0</v>
      </c>
      <c r="O37" s="394">
        <v>0</v>
      </c>
      <c r="P37" s="394">
        <v>0</v>
      </c>
      <c r="Q37" s="394">
        <v>0</v>
      </c>
      <c r="R37" s="394">
        <v>0</v>
      </c>
      <c r="S37" s="394">
        <v>0</v>
      </c>
      <c r="T37" s="394">
        <v>0</v>
      </c>
      <c r="U37" s="394">
        <v>0</v>
      </c>
      <c r="V37" s="394">
        <v>0</v>
      </c>
      <c r="W37" s="394">
        <v>0</v>
      </c>
      <c r="X37" s="394">
        <v>0</v>
      </c>
      <c r="Y37" s="394">
        <v>0</v>
      </c>
      <c r="Z37" s="394">
        <v>0</v>
      </c>
      <c r="AA37" s="394">
        <v>0</v>
      </c>
      <c r="AB37" s="394">
        <v>0</v>
      </c>
      <c r="AC37" s="394">
        <v>0</v>
      </c>
      <c r="AD37" s="394">
        <v>0</v>
      </c>
      <c r="AE37" s="394">
        <v>0</v>
      </c>
      <c r="AF37" s="394">
        <v>0</v>
      </c>
      <c r="AG37" s="394">
        <v>0</v>
      </c>
      <c r="AH37" s="394">
        <v>0</v>
      </c>
      <c r="AI37" s="394">
        <v>0</v>
      </c>
      <c r="AJ37" s="394">
        <v>0</v>
      </c>
      <c r="AK37" s="394">
        <v>0</v>
      </c>
      <c r="AL37" s="394">
        <v>0</v>
      </c>
      <c r="AM37" s="394">
        <v>0</v>
      </c>
      <c r="AN37" s="394">
        <v>0</v>
      </c>
      <c r="AO37" s="394">
        <v>0</v>
      </c>
      <c r="AP37" s="394">
        <v>0</v>
      </c>
      <c r="AQ37" s="394">
        <v>0</v>
      </c>
      <c r="AR37" s="394">
        <v>0</v>
      </c>
      <c r="AS37" s="394">
        <v>0</v>
      </c>
      <c r="AT37" s="394">
        <v>0</v>
      </c>
      <c r="AU37" s="394">
        <v>0</v>
      </c>
      <c r="AV37" s="394">
        <v>0</v>
      </c>
      <c r="AW37" s="394">
        <v>0</v>
      </c>
      <c r="AX37" s="394">
        <v>1648.6480053999999</v>
      </c>
      <c r="AY37" s="394">
        <v>1737.3765572499997</v>
      </c>
      <c r="AZ37" s="394">
        <v>1813.2495899999999</v>
      </c>
      <c r="BA37" s="394">
        <v>1847.0662776000001</v>
      </c>
      <c r="BB37" s="394">
        <v>1873.9394869</v>
      </c>
      <c r="BC37" s="394">
        <v>1888.1157537930912</v>
      </c>
      <c r="BD37" s="394">
        <v>1909.0346487956333</v>
      </c>
      <c r="BE37" s="394">
        <v>1978.2198331801276</v>
      </c>
      <c r="BF37" s="394">
        <v>2184.4064373749793</v>
      </c>
      <c r="BG37" s="394">
        <v>2518.3832842049678</v>
      </c>
      <c r="BH37" s="394">
        <v>2948.3689439083469</v>
      </c>
      <c r="BI37" s="394">
        <v>3117.8052739999998</v>
      </c>
      <c r="BJ37" s="394">
        <v>3275.1103619999999</v>
      </c>
      <c r="BK37" s="394">
        <v>3374.9266170000001</v>
      </c>
      <c r="BL37" s="394">
        <v>3583.558086</v>
      </c>
      <c r="BM37" s="394">
        <v>3996.1454942944661</v>
      </c>
      <c r="BN37" s="394">
        <v>4189.8204910000004</v>
      </c>
      <c r="BO37" s="394">
        <v>4206.5381749999997</v>
      </c>
      <c r="BP37" s="394">
        <v>4197.8565689999996</v>
      </c>
      <c r="BQ37" s="394">
        <v>0</v>
      </c>
      <c r="BR37" s="394">
        <v>0</v>
      </c>
      <c r="BS37" s="394">
        <v>0</v>
      </c>
      <c r="BT37" s="394">
        <v>0</v>
      </c>
      <c r="BU37" s="394">
        <v>0</v>
      </c>
      <c r="BV37" s="394">
        <v>0</v>
      </c>
      <c r="BW37" s="394">
        <v>0</v>
      </c>
      <c r="BX37" s="395">
        <v>0</v>
      </c>
      <c r="BY37" s="395">
        <v>0</v>
      </c>
      <c r="BZ37" s="395">
        <v>0</v>
      </c>
      <c r="CA37" s="395">
        <v>0</v>
      </c>
      <c r="CB37" s="395">
        <v>0</v>
      </c>
      <c r="CC37" s="395">
        <v>0</v>
      </c>
      <c r="CD37" s="395">
        <v>0</v>
      </c>
      <c r="CE37" s="395">
        <v>0</v>
      </c>
      <c r="CF37" s="395">
        <v>0</v>
      </c>
      <c r="CG37" s="396">
        <v>0</v>
      </c>
    </row>
    <row r="38" spans="1:85" x14ac:dyDescent="0.35">
      <c r="A38" s="531"/>
      <c r="B38" s="200" t="s">
        <v>858</v>
      </c>
      <c r="C38" s="530"/>
      <c r="D38" s="394">
        <v>0</v>
      </c>
      <c r="E38" s="394">
        <v>0</v>
      </c>
      <c r="F38" s="394">
        <v>0</v>
      </c>
      <c r="G38" s="394">
        <v>0</v>
      </c>
      <c r="H38" s="394">
        <v>0</v>
      </c>
      <c r="I38" s="394">
        <v>0</v>
      </c>
      <c r="J38" s="394">
        <v>0</v>
      </c>
      <c r="K38" s="394">
        <v>0</v>
      </c>
      <c r="L38" s="394">
        <v>0</v>
      </c>
      <c r="M38" s="394">
        <v>0</v>
      </c>
      <c r="N38" s="394">
        <v>0</v>
      </c>
      <c r="O38" s="394">
        <v>0</v>
      </c>
      <c r="P38" s="394">
        <v>0</v>
      </c>
      <c r="Q38" s="394">
        <v>0</v>
      </c>
      <c r="R38" s="394">
        <v>0</v>
      </c>
      <c r="S38" s="394">
        <v>0</v>
      </c>
      <c r="T38" s="394">
        <v>0</v>
      </c>
      <c r="U38" s="394">
        <v>0</v>
      </c>
      <c r="V38" s="394">
        <v>0</v>
      </c>
      <c r="W38" s="394">
        <v>0</v>
      </c>
      <c r="X38" s="394">
        <v>0</v>
      </c>
      <c r="Y38" s="394">
        <v>0</v>
      </c>
      <c r="Z38" s="394">
        <v>0</v>
      </c>
      <c r="AA38" s="394">
        <v>0</v>
      </c>
      <c r="AB38" s="394">
        <v>0</v>
      </c>
      <c r="AC38" s="394">
        <v>0</v>
      </c>
      <c r="AD38" s="394">
        <v>0</v>
      </c>
      <c r="AE38" s="394">
        <v>0</v>
      </c>
      <c r="AF38" s="394">
        <v>0</v>
      </c>
      <c r="AG38" s="394">
        <v>0</v>
      </c>
      <c r="AH38" s="394">
        <v>0</v>
      </c>
      <c r="AI38" s="394">
        <v>0</v>
      </c>
      <c r="AJ38" s="394">
        <v>0</v>
      </c>
      <c r="AK38" s="394">
        <v>0</v>
      </c>
      <c r="AL38" s="394">
        <v>0</v>
      </c>
      <c r="AM38" s="394">
        <v>0</v>
      </c>
      <c r="AN38" s="394">
        <v>0</v>
      </c>
      <c r="AO38" s="394">
        <v>0</v>
      </c>
      <c r="AP38" s="394">
        <v>0</v>
      </c>
      <c r="AQ38" s="394">
        <v>0</v>
      </c>
      <c r="AR38" s="394">
        <v>0</v>
      </c>
      <c r="AS38" s="394">
        <v>0</v>
      </c>
      <c r="AT38" s="394">
        <v>0</v>
      </c>
      <c r="AU38" s="394">
        <v>0</v>
      </c>
      <c r="AV38" s="394">
        <v>0</v>
      </c>
      <c r="AW38" s="394">
        <v>0</v>
      </c>
      <c r="AX38" s="394">
        <v>58.91362749999999</v>
      </c>
      <c r="AY38" s="394">
        <v>67.022252499999993</v>
      </c>
      <c r="AZ38" s="394">
        <v>80.040999999999997</v>
      </c>
      <c r="BA38" s="394">
        <v>84.993651249999999</v>
      </c>
      <c r="BB38" s="394">
        <v>93.386817649999998</v>
      </c>
      <c r="BC38" s="394">
        <v>98.976178000000004</v>
      </c>
      <c r="BD38" s="394">
        <v>108.60597139562549</v>
      </c>
      <c r="BE38" s="394">
        <v>113.284626</v>
      </c>
      <c r="BF38" s="394">
        <v>120.025907</v>
      </c>
      <c r="BG38" s="394">
        <v>129.921313</v>
      </c>
      <c r="BH38" s="394">
        <v>155.52628799999999</v>
      </c>
      <c r="BI38" s="394">
        <v>170.191858</v>
      </c>
      <c r="BJ38" s="394">
        <v>177.78376700000001</v>
      </c>
      <c r="BK38" s="394">
        <v>183.493774</v>
      </c>
      <c r="BL38" s="394">
        <v>194.99431200000001</v>
      </c>
      <c r="BM38" s="394">
        <v>218.01888170553451</v>
      </c>
      <c r="BN38" s="394">
        <v>232.68308099999999</v>
      </c>
      <c r="BO38" s="394">
        <v>241.97063399999999</v>
      </c>
      <c r="BP38" s="394">
        <v>246.946744</v>
      </c>
      <c r="BQ38" s="394">
        <v>0</v>
      </c>
      <c r="BR38" s="394">
        <v>0</v>
      </c>
      <c r="BS38" s="394">
        <v>0</v>
      </c>
      <c r="BT38" s="394">
        <v>0</v>
      </c>
      <c r="BU38" s="394">
        <v>0</v>
      </c>
      <c r="BV38" s="394">
        <v>0</v>
      </c>
      <c r="BW38" s="394">
        <v>0</v>
      </c>
      <c r="BX38" s="395">
        <v>0</v>
      </c>
      <c r="BY38" s="395">
        <v>0</v>
      </c>
      <c r="BZ38" s="395">
        <v>0</v>
      </c>
      <c r="CA38" s="395">
        <v>0</v>
      </c>
      <c r="CB38" s="395">
        <v>0</v>
      </c>
      <c r="CC38" s="395">
        <v>0</v>
      </c>
      <c r="CD38" s="395">
        <v>0</v>
      </c>
      <c r="CE38" s="395">
        <v>0</v>
      </c>
      <c r="CF38" s="395">
        <v>0</v>
      </c>
      <c r="CG38" s="396">
        <v>0</v>
      </c>
    </row>
    <row r="39" spans="1:85" x14ac:dyDescent="0.35">
      <c r="A39" s="531"/>
      <c r="B39" s="200" t="s">
        <v>859</v>
      </c>
      <c r="C39" s="530"/>
      <c r="D39" s="394">
        <v>0</v>
      </c>
      <c r="E39" s="394">
        <v>0</v>
      </c>
      <c r="F39" s="394">
        <v>0</v>
      </c>
      <c r="G39" s="394">
        <v>0</v>
      </c>
      <c r="H39" s="394">
        <v>0</v>
      </c>
      <c r="I39" s="394">
        <v>0</v>
      </c>
      <c r="J39" s="394">
        <v>0</v>
      </c>
      <c r="K39" s="394">
        <v>0</v>
      </c>
      <c r="L39" s="394">
        <v>0</v>
      </c>
      <c r="M39" s="394">
        <v>0</v>
      </c>
      <c r="N39" s="394">
        <v>0</v>
      </c>
      <c r="O39" s="394">
        <v>0</v>
      </c>
      <c r="P39" s="394">
        <v>0</v>
      </c>
      <c r="Q39" s="394">
        <v>0</v>
      </c>
      <c r="R39" s="394">
        <v>0</v>
      </c>
      <c r="S39" s="394">
        <v>0</v>
      </c>
      <c r="T39" s="394">
        <v>0</v>
      </c>
      <c r="U39" s="394">
        <v>0</v>
      </c>
      <c r="V39" s="394">
        <v>0</v>
      </c>
      <c r="W39" s="394">
        <v>0</v>
      </c>
      <c r="X39" s="394">
        <v>0</v>
      </c>
      <c r="Y39" s="394">
        <v>0</v>
      </c>
      <c r="Z39" s="394">
        <v>0</v>
      </c>
      <c r="AA39" s="394">
        <v>0</v>
      </c>
      <c r="AB39" s="394">
        <v>0</v>
      </c>
      <c r="AC39" s="394">
        <v>0</v>
      </c>
      <c r="AD39" s="394">
        <v>0</v>
      </c>
      <c r="AE39" s="394">
        <v>0</v>
      </c>
      <c r="AF39" s="394">
        <v>0</v>
      </c>
      <c r="AG39" s="394">
        <v>0</v>
      </c>
      <c r="AH39" s="394">
        <v>0</v>
      </c>
      <c r="AI39" s="394">
        <v>0</v>
      </c>
      <c r="AJ39" s="394">
        <v>0</v>
      </c>
      <c r="AK39" s="394">
        <v>0</v>
      </c>
      <c r="AL39" s="394">
        <v>0</v>
      </c>
      <c r="AM39" s="394">
        <v>0</v>
      </c>
      <c r="AN39" s="394">
        <v>0</v>
      </c>
      <c r="AO39" s="394">
        <v>0</v>
      </c>
      <c r="AP39" s="394">
        <v>0</v>
      </c>
      <c r="AQ39" s="394">
        <v>0</v>
      </c>
      <c r="AR39" s="394">
        <v>0</v>
      </c>
      <c r="AS39" s="394">
        <v>0</v>
      </c>
      <c r="AT39" s="394">
        <v>0</v>
      </c>
      <c r="AU39" s="394">
        <v>0</v>
      </c>
      <c r="AV39" s="394">
        <v>0</v>
      </c>
      <c r="AW39" s="394">
        <v>0</v>
      </c>
      <c r="AX39" s="394">
        <v>187.53550179999999</v>
      </c>
      <c r="AY39" s="394">
        <v>196.30258259999999</v>
      </c>
      <c r="AZ39" s="394">
        <v>226.32</v>
      </c>
      <c r="BA39" s="394">
        <v>264.78886645</v>
      </c>
      <c r="BB39" s="394">
        <v>274.80888385000003</v>
      </c>
      <c r="BC39" s="394">
        <v>278.16376500000001</v>
      </c>
      <c r="BD39" s="394">
        <v>280.05229976690725</v>
      </c>
      <c r="BE39" s="394">
        <v>286.32812899999999</v>
      </c>
      <c r="BF39" s="394">
        <v>293.58687300000003</v>
      </c>
      <c r="BG39" s="394">
        <v>307.29854799999998</v>
      </c>
      <c r="BH39" s="394">
        <v>345.02444200000002</v>
      </c>
      <c r="BI39" s="394">
        <v>353.82519600000001</v>
      </c>
      <c r="BJ39" s="394">
        <v>358.63360799999998</v>
      </c>
      <c r="BK39" s="394">
        <v>352.98496299999999</v>
      </c>
      <c r="BL39" s="394">
        <v>349.92184800000001</v>
      </c>
      <c r="BM39" s="394">
        <v>368.21371399999998</v>
      </c>
      <c r="BN39" s="394">
        <v>376.06110799999999</v>
      </c>
      <c r="BO39" s="394">
        <v>375.35470099999998</v>
      </c>
      <c r="BP39" s="394">
        <v>371.23049300000002</v>
      </c>
      <c r="BQ39" s="394">
        <v>0</v>
      </c>
      <c r="BR39" s="394">
        <v>0</v>
      </c>
      <c r="BS39" s="394">
        <v>0</v>
      </c>
      <c r="BT39" s="394">
        <v>0</v>
      </c>
      <c r="BU39" s="394">
        <v>0</v>
      </c>
      <c r="BV39" s="394">
        <v>0</v>
      </c>
      <c r="BW39" s="394">
        <v>0</v>
      </c>
      <c r="BX39" s="395">
        <v>0</v>
      </c>
      <c r="BY39" s="395">
        <v>0</v>
      </c>
      <c r="BZ39" s="395">
        <v>0</v>
      </c>
      <c r="CA39" s="395">
        <v>0</v>
      </c>
      <c r="CB39" s="395">
        <v>0</v>
      </c>
      <c r="CC39" s="395">
        <v>0</v>
      </c>
      <c r="CD39" s="395">
        <v>0</v>
      </c>
      <c r="CE39" s="395">
        <v>0</v>
      </c>
      <c r="CF39" s="395">
        <v>0</v>
      </c>
      <c r="CG39" s="396">
        <v>0</v>
      </c>
    </row>
    <row r="40" spans="1:85" s="366" customFormat="1" ht="26.25" customHeight="1" thickBot="1" x14ac:dyDescent="0.3">
      <c r="A40" s="532"/>
      <c r="B40" s="533" t="s">
        <v>864</v>
      </c>
      <c r="C40" s="534"/>
      <c r="D40" s="401" t="s">
        <v>614</v>
      </c>
      <c r="E40" s="401" t="s">
        <v>614</v>
      </c>
      <c r="F40" s="401" t="s">
        <v>614</v>
      </c>
      <c r="G40" s="401" t="s">
        <v>614</v>
      </c>
      <c r="H40" s="401" t="s">
        <v>614</v>
      </c>
      <c r="I40" s="401" t="s">
        <v>614</v>
      </c>
      <c r="J40" s="401" t="s">
        <v>614</v>
      </c>
      <c r="K40" s="401" t="s">
        <v>614</v>
      </c>
      <c r="L40" s="401" t="s">
        <v>614</v>
      </c>
      <c r="M40" s="401" t="s">
        <v>614</v>
      </c>
      <c r="N40" s="401" t="s">
        <v>614</v>
      </c>
      <c r="O40" s="401" t="s">
        <v>614</v>
      </c>
      <c r="P40" s="401" t="s">
        <v>614</v>
      </c>
      <c r="Q40" s="401" t="s">
        <v>614</v>
      </c>
      <c r="R40" s="401" t="s">
        <v>614</v>
      </c>
      <c r="S40" s="401" t="s">
        <v>614</v>
      </c>
      <c r="T40" s="401" t="s">
        <v>614</v>
      </c>
      <c r="U40" s="401" t="s">
        <v>614</v>
      </c>
      <c r="V40" s="401" t="s">
        <v>614</v>
      </c>
      <c r="W40" s="401" t="s">
        <v>614</v>
      </c>
      <c r="X40" s="401" t="s">
        <v>614</v>
      </c>
      <c r="Y40" s="401" t="s">
        <v>614</v>
      </c>
      <c r="Z40" s="401" t="s">
        <v>614</v>
      </c>
      <c r="AA40" s="401" t="s">
        <v>614</v>
      </c>
      <c r="AB40" s="401" t="s">
        <v>614</v>
      </c>
      <c r="AC40" s="401" t="s">
        <v>614</v>
      </c>
      <c r="AD40" s="401" t="s">
        <v>614</v>
      </c>
      <c r="AE40" s="401" t="s">
        <v>614</v>
      </c>
      <c r="AF40" s="401" t="s">
        <v>614</v>
      </c>
      <c r="AG40" s="401" t="s">
        <v>614</v>
      </c>
      <c r="AH40" s="401" t="s">
        <v>614</v>
      </c>
      <c r="AI40" s="401" t="s">
        <v>614</v>
      </c>
      <c r="AJ40" s="401" t="s">
        <v>614</v>
      </c>
      <c r="AK40" s="401" t="s">
        <v>614</v>
      </c>
      <c r="AL40" s="401" t="s">
        <v>614</v>
      </c>
      <c r="AM40" s="401" t="s">
        <v>614</v>
      </c>
      <c r="AN40" s="401" t="s">
        <v>614</v>
      </c>
      <c r="AO40" s="401" t="s">
        <v>614</v>
      </c>
      <c r="AP40" s="401" t="s">
        <v>614</v>
      </c>
      <c r="AQ40" s="401" t="s">
        <v>614</v>
      </c>
      <c r="AR40" s="401" t="s">
        <v>614</v>
      </c>
      <c r="AS40" s="401" t="s">
        <v>614</v>
      </c>
      <c r="AT40" s="401" t="s">
        <v>614</v>
      </c>
      <c r="AU40" s="401">
        <v>330.16699999999992</v>
      </c>
      <c r="AV40" s="401">
        <v>225.57600000000002</v>
      </c>
      <c r="AW40" s="401">
        <v>178.54600000000005</v>
      </c>
      <c r="AX40" s="401">
        <v>182.11415929999976</v>
      </c>
      <c r="AY40" s="401">
        <v>187.96953965000034</v>
      </c>
      <c r="AZ40" s="401">
        <v>191.00079200000008</v>
      </c>
      <c r="BA40" s="401">
        <v>197.82962499999996</v>
      </c>
      <c r="BB40" s="401">
        <v>210.63761499999998</v>
      </c>
      <c r="BC40" s="401">
        <v>245.11994899999974</v>
      </c>
      <c r="BD40" s="401">
        <v>276.82555906000005</v>
      </c>
      <c r="BE40" s="401">
        <v>307.99026600000002</v>
      </c>
      <c r="BF40" s="401">
        <v>235.92008099999998</v>
      </c>
      <c r="BG40" s="401">
        <v>270.52785005503068</v>
      </c>
      <c r="BH40" s="401">
        <v>108.06528901000044</v>
      </c>
      <c r="BI40" s="401">
        <v>132.26724699999974</v>
      </c>
      <c r="BJ40" s="401">
        <v>129.49896799999988</v>
      </c>
      <c r="BK40" s="401">
        <v>115.282225</v>
      </c>
      <c r="BL40" s="401">
        <v>105.96941599999904</v>
      </c>
      <c r="BM40" s="401">
        <v>115.30013499999859</v>
      </c>
      <c r="BN40" s="401">
        <v>126.20864500000062</v>
      </c>
      <c r="BO40" s="401">
        <v>94.515385000000606</v>
      </c>
      <c r="BP40" s="401">
        <v>95.914283999999498</v>
      </c>
      <c r="BQ40" s="401">
        <v>0</v>
      </c>
      <c r="BR40" s="401">
        <v>0</v>
      </c>
      <c r="BS40" s="401">
        <v>0</v>
      </c>
      <c r="BT40" s="401">
        <v>0</v>
      </c>
      <c r="BU40" s="401">
        <v>0</v>
      </c>
      <c r="BV40" s="401">
        <v>0</v>
      </c>
      <c r="BW40" s="401">
        <v>0</v>
      </c>
      <c r="BX40" s="401">
        <v>0</v>
      </c>
      <c r="BY40" s="401">
        <v>0</v>
      </c>
      <c r="BZ40" s="401">
        <v>0</v>
      </c>
      <c r="CA40" s="401">
        <v>0</v>
      </c>
      <c r="CB40" s="401">
        <v>0</v>
      </c>
      <c r="CC40" s="401">
        <v>0</v>
      </c>
      <c r="CD40" s="401">
        <v>0</v>
      </c>
      <c r="CE40" s="401">
        <v>0</v>
      </c>
      <c r="CF40" s="401">
        <v>0</v>
      </c>
      <c r="CG40" s="402">
        <v>0</v>
      </c>
    </row>
    <row r="41" spans="1:85" ht="26.25" customHeight="1" x14ac:dyDescent="0.35">
      <c r="A41" s="403"/>
      <c r="B41" s="101" t="s">
        <v>865</v>
      </c>
      <c r="D41" s="34" t="s">
        <v>296</v>
      </c>
      <c r="E41" s="34" t="s">
        <v>297</v>
      </c>
      <c r="F41" s="34" t="s">
        <v>298</v>
      </c>
      <c r="G41" s="34" t="s">
        <v>299</v>
      </c>
      <c r="H41" s="34" t="s">
        <v>300</v>
      </c>
      <c r="I41" s="34" t="s">
        <v>301</v>
      </c>
      <c r="J41" s="34" t="s">
        <v>302</v>
      </c>
      <c r="K41" s="34" t="s">
        <v>303</v>
      </c>
      <c r="L41" s="34" t="s">
        <v>304</v>
      </c>
      <c r="M41" s="34" t="s">
        <v>305</v>
      </c>
      <c r="N41" s="34" t="s">
        <v>306</v>
      </c>
      <c r="O41" s="34" t="s">
        <v>307</v>
      </c>
      <c r="P41" s="34" t="s">
        <v>308</v>
      </c>
      <c r="Q41" s="34" t="s">
        <v>309</v>
      </c>
      <c r="R41" s="34" t="s">
        <v>310</v>
      </c>
      <c r="S41" s="34" t="s">
        <v>311</v>
      </c>
      <c r="T41" s="34" t="s">
        <v>312</v>
      </c>
      <c r="U41" s="34" t="s">
        <v>313</v>
      </c>
      <c r="V41" s="34" t="s">
        <v>314</v>
      </c>
      <c r="W41" s="34" t="s">
        <v>315</v>
      </c>
      <c r="X41" s="34" t="s">
        <v>316</v>
      </c>
      <c r="Y41" s="34" t="s">
        <v>317</v>
      </c>
      <c r="Z41" s="34" t="s">
        <v>318</v>
      </c>
      <c r="AA41" s="34" t="s">
        <v>319</v>
      </c>
      <c r="AB41" s="34" t="s">
        <v>320</v>
      </c>
      <c r="AC41" s="34" t="s">
        <v>321</v>
      </c>
      <c r="AD41" s="34" t="s">
        <v>322</v>
      </c>
      <c r="AE41" s="34" t="s">
        <v>323</v>
      </c>
      <c r="AF41" s="34" t="s">
        <v>324</v>
      </c>
      <c r="AG41" s="34" t="s">
        <v>325</v>
      </c>
      <c r="AH41" s="34" t="s">
        <v>326</v>
      </c>
      <c r="AI41" s="34" t="s">
        <v>327</v>
      </c>
      <c r="AJ41" s="34" t="s">
        <v>328</v>
      </c>
      <c r="AK41" s="34" t="s">
        <v>329</v>
      </c>
      <c r="AL41" s="34" t="s">
        <v>330</v>
      </c>
      <c r="AM41" s="34" t="s">
        <v>331</v>
      </c>
      <c r="AN41" s="34" t="s">
        <v>332</v>
      </c>
      <c r="AO41" s="34" t="s">
        <v>333</v>
      </c>
      <c r="AP41" s="34" t="s">
        <v>334</v>
      </c>
      <c r="AQ41" s="34" t="s">
        <v>335</v>
      </c>
      <c r="AR41" s="34" t="s">
        <v>336</v>
      </c>
      <c r="AS41" s="34" t="s">
        <v>337</v>
      </c>
      <c r="AT41" s="34" t="s">
        <v>338</v>
      </c>
      <c r="AU41" s="34" t="s">
        <v>339</v>
      </c>
      <c r="AV41" s="34" t="s">
        <v>340</v>
      </c>
      <c r="AW41" s="34" t="s">
        <v>341</v>
      </c>
      <c r="AX41" s="34" t="s">
        <v>342</v>
      </c>
      <c r="AY41" s="34" t="s">
        <v>227</v>
      </c>
      <c r="AZ41" s="34" t="s">
        <v>228</v>
      </c>
      <c r="BA41" s="34" t="s">
        <v>229</v>
      </c>
      <c r="BB41" s="34" t="s">
        <v>230</v>
      </c>
      <c r="BC41" s="34" t="s">
        <v>231</v>
      </c>
      <c r="BD41" s="34" t="s">
        <v>232</v>
      </c>
      <c r="BE41" s="34" t="s">
        <v>233</v>
      </c>
      <c r="BF41" s="34" t="s">
        <v>234</v>
      </c>
      <c r="BG41" s="34" t="s">
        <v>235</v>
      </c>
      <c r="BH41" s="34" t="s">
        <v>236</v>
      </c>
      <c r="BI41" s="34" t="s">
        <v>237</v>
      </c>
      <c r="BJ41" s="34" t="s">
        <v>238</v>
      </c>
      <c r="BK41" s="34" t="s">
        <v>239</v>
      </c>
      <c r="BL41" s="34" t="s">
        <v>240</v>
      </c>
      <c r="BM41" s="34" t="s">
        <v>241</v>
      </c>
      <c r="BN41" s="34" t="s">
        <v>242</v>
      </c>
      <c r="BO41" s="34" t="s">
        <v>243</v>
      </c>
      <c r="BP41" s="34" t="s">
        <v>244</v>
      </c>
      <c r="BQ41" s="34" t="s">
        <v>245</v>
      </c>
      <c r="BR41" s="34" t="s">
        <v>246</v>
      </c>
      <c r="BS41" s="34" t="s">
        <v>247</v>
      </c>
      <c r="BT41" s="34" t="s">
        <v>248</v>
      </c>
      <c r="BU41" s="34" t="s">
        <v>249</v>
      </c>
      <c r="BV41" s="34" t="s">
        <v>250</v>
      </c>
      <c r="BW41" s="34" t="s">
        <v>251</v>
      </c>
      <c r="BX41" s="34" t="s">
        <v>252</v>
      </c>
      <c r="BY41" s="34" t="s">
        <v>253</v>
      </c>
      <c r="BZ41" s="34" t="s">
        <v>254</v>
      </c>
      <c r="CA41" s="34" t="s">
        <v>255</v>
      </c>
      <c r="CB41" s="34" t="s">
        <v>256</v>
      </c>
      <c r="CC41" s="34" t="s">
        <v>257</v>
      </c>
      <c r="CD41" s="34" t="s">
        <v>258</v>
      </c>
      <c r="CE41" s="34" t="s">
        <v>259</v>
      </c>
      <c r="CF41" s="34" t="s">
        <v>260</v>
      </c>
      <c r="CG41" s="35" t="s">
        <v>261</v>
      </c>
    </row>
    <row r="42" spans="1:85" x14ac:dyDescent="0.35">
      <c r="A42" s="403"/>
      <c r="B42" s="377" t="s">
        <v>460</v>
      </c>
      <c r="C42" s="404"/>
      <c r="D42" s="279" t="s">
        <v>263</v>
      </c>
      <c r="E42" s="279" t="s">
        <v>263</v>
      </c>
      <c r="F42" s="279" t="s">
        <v>263</v>
      </c>
      <c r="G42" s="279" t="s">
        <v>263</v>
      </c>
      <c r="H42" s="279" t="s">
        <v>263</v>
      </c>
      <c r="I42" s="279" t="s">
        <v>263</v>
      </c>
      <c r="J42" s="279" t="s">
        <v>263</v>
      </c>
      <c r="K42" s="279" t="s">
        <v>263</v>
      </c>
      <c r="L42" s="279" t="s">
        <v>263</v>
      </c>
      <c r="M42" s="279" t="s">
        <v>263</v>
      </c>
      <c r="N42" s="279" t="s">
        <v>263</v>
      </c>
      <c r="O42" s="279" t="s">
        <v>263</v>
      </c>
      <c r="P42" s="279" t="s">
        <v>263</v>
      </c>
      <c r="Q42" s="279" t="s">
        <v>263</v>
      </c>
      <c r="R42" s="279" t="s">
        <v>263</v>
      </c>
      <c r="S42" s="279" t="s">
        <v>263</v>
      </c>
      <c r="T42" s="279" t="s">
        <v>263</v>
      </c>
      <c r="U42" s="279" t="s">
        <v>263</v>
      </c>
      <c r="V42" s="279" t="s">
        <v>263</v>
      </c>
      <c r="W42" s="279" t="s">
        <v>263</v>
      </c>
      <c r="X42" s="279" t="s">
        <v>263</v>
      </c>
      <c r="Y42" s="279" t="s">
        <v>263</v>
      </c>
      <c r="Z42" s="279" t="s">
        <v>263</v>
      </c>
      <c r="AA42" s="279" t="s">
        <v>263</v>
      </c>
      <c r="AB42" s="279" t="s">
        <v>263</v>
      </c>
      <c r="AC42" s="279" t="s">
        <v>263</v>
      </c>
      <c r="AD42" s="279" t="s">
        <v>263</v>
      </c>
      <c r="AE42" s="279" t="s">
        <v>263</v>
      </c>
      <c r="AF42" s="279" t="s">
        <v>263</v>
      </c>
      <c r="AG42" s="279" t="s">
        <v>263</v>
      </c>
      <c r="AH42" s="279" t="s">
        <v>263</v>
      </c>
      <c r="AI42" s="279" t="s">
        <v>263</v>
      </c>
      <c r="AJ42" s="279" t="s">
        <v>263</v>
      </c>
      <c r="AK42" s="279" t="s">
        <v>263</v>
      </c>
      <c r="AL42" s="279" t="s">
        <v>263</v>
      </c>
      <c r="AM42" s="279" t="s">
        <v>263</v>
      </c>
      <c r="AN42" s="279" t="s">
        <v>263</v>
      </c>
      <c r="AO42" s="279" t="s">
        <v>263</v>
      </c>
      <c r="AP42" s="279" t="s">
        <v>263</v>
      </c>
      <c r="AQ42" s="279" t="s">
        <v>263</v>
      </c>
      <c r="AR42" s="279" t="s">
        <v>263</v>
      </c>
      <c r="AS42" s="279" t="s">
        <v>263</v>
      </c>
      <c r="AT42" s="279" t="s">
        <v>263</v>
      </c>
      <c r="AU42" s="279" t="s">
        <v>263</v>
      </c>
      <c r="AV42" s="279" t="s">
        <v>263</v>
      </c>
      <c r="AW42" s="279" t="s">
        <v>263</v>
      </c>
      <c r="AX42" s="279" t="s">
        <v>263</v>
      </c>
      <c r="AY42" s="279" t="s">
        <v>263</v>
      </c>
      <c r="AZ42" s="279" t="s">
        <v>263</v>
      </c>
      <c r="BA42" s="279" t="s">
        <v>263</v>
      </c>
      <c r="BB42" s="279" t="s">
        <v>263</v>
      </c>
      <c r="BC42" s="279" t="s">
        <v>263</v>
      </c>
      <c r="BD42" s="279" t="s">
        <v>263</v>
      </c>
      <c r="BE42" s="279" t="s">
        <v>263</v>
      </c>
      <c r="BF42" s="279" t="s">
        <v>263</v>
      </c>
      <c r="BG42" s="279" t="s">
        <v>263</v>
      </c>
      <c r="BH42" s="279" t="s">
        <v>263</v>
      </c>
      <c r="BI42" s="279" t="s">
        <v>263</v>
      </c>
      <c r="BJ42" s="279" t="s">
        <v>263</v>
      </c>
      <c r="BK42" s="279" t="s">
        <v>263</v>
      </c>
      <c r="BL42" s="279" t="s">
        <v>263</v>
      </c>
      <c r="BM42" s="279" t="s">
        <v>263</v>
      </c>
      <c r="BN42" s="279" t="s">
        <v>263</v>
      </c>
      <c r="BO42" s="279" t="s">
        <v>263</v>
      </c>
      <c r="BP42" s="279" t="s">
        <v>263</v>
      </c>
      <c r="BQ42" s="279" t="s">
        <v>263</v>
      </c>
      <c r="BR42" s="279" t="s">
        <v>263</v>
      </c>
      <c r="BS42" s="279" t="s">
        <v>263</v>
      </c>
      <c r="BT42" s="279" t="s">
        <v>263</v>
      </c>
      <c r="BU42" s="279" t="s">
        <v>263</v>
      </c>
      <c r="BV42" s="279" t="s">
        <v>263</v>
      </c>
      <c r="BW42" s="279" t="s">
        <v>263</v>
      </c>
      <c r="BX42" s="279" t="s">
        <v>263</v>
      </c>
      <c r="BY42" s="279" t="s">
        <v>263</v>
      </c>
      <c r="BZ42" s="279" t="s">
        <v>263</v>
      </c>
      <c r="CA42" s="279" t="s">
        <v>263</v>
      </c>
      <c r="CB42" s="279" t="s">
        <v>264</v>
      </c>
      <c r="CC42" s="279" t="s">
        <v>264</v>
      </c>
      <c r="CD42" s="279" t="s">
        <v>264</v>
      </c>
      <c r="CE42" s="279" t="s">
        <v>264</v>
      </c>
      <c r="CF42" s="279" t="s">
        <v>264</v>
      </c>
      <c r="CG42" s="280" t="s">
        <v>264</v>
      </c>
    </row>
    <row r="43" spans="1:85" s="246" customFormat="1" ht="26.25" customHeight="1" x14ac:dyDescent="0.35">
      <c r="A43" s="535"/>
      <c r="B43" s="101" t="s">
        <v>276</v>
      </c>
      <c r="C43" s="529"/>
      <c r="D43" s="390">
        <v>0</v>
      </c>
      <c r="E43" s="390">
        <v>0</v>
      </c>
      <c r="F43" s="390">
        <v>0</v>
      </c>
      <c r="G43" s="390">
        <v>0</v>
      </c>
      <c r="H43" s="390">
        <v>0</v>
      </c>
      <c r="I43" s="390">
        <v>0</v>
      </c>
      <c r="J43" s="390">
        <v>0</v>
      </c>
      <c r="K43" s="390">
        <v>0</v>
      </c>
      <c r="L43" s="390">
        <v>0</v>
      </c>
      <c r="M43" s="390">
        <v>0</v>
      </c>
      <c r="N43" s="390">
        <v>0</v>
      </c>
      <c r="O43" s="390">
        <v>0</v>
      </c>
      <c r="P43" s="390">
        <v>0</v>
      </c>
      <c r="Q43" s="390">
        <v>0</v>
      </c>
      <c r="R43" s="390">
        <v>0</v>
      </c>
      <c r="S43" s="390">
        <v>0</v>
      </c>
      <c r="T43" s="390">
        <v>0</v>
      </c>
      <c r="U43" s="390">
        <v>0</v>
      </c>
      <c r="V43" s="390">
        <v>0</v>
      </c>
      <c r="W43" s="390">
        <v>0</v>
      </c>
      <c r="X43" s="390">
        <v>0</v>
      </c>
      <c r="Y43" s="390">
        <v>0</v>
      </c>
      <c r="Z43" s="390">
        <v>310.06479548483458</v>
      </c>
      <c r="AA43" s="390">
        <v>336.30704625378723</v>
      </c>
      <c r="AB43" s="390">
        <v>398.51023290138545</v>
      </c>
      <c r="AC43" s="390">
        <v>447.72725791164891</v>
      </c>
      <c r="AD43" s="390">
        <v>1116.2526231076351</v>
      </c>
      <c r="AE43" s="390">
        <v>1241.2137633392081</v>
      </c>
      <c r="AF43" s="390">
        <v>1176.6985853784849</v>
      </c>
      <c r="AG43" s="390">
        <v>2579.336693215273</v>
      </c>
      <c r="AH43" s="390">
        <v>2425.1181913151809</v>
      </c>
      <c r="AI43" s="390">
        <v>2392.1374387432616</v>
      </c>
      <c r="AJ43" s="390">
        <v>2703.8688307435809</v>
      </c>
      <c r="AK43" s="390">
        <v>3636.9529501011998</v>
      </c>
      <c r="AL43" s="390">
        <v>4118.9773580157116</v>
      </c>
      <c r="AM43" s="390">
        <v>4421.9360819891835</v>
      </c>
      <c r="AN43" s="390">
        <v>4644.3439969218207</v>
      </c>
      <c r="AO43" s="390">
        <v>4811.234067918188</v>
      </c>
      <c r="AP43" s="390">
        <v>5111.6089244369841</v>
      </c>
      <c r="AQ43" s="390">
        <v>5025.2525894539822</v>
      </c>
      <c r="AR43" s="390">
        <v>3775.8627429698286</v>
      </c>
      <c r="AS43" s="390">
        <v>4350.0345286851216</v>
      </c>
      <c r="AT43" s="390">
        <v>5012.1387397843355</v>
      </c>
      <c r="AU43" s="390">
        <v>3126.7748037084566</v>
      </c>
      <c r="AV43" s="390">
        <v>3667.8209371805333</v>
      </c>
      <c r="AW43" s="390">
        <v>4087.2357556622101</v>
      </c>
      <c r="AX43" s="390">
        <v>4305.2910617731886</v>
      </c>
      <c r="AY43" s="390">
        <v>4397.0135211666857</v>
      </c>
      <c r="AZ43" s="390">
        <v>4489.6637985970701</v>
      </c>
      <c r="BA43" s="390">
        <v>4653.4522244366008</v>
      </c>
      <c r="BB43" s="390">
        <v>4700.7275530972365</v>
      </c>
      <c r="BC43" s="390">
        <v>4750.1278792107332</v>
      </c>
      <c r="BD43" s="390">
        <v>4823.0124306853031</v>
      </c>
      <c r="BE43" s="390">
        <v>4945.3482169935014</v>
      </c>
      <c r="BF43" s="390">
        <v>5103.6609231123257</v>
      </c>
      <c r="BG43" s="390">
        <v>5681.4440238388006</v>
      </c>
      <c r="BH43" s="390">
        <v>6082.0064971271277</v>
      </c>
      <c r="BI43" s="390">
        <v>6281.6816925941612</v>
      </c>
      <c r="BJ43" s="390">
        <v>6387.6951912624536</v>
      </c>
      <c r="BK43" s="390">
        <v>6372.0438190562527</v>
      </c>
      <c r="BL43" s="390">
        <f t="shared" ref="BL43:BX43" si="9">SUM(BL45:BL54)</f>
        <v>6466.9311704452011</v>
      </c>
      <c r="BM43" s="390">
        <f t="shared" si="9"/>
        <v>7079.1018697800828</v>
      </c>
      <c r="BN43" s="390">
        <f t="shared" si="9"/>
        <v>7283.4473990653314</v>
      </c>
      <c r="BO43" s="390">
        <f t="shared" si="9"/>
        <v>7147.621942597475</v>
      </c>
      <c r="BP43" s="390">
        <f t="shared" si="9"/>
        <v>7008.8941875460396</v>
      </c>
      <c r="BQ43" s="390">
        <f t="shared" si="9"/>
        <v>0</v>
      </c>
      <c r="BR43" s="390">
        <f t="shared" si="9"/>
        <v>0</v>
      </c>
      <c r="BS43" s="390">
        <f t="shared" si="9"/>
        <v>0</v>
      </c>
      <c r="BT43" s="390">
        <f t="shared" si="9"/>
        <v>0</v>
      </c>
      <c r="BU43" s="390">
        <f t="shared" si="9"/>
        <v>0</v>
      </c>
      <c r="BV43" s="390">
        <f t="shared" si="9"/>
        <v>0</v>
      </c>
      <c r="BW43" s="390">
        <f t="shared" si="9"/>
        <v>0</v>
      </c>
      <c r="BX43" s="391">
        <f t="shared" si="9"/>
        <v>0</v>
      </c>
      <c r="BY43" s="391">
        <f t="shared" ref="BY43:CG43" si="10">SUM(BY45:BY54)</f>
        <v>0</v>
      </c>
      <c r="BZ43" s="391">
        <f t="shared" si="10"/>
        <v>0</v>
      </c>
      <c r="CA43" s="391">
        <f t="shared" si="10"/>
        <v>0</v>
      </c>
      <c r="CB43" s="391">
        <f t="shared" si="10"/>
        <v>0</v>
      </c>
      <c r="CC43" s="391">
        <f t="shared" si="10"/>
        <v>0</v>
      </c>
      <c r="CD43" s="391">
        <f t="shared" si="10"/>
        <v>0</v>
      </c>
      <c r="CE43" s="391">
        <f t="shared" si="10"/>
        <v>0</v>
      </c>
      <c r="CF43" s="391">
        <f t="shared" si="10"/>
        <v>0</v>
      </c>
      <c r="CG43" s="398">
        <f t="shared" si="10"/>
        <v>0</v>
      </c>
    </row>
    <row r="44" spans="1:85" ht="26.25" customHeight="1" x14ac:dyDescent="0.35">
      <c r="A44" s="58"/>
      <c r="B44" s="36" t="s">
        <v>839</v>
      </c>
      <c r="C44" s="530"/>
      <c r="D44" s="394"/>
      <c r="E44" s="394"/>
      <c r="F44" s="394"/>
      <c r="G44" s="394"/>
      <c r="H44" s="394"/>
      <c r="I44" s="394"/>
      <c r="J44" s="394"/>
      <c r="K44" s="394"/>
      <c r="L44" s="394"/>
      <c r="M44" s="394"/>
      <c r="N44" s="394"/>
      <c r="O44" s="394"/>
      <c r="P44" s="394"/>
      <c r="Q44" s="394"/>
      <c r="R44" s="394"/>
      <c r="S44" s="394"/>
      <c r="T44" s="394"/>
      <c r="U44" s="394"/>
      <c r="V44" s="394"/>
      <c r="W44" s="394"/>
      <c r="X44" s="394"/>
      <c r="Y44" s="394"/>
      <c r="Z44" s="394"/>
      <c r="AA44" s="394"/>
      <c r="AB44" s="394"/>
      <c r="AC44" s="394"/>
      <c r="AD44" s="394"/>
      <c r="AE44" s="394"/>
      <c r="AF44" s="394"/>
      <c r="AG44" s="394"/>
      <c r="AH44" s="394"/>
      <c r="AI44" s="394"/>
      <c r="AJ44" s="394"/>
      <c r="AK44" s="394"/>
      <c r="AL44" s="394"/>
      <c r="AM44" s="394"/>
      <c r="AN44" s="394"/>
      <c r="AO44" s="394"/>
      <c r="AP44" s="394"/>
      <c r="AQ44" s="394"/>
      <c r="AR44" s="394"/>
      <c r="AS44" s="394"/>
      <c r="AT44" s="394"/>
      <c r="AU44" s="394"/>
      <c r="AV44" s="394"/>
      <c r="AW44" s="394"/>
      <c r="AX44" s="394"/>
      <c r="AY44" s="394"/>
      <c r="AZ44" s="394"/>
      <c r="BA44" s="394"/>
      <c r="BB44" s="394"/>
      <c r="BC44" s="394"/>
      <c r="BD44" s="394"/>
      <c r="BE44" s="394"/>
      <c r="BF44" s="394"/>
      <c r="BG44" s="394"/>
      <c r="BH44" s="394"/>
      <c r="BI44" s="394"/>
      <c r="BJ44" s="394"/>
      <c r="BK44" s="394"/>
      <c r="BL44" s="394"/>
      <c r="BM44" s="394"/>
      <c r="BN44" s="394"/>
      <c r="BO44" s="394"/>
      <c r="BP44" s="394"/>
      <c r="BQ44" s="394"/>
      <c r="BR44" s="394"/>
      <c r="BS44" s="394"/>
      <c r="BT44" s="394"/>
      <c r="BU44" s="394"/>
      <c r="BV44" s="394"/>
      <c r="BW44" s="394"/>
      <c r="BX44" s="395"/>
      <c r="BY44" s="395"/>
      <c r="BZ44" s="395"/>
      <c r="CA44" s="395"/>
      <c r="CB44" s="395"/>
      <c r="CC44" s="395"/>
      <c r="CD44" s="395"/>
      <c r="CE44" s="395"/>
      <c r="CF44" s="395"/>
      <c r="CG44" s="396"/>
    </row>
    <row r="45" spans="1:85" x14ac:dyDescent="0.35">
      <c r="A45" s="531"/>
      <c r="B45" s="56" t="s">
        <v>840</v>
      </c>
      <c r="C45" s="530"/>
      <c r="D45" s="394">
        <v>0</v>
      </c>
      <c r="E45" s="394">
        <v>0</v>
      </c>
      <c r="F45" s="394">
        <v>0</v>
      </c>
      <c r="G45" s="394">
        <v>0</v>
      </c>
      <c r="H45" s="394">
        <v>0</v>
      </c>
      <c r="I45" s="394">
        <v>0</v>
      </c>
      <c r="J45" s="394">
        <v>0</v>
      </c>
      <c r="K45" s="394">
        <v>0</v>
      </c>
      <c r="L45" s="394">
        <v>0</v>
      </c>
      <c r="M45" s="394">
        <v>0</v>
      </c>
      <c r="N45" s="394">
        <v>0</v>
      </c>
      <c r="O45" s="394">
        <v>0</v>
      </c>
      <c r="P45" s="394">
        <v>0</v>
      </c>
      <c r="Q45" s="394">
        <v>0</v>
      </c>
      <c r="R45" s="394">
        <v>0</v>
      </c>
      <c r="S45" s="394">
        <v>0</v>
      </c>
      <c r="T45" s="394">
        <v>0</v>
      </c>
      <c r="U45" s="394">
        <v>0</v>
      </c>
      <c r="V45" s="394">
        <v>0</v>
      </c>
      <c r="W45" s="394">
        <v>0</v>
      </c>
      <c r="X45" s="394">
        <v>0</v>
      </c>
      <c r="Y45" s="394">
        <v>0</v>
      </c>
      <c r="Z45" s="394">
        <v>0</v>
      </c>
      <c r="AA45" s="394">
        <v>0</v>
      </c>
      <c r="AB45" s="394">
        <v>0</v>
      </c>
      <c r="AC45" s="394">
        <v>0</v>
      </c>
      <c r="AD45" s="394">
        <v>0</v>
      </c>
      <c r="AE45" s="394">
        <v>0</v>
      </c>
      <c r="AF45" s="394">
        <v>0</v>
      </c>
      <c r="AG45" s="394">
        <v>0</v>
      </c>
      <c r="AH45" s="394">
        <v>0</v>
      </c>
      <c r="AI45" s="394">
        <v>0</v>
      </c>
      <c r="AJ45" s="394">
        <v>0</v>
      </c>
      <c r="AK45" s="394">
        <v>0</v>
      </c>
      <c r="AL45" s="394">
        <v>0</v>
      </c>
      <c r="AM45" s="394">
        <v>0</v>
      </c>
      <c r="AN45" s="394">
        <v>0</v>
      </c>
      <c r="AO45" s="394">
        <v>0</v>
      </c>
      <c r="AP45" s="394">
        <v>0</v>
      </c>
      <c r="AQ45" s="394">
        <v>0</v>
      </c>
      <c r="AR45" s="394">
        <v>0</v>
      </c>
      <c r="AS45" s="394">
        <v>0</v>
      </c>
      <c r="AT45" s="394">
        <v>0</v>
      </c>
      <c r="AU45" s="394">
        <v>0</v>
      </c>
      <c r="AV45" s="394">
        <v>0</v>
      </c>
      <c r="AW45" s="394">
        <v>0</v>
      </c>
      <c r="AX45" s="394">
        <v>0</v>
      </c>
      <c r="AY45" s="394">
        <v>0</v>
      </c>
      <c r="AZ45" s="394">
        <v>0</v>
      </c>
      <c r="BA45" s="394">
        <v>0</v>
      </c>
      <c r="BB45" s="394">
        <v>0</v>
      </c>
      <c r="BC45" s="394">
        <v>0</v>
      </c>
      <c r="BD45" s="394">
        <v>0</v>
      </c>
      <c r="BE45" s="394">
        <v>0</v>
      </c>
      <c r="BF45" s="394">
        <v>0</v>
      </c>
      <c r="BG45" s="394">
        <v>0</v>
      </c>
      <c r="BH45" s="394">
        <v>0</v>
      </c>
      <c r="BI45" s="394">
        <v>0</v>
      </c>
      <c r="BJ45" s="394">
        <v>0</v>
      </c>
      <c r="BK45" s="394">
        <v>0</v>
      </c>
      <c r="BL45" s="394">
        <v>470.42613478638748</v>
      </c>
      <c r="BM45" s="394">
        <v>776.79919810082617</v>
      </c>
      <c r="BN45" s="394">
        <v>827.6874525350305</v>
      </c>
      <c r="BO45" s="394">
        <v>854.85525933192685</v>
      </c>
      <c r="BP45" s="394">
        <v>886.06273938397453</v>
      </c>
      <c r="BQ45" s="394">
        <v>0</v>
      </c>
      <c r="BR45" s="394">
        <v>0</v>
      </c>
      <c r="BS45" s="394">
        <v>0</v>
      </c>
      <c r="BT45" s="394">
        <v>0</v>
      </c>
      <c r="BU45" s="394">
        <v>0</v>
      </c>
      <c r="BV45" s="394">
        <v>0</v>
      </c>
      <c r="BW45" s="394">
        <v>0</v>
      </c>
      <c r="BX45" s="395">
        <v>0</v>
      </c>
      <c r="BY45" s="395">
        <v>0</v>
      </c>
      <c r="BZ45" s="395">
        <v>0</v>
      </c>
      <c r="CA45" s="395">
        <v>0</v>
      </c>
      <c r="CB45" s="395">
        <v>0</v>
      </c>
      <c r="CC45" s="395">
        <v>0</v>
      </c>
      <c r="CD45" s="395">
        <v>0</v>
      </c>
      <c r="CE45" s="395">
        <v>0</v>
      </c>
      <c r="CF45" s="395">
        <v>0</v>
      </c>
      <c r="CG45" s="396">
        <v>0</v>
      </c>
    </row>
    <row r="46" spans="1:85" x14ac:dyDescent="0.35">
      <c r="A46" s="531"/>
      <c r="B46" s="56" t="s">
        <v>841</v>
      </c>
      <c r="C46" s="530"/>
      <c r="D46" s="394">
        <v>0</v>
      </c>
      <c r="E46" s="394">
        <v>0</v>
      </c>
      <c r="F46" s="394">
        <v>0</v>
      </c>
      <c r="G46" s="394">
        <v>0</v>
      </c>
      <c r="H46" s="394">
        <v>0</v>
      </c>
      <c r="I46" s="394">
        <v>0</v>
      </c>
      <c r="J46" s="394">
        <v>0</v>
      </c>
      <c r="K46" s="394">
        <v>0</v>
      </c>
      <c r="L46" s="394">
        <v>0</v>
      </c>
      <c r="M46" s="394">
        <v>0</v>
      </c>
      <c r="N46" s="394">
        <v>0</v>
      </c>
      <c r="O46" s="394">
        <v>0</v>
      </c>
      <c r="P46" s="394">
        <v>0</v>
      </c>
      <c r="Q46" s="394">
        <v>0</v>
      </c>
      <c r="R46" s="394">
        <v>0</v>
      </c>
      <c r="S46" s="394">
        <v>0</v>
      </c>
      <c r="T46" s="394">
        <v>0</v>
      </c>
      <c r="U46" s="394">
        <v>0</v>
      </c>
      <c r="V46" s="394">
        <v>0</v>
      </c>
      <c r="W46" s="394">
        <v>0</v>
      </c>
      <c r="X46" s="394">
        <v>0</v>
      </c>
      <c r="Y46" s="394">
        <v>0</v>
      </c>
      <c r="Z46" s="394">
        <v>0</v>
      </c>
      <c r="AA46" s="394">
        <v>0</v>
      </c>
      <c r="AB46" s="394">
        <v>0</v>
      </c>
      <c r="AC46" s="394">
        <v>0</v>
      </c>
      <c r="AD46" s="394">
        <v>0</v>
      </c>
      <c r="AE46" s="394">
        <v>0</v>
      </c>
      <c r="AF46" s="394">
        <v>0</v>
      </c>
      <c r="AG46" s="394">
        <v>0</v>
      </c>
      <c r="AH46" s="394">
        <v>0</v>
      </c>
      <c r="AI46" s="394">
        <v>0</v>
      </c>
      <c r="AJ46" s="394">
        <v>0</v>
      </c>
      <c r="AK46" s="394">
        <v>0</v>
      </c>
      <c r="AL46" s="394">
        <v>0</v>
      </c>
      <c r="AM46" s="394">
        <v>0</v>
      </c>
      <c r="AN46" s="394">
        <v>0</v>
      </c>
      <c r="AO46" s="394">
        <v>0</v>
      </c>
      <c r="AP46" s="394">
        <v>0</v>
      </c>
      <c r="AQ46" s="394">
        <v>0</v>
      </c>
      <c r="AR46" s="394">
        <v>0</v>
      </c>
      <c r="AS46" s="394">
        <v>0</v>
      </c>
      <c r="AT46" s="394">
        <v>0</v>
      </c>
      <c r="AU46" s="394">
        <v>0</v>
      </c>
      <c r="AV46" s="394">
        <v>0</v>
      </c>
      <c r="AW46" s="394">
        <v>0</v>
      </c>
      <c r="AX46" s="394">
        <v>0</v>
      </c>
      <c r="AY46" s="394">
        <v>0</v>
      </c>
      <c r="AZ46" s="394">
        <v>0</v>
      </c>
      <c r="BA46" s="394">
        <v>0</v>
      </c>
      <c r="BB46" s="394">
        <v>0</v>
      </c>
      <c r="BC46" s="394">
        <v>0</v>
      </c>
      <c r="BD46" s="394">
        <v>0</v>
      </c>
      <c r="BE46" s="394">
        <v>0</v>
      </c>
      <c r="BF46" s="394">
        <v>0</v>
      </c>
      <c r="BG46" s="394">
        <v>0</v>
      </c>
      <c r="BH46" s="394">
        <v>0</v>
      </c>
      <c r="BI46" s="394">
        <v>0</v>
      </c>
      <c r="BJ46" s="394">
        <v>0</v>
      </c>
      <c r="BK46" s="394">
        <v>0</v>
      </c>
      <c r="BL46" s="394">
        <v>1442.0221346187843</v>
      </c>
      <c r="BM46" s="394">
        <v>1546.5829512851349</v>
      </c>
      <c r="BN46" s="394">
        <v>1603.1079391839326</v>
      </c>
      <c r="BO46" s="394">
        <v>1594.6855709045126</v>
      </c>
      <c r="BP46" s="394">
        <v>1585.2388000155111</v>
      </c>
      <c r="BQ46" s="394">
        <v>0</v>
      </c>
      <c r="BR46" s="394">
        <v>0</v>
      </c>
      <c r="BS46" s="394">
        <v>0</v>
      </c>
      <c r="BT46" s="394">
        <v>0</v>
      </c>
      <c r="BU46" s="394">
        <v>0</v>
      </c>
      <c r="BV46" s="394">
        <v>0</v>
      </c>
      <c r="BW46" s="394">
        <v>0</v>
      </c>
      <c r="BX46" s="395">
        <v>0</v>
      </c>
      <c r="BY46" s="395">
        <v>0</v>
      </c>
      <c r="BZ46" s="395">
        <v>0</v>
      </c>
      <c r="CA46" s="395">
        <v>0</v>
      </c>
      <c r="CB46" s="395">
        <v>0</v>
      </c>
      <c r="CC46" s="395">
        <v>0</v>
      </c>
      <c r="CD46" s="395">
        <v>0</v>
      </c>
      <c r="CE46" s="395">
        <v>0</v>
      </c>
      <c r="CF46" s="395">
        <v>0</v>
      </c>
      <c r="CG46" s="396">
        <v>0</v>
      </c>
    </row>
    <row r="47" spans="1:85" x14ac:dyDescent="0.35">
      <c r="A47" s="531"/>
      <c r="B47" s="56" t="s">
        <v>842</v>
      </c>
      <c r="C47" s="530"/>
      <c r="D47" s="394">
        <v>0</v>
      </c>
      <c r="E47" s="394">
        <v>0</v>
      </c>
      <c r="F47" s="394">
        <v>0</v>
      </c>
      <c r="G47" s="394">
        <v>0</v>
      </c>
      <c r="H47" s="394">
        <v>0</v>
      </c>
      <c r="I47" s="394">
        <v>0</v>
      </c>
      <c r="J47" s="394">
        <v>0</v>
      </c>
      <c r="K47" s="394">
        <v>0</v>
      </c>
      <c r="L47" s="394">
        <v>0</v>
      </c>
      <c r="M47" s="394">
        <v>0</v>
      </c>
      <c r="N47" s="394">
        <v>0</v>
      </c>
      <c r="O47" s="394">
        <v>0</v>
      </c>
      <c r="P47" s="394">
        <v>0</v>
      </c>
      <c r="Q47" s="394">
        <v>0</v>
      </c>
      <c r="R47" s="394">
        <v>0</v>
      </c>
      <c r="S47" s="394">
        <v>0</v>
      </c>
      <c r="T47" s="394">
        <v>0</v>
      </c>
      <c r="U47" s="394">
        <v>0</v>
      </c>
      <c r="V47" s="394">
        <v>0</v>
      </c>
      <c r="W47" s="394">
        <v>0</v>
      </c>
      <c r="X47" s="394">
        <v>0</v>
      </c>
      <c r="Y47" s="394">
        <v>0</v>
      </c>
      <c r="Z47" s="394">
        <v>0</v>
      </c>
      <c r="AA47" s="394">
        <v>0</v>
      </c>
      <c r="AB47" s="394">
        <v>0</v>
      </c>
      <c r="AC47" s="394">
        <v>0</v>
      </c>
      <c r="AD47" s="394">
        <v>0</v>
      </c>
      <c r="AE47" s="394">
        <v>0</v>
      </c>
      <c r="AF47" s="394">
        <v>0</v>
      </c>
      <c r="AG47" s="394">
        <v>0</v>
      </c>
      <c r="AH47" s="394">
        <v>0</v>
      </c>
      <c r="AI47" s="394">
        <v>0</v>
      </c>
      <c r="AJ47" s="394">
        <v>0</v>
      </c>
      <c r="AK47" s="394">
        <v>0</v>
      </c>
      <c r="AL47" s="394">
        <v>0</v>
      </c>
      <c r="AM47" s="394">
        <v>0</v>
      </c>
      <c r="AN47" s="394">
        <v>0</v>
      </c>
      <c r="AO47" s="394">
        <v>0</v>
      </c>
      <c r="AP47" s="394">
        <v>0</v>
      </c>
      <c r="AQ47" s="394">
        <v>0</v>
      </c>
      <c r="AR47" s="394">
        <v>0</v>
      </c>
      <c r="AS47" s="394">
        <v>0</v>
      </c>
      <c r="AT47" s="394">
        <v>0</v>
      </c>
      <c r="AU47" s="394">
        <v>0</v>
      </c>
      <c r="AV47" s="394">
        <v>0</v>
      </c>
      <c r="AW47" s="394">
        <v>0</v>
      </c>
      <c r="AX47" s="394">
        <v>0</v>
      </c>
      <c r="AY47" s="394">
        <v>0</v>
      </c>
      <c r="AZ47" s="394">
        <v>0</v>
      </c>
      <c r="BA47" s="394">
        <v>0</v>
      </c>
      <c r="BB47" s="394">
        <v>0</v>
      </c>
      <c r="BC47" s="394">
        <v>0</v>
      </c>
      <c r="BD47" s="394">
        <v>0</v>
      </c>
      <c r="BE47" s="394">
        <v>0</v>
      </c>
      <c r="BF47" s="394">
        <v>0</v>
      </c>
      <c r="BG47" s="394">
        <v>0</v>
      </c>
      <c r="BH47" s="394">
        <v>0</v>
      </c>
      <c r="BI47" s="394">
        <v>0</v>
      </c>
      <c r="BJ47" s="394">
        <v>0</v>
      </c>
      <c r="BK47" s="394">
        <v>0</v>
      </c>
      <c r="BL47" s="394">
        <v>838.02243414163399</v>
      </c>
      <c r="BM47" s="394">
        <v>813.42936509019137</v>
      </c>
      <c r="BN47" s="394">
        <v>746.54409456973963</v>
      </c>
      <c r="BO47" s="394">
        <v>644.86311616492492</v>
      </c>
      <c r="BP47" s="394">
        <v>570.51196225167712</v>
      </c>
      <c r="BQ47" s="394">
        <v>0</v>
      </c>
      <c r="BR47" s="394">
        <v>0</v>
      </c>
      <c r="BS47" s="394">
        <v>0</v>
      </c>
      <c r="BT47" s="394">
        <v>0</v>
      </c>
      <c r="BU47" s="394">
        <v>0</v>
      </c>
      <c r="BV47" s="394">
        <v>0</v>
      </c>
      <c r="BW47" s="394">
        <v>0</v>
      </c>
      <c r="BX47" s="395">
        <v>0</v>
      </c>
      <c r="BY47" s="395">
        <v>0</v>
      </c>
      <c r="BZ47" s="395">
        <v>0</v>
      </c>
      <c r="CA47" s="395">
        <v>0</v>
      </c>
      <c r="CB47" s="395">
        <v>0</v>
      </c>
      <c r="CC47" s="395">
        <v>0</v>
      </c>
      <c r="CD47" s="395">
        <v>0</v>
      </c>
      <c r="CE47" s="395">
        <v>0</v>
      </c>
      <c r="CF47" s="395">
        <v>0</v>
      </c>
      <c r="CG47" s="396">
        <v>0</v>
      </c>
    </row>
    <row r="48" spans="1:85" x14ac:dyDescent="0.35">
      <c r="A48" s="531"/>
      <c r="B48" s="56" t="s">
        <v>843</v>
      </c>
      <c r="C48" s="530"/>
      <c r="D48" s="394">
        <v>0</v>
      </c>
      <c r="E48" s="394">
        <v>0</v>
      </c>
      <c r="F48" s="394">
        <v>0</v>
      </c>
      <c r="G48" s="394">
        <v>0</v>
      </c>
      <c r="H48" s="394">
        <v>0</v>
      </c>
      <c r="I48" s="394">
        <v>0</v>
      </c>
      <c r="J48" s="394">
        <v>0</v>
      </c>
      <c r="K48" s="394">
        <v>0</v>
      </c>
      <c r="L48" s="394">
        <v>0</v>
      </c>
      <c r="M48" s="394">
        <v>0</v>
      </c>
      <c r="N48" s="394">
        <v>0</v>
      </c>
      <c r="O48" s="394">
        <v>0</v>
      </c>
      <c r="P48" s="394">
        <v>0</v>
      </c>
      <c r="Q48" s="394">
        <v>0</v>
      </c>
      <c r="R48" s="394">
        <v>0</v>
      </c>
      <c r="S48" s="394">
        <v>0</v>
      </c>
      <c r="T48" s="394">
        <v>0</v>
      </c>
      <c r="U48" s="394">
        <v>0</v>
      </c>
      <c r="V48" s="394">
        <v>0</v>
      </c>
      <c r="W48" s="394">
        <v>0</v>
      </c>
      <c r="X48" s="394">
        <v>0</v>
      </c>
      <c r="Y48" s="394">
        <v>0</v>
      </c>
      <c r="Z48" s="394">
        <v>0</v>
      </c>
      <c r="AA48" s="394">
        <v>0</v>
      </c>
      <c r="AB48" s="394">
        <v>0</v>
      </c>
      <c r="AC48" s="394">
        <v>0</v>
      </c>
      <c r="AD48" s="394">
        <v>0</v>
      </c>
      <c r="AE48" s="394">
        <v>0</v>
      </c>
      <c r="AF48" s="394">
        <v>0</v>
      </c>
      <c r="AG48" s="394">
        <v>0</v>
      </c>
      <c r="AH48" s="394">
        <v>0</v>
      </c>
      <c r="AI48" s="394">
        <v>0</v>
      </c>
      <c r="AJ48" s="394">
        <v>0</v>
      </c>
      <c r="AK48" s="394">
        <v>0</v>
      </c>
      <c r="AL48" s="394">
        <v>0</v>
      </c>
      <c r="AM48" s="394">
        <v>0</v>
      </c>
      <c r="AN48" s="394">
        <v>0</v>
      </c>
      <c r="AO48" s="394">
        <v>0</v>
      </c>
      <c r="AP48" s="394">
        <v>0</v>
      </c>
      <c r="AQ48" s="394">
        <v>0</v>
      </c>
      <c r="AR48" s="394">
        <v>0</v>
      </c>
      <c r="AS48" s="394">
        <v>0</v>
      </c>
      <c r="AT48" s="394">
        <v>0</v>
      </c>
      <c r="AU48" s="394">
        <v>0</v>
      </c>
      <c r="AV48" s="394">
        <v>0</v>
      </c>
      <c r="AW48" s="394">
        <v>0</v>
      </c>
      <c r="AX48" s="394">
        <v>0</v>
      </c>
      <c r="AY48" s="394">
        <v>0</v>
      </c>
      <c r="AZ48" s="394">
        <v>0</v>
      </c>
      <c r="BA48" s="394">
        <v>0</v>
      </c>
      <c r="BB48" s="394">
        <v>0</v>
      </c>
      <c r="BC48" s="394">
        <v>0</v>
      </c>
      <c r="BD48" s="394">
        <v>0</v>
      </c>
      <c r="BE48" s="394">
        <v>0</v>
      </c>
      <c r="BF48" s="394">
        <v>0</v>
      </c>
      <c r="BG48" s="394">
        <v>0</v>
      </c>
      <c r="BH48" s="394">
        <v>0</v>
      </c>
      <c r="BI48" s="394">
        <v>0</v>
      </c>
      <c r="BJ48" s="394">
        <v>0</v>
      </c>
      <c r="BK48" s="394">
        <v>0</v>
      </c>
      <c r="BL48" s="394">
        <v>138.96762063804459</v>
      </c>
      <c r="BM48" s="394">
        <v>160.2842625664284</v>
      </c>
      <c r="BN48" s="394">
        <v>183.11488306096655</v>
      </c>
      <c r="BO48" s="394">
        <v>195.68500051925656</v>
      </c>
      <c r="BP48" s="394">
        <v>212.50111324082195</v>
      </c>
      <c r="BQ48" s="394">
        <v>0</v>
      </c>
      <c r="BR48" s="394">
        <v>0</v>
      </c>
      <c r="BS48" s="394">
        <v>0</v>
      </c>
      <c r="BT48" s="394">
        <v>0</v>
      </c>
      <c r="BU48" s="394">
        <v>0</v>
      </c>
      <c r="BV48" s="394">
        <v>0</v>
      </c>
      <c r="BW48" s="394">
        <v>0</v>
      </c>
      <c r="BX48" s="395">
        <v>0</v>
      </c>
      <c r="BY48" s="395">
        <v>0</v>
      </c>
      <c r="BZ48" s="395">
        <v>0</v>
      </c>
      <c r="CA48" s="395">
        <v>0</v>
      </c>
      <c r="CB48" s="395">
        <v>0</v>
      </c>
      <c r="CC48" s="395">
        <v>0</v>
      </c>
      <c r="CD48" s="395">
        <v>0</v>
      </c>
      <c r="CE48" s="395">
        <v>0</v>
      </c>
      <c r="CF48" s="395">
        <v>0</v>
      </c>
      <c r="CG48" s="396">
        <v>0</v>
      </c>
    </row>
    <row r="49" spans="1:85" x14ac:dyDescent="0.35">
      <c r="A49" s="531"/>
      <c r="B49" s="56" t="s">
        <v>844</v>
      </c>
      <c r="C49" s="530"/>
      <c r="D49" s="394">
        <v>0</v>
      </c>
      <c r="E49" s="394">
        <v>0</v>
      </c>
      <c r="F49" s="394">
        <v>0</v>
      </c>
      <c r="G49" s="394">
        <v>0</v>
      </c>
      <c r="H49" s="394">
        <v>0</v>
      </c>
      <c r="I49" s="394">
        <v>0</v>
      </c>
      <c r="J49" s="394">
        <v>0</v>
      </c>
      <c r="K49" s="394">
        <v>0</v>
      </c>
      <c r="L49" s="394">
        <v>0</v>
      </c>
      <c r="M49" s="394">
        <v>0</v>
      </c>
      <c r="N49" s="394">
        <v>0</v>
      </c>
      <c r="O49" s="394">
        <v>0</v>
      </c>
      <c r="P49" s="394">
        <v>0</v>
      </c>
      <c r="Q49" s="394">
        <v>0</v>
      </c>
      <c r="R49" s="394">
        <v>0</v>
      </c>
      <c r="S49" s="394">
        <v>0</v>
      </c>
      <c r="T49" s="394">
        <v>0</v>
      </c>
      <c r="U49" s="394">
        <v>0</v>
      </c>
      <c r="V49" s="394">
        <v>0</v>
      </c>
      <c r="W49" s="394">
        <v>0</v>
      </c>
      <c r="X49" s="394">
        <v>0</v>
      </c>
      <c r="Y49" s="394">
        <v>0</v>
      </c>
      <c r="Z49" s="394">
        <v>0</v>
      </c>
      <c r="AA49" s="394">
        <v>0</v>
      </c>
      <c r="AB49" s="394">
        <v>0</v>
      </c>
      <c r="AC49" s="394">
        <v>0</v>
      </c>
      <c r="AD49" s="394">
        <v>0</v>
      </c>
      <c r="AE49" s="394">
        <v>0</v>
      </c>
      <c r="AF49" s="394">
        <v>0</v>
      </c>
      <c r="AG49" s="394">
        <v>0</v>
      </c>
      <c r="AH49" s="394">
        <v>0</v>
      </c>
      <c r="AI49" s="394">
        <v>0</v>
      </c>
      <c r="AJ49" s="394">
        <v>0</v>
      </c>
      <c r="AK49" s="394">
        <v>0</v>
      </c>
      <c r="AL49" s="394">
        <v>0</v>
      </c>
      <c r="AM49" s="394">
        <v>0</v>
      </c>
      <c r="AN49" s="394">
        <v>0</v>
      </c>
      <c r="AO49" s="394">
        <v>0</v>
      </c>
      <c r="AP49" s="394">
        <v>0</v>
      </c>
      <c r="AQ49" s="394">
        <v>0</v>
      </c>
      <c r="AR49" s="394">
        <v>0</v>
      </c>
      <c r="AS49" s="394">
        <v>0</v>
      </c>
      <c r="AT49" s="394">
        <v>0</v>
      </c>
      <c r="AU49" s="394">
        <v>0</v>
      </c>
      <c r="AV49" s="394">
        <v>0</v>
      </c>
      <c r="AW49" s="394">
        <v>0</v>
      </c>
      <c r="AX49" s="394">
        <v>0</v>
      </c>
      <c r="AY49" s="394">
        <v>0</v>
      </c>
      <c r="AZ49" s="394">
        <v>0</v>
      </c>
      <c r="BA49" s="394">
        <v>0</v>
      </c>
      <c r="BB49" s="394">
        <v>0</v>
      </c>
      <c r="BC49" s="394">
        <v>0</v>
      </c>
      <c r="BD49" s="394">
        <v>0</v>
      </c>
      <c r="BE49" s="394">
        <v>0</v>
      </c>
      <c r="BF49" s="394">
        <v>0</v>
      </c>
      <c r="BG49" s="394">
        <v>0</v>
      </c>
      <c r="BH49" s="394">
        <v>0</v>
      </c>
      <c r="BI49" s="394">
        <v>0</v>
      </c>
      <c r="BJ49" s="394">
        <v>0</v>
      </c>
      <c r="BK49" s="394">
        <v>0</v>
      </c>
      <c r="BL49" s="394">
        <v>244.51373444979535</v>
      </c>
      <c r="BM49" s="394">
        <v>256.03993205343812</v>
      </c>
      <c r="BN49" s="394">
        <v>251.02099114289496</v>
      </c>
      <c r="BO49" s="394">
        <v>224.31330013028077</v>
      </c>
      <c r="BP49" s="394">
        <v>185.28653318080507</v>
      </c>
      <c r="BQ49" s="394">
        <v>0</v>
      </c>
      <c r="BR49" s="394">
        <v>0</v>
      </c>
      <c r="BS49" s="394">
        <v>0</v>
      </c>
      <c r="BT49" s="394">
        <v>0</v>
      </c>
      <c r="BU49" s="394">
        <v>0</v>
      </c>
      <c r="BV49" s="394">
        <v>0</v>
      </c>
      <c r="BW49" s="394">
        <v>0</v>
      </c>
      <c r="BX49" s="395">
        <v>0</v>
      </c>
      <c r="BY49" s="395">
        <v>0</v>
      </c>
      <c r="BZ49" s="395">
        <v>0</v>
      </c>
      <c r="CA49" s="395">
        <v>0</v>
      </c>
      <c r="CB49" s="395">
        <v>0</v>
      </c>
      <c r="CC49" s="395">
        <v>0</v>
      </c>
      <c r="CD49" s="395">
        <v>0</v>
      </c>
      <c r="CE49" s="395">
        <v>0</v>
      </c>
      <c r="CF49" s="395">
        <v>0</v>
      </c>
      <c r="CG49" s="396">
        <v>0</v>
      </c>
    </row>
    <row r="50" spans="1:85" ht="26.25" customHeight="1" x14ac:dyDescent="0.35">
      <c r="A50" s="531"/>
      <c r="B50" s="56" t="s">
        <v>845</v>
      </c>
      <c r="C50" s="530"/>
      <c r="D50" s="394">
        <v>0</v>
      </c>
      <c r="E50" s="394">
        <v>0</v>
      </c>
      <c r="F50" s="394">
        <v>0</v>
      </c>
      <c r="G50" s="394">
        <v>0</v>
      </c>
      <c r="H50" s="394">
        <v>0</v>
      </c>
      <c r="I50" s="394">
        <v>0</v>
      </c>
      <c r="J50" s="394">
        <v>0</v>
      </c>
      <c r="K50" s="394">
        <v>0</v>
      </c>
      <c r="L50" s="394">
        <v>0</v>
      </c>
      <c r="M50" s="394">
        <v>0</v>
      </c>
      <c r="N50" s="394">
        <v>0</v>
      </c>
      <c r="O50" s="394">
        <v>0</v>
      </c>
      <c r="P50" s="394">
        <v>0</v>
      </c>
      <c r="Q50" s="394">
        <v>0</v>
      </c>
      <c r="R50" s="394">
        <v>0</v>
      </c>
      <c r="S50" s="394">
        <v>0</v>
      </c>
      <c r="T50" s="394">
        <v>0</v>
      </c>
      <c r="U50" s="394">
        <v>0</v>
      </c>
      <c r="V50" s="394">
        <v>0</v>
      </c>
      <c r="W50" s="394">
        <v>0</v>
      </c>
      <c r="X50" s="394">
        <v>0</v>
      </c>
      <c r="Y50" s="394">
        <v>0</v>
      </c>
      <c r="Z50" s="394">
        <v>0</v>
      </c>
      <c r="AA50" s="394">
        <v>0</v>
      </c>
      <c r="AB50" s="394">
        <v>0</v>
      </c>
      <c r="AC50" s="394">
        <v>0</v>
      </c>
      <c r="AD50" s="394">
        <v>0</v>
      </c>
      <c r="AE50" s="394">
        <v>0</v>
      </c>
      <c r="AF50" s="394">
        <v>0</v>
      </c>
      <c r="AG50" s="394">
        <v>0</v>
      </c>
      <c r="AH50" s="394">
        <v>0</v>
      </c>
      <c r="AI50" s="394">
        <v>0</v>
      </c>
      <c r="AJ50" s="394">
        <v>0</v>
      </c>
      <c r="AK50" s="394">
        <v>0</v>
      </c>
      <c r="AL50" s="394">
        <v>0</v>
      </c>
      <c r="AM50" s="394">
        <v>0</v>
      </c>
      <c r="AN50" s="394">
        <v>0</v>
      </c>
      <c r="AO50" s="394">
        <v>0</v>
      </c>
      <c r="AP50" s="394">
        <v>0</v>
      </c>
      <c r="AQ50" s="394">
        <v>0</v>
      </c>
      <c r="AR50" s="394">
        <v>0</v>
      </c>
      <c r="AS50" s="394">
        <v>0</v>
      </c>
      <c r="AT50" s="394">
        <v>0</v>
      </c>
      <c r="AU50" s="394">
        <v>0</v>
      </c>
      <c r="AV50" s="394">
        <v>0</v>
      </c>
      <c r="AW50" s="394">
        <v>0</v>
      </c>
      <c r="AX50" s="394">
        <v>0</v>
      </c>
      <c r="AY50" s="394">
        <v>0</v>
      </c>
      <c r="AZ50" s="394">
        <v>0</v>
      </c>
      <c r="BA50" s="394">
        <v>0</v>
      </c>
      <c r="BB50" s="394">
        <v>0</v>
      </c>
      <c r="BC50" s="394">
        <v>0</v>
      </c>
      <c r="BD50" s="394">
        <v>0</v>
      </c>
      <c r="BE50" s="394">
        <v>0</v>
      </c>
      <c r="BF50" s="394">
        <v>0</v>
      </c>
      <c r="BG50" s="394">
        <v>0</v>
      </c>
      <c r="BH50" s="394">
        <v>0</v>
      </c>
      <c r="BI50" s="394">
        <v>0</v>
      </c>
      <c r="BJ50" s="394">
        <v>0</v>
      </c>
      <c r="BK50" s="394">
        <v>0</v>
      </c>
      <c r="BL50" s="394">
        <v>2505.4578440276209</v>
      </c>
      <c r="BM50" s="394">
        <v>2538.7269362331954</v>
      </c>
      <c r="BN50" s="394">
        <v>2521.2722243663743</v>
      </c>
      <c r="BO50" s="394">
        <v>2413.7910181939178</v>
      </c>
      <c r="BP50" s="394">
        <v>2269.6054207385214</v>
      </c>
      <c r="BQ50" s="394">
        <v>0</v>
      </c>
      <c r="BR50" s="394">
        <v>0</v>
      </c>
      <c r="BS50" s="394">
        <v>0</v>
      </c>
      <c r="BT50" s="394">
        <v>0</v>
      </c>
      <c r="BU50" s="394">
        <v>0</v>
      </c>
      <c r="BV50" s="394">
        <v>0</v>
      </c>
      <c r="BW50" s="394">
        <v>0</v>
      </c>
      <c r="BX50" s="395">
        <v>0</v>
      </c>
      <c r="BY50" s="395">
        <v>0</v>
      </c>
      <c r="BZ50" s="395">
        <v>0</v>
      </c>
      <c r="CA50" s="395">
        <v>0</v>
      </c>
      <c r="CB50" s="395">
        <v>0</v>
      </c>
      <c r="CC50" s="395">
        <v>0</v>
      </c>
      <c r="CD50" s="395">
        <v>0</v>
      </c>
      <c r="CE50" s="395">
        <v>0</v>
      </c>
      <c r="CF50" s="395">
        <v>0</v>
      </c>
      <c r="CG50" s="396">
        <v>0</v>
      </c>
    </row>
    <row r="51" spans="1:85" x14ac:dyDescent="0.35">
      <c r="A51" s="531"/>
      <c r="B51" s="56" t="s">
        <v>846</v>
      </c>
      <c r="C51" s="530"/>
      <c r="D51" s="394">
        <v>0</v>
      </c>
      <c r="E51" s="394">
        <v>0</v>
      </c>
      <c r="F51" s="394">
        <v>0</v>
      </c>
      <c r="G51" s="394">
        <v>0</v>
      </c>
      <c r="H51" s="394">
        <v>0</v>
      </c>
      <c r="I51" s="394">
        <v>0</v>
      </c>
      <c r="J51" s="394">
        <v>0</v>
      </c>
      <c r="K51" s="394">
        <v>0</v>
      </c>
      <c r="L51" s="394">
        <v>0</v>
      </c>
      <c r="M51" s="394">
        <v>0</v>
      </c>
      <c r="N51" s="394">
        <v>0</v>
      </c>
      <c r="O51" s="394">
        <v>0</v>
      </c>
      <c r="P51" s="394">
        <v>0</v>
      </c>
      <c r="Q51" s="394">
        <v>0</v>
      </c>
      <c r="R51" s="394">
        <v>0</v>
      </c>
      <c r="S51" s="394">
        <v>0</v>
      </c>
      <c r="T51" s="394">
        <v>0</v>
      </c>
      <c r="U51" s="394">
        <v>0</v>
      </c>
      <c r="V51" s="394">
        <v>0</v>
      </c>
      <c r="W51" s="394">
        <v>0</v>
      </c>
      <c r="X51" s="394">
        <v>0</v>
      </c>
      <c r="Y51" s="394">
        <v>0</v>
      </c>
      <c r="Z51" s="394">
        <v>0</v>
      </c>
      <c r="AA51" s="394">
        <v>0</v>
      </c>
      <c r="AB51" s="394">
        <v>0</v>
      </c>
      <c r="AC51" s="394">
        <v>0</v>
      </c>
      <c r="AD51" s="394">
        <v>0</v>
      </c>
      <c r="AE51" s="394">
        <v>0</v>
      </c>
      <c r="AF51" s="394">
        <v>0</v>
      </c>
      <c r="AG51" s="394">
        <v>0</v>
      </c>
      <c r="AH51" s="394">
        <v>0</v>
      </c>
      <c r="AI51" s="394">
        <v>0</v>
      </c>
      <c r="AJ51" s="394">
        <v>0</v>
      </c>
      <c r="AK51" s="394">
        <v>0</v>
      </c>
      <c r="AL51" s="394">
        <v>0</v>
      </c>
      <c r="AM51" s="394">
        <v>0</v>
      </c>
      <c r="AN51" s="394">
        <v>0</v>
      </c>
      <c r="AO51" s="394">
        <v>0</v>
      </c>
      <c r="AP51" s="394">
        <v>0</v>
      </c>
      <c r="AQ51" s="394">
        <v>0</v>
      </c>
      <c r="AR51" s="394">
        <v>0</v>
      </c>
      <c r="AS51" s="394">
        <v>0</v>
      </c>
      <c r="AT51" s="394">
        <v>0</v>
      </c>
      <c r="AU51" s="394">
        <v>0</v>
      </c>
      <c r="AV51" s="394">
        <v>0</v>
      </c>
      <c r="AW51" s="394">
        <v>0</v>
      </c>
      <c r="AX51" s="394">
        <v>0</v>
      </c>
      <c r="AY51" s="394">
        <v>0</v>
      </c>
      <c r="AZ51" s="394">
        <v>0</v>
      </c>
      <c r="BA51" s="394">
        <v>0</v>
      </c>
      <c r="BB51" s="394">
        <v>0</v>
      </c>
      <c r="BC51" s="394">
        <v>0</v>
      </c>
      <c r="BD51" s="394">
        <v>0</v>
      </c>
      <c r="BE51" s="394">
        <v>0</v>
      </c>
      <c r="BF51" s="394">
        <v>0</v>
      </c>
      <c r="BG51" s="394">
        <v>0</v>
      </c>
      <c r="BH51" s="394">
        <v>0</v>
      </c>
      <c r="BI51" s="394">
        <v>0</v>
      </c>
      <c r="BJ51" s="394">
        <v>0</v>
      </c>
      <c r="BK51" s="394">
        <v>0</v>
      </c>
      <c r="BL51" s="394">
        <v>35.252603933351367</v>
      </c>
      <c r="BM51" s="394">
        <v>42.839013014497205</v>
      </c>
      <c r="BN51" s="394">
        <v>50.904280248886643</v>
      </c>
      <c r="BO51" s="394">
        <v>55.49114097931718</v>
      </c>
      <c r="BP51" s="394">
        <v>65.411214775884645</v>
      </c>
      <c r="BQ51" s="394">
        <v>0</v>
      </c>
      <c r="BR51" s="394">
        <v>0</v>
      </c>
      <c r="BS51" s="394">
        <v>0</v>
      </c>
      <c r="BT51" s="394">
        <v>0</v>
      </c>
      <c r="BU51" s="394">
        <v>0</v>
      </c>
      <c r="BV51" s="394">
        <v>0</v>
      </c>
      <c r="BW51" s="394">
        <v>0</v>
      </c>
      <c r="BX51" s="395">
        <v>0</v>
      </c>
      <c r="BY51" s="395">
        <v>0</v>
      </c>
      <c r="BZ51" s="395">
        <v>0</v>
      </c>
      <c r="CA51" s="395">
        <v>0</v>
      </c>
      <c r="CB51" s="395">
        <v>0</v>
      </c>
      <c r="CC51" s="395">
        <v>0</v>
      </c>
      <c r="CD51" s="395">
        <v>0</v>
      </c>
      <c r="CE51" s="395">
        <v>0</v>
      </c>
      <c r="CF51" s="395">
        <v>0</v>
      </c>
      <c r="CG51" s="396">
        <v>0</v>
      </c>
    </row>
    <row r="52" spans="1:85" x14ac:dyDescent="0.35">
      <c r="A52" s="531"/>
      <c r="B52" s="56" t="s">
        <v>847</v>
      </c>
      <c r="C52" s="530"/>
      <c r="D52" s="394">
        <v>0</v>
      </c>
      <c r="E52" s="394">
        <v>0</v>
      </c>
      <c r="F52" s="394">
        <v>0</v>
      </c>
      <c r="G52" s="394">
        <v>0</v>
      </c>
      <c r="H52" s="394">
        <v>0</v>
      </c>
      <c r="I52" s="394">
        <v>0</v>
      </c>
      <c r="J52" s="394">
        <v>0</v>
      </c>
      <c r="K52" s="394">
        <v>0</v>
      </c>
      <c r="L52" s="394">
        <v>0</v>
      </c>
      <c r="M52" s="394">
        <v>0</v>
      </c>
      <c r="N52" s="394">
        <v>0</v>
      </c>
      <c r="O52" s="394">
        <v>0</v>
      </c>
      <c r="P52" s="394">
        <v>0</v>
      </c>
      <c r="Q52" s="394">
        <v>0</v>
      </c>
      <c r="R52" s="394">
        <v>0</v>
      </c>
      <c r="S52" s="394">
        <v>0</v>
      </c>
      <c r="T52" s="394">
        <v>0</v>
      </c>
      <c r="U52" s="394">
        <v>0</v>
      </c>
      <c r="V52" s="394">
        <v>0</v>
      </c>
      <c r="W52" s="394">
        <v>0</v>
      </c>
      <c r="X52" s="394">
        <v>0</v>
      </c>
      <c r="Y52" s="394">
        <v>0</v>
      </c>
      <c r="Z52" s="394">
        <v>0</v>
      </c>
      <c r="AA52" s="394">
        <v>0</v>
      </c>
      <c r="AB52" s="394">
        <v>0</v>
      </c>
      <c r="AC52" s="394">
        <v>0</v>
      </c>
      <c r="AD52" s="394">
        <v>0</v>
      </c>
      <c r="AE52" s="394">
        <v>0</v>
      </c>
      <c r="AF52" s="394">
        <v>0</v>
      </c>
      <c r="AG52" s="394">
        <v>0</v>
      </c>
      <c r="AH52" s="394">
        <v>0</v>
      </c>
      <c r="AI52" s="394">
        <v>0</v>
      </c>
      <c r="AJ52" s="394">
        <v>0</v>
      </c>
      <c r="AK52" s="394">
        <v>0</v>
      </c>
      <c r="AL52" s="394">
        <v>0</v>
      </c>
      <c r="AM52" s="394">
        <v>0</v>
      </c>
      <c r="AN52" s="394">
        <v>0</v>
      </c>
      <c r="AO52" s="394">
        <v>0</v>
      </c>
      <c r="AP52" s="394">
        <v>0</v>
      </c>
      <c r="AQ52" s="394">
        <v>0</v>
      </c>
      <c r="AR52" s="394">
        <v>0</v>
      </c>
      <c r="AS52" s="394">
        <v>0</v>
      </c>
      <c r="AT52" s="394">
        <v>0</v>
      </c>
      <c r="AU52" s="394">
        <v>0</v>
      </c>
      <c r="AV52" s="394">
        <v>0</v>
      </c>
      <c r="AW52" s="394">
        <v>0</v>
      </c>
      <c r="AX52" s="394">
        <v>0</v>
      </c>
      <c r="AY52" s="394">
        <v>0</v>
      </c>
      <c r="AZ52" s="394">
        <v>0</v>
      </c>
      <c r="BA52" s="394">
        <v>0</v>
      </c>
      <c r="BB52" s="394">
        <v>0</v>
      </c>
      <c r="BC52" s="394">
        <v>0</v>
      </c>
      <c r="BD52" s="394">
        <v>0</v>
      </c>
      <c r="BE52" s="394">
        <v>0</v>
      </c>
      <c r="BF52" s="394">
        <v>0</v>
      </c>
      <c r="BG52" s="394">
        <v>0</v>
      </c>
      <c r="BH52" s="394">
        <v>0</v>
      </c>
      <c r="BI52" s="394">
        <v>0</v>
      </c>
      <c r="BJ52" s="394">
        <v>0</v>
      </c>
      <c r="BK52" s="394">
        <v>0</v>
      </c>
      <c r="BL52" s="394">
        <v>8.3473932650077352</v>
      </c>
      <c r="BM52" s="394">
        <v>9.1877903910122836</v>
      </c>
      <c r="BN52" s="394">
        <v>10.19825854524481</v>
      </c>
      <c r="BO52" s="394">
        <v>9.8666504483979001</v>
      </c>
      <c r="BP52" s="394">
        <v>9.5783105217665909</v>
      </c>
      <c r="BQ52" s="394">
        <v>0</v>
      </c>
      <c r="BR52" s="394">
        <v>0</v>
      </c>
      <c r="BS52" s="394">
        <v>0</v>
      </c>
      <c r="BT52" s="394">
        <v>0</v>
      </c>
      <c r="BU52" s="394">
        <v>0</v>
      </c>
      <c r="BV52" s="394">
        <v>0</v>
      </c>
      <c r="BW52" s="394">
        <v>0</v>
      </c>
      <c r="BX52" s="395">
        <v>0</v>
      </c>
      <c r="BY52" s="395">
        <v>0</v>
      </c>
      <c r="BZ52" s="395">
        <v>0</v>
      </c>
      <c r="CA52" s="395">
        <v>0</v>
      </c>
      <c r="CB52" s="395">
        <v>0</v>
      </c>
      <c r="CC52" s="395">
        <v>0</v>
      </c>
      <c r="CD52" s="395">
        <v>0</v>
      </c>
      <c r="CE52" s="395">
        <v>0</v>
      </c>
      <c r="CF52" s="395">
        <v>0</v>
      </c>
      <c r="CG52" s="396">
        <v>0</v>
      </c>
    </row>
    <row r="53" spans="1:85" x14ac:dyDescent="0.35">
      <c r="A53" s="531"/>
      <c r="B53" s="56" t="s">
        <v>36</v>
      </c>
      <c r="C53" s="530"/>
      <c r="D53" s="394">
        <v>0</v>
      </c>
      <c r="E53" s="394">
        <v>0</v>
      </c>
      <c r="F53" s="394">
        <v>0</v>
      </c>
      <c r="G53" s="394">
        <v>0</v>
      </c>
      <c r="H53" s="394">
        <v>0</v>
      </c>
      <c r="I53" s="394">
        <v>0</v>
      </c>
      <c r="J53" s="394">
        <v>0</v>
      </c>
      <c r="K53" s="394">
        <v>0</v>
      </c>
      <c r="L53" s="394">
        <v>0</v>
      </c>
      <c r="M53" s="394">
        <v>0</v>
      </c>
      <c r="N53" s="394">
        <v>0</v>
      </c>
      <c r="O53" s="394">
        <v>0</v>
      </c>
      <c r="P53" s="394">
        <v>0</v>
      </c>
      <c r="Q53" s="394">
        <v>0</v>
      </c>
      <c r="R53" s="394">
        <v>0</v>
      </c>
      <c r="S53" s="394">
        <v>0</v>
      </c>
      <c r="T53" s="394">
        <v>0</v>
      </c>
      <c r="U53" s="394">
        <v>0</v>
      </c>
      <c r="V53" s="394">
        <v>0</v>
      </c>
      <c r="W53" s="394">
        <v>0</v>
      </c>
      <c r="X53" s="394">
        <v>0</v>
      </c>
      <c r="Y53" s="394">
        <v>0</v>
      </c>
      <c r="Z53" s="394">
        <v>0</v>
      </c>
      <c r="AA53" s="394">
        <v>0</v>
      </c>
      <c r="AB53" s="394">
        <v>0</v>
      </c>
      <c r="AC53" s="394">
        <v>0</v>
      </c>
      <c r="AD53" s="394">
        <v>0</v>
      </c>
      <c r="AE53" s="394">
        <v>0</v>
      </c>
      <c r="AF53" s="394">
        <v>0</v>
      </c>
      <c r="AG53" s="394">
        <v>0</v>
      </c>
      <c r="AH53" s="394">
        <v>0</v>
      </c>
      <c r="AI53" s="394">
        <v>0</v>
      </c>
      <c r="AJ53" s="394">
        <v>0</v>
      </c>
      <c r="AK53" s="394">
        <v>0</v>
      </c>
      <c r="AL53" s="394">
        <v>0</v>
      </c>
      <c r="AM53" s="394">
        <v>0</v>
      </c>
      <c r="AN53" s="394">
        <v>0</v>
      </c>
      <c r="AO53" s="394">
        <v>0</v>
      </c>
      <c r="AP53" s="394">
        <v>0</v>
      </c>
      <c r="AQ53" s="394">
        <v>0</v>
      </c>
      <c r="AR53" s="394">
        <v>0</v>
      </c>
      <c r="AS53" s="394">
        <v>0</v>
      </c>
      <c r="AT53" s="394">
        <v>0</v>
      </c>
      <c r="AU53" s="394">
        <v>0</v>
      </c>
      <c r="AV53" s="394">
        <v>0</v>
      </c>
      <c r="AW53" s="394">
        <v>0</v>
      </c>
      <c r="AX53" s="394">
        <v>0</v>
      </c>
      <c r="AY53" s="394">
        <v>0</v>
      </c>
      <c r="AZ53" s="394">
        <v>0</v>
      </c>
      <c r="BA53" s="394">
        <v>0</v>
      </c>
      <c r="BB53" s="394">
        <v>0</v>
      </c>
      <c r="BC53" s="394">
        <v>0</v>
      </c>
      <c r="BD53" s="394">
        <v>0</v>
      </c>
      <c r="BE53" s="394">
        <v>0</v>
      </c>
      <c r="BF53" s="394">
        <v>0</v>
      </c>
      <c r="BG53" s="394">
        <v>0</v>
      </c>
      <c r="BH53" s="394">
        <v>0</v>
      </c>
      <c r="BI53" s="394">
        <v>0</v>
      </c>
      <c r="BJ53" s="394">
        <v>0</v>
      </c>
      <c r="BK53" s="394">
        <v>0</v>
      </c>
      <c r="BL53" s="394">
        <v>475.12334278565339</v>
      </c>
      <c r="BM53" s="394">
        <v>485.37729252890188</v>
      </c>
      <c r="BN53" s="394">
        <v>486.18326894100375</v>
      </c>
      <c r="BO53" s="394">
        <v>467.68364672439765</v>
      </c>
      <c r="BP53" s="394">
        <v>471.56835191423107</v>
      </c>
      <c r="BQ53" s="394">
        <v>0</v>
      </c>
      <c r="BR53" s="394">
        <v>0</v>
      </c>
      <c r="BS53" s="394">
        <v>0</v>
      </c>
      <c r="BT53" s="394">
        <v>0</v>
      </c>
      <c r="BU53" s="394">
        <v>0</v>
      </c>
      <c r="BV53" s="394">
        <v>0</v>
      </c>
      <c r="BW53" s="394">
        <v>0</v>
      </c>
      <c r="BX53" s="395">
        <v>0</v>
      </c>
      <c r="BY53" s="395">
        <v>0</v>
      </c>
      <c r="BZ53" s="395">
        <v>0</v>
      </c>
      <c r="CA53" s="395">
        <v>0</v>
      </c>
      <c r="CB53" s="395">
        <v>0</v>
      </c>
      <c r="CC53" s="395">
        <v>0</v>
      </c>
      <c r="CD53" s="395">
        <v>0</v>
      </c>
      <c r="CE53" s="395">
        <v>0</v>
      </c>
      <c r="CF53" s="395">
        <v>0</v>
      </c>
      <c r="CG53" s="396">
        <v>0</v>
      </c>
    </row>
    <row r="54" spans="1:85" x14ac:dyDescent="0.35">
      <c r="A54" s="531"/>
      <c r="B54" s="56" t="s">
        <v>848</v>
      </c>
      <c r="C54" s="530"/>
      <c r="D54" s="394">
        <v>0</v>
      </c>
      <c r="E54" s="394">
        <v>0</v>
      </c>
      <c r="F54" s="394">
        <v>0</v>
      </c>
      <c r="G54" s="394">
        <v>0</v>
      </c>
      <c r="H54" s="394">
        <v>0</v>
      </c>
      <c r="I54" s="394">
        <v>0</v>
      </c>
      <c r="J54" s="394">
        <v>0</v>
      </c>
      <c r="K54" s="394">
        <v>0</v>
      </c>
      <c r="L54" s="394">
        <v>0</v>
      </c>
      <c r="M54" s="394">
        <v>0</v>
      </c>
      <c r="N54" s="394">
        <v>0</v>
      </c>
      <c r="O54" s="394">
        <v>0</v>
      </c>
      <c r="P54" s="394">
        <v>0</v>
      </c>
      <c r="Q54" s="394">
        <v>0</v>
      </c>
      <c r="R54" s="394">
        <v>0</v>
      </c>
      <c r="S54" s="394">
        <v>0</v>
      </c>
      <c r="T54" s="394">
        <v>0</v>
      </c>
      <c r="U54" s="394">
        <v>0</v>
      </c>
      <c r="V54" s="394">
        <v>0</v>
      </c>
      <c r="W54" s="394">
        <v>0</v>
      </c>
      <c r="X54" s="394">
        <v>0</v>
      </c>
      <c r="Y54" s="394">
        <v>0</v>
      </c>
      <c r="Z54" s="394">
        <v>0</v>
      </c>
      <c r="AA54" s="394">
        <v>0</v>
      </c>
      <c r="AB54" s="394">
        <v>0</v>
      </c>
      <c r="AC54" s="394">
        <v>0</v>
      </c>
      <c r="AD54" s="394">
        <v>0</v>
      </c>
      <c r="AE54" s="394">
        <v>0</v>
      </c>
      <c r="AF54" s="394">
        <v>0</v>
      </c>
      <c r="AG54" s="394">
        <v>0</v>
      </c>
      <c r="AH54" s="394">
        <v>0</v>
      </c>
      <c r="AI54" s="394">
        <v>0</v>
      </c>
      <c r="AJ54" s="394">
        <v>0</v>
      </c>
      <c r="AK54" s="394">
        <v>0</v>
      </c>
      <c r="AL54" s="394">
        <v>0</v>
      </c>
      <c r="AM54" s="394">
        <v>0</v>
      </c>
      <c r="AN54" s="394">
        <v>0</v>
      </c>
      <c r="AO54" s="394">
        <v>0</v>
      </c>
      <c r="AP54" s="394">
        <v>0</v>
      </c>
      <c r="AQ54" s="394">
        <v>0</v>
      </c>
      <c r="AR54" s="394">
        <v>0</v>
      </c>
      <c r="AS54" s="394">
        <v>0</v>
      </c>
      <c r="AT54" s="394">
        <v>0</v>
      </c>
      <c r="AU54" s="394">
        <v>0</v>
      </c>
      <c r="AV54" s="394">
        <v>0</v>
      </c>
      <c r="AW54" s="394">
        <v>0</v>
      </c>
      <c r="AX54" s="394">
        <v>0</v>
      </c>
      <c r="AY54" s="394">
        <v>0</v>
      </c>
      <c r="AZ54" s="394">
        <v>0</v>
      </c>
      <c r="BA54" s="394">
        <v>0</v>
      </c>
      <c r="BB54" s="394">
        <v>0</v>
      </c>
      <c r="BC54" s="394">
        <v>0</v>
      </c>
      <c r="BD54" s="394">
        <v>0</v>
      </c>
      <c r="BE54" s="394">
        <v>0</v>
      </c>
      <c r="BF54" s="394">
        <v>0</v>
      </c>
      <c r="BG54" s="394">
        <v>0</v>
      </c>
      <c r="BH54" s="394">
        <v>0</v>
      </c>
      <c r="BI54" s="394">
        <v>0</v>
      </c>
      <c r="BJ54" s="394">
        <v>0</v>
      </c>
      <c r="BK54" s="394">
        <v>0</v>
      </c>
      <c r="BL54" s="394">
        <v>308.79792779892296</v>
      </c>
      <c r="BM54" s="394">
        <v>449.83512851645651</v>
      </c>
      <c r="BN54" s="394">
        <v>603.41400647125715</v>
      </c>
      <c r="BO54" s="394">
        <v>686.38723920054269</v>
      </c>
      <c r="BP54" s="394">
        <v>753.12974152284562</v>
      </c>
      <c r="BQ54" s="394">
        <v>0</v>
      </c>
      <c r="BR54" s="394">
        <v>0</v>
      </c>
      <c r="BS54" s="394">
        <v>0</v>
      </c>
      <c r="BT54" s="394">
        <v>0</v>
      </c>
      <c r="BU54" s="394">
        <v>0</v>
      </c>
      <c r="BV54" s="394">
        <v>0</v>
      </c>
      <c r="BW54" s="394">
        <v>0</v>
      </c>
      <c r="BX54" s="395">
        <v>0</v>
      </c>
      <c r="BY54" s="395">
        <v>0</v>
      </c>
      <c r="BZ54" s="395">
        <v>0</v>
      </c>
      <c r="CA54" s="395">
        <v>0</v>
      </c>
      <c r="CB54" s="395">
        <v>0</v>
      </c>
      <c r="CC54" s="395">
        <v>0</v>
      </c>
      <c r="CD54" s="395">
        <v>0</v>
      </c>
      <c r="CE54" s="395">
        <v>0</v>
      </c>
      <c r="CF54" s="395">
        <v>0</v>
      </c>
      <c r="CG54" s="396">
        <v>0</v>
      </c>
    </row>
    <row r="55" spans="1:85" ht="26.25" customHeight="1" x14ac:dyDescent="0.35">
      <c r="A55" s="531"/>
      <c r="B55" s="56" t="s">
        <v>849</v>
      </c>
      <c r="C55" s="36"/>
      <c r="D55" s="394">
        <v>0</v>
      </c>
      <c r="E55" s="394">
        <v>0</v>
      </c>
      <c r="F55" s="394">
        <v>0</v>
      </c>
      <c r="G55" s="394">
        <v>0</v>
      </c>
      <c r="H55" s="394">
        <v>0</v>
      </c>
      <c r="I55" s="394">
        <v>0</v>
      </c>
      <c r="J55" s="394">
        <v>0</v>
      </c>
      <c r="K55" s="394">
        <v>0</v>
      </c>
      <c r="L55" s="394">
        <v>0</v>
      </c>
      <c r="M55" s="394">
        <v>0</v>
      </c>
      <c r="N55" s="394">
        <v>0</v>
      </c>
      <c r="O55" s="394">
        <v>0</v>
      </c>
      <c r="P55" s="394">
        <v>0</v>
      </c>
      <c r="Q55" s="394">
        <v>0</v>
      </c>
      <c r="R55" s="394">
        <v>0</v>
      </c>
      <c r="S55" s="394">
        <v>0</v>
      </c>
      <c r="T55" s="394">
        <v>0</v>
      </c>
      <c r="U55" s="394">
        <v>0</v>
      </c>
      <c r="V55" s="394">
        <v>0</v>
      </c>
      <c r="W55" s="394">
        <v>0</v>
      </c>
      <c r="X55" s="394">
        <v>0</v>
      </c>
      <c r="Y55" s="394">
        <v>0</v>
      </c>
      <c r="Z55" s="394">
        <v>0</v>
      </c>
      <c r="AA55" s="394">
        <v>0</v>
      </c>
      <c r="AB55" s="394">
        <v>0</v>
      </c>
      <c r="AC55" s="394">
        <v>0</v>
      </c>
      <c r="AD55" s="394">
        <v>0</v>
      </c>
      <c r="AE55" s="394">
        <v>0</v>
      </c>
      <c r="AF55" s="394">
        <v>0</v>
      </c>
      <c r="AG55" s="394">
        <v>0</v>
      </c>
      <c r="AH55" s="394">
        <v>1187.8078744108857</v>
      </c>
      <c r="AI55" s="394">
        <v>1167.8031371665729</v>
      </c>
      <c r="AJ55" s="394">
        <v>1316.4851448568245</v>
      </c>
      <c r="AK55" s="394">
        <v>1779.6586437313542</v>
      </c>
      <c r="AL55" s="394">
        <v>2021.9908031017417</v>
      </c>
      <c r="AM55" s="394">
        <v>2177.9791461228951</v>
      </c>
      <c r="AN55" s="394">
        <v>2289.9215141427576</v>
      </c>
      <c r="AO55" s="394">
        <v>2376.483250151342</v>
      </c>
      <c r="AP55" s="394">
        <v>2518.6272602058143</v>
      </c>
      <c r="AQ55" s="394">
        <v>2476.2541012037509</v>
      </c>
      <c r="AR55" s="394">
        <v>2102.8495310606349</v>
      </c>
      <c r="AS55" s="394">
        <v>2396.3045598677304</v>
      </c>
      <c r="AT55" s="394">
        <v>2743.859147008895</v>
      </c>
      <c r="AU55" s="394">
        <v>1492.6725765848926</v>
      </c>
      <c r="AV55" s="394">
        <v>1569.3473087926802</v>
      </c>
      <c r="AW55" s="394">
        <v>1983.6293338673879</v>
      </c>
      <c r="AX55" s="394">
        <v>2017.1857020252351</v>
      </c>
      <c r="AY55" s="394">
        <v>1991.9173850301988</v>
      </c>
      <c r="AZ55" s="394">
        <v>2011.2740535253977</v>
      </c>
      <c r="BA55" s="394">
        <v>2097.8207686722035</v>
      </c>
      <c r="BB55" s="394">
        <v>2155.8492737304655</v>
      </c>
      <c r="BC55" s="394">
        <v>2201.5693168700509</v>
      </c>
      <c r="BD55" s="394">
        <v>2303.0436067847777</v>
      </c>
      <c r="BE55" s="394">
        <v>2484.7055693150801</v>
      </c>
      <c r="BF55" s="394">
        <v>2576.819994834068</v>
      </c>
      <c r="BG55" s="394">
        <v>2839.7562529719262</v>
      </c>
      <c r="BH55" s="394">
        <v>3126.556712877376</v>
      </c>
      <c r="BI55" s="394">
        <v>3068.0242461837647</v>
      </c>
      <c r="BJ55" s="394">
        <v>3248.1136850031121</v>
      </c>
      <c r="BK55" s="394">
        <v>3238.6698462662689</v>
      </c>
      <c r="BL55" s="394">
        <v>3303.1120233608058</v>
      </c>
      <c r="BM55" s="394">
        <v>3375.1545409115356</v>
      </c>
      <c r="BN55" s="394">
        <v>3361.6535980585791</v>
      </c>
      <c r="BO55" s="394">
        <v>3236.5704296114172</v>
      </c>
      <c r="BP55" s="394">
        <v>3048.7095024322039</v>
      </c>
      <c r="BQ55" s="394">
        <v>0</v>
      </c>
      <c r="BR55" s="394">
        <v>0</v>
      </c>
      <c r="BS55" s="394">
        <v>0</v>
      </c>
      <c r="BT55" s="394">
        <v>0</v>
      </c>
      <c r="BU55" s="394">
        <v>0</v>
      </c>
      <c r="BV55" s="394">
        <v>0</v>
      </c>
      <c r="BW55" s="394">
        <v>0</v>
      </c>
      <c r="BX55" s="395">
        <v>0</v>
      </c>
      <c r="BY55" s="395">
        <v>0</v>
      </c>
      <c r="BZ55" s="395">
        <v>0</v>
      </c>
      <c r="CA55" s="395">
        <v>0</v>
      </c>
      <c r="CB55" s="395">
        <v>0</v>
      </c>
      <c r="CC55" s="395">
        <v>0</v>
      </c>
      <c r="CD55" s="395">
        <v>0</v>
      </c>
      <c r="CE55" s="395">
        <v>0</v>
      </c>
      <c r="CF55" s="395">
        <v>0</v>
      </c>
      <c r="CG55" s="396">
        <v>0</v>
      </c>
    </row>
    <row r="56" spans="1:85" x14ac:dyDescent="0.35">
      <c r="A56" s="531"/>
      <c r="B56" s="56" t="s">
        <v>850</v>
      </c>
      <c r="C56" s="36"/>
      <c r="D56" s="394">
        <v>0</v>
      </c>
      <c r="E56" s="394">
        <v>0</v>
      </c>
      <c r="F56" s="394">
        <v>0</v>
      </c>
      <c r="G56" s="394">
        <v>0</v>
      </c>
      <c r="H56" s="394">
        <v>0</v>
      </c>
      <c r="I56" s="394">
        <v>0</v>
      </c>
      <c r="J56" s="394">
        <v>0</v>
      </c>
      <c r="K56" s="394">
        <v>0</v>
      </c>
      <c r="L56" s="394">
        <v>0</v>
      </c>
      <c r="M56" s="394">
        <v>0</v>
      </c>
      <c r="N56" s="394">
        <v>0</v>
      </c>
      <c r="O56" s="394">
        <v>0</v>
      </c>
      <c r="P56" s="394">
        <v>0</v>
      </c>
      <c r="Q56" s="394">
        <v>0</v>
      </c>
      <c r="R56" s="394">
        <v>0</v>
      </c>
      <c r="S56" s="394">
        <v>0</v>
      </c>
      <c r="T56" s="394">
        <v>0</v>
      </c>
      <c r="U56" s="394">
        <v>0</v>
      </c>
      <c r="V56" s="394">
        <v>0</v>
      </c>
      <c r="W56" s="394">
        <v>0</v>
      </c>
      <c r="X56" s="394">
        <v>0</v>
      </c>
      <c r="Y56" s="394">
        <v>0</v>
      </c>
      <c r="Z56" s="394">
        <v>0</v>
      </c>
      <c r="AA56" s="394">
        <v>0</v>
      </c>
      <c r="AB56" s="394">
        <v>0</v>
      </c>
      <c r="AC56" s="394">
        <v>0</v>
      </c>
      <c r="AD56" s="394">
        <v>0</v>
      </c>
      <c r="AE56" s="394">
        <v>0</v>
      </c>
      <c r="AF56" s="394">
        <v>0</v>
      </c>
      <c r="AG56" s="394">
        <v>0</v>
      </c>
      <c r="AH56" s="394">
        <v>1237.3103169042952</v>
      </c>
      <c r="AI56" s="394">
        <v>1224.3343015766889</v>
      </c>
      <c r="AJ56" s="394">
        <v>1387.3836858867564</v>
      </c>
      <c r="AK56" s="394">
        <v>1857.2943063698451</v>
      </c>
      <c r="AL56" s="394">
        <v>2096.9865549139704</v>
      </c>
      <c r="AM56" s="394">
        <v>2243.9569358662889</v>
      </c>
      <c r="AN56" s="394">
        <v>2354.4224827790622</v>
      </c>
      <c r="AO56" s="394">
        <v>2434.7508177668456</v>
      </c>
      <c r="AP56" s="394">
        <v>2592.9816642311689</v>
      </c>
      <c r="AQ56" s="394">
        <v>2548.9984882502308</v>
      </c>
      <c r="AR56" s="394">
        <v>1673.0132119091943</v>
      </c>
      <c r="AS56" s="394">
        <v>1953.72996881739</v>
      </c>
      <c r="AT56" s="394">
        <v>2268.2795927754401</v>
      </c>
      <c r="AU56" s="394">
        <v>1634.1022271235645</v>
      </c>
      <c r="AV56" s="394">
        <v>2098.4736283878538</v>
      </c>
      <c r="AW56" s="394">
        <v>2103.6064217948215</v>
      </c>
      <c r="AX56" s="394">
        <v>2288.1053597479536</v>
      </c>
      <c r="AY56" s="394">
        <v>2405.0961361364871</v>
      </c>
      <c r="AZ56" s="394">
        <v>2478.3897450716718</v>
      </c>
      <c r="BA56" s="394">
        <v>2555.6314557643973</v>
      </c>
      <c r="BB56" s="394">
        <v>2544.8782793667701</v>
      </c>
      <c r="BC56" s="394">
        <v>2548.5585623406823</v>
      </c>
      <c r="BD56" s="394">
        <v>2519.9688239005245</v>
      </c>
      <c r="BE56" s="394">
        <v>2460.6426476784209</v>
      </c>
      <c r="BF56" s="394">
        <v>2526.8409282782577</v>
      </c>
      <c r="BG56" s="394">
        <v>2841.687770866874</v>
      </c>
      <c r="BH56" s="394">
        <v>2955.4497842497517</v>
      </c>
      <c r="BI56" s="394">
        <v>3213.657446410396</v>
      </c>
      <c r="BJ56" s="394">
        <v>3139.581506259341</v>
      </c>
      <c r="BK56" s="394">
        <v>3133.3739727899838</v>
      </c>
      <c r="BL56" s="394">
        <v>3163.8191470843963</v>
      </c>
      <c r="BM56" s="394">
        <v>3703.9473288685472</v>
      </c>
      <c r="BN56" s="394">
        <v>3921.7938010067514</v>
      </c>
      <c r="BO56" s="394">
        <v>3911.0515129860596</v>
      </c>
      <c r="BP56" s="394">
        <v>3960.1846851138348</v>
      </c>
      <c r="BQ56" s="394">
        <v>0</v>
      </c>
      <c r="BR56" s="394">
        <v>0</v>
      </c>
      <c r="BS56" s="394">
        <v>0</v>
      </c>
      <c r="BT56" s="394">
        <v>0</v>
      </c>
      <c r="BU56" s="394">
        <v>0</v>
      </c>
      <c r="BV56" s="394">
        <v>0</v>
      </c>
      <c r="BW56" s="394">
        <v>0</v>
      </c>
      <c r="BX56" s="395">
        <v>0</v>
      </c>
      <c r="BY56" s="395">
        <v>0</v>
      </c>
      <c r="BZ56" s="395">
        <v>0</v>
      </c>
      <c r="CA56" s="395">
        <v>0</v>
      </c>
      <c r="CB56" s="395">
        <v>0</v>
      </c>
      <c r="CC56" s="395">
        <v>0</v>
      </c>
      <c r="CD56" s="395">
        <v>0</v>
      </c>
      <c r="CE56" s="395">
        <v>0</v>
      </c>
      <c r="CF56" s="395">
        <v>0</v>
      </c>
      <c r="CG56" s="396">
        <v>0</v>
      </c>
    </row>
    <row r="57" spans="1:85" ht="26.25" customHeight="1" x14ac:dyDescent="0.35">
      <c r="A57" s="58"/>
      <c r="B57" s="36" t="s">
        <v>851</v>
      </c>
      <c r="C57" s="530"/>
      <c r="D57" s="394"/>
      <c r="E57" s="394"/>
      <c r="F57" s="394"/>
      <c r="G57" s="394"/>
      <c r="H57" s="394"/>
      <c r="I57" s="394"/>
      <c r="J57" s="394"/>
      <c r="K57" s="394"/>
      <c r="L57" s="394"/>
      <c r="M57" s="394"/>
      <c r="N57" s="394"/>
      <c r="O57" s="394"/>
      <c r="P57" s="394"/>
      <c r="Q57" s="394"/>
      <c r="R57" s="394"/>
      <c r="S57" s="394"/>
      <c r="T57" s="394"/>
      <c r="U57" s="394"/>
      <c r="V57" s="394"/>
      <c r="W57" s="394"/>
      <c r="X57" s="394"/>
      <c r="Y57" s="394"/>
      <c r="Z57" s="394"/>
      <c r="AA57" s="394"/>
      <c r="AB57" s="394"/>
      <c r="AC57" s="394"/>
      <c r="AD57" s="394"/>
      <c r="AE57" s="394"/>
      <c r="AF57" s="394"/>
      <c r="AG57" s="394"/>
      <c r="AH57" s="394"/>
      <c r="AI57" s="394"/>
      <c r="AJ57" s="394"/>
      <c r="AK57" s="394"/>
      <c r="AL57" s="394"/>
      <c r="AM57" s="394"/>
      <c r="AN57" s="394"/>
      <c r="AO57" s="394"/>
      <c r="AP57" s="394"/>
      <c r="AQ57" s="394"/>
      <c r="AR57" s="394"/>
      <c r="AS57" s="394"/>
      <c r="AT57" s="394"/>
      <c r="AU57" s="394"/>
      <c r="AV57" s="394"/>
      <c r="AW57" s="394"/>
      <c r="AX57" s="394"/>
      <c r="AY57" s="394"/>
      <c r="AZ57" s="394"/>
      <c r="BA57" s="394"/>
      <c r="BB57" s="394"/>
      <c r="BC57" s="394"/>
      <c r="BD57" s="394"/>
      <c r="BE57" s="394"/>
      <c r="BF57" s="394"/>
      <c r="BG57" s="394"/>
      <c r="BH57" s="394"/>
      <c r="BI57" s="394"/>
      <c r="BJ57" s="394"/>
      <c r="BK57" s="394"/>
      <c r="BL57" s="394"/>
      <c r="BM57" s="394"/>
      <c r="BN57" s="394"/>
      <c r="BO57" s="394"/>
      <c r="BP57" s="394"/>
      <c r="BQ57" s="394"/>
      <c r="BR57" s="394"/>
      <c r="BS57" s="394"/>
      <c r="BT57" s="394"/>
      <c r="BU57" s="394"/>
      <c r="BV57" s="394"/>
      <c r="BW57" s="394"/>
      <c r="BX57" s="395"/>
      <c r="BY57" s="395"/>
      <c r="BZ57" s="395"/>
      <c r="CA57" s="395"/>
      <c r="CB57" s="395"/>
      <c r="CC57" s="395"/>
      <c r="CD57" s="395"/>
      <c r="CE57" s="395"/>
      <c r="CF57" s="395"/>
      <c r="CG57" s="396"/>
    </row>
    <row r="58" spans="1:85" x14ac:dyDescent="0.35">
      <c r="A58" s="531"/>
      <c r="B58" s="56" t="s">
        <v>852</v>
      </c>
      <c r="C58" s="530"/>
      <c r="D58" s="394">
        <v>0</v>
      </c>
      <c r="E58" s="394">
        <v>0</v>
      </c>
      <c r="F58" s="394">
        <v>0</v>
      </c>
      <c r="G58" s="394">
        <v>0</v>
      </c>
      <c r="H58" s="394">
        <v>0</v>
      </c>
      <c r="I58" s="394">
        <v>0</v>
      </c>
      <c r="J58" s="394">
        <v>0</v>
      </c>
      <c r="K58" s="394">
        <v>0</v>
      </c>
      <c r="L58" s="394">
        <v>0</v>
      </c>
      <c r="M58" s="394">
        <v>0</v>
      </c>
      <c r="N58" s="394">
        <v>0</v>
      </c>
      <c r="O58" s="394">
        <v>0</v>
      </c>
      <c r="P58" s="394">
        <v>0</v>
      </c>
      <c r="Q58" s="394">
        <v>0</v>
      </c>
      <c r="R58" s="394">
        <v>0</v>
      </c>
      <c r="S58" s="394">
        <v>0</v>
      </c>
      <c r="T58" s="394">
        <v>0</v>
      </c>
      <c r="U58" s="394">
        <v>0</v>
      </c>
      <c r="V58" s="394">
        <v>0</v>
      </c>
      <c r="W58" s="394">
        <v>0</v>
      </c>
      <c r="X58" s="394">
        <v>0</v>
      </c>
      <c r="Y58" s="394">
        <v>0</v>
      </c>
      <c r="Z58" s="394">
        <v>0</v>
      </c>
      <c r="AA58" s="394">
        <v>0</v>
      </c>
      <c r="AB58" s="394">
        <v>0</v>
      </c>
      <c r="AC58" s="394">
        <v>0</v>
      </c>
      <c r="AD58" s="394">
        <v>0</v>
      </c>
      <c r="AE58" s="394">
        <v>0</v>
      </c>
      <c r="AF58" s="394">
        <v>0</v>
      </c>
      <c r="AG58" s="394">
        <v>0</v>
      </c>
      <c r="AH58" s="394">
        <v>1187.8078744108857</v>
      </c>
      <c r="AI58" s="394">
        <v>1167.8031371665729</v>
      </c>
      <c r="AJ58" s="394">
        <v>1316.4851448568245</v>
      </c>
      <c r="AK58" s="394">
        <v>1779.6586437313542</v>
      </c>
      <c r="AL58" s="394">
        <v>2021.9908031017417</v>
      </c>
      <c r="AM58" s="394">
        <v>2177.9791461228951</v>
      </c>
      <c r="AN58" s="394">
        <v>2289.9215141427576</v>
      </c>
      <c r="AO58" s="394">
        <v>2376.483250151342</v>
      </c>
      <c r="AP58" s="394">
        <v>2518.6272602058143</v>
      </c>
      <c r="AQ58" s="394">
        <v>2476.2541012037509</v>
      </c>
      <c r="AR58" s="394">
        <v>2102.8495310606349</v>
      </c>
      <c r="AS58" s="394">
        <v>2396.3045598677304</v>
      </c>
      <c r="AT58" s="394">
        <v>2743.859147008895</v>
      </c>
      <c r="AU58" s="394">
        <v>1492.6725765848926</v>
      </c>
      <c r="AV58" s="394">
        <v>1569.3473087926802</v>
      </c>
      <c r="AW58" s="394">
        <v>1983.6293338673879</v>
      </c>
      <c r="AX58" s="394">
        <v>2017.1857020252351</v>
      </c>
      <c r="AY58" s="394">
        <v>1991.9173850301988</v>
      </c>
      <c r="AZ58" s="394">
        <v>2011.2740535253977</v>
      </c>
      <c r="BA58" s="394">
        <v>2097.8207686722035</v>
      </c>
      <c r="BB58" s="394">
        <v>2155.8492737304655</v>
      </c>
      <c r="BC58" s="394">
        <v>2201.5693168700509</v>
      </c>
      <c r="BD58" s="394">
        <v>2303.0436067847777</v>
      </c>
      <c r="BE58" s="394">
        <v>2484.7055693150801</v>
      </c>
      <c r="BF58" s="394">
        <v>2576.819994834068</v>
      </c>
      <c r="BG58" s="394">
        <v>2839.7562529719262</v>
      </c>
      <c r="BH58" s="394">
        <v>3126.556712877376</v>
      </c>
      <c r="BI58" s="394">
        <v>3068.0242461837647</v>
      </c>
      <c r="BJ58" s="394">
        <v>3248.1136850031121</v>
      </c>
      <c r="BK58" s="394">
        <v>3238.6698462662689</v>
      </c>
      <c r="BL58" s="394">
        <v>3303.1120233608058</v>
      </c>
      <c r="BM58" s="394">
        <v>3375.1545409115356</v>
      </c>
      <c r="BN58" s="394">
        <v>3361.6535980585791</v>
      </c>
      <c r="BO58" s="394">
        <v>3236.5704296114172</v>
      </c>
      <c r="BP58" s="394">
        <v>3048.7095024322039</v>
      </c>
      <c r="BQ58" s="394">
        <v>0</v>
      </c>
      <c r="BR58" s="394">
        <v>0</v>
      </c>
      <c r="BS58" s="394">
        <v>0</v>
      </c>
      <c r="BT58" s="394">
        <v>0</v>
      </c>
      <c r="BU58" s="394">
        <v>0</v>
      </c>
      <c r="BV58" s="394">
        <v>0</v>
      </c>
      <c r="BW58" s="394">
        <v>0</v>
      </c>
      <c r="BX58" s="395">
        <v>0</v>
      </c>
      <c r="BY58" s="395">
        <v>0</v>
      </c>
      <c r="BZ58" s="395">
        <v>0</v>
      </c>
      <c r="CA58" s="395">
        <v>0</v>
      </c>
      <c r="CB58" s="395">
        <v>0</v>
      </c>
      <c r="CC58" s="395">
        <v>0</v>
      </c>
      <c r="CD58" s="395">
        <v>0</v>
      </c>
      <c r="CE58" s="395">
        <v>0</v>
      </c>
      <c r="CF58" s="395">
        <v>0</v>
      </c>
      <c r="CG58" s="396">
        <v>0</v>
      </c>
    </row>
    <row r="59" spans="1:85" x14ac:dyDescent="0.35">
      <c r="A59" s="531"/>
      <c r="B59" s="56" t="s">
        <v>853</v>
      </c>
      <c r="C59" s="530"/>
      <c r="D59" s="394">
        <v>0</v>
      </c>
      <c r="E59" s="394">
        <v>0</v>
      </c>
      <c r="F59" s="394">
        <v>0</v>
      </c>
      <c r="G59" s="394">
        <v>0</v>
      </c>
      <c r="H59" s="394">
        <v>0</v>
      </c>
      <c r="I59" s="394">
        <v>0</v>
      </c>
      <c r="J59" s="394">
        <v>0</v>
      </c>
      <c r="K59" s="394">
        <v>0</v>
      </c>
      <c r="L59" s="394">
        <v>0</v>
      </c>
      <c r="M59" s="394">
        <v>0</v>
      </c>
      <c r="N59" s="394">
        <v>0</v>
      </c>
      <c r="O59" s="394">
        <v>0</v>
      </c>
      <c r="P59" s="394">
        <v>0</v>
      </c>
      <c r="Q59" s="394">
        <v>0</v>
      </c>
      <c r="R59" s="394">
        <v>0</v>
      </c>
      <c r="S59" s="394">
        <v>0</v>
      </c>
      <c r="T59" s="394">
        <v>0</v>
      </c>
      <c r="U59" s="394">
        <v>0</v>
      </c>
      <c r="V59" s="394">
        <v>0</v>
      </c>
      <c r="W59" s="394">
        <v>0</v>
      </c>
      <c r="X59" s="394">
        <v>0</v>
      </c>
      <c r="Y59" s="394">
        <v>0</v>
      </c>
      <c r="Z59" s="394">
        <v>0</v>
      </c>
      <c r="AA59" s="394">
        <v>0</v>
      </c>
      <c r="AB59" s="394">
        <v>0</v>
      </c>
      <c r="AC59" s="394">
        <v>0</v>
      </c>
      <c r="AD59" s="394">
        <v>0</v>
      </c>
      <c r="AE59" s="394">
        <v>0</v>
      </c>
      <c r="AF59" s="394">
        <v>0</v>
      </c>
      <c r="AG59" s="394">
        <v>0</v>
      </c>
      <c r="AH59" s="394">
        <v>172.79172728379376</v>
      </c>
      <c r="AI59" s="394">
        <v>169.79258249079402</v>
      </c>
      <c r="AJ59" s="394">
        <v>191.32278881681825</v>
      </c>
      <c r="AK59" s="394">
        <v>258.14393412726497</v>
      </c>
      <c r="AL59" s="394">
        <v>292.00383649944911</v>
      </c>
      <c r="AM59" s="394">
        <v>313.29281913558316</v>
      </c>
      <c r="AN59" s="394">
        <v>329.97415552376293</v>
      </c>
      <c r="AO59" s="394">
        <v>340.40102902744576</v>
      </c>
      <c r="AP59" s="394">
        <v>362.7652016518</v>
      </c>
      <c r="AQ59" s="394">
        <v>356.35555690152091</v>
      </c>
      <c r="AR59" s="394">
        <v>229.73523739671782</v>
      </c>
      <c r="AS59" s="394">
        <v>293.88641498949954</v>
      </c>
      <c r="AT59" s="394">
        <v>393.63331352340771</v>
      </c>
      <c r="AU59" s="394">
        <v>250.02093638832264</v>
      </c>
      <c r="AV59" s="394">
        <v>316.70130411049394</v>
      </c>
      <c r="AW59" s="394">
        <v>397.90869792623226</v>
      </c>
      <c r="AX59" s="394">
        <v>493.07187487816572</v>
      </c>
      <c r="AY59" s="394">
        <v>561.37922844840409</v>
      </c>
      <c r="AZ59" s="394">
        <v>619.40559865004616</v>
      </c>
      <c r="BA59" s="394">
        <v>712.72829803972058</v>
      </c>
      <c r="BB59" s="394">
        <v>783.47445676382256</v>
      </c>
      <c r="BC59" s="394">
        <v>841.66848058960306</v>
      </c>
      <c r="BD59" s="394">
        <v>911.0550105011522</v>
      </c>
      <c r="BE59" s="394">
        <v>973.60327923829243</v>
      </c>
      <c r="BF59" s="394">
        <v>1068.7280157719777</v>
      </c>
      <c r="BG59" s="394">
        <v>1234.0015068175846</v>
      </c>
      <c r="BH59" s="394">
        <v>1282.4537603686113</v>
      </c>
      <c r="BI59" s="394">
        <v>1398.0509932079879</v>
      </c>
      <c r="BJ59" s="394">
        <v>1305.2618128307008</v>
      </c>
      <c r="BK59" s="394">
        <v>1310.4199073369073</v>
      </c>
      <c r="BL59" s="394">
        <v>1328.4092931015061</v>
      </c>
      <c r="BM59" s="394">
        <v>1433.0431937528354</v>
      </c>
      <c r="BN59" s="394">
        <v>1491.5741965055188</v>
      </c>
      <c r="BO59" s="394">
        <v>1483.4595155707777</v>
      </c>
      <c r="BP59" s="394">
        <v>1478.198659815565</v>
      </c>
      <c r="BQ59" s="394">
        <v>0</v>
      </c>
      <c r="BR59" s="394">
        <v>0</v>
      </c>
      <c r="BS59" s="394">
        <v>0</v>
      </c>
      <c r="BT59" s="394">
        <v>0</v>
      </c>
      <c r="BU59" s="394">
        <v>0</v>
      </c>
      <c r="BV59" s="394">
        <v>0</v>
      </c>
      <c r="BW59" s="394">
        <v>0</v>
      </c>
      <c r="BX59" s="395">
        <v>0</v>
      </c>
      <c r="BY59" s="395">
        <v>0</v>
      </c>
      <c r="BZ59" s="395">
        <v>0</v>
      </c>
      <c r="CA59" s="395">
        <v>0</v>
      </c>
      <c r="CB59" s="395">
        <v>0</v>
      </c>
      <c r="CC59" s="395">
        <v>0</v>
      </c>
      <c r="CD59" s="395">
        <v>0</v>
      </c>
      <c r="CE59" s="395">
        <v>0</v>
      </c>
      <c r="CF59" s="395">
        <v>0</v>
      </c>
      <c r="CG59" s="396">
        <v>0</v>
      </c>
    </row>
    <row r="60" spans="1:85" x14ac:dyDescent="0.35">
      <c r="A60" s="531"/>
      <c r="B60" s="56" t="s">
        <v>854</v>
      </c>
      <c r="C60" s="530"/>
      <c r="D60" s="394">
        <v>0</v>
      </c>
      <c r="E60" s="394">
        <v>0</v>
      </c>
      <c r="F60" s="394">
        <v>0</v>
      </c>
      <c r="G60" s="394">
        <v>0</v>
      </c>
      <c r="H60" s="394">
        <v>0</v>
      </c>
      <c r="I60" s="394">
        <v>0</v>
      </c>
      <c r="J60" s="394">
        <v>0</v>
      </c>
      <c r="K60" s="394">
        <v>0</v>
      </c>
      <c r="L60" s="394">
        <v>0</v>
      </c>
      <c r="M60" s="394">
        <v>0</v>
      </c>
      <c r="N60" s="394">
        <v>0</v>
      </c>
      <c r="O60" s="394">
        <v>0</v>
      </c>
      <c r="P60" s="394">
        <v>0</v>
      </c>
      <c r="Q60" s="394">
        <v>0</v>
      </c>
      <c r="R60" s="394">
        <v>0</v>
      </c>
      <c r="S60" s="394">
        <v>0</v>
      </c>
      <c r="T60" s="394">
        <v>0</v>
      </c>
      <c r="U60" s="394">
        <v>0</v>
      </c>
      <c r="V60" s="394">
        <v>0</v>
      </c>
      <c r="W60" s="394">
        <v>0</v>
      </c>
      <c r="X60" s="394">
        <v>0</v>
      </c>
      <c r="Y60" s="394">
        <v>0</v>
      </c>
      <c r="Z60" s="394">
        <v>0</v>
      </c>
      <c r="AA60" s="394">
        <v>0</v>
      </c>
      <c r="AB60" s="394">
        <v>0</v>
      </c>
      <c r="AC60" s="394">
        <v>0</v>
      </c>
      <c r="AD60" s="394">
        <v>0</v>
      </c>
      <c r="AE60" s="394">
        <v>0</v>
      </c>
      <c r="AF60" s="394">
        <v>0</v>
      </c>
      <c r="AG60" s="394">
        <v>0</v>
      </c>
      <c r="AH60" s="394">
        <v>558.81780335998144</v>
      </c>
      <c r="AI60" s="394">
        <v>551.74997911815944</v>
      </c>
      <c r="AJ60" s="394">
        <v>624.66904587231625</v>
      </c>
      <c r="AK60" s="394">
        <v>839.27426132964342</v>
      </c>
      <c r="AL60" s="394">
        <v>950.7972826992908</v>
      </c>
      <c r="AM60" s="394">
        <v>1020.375876988466</v>
      </c>
      <c r="AN60" s="394">
        <v>1071.0342836081657</v>
      </c>
      <c r="AO60" s="394">
        <v>1109.8892250393606</v>
      </c>
      <c r="AP60" s="394">
        <v>1179.5905944053231</v>
      </c>
      <c r="AQ60" s="394">
        <v>1158.9017004624063</v>
      </c>
      <c r="AR60" s="394">
        <v>598.51922152055488</v>
      </c>
      <c r="AS60" s="394">
        <v>622.29971814532644</v>
      </c>
      <c r="AT60" s="394">
        <v>526.18472832336272</v>
      </c>
      <c r="AU60" s="394">
        <v>413.99453512741826</v>
      </c>
      <c r="AV60" s="394">
        <v>474.66514574346934</v>
      </c>
      <c r="AW60" s="394">
        <v>646.55607174381043</v>
      </c>
      <c r="AX60" s="394">
        <v>716.50951039978531</v>
      </c>
      <c r="AY60" s="394">
        <v>770.8919265601844</v>
      </c>
      <c r="AZ60" s="394">
        <v>794.11912849644648</v>
      </c>
      <c r="BA60" s="394">
        <v>823.35125394915622</v>
      </c>
      <c r="BB60" s="394">
        <v>847.7303737306155</v>
      </c>
      <c r="BC60" s="394">
        <v>867.18060655865747</v>
      </c>
      <c r="BD60" s="394">
        <v>842.29031356929545</v>
      </c>
      <c r="BE60" s="394">
        <v>824.26198071753015</v>
      </c>
      <c r="BF60" s="394">
        <v>822.60918076357336</v>
      </c>
      <c r="BG60" s="394">
        <v>923.78153635559761</v>
      </c>
      <c r="BH60" s="394">
        <v>977.0399320481107</v>
      </c>
      <c r="BI60" s="394">
        <v>1052.895699549483</v>
      </c>
      <c r="BJ60" s="394">
        <v>1010.5554982906311</v>
      </c>
      <c r="BK60" s="394">
        <v>979.42884597112118</v>
      </c>
      <c r="BL60" s="394">
        <v>964.59708466885343</v>
      </c>
      <c r="BM60" s="394">
        <v>1022.799055501359</v>
      </c>
      <c r="BN60" s="394">
        <v>1099.1167847857885</v>
      </c>
      <c r="BO60" s="394">
        <v>1090.4821418235551</v>
      </c>
      <c r="BP60" s="394">
        <v>1079.791941431555</v>
      </c>
      <c r="BQ60" s="394">
        <v>0</v>
      </c>
      <c r="BR60" s="394">
        <v>0</v>
      </c>
      <c r="BS60" s="394">
        <v>0</v>
      </c>
      <c r="BT60" s="394">
        <v>0</v>
      </c>
      <c r="BU60" s="394">
        <v>0</v>
      </c>
      <c r="BV60" s="394">
        <v>0</v>
      </c>
      <c r="BW60" s="394">
        <v>0</v>
      </c>
      <c r="BX60" s="395">
        <v>0</v>
      </c>
      <c r="BY60" s="395">
        <v>0</v>
      </c>
      <c r="BZ60" s="395">
        <v>0</v>
      </c>
      <c r="CA60" s="395">
        <v>0</v>
      </c>
      <c r="CB60" s="395">
        <v>0</v>
      </c>
      <c r="CC60" s="395">
        <v>0</v>
      </c>
      <c r="CD60" s="395">
        <v>0</v>
      </c>
      <c r="CE60" s="395">
        <v>0</v>
      </c>
      <c r="CF60" s="395">
        <v>0</v>
      </c>
      <c r="CG60" s="396">
        <v>0</v>
      </c>
    </row>
    <row r="61" spans="1:85" x14ac:dyDescent="0.35">
      <c r="A61" s="531"/>
      <c r="B61" s="56" t="s">
        <v>564</v>
      </c>
      <c r="C61" s="530"/>
      <c r="D61" s="394">
        <v>0</v>
      </c>
      <c r="E61" s="394">
        <v>0</v>
      </c>
      <c r="F61" s="394">
        <v>0</v>
      </c>
      <c r="G61" s="394">
        <v>0</v>
      </c>
      <c r="H61" s="394">
        <v>0</v>
      </c>
      <c r="I61" s="394">
        <v>0</v>
      </c>
      <c r="J61" s="394">
        <v>0</v>
      </c>
      <c r="K61" s="394">
        <v>0</v>
      </c>
      <c r="L61" s="394">
        <v>0</v>
      </c>
      <c r="M61" s="394">
        <v>0</v>
      </c>
      <c r="N61" s="394">
        <v>0</v>
      </c>
      <c r="O61" s="394">
        <v>0</v>
      </c>
      <c r="P61" s="394">
        <v>0</v>
      </c>
      <c r="Q61" s="394">
        <v>0</v>
      </c>
      <c r="R61" s="394">
        <v>0</v>
      </c>
      <c r="S61" s="394">
        <v>0</v>
      </c>
      <c r="T61" s="394">
        <v>0</v>
      </c>
      <c r="U61" s="394">
        <v>0</v>
      </c>
      <c r="V61" s="394">
        <v>0</v>
      </c>
      <c r="W61" s="394">
        <v>0</v>
      </c>
      <c r="X61" s="394">
        <v>0</v>
      </c>
      <c r="Y61" s="394">
        <v>0</v>
      </c>
      <c r="Z61" s="394">
        <v>0</v>
      </c>
      <c r="AA61" s="394">
        <v>0</v>
      </c>
      <c r="AB61" s="394">
        <v>0</v>
      </c>
      <c r="AC61" s="394">
        <v>0</v>
      </c>
      <c r="AD61" s="394">
        <v>0</v>
      </c>
      <c r="AE61" s="394">
        <v>0</v>
      </c>
      <c r="AF61" s="394">
        <v>0</v>
      </c>
      <c r="AG61" s="394">
        <v>0</v>
      </c>
      <c r="AH61" s="394">
        <v>460.1617449718749</v>
      </c>
      <c r="AI61" s="394">
        <v>457.82866805235295</v>
      </c>
      <c r="AJ61" s="394">
        <v>520.48647685078311</v>
      </c>
      <c r="AK61" s="394">
        <v>691.48218178364732</v>
      </c>
      <c r="AL61" s="394">
        <v>776.70330029714614</v>
      </c>
      <c r="AM61" s="394">
        <v>827.13602284305455</v>
      </c>
      <c r="AN61" s="394">
        <v>866.13358448937959</v>
      </c>
      <c r="AO61" s="394">
        <v>894.01374732985528</v>
      </c>
      <c r="AP61" s="394">
        <v>954.49896516677416</v>
      </c>
      <c r="AQ61" s="394">
        <v>939.3003020727997</v>
      </c>
      <c r="AR61" s="394">
        <v>617.81433723443911</v>
      </c>
      <c r="AS61" s="394">
        <v>733.61223161496991</v>
      </c>
      <c r="AT61" s="394">
        <v>880.45164108154688</v>
      </c>
      <c r="AU61" s="394">
        <v>730.28229831309477</v>
      </c>
      <c r="AV61" s="394">
        <v>1040.9209318663795</v>
      </c>
      <c r="AW61" s="394">
        <v>800.67597910549659</v>
      </c>
      <c r="AX61" s="394">
        <v>792.32855060618465</v>
      </c>
      <c r="AY61" s="394">
        <v>737.08904091888826</v>
      </c>
      <c r="AZ61" s="394">
        <v>703.26295606235522</v>
      </c>
      <c r="BA61" s="394">
        <v>611.99107526869614</v>
      </c>
      <c r="BB61" s="394">
        <v>519.11927589447009</v>
      </c>
      <c r="BC61" s="394">
        <v>472.82239876382147</v>
      </c>
      <c r="BD61" s="394">
        <v>423.62837589453829</v>
      </c>
      <c r="BE61" s="394">
        <v>354.64653448875163</v>
      </c>
      <c r="BF61" s="394">
        <v>345.8652055029026</v>
      </c>
      <c r="BG61" s="394">
        <v>301.69985108704799</v>
      </c>
      <c r="BH61" s="394">
        <v>372.50218825824578</v>
      </c>
      <c r="BI61" s="394">
        <v>401.35149087947036</v>
      </c>
      <c r="BJ61" s="394">
        <v>394.67887588244315</v>
      </c>
      <c r="BK61" s="394">
        <v>383.89298416206515</v>
      </c>
      <c r="BL61" s="394">
        <v>436.42807191292161</v>
      </c>
      <c r="BM61" s="394">
        <v>693.85356921399284</v>
      </c>
      <c r="BN61" s="394">
        <v>673.75086073747809</v>
      </c>
      <c r="BO61" s="394">
        <v>656.39922859154751</v>
      </c>
      <c r="BP61" s="394">
        <v>661.818057546521</v>
      </c>
      <c r="BQ61" s="394">
        <v>0</v>
      </c>
      <c r="BR61" s="394">
        <v>0</v>
      </c>
      <c r="BS61" s="394">
        <v>0</v>
      </c>
      <c r="BT61" s="394">
        <v>0</v>
      </c>
      <c r="BU61" s="394">
        <v>0</v>
      </c>
      <c r="BV61" s="394">
        <v>0</v>
      </c>
      <c r="BW61" s="394">
        <v>0</v>
      </c>
      <c r="BX61" s="395">
        <v>0</v>
      </c>
      <c r="BY61" s="395">
        <v>0</v>
      </c>
      <c r="BZ61" s="395">
        <v>0</v>
      </c>
      <c r="CA61" s="395">
        <v>0</v>
      </c>
      <c r="CB61" s="395">
        <v>0</v>
      </c>
      <c r="CC61" s="395">
        <v>0</v>
      </c>
      <c r="CD61" s="395">
        <v>0</v>
      </c>
      <c r="CE61" s="395">
        <v>0</v>
      </c>
      <c r="CF61" s="395">
        <v>0</v>
      </c>
      <c r="CG61" s="396">
        <v>0</v>
      </c>
    </row>
    <row r="62" spans="1:85" x14ac:dyDescent="0.35">
      <c r="A62" s="36"/>
      <c r="B62" s="56" t="s">
        <v>855</v>
      </c>
      <c r="C62" s="530"/>
      <c r="D62" s="394">
        <v>0</v>
      </c>
      <c r="E62" s="394">
        <v>0</v>
      </c>
      <c r="F62" s="394">
        <v>0</v>
      </c>
      <c r="G62" s="394">
        <v>0</v>
      </c>
      <c r="H62" s="394">
        <v>0</v>
      </c>
      <c r="I62" s="394">
        <v>0</v>
      </c>
      <c r="J62" s="394">
        <v>0</v>
      </c>
      <c r="K62" s="394">
        <v>0</v>
      </c>
      <c r="L62" s="394">
        <v>0</v>
      </c>
      <c r="M62" s="394">
        <v>0</v>
      </c>
      <c r="N62" s="394">
        <v>0</v>
      </c>
      <c r="O62" s="394">
        <v>0</v>
      </c>
      <c r="P62" s="394">
        <v>0</v>
      </c>
      <c r="Q62" s="394">
        <v>0</v>
      </c>
      <c r="R62" s="394">
        <v>0</v>
      </c>
      <c r="S62" s="394">
        <v>0</v>
      </c>
      <c r="T62" s="394">
        <v>0</v>
      </c>
      <c r="U62" s="394">
        <v>0</v>
      </c>
      <c r="V62" s="394">
        <v>0</v>
      </c>
      <c r="W62" s="394">
        <v>0</v>
      </c>
      <c r="X62" s="394">
        <v>0</v>
      </c>
      <c r="Y62" s="394">
        <v>0</v>
      </c>
      <c r="Z62" s="394">
        <v>0</v>
      </c>
      <c r="AA62" s="394">
        <v>0</v>
      </c>
      <c r="AB62" s="394">
        <v>0</v>
      </c>
      <c r="AC62" s="394">
        <v>0</v>
      </c>
      <c r="AD62" s="394">
        <v>0</v>
      </c>
      <c r="AE62" s="394">
        <v>0</v>
      </c>
      <c r="AF62" s="394">
        <v>0</v>
      </c>
      <c r="AG62" s="394">
        <v>0</v>
      </c>
      <c r="AH62" s="394">
        <v>45.539041288645116</v>
      </c>
      <c r="AI62" s="394">
        <v>44.963071915382578</v>
      </c>
      <c r="AJ62" s="394">
        <v>50.905374346838698</v>
      </c>
      <c r="AK62" s="394">
        <v>68.393929129289461</v>
      </c>
      <c r="AL62" s="394">
        <v>77.482135418084496</v>
      </c>
      <c r="AM62" s="394">
        <v>83.152216899184879</v>
      </c>
      <c r="AN62" s="394">
        <v>87.280459157754066</v>
      </c>
      <c r="AO62" s="394">
        <v>90.44681637018401</v>
      </c>
      <c r="AP62" s="394">
        <v>96.126903007271565</v>
      </c>
      <c r="AQ62" s="394">
        <v>94.44092881350393</v>
      </c>
      <c r="AR62" s="394">
        <v>226.94441575748255</v>
      </c>
      <c r="AS62" s="394">
        <v>303.93160406759426</v>
      </c>
      <c r="AT62" s="394">
        <v>468.0099098471228</v>
      </c>
      <c r="AU62" s="394">
        <v>239.80445729472885</v>
      </c>
      <c r="AV62" s="394">
        <v>266.18624666751083</v>
      </c>
      <c r="AW62" s="394">
        <v>258.46567301928235</v>
      </c>
      <c r="AX62" s="394">
        <v>286.19542386381795</v>
      </c>
      <c r="AY62" s="394">
        <v>335.73594020901021</v>
      </c>
      <c r="AZ62" s="394">
        <v>361.60206186282375</v>
      </c>
      <c r="BA62" s="394">
        <v>407.56082850682407</v>
      </c>
      <c r="BB62" s="394">
        <v>394.55417297786255</v>
      </c>
      <c r="BC62" s="394">
        <v>366.88707642860015</v>
      </c>
      <c r="BD62" s="394">
        <v>342.99512393553829</v>
      </c>
      <c r="BE62" s="394">
        <v>308.13085323384678</v>
      </c>
      <c r="BF62" s="394">
        <v>289.63852623980432</v>
      </c>
      <c r="BG62" s="394">
        <v>382.20487660664384</v>
      </c>
      <c r="BH62" s="394">
        <v>323.45390357478419</v>
      </c>
      <c r="BI62" s="394">
        <v>361.3592627734547</v>
      </c>
      <c r="BJ62" s="394">
        <v>429.08531925556599</v>
      </c>
      <c r="BK62" s="394">
        <v>459.63223531989053</v>
      </c>
      <c r="BL62" s="394">
        <v>434.38469740111543</v>
      </c>
      <c r="BM62" s="394">
        <v>554.25151040035951</v>
      </c>
      <c r="BN62" s="394">
        <v>657.35195897796564</v>
      </c>
      <c r="BO62" s="394">
        <v>680.71062700017876</v>
      </c>
      <c r="BP62" s="394">
        <v>740.37602632019423</v>
      </c>
      <c r="BQ62" s="394">
        <v>0</v>
      </c>
      <c r="BR62" s="394">
        <v>0</v>
      </c>
      <c r="BS62" s="394">
        <v>0</v>
      </c>
      <c r="BT62" s="394">
        <v>0</v>
      </c>
      <c r="BU62" s="394">
        <v>0</v>
      </c>
      <c r="BV62" s="394">
        <v>0</v>
      </c>
      <c r="BW62" s="394">
        <v>0</v>
      </c>
      <c r="BX62" s="395">
        <v>0</v>
      </c>
      <c r="BY62" s="395">
        <v>0</v>
      </c>
      <c r="BZ62" s="395">
        <v>0</v>
      </c>
      <c r="CA62" s="395">
        <v>0</v>
      </c>
      <c r="CB62" s="395">
        <v>0</v>
      </c>
      <c r="CC62" s="395">
        <v>0</v>
      </c>
      <c r="CD62" s="395">
        <v>0</v>
      </c>
      <c r="CE62" s="395">
        <v>0</v>
      </c>
      <c r="CF62" s="395">
        <v>0</v>
      </c>
      <c r="CG62" s="396">
        <v>0</v>
      </c>
    </row>
    <row r="63" spans="1:85" ht="26.25" customHeight="1" x14ac:dyDescent="0.35">
      <c r="A63" s="531"/>
      <c r="B63" s="56" t="s">
        <v>850</v>
      </c>
      <c r="C63" s="530"/>
      <c r="D63" s="394">
        <v>0</v>
      </c>
      <c r="E63" s="394">
        <v>0</v>
      </c>
      <c r="F63" s="394">
        <v>0</v>
      </c>
      <c r="G63" s="394">
        <v>0</v>
      </c>
      <c r="H63" s="394">
        <v>0</v>
      </c>
      <c r="I63" s="394">
        <v>0</v>
      </c>
      <c r="J63" s="394">
        <v>0</v>
      </c>
      <c r="K63" s="394">
        <v>0</v>
      </c>
      <c r="L63" s="394">
        <v>0</v>
      </c>
      <c r="M63" s="394">
        <v>0</v>
      </c>
      <c r="N63" s="394">
        <v>0</v>
      </c>
      <c r="O63" s="394">
        <v>0</v>
      </c>
      <c r="P63" s="394">
        <v>0</v>
      </c>
      <c r="Q63" s="394">
        <v>0</v>
      </c>
      <c r="R63" s="394">
        <v>0</v>
      </c>
      <c r="S63" s="394">
        <v>0</v>
      </c>
      <c r="T63" s="394">
        <v>0</v>
      </c>
      <c r="U63" s="394">
        <v>0</v>
      </c>
      <c r="V63" s="394">
        <v>0</v>
      </c>
      <c r="W63" s="394">
        <v>0</v>
      </c>
      <c r="X63" s="394">
        <v>0</v>
      </c>
      <c r="Y63" s="394">
        <v>0</v>
      </c>
      <c r="Z63" s="394">
        <v>0</v>
      </c>
      <c r="AA63" s="394">
        <v>0</v>
      </c>
      <c r="AB63" s="394">
        <v>0</v>
      </c>
      <c r="AC63" s="394">
        <v>0</v>
      </c>
      <c r="AD63" s="394">
        <v>0</v>
      </c>
      <c r="AE63" s="394">
        <v>0</v>
      </c>
      <c r="AF63" s="394">
        <v>0</v>
      </c>
      <c r="AG63" s="394">
        <v>0</v>
      </c>
      <c r="AH63" s="394">
        <v>1237.3103169042952</v>
      </c>
      <c r="AI63" s="394">
        <v>1224.3343015766889</v>
      </c>
      <c r="AJ63" s="394">
        <v>1387.3836858867564</v>
      </c>
      <c r="AK63" s="394">
        <v>1857.2943063698451</v>
      </c>
      <c r="AL63" s="394">
        <v>2096.9865549139704</v>
      </c>
      <c r="AM63" s="394">
        <v>2243.9569358662889</v>
      </c>
      <c r="AN63" s="394">
        <v>2354.4224827790622</v>
      </c>
      <c r="AO63" s="394">
        <v>2434.7508177668456</v>
      </c>
      <c r="AP63" s="394">
        <v>2592.9816642311689</v>
      </c>
      <c r="AQ63" s="394">
        <v>2548.9984882502308</v>
      </c>
      <c r="AR63" s="394">
        <v>1673.0132119091943</v>
      </c>
      <c r="AS63" s="394">
        <v>1953.72996881739</v>
      </c>
      <c r="AT63" s="394">
        <v>2268.2795927754401</v>
      </c>
      <c r="AU63" s="394">
        <v>1634.1022271235645</v>
      </c>
      <c r="AV63" s="394">
        <v>2098.4736283878538</v>
      </c>
      <c r="AW63" s="394">
        <v>2103.6064217948215</v>
      </c>
      <c r="AX63" s="394">
        <v>2288.1053597479536</v>
      </c>
      <c r="AY63" s="394">
        <v>2405.0961361364871</v>
      </c>
      <c r="AZ63" s="394">
        <v>2478.3897450716718</v>
      </c>
      <c r="BA63" s="394">
        <v>2555.6314557643973</v>
      </c>
      <c r="BB63" s="394">
        <v>2544.8782793667701</v>
      </c>
      <c r="BC63" s="394">
        <v>2548.5585623406823</v>
      </c>
      <c r="BD63" s="394">
        <v>2519.9688239005245</v>
      </c>
      <c r="BE63" s="394">
        <v>2460.6426476784209</v>
      </c>
      <c r="BF63" s="394">
        <v>2526.8409282782577</v>
      </c>
      <c r="BG63" s="394">
        <v>2841.687770866874</v>
      </c>
      <c r="BH63" s="394">
        <v>2955.4497842497517</v>
      </c>
      <c r="BI63" s="394">
        <v>3213.657446410396</v>
      </c>
      <c r="BJ63" s="394">
        <v>3139.581506259341</v>
      </c>
      <c r="BK63" s="394">
        <v>3133.3739727899838</v>
      </c>
      <c r="BL63" s="394">
        <v>3163.8191470843963</v>
      </c>
      <c r="BM63" s="394">
        <v>3703.9473288685472</v>
      </c>
      <c r="BN63" s="394">
        <v>3921.7938010067514</v>
      </c>
      <c r="BO63" s="394">
        <v>3911.0515129860596</v>
      </c>
      <c r="BP63" s="394">
        <v>3960.1846851138348</v>
      </c>
      <c r="BQ63" s="394">
        <v>0</v>
      </c>
      <c r="BR63" s="394">
        <v>0</v>
      </c>
      <c r="BS63" s="394">
        <v>0</v>
      </c>
      <c r="BT63" s="394">
        <v>0</v>
      </c>
      <c r="BU63" s="394">
        <v>0</v>
      </c>
      <c r="BV63" s="394">
        <v>0</v>
      </c>
      <c r="BW63" s="394">
        <v>0</v>
      </c>
      <c r="BX63" s="395">
        <v>0</v>
      </c>
      <c r="BY63" s="395">
        <v>0</v>
      </c>
      <c r="BZ63" s="395">
        <v>0</v>
      </c>
      <c r="CA63" s="395">
        <v>0</v>
      </c>
      <c r="CB63" s="395">
        <v>0</v>
      </c>
      <c r="CC63" s="395">
        <v>0</v>
      </c>
      <c r="CD63" s="395">
        <v>0</v>
      </c>
      <c r="CE63" s="395">
        <v>0</v>
      </c>
      <c r="CF63" s="395">
        <v>0</v>
      </c>
      <c r="CG63" s="396">
        <v>0</v>
      </c>
    </row>
    <row r="64" spans="1:85" ht="26.25" customHeight="1" x14ac:dyDescent="0.35">
      <c r="A64" s="58"/>
      <c r="B64" s="36" t="s">
        <v>856</v>
      </c>
      <c r="C64" s="530"/>
      <c r="D64" s="394"/>
      <c r="E64" s="394"/>
      <c r="F64" s="394"/>
      <c r="G64" s="394"/>
      <c r="H64" s="394"/>
      <c r="I64" s="394"/>
      <c r="J64" s="394"/>
      <c r="K64" s="394"/>
      <c r="L64" s="394"/>
      <c r="M64" s="394"/>
      <c r="N64" s="394"/>
      <c r="O64" s="394"/>
      <c r="P64" s="394"/>
      <c r="Q64" s="394"/>
      <c r="R64" s="394"/>
      <c r="S64" s="394"/>
      <c r="T64" s="394"/>
      <c r="U64" s="394"/>
      <c r="V64" s="394"/>
      <c r="W64" s="394"/>
      <c r="X64" s="394"/>
      <c r="Y64" s="394"/>
      <c r="Z64" s="394"/>
      <c r="AA64" s="394"/>
      <c r="AB64" s="394"/>
      <c r="AC64" s="394"/>
      <c r="AD64" s="394"/>
      <c r="AE64" s="394"/>
      <c r="AF64" s="394"/>
      <c r="AG64" s="394"/>
      <c r="AH64" s="394"/>
      <c r="AI64" s="394"/>
      <c r="AJ64" s="394"/>
      <c r="AK64" s="394"/>
      <c r="AL64" s="394"/>
      <c r="AM64" s="394"/>
      <c r="AN64" s="394"/>
      <c r="AO64" s="394"/>
      <c r="AP64" s="394"/>
      <c r="AQ64" s="394"/>
      <c r="AR64" s="394"/>
      <c r="AS64" s="394"/>
      <c r="AT64" s="394"/>
      <c r="AU64" s="394"/>
      <c r="AV64" s="394"/>
      <c r="AW64" s="394"/>
      <c r="AX64" s="394"/>
      <c r="AY64" s="394"/>
      <c r="AZ64" s="394"/>
      <c r="BA64" s="394"/>
      <c r="BB64" s="394"/>
      <c r="BC64" s="394"/>
      <c r="BD64" s="394"/>
      <c r="BE64" s="394"/>
      <c r="BF64" s="394"/>
      <c r="BG64" s="394"/>
      <c r="BH64" s="394"/>
      <c r="BI64" s="394"/>
      <c r="BJ64" s="394"/>
      <c r="BK64" s="394"/>
      <c r="BL64" s="394"/>
      <c r="BM64" s="394"/>
      <c r="BN64" s="394"/>
      <c r="BO64" s="394"/>
      <c r="BP64" s="394"/>
      <c r="BQ64" s="394"/>
      <c r="BR64" s="394"/>
      <c r="BS64" s="394"/>
      <c r="BT64" s="394"/>
      <c r="BU64" s="394"/>
      <c r="BV64" s="394"/>
      <c r="BW64" s="394"/>
      <c r="BX64" s="395"/>
      <c r="BY64" s="395"/>
      <c r="BZ64" s="395"/>
      <c r="CA64" s="395"/>
      <c r="CB64" s="395"/>
      <c r="CC64" s="395"/>
      <c r="CD64" s="395"/>
      <c r="CE64" s="395"/>
      <c r="CF64" s="395"/>
      <c r="CG64" s="396"/>
    </row>
    <row r="65" spans="1:85" x14ac:dyDescent="0.35">
      <c r="A65" s="531"/>
      <c r="B65" s="56" t="s">
        <v>26</v>
      </c>
      <c r="C65" s="530"/>
      <c r="D65" s="394">
        <v>0</v>
      </c>
      <c r="E65" s="394">
        <v>0</v>
      </c>
      <c r="F65" s="394">
        <v>0</v>
      </c>
      <c r="G65" s="394">
        <v>0</v>
      </c>
      <c r="H65" s="394">
        <v>0</v>
      </c>
      <c r="I65" s="394">
        <v>0</v>
      </c>
      <c r="J65" s="394">
        <v>0</v>
      </c>
      <c r="K65" s="394">
        <v>0</v>
      </c>
      <c r="L65" s="394">
        <v>0</v>
      </c>
      <c r="M65" s="394">
        <v>0</v>
      </c>
      <c r="N65" s="394">
        <v>0</v>
      </c>
      <c r="O65" s="394">
        <v>0</v>
      </c>
      <c r="P65" s="394">
        <v>0</v>
      </c>
      <c r="Q65" s="394">
        <v>0</v>
      </c>
      <c r="R65" s="394">
        <v>0</v>
      </c>
      <c r="S65" s="394">
        <v>0</v>
      </c>
      <c r="T65" s="394">
        <v>0</v>
      </c>
      <c r="U65" s="394">
        <v>0</v>
      </c>
      <c r="V65" s="394">
        <v>0</v>
      </c>
      <c r="W65" s="394">
        <v>0</v>
      </c>
      <c r="X65" s="394">
        <v>0</v>
      </c>
      <c r="Y65" s="394">
        <v>0</v>
      </c>
      <c r="Z65" s="394">
        <v>0</v>
      </c>
      <c r="AA65" s="394">
        <v>0</v>
      </c>
      <c r="AB65" s="394">
        <v>0</v>
      </c>
      <c r="AC65" s="394">
        <v>0</v>
      </c>
      <c r="AD65" s="394">
        <v>0</v>
      </c>
      <c r="AE65" s="394">
        <v>0</v>
      </c>
      <c r="AF65" s="394">
        <v>0</v>
      </c>
      <c r="AG65" s="394">
        <v>0</v>
      </c>
      <c r="AH65" s="394">
        <v>0</v>
      </c>
      <c r="AI65" s="394">
        <v>0</v>
      </c>
      <c r="AJ65" s="394">
        <v>0</v>
      </c>
      <c r="AK65" s="394">
        <v>0</v>
      </c>
      <c r="AL65" s="394">
        <v>0</v>
      </c>
      <c r="AM65" s="394">
        <v>0</v>
      </c>
      <c r="AN65" s="394">
        <v>0</v>
      </c>
      <c r="AO65" s="394">
        <v>0</v>
      </c>
      <c r="AP65" s="394">
        <v>0</v>
      </c>
      <c r="AQ65" s="394">
        <v>0</v>
      </c>
      <c r="AR65" s="394">
        <v>0</v>
      </c>
      <c r="AS65" s="394">
        <v>0</v>
      </c>
      <c r="AT65" s="394">
        <v>0</v>
      </c>
      <c r="AU65" s="394">
        <v>0</v>
      </c>
      <c r="AV65" s="394">
        <v>0</v>
      </c>
      <c r="AW65" s="394">
        <v>4087.2357556622101</v>
      </c>
      <c r="AX65" s="394">
        <v>4305.2910617731886</v>
      </c>
      <c r="AY65" s="394">
        <v>4397.0135211666866</v>
      </c>
      <c r="AZ65" s="394">
        <v>4489.6637985970692</v>
      </c>
      <c r="BA65" s="394">
        <v>4653.4522244365999</v>
      </c>
      <c r="BB65" s="394">
        <v>4700.7275530972383</v>
      </c>
      <c r="BC65" s="394">
        <v>4750.1278792107341</v>
      </c>
      <c r="BD65" s="394">
        <v>4823.012430685304</v>
      </c>
      <c r="BE65" s="394">
        <v>4945.3482169935014</v>
      </c>
      <c r="BF65" s="394">
        <v>5103.6609231123266</v>
      </c>
      <c r="BG65" s="394">
        <v>5681.4440238388015</v>
      </c>
      <c r="BH65" s="394">
        <v>6082.0064971271286</v>
      </c>
      <c r="BI65" s="394">
        <v>6281.6816925941621</v>
      </c>
      <c r="BJ65" s="394">
        <v>6387.6951912624536</v>
      </c>
      <c r="BK65" s="394">
        <v>6372.0438190562518</v>
      </c>
      <c r="BL65" s="394">
        <v>6466.931170445202</v>
      </c>
      <c r="BM65" s="394">
        <v>7079.1018697800828</v>
      </c>
      <c r="BN65" s="394">
        <v>7283.4473990653305</v>
      </c>
      <c r="BO65" s="394">
        <v>7147.621942597475</v>
      </c>
      <c r="BP65" s="394">
        <v>7008.8941875460387</v>
      </c>
      <c r="BQ65" s="394">
        <v>0</v>
      </c>
      <c r="BR65" s="394">
        <v>0</v>
      </c>
      <c r="BS65" s="394">
        <v>0</v>
      </c>
      <c r="BT65" s="394">
        <v>0</v>
      </c>
      <c r="BU65" s="394">
        <v>0</v>
      </c>
      <c r="BV65" s="394">
        <v>0</v>
      </c>
      <c r="BW65" s="394">
        <v>0</v>
      </c>
      <c r="BX65" s="395">
        <v>0</v>
      </c>
      <c r="BY65" s="395">
        <v>0</v>
      </c>
      <c r="BZ65" s="395">
        <v>0</v>
      </c>
      <c r="CA65" s="395">
        <v>0</v>
      </c>
      <c r="CB65" s="395">
        <v>0</v>
      </c>
      <c r="CC65" s="395">
        <v>0</v>
      </c>
      <c r="CD65" s="395">
        <v>0</v>
      </c>
      <c r="CE65" s="395">
        <v>0</v>
      </c>
      <c r="CF65" s="395">
        <v>0</v>
      </c>
      <c r="CG65" s="396">
        <v>0</v>
      </c>
    </row>
    <row r="66" spans="1:85" x14ac:dyDescent="0.35">
      <c r="A66" s="531"/>
      <c r="B66" s="200" t="s">
        <v>857</v>
      </c>
      <c r="C66" s="530"/>
      <c r="D66" s="394">
        <v>0</v>
      </c>
      <c r="E66" s="394">
        <v>0</v>
      </c>
      <c r="F66" s="394">
        <v>0</v>
      </c>
      <c r="G66" s="394">
        <v>0</v>
      </c>
      <c r="H66" s="394">
        <v>0</v>
      </c>
      <c r="I66" s="394">
        <v>0</v>
      </c>
      <c r="J66" s="394">
        <v>0</v>
      </c>
      <c r="K66" s="394">
        <v>0</v>
      </c>
      <c r="L66" s="394">
        <v>0</v>
      </c>
      <c r="M66" s="394">
        <v>0</v>
      </c>
      <c r="N66" s="394">
        <v>0</v>
      </c>
      <c r="O66" s="394">
        <v>0</v>
      </c>
      <c r="P66" s="394">
        <v>0</v>
      </c>
      <c r="Q66" s="394">
        <v>0</v>
      </c>
      <c r="R66" s="394">
        <v>0</v>
      </c>
      <c r="S66" s="394">
        <v>0</v>
      </c>
      <c r="T66" s="394">
        <v>0</v>
      </c>
      <c r="U66" s="394">
        <v>0</v>
      </c>
      <c r="V66" s="394">
        <v>0</v>
      </c>
      <c r="W66" s="394">
        <v>0</v>
      </c>
      <c r="X66" s="394">
        <v>0</v>
      </c>
      <c r="Y66" s="394">
        <v>0</v>
      </c>
      <c r="Z66" s="394">
        <v>0</v>
      </c>
      <c r="AA66" s="394">
        <v>0</v>
      </c>
      <c r="AB66" s="394">
        <v>0</v>
      </c>
      <c r="AC66" s="394">
        <v>0</v>
      </c>
      <c r="AD66" s="394">
        <v>0</v>
      </c>
      <c r="AE66" s="394">
        <v>0</v>
      </c>
      <c r="AF66" s="394">
        <v>0</v>
      </c>
      <c r="AG66" s="394">
        <v>0</v>
      </c>
      <c r="AH66" s="394">
        <v>0</v>
      </c>
      <c r="AI66" s="394">
        <v>0</v>
      </c>
      <c r="AJ66" s="394">
        <v>0</v>
      </c>
      <c r="AK66" s="394">
        <v>0</v>
      </c>
      <c r="AL66" s="394">
        <v>0</v>
      </c>
      <c r="AM66" s="394">
        <v>0</v>
      </c>
      <c r="AN66" s="394">
        <v>0</v>
      </c>
      <c r="AO66" s="394">
        <v>0</v>
      </c>
      <c r="AP66" s="394">
        <v>0</v>
      </c>
      <c r="AQ66" s="394">
        <v>0</v>
      </c>
      <c r="AR66" s="394">
        <v>0</v>
      </c>
      <c r="AS66" s="394">
        <v>0</v>
      </c>
      <c r="AT66" s="394">
        <v>0</v>
      </c>
      <c r="AU66" s="394">
        <v>0</v>
      </c>
      <c r="AV66" s="394">
        <v>0</v>
      </c>
      <c r="AW66" s="394">
        <v>3576.2268382666139</v>
      </c>
      <c r="AX66" s="394">
        <v>3748.7130194229785</v>
      </c>
      <c r="AY66" s="394">
        <v>3821.5334273107183</v>
      </c>
      <c r="AZ66" s="394">
        <v>3841.9845553106957</v>
      </c>
      <c r="BA66" s="394">
        <v>3913.026192392877</v>
      </c>
      <c r="BB66" s="394">
        <v>3922.4623969991649</v>
      </c>
      <c r="BC66" s="394">
        <v>3965.4796171393859</v>
      </c>
      <c r="BD66" s="394">
        <v>4019.5969346960946</v>
      </c>
      <c r="BE66" s="394">
        <v>4136.0149735670302</v>
      </c>
      <c r="BF66" s="394">
        <v>4288.6003162019888</v>
      </c>
      <c r="BG66" s="394">
        <v>4832.0026265639126</v>
      </c>
      <c r="BH66" s="394">
        <v>5196.3068839216012</v>
      </c>
      <c r="BI66" s="394">
        <v>5375.8205129117987</v>
      </c>
      <c r="BJ66" s="394">
        <v>5485.9194754419896</v>
      </c>
      <c r="BK66" s="394">
        <v>5493.1768163482229</v>
      </c>
      <c r="BL66" s="394">
        <v>5607.4858863059471</v>
      </c>
      <c r="BM66" s="394">
        <v>6170.8245105621954</v>
      </c>
      <c r="BN66" s="394">
        <v>6358.6703811910465</v>
      </c>
      <c r="BO66" s="394">
        <v>6232.7130796881665</v>
      </c>
      <c r="BP66" s="394">
        <v>6108.9729706896751</v>
      </c>
      <c r="BQ66" s="394">
        <v>0</v>
      </c>
      <c r="BR66" s="394">
        <v>0</v>
      </c>
      <c r="BS66" s="394">
        <v>0</v>
      </c>
      <c r="BT66" s="394">
        <v>0</v>
      </c>
      <c r="BU66" s="394">
        <v>0</v>
      </c>
      <c r="BV66" s="394">
        <v>0</v>
      </c>
      <c r="BW66" s="394">
        <v>0</v>
      </c>
      <c r="BX66" s="395">
        <v>0</v>
      </c>
      <c r="BY66" s="395">
        <v>0</v>
      </c>
      <c r="BZ66" s="395">
        <v>0</v>
      </c>
      <c r="CA66" s="395">
        <v>0</v>
      </c>
      <c r="CB66" s="395">
        <v>0</v>
      </c>
      <c r="CC66" s="395">
        <v>0</v>
      </c>
      <c r="CD66" s="395">
        <v>0</v>
      </c>
      <c r="CE66" s="395">
        <v>0</v>
      </c>
      <c r="CF66" s="395">
        <v>0</v>
      </c>
      <c r="CG66" s="396">
        <v>0</v>
      </c>
    </row>
    <row r="67" spans="1:85" x14ac:dyDescent="0.35">
      <c r="A67" s="531"/>
      <c r="B67" s="200" t="s">
        <v>858</v>
      </c>
      <c r="C67" s="530"/>
      <c r="D67" s="394">
        <v>0</v>
      </c>
      <c r="E67" s="394">
        <v>0</v>
      </c>
      <c r="F67" s="394">
        <v>0</v>
      </c>
      <c r="G67" s="394">
        <v>0</v>
      </c>
      <c r="H67" s="394">
        <v>0</v>
      </c>
      <c r="I67" s="394">
        <v>0</v>
      </c>
      <c r="J67" s="394">
        <v>0</v>
      </c>
      <c r="K67" s="394">
        <v>0</v>
      </c>
      <c r="L67" s="394">
        <v>0</v>
      </c>
      <c r="M67" s="394">
        <v>0</v>
      </c>
      <c r="N67" s="394">
        <v>0</v>
      </c>
      <c r="O67" s="394">
        <v>0</v>
      </c>
      <c r="P67" s="394">
        <v>0</v>
      </c>
      <c r="Q67" s="394">
        <v>0</v>
      </c>
      <c r="R67" s="394">
        <v>0</v>
      </c>
      <c r="S67" s="394">
        <v>0</v>
      </c>
      <c r="T67" s="394">
        <v>0</v>
      </c>
      <c r="U67" s="394">
        <v>0</v>
      </c>
      <c r="V67" s="394">
        <v>0</v>
      </c>
      <c r="W67" s="394">
        <v>0</v>
      </c>
      <c r="X67" s="394">
        <v>0</v>
      </c>
      <c r="Y67" s="394">
        <v>0</v>
      </c>
      <c r="Z67" s="394">
        <v>0</v>
      </c>
      <c r="AA67" s="394">
        <v>0</v>
      </c>
      <c r="AB67" s="394">
        <v>0</v>
      </c>
      <c r="AC67" s="394">
        <v>0</v>
      </c>
      <c r="AD67" s="394">
        <v>0</v>
      </c>
      <c r="AE67" s="394">
        <v>0</v>
      </c>
      <c r="AF67" s="394">
        <v>0</v>
      </c>
      <c r="AG67" s="394">
        <v>0</v>
      </c>
      <c r="AH67" s="394">
        <v>0</v>
      </c>
      <c r="AI67" s="394">
        <v>0</v>
      </c>
      <c r="AJ67" s="394">
        <v>0</v>
      </c>
      <c r="AK67" s="394">
        <v>0</v>
      </c>
      <c r="AL67" s="394">
        <v>0</v>
      </c>
      <c r="AM67" s="394">
        <v>0</v>
      </c>
      <c r="AN67" s="394">
        <v>0</v>
      </c>
      <c r="AO67" s="394">
        <v>0</v>
      </c>
      <c r="AP67" s="394">
        <v>0</v>
      </c>
      <c r="AQ67" s="394">
        <v>0</v>
      </c>
      <c r="AR67" s="394">
        <v>0</v>
      </c>
      <c r="AS67" s="394">
        <v>0</v>
      </c>
      <c r="AT67" s="394">
        <v>0</v>
      </c>
      <c r="AU67" s="394">
        <v>0</v>
      </c>
      <c r="AV67" s="394">
        <v>0</v>
      </c>
      <c r="AW67" s="394">
        <v>121.29207693611919</v>
      </c>
      <c r="AX67" s="394">
        <v>133.58793488101125</v>
      </c>
      <c r="AY67" s="394">
        <v>146.66436698747748</v>
      </c>
      <c r="AZ67" s="394">
        <v>169.7396116486272</v>
      </c>
      <c r="BA67" s="394">
        <v>182.77931466924474</v>
      </c>
      <c r="BB67" s="394">
        <v>198.02996819528713</v>
      </c>
      <c r="BC67" s="394">
        <v>204.63705465630645</v>
      </c>
      <c r="BD67" s="394">
        <v>222.78772211358941</v>
      </c>
      <c r="BE67" s="394">
        <v>227.81160153671973</v>
      </c>
      <c r="BF67" s="394">
        <v>235.91107480356803</v>
      </c>
      <c r="BG67" s="394">
        <v>255.56786545631664</v>
      </c>
      <c r="BH67" s="394">
        <v>274.3624050947468</v>
      </c>
      <c r="BI67" s="394">
        <v>293.72488057056944</v>
      </c>
      <c r="BJ67" s="394">
        <v>297.84585625784058</v>
      </c>
      <c r="BK67" s="394">
        <v>298.93293645099664</v>
      </c>
      <c r="BL67" s="394">
        <v>304.83450817386114</v>
      </c>
      <c r="BM67" s="394">
        <v>336.12311810827396</v>
      </c>
      <c r="BN67" s="394">
        <v>351.77854681931524</v>
      </c>
      <c r="BO67" s="394">
        <v>357.58773039863041</v>
      </c>
      <c r="BP67" s="394">
        <v>358.46255026752817</v>
      </c>
      <c r="BQ67" s="394">
        <v>0</v>
      </c>
      <c r="BR67" s="394">
        <v>0</v>
      </c>
      <c r="BS67" s="394">
        <v>0</v>
      </c>
      <c r="BT67" s="394">
        <v>0</v>
      </c>
      <c r="BU67" s="394">
        <v>0</v>
      </c>
      <c r="BV67" s="394">
        <v>0</v>
      </c>
      <c r="BW67" s="394">
        <v>0</v>
      </c>
      <c r="BX67" s="395">
        <v>0</v>
      </c>
      <c r="BY67" s="395">
        <v>0</v>
      </c>
      <c r="BZ67" s="395">
        <v>0</v>
      </c>
      <c r="CA67" s="395">
        <v>0</v>
      </c>
      <c r="CB67" s="395">
        <v>0</v>
      </c>
      <c r="CC67" s="395">
        <v>0</v>
      </c>
      <c r="CD67" s="395">
        <v>0</v>
      </c>
      <c r="CE67" s="395">
        <v>0</v>
      </c>
      <c r="CF67" s="395">
        <v>0</v>
      </c>
      <c r="CG67" s="396">
        <v>0</v>
      </c>
    </row>
    <row r="68" spans="1:85" x14ac:dyDescent="0.35">
      <c r="A68" s="531"/>
      <c r="B68" s="200" t="s">
        <v>859</v>
      </c>
      <c r="C68" s="530"/>
      <c r="D68" s="394">
        <v>0</v>
      </c>
      <c r="E68" s="394">
        <v>0</v>
      </c>
      <c r="F68" s="394">
        <v>0</v>
      </c>
      <c r="G68" s="394">
        <v>0</v>
      </c>
      <c r="H68" s="394">
        <v>0</v>
      </c>
      <c r="I68" s="394">
        <v>0</v>
      </c>
      <c r="J68" s="394">
        <v>0</v>
      </c>
      <c r="K68" s="394">
        <v>0</v>
      </c>
      <c r="L68" s="394">
        <v>0</v>
      </c>
      <c r="M68" s="394">
        <v>0</v>
      </c>
      <c r="N68" s="394">
        <v>0</v>
      </c>
      <c r="O68" s="394">
        <v>0</v>
      </c>
      <c r="P68" s="394">
        <v>0</v>
      </c>
      <c r="Q68" s="394">
        <v>0</v>
      </c>
      <c r="R68" s="394">
        <v>0</v>
      </c>
      <c r="S68" s="394">
        <v>0</v>
      </c>
      <c r="T68" s="394">
        <v>0</v>
      </c>
      <c r="U68" s="394">
        <v>0</v>
      </c>
      <c r="V68" s="394">
        <v>0</v>
      </c>
      <c r="W68" s="394">
        <v>0</v>
      </c>
      <c r="X68" s="394">
        <v>0</v>
      </c>
      <c r="Y68" s="394">
        <v>0</v>
      </c>
      <c r="Z68" s="394">
        <v>0</v>
      </c>
      <c r="AA68" s="394">
        <v>0</v>
      </c>
      <c r="AB68" s="394">
        <v>0</v>
      </c>
      <c r="AC68" s="394">
        <v>0</v>
      </c>
      <c r="AD68" s="394">
        <v>0</v>
      </c>
      <c r="AE68" s="394">
        <v>0</v>
      </c>
      <c r="AF68" s="394">
        <v>0</v>
      </c>
      <c r="AG68" s="394">
        <v>0</v>
      </c>
      <c r="AH68" s="394">
        <v>0</v>
      </c>
      <c r="AI68" s="394">
        <v>0</v>
      </c>
      <c r="AJ68" s="394">
        <v>0</v>
      </c>
      <c r="AK68" s="394">
        <v>0</v>
      </c>
      <c r="AL68" s="394">
        <v>0</v>
      </c>
      <c r="AM68" s="394">
        <v>0</v>
      </c>
      <c r="AN68" s="394">
        <v>0</v>
      </c>
      <c r="AO68" s="394">
        <v>0</v>
      </c>
      <c r="AP68" s="394">
        <v>0</v>
      </c>
      <c r="AQ68" s="394">
        <v>0</v>
      </c>
      <c r="AR68" s="394">
        <v>0</v>
      </c>
      <c r="AS68" s="394">
        <v>0</v>
      </c>
      <c r="AT68" s="394">
        <v>0</v>
      </c>
      <c r="AU68" s="394">
        <v>0</v>
      </c>
      <c r="AV68" s="394">
        <v>0</v>
      </c>
      <c r="AW68" s="394">
        <v>389.71684045947705</v>
      </c>
      <c r="AX68" s="394">
        <v>422.99010746919981</v>
      </c>
      <c r="AY68" s="394">
        <v>428.81572686849137</v>
      </c>
      <c r="AZ68" s="394">
        <v>477.9396316377464</v>
      </c>
      <c r="BA68" s="394">
        <v>557.64671737447816</v>
      </c>
      <c r="BB68" s="394">
        <v>580.23518790278649</v>
      </c>
      <c r="BC68" s="394">
        <v>580.01120741504155</v>
      </c>
      <c r="BD68" s="394">
        <v>580.62777387561982</v>
      </c>
      <c r="BE68" s="394">
        <v>581.521641889752</v>
      </c>
      <c r="BF68" s="394">
        <v>579.14953210676981</v>
      </c>
      <c r="BG68" s="394">
        <v>593.87353181857191</v>
      </c>
      <c r="BH68" s="394">
        <v>611.33720811077978</v>
      </c>
      <c r="BI68" s="394">
        <v>612.13629911179328</v>
      </c>
      <c r="BJ68" s="394">
        <v>603.92985956262282</v>
      </c>
      <c r="BK68" s="394">
        <v>579.93406625703176</v>
      </c>
      <c r="BL68" s="394">
        <v>554.61077596539349</v>
      </c>
      <c r="BM68" s="394">
        <v>572.15424110961249</v>
      </c>
      <c r="BN68" s="394">
        <v>572.9984710549694</v>
      </c>
      <c r="BO68" s="394">
        <v>557.32113251067824</v>
      </c>
      <c r="BP68" s="394">
        <v>541.45866658883585</v>
      </c>
      <c r="BQ68" s="394">
        <v>0</v>
      </c>
      <c r="BR68" s="394">
        <v>0</v>
      </c>
      <c r="BS68" s="394">
        <v>0</v>
      </c>
      <c r="BT68" s="394">
        <v>0</v>
      </c>
      <c r="BU68" s="394">
        <v>0</v>
      </c>
      <c r="BV68" s="394">
        <v>0</v>
      </c>
      <c r="BW68" s="394">
        <v>0</v>
      </c>
      <c r="BX68" s="395">
        <v>0</v>
      </c>
      <c r="BY68" s="395">
        <v>0</v>
      </c>
      <c r="BZ68" s="395">
        <v>0</v>
      </c>
      <c r="CA68" s="395">
        <v>0</v>
      </c>
      <c r="CB68" s="395">
        <v>0</v>
      </c>
      <c r="CC68" s="395">
        <v>0</v>
      </c>
      <c r="CD68" s="395">
        <v>0</v>
      </c>
      <c r="CE68" s="395">
        <v>0</v>
      </c>
      <c r="CF68" s="395">
        <v>0</v>
      </c>
      <c r="CG68" s="396">
        <v>0</v>
      </c>
    </row>
    <row r="69" spans="1:85" ht="26.25" customHeight="1" x14ac:dyDescent="0.35">
      <c r="A69" s="531"/>
      <c r="B69" s="56" t="s">
        <v>866</v>
      </c>
      <c r="C69" s="530"/>
      <c r="D69" s="394">
        <v>0</v>
      </c>
      <c r="E69" s="394">
        <v>0</v>
      </c>
      <c r="F69" s="394">
        <v>0</v>
      </c>
      <c r="G69" s="394">
        <v>0</v>
      </c>
      <c r="H69" s="394">
        <v>0</v>
      </c>
      <c r="I69" s="394">
        <v>0</v>
      </c>
      <c r="J69" s="394">
        <v>0</v>
      </c>
      <c r="K69" s="394">
        <v>0</v>
      </c>
      <c r="L69" s="394">
        <v>0</v>
      </c>
      <c r="M69" s="394">
        <v>0</v>
      </c>
      <c r="N69" s="394">
        <v>0</v>
      </c>
      <c r="O69" s="394">
        <v>0</v>
      </c>
      <c r="P69" s="394">
        <v>0</v>
      </c>
      <c r="Q69" s="394">
        <v>0</v>
      </c>
      <c r="R69" s="394">
        <v>0</v>
      </c>
      <c r="S69" s="394">
        <v>0</v>
      </c>
      <c r="T69" s="394">
        <v>0</v>
      </c>
      <c r="U69" s="394">
        <v>0</v>
      </c>
      <c r="V69" s="394">
        <v>0</v>
      </c>
      <c r="W69" s="394">
        <v>0</v>
      </c>
      <c r="X69" s="394">
        <v>0</v>
      </c>
      <c r="Y69" s="394">
        <v>0</v>
      </c>
      <c r="Z69" s="394">
        <v>0</v>
      </c>
      <c r="AA69" s="394">
        <v>0</v>
      </c>
      <c r="AB69" s="394">
        <v>0</v>
      </c>
      <c r="AC69" s="394">
        <v>0</v>
      </c>
      <c r="AD69" s="394">
        <v>0</v>
      </c>
      <c r="AE69" s="394">
        <v>0</v>
      </c>
      <c r="AF69" s="394">
        <v>0</v>
      </c>
      <c r="AG69" s="394">
        <v>0</v>
      </c>
      <c r="AH69" s="394">
        <v>0</v>
      </c>
      <c r="AI69" s="394">
        <v>0</v>
      </c>
      <c r="AJ69" s="394">
        <v>0</v>
      </c>
      <c r="AK69" s="394">
        <v>0</v>
      </c>
      <c r="AL69" s="394">
        <v>0</v>
      </c>
      <c r="AM69" s="394">
        <v>0</v>
      </c>
      <c r="AN69" s="394">
        <v>0</v>
      </c>
      <c r="AO69" s="394">
        <v>0</v>
      </c>
      <c r="AP69" s="394">
        <v>0</v>
      </c>
      <c r="AQ69" s="394">
        <v>0</v>
      </c>
      <c r="AR69" s="394">
        <v>0</v>
      </c>
      <c r="AS69" s="394">
        <v>527.22665618760368</v>
      </c>
      <c r="AT69" s="394">
        <v>5012.1387397843355</v>
      </c>
      <c r="AU69" s="394">
        <v>3126.7748037084566</v>
      </c>
      <c r="AV69" s="394">
        <v>3667.8209371805333</v>
      </c>
      <c r="AW69" s="394">
        <v>0</v>
      </c>
      <c r="AX69" s="394">
        <v>0</v>
      </c>
      <c r="AY69" s="394">
        <v>0</v>
      </c>
      <c r="AZ69" s="394">
        <v>0</v>
      </c>
      <c r="BA69" s="394">
        <v>0</v>
      </c>
      <c r="BB69" s="394">
        <v>0</v>
      </c>
      <c r="BC69" s="394">
        <v>0</v>
      </c>
      <c r="BD69" s="394">
        <v>0</v>
      </c>
      <c r="BE69" s="394">
        <v>0</v>
      </c>
      <c r="BF69" s="394">
        <v>0</v>
      </c>
      <c r="BG69" s="394">
        <v>0</v>
      </c>
      <c r="BH69" s="394">
        <v>0</v>
      </c>
      <c r="BI69" s="394">
        <v>0</v>
      </c>
      <c r="BJ69" s="394">
        <v>0</v>
      </c>
      <c r="BK69" s="394">
        <v>0</v>
      </c>
      <c r="BL69" s="394">
        <v>0</v>
      </c>
      <c r="BM69" s="394">
        <v>0</v>
      </c>
      <c r="BN69" s="394">
        <v>0</v>
      </c>
      <c r="BO69" s="394">
        <v>0</v>
      </c>
      <c r="BP69" s="394">
        <v>0</v>
      </c>
      <c r="BQ69" s="394">
        <v>0</v>
      </c>
      <c r="BR69" s="394">
        <v>0</v>
      </c>
      <c r="BS69" s="394">
        <v>0</v>
      </c>
      <c r="BT69" s="394">
        <v>0</v>
      </c>
      <c r="BU69" s="394">
        <v>0</v>
      </c>
      <c r="BV69" s="394">
        <v>0</v>
      </c>
      <c r="BW69" s="394">
        <v>0</v>
      </c>
      <c r="BX69" s="395">
        <v>0</v>
      </c>
      <c r="BY69" s="395">
        <v>0</v>
      </c>
      <c r="BZ69" s="395">
        <v>0</v>
      </c>
      <c r="CA69" s="395">
        <v>0</v>
      </c>
      <c r="CB69" s="395">
        <v>0</v>
      </c>
      <c r="CC69" s="395">
        <v>0</v>
      </c>
      <c r="CD69" s="395">
        <v>0</v>
      </c>
      <c r="CE69" s="395">
        <v>0</v>
      </c>
      <c r="CF69" s="395">
        <v>0</v>
      </c>
      <c r="CG69" s="396">
        <v>0</v>
      </c>
    </row>
    <row r="70" spans="1:85" x14ac:dyDescent="0.35">
      <c r="A70" s="531"/>
      <c r="B70" s="200" t="s">
        <v>857</v>
      </c>
      <c r="C70" s="530"/>
      <c r="D70" s="394">
        <v>0</v>
      </c>
      <c r="E70" s="394">
        <v>0</v>
      </c>
      <c r="F70" s="394">
        <v>0</v>
      </c>
      <c r="G70" s="394">
        <v>0</v>
      </c>
      <c r="H70" s="394">
        <v>0</v>
      </c>
      <c r="I70" s="394">
        <v>0</v>
      </c>
      <c r="J70" s="394">
        <v>0</v>
      </c>
      <c r="K70" s="394">
        <v>0</v>
      </c>
      <c r="L70" s="394">
        <v>0</v>
      </c>
      <c r="M70" s="394">
        <v>0</v>
      </c>
      <c r="N70" s="394">
        <v>0</v>
      </c>
      <c r="O70" s="394">
        <v>0</v>
      </c>
      <c r="P70" s="394">
        <v>0</v>
      </c>
      <c r="Q70" s="394">
        <v>0</v>
      </c>
      <c r="R70" s="394">
        <v>0</v>
      </c>
      <c r="S70" s="394">
        <v>0</v>
      </c>
      <c r="T70" s="394">
        <v>0</v>
      </c>
      <c r="U70" s="394">
        <v>0</v>
      </c>
      <c r="V70" s="394">
        <v>0</v>
      </c>
      <c r="W70" s="394">
        <v>0</v>
      </c>
      <c r="X70" s="394">
        <v>0</v>
      </c>
      <c r="Y70" s="394">
        <v>0</v>
      </c>
      <c r="Z70" s="394">
        <v>0</v>
      </c>
      <c r="AA70" s="394">
        <v>0</v>
      </c>
      <c r="AB70" s="394">
        <v>0</v>
      </c>
      <c r="AC70" s="394">
        <v>0</v>
      </c>
      <c r="AD70" s="394">
        <v>0</v>
      </c>
      <c r="AE70" s="394">
        <v>0</v>
      </c>
      <c r="AF70" s="394">
        <v>0</v>
      </c>
      <c r="AG70" s="394">
        <v>0</v>
      </c>
      <c r="AH70" s="394">
        <v>0</v>
      </c>
      <c r="AI70" s="394">
        <v>0</v>
      </c>
      <c r="AJ70" s="394">
        <v>0</v>
      </c>
      <c r="AK70" s="394">
        <v>0</v>
      </c>
      <c r="AL70" s="394">
        <v>0</v>
      </c>
      <c r="AM70" s="394">
        <v>0</v>
      </c>
      <c r="AN70" s="394">
        <v>0</v>
      </c>
      <c r="AO70" s="394">
        <v>0</v>
      </c>
      <c r="AP70" s="394">
        <v>0</v>
      </c>
      <c r="AQ70" s="394">
        <v>0</v>
      </c>
      <c r="AR70" s="394">
        <v>0</v>
      </c>
      <c r="AS70" s="394">
        <v>0</v>
      </c>
      <c r="AT70" s="394">
        <v>0</v>
      </c>
      <c r="AU70" s="394">
        <v>2770.8988787767476</v>
      </c>
      <c r="AV70" s="394">
        <v>3197.1582683743609</v>
      </c>
      <c r="AW70" s="394">
        <v>0</v>
      </c>
      <c r="AX70" s="394">
        <v>0</v>
      </c>
      <c r="AY70" s="394">
        <v>0</v>
      </c>
      <c r="AZ70" s="394">
        <v>0</v>
      </c>
      <c r="BA70" s="394">
        <v>0</v>
      </c>
      <c r="BB70" s="394">
        <v>0</v>
      </c>
      <c r="BC70" s="394">
        <v>0</v>
      </c>
      <c r="BD70" s="394">
        <v>0</v>
      </c>
      <c r="BE70" s="394">
        <v>0</v>
      </c>
      <c r="BF70" s="394">
        <v>0</v>
      </c>
      <c r="BG70" s="394">
        <v>0</v>
      </c>
      <c r="BH70" s="394">
        <v>0</v>
      </c>
      <c r="BI70" s="394">
        <v>0</v>
      </c>
      <c r="BJ70" s="394">
        <v>0</v>
      </c>
      <c r="BK70" s="394">
        <v>0</v>
      </c>
      <c r="BL70" s="394">
        <v>0</v>
      </c>
      <c r="BM70" s="394">
        <v>0</v>
      </c>
      <c r="BN70" s="394">
        <v>0</v>
      </c>
      <c r="BO70" s="394">
        <v>0</v>
      </c>
      <c r="BP70" s="394">
        <v>0</v>
      </c>
      <c r="BQ70" s="394">
        <v>0</v>
      </c>
      <c r="BR70" s="394">
        <v>0</v>
      </c>
      <c r="BS70" s="394">
        <v>0</v>
      </c>
      <c r="BT70" s="394">
        <v>0</v>
      </c>
      <c r="BU70" s="394">
        <v>0</v>
      </c>
      <c r="BV70" s="394">
        <v>0</v>
      </c>
      <c r="BW70" s="394">
        <v>0</v>
      </c>
      <c r="BX70" s="395">
        <v>0</v>
      </c>
      <c r="BY70" s="395">
        <v>0</v>
      </c>
      <c r="BZ70" s="395">
        <v>0</v>
      </c>
      <c r="CA70" s="395">
        <v>0</v>
      </c>
      <c r="CB70" s="395">
        <v>0</v>
      </c>
      <c r="CC70" s="395">
        <v>0</v>
      </c>
      <c r="CD70" s="395">
        <v>0</v>
      </c>
      <c r="CE70" s="395">
        <v>0</v>
      </c>
      <c r="CF70" s="395">
        <v>0</v>
      </c>
      <c r="CG70" s="396">
        <v>0</v>
      </c>
    </row>
    <row r="71" spans="1:85" x14ac:dyDescent="0.35">
      <c r="A71" s="531"/>
      <c r="B71" s="200" t="s">
        <v>858</v>
      </c>
      <c r="C71" s="530"/>
      <c r="D71" s="394">
        <v>0</v>
      </c>
      <c r="E71" s="394">
        <v>0</v>
      </c>
      <c r="F71" s="394">
        <v>0</v>
      </c>
      <c r="G71" s="394">
        <v>0</v>
      </c>
      <c r="H71" s="394">
        <v>0</v>
      </c>
      <c r="I71" s="394">
        <v>0</v>
      </c>
      <c r="J71" s="394">
        <v>0</v>
      </c>
      <c r="K71" s="394">
        <v>0</v>
      </c>
      <c r="L71" s="394">
        <v>0</v>
      </c>
      <c r="M71" s="394">
        <v>0</v>
      </c>
      <c r="N71" s="394">
        <v>0</v>
      </c>
      <c r="O71" s="394">
        <v>0</v>
      </c>
      <c r="P71" s="394">
        <v>0</v>
      </c>
      <c r="Q71" s="394">
        <v>0</v>
      </c>
      <c r="R71" s="394">
        <v>0</v>
      </c>
      <c r="S71" s="394">
        <v>0</v>
      </c>
      <c r="T71" s="394">
        <v>0</v>
      </c>
      <c r="U71" s="394">
        <v>0</v>
      </c>
      <c r="V71" s="394">
        <v>0</v>
      </c>
      <c r="W71" s="394">
        <v>0</v>
      </c>
      <c r="X71" s="394">
        <v>0</v>
      </c>
      <c r="Y71" s="394">
        <v>0</v>
      </c>
      <c r="Z71" s="394">
        <v>0</v>
      </c>
      <c r="AA71" s="394">
        <v>0</v>
      </c>
      <c r="AB71" s="394">
        <v>0</v>
      </c>
      <c r="AC71" s="394">
        <v>0</v>
      </c>
      <c r="AD71" s="394">
        <v>0</v>
      </c>
      <c r="AE71" s="394">
        <v>0</v>
      </c>
      <c r="AF71" s="394">
        <v>0</v>
      </c>
      <c r="AG71" s="394">
        <v>0</v>
      </c>
      <c r="AH71" s="394">
        <v>0</v>
      </c>
      <c r="AI71" s="394">
        <v>0</v>
      </c>
      <c r="AJ71" s="394">
        <v>0</v>
      </c>
      <c r="AK71" s="394">
        <v>0</v>
      </c>
      <c r="AL71" s="394">
        <v>0</v>
      </c>
      <c r="AM71" s="394">
        <v>0</v>
      </c>
      <c r="AN71" s="394">
        <v>0</v>
      </c>
      <c r="AO71" s="394">
        <v>0</v>
      </c>
      <c r="AP71" s="394">
        <v>0</v>
      </c>
      <c r="AQ71" s="394">
        <v>0</v>
      </c>
      <c r="AR71" s="394">
        <v>0</v>
      </c>
      <c r="AS71" s="394">
        <v>0</v>
      </c>
      <c r="AT71" s="394">
        <v>0</v>
      </c>
      <c r="AU71" s="394">
        <v>65.483092970169849</v>
      </c>
      <c r="AV71" s="394">
        <v>98.383228555466602</v>
      </c>
      <c r="AW71" s="394">
        <v>0</v>
      </c>
      <c r="AX71" s="394">
        <v>0</v>
      </c>
      <c r="AY71" s="394">
        <v>0</v>
      </c>
      <c r="AZ71" s="394">
        <v>0</v>
      </c>
      <c r="BA71" s="394">
        <v>0</v>
      </c>
      <c r="BB71" s="394">
        <v>0</v>
      </c>
      <c r="BC71" s="394">
        <v>0</v>
      </c>
      <c r="BD71" s="394">
        <v>0</v>
      </c>
      <c r="BE71" s="394">
        <v>0</v>
      </c>
      <c r="BF71" s="394">
        <v>0</v>
      </c>
      <c r="BG71" s="394">
        <v>0</v>
      </c>
      <c r="BH71" s="394">
        <v>0</v>
      </c>
      <c r="BI71" s="394">
        <v>0</v>
      </c>
      <c r="BJ71" s="394">
        <v>0</v>
      </c>
      <c r="BK71" s="394">
        <v>0</v>
      </c>
      <c r="BL71" s="394">
        <v>0</v>
      </c>
      <c r="BM71" s="394">
        <v>0</v>
      </c>
      <c r="BN71" s="394">
        <v>0</v>
      </c>
      <c r="BO71" s="394">
        <v>0</v>
      </c>
      <c r="BP71" s="394">
        <v>0</v>
      </c>
      <c r="BQ71" s="394">
        <v>0</v>
      </c>
      <c r="BR71" s="394">
        <v>0</v>
      </c>
      <c r="BS71" s="394">
        <v>0</v>
      </c>
      <c r="BT71" s="394">
        <v>0</v>
      </c>
      <c r="BU71" s="394">
        <v>0</v>
      </c>
      <c r="BV71" s="394">
        <v>0</v>
      </c>
      <c r="BW71" s="394">
        <v>0</v>
      </c>
      <c r="BX71" s="395">
        <v>0</v>
      </c>
      <c r="BY71" s="395">
        <v>0</v>
      </c>
      <c r="BZ71" s="395">
        <v>0</v>
      </c>
      <c r="CA71" s="395">
        <v>0</v>
      </c>
      <c r="CB71" s="395">
        <v>0</v>
      </c>
      <c r="CC71" s="395">
        <v>0</v>
      </c>
      <c r="CD71" s="395">
        <v>0</v>
      </c>
      <c r="CE71" s="395">
        <v>0</v>
      </c>
      <c r="CF71" s="395">
        <v>0</v>
      </c>
      <c r="CG71" s="396">
        <v>0</v>
      </c>
    </row>
    <row r="72" spans="1:85" x14ac:dyDescent="0.35">
      <c r="A72" s="531"/>
      <c r="B72" s="200" t="s">
        <v>859</v>
      </c>
      <c r="C72" s="530"/>
      <c r="D72" s="394">
        <v>0</v>
      </c>
      <c r="E72" s="394">
        <v>0</v>
      </c>
      <c r="F72" s="394">
        <v>0</v>
      </c>
      <c r="G72" s="394">
        <v>0</v>
      </c>
      <c r="H72" s="394">
        <v>0</v>
      </c>
      <c r="I72" s="394">
        <v>0</v>
      </c>
      <c r="J72" s="394">
        <v>0</v>
      </c>
      <c r="K72" s="394">
        <v>0</v>
      </c>
      <c r="L72" s="394">
        <v>0</v>
      </c>
      <c r="M72" s="394">
        <v>0</v>
      </c>
      <c r="N72" s="394">
        <v>0</v>
      </c>
      <c r="O72" s="394">
        <v>0</v>
      </c>
      <c r="P72" s="394">
        <v>0</v>
      </c>
      <c r="Q72" s="394">
        <v>0</v>
      </c>
      <c r="R72" s="394">
        <v>0</v>
      </c>
      <c r="S72" s="394">
        <v>0</v>
      </c>
      <c r="T72" s="394">
        <v>0</v>
      </c>
      <c r="U72" s="394">
        <v>0</v>
      </c>
      <c r="V72" s="394">
        <v>0</v>
      </c>
      <c r="W72" s="394">
        <v>0</v>
      </c>
      <c r="X72" s="394">
        <v>0</v>
      </c>
      <c r="Y72" s="394">
        <v>0</v>
      </c>
      <c r="Z72" s="394">
        <v>0</v>
      </c>
      <c r="AA72" s="394">
        <v>0</v>
      </c>
      <c r="AB72" s="394">
        <v>0</v>
      </c>
      <c r="AC72" s="394">
        <v>0</v>
      </c>
      <c r="AD72" s="394">
        <v>0</v>
      </c>
      <c r="AE72" s="394">
        <v>0</v>
      </c>
      <c r="AF72" s="394">
        <v>0</v>
      </c>
      <c r="AG72" s="394">
        <v>0</v>
      </c>
      <c r="AH72" s="394">
        <v>0</v>
      </c>
      <c r="AI72" s="394">
        <v>0</v>
      </c>
      <c r="AJ72" s="394">
        <v>0</v>
      </c>
      <c r="AK72" s="394">
        <v>0</v>
      </c>
      <c r="AL72" s="394">
        <v>0</v>
      </c>
      <c r="AM72" s="394">
        <v>0</v>
      </c>
      <c r="AN72" s="394">
        <v>0</v>
      </c>
      <c r="AO72" s="394">
        <v>0</v>
      </c>
      <c r="AP72" s="394">
        <v>0</v>
      </c>
      <c r="AQ72" s="394">
        <v>0</v>
      </c>
      <c r="AR72" s="394">
        <v>0</v>
      </c>
      <c r="AS72" s="394">
        <v>0</v>
      </c>
      <c r="AT72" s="394">
        <v>0</v>
      </c>
      <c r="AU72" s="394">
        <v>290.39283196153957</v>
      </c>
      <c r="AV72" s="394">
        <v>372.27944025070587</v>
      </c>
      <c r="AW72" s="394">
        <v>0</v>
      </c>
      <c r="AX72" s="394">
        <v>0</v>
      </c>
      <c r="AY72" s="394">
        <v>0</v>
      </c>
      <c r="AZ72" s="394">
        <v>0</v>
      </c>
      <c r="BA72" s="394">
        <v>0</v>
      </c>
      <c r="BB72" s="394">
        <v>0</v>
      </c>
      <c r="BC72" s="394">
        <v>0</v>
      </c>
      <c r="BD72" s="394">
        <v>0</v>
      </c>
      <c r="BE72" s="394">
        <v>0</v>
      </c>
      <c r="BF72" s="394">
        <v>0</v>
      </c>
      <c r="BG72" s="394">
        <v>0</v>
      </c>
      <c r="BH72" s="394">
        <v>0</v>
      </c>
      <c r="BI72" s="394">
        <v>0</v>
      </c>
      <c r="BJ72" s="394">
        <v>0</v>
      </c>
      <c r="BK72" s="394">
        <v>0</v>
      </c>
      <c r="BL72" s="394">
        <v>0</v>
      </c>
      <c r="BM72" s="394">
        <v>0</v>
      </c>
      <c r="BN72" s="394">
        <v>0</v>
      </c>
      <c r="BO72" s="394">
        <v>0</v>
      </c>
      <c r="BP72" s="394">
        <v>0</v>
      </c>
      <c r="BQ72" s="394">
        <v>0</v>
      </c>
      <c r="BR72" s="394">
        <v>0</v>
      </c>
      <c r="BS72" s="394">
        <v>0</v>
      </c>
      <c r="BT72" s="394">
        <v>0</v>
      </c>
      <c r="BU72" s="394">
        <v>0</v>
      </c>
      <c r="BV72" s="394">
        <v>0</v>
      </c>
      <c r="BW72" s="394">
        <v>0</v>
      </c>
      <c r="BX72" s="395">
        <v>0</v>
      </c>
      <c r="BY72" s="395">
        <v>0</v>
      </c>
      <c r="BZ72" s="395">
        <v>0</v>
      </c>
      <c r="CA72" s="395">
        <v>0</v>
      </c>
      <c r="CB72" s="395">
        <v>0</v>
      </c>
      <c r="CC72" s="395">
        <v>0</v>
      </c>
      <c r="CD72" s="395">
        <v>0</v>
      </c>
      <c r="CE72" s="395">
        <v>0</v>
      </c>
      <c r="CF72" s="395">
        <v>0</v>
      </c>
      <c r="CG72" s="396">
        <v>0</v>
      </c>
    </row>
    <row r="73" spans="1:85" ht="26.25" customHeight="1" x14ac:dyDescent="0.35">
      <c r="A73" s="531"/>
      <c r="B73" s="56" t="s">
        <v>861</v>
      </c>
      <c r="C73" s="530"/>
      <c r="D73" s="394">
        <v>0</v>
      </c>
      <c r="E73" s="394">
        <v>0</v>
      </c>
      <c r="F73" s="394">
        <v>0</v>
      </c>
      <c r="G73" s="394">
        <v>0</v>
      </c>
      <c r="H73" s="394">
        <v>0</v>
      </c>
      <c r="I73" s="394">
        <v>0</v>
      </c>
      <c r="J73" s="394">
        <v>0</v>
      </c>
      <c r="K73" s="394">
        <v>0</v>
      </c>
      <c r="L73" s="394">
        <v>0</v>
      </c>
      <c r="M73" s="394">
        <v>0</v>
      </c>
      <c r="N73" s="394">
        <v>0</v>
      </c>
      <c r="O73" s="394">
        <v>0</v>
      </c>
      <c r="P73" s="394">
        <v>0</v>
      </c>
      <c r="Q73" s="394">
        <v>0</v>
      </c>
      <c r="R73" s="394">
        <v>0</v>
      </c>
      <c r="S73" s="394">
        <v>0</v>
      </c>
      <c r="T73" s="394">
        <v>0</v>
      </c>
      <c r="U73" s="394">
        <v>0</v>
      </c>
      <c r="V73" s="394">
        <v>0</v>
      </c>
      <c r="W73" s="394">
        <v>0</v>
      </c>
      <c r="X73" s="394">
        <v>0</v>
      </c>
      <c r="Y73" s="394">
        <v>0</v>
      </c>
      <c r="Z73" s="394">
        <v>310.06479548483458</v>
      </c>
      <c r="AA73" s="394">
        <v>336.30704625378723</v>
      </c>
      <c r="AB73" s="394">
        <v>398.51023290138545</v>
      </c>
      <c r="AC73" s="394">
        <v>447.72725791164891</v>
      </c>
      <c r="AD73" s="394">
        <v>1116.2526231076351</v>
      </c>
      <c r="AE73" s="394">
        <v>1241.2137633392081</v>
      </c>
      <c r="AF73" s="394">
        <v>1176.6985853784849</v>
      </c>
      <c r="AG73" s="394">
        <v>2579.336693215273</v>
      </c>
      <c r="AH73" s="394">
        <v>2425.1181913151809</v>
      </c>
      <c r="AI73" s="394">
        <v>2392.1374387432616</v>
      </c>
      <c r="AJ73" s="394">
        <v>2703.8688307435809</v>
      </c>
      <c r="AK73" s="394">
        <v>3636.9529501011998</v>
      </c>
      <c r="AL73" s="394">
        <v>4118.9773580157116</v>
      </c>
      <c r="AM73" s="394">
        <v>4421.9360819891835</v>
      </c>
      <c r="AN73" s="394">
        <v>4644.3439969218207</v>
      </c>
      <c r="AO73" s="394">
        <v>4811.234067918188</v>
      </c>
      <c r="AP73" s="394">
        <v>5111.6089244369841</v>
      </c>
      <c r="AQ73" s="394">
        <v>5025.2525894539822</v>
      </c>
      <c r="AR73" s="394">
        <v>3775.8627429698286</v>
      </c>
      <c r="AS73" s="394">
        <v>3822.807872497518</v>
      </c>
      <c r="AT73" s="394">
        <v>0</v>
      </c>
      <c r="AU73" s="394">
        <v>0</v>
      </c>
      <c r="AV73" s="394">
        <v>0</v>
      </c>
      <c r="AW73" s="394">
        <v>0</v>
      </c>
      <c r="AX73" s="394">
        <v>0</v>
      </c>
      <c r="AY73" s="394">
        <v>0</v>
      </c>
      <c r="AZ73" s="394">
        <v>0</v>
      </c>
      <c r="BA73" s="394">
        <v>0</v>
      </c>
      <c r="BB73" s="394">
        <v>0</v>
      </c>
      <c r="BC73" s="394">
        <v>0</v>
      </c>
      <c r="BD73" s="394">
        <v>0</v>
      </c>
      <c r="BE73" s="394">
        <v>0</v>
      </c>
      <c r="BF73" s="394">
        <v>0</v>
      </c>
      <c r="BG73" s="394">
        <v>0</v>
      </c>
      <c r="BH73" s="394">
        <v>0</v>
      </c>
      <c r="BI73" s="394">
        <v>0</v>
      </c>
      <c r="BJ73" s="394">
        <v>0</v>
      </c>
      <c r="BK73" s="394">
        <v>0</v>
      </c>
      <c r="BL73" s="394">
        <v>0</v>
      </c>
      <c r="BM73" s="394">
        <v>0</v>
      </c>
      <c r="BN73" s="394">
        <v>0</v>
      </c>
      <c r="BO73" s="394">
        <v>0</v>
      </c>
      <c r="BP73" s="394">
        <v>0</v>
      </c>
      <c r="BQ73" s="394">
        <v>0</v>
      </c>
      <c r="BR73" s="394">
        <v>0</v>
      </c>
      <c r="BS73" s="394">
        <v>0</v>
      </c>
      <c r="BT73" s="394">
        <v>0</v>
      </c>
      <c r="BU73" s="394">
        <v>0</v>
      </c>
      <c r="BV73" s="394">
        <v>0</v>
      </c>
      <c r="BW73" s="394">
        <v>0</v>
      </c>
      <c r="BX73" s="395">
        <v>0</v>
      </c>
      <c r="BY73" s="395">
        <v>0</v>
      </c>
      <c r="BZ73" s="395">
        <v>0</v>
      </c>
      <c r="CA73" s="395">
        <v>0</v>
      </c>
      <c r="CB73" s="395">
        <v>0</v>
      </c>
      <c r="CC73" s="395">
        <v>0</v>
      </c>
      <c r="CD73" s="395">
        <v>0</v>
      </c>
      <c r="CE73" s="395">
        <v>0</v>
      </c>
      <c r="CF73" s="395">
        <v>0</v>
      </c>
      <c r="CG73" s="396">
        <v>0</v>
      </c>
    </row>
    <row r="74" spans="1:85" ht="26.25" customHeight="1" x14ac:dyDescent="0.35">
      <c r="A74" s="36"/>
      <c r="B74" s="36" t="s">
        <v>862</v>
      </c>
      <c r="C74" s="530"/>
      <c r="D74" s="394"/>
      <c r="E74" s="394"/>
      <c r="F74" s="394"/>
      <c r="G74" s="394"/>
      <c r="H74" s="394"/>
      <c r="I74" s="394"/>
      <c r="J74" s="394"/>
      <c r="K74" s="394"/>
      <c r="L74" s="394"/>
      <c r="M74" s="394"/>
      <c r="N74" s="394"/>
      <c r="O74" s="394"/>
      <c r="P74" s="394"/>
      <c r="Q74" s="394"/>
      <c r="R74" s="394"/>
      <c r="S74" s="394"/>
      <c r="T74" s="394"/>
      <c r="U74" s="394"/>
      <c r="V74" s="394"/>
      <c r="W74" s="394"/>
      <c r="X74" s="394"/>
      <c r="Y74" s="394"/>
      <c r="Z74" s="394"/>
      <c r="AA74" s="394"/>
      <c r="AB74" s="394"/>
      <c r="AC74" s="394"/>
      <c r="AD74" s="394"/>
      <c r="AE74" s="394"/>
      <c r="AF74" s="394"/>
      <c r="AG74" s="394"/>
      <c r="AH74" s="394"/>
      <c r="AI74" s="394"/>
      <c r="AJ74" s="394"/>
      <c r="AK74" s="394"/>
      <c r="AL74" s="394"/>
      <c r="AM74" s="394"/>
      <c r="AN74" s="394"/>
      <c r="AO74" s="394"/>
      <c r="AP74" s="394"/>
      <c r="AQ74" s="394"/>
      <c r="AR74" s="394"/>
      <c r="AS74" s="394"/>
      <c r="AT74" s="394"/>
      <c r="AU74" s="394"/>
      <c r="AV74" s="394"/>
      <c r="AW74" s="394"/>
      <c r="AX74" s="394"/>
      <c r="AY74" s="394"/>
      <c r="AZ74" s="394"/>
      <c r="BA74" s="394"/>
      <c r="BB74" s="394"/>
      <c r="BC74" s="394"/>
      <c r="BD74" s="394"/>
      <c r="BE74" s="394"/>
      <c r="BF74" s="394"/>
      <c r="BG74" s="394"/>
      <c r="BH74" s="394"/>
      <c r="BI74" s="394"/>
      <c r="BJ74" s="394"/>
      <c r="BK74" s="394"/>
      <c r="BL74" s="394"/>
      <c r="BM74" s="394"/>
      <c r="BN74" s="394"/>
      <c r="BO74" s="394"/>
      <c r="BP74" s="394"/>
      <c r="BQ74" s="394"/>
      <c r="BR74" s="394"/>
      <c r="BS74" s="394"/>
      <c r="BT74" s="394"/>
      <c r="BU74" s="394"/>
      <c r="BV74" s="394"/>
      <c r="BW74" s="394"/>
      <c r="BX74" s="395"/>
      <c r="BY74" s="395"/>
      <c r="BZ74" s="395"/>
      <c r="CA74" s="395"/>
      <c r="CB74" s="395"/>
      <c r="CC74" s="395"/>
      <c r="CD74" s="395"/>
      <c r="CE74" s="395"/>
      <c r="CF74" s="395"/>
      <c r="CG74" s="396"/>
    </row>
    <row r="75" spans="1:85" x14ac:dyDescent="0.35">
      <c r="A75" s="531"/>
      <c r="B75" s="56" t="s">
        <v>867</v>
      </c>
      <c r="C75" s="530"/>
      <c r="D75" s="394" t="s">
        <v>614</v>
      </c>
      <c r="E75" s="394" t="s">
        <v>614</v>
      </c>
      <c r="F75" s="394" t="s">
        <v>614</v>
      </c>
      <c r="G75" s="394" t="s">
        <v>614</v>
      </c>
      <c r="H75" s="394" t="s">
        <v>614</v>
      </c>
      <c r="I75" s="394" t="s">
        <v>614</v>
      </c>
      <c r="J75" s="394" t="s">
        <v>614</v>
      </c>
      <c r="K75" s="394" t="s">
        <v>614</v>
      </c>
      <c r="L75" s="394" t="s">
        <v>614</v>
      </c>
      <c r="M75" s="394" t="s">
        <v>614</v>
      </c>
      <c r="N75" s="394" t="s">
        <v>614</v>
      </c>
      <c r="O75" s="394" t="s">
        <v>614</v>
      </c>
      <c r="P75" s="394" t="s">
        <v>614</v>
      </c>
      <c r="Q75" s="394" t="s">
        <v>614</v>
      </c>
      <c r="R75" s="394" t="s">
        <v>614</v>
      </c>
      <c r="S75" s="394" t="s">
        <v>614</v>
      </c>
      <c r="T75" s="394" t="s">
        <v>614</v>
      </c>
      <c r="U75" s="394" t="s">
        <v>614</v>
      </c>
      <c r="V75" s="394" t="s">
        <v>614</v>
      </c>
      <c r="W75" s="394" t="s">
        <v>614</v>
      </c>
      <c r="X75" s="394" t="s">
        <v>614</v>
      </c>
      <c r="Y75" s="394" t="s">
        <v>614</v>
      </c>
      <c r="Z75" s="394" t="s">
        <v>614</v>
      </c>
      <c r="AA75" s="394" t="s">
        <v>614</v>
      </c>
      <c r="AB75" s="394" t="s">
        <v>614</v>
      </c>
      <c r="AC75" s="394" t="s">
        <v>614</v>
      </c>
      <c r="AD75" s="394" t="s">
        <v>614</v>
      </c>
      <c r="AE75" s="394" t="s">
        <v>614</v>
      </c>
      <c r="AF75" s="394" t="s">
        <v>614</v>
      </c>
      <c r="AG75" s="394" t="s">
        <v>614</v>
      </c>
      <c r="AH75" s="394" t="s">
        <v>614</v>
      </c>
      <c r="AI75" s="394" t="s">
        <v>614</v>
      </c>
      <c r="AJ75" s="394" t="s">
        <v>614</v>
      </c>
      <c r="AK75" s="394" t="s">
        <v>614</v>
      </c>
      <c r="AL75" s="394" t="s">
        <v>614</v>
      </c>
      <c r="AM75" s="394" t="s">
        <v>614</v>
      </c>
      <c r="AN75" s="394" t="s">
        <v>614</v>
      </c>
      <c r="AO75" s="394" t="s">
        <v>614</v>
      </c>
      <c r="AP75" s="394" t="s">
        <v>614</v>
      </c>
      <c r="AQ75" s="394" t="s">
        <v>614</v>
      </c>
      <c r="AR75" s="394" t="s">
        <v>614</v>
      </c>
      <c r="AS75" s="394" t="s">
        <v>614</v>
      </c>
      <c r="AT75" s="394" t="s">
        <v>614</v>
      </c>
      <c r="AU75" s="394">
        <v>2391.5646352484305</v>
      </c>
      <c r="AV75" s="394">
        <v>3178.9965796772744</v>
      </c>
      <c r="AW75" s="394">
        <v>3711.0516249181173</v>
      </c>
      <c r="AX75" s="394">
        <v>3927.835737646385</v>
      </c>
      <c r="AY75" s="394">
        <v>4019.3849817072287</v>
      </c>
      <c r="AZ75" s="394">
        <v>4118.5372665180848</v>
      </c>
      <c r="BA75" s="394">
        <v>4269.0203850637045</v>
      </c>
      <c r="BB75" s="394">
        <v>4296.9809468100893</v>
      </c>
      <c r="BC75" s="394">
        <v>4286.4069103186548</v>
      </c>
      <c r="BD75" s="394">
        <v>4304.4171580706879</v>
      </c>
      <c r="BE75" s="394">
        <v>4378.2523229199514</v>
      </c>
      <c r="BF75" s="394">
        <v>4678.790814190932</v>
      </c>
      <c r="BG75" s="394">
        <v>5205.0254161519651</v>
      </c>
      <c r="BH75" s="394">
        <v>5897.2281534668</v>
      </c>
      <c r="BI75" s="394">
        <v>6061.5330375348203</v>
      </c>
      <c r="BJ75" s="394">
        <v>6177.8006645094183</v>
      </c>
      <c r="BK75" s="394">
        <v>6189.6151168422275</v>
      </c>
      <c r="BL75" s="394">
        <v>6305.0924558121233</v>
      </c>
      <c r="BM75" s="394">
        <v>6905.3519102957061</v>
      </c>
      <c r="BN75" s="394">
        <v>7096.7923052159476</v>
      </c>
      <c r="BO75" s="394">
        <v>7010.2676935326417</v>
      </c>
      <c r="BP75" s="394">
        <v>6872.0334033291119</v>
      </c>
      <c r="BQ75" s="394">
        <v>0</v>
      </c>
      <c r="BR75" s="394">
        <v>0</v>
      </c>
      <c r="BS75" s="394">
        <v>0</v>
      </c>
      <c r="BT75" s="394">
        <v>0</v>
      </c>
      <c r="BU75" s="394">
        <v>0</v>
      </c>
      <c r="BV75" s="394">
        <v>0</v>
      </c>
      <c r="BW75" s="394">
        <v>0</v>
      </c>
      <c r="BX75" s="395">
        <v>0</v>
      </c>
      <c r="BY75" s="395">
        <v>0</v>
      </c>
      <c r="BZ75" s="395">
        <v>0</v>
      </c>
      <c r="CA75" s="395">
        <v>0</v>
      </c>
      <c r="CB75" s="395">
        <v>0</v>
      </c>
      <c r="CC75" s="395">
        <v>0</v>
      </c>
      <c r="CD75" s="395">
        <v>0</v>
      </c>
      <c r="CE75" s="395">
        <v>0</v>
      </c>
      <c r="CF75" s="395">
        <v>0</v>
      </c>
      <c r="CG75" s="396">
        <v>0</v>
      </c>
    </row>
    <row r="76" spans="1:85" x14ac:dyDescent="0.35">
      <c r="A76" s="531"/>
      <c r="B76" s="200" t="s">
        <v>857</v>
      </c>
      <c r="C76" s="530"/>
      <c r="D76" s="394">
        <v>0</v>
      </c>
      <c r="E76" s="394">
        <v>0</v>
      </c>
      <c r="F76" s="394">
        <v>0</v>
      </c>
      <c r="G76" s="394">
        <v>0</v>
      </c>
      <c r="H76" s="394">
        <v>0</v>
      </c>
      <c r="I76" s="394">
        <v>0</v>
      </c>
      <c r="J76" s="394">
        <v>0</v>
      </c>
      <c r="K76" s="394">
        <v>0</v>
      </c>
      <c r="L76" s="394">
        <v>0</v>
      </c>
      <c r="M76" s="394">
        <v>0</v>
      </c>
      <c r="N76" s="394">
        <v>0</v>
      </c>
      <c r="O76" s="394">
        <v>0</v>
      </c>
      <c r="P76" s="394">
        <v>0</v>
      </c>
      <c r="Q76" s="394">
        <v>0</v>
      </c>
      <c r="R76" s="394">
        <v>0</v>
      </c>
      <c r="S76" s="394">
        <v>0</v>
      </c>
      <c r="T76" s="394">
        <v>0</v>
      </c>
      <c r="U76" s="394">
        <v>0</v>
      </c>
      <c r="V76" s="394">
        <v>0</v>
      </c>
      <c r="W76" s="394">
        <v>0</v>
      </c>
      <c r="X76" s="394">
        <v>0</v>
      </c>
      <c r="Y76" s="394">
        <v>0</v>
      </c>
      <c r="Z76" s="394">
        <v>0</v>
      </c>
      <c r="AA76" s="394">
        <v>0</v>
      </c>
      <c r="AB76" s="394">
        <v>0</v>
      </c>
      <c r="AC76" s="394">
        <v>0</v>
      </c>
      <c r="AD76" s="394">
        <v>0</v>
      </c>
      <c r="AE76" s="394">
        <v>0</v>
      </c>
      <c r="AF76" s="394">
        <v>0</v>
      </c>
      <c r="AG76" s="394">
        <v>0</v>
      </c>
      <c r="AH76" s="394">
        <v>0</v>
      </c>
      <c r="AI76" s="394">
        <v>0</v>
      </c>
      <c r="AJ76" s="394">
        <v>0</v>
      </c>
      <c r="AK76" s="394">
        <v>0</v>
      </c>
      <c r="AL76" s="394">
        <v>0</v>
      </c>
      <c r="AM76" s="394">
        <v>0</v>
      </c>
      <c r="AN76" s="394">
        <v>0</v>
      </c>
      <c r="AO76" s="394">
        <v>0</v>
      </c>
      <c r="AP76" s="394">
        <v>0</v>
      </c>
      <c r="AQ76" s="394">
        <v>0</v>
      </c>
      <c r="AR76" s="394">
        <v>0</v>
      </c>
      <c r="AS76" s="394">
        <v>0</v>
      </c>
      <c r="AT76" s="394">
        <v>0</v>
      </c>
      <c r="AU76" s="394">
        <v>0</v>
      </c>
      <c r="AV76" s="394">
        <v>0</v>
      </c>
      <c r="AW76" s="394">
        <v>0</v>
      </c>
      <c r="AX76" s="394">
        <v>3417.0378055237056</v>
      </c>
      <c r="AY76" s="394">
        <v>3490.3685619864004</v>
      </c>
      <c r="AZ76" s="394">
        <v>3523.2578100008141</v>
      </c>
      <c r="BA76" s="394">
        <v>3589.3061342122901</v>
      </c>
      <c r="BB76" s="394">
        <v>3591.9354110772347</v>
      </c>
      <c r="BC76" s="394">
        <v>3571.9608718151699</v>
      </c>
      <c r="BD76" s="394">
        <v>3576.3184132442675</v>
      </c>
      <c r="BE76" s="394">
        <v>3642.4538981089554</v>
      </c>
      <c r="BF76" s="394">
        <v>3933.9126921378952</v>
      </c>
      <c r="BG76" s="394">
        <v>4435.0504306254106</v>
      </c>
      <c r="BH76" s="394">
        <v>5041.348012353139</v>
      </c>
      <c r="BI76" s="394">
        <v>5189.346972709126</v>
      </c>
      <c r="BJ76" s="394">
        <v>5308.364615662058</v>
      </c>
      <c r="BK76" s="394">
        <v>5340.6627327576125</v>
      </c>
      <c r="BL76" s="394">
        <v>5472.8850676238726</v>
      </c>
      <c r="BM76" s="394">
        <v>6021.9367282383864</v>
      </c>
      <c r="BN76" s="394">
        <v>6196.4957864785747</v>
      </c>
      <c r="BO76" s="394">
        <v>6113.1411800277601</v>
      </c>
      <c r="BP76" s="394">
        <v>5989.9518414120821</v>
      </c>
      <c r="BQ76" s="394">
        <v>0</v>
      </c>
      <c r="BR76" s="394">
        <v>0</v>
      </c>
      <c r="BS76" s="394">
        <v>0</v>
      </c>
      <c r="BT76" s="394">
        <v>0</v>
      </c>
      <c r="BU76" s="394">
        <v>0</v>
      </c>
      <c r="BV76" s="394">
        <v>0</v>
      </c>
      <c r="BW76" s="394">
        <v>0</v>
      </c>
      <c r="BX76" s="395">
        <v>0</v>
      </c>
      <c r="BY76" s="395">
        <v>0</v>
      </c>
      <c r="BZ76" s="395">
        <v>0</v>
      </c>
      <c r="CA76" s="395">
        <v>0</v>
      </c>
      <c r="CB76" s="395">
        <v>0</v>
      </c>
      <c r="CC76" s="395">
        <v>0</v>
      </c>
      <c r="CD76" s="395">
        <v>0</v>
      </c>
      <c r="CE76" s="395">
        <v>0</v>
      </c>
      <c r="CF76" s="395">
        <v>0</v>
      </c>
      <c r="CG76" s="396">
        <v>0</v>
      </c>
    </row>
    <row r="77" spans="1:85" x14ac:dyDescent="0.35">
      <c r="A77" s="531"/>
      <c r="B77" s="200" t="s">
        <v>858</v>
      </c>
      <c r="C77" s="530"/>
      <c r="D77" s="394">
        <v>0</v>
      </c>
      <c r="E77" s="394">
        <v>0</v>
      </c>
      <c r="F77" s="394">
        <v>0</v>
      </c>
      <c r="G77" s="394">
        <v>0</v>
      </c>
      <c r="H77" s="394">
        <v>0</v>
      </c>
      <c r="I77" s="394">
        <v>0</v>
      </c>
      <c r="J77" s="394">
        <v>0</v>
      </c>
      <c r="K77" s="394">
        <v>0</v>
      </c>
      <c r="L77" s="394">
        <v>0</v>
      </c>
      <c r="M77" s="394">
        <v>0</v>
      </c>
      <c r="N77" s="394">
        <v>0</v>
      </c>
      <c r="O77" s="394">
        <v>0</v>
      </c>
      <c r="P77" s="394">
        <v>0</v>
      </c>
      <c r="Q77" s="394">
        <v>0</v>
      </c>
      <c r="R77" s="394">
        <v>0</v>
      </c>
      <c r="S77" s="394">
        <v>0</v>
      </c>
      <c r="T77" s="394">
        <v>0</v>
      </c>
      <c r="U77" s="394">
        <v>0</v>
      </c>
      <c r="V77" s="394">
        <v>0</v>
      </c>
      <c r="W77" s="394">
        <v>0</v>
      </c>
      <c r="X77" s="394">
        <v>0</v>
      </c>
      <c r="Y77" s="394">
        <v>0</v>
      </c>
      <c r="Z77" s="394">
        <v>0</v>
      </c>
      <c r="AA77" s="394">
        <v>0</v>
      </c>
      <c r="AB77" s="394">
        <v>0</v>
      </c>
      <c r="AC77" s="394">
        <v>0</v>
      </c>
      <c r="AD77" s="394">
        <v>0</v>
      </c>
      <c r="AE77" s="394">
        <v>0</v>
      </c>
      <c r="AF77" s="394">
        <v>0</v>
      </c>
      <c r="AG77" s="394">
        <v>0</v>
      </c>
      <c r="AH77" s="394">
        <v>0</v>
      </c>
      <c r="AI77" s="394">
        <v>0</v>
      </c>
      <c r="AJ77" s="394">
        <v>0</v>
      </c>
      <c r="AK77" s="394">
        <v>0</v>
      </c>
      <c r="AL77" s="394">
        <v>0</v>
      </c>
      <c r="AM77" s="394">
        <v>0</v>
      </c>
      <c r="AN77" s="394">
        <v>0</v>
      </c>
      <c r="AO77" s="394">
        <v>0</v>
      </c>
      <c r="AP77" s="394">
        <v>0</v>
      </c>
      <c r="AQ77" s="394">
        <v>0</v>
      </c>
      <c r="AR77" s="394">
        <v>0</v>
      </c>
      <c r="AS77" s="394">
        <v>0</v>
      </c>
      <c r="AT77" s="394">
        <v>0</v>
      </c>
      <c r="AU77" s="394">
        <v>0</v>
      </c>
      <c r="AV77" s="394">
        <v>0</v>
      </c>
      <c r="AW77" s="394">
        <v>0</v>
      </c>
      <c r="AX77" s="394">
        <v>122.10616927850438</v>
      </c>
      <c r="AY77" s="394">
        <v>134.64689741744496</v>
      </c>
      <c r="AZ77" s="394">
        <v>155.5246888930912</v>
      </c>
      <c r="BA77" s="394">
        <v>165.16366386003097</v>
      </c>
      <c r="BB77" s="394">
        <v>179.00226746369196</v>
      </c>
      <c r="BC77" s="394">
        <v>187.24436483704906</v>
      </c>
      <c r="BD77" s="394">
        <v>203.45860958337997</v>
      </c>
      <c r="BE77" s="394">
        <v>208.58856060813872</v>
      </c>
      <c r="BF77" s="394">
        <v>216.15548775807275</v>
      </c>
      <c r="BG77" s="394">
        <v>228.80058757615703</v>
      </c>
      <c r="BH77" s="394">
        <v>265.93081049012545</v>
      </c>
      <c r="BI77" s="394">
        <v>283.27125188256429</v>
      </c>
      <c r="BJ77" s="394">
        <v>288.15549818773036</v>
      </c>
      <c r="BK77" s="394">
        <v>290.37027221823229</v>
      </c>
      <c r="BL77" s="394">
        <v>297.79940294133428</v>
      </c>
      <c r="BM77" s="394">
        <v>328.54056817163377</v>
      </c>
      <c r="BN77" s="394">
        <v>344.12446406677157</v>
      </c>
      <c r="BO77" s="394">
        <v>351.64322431540165</v>
      </c>
      <c r="BP77" s="394">
        <v>352.37009165034152</v>
      </c>
      <c r="BQ77" s="394">
        <v>0</v>
      </c>
      <c r="BR77" s="394">
        <v>0</v>
      </c>
      <c r="BS77" s="394">
        <v>0</v>
      </c>
      <c r="BT77" s="394">
        <v>0</v>
      </c>
      <c r="BU77" s="394">
        <v>0</v>
      </c>
      <c r="BV77" s="394">
        <v>0</v>
      </c>
      <c r="BW77" s="394">
        <v>0</v>
      </c>
      <c r="BX77" s="395">
        <v>0</v>
      </c>
      <c r="BY77" s="395">
        <v>0</v>
      </c>
      <c r="BZ77" s="395">
        <v>0</v>
      </c>
      <c r="CA77" s="395">
        <v>0</v>
      </c>
      <c r="CB77" s="395">
        <v>0</v>
      </c>
      <c r="CC77" s="395">
        <v>0</v>
      </c>
      <c r="CD77" s="395">
        <v>0</v>
      </c>
      <c r="CE77" s="395">
        <v>0</v>
      </c>
      <c r="CF77" s="395">
        <v>0</v>
      </c>
      <c r="CG77" s="396">
        <v>0</v>
      </c>
    </row>
    <row r="78" spans="1:85" x14ac:dyDescent="0.35">
      <c r="A78" s="531"/>
      <c r="B78" s="200" t="s">
        <v>859</v>
      </c>
      <c r="C78" s="530"/>
      <c r="D78" s="394">
        <v>0</v>
      </c>
      <c r="E78" s="394">
        <v>0</v>
      </c>
      <c r="F78" s="394">
        <v>0</v>
      </c>
      <c r="G78" s="394">
        <v>0</v>
      </c>
      <c r="H78" s="394">
        <v>0</v>
      </c>
      <c r="I78" s="394">
        <v>0</v>
      </c>
      <c r="J78" s="394">
        <v>0</v>
      </c>
      <c r="K78" s="394">
        <v>0</v>
      </c>
      <c r="L78" s="394">
        <v>0</v>
      </c>
      <c r="M78" s="394">
        <v>0</v>
      </c>
      <c r="N78" s="394">
        <v>0</v>
      </c>
      <c r="O78" s="394">
        <v>0</v>
      </c>
      <c r="P78" s="394">
        <v>0</v>
      </c>
      <c r="Q78" s="394">
        <v>0</v>
      </c>
      <c r="R78" s="394">
        <v>0</v>
      </c>
      <c r="S78" s="394">
        <v>0</v>
      </c>
      <c r="T78" s="394">
        <v>0</v>
      </c>
      <c r="U78" s="394">
        <v>0</v>
      </c>
      <c r="V78" s="394">
        <v>0</v>
      </c>
      <c r="W78" s="394">
        <v>0</v>
      </c>
      <c r="X78" s="394">
        <v>0</v>
      </c>
      <c r="Y78" s="394">
        <v>0</v>
      </c>
      <c r="Z78" s="394">
        <v>0</v>
      </c>
      <c r="AA78" s="394">
        <v>0</v>
      </c>
      <c r="AB78" s="394">
        <v>0</v>
      </c>
      <c r="AC78" s="394">
        <v>0</v>
      </c>
      <c r="AD78" s="394">
        <v>0</v>
      </c>
      <c r="AE78" s="394">
        <v>0</v>
      </c>
      <c r="AF78" s="394">
        <v>0</v>
      </c>
      <c r="AG78" s="394">
        <v>0</v>
      </c>
      <c r="AH78" s="394">
        <v>0</v>
      </c>
      <c r="AI78" s="394">
        <v>0</v>
      </c>
      <c r="AJ78" s="394">
        <v>0</v>
      </c>
      <c r="AK78" s="394">
        <v>0</v>
      </c>
      <c r="AL78" s="394">
        <v>0</v>
      </c>
      <c r="AM78" s="394">
        <v>0</v>
      </c>
      <c r="AN78" s="394">
        <v>0</v>
      </c>
      <c r="AO78" s="394">
        <v>0</v>
      </c>
      <c r="AP78" s="394">
        <v>0</v>
      </c>
      <c r="AQ78" s="394">
        <v>0</v>
      </c>
      <c r="AR78" s="394">
        <v>0</v>
      </c>
      <c r="AS78" s="394">
        <v>0</v>
      </c>
      <c r="AT78" s="394">
        <v>0</v>
      </c>
      <c r="AU78" s="394">
        <v>0</v>
      </c>
      <c r="AV78" s="394">
        <v>0</v>
      </c>
      <c r="AW78" s="394">
        <v>0</v>
      </c>
      <c r="AX78" s="394">
        <v>388.691762844175</v>
      </c>
      <c r="AY78" s="394">
        <v>394.36952230338306</v>
      </c>
      <c r="AZ78" s="394">
        <v>439.75397096843369</v>
      </c>
      <c r="BA78" s="394">
        <v>514.55018920870793</v>
      </c>
      <c r="BB78" s="394">
        <v>526.74900554678413</v>
      </c>
      <c r="BC78" s="394">
        <v>526.23367107696538</v>
      </c>
      <c r="BD78" s="394">
        <v>524.64013524304175</v>
      </c>
      <c r="BE78" s="394">
        <v>527.20986420285715</v>
      </c>
      <c r="BF78" s="394">
        <v>528.72263429496411</v>
      </c>
      <c r="BG78" s="394">
        <v>541.17439795039547</v>
      </c>
      <c r="BH78" s="394">
        <v>589.94933062353596</v>
      </c>
      <c r="BI78" s="394">
        <v>588.91481294312973</v>
      </c>
      <c r="BJ78" s="394">
        <v>581.28055065962906</v>
      </c>
      <c r="BK78" s="394">
        <v>558.58211186638221</v>
      </c>
      <c r="BL78" s="394">
        <v>534.4079852469149</v>
      </c>
      <c r="BM78" s="394">
        <v>554.87461388568579</v>
      </c>
      <c r="BN78" s="394">
        <v>556.17205467060285</v>
      </c>
      <c r="BO78" s="394">
        <v>545.4832891894788</v>
      </c>
      <c r="BP78" s="394">
        <v>529.71147026668825</v>
      </c>
      <c r="BQ78" s="394">
        <v>0</v>
      </c>
      <c r="BR78" s="394">
        <v>0</v>
      </c>
      <c r="BS78" s="394">
        <v>0</v>
      </c>
      <c r="BT78" s="394">
        <v>0</v>
      </c>
      <c r="BU78" s="394">
        <v>0</v>
      </c>
      <c r="BV78" s="394">
        <v>0</v>
      </c>
      <c r="BW78" s="394">
        <v>0</v>
      </c>
      <c r="BX78" s="395">
        <v>0</v>
      </c>
      <c r="BY78" s="395">
        <v>0</v>
      </c>
      <c r="BZ78" s="395">
        <v>0</v>
      </c>
      <c r="CA78" s="395">
        <v>0</v>
      </c>
      <c r="CB78" s="395">
        <v>0</v>
      </c>
      <c r="CC78" s="395">
        <v>0</v>
      </c>
      <c r="CD78" s="395">
        <v>0</v>
      </c>
      <c r="CE78" s="395">
        <v>0</v>
      </c>
      <c r="CF78" s="395">
        <v>0</v>
      </c>
      <c r="CG78" s="396">
        <v>0</v>
      </c>
    </row>
    <row r="79" spans="1:85" s="366" customFormat="1" ht="26.25" customHeight="1" thickBot="1" x14ac:dyDescent="0.3">
      <c r="A79" s="532"/>
      <c r="B79" s="533" t="s">
        <v>864</v>
      </c>
      <c r="C79" s="534"/>
      <c r="D79" s="401" t="s">
        <v>614</v>
      </c>
      <c r="E79" s="401" t="s">
        <v>614</v>
      </c>
      <c r="F79" s="401" t="s">
        <v>614</v>
      </c>
      <c r="G79" s="401" t="s">
        <v>614</v>
      </c>
      <c r="H79" s="401" t="s">
        <v>614</v>
      </c>
      <c r="I79" s="401" t="s">
        <v>614</v>
      </c>
      <c r="J79" s="401" t="s">
        <v>614</v>
      </c>
      <c r="K79" s="401" t="s">
        <v>614</v>
      </c>
      <c r="L79" s="401" t="s">
        <v>614</v>
      </c>
      <c r="M79" s="401" t="s">
        <v>614</v>
      </c>
      <c r="N79" s="401" t="s">
        <v>614</v>
      </c>
      <c r="O79" s="401" t="s">
        <v>614</v>
      </c>
      <c r="P79" s="401" t="s">
        <v>614</v>
      </c>
      <c r="Q79" s="401" t="s">
        <v>614</v>
      </c>
      <c r="R79" s="401" t="s">
        <v>614</v>
      </c>
      <c r="S79" s="401" t="s">
        <v>614</v>
      </c>
      <c r="T79" s="401" t="s">
        <v>614</v>
      </c>
      <c r="U79" s="401" t="s">
        <v>614</v>
      </c>
      <c r="V79" s="401" t="s">
        <v>614</v>
      </c>
      <c r="W79" s="401" t="s">
        <v>614</v>
      </c>
      <c r="X79" s="401" t="s">
        <v>614</v>
      </c>
      <c r="Y79" s="401" t="s">
        <v>614</v>
      </c>
      <c r="Z79" s="401" t="s">
        <v>614</v>
      </c>
      <c r="AA79" s="401" t="s">
        <v>614</v>
      </c>
      <c r="AB79" s="401" t="s">
        <v>614</v>
      </c>
      <c r="AC79" s="401" t="s">
        <v>614</v>
      </c>
      <c r="AD79" s="401" t="s">
        <v>614</v>
      </c>
      <c r="AE79" s="401" t="s">
        <v>614</v>
      </c>
      <c r="AF79" s="401" t="s">
        <v>614</v>
      </c>
      <c r="AG79" s="401" t="s">
        <v>614</v>
      </c>
      <c r="AH79" s="401" t="s">
        <v>614</v>
      </c>
      <c r="AI79" s="401" t="s">
        <v>614</v>
      </c>
      <c r="AJ79" s="401" t="s">
        <v>614</v>
      </c>
      <c r="AK79" s="401" t="s">
        <v>614</v>
      </c>
      <c r="AL79" s="401" t="s">
        <v>614</v>
      </c>
      <c r="AM79" s="401" t="s">
        <v>614</v>
      </c>
      <c r="AN79" s="401" t="s">
        <v>614</v>
      </c>
      <c r="AO79" s="401" t="s">
        <v>614</v>
      </c>
      <c r="AP79" s="401" t="s">
        <v>614</v>
      </c>
      <c r="AQ79" s="401" t="s">
        <v>614</v>
      </c>
      <c r="AR79" s="401" t="s">
        <v>614</v>
      </c>
      <c r="AS79" s="401" t="s">
        <v>614</v>
      </c>
      <c r="AT79" s="401" t="s">
        <v>614</v>
      </c>
      <c r="AU79" s="401">
        <v>735.21016846002635</v>
      </c>
      <c r="AV79" s="401">
        <v>488.82435750325897</v>
      </c>
      <c r="AW79" s="401">
        <v>376.18413074409256</v>
      </c>
      <c r="AX79" s="401">
        <v>377.45532412680387</v>
      </c>
      <c r="AY79" s="401">
        <v>377.62853945945722</v>
      </c>
      <c r="AZ79" s="401">
        <v>371.12653207898495</v>
      </c>
      <c r="BA79" s="401">
        <v>384.43183937289638</v>
      </c>
      <c r="BB79" s="401">
        <v>403.74660628714736</v>
      </c>
      <c r="BC79" s="401">
        <v>463.7209688920783</v>
      </c>
      <c r="BD79" s="401">
        <v>518.59527261461471</v>
      </c>
      <c r="BE79" s="401">
        <v>567.09589407355043</v>
      </c>
      <c r="BF79" s="401">
        <v>424.87010892139335</v>
      </c>
      <c r="BG79" s="401">
        <v>476.41860768683523</v>
      </c>
      <c r="BH79" s="401">
        <v>184.77834366032747</v>
      </c>
      <c r="BI79" s="401">
        <v>220.1486550593406</v>
      </c>
      <c r="BJ79" s="401">
        <v>209.89452675303542</v>
      </c>
      <c r="BK79" s="401">
        <v>182.42870221402447</v>
      </c>
      <c r="BL79" s="401">
        <v>161.83871463307909</v>
      </c>
      <c r="BM79" s="401">
        <v>173.74995948437615</v>
      </c>
      <c r="BN79" s="401">
        <v>186.65509384938323</v>
      </c>
      <c r="BO79" s="401">
        <v>137.35424906483388</v>
      </c>
      <c r="BP79" s="401">
        <v>136.86078421692699</v>
      </c>
      <c r="BQ79" s="401">
        <v>0</v>
      </c>
      <c r="BR79" s="401">
        <v>0</v>
      </c>
      <c r="BS79" s="401">
        <v>0</v>
      </c>
      <c r="BT79" s="401">
        <v>0</v>
      </c>
      <c r="BU79" s="401">
        <v>0</v>
      </c>
      <c r="BV79" s="401">
        <v>0</v>
      </c>
      <c r="BW79" s="401">
        <v>0</v>
      </c>
      <c r="BX79" s="401">
        <v>0</v>
      </c>
      <c r="BY79" s="401">
        <v>0</v>
      </c>
      <c r="BZ79" s="401">
        <v>0</v>
      </c>
      <c r="CA79" s="401">
        <v>0</v>
      </c>
      <c r="CB79" s="401">
        <v>0</v>
      </c>
      <c r="CC79" s="401">
        <v>0</v>
      </c>
      <c r="CD79" s="401">
        <v>0</v>
      </c>
      <c r="CE79" s="401">
        <v>0</v>
      </c>
      <c r="CF79" s="401">
        <v>0</v>
      </c>
      <c r="CG79" s="402">
        <v>0</v>
      </c>
    </row>
    <row r="80" spans="1:85" ht="41.25" customHeight="1" x14ac:dyDescent="0.35">
      <c r="A80" s="421"/>
      <c r="B80" s="536" t="s">
        <v>868</v>
      </c>
      <c r="C80" s="407"/>
      <c r="D80" s="408" t="s">
        <v>673</v>
      </c>
      <c r="E80" s="408" t="s">
        <v>674</v>
      </c>
      <c r="F80" s="408" t="s">
        <v>675</v>
      </c>
      <c r="G80" s="408" t="s">
        <v>676</v>
      </c>
      <c r="H80" s="408" t="s">
        <v>677</v>
      </c>
      <c r="I80" s="408" t="s">
        <v>678</v>
      </c>
      <c r="J80" s="408" t="s">
        <v>679</v>
      </c>
      <c r="K80" s="408" t="s">
        <v>680</v>
      </c>
      <c r="L80" s="408" t="s">
        <v>681</v>
      </c>
      <c r="M80" s="408" t="s">
        <v>682</v>
      </c>
      <c r="N80" s="408" t="s">
        <v>683</v>
      </c>
      <c r="O80" s="408" t="s">
        <v>684</v>
      </c>
      <c r="P80" s="408" t="s">
        <v>685</v>
      </c>
      <c r="Q80" s="408" t="s">
        <v>686</v>
      </c>
      <c r="R80" s="408" t="s">
        <v>687</v>
      </c>
      <c r="S80" s="408" t="s">
        <v>688</v>
      </c>
      <c r="T80" s="408" t="s">
        <v>689</v>
      </c>
      <c r="U80" s="408" t="s">
        <v>690</v>
      </c>
      <c r="V80" s="408" t="s">
        <v>691</v>
      </c>
      <c r="W80" s="408" t="s">
        <v>692</v>
      </c>
      <c r="X80" s="408" t="s">
        <v>693</v>
      </c>
      <c r="Y80" s="408" t="s">
        <v>694</v>
      </c>
      <c r="Z80" s="408" t="s">
        <v>695</v>
      </c>
      <c r="AA80" s="408" t="s">
        <v>696</v>
      </c>
      <c r="AB80" s="408" t="s">
        <v>697</v>
      </c>
      <c r="AC80" s="408" t="s">
        <v>698</v>
      </c>
      <c r="AD80" s="408" t="s">
        <v>699</v>
      </c>
      <c r="AE80" s="408" t="s">
        <v>700</v>
      </c>
      <c r="AF80" s="408" t="s">
        <v>701</v>
      </c>
      <c r="AG80" s="408" t="s">
        <v>702</v>
      </c>
      <c r="AH80" s="408" t="s">
        <v>703</v>
      </c>
      <c r="AI80" s="408" t="s">
        <v>704</v>
      </c>
      <c r="AJ80" s="408" t="s">
        <v>705</v>
      </c>
      <c r="AK80" s="408" t="s">
        <v>706</v>
      </c>
      <c r="AL80" s="408" t="s">
        <v>707</v>
      </c>
      <c r="AM80" s="408" t="s">
        <v>708</v>
      </c>
      <c r="AN80" s="408" t="s">
        <v>709</v>
      </c>
      <c r="AO80" s="408" t="s">
        <v>710</v>
      </c>
      <c r="AP80" s="408" t="s">
        <v>711</v>
      </c>
      <c r="AQ80" s="408" t="s">
        <v>712</v>
      </c>
      <c r="AR80" s="408" t="s">
        <v>713</v>
      </c>
      <c r="AS80" s="408" t="s">
        <v>714</v>
      </c>
      <c r="AT80" s="408" t="s">
        <v>715</v>
      </c>
      <c r="AU80" s="408" t="s">
        <v>716</v>
      </c>
      <c r="AV80" s="408" t="s">
        <v>717</v>
      </c>
      <c r="AW80" s="408" t="s">
        <v>718</v>
      </c>
      <c r="AX80" s="408" t="s">
        <v>719</v>
      </c>
      <c r="AY80" s="408" t="s">
        <v>720</v>
      </c>
      <c r="AZ80" s="408" t="s">
        <v>721</v>
      </c>
      <c r="BA80" s="408" t="s">
        <v>722</v>
      </c>
      <c r="BB80" s="408" t="s">
        <v>723</v>
      </c>
      <c r="BC80" s="408" t="s">
        <v>724</v>
      </c>
      <c r="BD80" s="408" t="s">
        <v>725</v>
      </c>
      <c r="BE80" s="408" t="s">
        <v>726</v>
      </c>
      <c r="BF80" s="408" t="s">
        <v>727</v>
      </c>
      <c r="BG80" s="408" t="s">
        <v>728</v>
      </c>
      <c r="BH80" s="408" t="s">
        <v>729</v>
      </c>
      <c r="BI80" s="408" t="s">
        <v>730</v>
      </c>
      <c r="BJ80" s="408" t="s">
        <v>731</v>
      </c>
      <c r="BK80" s="408" t="s">
        <v>732</v>
      </c>
      <c r="BL80" s="408" t="s">
        <v>733</v>
      </c>
      <c r="BM80" s="408" t="s">
        <v>734</v>
      </c>
      <c r="BN80" s="408" t="s">
        <v>735</v>
      </c>
      <c r="BO80" s="408" t="s">
        <v>736</v>
      </c>
      <c r="BP80" s="408" t="s">
        <v>737</v>
      </c>
      <c r="BQ80" s="408" t="s">
        <v>738</v>
      </c>
      <c r="BR80" s="408" t="s">
        <v>739</v>
      </c>
      <c r="BS80" s="408" t="s">
        <v>740</v>
      </c>
      <c r="BT80" s="408" t="s">
        <v>741</v>
      </c>
      <c r="BU80" s="408" t="s">
        <v>742</v>
      </c>
      <c r="BV80" s="408" t="s">
        <v>743</v>
      </c>
      <c r="BW80" s="408" t="s">
        <v>744</v>
      </c>
      <c r="BX80" s="408" t="s">
        <v>745</v>
      </c>
      <c r="BY80" s="408" t="s">
        <v>746</v>
      </c>
      <c r="BZ80" s="408" t="s">
        <v>747</v>
      </c>
      <c r="CA80" s="408" t="s">
        <v>748</v>
      </c>
      <c r="CB80" s="408" t="s">
        <v>749</v>
      </c>
      <c r="CC80" s="408" t="s">
        <v>750</v>
      </c>
      <c r="CD80" s="408" t="s">
        <v>751</v>
      </c>
      <c r="CE80" s="408" t="s">
        <v>752</v>
      </c>
      <c r="CF80" s="408" t="s">
        <v>753</v>
      </c>
      <c r="CG80" s="409" t="s">
        <v>754</v>
      </c>
    </row>
    <row r="81" spans="1:85" s="246" customFormat="1" ht="26.25" customHeight="1" x14ac:dyDescent="0.35">
      <c r="A81" s="535"/>
      <c r="B81" s="63" t="s">
        <v>276</v>
      </c>
      <c r="C81" s="399"/>
      <c r="D81" s="390">
        <v>0</v>
      </c>
      <c r="E81" s="390">
        <v>0</v>
      </c>
      <c r="F81" s="390">
        <v>0</v>
      </c>
      <c r="G81" s="390">
        <v>0</v>
      </c>
      <c r="H81" s="390">
        <v>0</v>
      </c>
      <c r="I81" s="390">
        <v>0</v>
      </c>
      <c r="J81" s="390">
        <v>0</v>
      </c>
      <c r="K81" s="390">
        <v>0</v>
      </c>
      <c r="L81" s="390">
        <v>0</v>
      </c>
      <c r="M81" s="390">
        <v>0</v>
      </c>
      <c r="N81" s="390">
        <v>0</v>
      </c>
      <c r="O81" s="390">
        <v>0</v>
      </c>
      <c r="P81" s="390">
        <v>0</v>
      </c>
      <c r="Q81" s="390">
        <v>0</v>
      </c>
      <c r="R81" s="390">
        <v>0</v>
      </c>
      <c r="S81" s="390">
        <v>0</v>
      </c>
      <c r="T81" s="390">
        <v>0</v>
      </c>
      <c r="U81" s="390">
        <v>0</v>
      </c>
      <c r="V81" s="390">
        <v>0</v>
      </c>
      <c r="W81" s="390">
        <v>0</v>
      </c>
      <c r="X81" s="390">
        <v>0</v>
      </c>
      <c r="Y81" s="390">
        <v>0</v>
      </c>
      <c r="Z81" s="390">
        <v>0</v>
      </c>
      <c r="AA81" s="390">
        <v>0</v>
      </c>
      <c r="AB81" s="390">
        <v>0</v>
      </c>
      <c r="AC81" s="390">
        <v>0</v>
      </c>
      <c r="AD81" s="390">
        <v>0</v>
      </c>
      <c r="AE81" s="390">
        <v>0</v>
      </c>
      <c r="AF81" s="390">
        <v>0</v>
      </c>
      <c r="AG81" s="390">
        <v>0</v>
      </c>
      <c r="AH81" s="390">
        <v>5460</v>
      </c>
      <c r="AI81" s="390">
        <v>5396</v>
      </c>
      <c r="AJ81" s="390">
        <v>5800</v>
      </c>
      <c r="AK81" s="390">
        <v>6555</v>
      </c>
      <c r="AL81" s="390">
        <v>6950</v>
      </c>
      <c r="AM81" s="390">
        <v>7020</v>
      </c>
      <c r="AN81" s="390">
        <v>7230</v>
      </c>
      <c r="AO81" s="390">
        <v>7020</v>
      </c>
      <c r="AP81" s="390">
        <v>7050</v>
      </c>
      <c r="AQ81" s="390">
        <v>6875</v>
      </c>
      <c r="AR81" s="390">
        <v>5143</v>
      </c>
      <c r="AS81" s="390">
        <v>5201</v>
      </c>
      <c r="AT81" s="390">
        <v>6726</v>
      </c>
      <c r="AU81" s="390">
        <v>6367</v>
      </c>
      <c r="AV81" s="390">
        <v>6704</v>
      </c>
      <c r="AW81" s="390">
        <v>5466</v>
      </c>
      <c r="AX81" s="390">
        <v>5615</v>
      </c>
      <c r="AY81" s="390">
        <v>5690</v>
      </c>
      <c r="AZ81" s="390">
        <v>5618</v>
      </c>
      <c r="BA81" s="390">
        <v>5479</v>
      </c>
      <c r="BB81" s="390">
        <v>5306</v>
      </c>
      <c r="BC81" s="390">
        <v>5051</v>
      </c>
      <c r="BD81" s="390">
        <v>4761</v>
      </c>
      <c r="BE81" s="390">
        <v>4664</v>
      </c>
      <c r="BF81" s="390">
        <v>4625</v>
      </c>
      <c r="BG81" s="390">
        <v>4693</v>
      </c>
      <c r="BH81" s="390">
        <v>4915</v>
      </c>
      <c r="BI81" s="390">
        <v>5029</v>
      </c>
      <c r="BJ81" s="390">
        <v>5080</v>
      </c>
      <c r="BK81" s="390">
        <v>5068</v>
      </c>
      <c r="BL81" s="390">
        <v>5158</v>
      </c>
      <c r="BM81" s="390">
        <v>5571</v>
      </c>
      <c r="BN81" s="390">
        <v>5805</v>
      </c>
      <c r="BO81" s="390">
        <v>5874</v>
      </c>
      <c r="BP81" s="390">
        <v>5911</v>
      </c>
      <c r="BQ81" s="390">
        <v>0</v>
      </c>
      <c r="BR81" s="390">
        <v>0</v>
      </c>
      <c r="BS81" s="390">
        <v>0</v>
      </c>
      <c r="BT81" s="390">
        <v>0</v>
      </c>
      <c r="BU81" s="390">
        <v>0</v>
      </c>
      <c r="BV81" s="390">
        <v>0</v>
      </c>
      <c r="BW81" s="390">
        <v>0</v>
      </c>
      <c r="BX81" s="391">
        <v>0</v>
      </c>
      <c r="BY81" s="391">
        <v>0</v>
      </c>
      <c r="BZ81" s="391">
        <v>0</v>
      </c>
      <c r="CA81" s="391">
        <v>0</v>
      </c>
      <c r="CB81" s="391">
        <v>0</v>
      </c>
      <c r="CC81" s="391">
        <v>0</v>
      </c>
      <c r="CD81" s="391">
        <v>0</v>
      </c>
      <c r="CE81" s="391">
        <v>0</v>
      </c>
      <c r="CF81" s="391">
        <v>0</v>
      </c>
      <c r="CG81" s="398">
        <v>0</v>
      </c>
    </row>
    <row r="82" spans="1:85" ht="26.25" customHeight="1" x14ac:dyDescent="0.35">
      <c r="A82" s="58"/>
      <c r="B82" s="36" t="s">
        <v>839</v>
      </c>
      <c r="BX82" s="196"/>
      <c r="BY82" s="196"/>
      <c r="BZ82" s="196"/>
      <c r="CA82" s="196"/>
      <c r="CB82" s="196"/>
      <c r="CC82" s="196"/>
      <c r="CD82" s="196"/>
      <c r="CE82" s="196"/>
      <c r="CF82" s="196"/>
      <c r="CG82" s="220"/>
    </row>
    <row r="83" spans="1:85" x14ac:dyDescent="0.35">
      <c r="A83" s="531"/>
      <c r="B83" s="56" t="s">
        <v>840</v>
      </c>
      <c r="D83" s="394"/>
      <c r="E83" s="394"/>
      <c r="F83" s="394"/>
      <c r="G83" s="394"/>
      <c r="H83" s="394"/>
      <c r="I83" s="394"/>
      <c r="J83" s="394"/>
      <c r="K83" s="394"/>
      <c r="L83" s="394"/>
      <c r="M83" s="394"/>
      <c r="N83" s="394"/>
      <c r="O83" s="394"/>
      <c r="P83" s="394"/>
      <c r="Q83" s="394"/>
      <c r="R83" s="394"/>
      <c r="S83" s="394"/>
      <c r="T83" s="394"/>
      <c r="U83" s="394"/>
      <c r="V83" s="394"/>
      <c r="W83" s="394"/>
      <c r="X83" s="394"/>
      <c r="Y83" s="394"/>
      <c r="Z83" s="394"/>
      <c r="AA83" s="394"/>
      <c r="AB83" s="394"/>
      <c r="AC83" s="394"/>
      <c r="AD83" s="394"/>
      <c r="AE83" s="394"/>
      <c r="AF83" s="394"/>
      <c r="AG83" s="394"/>
      <c r="AH83" s="394"/>
      <c r="AI83" s="394"/>
      <c r="AJ83" s="394"/>
      <c r="AK83" s="394"/>
      <c r="AL83" s="394"/>
      <c r="AM83" s="394"/>
      <c r="AN83" s="394"/>
      <c r="AO83" s="394"/>
      <c r="AP83" s="394"/>
      <c r="AQ83" s="394"/>
      <c r="AR83" s="394"/>
      <c r="AS83" s="394"/>
      <c r="AT83" s="394"/>
      <c r="AU83" s="394"/>
      <c r="AV83" s="394"/>
      <c r="AW83" s="394"/>
      <c r="AX83" s="394"/>
      <c r="AY83" s="394"/>
      <c r="AZ83" s="394"/>
      <c r="BA83" s="394"/>
      <c r="BB83" s="394"/>
      <c r="BC83" s="394"/>
      <c r="BD83" s="394"/>
      <c r="BE83" s="394"/>
      <c r="BF83" s="394"/>
      <c r="BG83" s="394"/>
      <c r="BH83" s="394"/>
      <c r="BI83" s="394"/>
      <c r="BJ83" s="394"/>
      <c r="BK83" s="394"/>
      <c r="BL83" s="394">
        <v>368</v>
      </c>
      <c r="BM83" s="394">
        <v>597</v>
      </c>
      <c r="BN83" s="394">
        <v>647</v>
      </c>
      <c r="BO83" s="394">
        <v>691</v>
      </c>
      <c r="BP83" s="394">
        <v>733</v>
      </c>
      <c r="BQ83" s="394">
        <v>0</v>
      </c>
      <c r="BR83" s="394">
        <v>0</v>
      </c>
      <c r="BS83" s="394">
        <v>0</v>
      </c>
      <c r="BT83" s="394">
        <v>0</v>
      </c>
      <c r="BU83" s="394">
        <v>0</v>
      </c>
      <c r="BV83" s="394">
        <v>0</v>
      </c>
      <c r="BW83" s="394">
        <v>0</v>
      </c>
      <c r="BX83" s="395">
        <v>0</v>
      </c>
      <c r="BY83" s="395">
        <v>0</v>
      </c>
      <c r="BZ83" s="395">
        <v>0</v>
      </c>
      <c r="CA83" s="395">
        <v>0</v>
      </c>
      <c r="CB83" s="395">
        <v>0</v>
      </c>
      <c r="CC83" s="395">
        <v>0</v>
      </c>
      <c r="CD83" s="395">
        <v>0</v>
      </c>
      <c r="CE83" s="395">
        <v>0</v>
      </c>
      <c r="CF83" s="395">
        <v>0</v>
      </c>
      <c r="CG83" s="396">
        <v>0</v>
      </c>
    </row>
    <row r="84" spans="1:85" x14ac:dyDescent="0.35">
      <c r="A84" s="531"/>
      <c r="B84" s="56" t="s">
        <v>841</v>
      </c>
      <c r="D84" s="394"/>
      <c r="E84" s="394"/>
      <c r="F84" s="394"/>
      <c r="G84" s="394"/>
      <c r="H84" s="394"/>
      <c r="I84" s="394"/>
      <c r="J84" s="394"/>
      <c r="K84" s="394"/>
      <c r="L84" s="394"/>
      <c r="M84" s="394"/>
      <c r="N84" s="394"/>
      <c r="O84" s="394"/>
      <c r="P84" s="394"/>
      <c r="Q84" s="394"/>
      <c r="R84" s="394"/>
      <c r="S84" s="394"/>
      <c r="T84" s="394"/>
      <c r="U84" s="394"/>
      <c r="V84" s="394"/>
      <c r="W84" s="394"/>
      <c r="X84" s="394"/>
      <c r="Y84" s="394"/>
      <c r="Z84" s="394"/>
      <c r="AA84" s="394"/>
      <c r="AB84" s="394"/>
      <c r="AC84" s="394"/>
      <c r="AD84" s="394"/>
      <c r="AE84" s="394"/>
      <c r="AF84" s="394"/>
      <c r="AG84" s="394"/>
      <c r="AH84" s="394"/>
      <c r="AI84" s="394"/>
      <c r="AJ84" s="394"/>
      <c r="AK84" s="394"/>
      <c r="AL84" s="394"/>
      <c r="AM84" s="394"/>
      <c r="AN84" s="394"/>
      <c r="AO84" s="394"/>
      <c r="AP84" s="394"/>
      <c r="AQ84" s="394"/>
      <c r="AR84" s="394"/>
      <c r="AS84" s="394"/>
      <c r="AT84" s="394"/>
      <c r="AU84" s="394"/>
      <c r="AV84" s="394"/>
      <c r="AW84" s="394"/>
      <c r="AX84" s="394"/>
      <c r="AY84" s="394"/>
      <c r="AZ84" s="394"/>
      <c r="BA84" s="394"/>
      <c r="BB84" s="394"/>
      <c r="BC84" s="394"/>
      <c r="BD84" s="394"/>
      <c r="BE84" s="394"/>
      <c r="BF84" s="394"/>
      <c r="BG84" s="394"/>
      <c r="BH84" s="394"/>
      <c r="BI84" s="394"/>
      <c r="BJ84" s="394"/>
      <c r="BK84" s="394"/>
      <c r="BL84" s="394">
        <v>1147</v>
      </c>
      <c r="BM84" s="394">
        <v>1215</v>
      </c>
      <c r="BN84" s="394">
        <v>1266</v>
      </c>
      <c r="BO84" s="394">
        <v>1286</v>
      </c>
      <c r="BP84" s="394">
        <v>1294</v>
      </c>
      <c r="BQ84" s="394">
        <v>0</v>
      </c>
      <c r="BR84" s="394">
        <v>0</v>
      </c>
      <c r="BS84" s="394">
        <v>0</v>
      </c>
      <c r="BT84" s="394">
        <v>0</v>
      </c>
      <c r="BU84" s="394">
        <v>0</v>
      </c>
      <c r="BV84" s="394">
        <v>0</v>
      </c>
      <c r="BW84" s="394">
        <v>0</v>
      </c>
      <c r="BX84" s="395">
        <v>0</v>
      </c>
      <c r="BY84" s="395">
        <v>0</v>
      </c>
      <c r="BZ84" s="395">
        <v>0</v>
      </c>
      <c r="CA84" s="395">
        <v>0</v>
      </c>
      <c r="CB84" s="395">
        <v>0</v>
      </c>
      <c r="CC84" s="395">
        <v>0</v>
      </c>
      <c r="CD84" s="395">
        <v>0</v>
      </c>
      <c r="CE84" s="395">
        <v>0</v>
      </c>
      <c r="CF84" s="395">
        <v>0</v>
      </c>
      <c r="CG84" s="396">
        <v>0</v>
      </c>
    </row>
    <row r="85" spans="1:85" x14ac:dyDescent="0.35">
      <c r="A85" s="531"/>
      <c r="B85" s="56" t="s">
        <v>842</v>
      </c>
      <c r="D85" s="394"/>
      <c r="E85" s="394"/>
      <c r="F85" s="394"/>
      <c r="G85" s="394"/>
      <c r="H85" s="394"/>
      <c r="I85" s="394"/>
      <c r="J85" s="394"/>
      <c r="K85" s="394"/>
      <c r="L85" s="394"/>
      <c r="M85" s="394"/>
      <c r="N85" s="394"/>
      <c r="O85" s="394"/>
      <c r="P85" s="394"/>
      <c r="Q85" s="394"/>
      <c r="R85" s="394"/>
      <c r="S85" s="394"/>
      <c r="T85" s="394"/>
      <c r="U85" s="394"/>
      <c r="V85" s="394"/>
      <c r="W85" s="394"/>
      <c r="X85" s="394"/>
      <c r="Y85" s="394"/>
      <c r="Z85" s="394"/>
      <c r="AA85" s="394"/>
      <c r="AB85" s="394"/>
      <c r="AC85" s="394"/>
      <c r="AD85" s="394"/>
      <c r="AE85" s="394"/>
      <c r="AF85" s="394"/>
      <c r="AG85" s="394"/>
      <c r="AH85" s="394"/>
      <c r="AI85" s="394"/>
      <c r="AJ85" s="394"/>
      <c r="AK85" s="394"/>
      <c r="AL85" s="394"/>
      <c r="AM85" s="394"/>
      <c r="AN85" s="394"/>
      <c r="AO85" s="394"/>
      <c r="AP85" s="394"/>
      <c r="AQ85" s="394"/>
      <c r="AR85" s="394"/>
      <c r="AS85" s="394"/>
      <c r="AT85" s="394"/>
      <c r="AU85" s="394"/>
      <c r="AV85" s="394"/>
      <c r="AW85" s="394"/>
      <c r="AX85" s="394"/>
      <c r="AY85" s="394"/>
      <c r="AZ85" s="394"/>
      <c r="BA85" s="394"/>
      <c r="BB85" s="394"/>
      <c r="BC85" s="394"/>
      <c r="BD85" s="394"/>
      <c r="BE85" s="394"/>
      <c r="BF85" s="394"/>
      <c r="BG85" s="394"/>
      <c r="BH85" s="394"/>
      <c r="BI85" s="394"/>
      <c r="BJ85" s="394"/>
      <c r="BK85" s="394"/>
      <c r="BL85" s="394">
        <v>647</v>
      </c>
      <c r="BM85" s="394">
        <v>625</v>
      </c>
      <c r="BN85" s="394">
        <v>581</v>
      </c>
      <c r="BO85" s="394">
        <v>517</v>
      </c>
      <c r="BP85" s="394">
        <v>468</v>
      </c>
      <c r="BQ85" s="394">
        <v>0</v>
      </c>
      <c r="BR85" s="394">
        <v>0</v>
      </c>
      <c r="BS85" s="394">
        <v>0</v>
      </c>
      <c r="BT85" s="394">
        <v>0</v>
      </c>
      <c r="BU85" s="394">
        <v>0</v>
      </c>
      <c r="BV85" s="394">
        <v>0</v>
      </c>
      <c r="BW85" s="394">
        <v>0</v>
      </c>
      <c r="BX85" s="395">
        <v>0</v>
      </c>
      <c r="BY85" s="395">
        <v>0</v>
      </c>
      <c r="BZ85" s="395">
        <v>0</v>
      </c>
      <c r="CA85" s="395">
        <v>0</v>
      </c>
      <c r="CB85" s="395">
        <v>0</v>
      </c>
      <c r="CC85" s="395">
        <v>0</v>
      </c>
      <c r="CD85" s="395">
        <v>0</v>
      </c>
      <c r="CE85" s="395">
        <v>0</v>
      </c>
      <c r="CF85" s="395">
        <v>0</v>
      </c>
      <c r="CG85" s="396">
        <v>0</v>
      </c>
    </row>
    <row r="86" spans="1:85" x14ac:dyDescent="0.35">
      <c r="A86" s="531"/>
      <c r="B86" s="56" t="s">
        <v>843</v>
      </c>
      <c r="D86" s="394"/>
      <c r="E86" s="394"/>
      <c r="F86" s="394"/>
      <c r="G86" s="394"/>
      <c r="H86" s="394"/>
      <c r="I86" s="394"/>
      <c r="J86" s="394"/>
      <c r="K86" s="394"/>
      <c r="L86" s="394"/>
      <c r="M86" s="394"/>
      <c r="N86" s="394"/>
      <c r="O86" s="394"/>
      <c r="P86" s="394"/>
      <c r="Q86" s="394"/>
      <c r="R86" s="394"/>
      <c r="S86" s="394"/>
      <c r="T86" s="394"/>
      <c r="U86" s="394"/>
      <c r="V86" s="394"/>
      <c r="W86" s="394"/>
      <c r="X86" s="394"/>
      <c r="Y86" s="394"/>
      <c r="Z86" s="394"/>
      <c r="AA86" s="394"/>
      <c r="AB86" s="394"/>
      <c r="AC86" s="394"/>
      <c r="AD86" s="394"/>
      <c r="AE86" s="394"/>
      <c r="AF86" s="394"/>
      <c r="AG86" s="394"/>
      <c r="AH86" s="394"/>
      <c r="AI86" s="394"/>
      <c r="AJ86" s="394"/>
      <c r="AK86" s="394"/>
      <c r="AL86" s="394"/>
      <c r="AM86" s="394"/>
      <c r="AN86" s="394"/>
      <c r="AO86" s="394"/>
      <c r="AP86" s="394"/>
      <c r="AQ86" s="394"/>
      <c r="AR86" s="394"/>
      <c r="AS86" s="394"/>
      <c r="AT86" s="394"/>
      <c r="AU86" s="394"/>
      <c r="AV86" s="394"/>
      <c r="AW86" s="394"/>
      <c r="AX86" s="394"/>
      <c r="AY86" s="394"/>
      <c r="AZ86" s="394"/>
      <c r="BA86" s="394"/>
      <c r="BB86" s="394"/>
      <c r="BC86" s="394"/>
      <c r="BD86" s="394"/>
      <c r="BE86" s="394"/>
      <c r="BF86" s="394"/>
      <c r="BG86" s="394"/>
      <c r="BH86" s="394"/>
      <c r="BI86" s="394"/>
      <c r="BJ86" s="394"/>
      <c r="BK86" s="394"/>
      <c r="BL86" s="394">
        <v>96</v>
      </c>
      <c r="BM86" s="394">
        <v>109</v>
      </c>
      <c r="BN86" s="394">
        <v>126</v>
      </c>
      <c r="BO86" s="394">
        <v>139</v>
      </c>
      <c r="BP86" s="394">
        <v>154</v>
      </c>
      <c r="BQ86" s="394">
        <v>0</v>
      </c>
      <c r="BR86" s="394">
        <v>0</v>
      </c>
      <c r="BS86" s="394">
        <v>0</v>
      </c>
      <c r="BT86" s="394">
        <v>0</v>
      </c>
      <c r="BU86" s="394">
        <v>0</v>
      </c>
      <c r="BV86" s="394">
        <v>0</v>
      </c>
      <c r="BW86" s="394">
        <v>0</v>
      </c>
      <c r="BX86" s="395">
        <v>0</v>
      </c>
      <c r="BY86" s="395">
        <v>0</v>
      </c>
      <c r="BZ86" s="395">
        <v>0</v>
      </c>
      <c r="CA86" s="395">
        <v>0</v>
      </c>
      <c r="CB86" s="395">
        <v>0</v>
      </c>
      <c r="CC86" s="395">
        <v>0</v>
      </c>
      <c r="CD86" s="395">
        <v>0</v>
      </c>
      <c r="CE86" s="395">
        <v>0</v>
      </c>
      <c r="CF86" s="395">
        <v>0</v>
      </c>
      <c r="CG86" s="396">
        <v>0</v>
      </c>
    </row>
    <row r="87" spans="1:85" x14ac:dyDescent="0.35">
      <c r="A87" s="531"/>
      <c r="B87" s="56" t="s">
        <v>844</v>
      </c>
      <c r="D87" s="394"/>
      <c r="E87" s="394"/>
      <c r="F87" s="394"/>
      <c r="G87" s="394"/>
      <c r="H87" s="394"/>
      <c r="I87" s="394"/>
      <c r="J87" s="394"/>
      <c r="K87" s="394"/>
      <c r="L87" s="394"/>
      <c r="M87" s="394"/>
      <c r="N87" s="394"/>
      <c r="O87" s="394"/>
      <c r="P87" s="394"/>
      <c r="Q87" s="394"/>
      <c r="R87" s="394"/>
      <c r="S87" s="394"/>
      <c r="T87" s="394"/>
      <c r="U87" s="394"/>
      <c r="V87" s="394"/>
      <c r="W87" s="394"/>
      <c r="X87" s="394"/>
      <c r="Y87" s="394"/>
      <c r="Z87" s="394"/>
      <c r="AA87" s="394"/>
      <c r="AB87" s="394"/>
      <c r="AC87" s="394"/>
      <c r="AD87" s="394"/>
      <c r="AE87" s="394"/>
      <c r="AF87" s="394"/>
      <c r="AG87" s="394"/>
      <c r="AH87" s="394"/>
      <c r="AI87" s="394"/>
      <c r="AJ87" s="394"/>
      <c r="AK87" s="394"/>
      <c r="AL87" s="394"/>
      <c r="AM87" s="394"/>
      <c r="AN87" s="394"/>
      <c r="AO87" s="394"/>
      <c r="AP87" s="394"/>
      <c r="AQ87" s="394"/>
      <c r="AR87" s="394"/>
      <c r="AS87" s="394"/>
      <c r="AT87" s="394"/>
      <c r="AU87" s="394"/>
      <c r="AV87" s="394"/>
      <c r="AW87" s="394"/>
      <c r="AX87" s="394"/>
      <c r="AY87" s="394"/>
      <c r="AZ87" s="394"/>
      <c r="BA87" s="394"/>
      <c r="BB87" s="394"/>
      <c r="BC87" s="394"/>
      <c r="BD87" s="394"/>
      <c r="BE87" s="394"/>
      <c r="BF87" s="394"/>
      <c r="BG87" s="394"/>
      <c r="BH87" s="394"/>
      <c r="BI87" s="394"/>
      <c r="BJ87" s="394"/>
      <c r="BK87" s="394"/>
      <c r="BL87" s="394">
        <v>170</v>
      </c>
      <c r="BM87" s="394">
        <v>176</v>
      </c>
      <c r="BN87" s="394">
        <v>175</v>
      </c>
      <c r="BO87" s="394">
        <v>161</v>
      </c>
      <c r="BP87" s="394">
        <v>137</v>
      </c>
      <c r="BQ87" s="394">
        <v>0</v>
      </c>
      <c r="BR87" s="394">
        <v>0</v>
      </c>
      <c r="BS87" s="394">
        <v>0</v>
      </c>
      <c r="BT87" s="394">
        <v>0</v>
      </c>
      <c r="BU87" s="394">
        <v>0</v>
      </c>
      <c r="BV87" s="394">
        <v>0</v>
      </c>
      <c r="BW87" s="394">
        <v>0</v>
      </c>
      <c r="BX87" s="395">
        <v>0</v>
      </c>
      <c r="BY87" s="395">
        <v>0</v>
      </c>
      <c r="BZ87" s="395">
        <v>0</v>
      </c>
      <c r="CA87" s="395">
        <v>0</v>
      </c>
      <c r="CB87" s="395">
        <v>0</v>
      </c>
      <c r="CC87" s="395">
        <v>0</v>
      </c>
      <c r="CD87" s="395">
        <v>0</v>
      </c>
      <c r="CE87" s="395">
        <v>0</v>
      </c>
      <c r="CF87" s="395">
        <v>0</v>
      </c>
      <c r="CG87" s="396">
        <v>0</v>
      </c>
    </row>
    <row r="88" spans="1:85" ht="26.25" customHeight="1" x14ac:dyDescent="0.35">
      <c r="A88" s="531"/>
      <c r="B88" s="56" t="s">
        <v>845</v>
      </c>
      <c r="D88" s="394"/>
      <c r="E88" s="394"/>
      <c r="F88" s="394"/>
      <c r="G88" s="394"/>
      <c r="H88" s="394"/>
      <c r="I88" s="394"/>
      <c r="J88" s="394"/>
      <c r="K88" s="394"/>
      <c r="L88" s="394"/>
      <c r="M88" s="394"/>
      <c r="N88" s="394"/>
      <c r="O88" s="394"/>
      <c r="P88" s="394"/>
      <c r="Q88" s="394"/>
      <c r="R88" s="394"/>
      <c r="S88" s="394"/>
      <c r="T88" s="394"/>
      <c r="U88" s="394"/>
      <c r="V88" s="394"/>
      <c r="W88" s="394"/>
      <c r="X88" s="394"/>
      <c r="Y88" s="394"/>
      <c r="Z88" s="394"/>
      <c r="AA88" s="394"/>
      <c r="AB88" s="394"/>
      <c r="AC88" s="394"/>
      <c r="AD88" s="394"/>
      <c r="AE88" s="394"/>
      <c r="AF88" s="394"/>
      <c r="AG88" s="394"/>
      <c r="AH88" s="394"/>
      <c r="AI88" s="394"/>
      <c r="AJ88" s="394"/>
      <c r="AK88" s="394"/>
      <c r="AL88" s="394"/>
      <c r="AM88" s="394"/>
      <c r="AN88" s="394"/>
      <c r="AO88" s="394"/>
      <c r="AP88" s="394"/>
      <c r="AQ88" s="394"/>
      <c r="AR88" s="394"/>
      <c r="AS88" s="394"/>
      <c r="AT88" s="394"/>
      <c r="AU88" s="394"/>
      <c r="AV88" s="394"/>
      <c r="AW88" s="394"/>
      <c r="AX88" s="394"/>
      <c r="AY88" s="394"/>
      <c r="AZ88" s="394"/>
      <c r="BA88" s="394"/>
      <c r="BB88" s="394"/>
      <c r="BC88" s="394"/>
      <c r="BD88" s="394"/>
      <c r="BE88" s="394"/>
      <c r="BF88" s="394"/>
      <c r="BG88" s="394"/>
      <c r="BH88" s="394"/>
      <c r="BI88" s="394"/>
      <c r="BJ88" s="394"/>
      <c r="BK88" s="394"/>
      <c r="BL88" s="394">
        <v>1928</v>
      </c>
      <c r="BM88" s="394">
        <v>1939</v>
      </c>
      <c r="BN88" s="394">
        <v>1936</v>
      </c>
      <c r="BO88" s="394">
        <v>1900</v>
      </c>
      <c r="BP88" s="394">
        <v>1817</v>
      </c>
      <c r="BQ88" s="394">
        <v>0</v>
      </c>
      <c r="BR88" s="394">
        <v>0</v>
      </c>
      <c r="BS88" s="394">
        <v>0</v>
      </c>
      <c r="BT88" s="394">
        <v>0</v>
      </c>
      <c r="BU88" s="394">
        <v>0</v>
      </c>
      <c r="BV88" s="394">
        <v>0</v>
      </c>
      <c r="BW88" s="394">
        <v>0</v>
      </c>
      <c r="BX88" s="395">
        <v>0</v>
      </c>
      <c r="BY88" s="395">
        <v>0</v>
      </c>
      <c r="BZ88" s="395">
        <v>0</v>
      </c>
      <c r="CA88" s="395">
        <v>0</v>
      </c>
      <c r="CB88" s="395">
        <v>0</v>
      </c>
      <c r="CC88" s="395">
        <v>0</v>
      </c>
      <c r="CD88" s="395">
        <v>0</v>
      </c>
      <c r="CE88" s="395">
        <v>0</v>
      </c>
      <c r="CF88" s="395">
        <v>0</v>
      </c>
      <c r="CG88" s="396">
        <v>0</v>
      </c>
    </row>
    <row r="89" spans="1:85" x14ac:dyDescent="0.35">
      <c r="A89" s="531"/>
      <c r="B89" s="56" t="s">
        <v>846</v>
      </c>
      <c r="D89" s="394"/>
      <c r="E89" s="394"/>
      <c r="F89" s="394"/>
      <c r="G89" s="394"/>
      <c r="H89" s="394"/>
      <c r="I89" s="394"/>
      <c r="J89" s="394"/>
      <c r="K89" s="394"/>
      <c r="L89" s="394"/>
      <c r="M89" s="394"/>
      <c r="N89" s="394"/>
      <c r="O89" s="394"/>
      <c r="P89" s="394"/>
      <c r="Q89" s="394"/>
      <c r="R89" s="394"/>
      <c r="S89" s="394"/>
      <c r="T89" s="394"/>
      <c r="U89" s="394"/>
      <c r="V89" s="394"/>
      <c r="W89" s="394"/>
      <c r="X89" s="394"/>
      <c r="Y89" s="394"/>
      <c r="Z89" s="394"/>
      <c r="AA89" s="394"/>
      <c r="AB89" s="394"/>
      <c r="AC89" s="394"/>
      <c r="AD89" s="394"/>
      <c r="AE89" s="394"/>
      <c r="AF89" s="394"/>
      <c r="AG89" s="394"/>
      <c r="AH89" s="394"/>
      <c r="AI89" s="394"/>
      <c r="AJ89" s="394"/>
      <c r="AK89" s="394"/>
      <c r="AL89" s="394"/>
      <c r="AM89" s="394"/>
      <c r="AN89" s="394"/>
      <c r="AO89" s="394"/>
      <c r="AP89" s="394"/>
      <c r="AQ89" s="394"/>
      <c r="AR89" s="394"/>
      <c r="AS89" s="394"/>
      <c r="AT89" s="394"/>
      <c r="AU89" s="394"/>
      <c r="AV89" s="394"/>
      <c r="AW89" s="394"/>
      <c r="AX89" s="394"/>
      <c r="AY89" s="394"/>
      <c r="AZ89" s="394"/>
      <c r="BA89" s="394"/>
      <c r="BB89" s="394"/>
      <c r="BC89" s="394"/>
      <c r="BD89" s="394"/>
      <c r="BE89" s="394"/>
      <c r="BF89" s="394"/>
      <c r="BG89" s="394"/>
      <c r="BH89" s="394"/>
      <c r="BI89" s="394"/>
      <c r="BJ89" s="394"/>
      <c r="BK89" s="394"/>
      <c r="BL89" s="394">
        <v>29</v>
      </c>
      <c r="BM89" s="394">
        <v>33</v>
      </c>
      <c r="BN89" s="394">
        <v>40</v>
      </c>
      <c r="BO89" s="394">
        <v>44</v>
      </c>
      <c r="BP89" s="394">
        <v>52</v>
      </c>
      <c r="BQ89" s="394">
        <v>0</v>
      </c>
      <c r="BR89" s="394">
        <v>0</v>
      </c>
      <c r="BS89" s="394">
        <v>0</v>
      </c>
      <c r="BT89" s="394">
        <v>0</v>
      </c>
      <c r="BU89" s="394">
        <v>0</v>
      </c>
      <c r="BV89" s="394">
        <v>0</v>
      </c>
      <c r="BW89" s="394">
        <v>0</v>
      </c>
      <c r="BX89" s="395">
        <v>0</v>
      </c>
      <c r="BY89" s="395">
        <v>0</v>
      </c>
      <c r="BZ89" s="395">
        <v>0</v>
      </c>
      <c r="CA89" s="395">
        <v>0</v>
      </c>
      <c r="CB89" s="395">
        <v>0</v>
      </c>
      <c r="CC89" s="395">
        <v>0</v>
      </c>
      <c r="CD89" s="395">
        <v>0</v>
      </c>
      <c r="CE89" s="395">
        <v>0</v>
      </c>
      <c r="CF89" s="395">
        <v>0</v>
      </c>
      <c r="CG89" s="396">
        <v>0</v>
      </c>
    </row>
    <row r="90" spans="1:85" x14ac:dyDescent="0.35">
      <c r="A90" s="531"/>
      <c r="B90" s="56" t="s">
        <v>847</v>
      </c>
      <c r="D90" s="394"/>
      <c r="E90" s="394"/>
      <c r="F90" s="394"/>
      <c r="G90" s="394"/>
      <c r="H90" s="394"/>
      <c r="I90" s="394"/>
      <c r="J90" s="394"/>
      <c r="K90" s="394"/>
      <c r="L90" s="394"/>
      <c r="M90" s="394"/>
      <c r="N90" s="394"/>
      <c r="O90" s="394"/>
      <c r="P90" s="394"/>
      <c r="Q90" s="394"/>
      <c r="R90" s="394"/>
      <c r="S90" s="394"/>
      <c r="T90" s="394"/>
      <c r="U90" s="394"/>
      <c r="V90" s="394"/>
      <c r="W90" s="394"/>
      <c r="X90" s="394"/>
      <c r="Y90" s="394"/>
      <c r="Z90" s="394"/>
      <c r="AA90" s="394"/>
      <c r="AB90" s="394"/>
      <c r="AC90" s="394"/>
      <c r="AD90" s="394"/>
      <c r="AE90" s="394"/>
      <c r="AF90" s="394"/>
      <c r="AG90" s="394"/>
      <c r="AH90" s="394"/>
      <c r="AI90" s="394"/>
      <c r="AJ90" s="394"/>
      <c r="AK90" s="394"/>
      <c r="AL90" s="394"/>
      <c r="AM90" s="394"/>
      <c r="AN90" s="394"/>
      <c r="AO90" s="394"/>
      <c r="AP90" s="394"/>
      <c r="AQ90" s="394"/>
      <c r="AR90" s="394"/>
      <c r="AS90" s="394"/>
      <c r="AT90" s="394"/>
      <c r="AU90" s="394"/>
      <c r="AV90" s="394"/>
      <c r="AW90" s="394"/>
      <c r="AX90" s="394"/>
      <c r="AY90" s="394"/>
      <c r="AZ90" s="394"/>
      <c r="BA90" s="394"/>
      <c r="BB90" s="394"/>
      <c r="BC90" s="394"/>
      <c r="BD90" s="394"/>
      <c r="BE90" s="394"/>
      <c r="BF90" s="394"/>
      <c r="BG90" s="394"/>
      <c r="BH90" s="394"/>
      <c r="BI90" s="394"/>
      <c r="BJ90" s="394"/>
      <c r="BK90" s="394"/>
      <c r="BL90" s="394">
        <v>8</v>
      </c>
      <c r="BM90" s="394">
        <v>9</v>
      </c>
      <c r="BN90" s="394">
        <v>9</v>
      </c>
      <c r="BO90" s="394">
        <v>9</v>
      </c>
      <c r="BP90" s="394">
        <v>9</v>
      </c>
      <c r="BQ90" s="394">
        <v>0</v>
      </c>
      <c r="BR90" s="394">
        <v>0</v>
      </c>
      <c r="BS90" s="394">
        <v>0</v>
      </c>
      <c r="BT90" s="394">
        <v>0</v>
      </c>
      <c r="BU90" s="394">
        <v>0</v>
      </c>
      <c r="BV90" s="394">
        <v>0</v>
      </c>
      <c r="BW90" s="394">
        <v>0</v>
      </c>
      <c r="BX90" s="395">
        <v>0</v>
      </c>
      <c r="BY90" s="395">
        <v>0</v>
      </c>
      <c r="BZ90" s="395">
        <v>0</v>
      </c>
      <c r="CA90" s="395">
        <v>0</v>
      </c>
      <c r="CB90" s="395">
        <v>0</v>
      </c>
      <c r="CC90" s="395">
        <v>0</v>
      </c>
      <c r="CD90" s="395">
        <v>0</v>
      </c>
      <c r="CE90" s="395">
        <v>0</v>
      </c>
      <c r="CF90" s="395">
        <v>0</v>
      </c>
      <c r="CG90" s="396">
        <v>0</v>
      </c>
    </row>
    <row r="91" spans="1:85" x14ac:dyDescent="0.35">
      <c r="A91" s="531"/>
      <c r="B91" s="56" t="s">
        <v>36</v>
      </c>
      <c r="D91" s="394"/>
      <c r="E91" s="394"/>
      <c r="F91" s="394"/>
      <c r="G91" s="394"/>
      <c r="H91" s="394"/>
      <c r="I91" s="394"/>
      <c r="J91" s="394"/>
      <c r="K91" s="394"/>
      <c r="L91" s="394"/>
      <c r="M91" s="394"/>
      <c r="N91" s="394"/>
      <c r="O91" s="394"/>
      <c r="P91" s="394"/>
      <c r="Q91" s="394"/>
      <c r="R91" s="394"/>
      <c r="S91" s="394"/>
      <c r="T91" s="394"/>
      <c r="U91" s="394"/>
      <c r="V91" s="394"/>
      <c r="W91" s="394"/>
      <c r="X91" s="394"/>
      <c r="Y91" s="394"/>
      <c r="Z91" s="394"/>
      <c r="AA91" s="394"/>
      <c r="AB91" s="394"/>
      <c r="AC91" s="394"/>
      <c r="AD91" s="394"/>
      <c r="AE91" s="394"/>
      <c r="AF91" s="394"/>
      <c r="AG91" s="394"/>
      <c r="AH91" s="394"/>
      <c r="AI91" s="394"/>
      <c r="AJ91" s="394"/>
      <c r="AK91" s="394"/>
      <c r="AL91" s="394"/>
      <c r="AM91" s="394"/>
      <c r="AN91" s="394"/>
      <c r="AO91" s="394"/>
      <c r="AP91" s="394"/>
      <c r="AQ91" s="394"/>
      <c r="AR91" s="394"/>
      <c r="AS91" s="394"/>
      <c r="AT91" s="394"/>
      <c r="AU91" s="394"/>
      <c r="AV91" s="394"/>
      <c r="AW91" s="394"/>
      <c r="AX91" s="394"/>
      <c r="AY91" s="394"/>
      <c r="AZ91" s="394"/>
      <c r="BA91" s="394"/>
      <c r="BB91" s="394"/>
      <c r="BC91" s="394"/>
      <c r="BD91" s="394"/>
      <c r="BE91" s="394"/>
      <c r="BF91" s="394"/>
      <c r="BG91" s="394"/>
      <c r="BH91" s="394"/>
      <c r="BI91" s="394"/>
      <c r="BJ91" s="394"/>
      <c r="BK91" s="394"/>
      <c r="BL91" s="394">
        <v>433</v>
      </c>
      <c r="BM91" s="394">
        <v>444</v>
      </c>
      <c r="BN91" s="394">
        <v>453</v>
      </c>
      <c r="BO91" s="394">
        <v>460</v>
      </c>
      <c r="BP91" s="394">
        <v>496</v>
      </c>
      <c r="BQ91" s="394">
        <v>0</v>
      </c>
      <c r="BR91" s="394">
        <v>0</v>
      </c>
      <c r="BS91" s="394">
        <v>0</v>
      </c>
      <c r="BT91" s="394">
        <v>0</v>
      </c>
      <c r="BU91" s="394">
        <v>0</v>
      </c>
      <c r="BV91" s="394">
        <v>0</v>
      </c>
      <c r="BW91" s="394">
        <v>0</v>
      </c>
      <c r="BX91" s="395">
        <v>0</v>
      </c>
      <c r="BY91" s="395">
        <v>0</v>
      </c>
      <c r="BZ91" s="395">
        <v>0</v>
      </c>
      <c r="CA91" s="395">
        <v>0</v>
      </c>
      <c r="CB91" s="395">
        <v>0</v>
      </c>
      <c r="CC91" s="395">
        <v>0</v>
      </c>
      <c r="CD91" s="395">
        <v>0</v>
      </c>
      <c r="CE91" s="395">
        <v>0</v>
      </c>
      <c r="CF91" s="395">
        <v>0</v>
      </c>
      <c r="CG91" s="396">
        <v>0</v>
      </c>
    </row>
    <row r="92" spans="1:85" x14ac:dyDescent="0.35">
      <c r="A92" s="531"/>
      <c r="B92" s="56" t="s">
        <v>848</v>
      </c>
      <c r="D92" s="394"/>
      <c r="E92" s="394"/>
      <c r="F92" s="394"/>
      <c r="G92" s="394"/>
      <c r="H92" s="394"/>
      <c r="I92" s="394"/>
      <c r="J92" s="394"/>
      <c r="K92" s="394"/>
      <c r="L92" s="394"/>
      <c r="M92" s="394"/>
      <c r="N92" s="394"/>
      <c r="O92" s="394"/>
      <c r="P92" s="394"/>
      <c r="Q92" s="394"/>
      <c r="R92" s="394"/>
      <c r="S92" s="394"/>
      <c r="T92" s="394"/>
      <c r="U92" s="394"/>
      <c r="V92" s="394"/>
      <c r="W92" s="394"/>
      <c r="X92" s="394"/>
      <c r="Y92" s="394"/>
      <c r="Z92" s="394"/>
      <c r="AA92" s="394"/>
      <c r="AB92" s="394"/>
      <c r="AC92" s="394"/>
      <c r="AD92" s="394"/>
      <c r="AE92" s="394"/>
      <c r="AF92" s="394"/>
      <c r="AG92" s="394"/>
      <c r="AH92" s="394"/>
      <c r="AI92" s="394"/>
      <c r="AJ92" s="394"/>
      <c r="AK92" s="394"/>
      <c r="AL92" s="394"/>
      <c r="AM92" s="394"/>
      <c r="AN92" s="394"/>
      <c r="AO92" s="394"/>
      <c r="AP92" s="394"/>
      <c r="AQ92" s="394"/>
      <c r="AR92" s="394"/>
      <c r="AS92" s="394"/>
      <c r="AT92" s="394"/>
      <c r="AU92" s="394"/>
      <c r="AV92" s="394"/>
      <c r="AW92" s="394"/>
      <c r="AX92" s="394"/>
      <c r="AY92" s="394"/>
      <c r="AZ92" s="394"/>
      <c r="BA92" s="394"/>
      <c r="BB92" s="394"/>
      <c r="BC92" s="394"/>
      <c r="BD92" s="394"/>
      <c r="BE92" s="394"/>
      <c r="BF92" s="394"/>
      <c r="BG92" s="394"/>
      <c r="BH92" s="394"/>
      <c r="BI92" s="394"/>
      <c r="BJ92" s="394"/>
      <c r="BK92" s="394"/>
      <c r="BL92" s="394">
        <v>332</v>
      </c>
      <c r="BM92" s="394">
        <v>424</v>
      </c>
      <c r="BN92" s="394">
        <v>571</v>
      </c>
      <c r="BO92" s="394">
        <v>667</v>
      </c>
      <c r="BP92" s="394">
        <v>751</v>
      </c>
      <c r="BQ92" s="394">
        <v>0</v>
      </c>
      <c r="BR92" s="394">
        <v>0</v>
      </c>
      <c r="BS92" s="394">
        <v>0</v>
      </c>
      <c r="BT92" s="394">
        <v>0</v>
      </c>
      <c r="BU92" s="394">
        <v>0</v>
      </c>
      <c r="BV92" s="394">
        <v>0</v>
      </c>
      <c r="BW92" s="394">
        <v>0</v>
      </c>
      <c r="BX92" s="395">
        <v>0</v>
      </c>
      <c r="BY92" s="395">
        <v>0</v>
      </c>
      <c r="BZ92" s="395">
        <v>0</v>
      </c>
      <c r="CA92" s="395">
        <v>0</v>
      </c>
      <c r="CB92" s="395">
        <v>0</v>
      </c>
      <c r="CC92" s="395">
        <v>0</v>
      </c>
      <c r="CD92" s="395">
        <v>0</v>
      </c>
      <c r="CE92" s="395">
        <v>0</v>
      </c>
      <c r="CF92" s="395">
        <v>0</v>
      </c>
      <c r="CG92" s="396">
        <v>0</v>
      </c>
    </row>
    <row r="93" spans="1:85" ht="26.25" customHeight="1" x14ac:dyDescent="0.35">
      <c r="A93" s="531"/>
      <c r="B93" s="36" t="s">
        <v>849</v>
      </c>
      <c r="D93" s="394"/>
      <c r="E93" s="394"/>
      <c r="F93" s="394"/>
      <c r="G93" s="394"/>
      <c r="H93" s="394"/>
      <c r="I93" s="394"/>
      <c r="J93" s="394"/>
      <c r="K93" s="394"/>
      <c r="L93" s="394"/>
      <c r="M93" s="394"/>
      <c r="N93" s="394"/>
      <c r="O93" s="394"/>
      <c r="P93" s="394"/>
      <c r="Q93" s="394"/>
      <c r="R93" s="394"/>
      <c r="S93" s="394"/>
      <c r="T93" s="394"/>
      <c r="U93" s="394"/>
      <c r="V93" s="394"/>
      <c r="W93" s="394"/>
      <c r="X93" s="394"/>
      <c r="Y93" s="394"/>
      <c r="Z93" s="394"/>
      <c r="AA93" s="394"/>
      <c r="AB93" s="394"/>
      <c r="AC93" s="394"/>
      <c r="AD93" s="394"/>
      <c r="AE93" s="394"/>
      <c r="AF93" s="394"/>
      <c r="AG93" s="394"/>
      <c r="AH93" s="394"/>
      <c r="AI93" s="394"/>
      <c r="AJ93" s="394"/>
      <c r="AK93" s="394"/>
      <c r="AL93" s="394"/>
      <c r="AM93" s="394"/>
      <c r="AN93" s="394"/>
      <c r="AO93" s="394"/>
      <c r="AP93" s="394"/>
      <c r="AQ93" s="394"/>
      <c r="AR93" s="394">
        <v>3013</v>
      </c>
      <c r="AS93" s="394">
        <v>2979</v>
      </c>
      <c r="AT93" s="394">
        <v>3735</v>
      </c>
      <c r="AU93" s="394">
        <v>3159</v>
      </c>
      <c r="AV93" s="394">
        <v>2996</v>
      </c>
      <c r="AW93" s="394">
        <v>2838</v>
      </c>
      <c r="AX93" s="394">
        <v>2801</v>
      </c>
      <c r="AY93" s="394">
        <v>2769</v>
      </c>
      <c r="AZ93" s="394">
        <v>2692</v>
      </c>
      <c r="BA93" s="394">
        <v>2623</v>
      </c>
      <c r="BB93" s="394">
        <v>2567</v>
      </c>
      <c r="BC93" s="394">
        <v>2471</v>
      </c>
      <c r="BD93" s="394">
        <v>2387</v>
      </c>
      <c r="BE93" s="394">
        <v>2371</v>
      </c>
      <c r="BF93" s="394">
        <v>2357</v>
      </c>
      <c r="BG93" s="394">
        <v>2335</v>
      </c>
      <c r="BH93" s="394">
        <v>2442</v>
      </c>
      <c r="BI93" s="394">
        <v>2426</v>
      </c>
      <c r="BJ93" s="394">
        <v>2510</v>
      </c>
      <c r="BK93" s="394">
        <v>2535</v>
      </c>
      <c r="BL93" s="394">
        <v>2592</v>
      </c>
      <c r="BM93" s="394">
        <v>2631</v>
      </c>
      <c r="BN93" s="394">
        <v>2633</v>
      </c>
      <c r="BO93" s="394">
        <v>2620</v>
      </c>
      <c r="BP93" s="394">
        <v>2544</v>
      </c>
      <c r="BQ93" s="394">
        <v>0</v>
      </c>
      <c r="BR93" s="394">
        <v>0</v>
      </c>
      <c r="BS93" s="394">
        <v>0</v>
      </c>
      <c r="BT93" s="394">
        <v>0</v>
      </c>
      <c r="BU93" s="394">
        <v>0</v>
      </c>
      <c r="BV93" s="394">
        <v>0</v>
      </c>
      <c r="BW93" s="394">
        <v>0</v>
      </c>
      <c r="BX93" s="395">
        <v>0</v>
      </c>
      <c r="BY93" s="395">
        <v>0</v>
      </c>
      <c r="BZ93" s="395">
        <v>0</v>
      </c>
      <c r="CA93" s="395">
        <v>0</v>
      </c>
      <c r="CB93" s="395">
        <v>0</v>
      </c>
      <c r="CC93" s="395">
        <v>0</v>
      </c>
      <c r="CD93" s="395">
        <v>0</v>
      </c>
      <c r="CE93" s="395">
        <v>0</v>
      </c>
      <c r="CF93" s="395">
        <v>0</v>
      </c>
      <c r="CG93" s="396">
        <v>0</v>
      </c>
    </row>
    <row r="94" spans="1:85" x14ac:dyDescent="0.35">
      <c r="A94" s="531"/>
      <c r="B94" s="36" t="s">
        <v>850</v>
      </c>
      <c r="D94" s="394"/>
      <c r="E94" s="394"/>
      <c r="F94" s="394"/>
      <c r="G94" s="394"/>
      <c r="H94" s="394"/>
      <c r="I94" s="394"/>
      <c r="J94" s="394"/>
      <c r="K94" s="394"/>
      <c r="L94" s="394"/>
      <c r="M94" s="394"/>
      <c r="N94" s="394"/>
      <c r="O94" s="394"/>
      <c r="P94" s="394"/>
      <c r="Q94" s="394"/>
      <c r="R94" s="394"/>
      <c r="S94" s="394"/>
      <c r="T94" s="394"/>
      <c r="U94" s="394"/>
      <c r="V94" s="394"/>
      <c r="W94" s="394"/>
      <c r="X94" s="394"/>
      <c r="Y94" s="394"/>
      <c r="Z94" s="394"/>
      <c r="AA94" s="394"/>
      <c r="AB94" s="394"/>
      <c r="AC94" s="394"/>
      <c r="AD94" s="394"/>
      <c r="AE94" s="394"/>
      <c r="AF94" s="394"/>
      <c r="AG94" s="394"/>
      <c r="AH94" s="394"/>
      <c r="AI94" s="394"/>
      <c r="AJ94" s="394"/>
      <c r="AK94" s="394"/>
      <c r="AL94" s="394"/>
      <c r="AM94" s="394"/>
      <c r="AN94" s="394"/>
      <c r="AO94" s="394"/>
      <c r="AP94" s="394"/>
      <c r="AQ94" s="394"/>
      <c r="AR94" s="394">
        <v>2131</v>
      </c>
      <c r="AS94" s="394">
        <v>2221</v>
      </c>
      <c r="AT94" s="394">
        <v>2991</v>
      </c>
      <c r="AU94" s="394">
        <v>3209</v>
      </c>
      <c r="AV94" s="394">
        <v>3708</v>
      </c>
      <c r="AW94" s="394">
        <v>2628</v>
      </c>
      <c r="AX94" s="394">
        <v>2814</v>
      </c>
      <c r="AY94" s="394">
        <v>2921</v>
      </c>
      <c r="AZ94" s="394">
        <v>2927</v>
      </c>
      <c r="BA94" s="394">
        <v>2856</v>
      </c>
      <c r="BB94" s="394">
        <v>2740</v>
      </c>
      <c r="BC94" s="394">
        <v>2580</v>
      </c>
      <c r="BD94" s="394">
        <v>2374</v>
      </c>
      <c r="BE94" s="394">
        <v>2293</v>
      </c>
      <c r="BF94" s="394">
        <v>2268</v>
      </c>
      <c r="BG94" s="394">
        <v>2358</v>
      </c>
      <c r="BH94" s="394">
        <v>2473</v>
      </c>
      <c r="BI94" s="394">
        <v>2603</v>
      </c>
      <c r="BJ94" s="394">
        <v>2570</v>
      </c>
      <c r="BK94" s="394">
        <v>2533</v>
      </c>
      <c r="BL94" s="394">
        <v>2566</v>
      </c>
      <c r="BM94" s="394">
        <v>2940</v>
      </c>
      <c r="BN94" s="394">
        <v>3172</v>
      </c>
      <c r="BO94" s="394">
        <v>3254</v>
      </c>
      <c r="BP94" s="394">
        <v>3368</v>
      </c>
      <c r="BQ94" s="394">
        <v>0</v>
      </c>
      <c r="BR94" s="394">
        <v>0</v>
      </c>
      <c r="BS94" s="394">
        <v>0</v>
      </c>
      <c r="BT94" s="394">
        <v>0</v>
      </c>
      <c r="BU94" s="394">
        <v>0</v>
      </c>
      <c r="BV94" s="394">
        <v>0</v>
      </c>
      <c r="BW94" s="394">
        <v>0</v>
      </c>
      <c r="BX94" s="395">
        <v>0</v>
      </c>
      <c r="BY94" s="395">
        <v>0</v>
      </c>
      <c r="BZ94" s="395">
        <v>0</v>
      </c>
      <c r="CA94" s="395">
        <v>0</v>
      </c>
      <c r="CB94" s="395">
        <v>0</v>
      </c>
      <c r="CC94" s="395">
        <v>0</v>
      </c>
      <c r="CD94" s="395">
        <v>0</v>
      </c>
      <c r="CE94" s="395">
        <v>0</v>
      </c>
      <c r="CF94" s="395">
        <v>0</v>
      </c>
      <c r="CG94" s="396">
        <v>0</v>
      </c>
    </row>
    <row r="95" spans="1:85" ht="26.25" customHeight="1" x14ac:dyDescent="0.35">
      <c r="A95" s="58"/>
      <c r="B95" s="36" t="s">
        <v>851</v>
      </c>
      <c r="D95" s="394"/>
      <c r="E95" s="394"/>
      <c r="F95" s="394"/>
      <c r="G95" s="394"/>
      <c r="H95" s="394"/>
      <c r="I95" s="394"/>
      <c r="J95" s="394"/>
      <c r="K95" s="394"/>
      <c r="L95" s="394"/>
      <c r="M95" s="394"/>
      <c r="N95" s="394"/>
      <c r="O95" s="394"/>
      <c r="P95" s="394"/>
      <c r="Q95" s="394"/>
      <c r="R95" s="394"/>
      <c r="S95" s="394"/>
      <c r="T95" s="394"/>
      <c r="U95" s="394"/>
      <c r="V95" s="394"/>
      <c r="W95" s="394"/>
      <c r="X95" s="394"/>
      <c r="Y95" s="394"/>
      <c r="Z95" s="394"/>
      <c r="AA95" s="394"/>
      <c r="AB95" s="394"/>
      <c r="AC95" s="394"/>
      <c r="AD95" s="394"/>
      <c r="AE95" s="394"/>
      <c r="AF95" s="394"/>
      <c r="AG95" s="394"/>
      <c r="AH95" s="394"/>
      <c r="AI95" s="394"/>
      <c r="AJ95" s="394"/>
      <c r="AK95" s="394"/>
      <c r="AL95" s="394"/>
      <c r="AM95" s="394"/>
      <c r="AN95" s="394"/>
      <c r="AO95" s="394"/>
      <c r="AP95" s="394"/>
      <c r="AQ95" s="394"/>
      <c r="AR95" s="394"/>
      <c r="AS95" s="394"/>
      <c r="AT95" s="394"/>
      <c r="AU95" s="394"/>
      <c r="AV95" s="394"/>
      <c r="AW95" s="394"/>
      <c r="AX95" s="394"/>
      <c r="AY95" s="394"/>
      <c r="AZ95" s="394"/>
      <c r="BA95" s="394"/>
      <c r="BB95" s="394"/>
      <c r="BC95" s="394"/>
      <c r="BD95" s="394"/>
      <c r="BE95" s="394"/>
      <c r="BF95" s="394"/>
      <c r="BG95" s="394"/>
      <c r="BH95" s="394"/>
      <c r="BI95" s="394"/>
      <c r="BJ95" s="394"/>
      <c r="BK95" s="394"/>
      <c r="BL95" s="394"/>
      <c r="BM95" s="394"/>
      <c r="BN95" s="394"/>
      <c r="BO95" s="394"/>
      <c r="BP95" s="394"/>
      <c r="BQ95" s="394"/>
      <c r="BR95" s="394"/>
      <c r="BS95" s="394"/>
      <c r="BT95" s="394"/>
      <c r="BU95" s="394"/>
      <c r="BV95" s="394"/>
      <c r="BW95" s="394"/>
      <c r="BX95" s="395"/>
      <c r="BY95" s="395"/>
      <c r="BZ95" s="395"/>
      <c r="CA95" s="395"/>
      <c r="CB95" s="395"/>
      <c r="CC95" s="395"/>
      <c r="CD95" s="395"/>
      <c r="CE95" s="395"/>
      <c r="CF95" s="395"/>
      <c r="CG95" s="396"/>
    </row>
    <row r="96" spans="1:85" x14ac:dyDescent="0.35">
      <c r="A96" s="531"/>
      <c r="B96" s="56" t="s">
        <v>852</v>
      </c>
      <c r="D96" s="394"/>
      <c r="E96" s="394"/>
      <c r="F96" s="394"/>
      <c r="G96" s="394"/>
      <c r="H96" s="394"/>
      <c r="I96" s="394"/>
      <c r="J96" s="394"/>
      <c r="K96" s="394"/>
      <c r="L96" s="394"/>
      <c r="M96" s="394"/>
      <c r="N96" s="394"/>
      <c r="O96" s="394"/>
      <c r="P96" s="394"/>
      <c r="Q96" s="394"/>
      <c r="R96" s="394"/>
      <c r="S96" s="394"/>
      <c r="T96" s="394"/>
      <c r="U96" s="394"/>
      <c r="V96" s="394"/>
      <c r="W96" s="394"/>
      <c r="X96" s="394"/>
      <c r="Y96" s="394"/>
      <c r="Z96" s="394"/>
      <c r="AA96" s="394"/>
      <c r="AB96" s="394"/>
      <c r="AC96" s="394"/>
      <c r="AD96" s="394"/>
      <c r="AE96" s="394"/>
      <c r="AF96" s="394"/>
      <c r="AG96" s="394"/>
      <c r="AH96" s="394"/>
      <c r="AI96" s="394"/>
      <c r="AJ96" s="394"/>
      <c r="AK96" s="394"/>
      <c r="AL96" s="394"/>
      <c r="AM96" s="394"/>
      <c r="AN96" s="394"/>
      <c r="AO96" s="394"/>
      <c r="AP96" s="394"/>
      <c r="AQ96" s="394"/>
      <c r="AR96" s="394">
        <v>3013</v>
      </c>
      <c r="AS96" s="394">
        <v>2979</v>
      </c>
      <c r="AT96" s="394">
        <v>3735</v>
      </c>
      <c r="AU96" s="394">
        <v>3159</v>
      </c>
      <c r="AV96" s="394">
        <v>2996</v>
      </c>
      <c r="AW96" s="394">
        <v>2838</v>
      </c>
      <c r="AX96" s="394">
        <v>2801</v>
      </c>
      <c r="AY96" s="394">
        <v>2769</v>
      </c>
      <c r="AZ96" s="394">
        <v>2692</v>
      </c>
      <c r="BA96" s="394">
        <v>2623</v>
      </c>
      <c r="BB96" s="394">
        <v>2567</v>
      </c>
      <c r="BC96" s="394">
        <v>2471</v>
      </c>
      <c r="BD96" s="394">
        <v>2387</v>
      </c>
      <c r="BE96" s="394">
        <v>2371</v>
      </c>
      <c r="BF96" s="394">
        <v>2357</v>
      </c>
      <c r="BG96" s="394">
        <v>2335</v>
      </c>
      <c r="BH96" s="394">
        <v>2442</v>
      </c>
      <c r="BI96" s="394">
        <v>2426</v>
      </c>
      <c r="BJ96" s="394">
        <v>2510</v>
      </c>
      <c r="BK96" s="394">
        <v>2535</v>
      </c>
      <c r="BL96" s="394">
        <v>2592</v>
      </c>
      <c r="BM96" s="394">
        <v>2631</v>
      </c>
      <c r="BN96" s="394">
        <v>2633</v>
      </c>
      <c r="BO96" s="394">
        <v>2620</v>
      </c>
      <c r="BP96" s="394">
        <v>2544</v>
      </c>
      <c r="BQ96" s="394">
        <v>0</v>
      </c>
      <c r="BR96" s="394">
        <v>0</v>
      </c>
      <c r="BS96" s="394">
        <v>0</v>
      </c>
      <c r="BT96" s="394">
        <v>0</v>
      </c>
      <c r="BU96" s="394">
        <v>0</v>
      </c>
      <c r="BV96" s="394">
        <v>0</v>
      </c>
      <c r="BW96" s="394">
        <v>0</v>
      </c>
      <c r="BX96" s="395">
        <v>0</v>
      </c>
      <c r="BY96" s="395">
        <v>0</v>
      </c>
      <c r="BZ96" s="395">
        <v>0</v>
      </c>
      <c r="CA96" s="395">
        <v>0</v>
      </c>
      <c r="CB96" s="395">
        <v>0</v>
      </c>
      <c r="CC96" s="395">
        <v>0</v>
      </c>
      <c r="CD96" s="395">
        <v>0</v>
      </c>
      <c r="CE96" s="395">
        <v>0</v>
      </c>
      <c r="CF96" s="395">
        <v>0</v>
      </c>
      <c r="CG96" s="396">
        <v>0</v>
      </c>
    </row>
    <row r="97" spans="1:85" x14ac:dyDescent="0.35">
      <c r="A97" s="531"/>
      <c r="B97" s="56" t="s">
        <v>853</v>
      </c>
      <c r="D97" s="394"/>
      <c r="E97" s="394"/>
      <c r="F97" s="394"/>
      <c r="G97" s="394"/>
      <c r="H97" s="394"/>
      <c r="I97" s="394"/>
      <c r="J97" s="394"/>
      <c r="K97" s="394"/>
      <c r="L97" s="394"/>
      <c r="M97" s="394"/>
      <c r="N97" s="394"/>
      <c r="O97" s="394"/>
      <c r="P97" s="394"/>
      <c r="Q97" s="394"/>
      <c r="R97" s="394"/>
      <c r="S97" s="394"/>
      <c r="T97" s="394"/>
      <c r="U97" s="394"/>
      <c r="V97" s="394"/>
      <c r="W97" s="394"/>
      <c r="X97" s="394"/>
      <c r="Y97" s="394"/>
      <c r="Z97" s="394"/>
      <c r="AA97" s="394"/>
      <c r="AB97" s="394"/>
      <c r="AC97" s="394"/>
      <c r="AD97" s="394"/>
      <c r="AE97" s="394"/>
      <c r="AF97" s="394"/>
      <c r="AG97" s="394"/>
      <c r="AH97" s="394"/>
      <c r="AI97" s="394"/>
      <c r="AJ97" s="394"/>
      <c r="AK97" s="394"/>
      <c r="AL97" s="394"/>
      <c r="AM97" s="394"/>
      <c r="AN97" s="394"/>
      <c r="AO97" s="394"/>
      <c r="AP97" s="394"/>
      <c r="AQ97" s="394"/>
      <c r="AR97" s="394">
        <v>301</v>
      </c>
      <c r="AS97" s="394">
        <v>324</v>
      </c>
      <c r="AT97" s="394">
        <v>477</v>
      </c>
      <c r="AU97" s="394">
        <v>486</v>
      </c>
      <c r="AV97" s="394">
        <v>546</v>
      </c>
      <c r="AW97" s="394">
        <v>517</v>
      </c>
      <c r="AX97" s="394">
        <v>618</v>
      </c>
      <c r="AY97" s="394">
        <v>682</v>
      </c>
      <c r="AZ97" s="394">
        <v>718</v>
      </c>
      <c r="BA97" s="394">
        <v>766</v>
      </c>
      <c r="BB97" s="394">
        <v>810</v>
      </c>
      <c r="BC97" s="394">
        <v>828</v>
      </c>
      <c r="BD97" s="394">
        <v>843</v>
      </c>
      <c r="BE97" s="394">
        <v>870</v>
      </c>
      <c r="BF97" s="394">
        <v>898</v>
      </c>
      <c r="BG97" s="394">
        <v>952</v>
      </c>
      <c r="BH97" s="394">
        <v>1023</v>
      </c>
      <c r="BI97" s="394">
        <v>1085</v>
      </c>
      <c r="BJ97" s="394">
        <v>1065</v>
      </c>
      <c r="BK97" s="394">
        <v>1039</v>
      </c>
      <c r="BL97" s="394">
        <v>1056</v>
      </c>
      <c r="BM97" s="394">
        <v>1122</v>
      </c>
      <c r="BN97" s="394">
        <v>1168</v>
      </c>
      <c r="BO97" s="394">
        <v>1190</v>
      </c>
      <c r="BP97" s="394">
        <v>1194</v>
      </c>
      <c r="BQ97" s="394">
        <v>0</v>
      </c>
      <c r="BR97" s="394">
        <v>0</v>
      </c>
      <c r="BS97" s="394">
        <v>0</v>
      </c>
      <c r="BT97" s="394">
        <v>0</v>
      </c>
      <c r="BU97" s="394">
        <v>0</v>
      </c>
      <c r="BV97" s="394">
        <v>0</v>
      </c>
      <c r="BW97" s="394">
        <v>0</v>
      </c>
      <c r="BX97" s="395">
        <v>0</v>
      </c>
      <c r="BY97" s="395">
        <v>0</v>
      </c>
      <c r="BZ97" s="395">
        <v>0</v>
      </c>
      <c r="CA97" s="395">
        <v>0</v>
      </c>
      <c r="CB97" s="395">
        <v>0</v>
      </c>
      <c r="CC97" s="395">
        <v>0</v>
      </c>
      <c r="CD97" s="395">
        <v>0</v>
      </c>
      <c r="CE97" s="395">
        <v>0</v>
      </c>
      <c r="CF97" s="395">
        <v>0</v>
      </c>
      <c r="CG97" s="396">
        <v>0</v>
      </c>
    </row>
    <row r="98" spans="1:85" x14ac:dyDescent="0.35">
      <c r="A98" s="531"/>
      <c r="B98" s="56" t="s">
        <v>854</v>
      </c>
      <c r="D98" s="394"/>
      <c r="E98" s="394"/>
      <c r="F98" s="394"/>
      <c r="G98" s="394"/>
      <c r="H98" s="394"/>
      <c r="I98" s="394"/>
      <c r="J98" s="394"/>
      <c r="K98" s="394"/>
      <c r="L98" s="394"/>
      <c r="M98" s="394"/>
      <c r="N98" s="394"/>
      <c r="O98" s="394"/>
      <c r="P98" s="394"/>
      <c r="Q98" s="394"/>
      <c r="R98" s="394"/>
      <c r="S98" s="394"/>
      <c r="T98" s="394"/>
      <c r="U98" s="394"/>
      <c r="V98" s="394"/>
      <c r="W98" s="394"/>
      <c r="X98" s="394"/>
      <c r="Y98" s="394"/>
      <c r="Z98" s="394"/>
      <c r="AA98" s="394"/>
      <c r="AB98" s="394"/>
      <c r="AC98" s="394"/>
      <c r="AD98" s="394"/>
      <c r="AE98" s="394"/>
      <c r="AF98" s="394"/>
      <c r="AG98" s="394"/>
      <c r="AH98" s="394"/>
      <c r="AI98" s="394"/>
      <c r="AJ98" s="394"/>
      <c r="AK98" s="394"/>
      <c r="AL98" s="394"/>
      <c r="AM98" s="394"/>
      <c r="AN98" s="394"/>
      <c r="AO98" s="394"/>
      <c r="AP98" s="394"/>
      <c r="AQ98" s="394"/>
      <c r="AR98" s="394">
        <v>653</v>
      </c>
      <c r="AS98" s="394">
        <v>651</v>
      </c>
      <c r="AT98" s="394">
        <v>753</v>
      </c>
      <c r="AU98" s="394">
        <v>828</v>
      </c>
      <c r="AV98" s="394">
        <v>911</v>
      </c>
      <c r="AW98" s="394">
        <v>820</v>
      </c>
      <c r="AX98" s="394">
        <v>894</v>
      </c>
      <c r="AY98" s="394">
        <v>950</v>
      </c>
      <c r="AZ98" s="394">
        <v>942</v>
      </c>
      <c r="BA98" s="394">
        <v>928</v>
      </c>
      <c r="BB98" s="394">
        <v>915</v>
      </c>
      <c r="BC98" s="394">
        <v>877</v>
      </c>
      <c r="BD98" s="394">
        <v>797</v>
      </c>
      <c r="BE98" s="394">
        <v>766</v>
      </c>
      <c r="BF98" s="394">
        <v>742</v>
      </c>
      <c r="BG98" s="394">
        <v>769</v>
      </c>
      <c r="BH98" s="394">
        <v>811</v>
      </c>
      <c r="BI98" s="394">
        <v>848</v>
      </c>
      <c r="BJ98" s="394">
        <v>835</v>
      </c>
      <c r="BK98" s="394">
        <v>811</v>
      </c>
      <c r="BL98" s="394">
        <v>798</v>
      </c>
      <c r="BM98" s="394">
        <v>836</v>
      </c>
      <c r="BN98" s="394">
        <v>931</v>
      </c>
      <c r="BO98" s="394">
        <v>952</v>
      </c>
      <c r="BP98" s="394">
        <v>973</v>
      </c>
      <c r="BQ98" s="394">
        <v>0</v>
      </c>
      <c r="BR98" s="394">
        <v>0</v>
      </c>
      <c r="BS98" s="394">
        <v>0</v>
      </c>
      <c r="BT98" s="394">
        <v>0</v>
      </c>
      <c r="BU98" s="394">
        <v>0</v>
      </c>
      <c r="BV98" s="394">
        <v>0</v>
      </c>
      <c r="BW98" s="394">
        <v>0</v>
      </c>
      <c r="BX98" s="395">
        <v>0</v>
      </c>
      <c r="BY98" s="395">
        <v>0</v>
      </c>
      <c r="BZ98" s="395">
        <v>0</v>
      </c>
      <c r="CA98" s="395">
        <v>0</v>
      </c>
      <c r="CB98" s="395">
        <v>0</v>
      </c>
      <c r="CC98" s="395">
        <v>0</v>
      </c>
      <c r="CD98" s="395">
        <v>0</v>
      </c>
      <c r="CE98" s="395">
        <v>0</v>
      </c>
      <c r="CF98" s="395">
        <v>0</v>
      </c>
      <c r="CG98" s="396">
        <v>0</v>
      </c>
    </row>
    <row r="99" spans="1:85" x14ac:dyDescent="0.35">
      <c r="A99" s="36"/>
      <c r="B99" s="56" t="s">
        <v>564</v>
      </c>
      <c r="D99" s="394"/>
      <c r="E99" s="394"/>
      <c r="F99" s="394"/>
      <c r="G99" s="394"/>
      <c r="H99" s="394"/>
      <c r="I99" s="394"/>
      <c r="J99" s="394"/>
      <c r="K99" s="394"/>
      <c r="L99" s="394"/>
      <c r="M99" s="394"/>
      <c r="N99" s="394"/>
      <c r="O99" s="394"/>
      <c r="P99" s="394"/>
      <c r="Q99" s="394"/>
      <c r="R99" s="394"/>
      <c r="S99" s="394"/>
      <c r="T99" s="394"/>
      <c r="U99" s="394"/>
      <c r="V99" s="394"/>
      <c r="W99" s="394"/>
      <c r="X99" s="394"/>
      <c r="Y99" s="394"/>
      <c r="Z99" s="394"/>
      <c r="AA99" s="394"/>
      <c r="AB99" s="394"/>
      <c r="AC99" s="394"/>
      <c r="AD99" s="394"/>
      <c r="AE99" s="394"/>
      <c r="AF99" s="394"/>
      <c r="AG99" s="394"/>
      <c r="AH99" s="394"/>
      <c r="AI99" s="394"/>
      <c r="AJ99" s="394"/>
      <c r="AK99" s="394"/>
      <c r="AL99" s="394"/>
      <c r="AM99" s="394"/>
      <c r="AN99" s="394"/>
      <c r="AO99" s="394"/>
      <c r="AP99" s="394"/>
      <c r="AQ99" s="394"/>
      <c r="AR99" s="394">
        <v>797</v>
      </c>
      <c r="AS99" s="394">
        <v>822</v>
      </c>
      <c r="AT99" s="394">
        <v>1005</v>
      </c>
      <c r="AU99" s="394">
        <v>1344</v>
      </c>
      <c r="AV99" s="394">
        <v>1720</v>
      </c>
      <c r="AW99" s="394">
        <v>885</v>
      </c>
      <c r="AX99" s="394">
        <v>874</v>
      </c>
      <c r="AY99" s="394">
        <v>815</v>
      </c>
      <c r="AZ99" s="394">
        <v>758</v>
      </c>
      <c r="BA99" s="394">
        <v>625</v>
      </c>
      <c r="BB99" s="394">
        <v>513</v>
      </c>
      <c r="BC99" s="394">
        <v>431</v>
      </c>
      <c r="BD99" s="394">
        <v>361</v>
      </c>
      <c r="BE99" s="394">
        <v>312</v>
      </c>
      <c r="BF99" s="394">
        <v>290</v>
      </c>
      <c r="BG99" s="394">
        <v>297</v>
      </c>
      <c r="BH99" s="394">
        <v>288</v>
      </c>
      <c r="BI99" s="394">
        <v>304</v>
      </c>
      <c r="BJ99" s="394">
        <v>306</v>
      </c>
      <c r="BK99" s="394">
        <v>299</v>
      </c>
      <c r="BL99" s="394">
        <v>342</v>
      </c>
      <c r="BM99" s="394">
        <v>534</v>
      </c>
      <c r="BN99" s="394">
        <v>532</v>
      </c>
      <c r="BO99" s="394">
        <v>535</v>
      </c>
      <c r="BP99" s="394">
        <v>551</v>
      </c>
      <c r="BQ99" s="394">
        <v>0</v>
      </c>
      <c r="BR99" s="394">
        <v>0</v>
      </c>
      <c r="BS99" s="394">
        <v>0</v>
      </c>
      <c r="BT99" s="394">
        <v>0</v>
      </c>
      <c r="BU99" s="394">
        <v>0</v>
      </c>
      <c r="BV99" s="394">
        <v>0</v>
      </c>
      <c r="BW99" s="394">
        <v>0</v>
      </c>
      <c r="BX99" s="395">
        <v>0</v>
      </c>
      <c r="BY99" s="395">
        <v>0</v>
      </c>
      <c r="BZ99" s="395">
        <v>0</v>
      </c>
      <c r="CA99" s="395">
        <v>0</v>
      </c>
      <c r="CB99" s="395">
        <v>0</v>
      </c>
      <c r="CC99" s="395">
        <v>0</v>
      </c>
      <c r="CD99" s="395">
        <v>0</v>
      </c>
      <c r="CE99" s="395">
        <v>0</v>
      </c>
      <c r="CF99" s="395">
        <v>0</v>
      </c>
      <c r="CG99" s="396">
        <v>0</v>
      </c>
    </row>
    <row r="100" spans="1:85" x14ac:dyDescent="0.35">
      <c r="A100" s="531"/>
      <c r="B100" s="56" t="s">
        <v>855</v>
      </c>
      <c r="D100" s="394"/>
      <c r="E100" s="394"/>
      <c r="F100" s="394"/>
      <c r="G100" s="394"/>
      <c r="H100" s="394"/>
      <c r="I100" s="394"/>
      <c r="J100" s="394"/>
      <c r="K100" s="394"/>
      <c r="L100" s="394"/>
      <c r="M100" s="394"/>
      <c r="N100" s="394"/>
      <c r="O100" s="394"/>
      <c r="P100" s="394"/>
      <c r="Q100" s="394"/>
      <c r="R100" s="394"/>
      <c r="S100" s="394"/>
      <c r="T100" s="394"/>
      <c r="U100" s="394"/>
      <c r="V100" s="394"/>
      <c r="W100" s="394"/>
      <c r="X100" s="394"/>
      <c r="Y100" s="394"/>
      <c r="Z100" s="394"/>
      <c r="AA100" s="394"/>
      <c r="AB100" s="394"/>
      <c r="AC100" s="394"/>
      <c r="AD100" s="394"/>
      <c r="AE100" s="394"/>
      <c r="AF100" s="394"/>
      <c r="AG100" s="394"/>
      <c r="AH100" s="394"/>
      <c r="AI100" s="394"/>
      <c r="AJ100" s="394"/>
      <c r="AK100" s="394"/>
      <c r="AL100" s="394"/>
      <c r="AM100" s="394"/>
      <c r="AN100" s="394"/>
      <c r="AO100" s="394"/>
      <c r="AP100" s="394"/>
      <c r="AQ100" s="394"/>
      <c r="AR100" s="394">
        <v>380</v>
      </c>
      <c r="AS100" s="394">
        <v>424</v>
      </c>
      <c r="AT100" s="394">
        <v>755</v>
      </c>
      <c r="AU100" s="394">
        <v>550</v>
      </c>
      <c r="AV100" s="394">
        <v>530</v>
      </c>
      <c r="AW100" s="394">
        <v>407</v>
      </c>
      <c r="AX100" s="394">
        <v>427</v>
      </c>
      <c r="AY100" s="394">
        <v>474</v>
      </c>
      <c r="AZ100" s="394">
        <v>508</v>
      </c>
      <c r="BA100" s="394">
        <v>537</v>
      </c>
      <c r="BB100" s="394">
        <v>502</v>
      </c>
      <c r="BC100" s="394">
        <v>444</v>
      </c>
      <c r="BD100" s="394">
        <v>373</v>
      </c>
      <c r="BE100" s="394">
        <v>345</v>
      </c>
      <c r="BF100" s="394">
        <v>338</v>
      </c>
      <c r="BG100" s="394">
        <v>340</v>
      </c>
      <c r="BH100" s="394">
        <v>351</v>
      </c>
      <c r="BI100" s="394">
        <v>366</v>
      </c>
      <c r="BJ100" s="394">
        <v>364</v>
      </c>
      <c r="BK100" s="394">
        <v>385</v>
      </c>
      <c r="BL100" s="394">
        <v>371</v>
      </c>
      <c r="BM100" s="394">
        <v>447</v>
      </c>
      <c r="BN100" s="394">
        <v>542</v>
      </c>
      <c r="BO100" s="394">
        <v>577</v>
      </c>
      <c r="BP100" s="394">
        <v>650</v>
      </c>
      <c r="BQ100" s="394">
        <v>0</v>
      </c>
      <c r="BR100" s="394">
        <v>0</v>
      </c>
      <c r="BS100" s="394">
        <v>0</v>
      </c>
      <c r="BT100" s="394">
        <v>0</v>
      </c>
      <c r="BU100" s="394">
        <v>0</v>
      </c>
      <c r="BV100" s="394">
        <v>0</v>
      </c>
      <c r="BW100" s="394">
        <v>0</v>
      </c>
      <c r="BX100" s="395">
        <v>0</v>
      </c>
      <c r="BY100" s="395">
        <v>0</v>
      </c>
      <c r="BZ100" s="395">
        <v>0</v>
      </c>
      <c r="CA100" s="395">
        <v>0</v>
      </c>
      <c r="CB100" s="395">
        <v>0</v>
      </c>
      <c r="CC100" s="395">
        <v>0</v>
      </c>
      <c r="CD100" s="395">
        <v>0</v>
      </c>
      <c r="CE100" s="395">
        <v>0</v>
      </c>
      <c r="CF100" s="395">
        <v>0</v>
      </c>
      <c r="CG100" s="396">
        <v>0</v>
      </c>
    </row>
    <row r="101" spans="1:85" ht="26.25" customHeight="1" x14ac:dyDescent="0.35">
      <c r="A101" s="531"/>
      <c r="B101" s="56" t="s">
        <v>850</v>
      </c>
      <c r="D101" s="394"/>
      <c r="E101" s="394"/>
      <c r="F101" s="394"/>
      <c r="G101" s="394"/>
      <c r="H101" s="394"/>
      <c r="I101" s="394"/>
      <c r="J101" s="394"/>
      <c r="K101" s="394"/>
      <c r="L101" s="394"/>
      <c r="M101" s="394"/>
      <c r="N101" s="394"/>
      <c r="O101" s="394"/>
      <c r="P101" s="394"/>
      <c r="Q101" s="394"/>
      <c r="R101" s="394"/>
      <c r="S101" s="394"/>
      <c r="T101" s="394"/>
      <c r="U101" s="394"/>
      <c r="V101" s="394"/>
      <c r="W101" s="394"/>
      <c r="X101" s="394"/>
      <c r="Y101" s="394"/>
      <c r="Z101" s="394"/>
      <c r="AA101" s="394"/>
      <c r="AB101" s="394"/>
      <c r="AC101" s="394"/>
      <c r="AD101" s="394"/>
      <c r="AE101" s="394"/>
      <c r="AF101" s="394"/>
      <c r="AG101" s="394"/>
      <c r="AH101" s="394"/>
      <c r="AI101" s="394"/>
      <c r="AJ101" s="394"/>
      <c r="AK101" s="394"/>
      <c r="AL101" s="394"/>
      <c r="AM101" s="394"/>
      <c r="AN101" s="394"/>
      <c r="AO101" s="394"/>
      <c r="AP101" s="394"/>
      <c r="AQ101" s="394"/>
      <c r="AR101" s="394">
        <v>2131</v>
      </c>
      <c r="AS101" s="394">
        <v>2221</v>
      </c>
      <c r="AT101" s="394">
        <v>2991</v>
      </c>
      <c r="AU101" s="394">
        <v>3209</v>
      </c>
      <c r="AV101" s="394">
        <v>3708</v>
      </c>
      <c r="AW101" s="394">
        <v>2628</v>
      </c>
      <c r="AX101" s="394">
        <v>2814</v>
      </c>
      <c r="AY101" s="394">
        <v>2921</v>
      </c>
      <c r="AZ101" s="394">
        <v>2927</v>
      </c>
      <c r="BA101" s="394">
        <v>2856</v>
      </c>
      <c r="BB101" s="394">
        <v>2740</v>
      </c>
      <c r="BC101" s="394">
        <v>2580</v>
      </c>
      <c r="BD101" s="394">
        <v>2374</v>
      </c>
      <c r="BE101" s="394">
        <v>2293</v>
      </c>
      <c r="BF101" s="394">
        <v>2268</v>
      </c>
      <c r="BG101" s="394">
        <v>2358</v>
      </c>
      <c r="BH101" s="394">
        <v>2473</v>
      </c>
      <c r="BI101" s="394">
        <v>2603</v>
      </c>
      <c r="BJ101" s="394">
        <v>2570</v>
      </c>
      <c r="BK101" s="394">
        <v>2533</v>
      </c>
      <c r="BL101" s="394">
        <v>2566</v>
      </c>
      <c r="BM101" s="394">
        <v>2940</v>
      </c>
      <c r="BN101" s="394">
        <v>3172</v>
      </c>
      <c r="BO101" s="394">
        <v>3254</v>
      </c>
      <c r="BP101" s="394">
        <v>3368</v>
      </c>
      <c r="BQ101" s="394">
        <v>0</v>
      </c>
      <c r="BR101" s="394">
        <v>0</v>
      </c>
      <c r="BS101" s="394">
        <v>0</v>
      </c>
      <c r="BT101" s="394">
        <v>0</v>
      </c>
      <c r="BU101" s="394">
        <v>0</v>
      </c>
      <c r="BV101" s="394">
        <v>0</v>
      </c>
      <c r="BW101" s="394">
        <v>0</v>
      </c>
      <c r="BX101" s="395">
        <v>0</v>
      </c>
      <c r="BY101" s="395">
        <v>0</v>
      </c>
      <c r="BZ101" s="395">
        <v>0</v>
      </c>
      <c r="CA101" s="395">
        <v>0</v>
      </c>
      <c r="CB101" s="395">
        <v>0</v>
      </c>
      <c r="CC101" s="395">
        <v>0</v>
      </c>
      <c r="CD101" s="395">
        <v>0</v>
      </c>
      <c r="CE101" s="395">
        <v>0</v>
      </c>
      <c r="CF101" s="395">
        <v>0</v>
      </c>
      <c r="CG101" s="396">
        <v>0</v>
      </c>
    </row>
    <row r="102" spans="1:85" ht="26.25" customHeight="1" x14ac:dyDescent="0.35">
      <c r="A102" s="58"/>
      <c r="B102" s="58" t="s">
        <v>856</v>
      </c>
      <c r="D102" s="394"/>
      <c r="E102" s="394"/>
      <c r="F102" s="394"/>
      <c r="G102" s="394"/>
      <c r="H102" s="394"/>
      <c r="I102" s="394"/>
      <c r="J102" s="394"/>
      <c r="K102" s="394"/>
      <c r="L102" s="394"/>
      <c r="M102" s="394"/>
      <c r="N102" s="394"/>
      <c r="O102" s="394"/>
      <c r="P102" s="394"/>
      <c r="Q102" s="394"/>
      <c r="R102" s="394"/>
      <c r="S102" s="394"/>
      <c r="T102" s="394"/>
      <c r="U102" s="394"/>
      <c r="V102" s="394"/>
      <c r="W102" s="394"/>
      <c r="X102" s="394"/>
      <c r="Y102" s="394"/>
      <c r="Z102" s="394"/>
      <c r="AA102" s="394"/>
      <c r="AB102" s="394"/>
      <c r="AC102" s="394"/>
      <c r="AD102" s="394"/>
      <c r="AE102" s="394"/>
      <c r="AF102" s="394"/>
      <c r="AG102" s="394"/>
      <c r="AH102" s="394"/>
      <c r="AI102" s="394"/>
      <c r="AJ102" s="394"/>
      <c r="AK102" s="394"/>
      <c r="AL102" s="394"/>
      <c r="AM102" s="394"/>
      <c r="AN102" s="394"/>
      <c r="AO102" s="394"/>
      <c r="AP102" s="394"/>
      <c r="AQ102" s="394"/>
      <c r="AR102" s="394"/>
      <c r="AS102" s="394"/>
      <c r="AT102" s="394"/>
      <c r="AU102" s="394"/>
      <c r="AV102" s="394"/>
      <c r="AW102" s="394"/>
      <c r="AX102" s="394"/>
      <c r="AY102" s="394"/>
      <c r="AZ102" s="394"/>
      <c r="BA102" s="394"/>
      <c r="BB102" s="394"/>
      <c r="BC102" s="394"/>
      <c r="BD102" s="394"/>
      <c r="BE102" s="394"/>
      <c r="BF102" s="394"/>
      <c r="BG102" s="394"/>
      <c r="BH102" s="394"/>
      <c r="BI102" s="394"/>
      <c r="BJ102" s="394"/>
      <c r="BK102" s="394"/>
      <c r="BL102" s="394"/>
      <c r="BM102" s="394"/>
      <c r="BN102" s="394"/>
      <c r="BO102" s="394"/>
      <c r="BP102" s="394"/>
      <c r="BQ102" s="394"/>
      <c r="BR102" s="394"/>
      <c r="BS102" s="394"/>
      <c r="BT102" s="394"/>
      <c r="BU102" s="394"/>
      <c r="BV102" s="394"/>
      <c r="BW102" s="394"/>
      <c r="BX102" s="395"/>
      <c r="BY102" s="395"/>
      <c r="BZ102" s="395"/>
      <c r="CA102" s="395"/>
      <c r="CB102" s="395"/>
      <c r="CC102" s="395"/>
      <c r="CD102" s="395"/>
      <c r="CE102" s="395"/>
      <c r="CF102" s="395"/>
      <c r="CG102" s="396"/>
    </row>
    <row r="103" spans="1:85" x14ac:dyDescent="0.35">
      <c r="A103" s="531"/>
      <c r="B103" s="56" t="s">
        <v>869</v>
      </c>
      <c r="D103" s="394"/>
      <c r="E103" s="394"/>
      <c r="F103" s="394"/>
      <c r="G103" s="394"/>
      <c r="H103" s="394"/>
      <c r="I103" s="394"/>
      <c r="J103" s="394"/>
      <c r="K103" s="394"/>
      <c r="L103" s="394"/>
      <c r="M103" s="394"/>
      <c r="N103" s="394"/>
      <c r="O103" s="394"/>
      <c r="P103" s="394"/>
      <c r="Q103" s="394"/>
      <c r="R103" s="394"/>
      <c r="S103" s="394"/>
      <c r="T103" s="394"/>
      <c r="U103" s="394"/>
      <c r="V103" s="394"/>
      <c r="W103" s="394"/>
      <c r="X103" s="394"/>
      <c r="Y103" s="394"/>
      <c r="Z103" s="394"/>
      <c r="AA103" s="394"/>
      <c r="AB103" s="394"/>
      <c r="AC103" s="394"/>
      <c r="AD103" s="394"/>
      <c r="AE103" s="394"/>
      <c r="AF103" s="394"/>
      <c r="AG103" s="394"/>
      <c r="AH103" s="394"/>
      <c r="AI103" s="394"/>
      <c r="AJ103" s="394"/>
      <c r="AK103" s="394"/>
      <c r="AL103" s="394"/>
      <c r="AM103" s="394"/>
      <c r="AN103" s="394"/>
      <c r="AO103" s="394"/>
      <c r="AP103" s="394"/>
      <c r="AQ103" s="394"/>
      <c r="AR103" s="394">
        <v>4244</v>
      </c>
      <c r="AS103" s="394">
        <v>4071</v>
      </c>
      <c r="AT103" s="394">
        <v>5652</v>
      </c>
      <c r="AU103" s="394">
        <v>5400</v>
      </c>
      <c r="AV103" s="394">
        <v>5682</v>
      </c>
      <c r="AW103" s="394">
        <v>4611</v>
      </c>
      <c r="AX103" s="394">
        <v>4747</v>
      </c>
      <c r="AY103" s="394">
        <v>4812</v>
      </c>
      <c r="AZ103" s="394">
        <v>4740</v>
      </c>
      <c r="BA103" s="394">
        <v>4594</v>
      </c>
      <c r="BB103" s="394">
        <v>4426</v>
      </c>
      <c r="BC103" s="394">
        <v>4194</v>
      </c>
      <c r="BD103" s="394">
        <v>3942</v>
      </c>
      <c r="BE103" s="394">
        <v>3860</v>
      </c>
      <c r="BF103" s="394">
        <v>3836</v>
      </c>
      <c r="BG103" s="394">
        <v>3907</v>
      </c>
      <c r="BH103" s="394">
        <v>4096</v>
      </c>
      <c r="BI103" s="394">
        <v>4207</v>
      </c>
      <c r="BJ103" s="394">
        <v>4258</v>
      </c>
      <c r="BK103" s="394">
        <v>4253</v>
      </c>
      <c r="BL103" s="394">
        <v>4355</v>
      </c>
      <c r="BM103" s="394">
        <v>4717</v>
      </c>
      <c r="BN103" s="394">
        <v>4923</v>
      </c>
      <c r="BO103" s="394">
        <v>4985</v>
      </c>
      <c r="BP103" s="394">
        <v>5019</v>
      </c>
      <c r="BQ103" s="394">
        <v>0</v>
      </c>
      <c r="BR103" s="394">
        <v>0</v>
      </c>
      <c r="BS103" s="394">
        <v>0</v>
      </c>
      <c r="BT103" s="394">
        <v>0</v>
      </c>
      <c r="BU103" s="394">
        <v>0</v>
      </c>
      <c r="BV103" s="394">
        <v>0</v>
      </c>
      <c r="BW103" s="394">
        <v>0</v>
      </c>
      <c r="BX103" s="395">
        <v>0</v>
      </c>
      <c r="BY103" s="395">
        <v>0</v>
      </c>
      <c r="BZ103" s="395">
        <v>0</v>
      </c>
      <c r="CA103" s="395">
        <v>0</v>
      </c>
      <c r="CB103" s="395">
        <v>0</v>
      </c>
      <c r="CC103" s="395">
        <v>0</v>
      </c>
      <c r="CD103" s="395">
        <v>0</v>
      </c>
      <c r="CE103" s="395">
        <v>0</v>
      </c>
      <c r="CF103" s="395">
        <v>0</v>
      </c>
      <c r="CG103" s="396">
        <v>0</v>
      </c>
    </row>
    <row r="104" spans="1:85" x14ac:dyDescent="0.35">
      <c r="A104" s="531"/>
      <c r="B104" s="56" t="s">
        <v>870</v>
      </c>
      <c r="D104" s="394"/>
      <c r="E104" s="394"/>
      <c r="F104" s="394"/>
      <c r="G104" s="394"/>
      <c r="H104" s="394"/>
      <c r="I104" s="394"/>
      <c r="J104" s="394"/>
      <c r="K104" s="394"/>
      <c r="L104" s="394"/>
      <c r="M104" s="394"/>
      <c r="N104" s="394"/>
      <c r="O104" s="394"/>
      <c r="P104" s="394"/>
      <c r="Q104" s="394"/>
      <c r="R104" s="394"/>
      <c r="S104" s="394"/>
      <c r="T104" s="394"/>
      <c r="U104" s="394"/>
      <c r="V104" s="394"/>
      <c r="W104" s="394"/>
      <c r="X104" s="394"/>
      <c r="Y104" s="394"/>
      <c r="Z104" s="394"/>
      <c r="AA104" s="394"/>
      <c r="AB104" s="394"/>
      <c r="AC104" s="394"/>
      <c r="AD104" s="394"/>
      <c r="AE104" s="394"/>
      <c r="AF104" s="394"/>
      <c r="AG104" s="394"/>
      <c r="AH104" s="394"/>
      <c r="AI104" s="394"/>
      <c r="AJ104" s="394"/>
      <c r="AK104" s="394"/>
      <c r="AL104" s="394"/>
      <c r="AM104" s="394"/>
      <c r="AN104" s="394"/>
      <c r="AO104" s="394"/>
      <c r="AP104" s="394"/>
      <c r="AQ104" s="394"/>
      <c r="AR104" s="394">
        <v>255</v>
      </c>
      <c r="AS104" s="394">
        <v>248</v>
      </c>
      <c r="AT104" s="394">
        <v>383</v>
      </c>
      <c r="AU104" s="394">
        <v>326</v>
      </c>
      <c r="AV104" s="394">
        <v>354</v>
      </c>
      <c r="AW104" s="394">
        <v>278</v>
      </c>
      <c r="AX104" s="394">
        <v>288</v>
      </c>
      <c r="AY104" s="394">
        <v>293</v>
      </c>
      <c r="AZ104" s="394">
        <v>293</v>
      </c>
      <c r="BA104" s="394">
        <v>287</v>
      </c>
      <c r="BB104" s="394">
        <v>283</v>
      </c>
      <c r="BC104" s="394">
        <v>277</v>
      </c>
      <c r="BD104" s="394">
        <v>267</v>
      </c>
      <c r="BE104" s="394">
        <v>265</v>
      </c>
      <c r="BF104" s="394">
        <v>257</v>
      </c>
      <c r="BG104" s="394">
        <v>261</v>
      </c>
      <c r="BH104" s="394">
        <v>271</v>
      </c>
      <c r="BI104" s="394">
        <v>279</v>
      </c>
      <c r="BJ104" s="394">
        <v>280</v>
      </c>
      <c r="BK104" s="394">
        <v>283</v>
      </c>
      <c r="BL104" s="394">
        <v>290</v>
      </c>
      <c r="BM104" s="394">
        <v>311</v>
      </c>
      <c r="BN104" s="394">
        <v>322</v>
      </c>
      <c r="BO104" s="394">
        <v>327</v>
      </c>
      <c r="BP104" s="394">
        <v>330</v>
      </c>
      <c r="BQ104" s="394">
        <v>0</v>
      </c>
      <c r="BR104" s="394">
        <v>0</v>
      </c>
      <c r="BS104" s="394">
        <v>0</v>
      </c>
      <c r="BT104" s="394">
        <v>0</v>
      </c>
      <c r="BU104" s="394">
        <v>0</v>
      </c>
      <c r="BV104" s="394">
        <v>0</v>
      </c>
      <c r="BW104" s="394">
        <v>0</v>
      </c>
      <c r="BX104" s="395">
        <v>0</v>
      </c>
      <c r="BY104" s="395">
        <v>0</v>
      </c>
      <c r="BZ104" s="395">
        <v>0</v>
      </c>
      <c r="CA104" s="395">
        <v>0</v>
      </c>
      <c r="CB104" s="395">
        <v>0</v>
      </c>
      <c r="CC104" s="395">
        <v>0</v>
      </c>
      <c r="CD104" s="395">
        <v>0</v>
      </c>
      <c r="CE104" s="395">
        <v>0</v>
      </c>
      <c r="CF104" s="395">
        <v>0</v>
      </c>
      <c r="CG104" s="396">
        <v>0</v>
      </c>
    </row>
    <row r="105" spans="1:85" x14ac:dyDescent="0.35">
      <c r="A105" s="531"/>
      <c r="B105" s="56" t="s">
        <v>871</v>
      </c>
      <c r="D105" s="394"/>
      <c r="E105" s="394"/>
      <c r="F105" s="394"/>
      <c r="G105" s="394"/>
      <c r="H105" s="394"/>
      <c r="I105" s="394"/>
      <c r="J105" s="394"/>
      <c r="K105" s="394"/>
      <c r="L105" s="394"/>
      <c r="M105" s="394"/>
      <c r="N105" s="394"/>
      <c r="O105" s="394"/>
      <c r="P105" s="394"/>
      <c r="Q105" s="394"/>
      <c r="R105" s="394"/>
      <c r="S105" s="394"/>
      <c r="T105" s="394"/>
      <c r="U105" s="394"/>
      <c r="V105" s="394"/>
      <c r="W105" s="394"/>
      <c r="X105" s="394"/>
      <c r="Y105" s="394"/>
      <c r="Z105" s="394"/>
      <c r="AA105" s="394"/>
      <c r="AB105" s="394"/>
      <c r="AC105" s="394"/>
      <c r="AD105" s="394"/>
      <c r="AE105" s="394"/>
      <c r="AF105" s="394"/>
      <c r="AG105" s="394"/>
      <c r="AH105" s="394"/>
      <c r="AI105" s="394"/>
      <c r="AJ105" s="394"/>
      <c r="AK105" s="394"/>
      <c r="AL105" s="394"/>
      <c r="AM105" s="394"/>
      <c r="AN105" s="394"/>
      <c r="AO105" s="394"/>
      <c r="AP105" s="394"/>
      <c r="AQ105" s="394"/>
      <c r="AR105" s="394">
        <v>645</v>
      </c>
      <c r="AS105" s="394">
        <v>881</v>
      </c>
      <c r="AT105" s="394">
        <v>691</v>
      </c>
      <c r="AU105" s="394">
        <v>642</v>
      </c>
      <c r="AV105" s="394">
        <v>668</v>
      </c>
      <c r="AW105" s="394">
        <v>577</v>
      </c>
      <c r="AX105" s="394">
        <v>580</v>
      </c>
      <c r="AY105" s="394">
        <v>585</v>
      </c>
      <c r="AZ105" s="394">
        <v>586</v>
      </c>
      <c r="BA105" s="394">
        <v>598</v>
      </c>
      <c r="BB105" s="394">
        <v>597</v>
      </c>
      <c r="BC105" s="394">
        <v>580</v>
      </c>
      <c r="BD105" s="394">
        <v>552</v>
      </c>
      <c r="BE105" s="394">
        <v>539</v>
      </c>
      <c r="BF105" s="394">
        <v>532</v>
      </c>
      <c r="BG105" s="394">
        <v>525</v>
      </c>
      <c r="BH105" s="394">
        <v>548</v>
      </c>
      <c r="BI105" s="394">
        <v>543</v>
      </c>
      <c r="BJ105" s="394">
        <v>542</v>
      </c>
      <c r="BK105" s="394">
        <v>533</v>
      </c>
      <c r="BL105" s="394">
        <v>513</v>
      </c>
      <c r="BM105" s="394">
        <v>544</v>
      </c>
      <c r="BN105" s="394">
        <v>561</v>
      </c>
      <c r="BO105" s="394">
        <v>562</v>
      </c>
      <c r="BP105" s="394">
        <v>563</v>
      </c>
      <c r="BQ105" s="394">
        <v>0</v>
      </c>
      <c r="BR105" s="394">
        <v>0</v>
      </c>
      <c r="BS105" s="394">
        <v>0</v>
      </c>
      <c r="BT105" s="394">
        <v>0</v>
      </c>
      <c r="BU105" s="394">
        <v>0</v>
      </c>
      <c r="BV105" s="394">
        <v>0</v>
      </c>
      <c r="BW105" s="394">
        <v>0</v>
      </c>
      <c r="BX105" s="395">
        <v>0</v>
      </c>
      <c r="BY105" s="395">
        <v>0</v>
      </c>
      <c r="BZ105" s="395">
        <v>0</v>
      </c>
      <c r="CA105" s="395">
        <v>0</v>
      </c>
      <c r="CB105" s="395">
        <v>0</v>
      </c>
      <c r="CC105" s="395">
        <v>0</v>
      </c>
      <c r="CD105" s="395">
        <v>0</v>
      </c>
      <c r="CE105" s="395">
        <v>0</v>
      </c>
      <c r="CF105" s="395">
        <v>0</v>
      </c>
      <c r="CG105" s="396">
        <v>0</v>
      </c>
    </row>
    <row r="106" spans="1:85" ht="16" thickBot="1" x14ac:dyDescent="0.4">
      <c r="A106" s="537"/>
      <c r="B106" s="538"/>
      <c r="C106" s="413"/>
      <c r="D106" s="427"/>
      <c r="E106" s="427"/>
      <c r="F106" s="427"/>
      <c r="G106" s="427"/>
      <c r="H106" s="427"/>
      <c r="I106" s="427"/>
      <c r="J106" s="427"/>
      <c r="K106" s="427"/>
      <c r="L106" s="427"/>
      <c r="M106" s="427"/>
      <c r="N106" s="427"/>
      <c r="O106" s="427"/>
      <c r="P106" s="427"/>
      <c r="Q106" s="427"/>
      <c r="R106" s="427"/>
      <c r="S106" s="427"/>
      <c r="T106" s="427"/>
      <c r="U106" s="427"/>
      <c r="V106" s="427"/>
      <c r="W106" s="427"/>
      <c r="X106" s="427"/>
      <c r="Y106" s="427"/>
      <c r="Z106" s="427"/>
      <c r="AA106" s="427"/>
      <c r="AB106" s="427"/>
      <c r="AC106" s="427"/>
      <c r="AD106" s="427"/>
      <c r="AE106" s="427"/>
      <c r="AF106" s="427"/>
      <c r="AG106" s="427"/>
      <c r="AH106" s="427"/>
      <c r="AI106" s="427"/>
      <c r="AJ106" s="427"/>
      <c r="AK106" s="427"/>
      <c r="AL106" s="427"/>
      <c r="AM106" s="427"/>
      <c r="AN106" s="427"/>
      <c r="AO106" s="427"/>
      <c r="AP106" s="427"/>
      <c r="AQ106" s="427"/>
      <c r="AR106" s="427"/>
      <c r="AS106" s="427"/>
      <c r="AT106" s="427"/>
      <c r="AU106" s="427"/>
      <c r="AV106" s="427"/>
      <c r="AW106" s="427"/>
      <c r="AX106" s="427"/>
      <c r="AY106" s="427"/>
      <c r="AZ106" s="427"/>
      <c r="BA106" s="427"/>
      <c r="BB106" s="427"/>
      <c r="BC106" s="427"/>
      <c r="BD106" s="427"/>
      <c r="BE106" s="427"/>
      <c r="BF106" s="427"/>
      <c r="BG106" s="427"/>
      <c r="BH106" s="427"/>
      <c r="BI106" s="427"/>
      <c r="BJ106" s="427"/>
      <c r="BK106" s="427"/>
      <c r="BL106" s="427"/>
      <c r="BM106" s="427"/>
      <c r="BN106" s="427"/>
      <c r="BO106" s="427"/>
      <c r="BP106" s="427"/>
      <c r="BQ106" s="427"/>
      <c r="BR106" s="427"/>
      <c r="BS106" s="427"/>
      <c r="BT106" s="427"/>
      <c r="BU106" s="427"/>
      <c r="BV106" s="427"/>
      <c r="BW106" s="427"/>
      <c r="BX106" s="427"/>
      <c r="BY106" s="427"/>
      <c r="BZ106" s="427"/>
      <c r="CA106" s="427"/>
      <c r="CB106" s="427"/>
      <c r="CC106" s="427"/>
      <c r="CD106" s="427"/>
      <c r="CE106" s="427"/>
      <c r="CF106" s="427"/>
      <c r="CG106" s="428"/>
    </row>
  </sheetData>
  <hyperlinks>
    <hyperlink ref="B1" location="Notes!A1" display="Information relating to this table can be found in the 'Notes' tab" xr:uid="{FA6E2BAC-0FFF-40E0-9EDA-9C10C3FBBE50}"/>
    <hyperlink ref="A1" location="Contents!A1" display="Contents page" xr:uid="{5B2BEC91-5814-47FC-AEC7-BDB31BCCED8D}"/>
  </hyperlinks>
  <pageMargins left="0.75" right="0.75" top="1" bottom="1" header="0.5" footer="0.5"/>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28A0B-D00A-4580-8457-224E811F1D2C}">
  <dimension ref="A1:CG105"/>
  <sheetViews>
    <sheetView topLeftCell="A19" zoomScale="85" zoomScaleNormal="85" workbookViewId="0">
      <pane xSplit="2" topLeftCell="C1" activePane="topRight" state="frozen"/>
      <selection pane="topRight" activeCell="B1" sqref="B1"/>
    </sheetView>
  </sheetViews>
  <sheetFormatPr defaultColWidth="9" defaultRowHeight="15.5" x14ac:dyDescent="0.35"/>
  <cols>
    <col min="1" max="1" width="23" style="350" bestFit="1" customWidth="1"/>
    <col min="2" max="2" width="57" style="350" customWidth="1"/>
    <col min="3" max="3" width="25.54296875" style="350" customWidth="1"/>
    <col min="4" max="75" width="12.54296875" style="219" customWidth="1"/>
    <col min="76" max="84" width="12.54296875" style="353" customWidth="1"/>
    <col min="85" max="85" width="11" style="353" bestFit="1" customWidth="1"/>
    <col min="86" max="16384" width="9" style="353"/>
  </cols>
  <sheetData>
    <row r="1" spans="1:85" s="351" customFormat="1" ht="25.5" customHeight="1" thickBot="1" x14ac:dyDescent="0.3">
      <c r="A1" s="26" t="s">
        <v>47</v>
      </c>
      <c r="B1" s="116" t="s">
        <v>224</v>
      </c>
      <c r="C1" s="117"/>
      <c r="D1" s="349"/>
      <c r="E1" s="349"/>
      <c r="F1" s="349"/>
      <c r="G1" s="349"/>
      <c r="H1" s="349"/>
      <c r="I1" s="349"/>
      <c r="J1" s="349"/>
      <c r="K1" s="349"/>
      <c r="L1" s="349"/>
      <c r="M1" s="349"/>
      <c r="N1" s="349"/>
      <c r="O1" s="349"/>
      <c r="P1" s="349"/>
      <c r="Q1" s="349"/>
      <c r="R1" s="349"/>
      <c r="S1" s="349"/>
      <c r="T1" s="349"/>
      <c r="U1" s="349"/>
      <c r="V1" s="349"/>
      <c r="W1" s="349"/>
      <c r="X1" s="349"/>
      <c r="Y1" s="349"/>
      <c r="Z1" s="349"/>
      <c r="AA1" s="349"/>
      <c r="AB1" s="349"/>
      <c r="AC1" s="349"/>
      <c r="AD1" s="349"/>
      <c r="AE1" s="349"/>
      <c r="AF1" s="349"/>
      <c r="AG1" s="349"/>
      <c r="AH1" s="349"/>
      <c r="AI1" s="349"/>
      <c r="AJ1" s="349"/>
      <c r="AK1" s="349"/>
      <c r="AL1" s="349"/>
      <c r="AM1" s="349"/>
      <c r="AN1" s="349"/>
      <c r="AO1" s="349"/>
      <c r="AP1" s="349"/>
      <c r="AQ1" s="349"/>
      <c r="AR1" s="349"/>
      <c r="AS1" s="349"/>
      <c r="AT1" s="349"/>
      <c r="AU1" s="349"/>
      <c r="AV1" s="349"/>
      <c r="AW1" s="349"/>
      <c r="AX1" s="349"/>
      <c r="AY1" s="349"/>
      <c r="AZ1" s="349"/>
      <c r="BA1" s="349"/>
      <c r="BB1" s="349"/>
      <c r="BC1" s="349"/>
      <c r="BD1" s="349"/>
      <c r="BE1" s="349"/>
      <c r="BF1" s="349"/>
      <c r="BG1" s="349"/>
      <c r="BH1" s="349"/>
      <c r="BI1" s="349"/>
      <c r="BJ1" s="349"/>
      <c r="BK1" s="349"/>
      <c r="BL1" s="349"/>
      <c r="BM1" s="349"/>
      <c r="BN1" s="349"/>
      <c r="BO1" s="349"/>
      <c r="BP1" s="349"/>
      <c r="BQ1" s="349"/>
      <c r="BR1" s="349"/>
      <c r="BS1" s="349"/>
      <c r="BT1" s="349"/>
      <c r="BU1" s="349"/>
      <c r="BV1" s="416"/>
      <c r="BW1" s="416"/>
    </row>
    <row r="2" spans="1:85" x14ac:dyDescent="0.35">
      <c r="A2" s="30" t="s">
        <v>225</v>
      </c>
      <c r="B2" s="31" t="s">
        <v>911</v>
      </c>
      <c r="C2" s="438"/>
      <c r="D2" s="34" t="s">
        <v>296</v>
      </c>
      <c r="E2" s="34" t="s">
        <v>297</v>
      </c>
      <c r="F2" s="34" t="s">
        <v>298</v>
      </c>
      <c r="G2" s="34" t="s">
        <v>299</v>
      </c>
      <c r="H2" s="34" t="s">
        <v>300</v>
      </c>
      <c r="I2" s="34" t="s">
        <v>301</v>
      </c>
      <c r="J2" s="34" t="s">
        <v>302</v>
      </c>
      <c r="K2" s="34" t="s">
        <v>303</v>
      </c>
      <c r="L2" s="34" t="s">
        <v>304</v>
      </c>
      <c r="M2" s="34" t="s">
        <v>305</v>
      </c>
      <c r="N2" s="34" t="s">
        <v>306</v>
      </c>
      <c r="O2" s="34" t="s">
        <v>307</v>
      </c>
      <c r="P2" s="34" t="s">
        <v>308</v>
      </c>
      <c r="Q2" s="34" t="s">
        <v>309</v>
      </c>
      <c r="R2" s="34" t="s">
        <v>310</v>
      </c>
      <c r="S2" s="34" t="s">
        <v>311</v>
      </c>
      <c r="T2" s="34" t="s">
        <v>312</v>
      </c>
      <c r="U2" s="34" t="s">
        <v>313</v>
      </c>
      <c r="V2" s="34" t="s">
        <v>314</v>
      </c>
      <c r="W2" s="34" t="s">
        <v>315</v>
      </c>
      <c r="X2" s="34" t="s">
        <v>316</v>
      </c>
      <c r="Y2" s="34" t="s">
        <v>317</v>
      </c>
      <c r="Z2" s="34" t="s">
        <v>318</v>
      </c>
      <c r="AA2" s="34" t="s">
        <v>319</v>
      </c>
      <c r="AB2" s="34" t="s">
        <v>320</v>
      </c>
      <c r="AC2" s="34" t="s">
        <v>321</v>
      </c>
      <c r="AD2" s="34" t="s">
        <v>322</v>
      </c>
      <c r="AE2" s="34" t="s">
        <v>323</v>
      </c>
      <c r="AF2" s="34" t="s">
        <v>324</v>
      </c>
      <c r="AG2" s="34" t="s">
        <v>325</v>
      </c>
      <c r="AH2" s="34" t="s">
        <v>326</v>
      </c>
      <c r="AI2" s="34" t="s">
        <v>327</v>
      </c>
      <c r="AJ2" s="34" t="s">
        <v>328</v>
      </c>
      <c r="AK2" s="34" t="s">
        <v>329</v>
      </c>
      <c r="AL2" s="34" t="s">
        <v>330</v>
      </c>
      <c r="AM2" s="34" t="s">
        <v>331</v>
      </c>
      <c r="AN2" s="34" t="s">
        <v>332</v>
      </c>
      <c r="AO2" s="34" t="s">
        <v>333</v>
      </c>
      <c r="AP2" s="34" t="s">
        <v>334</v>
      </c>
      <c r="AQ2" s="34" t="s">
        <v>335</v>
      </c>
      <c r="AR2" s="34" t="s">
        <v>336</v>
      </c>
      <c r="AS2" s="34" t="s">
        <v>337</v>
      </c>
      <c r="AT2" s="34" t="s">
        <v>338</v>
      </c>
      <c r="AU2" s="34" t="s">
        <v>339</v>
      </c>
      <c r="AV2" s="34" t="s">
        <v>340</v>
      </c>
      <c r="AW2" s="34" t="s">
        <v>341</v>
      </c>
      <c r="AX2" s="34" t="s">
        <v>342</v>
      </c>
      <c r="AY2" s="34" t="s">
        <v>227</v>
      </c>
      <c r="AZ2" s="34" t="s">
        <v>228</v>
      </c>
      <c r="BA2" s="34" t="s">
        <v>229</v>
      </c>
      <c r="BB2" s="34" t="s">
        <v>230</v>
      </c>
      <c r="BC2" s="34" t="s">
        <v>231</v>
      </c>
      <c r="BD2" s="34" t="s">
        <v>232</v>
      </c>
      <c r="BE2" s="34" t="s">
        <v>233</v>
      </c>
      <c r="BF2" s="34" t="s">
        <v>234</v>
      </c>
      <c r="BG2" s="34" t="s">
        <v>235</v>
      </c>
      <c r="BH2" s="34" t="s">
        <v>236</v>
      </c>
      <c r="BI2" s="34" t="s">
        <v>237</v>
      </c>
      <c r="BJ2" s="34" t="s">
        <v>238</v>
      </c>
      <c r="BK2" s="34" t="s">
        <v>239</v>
      </c>
      <c r="BL2" s="34" t="s">
        <v>240</v>
      </c>
      <c r="BM2" s="34" t="s">
        <v>241</v>
      </c>
      <c r="BN2" s="34" t="s">
        <v>242</v>
      </c>
      <c r="BO2" s="34" t="s">
        <v>243</v>
      </c>
      <c r="BP2" s="34" t="s">
        <v>244</v>
      </c>
      <c r="BQ2" s="34" t="s">
        <v>245</v>
      </c>
      <c r="BR2" s="34" t="s">
        <v>246</v>
      </c>
      <c r="BS2" s="34" t="s">
        <v>247</v>
      </c>
      <c r="BT2" s="34" t="s">
        <v>248</v>
      </c>
      <c r="BU2" s="34" t="s">
        <v>249</v>
      </c>
      <c r="BV2" s="34" t="s">
        <v>250</v>
      </c>
      <c r="BW2" s="34" t="s">
        <v>251</v>
      </c>
      <c r="BX2" s="34" t="s">
        <v>252</v>
      </c>
      <c r="BY2" s="34" t="s">
        <v>253</v>
      </c>
      <c r="BZ2" s="34" t="s">
        <v>254</v>
      </c>
      <c r="CA2" s="34" t="s">
        <v>255</v>
      </c>
      <c r="CB2" s="34" t="s">
        <v>256</v>
      </c>
      <c r="CC2" s="34" t="s">
        <v>257</v>
      </c>
      <c r="CD2" s="34" t="s">
        <v>258</v>
      </c>
      <c r="CE2" s="34" t="s">
        <v>259</v>
      </c>
      <c r="CF2" s="34" t="s">
        <v>260</v>
      </c>
      <c r="CG2" s="35" t="s">
        <v>261</v>
      </c>
    </row>
    <row r="3" spans="1:85" x14ac:dyDescent="0.35">
      <c r="A3" s="119">
        <v>2025</v>
      </c>
      <c r="B3" s="354" t="s">
        <v>373</v>
      </c>
      <c r="C3" s="404"/>
      <c r="D3" s="279" t="s">
        <v>263</v>
      </c>
      <c r="E3" s="279" t="s">
        <v>263</v>
      </c>
      <c r="F3" s="279" t="s">
        <v>263</v>
      </c>
      <c r="G3" s="279" t="s">
        <v>263</v>
      </c>
      <c r="H3" s="279" t="s">
        <v>263</v>
      </c>
      <c r="I3" s="279" t="s">
        <v>263</v>
      </c>
      <c r="J3" s="279" t="s">
        <v>263</v>
      </c>
      <c r="K3" s="279" t="s">
        <v>263</v>
      </c>
      <c r="L3" s="279" t="s">
        <v>263</v>
      </c>
      <c r="M3" s="279" t="s">
        <v>263</v>
      </c>
      <c r="N3" s="279" t="s">
        <v>263</v>
      </c>
      <c r="O3" s="279" t="s">
        <v>263</v>
      </c>
      <c r="P3" s="279" t="s">
        <v>263</v>
      </c>
      <c r="Q3" s="279" t="s">
        <v>263</v>
      </c>
      <c r="R3" s="279" t="s">
        <v>263</v>
      </c>
      <c r="S3" s="279" t="s">
        <v>263</v>
      </c>
      <c r="T3" s="279" t="s">
        <v>263</v>
      </c>
      <c r="U3" s="279" t="s">
        <v>263</v>
      </c>
      <c r="V3" s="279" t="s">
        <v>263</v>
      </c>
      <c r="W3" s="279" t="s">
        <v>263</v>
      </c>
      <c r="X3" s="279" t="s">
        <v>263</v>
      </c>
      <c r="Y3" s="279" t="s">
        <v>263</v>
      </c>
      <c r="Z3" s="279" t="s">
        <v>263</v>
      </c>
      <c r="AA3" s="279" t="s">
        <v>263</v>
      </c>
      <c r="AB3" s="279" t="s">
        <v>263</v>
      </c>
      <c r="AC3" s="279" t="s">
        <v>263</v>
      </c>
      <c r="AD3" s="279" t="s">
        <v>263</v>
      </c>
      <c r="AE3" s="279" t="s">
        <v>263</v>
      </c>
      <c r="AF3" s="279" t="s">
        <v>263</v>
      </c>
      <c r="AG3" s="279" t="s">
        <v>263</v>
      </c>
      <c r="AH3" s="279" t="s">
        <v>263</v>
      </c>
      <c r="AI3" s="279" t="s">
        <v>263</v>
      </c>
      <c r="AJ3" s="279" t="s">
        <v>263</v>
      </c>
      <c r="AK3" s="279" t="s">
        <v>263</v>
      </c>
      <c r="AL3" s="279" t="s">
        <v>263</v>
      </c>
      <c r="AM3" s="279" t="s">
        <v>263</v>
      </c>
      <c r="AN3" s="279" t="s">
        <v>263</v>
      </c>
      <c r="AO3" s="279" t="s">
        <v>263</v>
      </c>
      <c r="AP3" s="279" t="s">
        <v>263</v>
      </c>
      <c r="AQ3" s="279" t="s">
        <v>263</v>
      </c>
      <c r="AR3" s="279" t="s">
        <v>263</v>
      </c>
      <c r="AS3" s="279" t="s">
        <v>263</v>
      </c>
      <c r="AT3" s="279" t="s">
        <v>263</v>
      </c>
      <c r="AU3" s="279" t="s">
        <v>263</v>
      </c>
      <c r="AV3" s="279" t="s">
        <v>263</v>
      </c>
      <c r="AW3" s="279" t="s">
        <v>263</v>
      </c>
      <c r="AX3" s="279" t="s">
        <v>263</v>
      </c>
      <c r="AY3" s="279" t="s">
        <v>263</v>
      </c>
      <c r="AZ3" s="279" t="s">
        <v>263</v>
      </c>
      <c r="BA3" s="279" t="s">
        <v>263</v>
      </c>
      <c r="BB3" s="279" t="s">
        <v>263</v>
      </c>
      <c r="BC3" s="279" t="s">
        <v>263</v>
      </c>
      <c r="BD3" s="279" t="s">
        <v>263</v>
      </c>
      <c r="BE3" s="279" t="s">
        <v>263</v>
      </c>
      <c r="BF3" s="279" t="s">
        <v>263</v>
      </c>
      <c r="BG3" s="279" t="s">
        <v>263</v>
      </c>
      <c r="BH3" s="279" t="s">
        <v>263</v>
      </c>
      <c r="BI3" s="279" t="s">
        <v>263</v>
      </c>
      <c r="BJ3" s="279" t="s">
        <v>263</v>
      </c>
      <c r="BK3" s="279" t="s">
        <v>263</v>
      </c>
      <c r="BL3" s="279" t="s">
        <v>263</v>
      </c>
      <c r="BM3" s="279" t="s">
        <v>263</v>
      </c>
      <c r="BN3" s="279" t="s">
        <v>263</v>
      </c>
      <c r="BO3" s="279" t="s">
        <v>263</v>
      </c>
      <c r="BP3" s="279" t="s">
        <v>263</v>
      </c>
      <c r="BQ3" s="279" t="s">
        <v>263</v>
      </c>
      <c r="BR3" s="279" t="s">
        <v>263</v>
      </c>
      <c r="BS3" s="279" t="s">
        <v>263</v>
      </c>
      <c r="BT3" s="279" t="s">
        <v>263</v>
      </c>
      <c r="BU3" s="279" t="s">
        <v>263</v>
      </c>
      <c r="BV3" s="279" t="s">
        <v>263</v>
      </c>
      <c r="BW3" s="279" t="s">
        <v>263</v>
      </c>
      <c r="BX3" s="279" t="s">
        <v>263</v>
      </c>
      <c r="BY3" s="279" t="s">
        <v>263</v>
      </c>
      <c r="BZ3" s="279" t="s">
        <v>263</v>
      </c>
      <c r="CA3" s="279" t="s">
        <v>263</v>
      </c>
      <c r="CB3" s="279" t="s">
        <v>264</v>
      </c>
      <c r="CC3" s="279" t="s">
        <v>264</v>
      </c>
      <c r="CD3" s="279" t="s">
        <v>264</v>
      </c>
      <c r="CE3" s="279" t="s">
        <v>264</v>
      </c>
      <c r="CF3" s="279" t="s">
        <v>264</v>
      </c>
      <c r="CG3" s="280" t="s">
        <v>264</v>
      </c>
    </row>
    <row r="4" spans="1:85" s="246" customFormat="1" ht="24" customHeight="1" x14ac:dyDescent="0.35">
      <c r="A4" s="88"/>
      <c r="B4" s="101" t="s">
        <v>276</v>
      </c>
      <c r="C4" s="101"/>
      <c r="D4" s="390">
        <v>62.5</v>
      </c>
      <c r="E4" s="390">
        <v>75.2</v>
      </c>
      <c r="F4" s="390">
        <v>84.5</v>
      </c>
      <c r="G4" s="390">
        <v>94.6</v>
      </c>
      <c r="H4" s="390">
        <v>118.6</v>
      </c>
      <c r="I4" s="390">
        <v>120.3</v>
      </c>
      <c r="J4" s="390">
        <v>125.4</v>
      </c>
      <c r="K4" s="390">
        <v>114.1</v>
      </c>
      <c r="L4" s="390">
        <v>121.3</v>
      </c>
      <c r="M4" s="390">
        <v>119.6</v>
      </c>
      <c r="N4" s="390">
        <v>131.80000000000001</v>
      </c>
      <c r="O4" s="390">
        <v>158.5</v>
      </c>
      <c r="P4" s="390">
        <v>179.5</v>
      </c>
      <c r="Q4" s="390">
        <v>171.1</v>
      </c>
      <c r="R4" s="390">
        <v>199.8</v>
      </c>
      <c r="S4" s="390">
        <v>217.4</v>
      </c>
      <c r="T4" s="390">
        <v>223.3</v>
      </c>
      <c r="U4" s="390">
        <v>245.9</v>
      </c>
      <c r="V4" s="390">
        <v>297.5</v>
      </c>
      <c r="W4" s="390">
        <v>385.7</v>
      </c>
      <c r="X4" s="390">
        <v>428.9</v>
      </c>
      <c r="Y4" s="390">
        <v>470.7</v>
      </c>
      <c r="Z4" s="390">
        <v>523.79999999999995</v>
      </c>
      <c r="AA4" s="390">
        <v>641.4</v>
      </c>
      <c r="AB4" s="390">
        <v>703.5</v>
      </c>
      <c r="AC4" s="390">
        <v>703.7</v>
      </c>
      <c r="AD4" s="390">
        <v>959.4</v>
      </c>
      <c r="AE4" s="390">
        <v>1308.2</v>
      </c>
      <c r="AF4" s="390">
        <v>1715.3</v>
      </c>
      <c r="AG4" s="390">
        <v>1431</v>
      </c>
      <c r="AH4" s="390">
        <f t="shared" ref="AH4:AQ4" si="0">SUM(AH23:AH28)</f>
        <v>1561</v>
      </c>
      <c r="AI4" s="390">
        <f t="shared" si="0"/>
        <v>1675</v>
      </c>
      <c r="AJ4" s="390">
        <f t="shared" si="0"/>
        <v>2165</v>
      </c>
      <c r="AK4" s="390">
        <f t="shared" si="0"/>
        <v>3245.05</v>
      </c>
      <c r="AL4" s="390">
        <f t="shared" si="0"/>
        <v>4612</v>
      </c>
      <c r="AM4" s="390">
        <f t="shared" si="0"/>
        <v>5592</v>
      </c>
      <c r="AN4" s="390">
        <f t="shared" si="0"/>
        <v>6470</v>
      </c>
      <c r="AO4" s="390">
        <f t="shared" si="0"/>
        <v>7446</v>
      </c>
      <c r="AP4" s="390">
        <f t="shared" si="0"/>
        <v>7965</v>
      </c>
      <c r="AQ4" s="390">
        <f t="shared" si="0"/>
        <v>7956</v>
      </c>
      <c r="AR4" s="390">
        <f t="shared" ref="AR4:BA4" si="1">SUM(AR23:AR28)</f>
        <v>7581.9769999999999</v>
      </c>
      <c r="AS4" s="390">
        <f t="shared" si="1"/>
        <v>7675.058</v>
      </c>
      <c r="AT4" s="390">
        <f t="shared" si="1"/>
        <v>8895.1850000000013</v>
      </c>
      <c r="AU4" s="390">
        <f t="shared" si="1"/>
        <v>11646.02289951173</v>
      </c>
      <c r="AV4" s="390">
        <f t="shared" si="1"/>
        <v>14789.988000000001</v>
      </c>
      <c r="AW4" s="390">
        <f t="shared" si="1"/>
        <v>16109.623</v>
      </c>
      <c r="AX4" s="390">
        <f t="shared" si="1"/>
        <v>16387.047999999999</v>
      </c>
      <c r="AY4" s="390">
        <f t="shared" si="1"/>
        <v>16692.532999999999</v>
      </c>
      <c r="AZ4" s="390">
        <f t="shared" si="1"/>
        <v>14444.695</v>
      </c>
      <c r="BA4" s="390">
        <f t="shared" si="1"/>
        <v>11965.317000000001</v>
      </c>
      <c r="BB4" s="390">
        <f>SUM(BB23:BB28)</f>
        <v>11790.689999999999</v>
      </c>
      <c r="BC4" s="391">
        <f>SUM(BC24:BC28)</f>
        <v>12082.322</v>
      </c>
      <c r="BD4" s="390">
        <f t="shared" ref="BD4:CG4" si="2">SUM(BD6:BD9)</f>
        <v>13121.226999999999</v>
      </c>
      <c r="BE4" s="390">
        <f t="shared" si="2"/>
        <v>14100.907119412172</v>
      </c>
      <c r="BF4" s="390">
        <f t="shared" si="2"/>
        <v>14237.3147109526</v>
      </c>
      <c r="BG4" s="390">
        <f t="shared" si="2"/>
        <v>12859.01825241993</v>
      </c>
      <c r="BH4" s="390">
        <f t="shared" si="2"/>
        <v>10028.913</v>
      </c>
      <c r="BI4" s="390">
        <f t="shared" si="2"/>
        <v>9149.9960046050001</v>
      </c>
      <c r="BJ4" s="390">
        <f t="shared" si="2"/>
        <v>8838.7708489100005</v>
      </c>
      <c r="BK4" s="390">
        <f t="shared" si="2"/>
        <v>9027.9858692587677</v>
      </c>
      <c r="BL4" s="390">
        <f t="shared" si="2"/>
        <v>8684.733409389999</v>
      </c>
      <c r="BM4" s="390">
        <f t="shared" si="2"/>
        <v>8373.7599778200001</v>
      </c>
      <c r="BN4" s="390">
        <f t="shared" si="2"/>
        <v>7856.3960060182071</v>
      </c>
      <c r="BO4" s="390">
        <f t="shared" si="2"/>
        <v>6997.2154425199997</v>
      </c>
      <c r="BP4" s="390">
        <f t="shared" si="2"/>
        <v>5308.9188794399988</v>
      </c>
      <c r="BQ4" s="390">
        <f t="shared" si="2"/>
        <v>3582.8260193800015</v>
      </c>
      <c r="BR4" s="390">
        <f t="shared" si="2"/>
        <v>2893.4764718200004</v>
      </c>
      <c r="BS4" s="390">
        <f t="shared" si="2"/>
        <v>2539.1118484000003</v>
      </c>
      <c r="BT4" s="390">
        <f t="shared" si="2"/>
        <v>2231.876678590002</v>
      </c>
      <c r="BU4" s="390">
        <f t="shared" si="2"/>
        <v>2138.7000447000005</v>
      </c>
      <c r="BV4" s="390">
        <f t="shared" si="2"/>
        <v>1839.3575254200005</v>
      </c>
      <c r="BW4" s="390">
        <f t="shared" si="2"/>
        <v>1375.5700157400001</v>
      </c>
      <c r="BX4" s="391">
        <f t="shared" si="2"/>
        <v>1073.7605442499994</v>
      </c>
      <c r="BY4" s="391">
        <f>SUM(BY6:BY9)</f>
        <v>767.66311503999975</v>
      </c>
      <c r="BZ4" s="391">
        <f>SUM(BZ6:BZ9)</f>
        <v>865.55850153000029</v>
      </c>
      <c r="CA4" s="391">
        <f t="shared" si="2"/>
        <v>647.28581582999993</v>
      </c>
      <c r="CB4" s="391">
        <f>SUM(CB6:CB9)</f>
        <v>272.00964174211708</v>
      </c>
      <c r="CC4" s="391">
        <f t="shared" si="2"/>
        <v>4.5384021222374976E-2</v>
      </c>
      <c r="CD4" s="391">
        <f t="shared" si="2"/>
        <v>-0.18440436980558264</v>
      </c>
      <c r="CE4" s="391">
        <f t="shared" si="2"/>
        <v>-2.3230750681958878</v>
      </c>
      <c r="CF4" s="391">
        <f t="shared" si="2"/>
        <v>-2.8326043030786967</v>
      </c>
      <c r="CG4" s="392">
        <f t="shared" si="2"/>
        <v>-2.9348597255026463</v>
      </c>
    </row>
    <row r="5" spans="1:85" s="36" customFormat="1" ht="24.75" customHeight="1" x14ac:dyDescent="0.35">
      <c r="B5" s="56" t="s">
        <v>912</v>
      </c>
      <c r="D5" s="394"/>
      <c r="E5" s="394"/>
      <c r="F5" s="394"/>
      <c r="G5" s="394"/>
      <c r="H5" s="394"/>
      <c r="I5" s="394"/>
      <c r="J5" s="394"/>
      <c r="K5" s="394"/>
      <c r="L5" s="394"/>
      <c r="M5" s="394"/>
      <c r="N5" s="394"/>
      <c r="O5" s="394"/>
      <c r="P5" s="394"/>
      <c r="Q5" s="394"/>
      <c r="R5" s="394"/>
      <c r="S5" s="394"/>
      <c r="T5" s="394"/>
      <c r="U5" s="394"/>
      <c r="V5" s="394"/>
      <c r="W5" s="394"/>
      <c r="X5" s="394"/>
      <c r="Y5" s="394"/>
      <c r="Z5" s="394"/>
      <c r="AA5" s="394"/>
      <c r="AB5" s="394"/>
      <c r="AC5" s="394"/>
      <c r="AD5" s="394"/>
      <c r="AE5" s="394"/>
      <c r="AF5" s="394"/>
      <c r="AG5" s="394"/>
      <c r="AH5" s="394"/>
      <c r="AI5" s="394"/>
      <c r="AJ5" s="394"/>
      <c r="AK5" s="394"/>
      <c r="AL5" s="394"/>
      <c r="AM5" s="394"/>
      <c r="AN5" s="394"/>
      <c r="AO5" s="394"/>
      <c r="AP5" s="394"/>
      <c r="AQ5" s="394"/>
      <c r="AR5" s="394"/>
      <c r="AS5" s="394"/>
      <c r="AT5" s="394"/>
      <c r="AU5" s="394"/>
      <c r="AV5" s="394"/>
      <c r="AW5" s="394"/>
      <c r="AX5" s="394"/>
      <c r="AY5" s="394"/>
      <c r="AZ5" s="394"/>
      <c r="BA5" s="394"/>
      <c r="BB5" s="394"/>
      <c r="BC5" s="395"/>
      <c r="BD5" s="394"/>
      <c r="BE5" s="394"/>
      <c r="BF5" s="394"/>
      <c r="BG5" s="394"/>
      <c r="BH5" s="394"/>
      <c r="BI5" s="394"/>
      <c r="BJ5" s="394"/>
      <c r="BK5" s="394"/>
      <c r="BL5" s="394"/>
      <c r="BM5" s="394"/>
      <c r="BN5" s="394"/>
      <c r="BO5" s="394"/>
      <c r="BP5" s="394"/>
      <c r="BQ5" s="394"/>
      <c r="BR5" s="394"/>
      <c r="BS5" s="394"/>
      <c r="BT5" s="394"/>
      <c r="BU5" s="394"/>
      <c r="BV5" s="394"/>
      <c r="BW5" s="394"/>
      <c r="BX5" s="395"/>
      <c r="BY5" s="395"/>
      <c r="BZ5" s="395"/>
      <c r="CA5" s="395"/>
      <c r="CB5" s="395"/>
      <c r="CC5" s="395"/>
      <c r="CD5" s="395"/>
      <c r="CE5" s="395"/>
      <c r="CF5" s="395"/>
      <c r="CG5" s="396"/>
    </row>
    <row r="6" spans="1:85" s="36" customFormat="1" x14ac:dyDescent="0.35">
      <c r="A6" s="410"/>
      <c r="B6" s="288" t="s">
        <v>913</v>
      </c>
      <c r="C6" s="444"/>
      <c r="D6" s="394">
        <v>0</v>
      </c>
      <c r="E6" s="394">
        <v>0</v>
      </c>
      <c r="F6" s="394">
        <v>0</v>
      </c>
      <c r="G6" s="394">
        <v>0</v>
      </c>
      <c r="H6" s="394">
        <v>0</v>
      </c>
      <c r="I6" s="394">
        <v>0</v>
      </c>
      <c r="J6" s="394">
        <v>0</v>
      </c>
      <c r="K6" s="394">
        <v>0</v>
      </c>
      <c r="L6" s="394">
        <v>0</v>
      </c>
      <c r="M6" s="394">
        <v>0</v>
      </c>
      <c r="N6" s="394">
        <v>0</v>
      </c>
      <c r="O6" s="394">
        <v>0</v>
      </c>
      <c r="P6" s="394">
        <v>0</v>
      </c>
      <c r="Q6" s="394">
        <v>0</v>
      </c>
      <c r="R6" s="394">
        <v>0</v>
      </c>
      <c r="S6" s="394">
        <v>0</v>
      </c>
      <c r="T6" s="394">
        <v>0</v>
      </c>
      <c r="U6" s="394">
        <v>0</v>
      </c>
      <c r="V6" s="394">
        <v>0</v>
      </c>
      <c r="W6" s="394">
        <v>0</v>
      </c>
      <c r="X6" s="394">
        <v>0</v>
      </c>
      <c r="Y6" s="394">
        <v>0</v>
      </c>
      <c r="Z6" s="394">
        <v>0</v>
      </c>
      <c r="AA6" s="394">
        <v>0</v>
      </c>
      <c r="AB6" s="394">
        <v>0</v>
      </c>
      <c r="AC6" s="394">
        <v>0</v>
      </c>
      <c r="AD6" s="394">
        <v>0</v>
      </c>
      <c r="AE6" s="394">
        <v>0</v>
      </c>
      <c r="AF6" s="394">
        <v>0</v>
      </c>
      <c r="AG6" s="394">
        <v>0</v>
      </c>
      <c r="AH6" s="394">
        <v>0</v>
      </c>
      <c r="AI6" s="394">
        <v>0</v>
      </c>
      <c r="AJ6" s="394">
        <v>0</v>
      </c>
      <c r="AK6" s="394">
        <v>0</v>
      </c>
      <c r="AL6" s="394">
        <v>0</v>
      </c>
      <c r="AM6" s="394">
        <v>0</v>
      </c>
      <c r="AN6" s="394">
        <v>0</v>
      </c>
      <c r="AO6" s="394">
        <v>0</v>
      </c>
      <c r="AP6" s="394">
        <v>0</v>
      </c>
      <c r="AQ6" s="394">
        <v>0</v>
      </c>
      <c r="AR6" s="394">
        <v>0</v>
      </c>
      <c r="AS6" s="394">
        <v>0</v>
      </c>
      <c r="AT6" s="394">
        <v>0</v>
      </c>
      <c r="AU6" s="394">
        <v>0</v>
      </c>
      <c r="AV6" s="394">
        <v>0</v>
      </c>
      <c r="AW6" s="394">
        <v>0</v>
      </c>
      <c r="AX6" s="394">
        <v>0</v>
      </c>
      <c r="AY6" s="394">
        <v>0</v>
      </c>
      <c r="AZ6" s="394">
        <v>0</v>
      </c>
      <c r="BA6" s="394">
        <v>0</v>
      </c>
      <c r="BB6" s="394">
        <v>0</v>
      </c>
      <c r="BC6" s="395">
        <v>0</v>
      </c>
      <c r="BD6" s="394">
        <v>4621.4050478363251</v>
      </c>
      <c r="BE6" s="394">
        <v>5052.9140045040276</v>
      </c>
      <c r="BF6" s="394">
        <v>5038.3999390028666</v>
      </c>
      <c r="BG6" s="394">
        <v>5050.6973474168963</v>
      </c>
      <c r="BH6" s="394">
        <v>4716.6390675993789</v>
      </c>
      <c r="BI6" s="394">
        <v>4532.1900443650775</v>
      </c>
      <c r="BJ6" s="394">
        <v>4574.2510630700235</v>
      </c>
      <c r="BK6" s="394">
        <v>5056.8584049752199</v>
      </c>
      <c r="BL6" s="394">
        <v>5098.7516794821649</v>
      </c>
      <c r="BM6" s="394">
        <v>4984.9200626353177</v>
      </c>
      <c r="BN6" s="394">
        <v>4635.0118573493246</v>
      </c>
      <c r="BO6" s="394">
        <v>4042.2862376047092</v>
      </c>
      <c r="BP6" s="394">
        <v>2489.4119175746559</v>
      </c>
      <c r="BQ6" s="394">
        <v>991.64976374931302</v>
      </c>
      <c r="BR6" s="394">
        <v>459.84335153560301</v>
      </c>
      <c r="BS6" s="394">
        <v>233.19424866448765</v>
      </c>
      <c r="BT6" s="394">
        <v>99.729245369872473</v>
      </c>
      <c r="BU6" s="394">
        <v>28.960770188816397</v>
      </c>
      <c r="BV6" s="394">
        <v>3.1480217970206676</v>
      </c>
      <c r="BW6" s="394">
        <v>1.4391787459022238</v>
      </c>
      <c r="BX6" s="395">
        <v>1.1234131015915783</v>
      </c>
      <c r="BY6" s="395">
        <v>0.84632984616621354</v>
      </c>
      <c r="BZ6" s="395">
        <v>0.93882609294924835</v>
      </c>
      <c r="CA6" s="395">
        <v>0.64068304963312983</v>
      </c>
      <c r="CB6" s="395">
        <v>0.23924303872867608</v>
      </c>
      <c r="CC6" s="395">
        <v>-3.1832211341465212E-5</v>
      </c>
      <c r="CD6" s="395">
        <v>-9.9804620189159938E-5</v>
      </c>
      <c r="CE6" s="395">
        <v>-1.2573109037309715E-3</v>
      </c>
      <c r="CF6" s="395">
        <v>-1.5330818728048975E-3</v>
      </c>
      <c r="CG6" s="396">
        <v>-1.5884252662833934E-3</v>
      </c>
    </row>
    <row r="7" spans="1:85" s="36" customFormat="1" x14ac:dyDescent="0.35">
      <c r="B7" s="200" t="s">
        <v>914</v>
      </c>
      <c r="C7" s="56"/>
      <c r="D7" s="394">
        <v>0</v>
      </c>
      <c r="E7" s="394">
        <v>0</v>
      </c>
      <c r="F7" s="394">
        <v>0</v>
      </c>
      <c r="G7" s="394">
        <v>0</v>
      </c>
      <c r="H7" s="394">
        <v>0</v>
      </c>
      <c r="I7" s="394">
        <v>0</v>
      </c>
      <c r="J7" s="394">
        <v>0</v>
      </c>
      <c r="K7" s="394">
        <v>0</v>
      </c>
      <c r="L7" s="394">
        <v>0</v>
      </c>
      <c r="M7" s="394">
        <v>0</v>
      </c>
      <c r="N7" s="394">
        <v>0</v>
      </c>
      <c r="O7" s="394">
        <v>0</v>
      </c>
      <c r="P7" s="394">
        <v>0</v>
      </c>
      <c r="Q7" s="394">
        <v>0</v>
      </c>
      <c r="R7" s="394">
        <v>0</v>
      </c>
      <c r="S7" s="394">
        <v>0</v>
      </c>
      <c r="T7" s="394">
        <v>0</v>
      </c>
      <c r="U7" s="394">
        <v>0</v>
      </c>
      <c r="V7" s="394">
        <v>0</v>
      </c>
      <c r="W7" s="394">
        <v>0</v>
      </c>
      <c r="X7" s="394">
        <v>0</v>
      </c>
      <c r="Y7" s="394">
        <v>0</v>
      </c>
      <c r="Z7" s="394">
        <v>0</v>
      </c>
      <c r="AA7" s="394">
        <v>0</v>
      </c>
      <c r="AB7" s="394">
        <v>0</v>
      </c>
      <c r="AC7" s="394">
        <v>0</v>
      </c>
      <c r="AD7" s="394">
        <v>0</v>
      </c>
      <c r="AE7" s="394">
        <v>0</v>
      </c>
      <c r="AF7" s="394">
        <v>0</v>
      </c>
      <c r="AG7" s="394">
        <v>0</v>
      </c>
      <c r="AH7" s="394">
        <v>0</v>
      </c>
      <c r="AI7" s="394">
        <v>0</v>
      </c>
      <c r="AJ7" s="394">
        <v>0</v>
      </c>
      <c r="AK7" s="394">
        <v>0</v>
      </c>
      <c r="AL7" s="394">
        <v>0</v>
      </c>
      <c r="AM7" s="394">
        <v>0</v>
      </c>
      <c r="AN7" s="394">
        <v>0</v>
      </c>
      <c r="AO7" s="394">
        <v>0</v>
      </c>
      <c r="AP7" s="394">
        <v>0</v>
      </c>
      <c r="AQ7" s="394">
        <v>0</v>
      </c>
      <c r="AR7" s="394">
        <v>0</v>
      </c>
      <c r="AS7" s="394">
        <v>0</v>
      </c>
      <c r="AT7" s="394">
        <v>0</v>
      </c>
      <c r="AU7" s="394">
        <v>0</v>
      </c>
      <c r="AV7" s="394">
        <v>0</v>
      </c>
      <c r="AW7" s="394">
        <v>0</v>
      </c>
      <c r="AX7" s="394">
        <v>0</v>
      </c>
      <c r="AY7" s="394">
        <v>0</v>
      </c>
      <c r="AZ7" s="394">
        <v>0</v>
      </c>
      <c r="BA7" s="394">
        <v>0</v>
      </c>
      <c r="BB7" s="394">
        <v>0</v>
      </c>
      <c r="BC7" s="395">
        <v>0</v>
      </c>
      <c r="BD7" s="394">
        <v>4443.8717844644088</v>
      </c>
      <c r="BE7" s="394">
        <v>4623.1189933269143</v>
      </c>
      <c r="BF7" s="394">
        <v>4787.3978654276079</v>
      </c>
      <c r="BG7" s="394">
        <v>4887.6085699017249</v>
      </c>
      <c r="BH7" s="394">
        <v>4596.7527005283919</v>
      </c>
      <c r="BI7" s="394">
        <v>3943.0085425279776</v>
      </c>
      <c r="BJ7" s="394">
        <v>3604.4662883198689</v>
      </c>
      <c r="BK7" s="394">
        <v>3385.7518830201843</v>
      </c>
      <c r="BL7" s="394">
        <v>3061.3235328641586</v>
      </c>
      <c r="BM7" s="394">
        <v>2842.3252079987501</v>
      </c>
      <c r="BN7" s="394">
        <v>2586.2728269605445</v>
      </c>
      <c r="BO7" s="394">
        <v>2304.3874099657314</v>
      </c>
      <c r="BP7" s="394">
        <v>2110.4942592273346</v>
      </c>
      <c r="BQ7" s="394">
        <v>1856.5307370233604</v>
      </c>
      <c r="BR7" s="394">
        <v>1698.8486351058339</v>
      </c>
      <c r="BS7" s="394">
        <v>1558.3063089079885</v>
      </c>
      <c r="BT7" s="394">
        <v>1397.3764508791817</v>
      </c>
      <c r="BU7" s="394">
        <v>1344.4390144054084</v>
      </c>
      <c r="BV7" s="394">
        <v>1123.5087164817194</v>
      </c>
      <c r="BW7" s="394">
        <v>718.09541577300547</v>
      </c>
      <c r="BX7" s="395">
        <v>560.54033774399829</v>
      </c>
      <c r="BY7" s="395">
        <v>356.35225359524532</v>
      </c>
      <c r="BZ7" s="395">
        <v>351.08530032532491</v>
      </c>
      <c r="CA7" s="395">
        <v>232.31253695497489</v>
      </c>
      <c r="CB7" s="395">
        <v>85.622251013975372</v>
      </c>
      <c r="CC7" s="395">
        <v>3.1133760360330703E-2</v>
      </c>
      <c r="CD7" s="395">
        <v>-6.9571706024110336E-2</v>
      </c>
      <c r="CE7" s="395">
        <v>-0.8764450424187914</v>
      </c>
      <c r="CF7" s="395">
        <v>-1.0686791970504328</v>
      </c>
      <c r="CG7" s="396">
        <v>-1.107257915091391</v>
      </c>
    </row>
    <row r="8" spans="1:85" s="36" customFormat="1" x14ac:dyDescent="0.35">
      <c r="B8" s="288" t="s">
        <v>843</v>
      </c>
      <c r="C8" s="444"/>
      <c r="D8" s="394">
        <v>0</v>
      </c>
      <c r="E8" s="394">
        <v>0</v>
      </c>
      <c r="F8" s="394">
        <v>0</v>
      </c>
      <c r="G8" s="394">
        <v>0</v>
      </c>
      <c r="H8" s="394">
        <v>0</v>
      </c>
      <c r="I8" s="394">
        <v>0</v>
      </c>
      <c r="J8" s="394">
        <v>0</v>
      </c>
      <c r="K8" s="394">
        <v>0</v>
      </c>
      <c r="L8" s="394">
        <v>0</v>
      </c>
      <c r="M8" s="394">
        <v>0</v>
      </c>
      <c r="N8" s="394">
        <v>0</v>
      </c>
      <c r="O8" s="394">
        <v>0</v>
      </c>
      <c r="P8" s="394">
        <v>0</v>
      </c>
      <c r="Q8" s="394">
        <v>0</v>
      </c>
      <c r="R8" s="394">
        <v>0</v>
      </c>
      <c r="S8" s="394">
        <v>0</v>
      </c>
      <c r="T8" s="394">
        <v>0</v>
      </c>
      <c r="U8" s="394">
        <v>0</v>
      </c>
      <c r="V8" s="394">
        <v>0</v>
      </c>
      <c r="W8" s="394">
        <v>0</v>
      </c>
      <c r="X8" s="394">
        <v>0</v>
      </c>
      <c r="Y8" s="394">
        <v>0</v>
      </c>
      <c r="Z8" s="394">
        <v>0</v>
      </c>
      <c r="AA8" s="394">
        <v>0</v>
      </c>
      <c r="AB8" s="394">
        <v>0</v>
      </c>
      <c r="AC8" s="394">
        <v>0</v>
      </c>
      <c r="AD8" s="394">
        <v>0</v>
      </c>
      <c r="AE8" s="394">
        <v>0</v>
      </c>
      <c r="AF8" s="394">
        <v>0</v>
      </c>
      <c r="AG8" s="394">
        <v>0</v>
      </c>
      <c r="AH8" s="394">
        <v>0</v>
      </c>
      <c r="AI8" s="394">
        <v>0</v>
      </c>
      <c r="AJ8" s="394">
        <v>0</v>
      </c>
      <c r="AK8" s="394">
        <v>0</v>
      </c>
      <c r="AL8" s="394">
        <v>0</v>
      </c>
      <c r="AM8" s="394">
        <v>0</v>
      </c>
      <c r="AN8" s="394">
        <v>0</v>
      </c>
      <c r="AO8" s="394">
        <v>0</v>
      </c>
      <c r="AP8" s="394">
        <v>0</v>
      </c>
      <c r="AQ8" s="394">
        <v>0</v>
      </c>
      <c r="AR8" s="394">
        <v>0</v>
      </c>
      <c r="AS8" s="394">
        <v>0</v>
      </c>
      <c r="AT8" s="394">
        <v>0</v>
      </c>
      <c r="AU8" s="394">
        <v>0</v>
      </c>
      <c r="AV8" s="394">
        <v>0</v>
      </c>
      <c r="AW8" s="394">
        <v>0</v>
      </c>
      <c r="AX8" s="394">
        <v>0</v>
      </c>
      <c r="AY8" s="394">
        <v>0</v>
      </c>
      <c r="AZ8" s="394">
        <v>0</v>
      </c>
      <c r="BA8" s="394">
        <v>0</v>
      </c>
      <c r="BB8" s="394">
        <v>0</v>
      </c>
      <c r="BC8" s="395">
        <v>0</v>
      </c>
      <c r="BD8" s="394">
        <v>252.8506024179687</v>
      </c>
      <c r="BE8" s="394">
        <v>334.41491264418875</v>
      </c>
      <c r="BF8" s="394">
        <v>376.31615316717199</v>
      </c>
      <c r="BG8" s="394">
        <v>377.57849637345873</v>
      </c>
      <c r="BH8" s="394">
        <v>328.26976673374355</v>
      </c>
      <c r="BI8" s="394">
        <v>296.30574154435226</v>
      </c>
      <c r="BJ8" s="394">
        <v>290.48548701729464</v>
      </c>
      <c r="BK8" s="394">
        <v>283.72187865289749</v>
      </c>
      <c r="BL8" s="394">
        <v>276.94990169243857</v>
      </c>
      <c r="BM8" s="394">
        <v>304.28514955817326</v>
      </c>
      <c r="BN8" s="394">
        <v>388.24454173128282</v>
      </c>
      <c r="BO8" s="394">
        <v>430.68552026831782</v>
      </c>
      <c r="BP8" s="394">
        <v>508.21788711256067</v>
      </c>
      <c r="BQ8" s="394">
        <v>557.83154347728623</v>
      </c>
      <c r="BR8" s="394">
        <v>585.49981248498932</v>
      </c>
      <c r="BS8" s="394">
        <v>622.12849203767587</v>
      </c>
      <c r="BT8" s="394">
        <v>626.32200668966493</v>
      </c>
      <c r="BU8" s="394">
        <v>674.62025960591507</v>
      </c>
      <c r="BV8" s="394">
        <v>669.69538822580728</v>
      </c>
      <c r="BW8" s="394">
        <v>637.83416075420985</v>
      </c>
      <c r="BX8" s="395">
        <v>497.88901681450631</v>
      </c>
      <c r="BY8" s="395">
        <v>400.944705414856</v>
      </c>
      <c r="BZ8" s="395">
        <v>503.85543659439202</v>
      </c>
      <c r="CA8" s="395">
        <v>406.56406345530081</v>
      </c>
      <c r="CB8" s="395">
        <v>183.07548390632741</v>
      </c>
      <c r="CC8" s="395">
        <v>1.3673427134831773E-2</v>
      </c>
      <c r="CD8" s="395">
        <v>-0.11283305213248855</v>
      </c>
      <c r="CE8" s="395">
        <v>-1.4214394732282294</v>
      </c>
      <c r="CF8" s="395">
        <v>-1.7332094100424837</v>
      </c>
      <c r="CG8" s="396">
        <v>-1.7957772950733832</v>
      </c>
    </row>
    <row r="9" spans="1:85" s="36" customFormat="1" x14ac:dyDescent="0.35">
      <c r="B9" s="288" t="s">
        <v>915</v>
      </c>
      <c r="C9" s="444"/>
      <c r="D9" s="394">
        <v>0</v>
      </c>
      <c r="E9" s="394">
        <v>0</v>
      </c>
      <c r="F9" s="394">
        <v>0</v>
      </c>
      <c r="G9" s="394">
        <v>0</v>
      </c>
      <c r="H9" s="394">
        <v>0</v>
      </c>
      <c r="I9" s="394">
        <v>0</v>
      </c>
      <c r="J9" s="394">
        <v>0</v>
      </c>
      <c r="K9" s="394">
        <v>0</v>
      </c>
      <c r="L9" s="394">
        <v>0</v>
      </c>
      <c r="M9" s="394">
        <v>0</v>
      </c>
      <c r="N9" s="394">
        <v>0</v>
      </c>
      <c r="O9" s="394">
        <v>0</v>
      </c>
      <c r="P9" s="394">
        <v>0</v>
      </c>
      <c r="Q9" s="394">
        <v>0</v>
      </c>
      <c r="R9" s="394">
        <v>0</v>
      </c>
      <c r="S9" s="394">
        <v>0</v>
      </c>
      <c r="T9" s="394">
        <v>0</v>
      </c>
      <c r="U9" s="394">
        <v>0</v>
      </c>
      <c r="V9" s="394">
        <v>0</v>
      </c>
      <c r="W9" s="394">
        <v>0</v>
      </c>
      <c r="X9" s="394">
        <v>0</v>
      </c>
      <c r="Y9" s="394">
        <v>0</v>
      </c>
      <c r="Z9" s="394">
        <v>0</v>
      </c>
      <c r="AA9" s="394">
        <v>0</v>
      </c>
      <c r="AB9" s="394">
        <v>0</v>
      </c>
      <c r="AC9" s="394">
        <v>0</v>
      </c>
      <c r="AD9" s="394">
        <v>0</v>
      </c>
      <c r="AE9" s="394">
        <v>0</v>
      </c>
      <c r="AF9" s="394">
        <v>0</v>
      </c>
      <c r="AG9" s="394">
        <v>0</v>
      </c>
      <c r="AH9" s="394">
        <v>0</v>
      </c>
      <c r="AI9" s="394">
        <v>0</v>
      </c>
      <c r="AJ9" s="394">
        <v>0</v>
      </c>
      <c r="AK9" s="394">
        <v>0</v>
      </c>
      <c r="AL9" s="394">
        <v>0</v>
      </c>
      <c r="AM9" s="394">
        <v>0</v>
      </c>
      <c r="AN9" s="394">
        <v>0</v>
      </c>
      <c r="AO9" s="394">
        <v>0</v>
      </c>
      <c r="AP9" s="394">
        <v>0</v>
      </c>
      <c r="AQ9" s="394">
        <v>0</v>
      </c>
      <c r="AR9" s="394">
        <v>0</v>
      </c>
      <c r="AS9" s="394">
        <v>0</v>
      </c>
      <c r="AT9" s="394">
        <v>0</v>
      </c>
      <c r="AU9" s="394">
        <v>0</v>
      </c>
      <c r="AV9" s="394">
        <v>0</v>
      </c>
      <c r="AW9" s="394">
        <v>0</v>
      </c>
      <c r="AX9" s="394">
        <v>0</v>
      </c>
      <c r="AY9" s="394">
        <v>0</v>
      </c>
      <c r="AZ9" s="394">
        <v>0</v>
      </c>
      <c r="BA9" s="394">
        <v>0</v>
      </c>
      <c r="BB9" s="394">
        <v>0</v>
      </c>
      <c r="BC9" s="395">
        <v>0</v>
      </c>
      <c r="BD9" s="394">
        <v>3803.0995652812981</v>
      </c>
      <c r="BE9" s="394">
        <v>4090.4592089370417</v>
      </c>
      <c r="BF9" s="394">
        <v>4035.2007533549531</v>
      </c>
      <c r="BG9" s="394">
        <v>2543.1338387278502</v>
      </c>
      <c r="BH9" s="394">
        <v>387.25146513848631</v>
      </c>
      <c r="BI9" s="394">
        <v>378.49167616759223</v>
      </c>
      <c r="BJ9" s="394">
        <v>369.56801050281319</v>
      </c>
      <c r="BK9" s="394">
        <v>301.65370261046604</v>
      </c>
      <c r="BL9" s="394">
        <v>247.70829535123684</v>
      </c>
      <c r="BM9" s="394">
        <v>242.22955762775757</v>
      </c>
      <c r="BN9" s="394">
        <v>246.86677997705561</v>
      </c>
      <c r="BO9" s="394">
        <v>219.85627468124156</v>
      </c>
      <c r="BP9" s="394">
        <v>200.79481552544743</v>
      </c>
      <c r="BQ9" s="394">
        <v>176.81397513004168</v>
      </c>
      <c r="BR9" s="394">
        <v>149.28467269357429</v>
      </c>
      <c r="BS9" s="394">
        <v>125.48279878984836</v>
      </c>
      <c r="BT9" s="394">
        <v>108.44897565128316</v>
      </c>
      <c r="BU9" s="394">
        <v>90.680000499860284</v>
      </c>
      <c r="BV9" s="394">
        <v>43.005398915453036</v>
      </c>
      <c r="BW9" s="394">
        <v>18.20126046688263</v>
      </c>
      <c r="BX9" s="395">
        <v>14.207776589903265</v>
      </c>
      <c r="BY9" s="395">
        <v>9.5198261837322491</v>
      </c>
      <c r="BZ9" s="395">
        <v>9.6789385173341067</v>
      </c>
      <c r="CA9" s="395">
        <v>7.7685323700910383</v>
      </c>
      <c r="CB9" s="395">
        <v>3.072663783085686</v>
      </c>
      <c r="CC9" s="395">
        <v>6.0866593855396609E-4</v>
      </c>
      <c r="CD9" s="395">
        <v>-1.8998070287945905E-3</v>
      </c>
      <c r="CE9" s="395">
        <v>-2.3933241645135949E-2</v>
      </c>
      <c r="CF9" s="395">
        <v>-2.9182614112975309E-2</v>
      </c>
      <c r="CG9" s="396">
        <v>-3.0236090071588395E-2</v>
      </c>
    </row>
    <row r="10" spans="1:85" s="36" customFormat="1" ht="24.75" customHeight="1" x14ac:dyDescent="0.35">
      <c r="B10" s="200" t="s">
        <v>916</v>
      </c>
      <c r="C10" s="56"/>
      <c r="D10" s="394">
        <f>SUM(D11:D14)</f>
        <v>0</v>
      </c>
      <c r="E10" s="394">
        <f t="shared" ref="E10:BP10" si="3">SUM(E11:E14)</f>
        <v>0</v>
      </c>
      <c r="F10" s="394">
        <f t="shared" si="3"/>
        <v>0</v>
      </c>
      <c r="G10" s="394">
        <f t="shared" si="3"/>
        <v>0</v>
      </c>
      <c r="H10" s="394">
        <f t="shared" si="3"/>
        <v>0</v>
      </c>
      <c r="I10" s="394">
        <f t="shared" si="3"/>
        <v>0</v>
      </c>
      <c r="J10" s="394">
        <f t="shared" si="3"/>
        <v>0</v>
      </c>
      <c r="K10" s="394">
        <f t="shared" si="3"/>
        <v>0</v>
      </c>
      <c r="L10" s="394">
        <f t="shared" si="3"/>
        <v>0</v>
      </c>
      <c r="M10" s="394">
        <f t="shared" si="3"/>
        <v>0</v>
      </c>
      <c r="N10" s="394">
        <f t="shared" si="3"/>
        <v>0</v>
      </c>
      <c r="O10" s="394">
        <f t="shared" si="3"/>
        <v>0</v>
      </c>
      <c r="P10" s="394">
        <f t="shared" si="3"/>
        <v>0</v>
      </c>
      <c r="Q10" s="394">
        <f t="shared" si="3"/>
        <v>0</v>
      </c>
      <c r="R10" s="394">
        <f t="shared" si="3"/>
        <v>0</v>
      </c>
      <c r="S10" s="394">
        <f t="shared" si="3"/>
        <v>0</v>
      </c>
      <c r="T10" s="394">
        <f t="shared" si="3"/>
        <v>0</v>
      </c>
      <c r="U10" s="394">
        <f t="shared" si="3"/>
        <v>0</v>
      </c>
      <c r="V10" s="394">
        <f t="shared" si="3"/>
        <v>0</v>
      </c>
      <c r="W10" s="394">
        <f t="shared" si="3"/>
        <v>0</v>
      </c>
      <c r="X10" s="394">
        <f t="shared" si="3"/>
        <v>0</v>
      </c>
      <c r="Y10" s="394">
        <f t="shared" si="3"/>
        <v>0</v>
      </c>
      <c r="Z10" s="394">
        <f t="shared" si="3"/>
        <v>0</v>
      </c>
      <c r="AA10" s="394">
        <f t="shared" si="3"/>
        <v>0</v>
      </c>
      <c r="AB10" s="394">
        <f t="shared" si="3"/>
        <v>0</v>
      </c>
      <c r="AC10" s="394">
        <f t="shared" si="3"/>
        <v>0</v>
      </c>
      <c r="AD10" s="394">
        <f t="shared" si="3"/>
        <v>0</v>
      </c>
      <c r="AE10" s="394">
        <f t="shared" si="3"/>
        <v>0</v>
      </c>
      <c r="AF10" s="394">
        <f t="shared" si="3"/>
        <v>0</v>
      </c>
      <c r="AG10" s="394">
        <f t="shared" si="3"/>
        <v>0</v>
      </c>
      <c r="AH10" s="394">
        <f t="shared" si="3"/>
        <v>0</v>
      </c>
      <c r="AI10" s="394">
        <f t="shared" si="3"/>
        <v>0</v>
      </c>
      <c r="AJ10" s="394">
        <f t="shared" si="3"/>
        <v>0</v>
      </c>
      <c r="AK10" s="394">
        <f t="shared" si="3"/>
        <v>0</v>
      </c>
      <c r="AL10" s="394">
        <f t="shared" si="3"/>
        <v>0</v>
      </c>
      <c r="AM10" s="394">
        <f t="shared" si="3"/>
        <v>0</v>
      </c>
      <c r="AN10" s="394">
        <f t="shared" si="3"/>
        <v>0</v>
      </c>
      <c r="AO10" s="394">
        <f t="shared" si="3"/>
        <v>0</v>
      </c>
      <c r="AP10" s="394">
        <f t="shared" si="3"/>
        <v>0</v>
      </c>
      <c r="AQ10" s="394">
        <f t="shared" si="3"/>
        <v>0</v>
      </c>
      <c r="AR10" s="394">
        <f t="shared" si="3"/>
        <v>0</v>
      </c>
      <c r="AS10" s="394">
        <f t="shared" si="3"/>
        <v>0</v>
      </c>
      <c r="AT10" s="394">
        <f t="shared" si="3"/>
        <v>0</v>
      </c>
      <c r="AU10" s="394">
        <f t="shared" si="3"/>
        <v>0</v>
      </c>
      <c r="AV10" s="394">
        <f t="shared" si="3"/>
        <v>0</v>
      </c>
      <c r="AW10" s="394">
        <f t="shared" si="3"/>
        <v>0</v>
      </c>
      <c r="AX10" s="394">
        <f t="shared" si="3"/>
        <v>0</v>
      </c>
      <c r="AY10" s="394">
        <f t="shared" si="3"/>
        <v>0</v>
      </c>
      <c r="AZ10" s="394">
        <f t="shared" si="3"/>
        <v>0</v>
      </c>
      <c r="BA10" s="394">
        <f t="shared" si="3"/>
        <v>0</v>
      </c>
      <c r="BB10" s="394">
        <f t="shared" si="3"/>
        <v>0</v>
      </c>
      <c r="BC10" s="395">
        <f t="shared" si="3"/>
        <v>0</v>
      </c>
      <c r="BD10" s="394">
        <f t="shared" si="3"/>
        <v>0</v>
      </c>
      <c r="BE10" s="394">
        <f t="shared" si="3"/>
        <v>0</v>
      </c>
      <c r="BF10" s="394">
        <f t="shared" si="3"/>
        <v>0</v>
      </c>
      <c r="BG10" s="394">
        <f t="shared" si="3"/>
        <v>0</v>
      </c>
      <c r="BH10" s="394">
        <f t="shared" si="3"/>
        <v>3278</v>
      </c>
      <c r="BI10" s="394">
        <f t="shared" si="3"/>
        <v>2526</v>
      </c>
      <c r="BJ10" s="394">
        <f t="shared" si="3"/>
        <v>2050</v>
      </c>
      <c r="BK10" s="394">
        <f t="shared" si="3"/>
        <v>1737.5119804834528</v>
      </c>
      <c r="BL10" s="394">
        <f t="shared" si="3"/>
        <v>1455.6900798477316</v>
      </c>
      <c r="BM10" s="394">
        <f t="shared" si="3"/>
        <v>876.97242974579706</v>
      </c>
      <c r="BN10" s="394">
        <f t="shared" si="3"/>
        <v>633.219714059539</v>
      </c>
      <c r="BO10" s="394">
        <f t="shared" si="3"/>
        <v>451.05771460709826</v>
      </c>
      <c r="BP10" s="394">
        <f t="shared" si="3"/>
        <v>292.27523465753882</v>
      </c>
      <c r="BQ10" s="394">
        <f t="shared" ref="BQ10:CG10" si="4">SUM(BQ11:BQ14)</f>
        <v>172.17469324246855</v>
      </c>
      <c r="BR10" s="394">
        <f t="shared" si="4"/>
        <v>119.49141678258313</v>
      </c>
      <c r="BS10" s="394">
        <f t="shared" si="4"/>
        <v>80.22480311229458</v>
      </c>
      <c r="BT10" s="394">
        <f t="shared" si="4"/>
        <v>59.174369123155124</v>
      </c>
      <c r="BU10" s="394">
        <f t="shared" si="4"/>
        <v>42.607802019297836</v>
      </c>
      <c r="BV10" s="394">
        <f t="shared" si="4"/>
        <v>32.681386523429381</v>
      </c>
      <c r="BW10" s="394">
        <f t="shared" si="4"/>
        <v>17.657091692809477</v>
      </c>
      <c r="BX10" s="395">
        <f t="shared" si="4"/>
        <v>10.777682165121856</v>
      </c>
      <c r="BY10" s="395">
        <f t="shared" si="4"/>
        <v>6.5500438850929514</v>
      </c>
      <c r="BZ10" s="395">
        <f t="shared" si="4"/>
        <v>3.9203635912424146</v>
      </c>
      <c r="CA10" s="395">
        <f t="shared" si="4"/>
        <v>2.2622078097713514</v>
      </c>
      <c r="CB10" s="395">
        <f t="shared" si="4"/>
        <v>1.3238040981138133</v>
      </c>
      <c r="CC10" s="395">
        <f t="shared" si="4"/>
        <v>0</v>
      </c>
      <c r="CD10" s="395">
        <f t="shared" si="4"/>
        <v>0</v>
      </c>
      <c r="CE10" s="395">
        <f t="shared" si="4"/>
        <v>0</v>
      </c>
      <c r="CF10" s="395">
        <f t="shared" si="4"/>
        <v>0</v>
      </c>
      <c r="CG10" s="396">
        <f t="shared" si="4"/>
        <v>0</v>
      </c>
    </row>
    <row r="11" spans="1:85" s="36" customFormat="1" x14ac:dyDescent="0.35">
      <c r="B11" s="449" t="s">
        <v>913</v>
      </c>
      <c r="C11" s="288"/>
      <c r="D11" s="394">
        <v>0</v>
      </c>
      <c r="E11" s="394">
        <v>0</v>
      </c>
      <c r="F11" s="394">
        <v>0</v>
      </c>
      <c r="G11" s="394">
        <v>0</v>
      </c>
      <c r="H11" s="394">
        <v>0</v>
      </c>
      <c r="I11" s="394">
        <v>0</v>
      </c>
      <c r="J11" s="394">
        <v>0</v>
      </c>
      <c r="K11" s="394">
        <v>0</v>
      </c>
      <c r="L11" s="394">
        <v>0</v>
      </c>
      <c r="M11" s="394">
        <v>0</v>
      </c>
      <c r="N11" s="394">
        <v>0</v>
      </c>
      <c r="O11" s="394">
        <v>0</v>
      </c>
      <c r="P11" s="394">
        <v>0</v>
      </c>
      <c r="Q11" s="394">
        <v>0</v>
      </c>
      <c r="R11" s="394">
        <v>0</v>
      </c>
      <c r="S11" s="394">
        <v>0</v>
      </c>
      <c r="T11" s="394">
        <v>0</v>
      </c>
      <c r="U11" s="394">
        <v>0</v>
      </c>
      <c r="V11" s="394">
        <v>0</v>
      </c>
      <c r="W11" s="394">
        <v>0</v>
      </c>
      <c r="X11" s="394">
        <v>0</v>
      </c>
      <c r="Y11" s="394">
        <v>0</v>
      </c>
      <c r="Z11" s="394">
        <v>0</v>
      </c>
      <c r="AA11" s="394">
        <v>0</v>
      </c>
      <c r="AB11" s="394">
        <v>0</v>
      </c>
      <c r="AC11" s="394">
        <v>0</v>
      </c>
      <c r="AD11" s="394">
        <v>0</v>
      </c>
      <c r="AE11" s="394">
        <v>0</v>
      </c>
      <c r="AF11" s="394">
        <v>0</v>
      </c>
      <c r="AG11" s="394">
        <v>0</v>
      </c>
      <c r="AH11" s="394">
        <v>0</v>
      </c>
      <c r="AI11" s="394">
        <v>0</v>
      </c>
      <c r="AJ11" s="394">
        <v>0</v>
      </c>
      <c r="AK11" s="394">
        <v>0</v>
      </c>
      <c r="AL11" s="394">
        <v>0</v>
      </c>
      <c r="AM11" s="394">
        <v>0</v>
      </c>
      <c r="AN11" s="394">
        <v>0</v>
      </c>
      <c r="AO11" s="394">
        <v>0</v>
      </c>
      <c r="AP11" s="394">
        <v>0</v>
      </c>
      <c r="AQ11" s="394">
        <v>0</v>
      </c>
      <c r="AR11" s="394">
        <v>0</v>
      </c>
      <c r="AS11" s="394">
        <v>0</v>
      </c>
      <c r="AT11" s="394">
        <v>0</v>
      </c>
      <c r="AU11" s="394">
        <v>0</v>
      </c>
      <c r="AV11" s="394">
        <v>0</v>
      </c>
      <c r="AW11" s="394">
        <v>0</v>
      </c>
      <c r="AX11" s="394">
        <v>0</v>
      </c>
      <c r="AY11" s="394">
        <v>0</v>
      </c>
      <c r="AZ11" s="394">
        <v>0</v>
      </c>
      <c r="BA11" s="394">
        <v>0</v>
      </c>
      <c r="BB11" s="394">
        <v>0</v>
      </c>
      <c r="BC11" s="395">
        <v>0</v>
      </c>
      <c r="BD11" s="394" t="s">
        <v>614</v>
      </c>
      <c r="BE11" s="394" t="s">
        <v>614</v>
      </c>
      <c r="BF11" s="394" t="s">
        <v>614</v>
      </c>
      <c r="BG11" s="394" t="s">
        <v>614</v>
      </c>
      <c r="BH11" s="394">
        <v>762.85481436764269</v>
      </c>
      <c r="BI11" s="394">
        <v>581.84828131173447</v>
      </c>
      <c r="BJ11" s="394">
        <v>473.61722956436608</v>
      </c>
      <c r="BK11" s="394">
        <v>413.95084160102698</v>
      </c>
      <c r="BL11" s="394">
        <v>361.9907599972754</v>
      </c>
      <c r="BM11" s="394">
        <v>257.46548854574922</v>
      </c>
      <c r="BN11" s="394">
        <v>205.60454345030763</v>
      </c>
      <c r="BO11" s="394">
        <v>154.90300893745626</v>
      </c>
      <c r="BP11" s="394">
        <v>76.267852899601877</v>
      </c>
      <c r="BQ11" s="394">
        <v>20.56193343208226</v>
      </c>
      <c r="BR11" s="394">
        <v>6.1435737027836854</v>
      </c>
      <c r="BS11" s="394">
        <v>2.054652867902226</v>
      </c>
      <c r="BT11" s="394">
        <v>0.52378414252916405</v>
      </c>
      <c r="BU11" s="394">
        <v>0</v>
      </c>
      <c r="BV11" s="394">
        <v>0</v>
      </c>
      <c r="BW11" s="394">
        <v>0</v>
      </c>
      <c r="BX11" s="395">
        <v>0</v>
      </c>
      <c r="BY11" s="395">
        <v>0</v>
      </c>
      <c r="BZ11" s="395">
        <v>0</v>
      </c>
      <c r="CA11" s="395">
        <v>0</v>
      </c>
      <c r="CB11" s="395">
        <v>0</v>
      </c>
      <c r="CC11" s="395">
        <v>0</v>
      </c>
      <c r="CD11" s="395">
        <v>0</v>
      </c>
      <c r="CE11" s="395">
        <v>0</v>
      </c>
      <c r="CF11" s="395">
        <v>0</v>
      </c>
      <c r="CG11" s="396">
        <v>0</v>
      </c>
    </row>
    <row r="12" spans="1:85" s="36" customFormat="1" x14ac:dyDescent="0.35">
      <c r="B12" s="557" t="s">
        <v>914</v>
      </c>
      <c r="C12" s="200"/>
      <c r="D12" s="394">
        <v>0</v>
      </c>
      <c r="E12" s="394">
        <v>0</v>
      </c>
      <c r="F12" s="394">
        <v>0</v>
      </c>
      <c r="G12" s="394">
        <v>0</v>
      </c>
      <c r="H12" s="394">
        <v>0</v>
      </c>
      <c r="I12" s="394">
        <v>0</v>
      </c>
      <c r="J12" s="394">
        <v>0</v>
      </c>
      <c r="K12" s="394">
        <v>0</v>
      </c>
      <c r="L12" s="394">
        <v>0</v>
      </c>
      <c r="M12" s="394">
        <v>0</v>
      </c>
      <c r="N12" s="394">
        <v>0</v>
      </c>
      <c r="O12" s="394">
        <v>0</v>
      </c>
      <c r="P12" s="394">
        <v>0</v>
      </c>
      <c r="Q12" s="394">
        <v>0</v>
      </c>
      <c r="R12" s="394">
        <v>0</v>
      </c>
      <c r="S12" s="394">
        <v>0</v>
      </c>
      <c r="T12" s="394">
        <v>0</v>
      </c>
      <c r="U12" s="394">
        <v>0</v>
      </c>
      <c r="V12" s="394">
        <v>0</v>
      </c>
      <c r="W12" s="394">
        <v>0</v>
      </c>
      <c r="X12" s="394">
        <v>0</v>
      </c>
      <c r="Y12" s="394">
        <v>0</v>
      </c>
      <c r="Z12" s="394">
        <v>0</v>
      </c>
      <c r="AA12" s="394">
        <v>0</v>
      </c>
      <c r="AB12" s="394">
        <v>0</v>
      </c>
      <c r="AC12" s="394">
        <v>0</v>
      </c>
      <c r="AD12" s="394">
        <v>0</v>
      </c>
      <c r="AE12" s="394">
        <v>0</v>
      </c>
      <c r="AF12" s="394">
        <v>0</v>
      </c>
      <c r="AG12" s="394">
        <v>0</v>
      </c>
      <c r="AH12" s="394">
        <v>0</v>
      </c>
      <c r="AI12" s="394">
        <v>0</v>
      </c>
      <c r="AJ12" s="394">
        <v>0</v>
      </c>
      <c r="AK12" s="394">
        <v>0</v>
      </c>
      <c r="AL12" s="394">
        <v>0</v>
      </c>
      <c r="AM12" s="394">
        <v>0</v>
      </c>
      <c r="AN12" s="394">
        <v>0</v>
      </c>
      <c r="AO12" s="394">
        <v>0</v>
      </c>
      <c r="AP12" s="394">
        <v>0</v>
      </c>
      <c r="AQ12" s="394">
        <v>0</v>
      </c>
      <c r="AR12" s="394">
        <v>0</v>
      </c>
      <c r="AS12" s="394">
        <v>0</v>
      </c>
      <c r="AT12" s="394">
        <v>0</v>
      </c>
      <c r="AU12" s="394">
        <v>0</v>
      </c>
      <c r="AV12" s="394">
        <v>0</v>
      </c>
      <c r="AW12" s="394">
        <v>0</v>
      </c>
      <c r="AX12" s="394">
        <v>0</v>
      </c>
      <c r="AY12" s="394">
        <v>0</v>
      </c>
      <c r="AZ12" s="394">
        <v>0</v>
      </c>
      <c r="BA12" s="394">
        <v>0</v>
      </c>
      <c r="BB12" s="394">
        <v>0</v>
      </c>
      <c r="BC12" s="395">
        <v>0</v>
      </c>
      <c r="BD12" s="394" t="s">
        <v>614</v>
      </c>
      <c r="BE12" s="394" t="s">
        <v>614</v>
      </c>
      <c r="BF12" s="394" t="s">
        <v>614</v>
      </c>
      <c r="BG12" s="394" t="s">
        <v>614</v>
      </c>
      <c r="BH12" s="394">
        <v>2379.5925143374584</v>
      </c>
      <c r="BI12" s="394">
        <v>1837.3630975898855</v>
      </c>
      <c r="BJ12" s="394">
        <v>1488.0812530592266</v>
      </c>
      <c r="BK12" s="394">
        <v>1240.0749327219526</v>
      </c>
      <c r="BL12" s="394">
        <v>1019.2297363963041</v>
      </c>
      <c r="BM12" s="394">
        <v>573.42465157263109</v>
      </c>
      <c r="BN12" s="394">
        <v>385.58487222799226</v>
      </c>
      <c r="BO12" s="394">
        <v>257.83000969421636</v>
      </c>
      <c r="BP12" s="394">
        <v>181.74617268748545</v>
      </c>
      <c r="BQ12" s="394">
        <v>126.36562807856818</v>
      </c>
      <c r="BR12" s="394">
        <v>93.6580137692699</v>
      </c>
      <c r="BS12" s="394">
        <v>62.818026950391548</v>
      </c>
      <c r="BT12" s="394">
        <v>46.246929954277043</v>
      </c>
      <c r="BU12" s="394">
        <v>33.264070762993541</v>
      </c>
      <c r="BV12" s="394">
        <v>25.29741488734189</v>
      </c>
      <c r="BW12" s="394">
        <v>13.972960794939921</v>
      </c>
      <c r="BX12" s="395">
        <v>8.4216651556987863</v>
      </c>
      <c r="BY12" s="395">
        <v>5.1883944602961058</v>
      </c>
      <c r="BZ12" s="395">
        <v>3.1133546369352243</v>
      </c>
      <c r="CA12" s="395">
        <v>1.7907552020678494</v>
      </c>
      <c r="CB12" s="395">
        <v>1.0479183499307492</v>
      </c>
      <c r="CC12" s="395">
        <v>0</v>
      </c>
      <c r="CD12" s="395">
        <v>0</v>
      </c>
      <c r="CE12" s="395">
        <v>0</v>
      </c>
      <c r="CF12" s="395">
        <v>0</v>
      </c>
      <c r="CG12" s="396">
        <v>0</v>
      </c>
    </row>
    <row r="13" spans="1:85" s="36" customFormat="1" x14ac:dyDescent="0.35">
      <c r="B13" s="449" t="s">
        <v>843</v>
      </c>
      <c r="C13" s="288"/>
      <c r="D13" s="394">
        <v>0</v>
      </c>
      <c r="E13" s="394">
        <v>0</v>
      </c>
      <c r="F13" s="394">
        <v>0</v>
      </c>
      <c r="G13" s="394">
        <v>0</v>
      </c>
      <c r="H13" s="394">
        <v>0</v>
      </c>
      <c r="I13" s="394">
        <v>0</v>
      </c>
      <c r="J13" s="394">
        <v>0</v>
      </c>
      <c r="K13" s="394">
        <v>0</v>
      </c>
      <c r="L13" s="394">
        <v>0</v>
      </c>
      <c r="M13" s="394">
        <v>0</v>
      </c>
      <c r="N13" s="394">
        <v>0</v>
      </c>
      <c r="O13" s="394">
        <v>0</v>
      </c>
      <c r="P13" s="394">
        <v>0</v>
      </c>
      <c r="Q13" s="394">
        <v>0</v>
      </c>
      <c r="R13" s="394">
        <v>0</v>
      </c>
      <c r="S13" s="394">
        <v>0</v>
      </c>
      <c r="T13" s="394">
        <v>0</v>
      </c>
      <c r="U13" s="394">
        <v>0</v>
      </c>
      <c r="V13" s="394">
        <v>0</v>
      </c>
      <c r="W13" s="394">
        <v>0</v>
      </c>
      <c r="X13" s="394">
        <v>0</v>
      </c>
      <c r="Y13" s="394">
        <v>0</v>
      </c>
      <c r="Z13" s="394">
        <v>0</v>
      </c>
      <c r="AA13" s="394">
        <v>0</v>
      </c>
      <c r="AB13" s="394">
        <v>0</v>
      </c>
      <c r="AC13" s="394">
        <v>0</v>
      </c>
      <c r="AD13" s="394">
        <v>0</v>
      </c>
      <c r="AE13" s="394">
        <v>0</v>
      </c>
      <c r="AF13" s="394">
        <v>0</v>
      </c>
      <c r="AG13" s="394">
        <v>0</v>
      </c>
      <c r="AH13" s="394">
        <v>0</v>
      </c>
      <c r="AI13" s="394">
        <v>0</v>
      </c>
      <c r="AJ13" s="394">
        <v>0</v>
      </c>
      <c r="AK13" s="394">
        <v>0</v>
      </c>
      <c r="AL13" s="394">
        <v>0</v>
      </c>
      <c r="AM13" s="394">
        <v>0</v>
      </c>
      <c r="AN13" s="394">
        <v>0</v>
      </c>
      <c r="AO13" s="394">
        <v>0</v>
      </c>
      <c r="AP13" s="394">
        <v>0</v>
      </c>
      <c r="AQ13" s="394">
        <v>0</v>
      </c>
      <c r="AR13" s="394">
        <v>0</v>
      </c>
      <c r="AS13" s="394">
        <v>0</v>
      </c>
      <c r="AT13" s="394">
        <v>0</v>
      </c>
      <c r="AU13" s="394">
        <v>0</v>
      </c>
      <c r="AV13" s="394">
        <v>0</v>
      </c>
      <c r="AW13" s="394">
        <v>0</v>
      </c>
      <c r="AX13" s="394">
        <v>0</v>
      </c>
      <c r="AY13" s="394">
        <v>0</v>
      </c>
      <c r="AZ13" s="394">
        <v>0</v>
      </c>
      <c r="BA13" s="394">
        <v>0</v>
      </c>
      <c r="BB13" s="394">
        <v>0</v>
      </c>
      <c r="BC13" s="395">
        <v>0</v>
      </c>
      <c r="BD13" s="394" t="s">
        <v>614</v>
      </c>
      <c r="BE13" s="394" t="s">
        <v>614</v>
      </c>
      <c r="BF13" s="394" t="s">
        <v>614</v>
      </c>
      <c r="BG13" s="394" t="s">
        <v>614</v>
      </c>
      <c r="BH13" s="394">
        <v>108.83791125867793</v>
      </c>
      <c r="BI13" s="394">
        <v>84.832082180956149</v>
      </c>
      <c r="BJ13" s="394">
        <v>70.239843367596663</v>
      </c>
      <c r="BK13" s="394">
        <v>68.477590995732768</v>
      </c>
      <c r="BL13" s="394">
        <v>59.825526478595897</v>
      </c>
      <c r="BM13" s="394">
        <v>37.890873225309555</v>
      </c>
      <c r="BN13" s="394">
        <v>34.892677098735192</v>
      </c>
      <c r="BO13" s="394">
        <v>32.84295600845541</v>
      </c>
      <c r="BP13" s="394">
        <v>29.407138962203199</v>
      </c>
      <c r="BQ13" s="394">
        <v>23.850722843434482</v>
      </c>
      <c r="BR13" s="394">
        <v>17.51898625593866</v>
      </c>
      <c r="BS13" s="394">
        <v>13.557844838932596</v>
      </c>
      <c r="BT13" s="394">
        <v>11.253984012238574</v>
      </c>
      <c r="BU13" s="394">
        <v>8.4697255085293666</v>
      </c>
      <c r="BV13" s="394">
        <v>6.9492955977354365</v>
      </c>
      <c r="BW13" s="394">
        <v>3.4564665178820313</v>
      </c>
      <c r="BX13" s="395">
        <v>1.9758627551311339</v>
      </c>
      <c r="BY13" s="395">
        <v>0.97248232900492004</v>
      </c>
      <c r="BZ13" s="395">
        <v>0.41555984662169743</v>
      </c>
      <c r="CA13" s="395">
        <v>8.0003500018009377E-2</v>
      </c>
      <c r="CB13" s="395">
        <v>4.6816636707656796E-2</v>
      </c>
      <c r="CC13" s="395">
        <v>0</v>
      </c>
      <c r="CD13" s="395">
        <v>0</v>
      </c>
      <c r="CE13" s="395">
        <v>0</v>
      </c>
      <c r="CF13" s="395">
        <v>0</v>
      </c>
      <c r="CG13" s="396">
        <v>0</v>
      </c>
    </row>
    <row r="14" spans="1:85" s="36" customFormat="1" x14ac:dyDescent="0.35">
      <c r="B14" s="449" t="s">
        <v>915</v>
      </c>
      <c r="C14" s="288"/>
      <c r="D14" s="394">
        <v>0</v>
      </c>
      <c r="E14" s="394">
        <v>0</v>
      </c>
      <c r="F14" s="394">
        <v>0</v>
      </c>
      <c r="G14" s="394">
        <v>0</v>
      </c>
      <c r="H14" s="394">
        <v>0</v>
      </c>
      <c r="I14" s="394">
        <v>0</v>
      </c>
      <c r="J14" s="394">
        <v>0</v>
      </c>
      <c r="K14" s="394">
        <v>0</v>
      </c>
      <c r="L14" s="394">
        <v>0</v>
      </c>
      <c r="M14" s="394">
        <v>0</v>
      </c>
      <c r="N14" s="394">
        <v>0</v>
      </c>
      <c r="O14" s="394">
        <v>0</v>
      </c>
      <c r="P14" s="394">
        <v>0</v>
      </c>
      <c r="Q14" s="394">
        <v>0</v>
      </c>
      <c r="R14" s="394">
        <v>0</v>
      </c>
      <c r="S14" s="394">
        <v>0</v>
      </c>
      <c r="T14" s="394">
        <v>0</v>
      </c>
      <c r="U14" s="394">
        <v>0</v>
      </c>
      <c r="V14" s="394">
        <v>0</v>
      </c>
      <c r="W14" s="394">
        <v>0</v>
      </c>
      <c r="X14" s="394">
        <v>0</v>
      </c>
      <c r="Y14" s="394">
        <v>0</v>
      </c>
      <c r="Z14" s="394">
        <v>0</v>
      </c>
      <c r="AA14" s="394">
        <v>0</v>
      </c>
      <c r="AB14" s="394">
        <v>0</v>
      </c>
      <c r="AC14" s="394">
        <v>0</v>
      </c>
      <c r="AD14" s="394">
        <v>0</v>
      </c>
      <c r="AE14" s="394">
        <v>0</v>
      </c>
      <c r="AF14" s="394">
        <v>0</v>
      </c>
      <c r="AG14" s="394">
        <v>0</v>
      </c>
      <c r="AH14" s="394">
        <v>0</v>
      </c>
      <c r="AI14" s="394">
        <v>0</v>
      </c>
      <c r="AJ14" s="394">
        <v>0</v>
      </c>
      <c r="AK14" s="394">
        <v>0</v>
      </c>
      <c r="AL14" s="394">
        <v>0</v>
      </c>
      <c r="AM14" s="394">
        <v>0</v>
      </c>
      <c r="AN14" s="394">
        <v>0</v>
      </c>
      <c r="AO14" s="394">
        <v>0</v>
      </c>
      <c r="AP14" s="394">
        <v>0</v>
      </c>
      <c r="AQ14" s="394">
        <v>0</v>
      </c>
      <c r="AR14" s="394">
        <v>0</v>
      </c>
      <c r="AS14" s="394">
        <v>0</v>
      </c>
      <c r="AT14" s="394">
        <v>0</v>
      </c>
      <c r="AU14" s="394">
        <v>0</v>
      </c>
      <c r="AV14" s="394">
        <v>0</v>
      </c>
      <c r="AW14" s="394">
        <v>0</v>
      </c>
      <c r="AX14" s="394">
        <v>0</v>
      </c>
      <c r="AY14" s="394">
        <v>0</v>
      </c>
      <c r="AZ14" s="394">
        <v>0</v>
      </c>
      <c r="BA14" s="394">
        <v>0</v>
      </c>
      <c r="BB14" s="394">
        <v>0</v>
      </c>
      <c r="BC14" s="395">
        <v>0</v>
      </c>
      <c r="BD14" s="394" t="s">
        <v>614</v>
      </c>
      <c r="BE14" s="394" t="s">
        <v>614</v>
      </c>
      <c r="BF14" s="394" t="s">
        <v>614</v>
      </c>
      <c r="BG14" s="394" t="s">
        <v>614</v>
      </c>
      <c r="BH14" s="394">
        <v>26.714760036220948</v>
      </c>
      <c r="BI14" s="394">
        <v>21.956538917423945</v>
      </c>
      <c r="BJ14" s="394">
        <v>18.06167400881057</v>
      </c>
      <c r="BK14" s="394">
        <v>15.008615164740581</v>
      </c>
      <c r="BL14" s="394">
        <v>14.644056975556003</v>
      </c>
      <c r="BM14" s="394">
        <v>8.1914164021072455</v>
      </c>
      <c r="BN14" s="394">
        <v>7.1376212825039191</v>
      </c>
      <c r="BO14" s="394">
        <v>5.4817399669702063</v>
      </c>
      <c r="BP14" s="394">
        <v>4.8540701082483499</v>
      </c>
      <c r="BQ14" s="394">
        <v>1.3964088883836361</v>
      </c>
      <c r="BR14" s="394">
        <v>2.170843054590887</v>
      </c>
      <c r="BS14" s="394">
        <v>1.7942784550682147</v>
      </c>
      <c r="BT14" s="394">
        <v>1.1496710141103375</v>
      </c>
      <c r="BU14" s="394">
        <v>0.87400574777492923</v>
      </c>
      <c r="BV14" s="394">
        <v>0.43467603835205298</v>
      </c>
      <c r="BW14" s="394">
        <v>0.2276643799875277</v>
      </c>
      <c r="BX14" s="395">
        <v>0.38015425429193594</v>
      </c>
      <c r="BY14" s="395">
        <v>0.38916709579192516</v>
      </c>
      <c r="BZ14" s="395">
        <v>0.39144910768549285</v>
      </c>
      <c r="CA14" s="395">
        <v>0.39144910768549285</v>
      </c>
      <c r="CB14" s="395">
        <v>0.22906911147540734</v>
      </c>
      <c r="CC14" s="395">
        <v>0</v>
      </c>
      <c r="CD14" s="395">
        <v>0</v>
      </c>
      <c r="CE14" s="395">
        <v>0</v>
      </c>
      <c r="CF14" s="395">
        <v>0</v>
      </c>
      <c r="CG14" s="396">
        <v>0</v>
      </c>
    </row>
    <row r="15" spans="1:85" s="36" customFormat="1" ht="24.75" customHeight="1" x14ac:dyDescent="0.35">
      <c r="B15" s="200" t="s">
        <v>917</v>
      </c>
      <c r="C15" s="56"/>
      <c r="D15" s="394">
        <f>SUM(D16:D19)</f>
        <v>0</v>
      </c>
      <c r="E15" s="394">
        <f t="shared" ref="E15:BP15" si="5">SUM(E16:E19)</f>
        <v>0</v>
      </c>
      <c r="F15" s="394">
        <f t="shared" si="5"/>
        <v>0</v>
      </c>
      <c r="G15" s="394">
        <f t="shared" si="5"/>
        <v>0</v>
      </c>
      <c r="H15" s="394">
        <f t="shared" si="5"/>
        <v>0</v>
      </c>
      <c r="I15" s="394">
        <f t="shared" si="5"/>
        <v>0</v>
      </c>
      <c r="J15" s="394">
        <f t="shared" si="5"/>
        <v>0</v>
      </c>
      <c r="K15" s="394">
        <f t="shared" si="5"/>
        <v>0</v>
      </c>
      <c r="L15" s="394">
        <f t="shared" si="5"/>
        <v>0</v>
      </c>
      <c r="M15" s="394">
        <f t="shared" si="5"/>
        <v>0</v>
      </c>
      <c r="N15" s="394">
        <f t="shared" si="5"/>
        <v>0</v>
      </c>
      <c r="O15" s="394">
        <f t="shared" si="5"/>
        <v>0</v>
      </c>
      <c r="P15" s="394">
        <f t="shared" si="5"/>
        <v>0</v>
      </c>
      <c r="Q15" s="394">
        <f t="shared" si="5"/>
        <v>0</v>
      </c>
      <c r="R15" s="394">
        <f t="shared" si="5"/>
        <v>0</v>
      </c>
      <c r="S15" s="394">
        <f t="shared" si="5"/>
        <v>0</v>
      </c>
      <c r="T15" s="394">
        <f t="shared" si="5"/>
        <v>0</v>
      </c>
      <c r="U15" s="394">
        <f t="shared" si="5"/>
        <v>0</v>
      </c>
      <c r="V15" s="394">
        <f t="shared" si="5"/>
        <v>0</v>
      </c>
      <c r="W15" s="394">
        <f t="shared" si="5"/>
        <v>0</v>
      </c>
      <c r="X15" s="394">
        <f t="shared" si="5"/>
        <v>0</v>
      </c>
      <c r="Y15" s="394">
        <f t="shared" si="5"/>
        <v>0</v>
      </c>
      <c r="Z15" s="394">
        <f t="shared" si="5"/>
        <v>0</v>
      </c>
      <c r="AA15" s="394">
        <f t="shared" si="5"/>
        <v>0</v>
      </c>
      <c r="AB15" s="394">
        <f t="shared" si="5"/>
        <v>0</v>
      </c>
      <c r="AC15" s="394">
        <f t="shared" si="5"/>
        <v>0</v>
      </c>
      <c r="AD15" s="394">
        <f t="shared" si="5"/>
        <v>0</v>
      </c>
      <c r="AE15" s="394">
        <f t="shared" si="5"/>
        <v>0</v>
      </c>
      <c r="AF15" s="394">
        <f t="shared" si="5"/>
        <v>0</v>
      </c>
      <c r="AG15" s="394">
        <f t="shared" si="5"/>
        <v>0</v>
      </c>
      <c r="AH15" s="394">
        <f t="shared" si="5"/>
        <v>0</v>
      </c>
      <c r="AI15" s="394">
        <f t="shared" si="5"/>
        <v>0</v>
      </c>
      <c r="AJ15" s="394">
        <f t="shared" si="5"/>
        <v>0</v>
      </c>
      <c r="AK15" s="394">
        <f t="shared" si="5"/>
        <v>0</v>
      </c>
      <c r="AL15" s="394">
        <f t="shared" si="5"/>
        <v>0</v>
      </c>
      <c r="AM15" s="394">
        <f t="shared" si="5"/>
        <v>0</v>
      </c>
      <c r="AN15" s="394">
        <f t="shared" si="5"/>
        <v>0</v>
      </c>
      <c r="AO15" s="394">
        <f t="shared" si="5"/>
        <v>0</v>
      </c>
      <c r="AP15" s="394">
        <f t="shared" si="5"/>
        <v>0</v>
      </c>
      <c r="AQ15" s="394">
        <f t="shared" si="5"/>
        <v>0</v>
      </c>
      <c r="AR15" s="394">
        <f t="shared" si="5"/>
        <v>0</v>
      </c>
      <c r="AS15" s="394">
        <f t="shared" si="5"/>
        <v>0</v>
      </c>
      <c r="AT15" s="394">
        <f t="shared" si="5"/>
        <v>0</v>
      </c>
      <c r="AU15" s="394">
        <f t="shared" si="5"/>
        <v>0</v>
      </c>
      <c r="AV15" s="394">
        <f t="shared" si="5"/>
        <v>0</v>
      </c>
      <c r="AW15" s="394">
        <f t="shared" si="5"/>
        <v>0</v>
      </c>
      <c r="AX15" s="394">
        <f t="shared" si="5"/>
        <v>0</v>
      </c>
      <c r="AY15" s="394">
        <f t="shared" si="5"/>
        <v>0</v>
      </c>
      <c r="AZ15" s="394">
        <f t="shared" si="5"/>
        <v>0</v>
      </c>
      <c r="BA15" s="394">
        <f t="shared" si="5"/>
        <v>0</v>
      </c>
      <c r="BB15" s="394">
        <f t="shared" si="5"/>
        <v>0</v>
      </c>
      <c r="BC15" s="395">
        <f t="shared" si="5"/>
        <v>0</v>
      </c>
      <c r="BD15" s="394">
        <f t="shared" si="5"/>
        <v>0</v>
      </c>
      <c r="BE15" s="394">
        <f t="shared" si="5"/>
        <v>0</v>
      </c>
      <c r="BF15" s="394">
        <f t="shared" si="5"/>
        <v>0</v>
      </c>
      <c r="BG15" s="394">
        <f t="shared" si="5"/>
        <v>0</v>
      </c>
      <c r="BH15" s="394">
        <f t="shared" si="5"/>
        <v>6750.9130000000005</v>
      </c>
      <c r="BI15" s="394">
        <f t="shared" si="5"/>
        <v>6623.9960046049991</v>
      </c>
      <c r="BJ15" s="394">
        <f t="shared" si="5"/>
        <v>6788.7708489099996</v>
      </c>
      <c r="BK15" s="394">
        <f t="shared" si="5"/>
        <v>7290.4738887753147</v>
      </c>
      <c r="BL15" s="394">
        <f t="shared" si="5"/>
        <v>7229.0433295422672</v>
      </c>
      <c r="BM15" s="394">
        <f t="shared" si="5"/>
        <v>7496.7875480742005</v>
      </c>
      <c r="BN15" s="394">
        <f t="shared" si="5"/>
        <v>7223.176291958669</v>
      </c>
      <c r="BO15" s="394">
        <f t="shared" si="5"/>
        <v>6546.1577279129015</v>
      </c>
      <c r="BP15" s="394">
        <f t="shared" si="5"/>
        <v>5016.643644782459</v>
      </c>
      <c r="BQ15" s="394">
        <f t="shared" ref="BQ15:CG15" si="6">SUM(BQ16:BQ19)</f>
        <v>3410.651326137533</v>
      </c>
      <c r="BR15" s="394">
        <f t="shared" si="6"/>
        <v>2773.9850550374176</v>
      </c>
      <c r="BS15" s="394">
        <f t="shared" si="6"/>
        <v>2458.8870452877054</v>
      </c>
      <c r="BT15" s="394">
        <f t="shared" si="6"/>
        <v>2172.7023094668475</v>
      </c>
      <c r="BU15" s="394">
        <f t="shared" si="6"/>
        <v>2096.0922426807028</v>
      </c>
      <c r="BV15" s="394">
        <f t="shared" si="6"/>
        <v>1806.676138896571</v>
      </c>
      <c r="BW15" s="394">
        <f t="shared" si="6"/>
        <v>1357.9129240471907</v>
      </c>
      <c r="BX15" s="395">
        <f t="shared" si="6"/>
        <v>1062.9828620848778</v>
      </c>
      <c r="BY15" s="395">
        <f t="shared" si="6"/>
        <v>761.11307115490683</v>
      </c>
      <c r="BZ15" s="395">
        <f t="shared" si="6"/>
        <v>861.63813793875784</v>
      </c>
      <c r="CA15" s="395">
        <f t="shared" si="6"/>
        <v>645.02360802022861</v>
      </c>
      <c r="CB15" s="395">
        <f t="shared" si="6"/>
        <v>270.6858376440033</v>
      </c>
      <c r="CC15" s="395">
        <f t="shared" si="6"/>
        <v>4.5384021222374976E-2</v>
      </c>
      <c r="CD15" s="395">
        <f t="shared" si="6"/>
        <v>-0.18440436980558264</v>
      </c>
      <c r="CE15" s="395">
        <f t="shared" si="6"/>
        <v>-2.3230750681958878</v>
      </c>
      <c r="CF15" s="395">
        <f t="shared" si="6"/>
        <v>-2.8326043030786967</v>
      </c>
      <c r="CG15" s="396">
        <f t="shared" si="6"/>
        <v>-2.9348597255026463</v>
      </c>
    </row>
    <row r="16" spans="1:85" s="36" customFormat="1" x14ac:dyDescent="0.35">
      <c r="B16" s="449" t="s">
        <v>913</v>
      </c>
      <c r="C16" s="288"/>
      <c r="D16" s="394" t="s">
        <v>614</v>
      </c>
      <c r="E16" s="394" t="s">
        <v>614</v>
      </c>
      <c r="F16" s="394" t="s">
        <v>614</v>
      </c>
      <c r="G16" s="394" t="s">
        <v>614</v>
      </c>
      <c r="H16" s="394" t="s">
        <v>614</v>
      </c>
      <c r="I16" s="394" t="s">
        <v>614</v>
      </c>
      <c r="J16" s="394" t="s">
        <v>614</v>
      </c>
      <c r="K16" s="394" t="s">
        <v>614</v>
      </c>
      <c r="L16" s="394" t="s">
        <v>614</v>
      </c>
      <c r="M16" s="394" t="s">
        <v>614</v>
      </c>
      <c r="N16" s="394" t="s">
        <v>614</v>
      </c>
      <c r="O16" s="394" t="s">
        <v>614</v>
      </c>
      <c r="P16" s="394" t="s">
        <v>614</v>
      </c>
      <c r="Q16" s="394" t="s">
        <v>614</v>
      </c>
      <c r="R16" s="394" t="s">
        <v>614</v>
      </c>
      <c r="S16" s="394" t="s">
        <v>614</v>
      </c>
      <c r="T16" s="394" t="s">
        <v>614</v>
      </c>
      <c r="U16" s="394" t="s">
        <v>614</v>
      </c>
      <c r="V16" s="394" t="s">
        <v>614</v>
      </c>
      <c r="W16" s="394" t="s">
        <v>614</v>
      </c>
      <c r="X16" s="394" t="s">
        <v>614</v>
      </c>
      <c r="Y16" s="394" t="s">
        <v>614</v>
      </c>
      <c r="Z16" s="394" t="s">
        <v>614</v>
      </c>
      <c r="AA16" s="394" t="s">
        <v>614</v>
      </c>
      <c r="AB16" s="394" t="s">
        <v>614</v>
      </c>
      <c r="AC16" s="394" t="s">
        <v>614</v>
      </c>
      <c r="AD16" s="394" t="s">
        <v>614</v>
      </c>
      <c r="AE16" s="394" t="s">
        <v>614</v>
      </c>
      <c r="AF16" s="394" t="s">
        <v>614</v>
      </c>
      <c r="AG16" s="394" t="s">
        <v>614</v>
      </c>
      <c r="AH16" s="394" t="s">
        <v>614</v>
      </c>
      <c r="AI16" s="394" t="s">
        <v>614</v>
      </c>
      <c r="AJ16" s="394" t="s">
        <v>614</v>
      </c>
      <c r="AK16" s="394" t="s">
        <v>614</v>
      </c>
      <c r="AL16" s="394" t="s">
        <v>614</v>
      </c>
      <c r="AM16" s="394" t="s">
        <v>614</v>
      </c>
      <c r="AN16" s="394" t="s">
        <v>614</v>
      </c>
      <c r="AO16" s="394" t="s">
        <v>614</v>
      </c>
      <c r="AP16" s="394" t="s">
        <v>614</v>
      </c>
      <c r="AQ16" s="394" t="s">
        <v>614</v>
      </c>
      <c r="AR16" s="394" t="s">
        <v>614</v>
      </c>
      <c r="AS16" s="394" t="s">
        <v>614</v>
      </c>
      <c r="AT16" s="394" t="s">
        <v>614</v>
      </c>
      <c r="AU16" s="394" t="s">
        <v>614</v>
      </c>
      <c r="AV16" s="394" t="s">
        <v>614</v>
      </c>
      <c r="AW16" s="394" t="s">
        <v>614</v>
      </c>
      <c r="AX16" s="394" t="s">
        <v>614</v>
      </c>
      <c r="AY16" s="394" t="s">
        <v>614</v>
      </c>
      <c r="AZ16" s="394" t="s">
        <v>614</v>
      </c>
      <c r="BA16" s="394" t="s">
        <v>614</v>
      </c>
      <c r="BB16" s="394" t="s">
        <v>614</v>
      </c>
      <c r="BC16" s="395" t="s">
        <v>614</v>
      </c>
      <c r="BD16" s="394" t="s">
        <v>614</v>
      </c>
      <c r="BE16" s="394" t="s">
        <v>614</v>
      </c>
      <c r="BF16" s="394" t="s">
        <v>614</v>
      </c>
      <c r="BG16" s="394" t="s">
        <v>614</v>
      </c>
      <c r="BH16" s="394">
        <f t="shared" ref="BH16:CG19" si="7">BH6-BH11</f>
        <v>3953.7842532317363</v>
      </c>
      <c r="BI16" s="394">
        <f t="shared" si="7"/>
        <v>3950.3417630533431</v>
      </c>
      <c r="BJ16" s="394">
        <f t="shared" si="7"/>
        <v>4100.6338335056571</v>
      </c>
      <c r="BK16" s="394">
        <f t="shared" si="7"/>
        <v>4642.9075633741932</v>
      </c>
      <c r="BL16" s="394">
        <f t="shared" si="7"/>
        <v>4736.7609194848892</v>
      </c>
      <c r="BM16" s="394">
        <f t="shared" si="7"/>
        <v>4727.4545740895683</v>
      </c>
      <c r="BN16" s="394">
        <f t="shared" si="7"/>
        <v>4429.407313899017</v>
      </c>
      <c r="BO16" s="394">
        <f t="shared" si="7"/>
        <v>3887.3832286672528</v>
      </c>
      <c r="BP16" s="394">
        <f t="shared" si="7"/>
        <v>2413.1440646750539</v>
      </c>
      <c r="BQ16" s="394">
        <f t="shared" si="7"/>
        <v>971.08783031723078</v>
      </c>
      <c r="BR16" s="394">
        <f t="shared" si="7"/>
        <v>453.69977783281934</v>
      </c>
      <c r="BS16" s="394">
        <f t="shared" si="7"/>
        <v>231.13959579658541</v>
      </c>
      <c r="BT16" s="394">
        <f t="shared" si="7"/>
        <v>99.205461227343307</v>
      </c>
      <c r="BU16" s="394">
        <f t="shared" si="7"/>
        <v>28.960770188816397</v>
      </c>
      <c r="BV16" s="394">
        <f t="shared" si="7"/>
        <v>3.1480217970206676</v>
      </c>
      <c r="BW16" s="394">
        <f t="shared" si="7"/>
        <v>1.4391787459022238</v>
      </c>
      <c r="BX16" s="395">
        <f t="shared" si="7"/>
        <v>1.1234131015915783</v>
      </c>
      <c r="BY16" s="395">
        <f t="shared" si="7"/>
        <v>0.84632984616621354</v>
      </c>
      <c r="BZ16" s="395">
        <f t="shared" si="7"/>
        <v>0.93882609294924835</v>
      </c>
      <c r="CA16" s="395">
        <f t="shared" si="7"/>
        <v>0.64068304963312983</v>
      </c>
      <c r="CB16" s="395">
        <f t="shared" si="7"/>
        <v>0.23924303872867608</v>
      </c>
      <c r="CC16" s="395">
        <f t="shared" si="7"/>
        <v>-3.1832211341465212E-5</v>
      </c>
      <c r="CD16" s="395">
        <f t="shared" si="7"/>
        <v>-9.9804620189159938E-5</v>
      </c>
      <c r="CE16" s="395">
        <f t="shared" si="7"/>
        <v>-1.2573109037309715E-3</v>
      </c>
      <c r="CF16" s="395">
        <f t="shared" si="7"/>
        <v>-1.5330818728048975E-3</v>
      </c>
      <c r="CG16" s="396">
        <f t="shared" si="7"/>
        <v>-1.5884252662833934E-3</v>
      </c>
    </row>
    <row r="17" spans="1:85" s="36" customFormat="1" x14ac:dyDescent="0.35">
      <c r="B17" s="56" t="s">
        <v>918</v>
      </c>
      <c r="C17" s="200"/>
      <c r="D17" s="394" t="s">
        <v>614</v>
      </c>
      <c r="E17" s="394" t="s">
        <v>614</v>
      </c>
      <c r="F17" s="394" t="s">
        <v>614</v>
      </c>
      <c r="G17" s="394" t="s">
        <v>614</v>
      </c>
      <c r="H17" s="394" t="s">
        <v>614</v>
      </c>
      <c r="I17" s="394" t="s">
        <v>614</v>
      </c>
      <c r="J17" s="394" t="s">
        <v>614</v>
      </c>
      <c r="K17" s="394" t="s">
        <v>614</v>
      </c>
      <c r="L17" s="394" t="s">
        <v>614</v>
      </c>
      <c r="M17" s="394" t="s">
        <v>614</v>
      </c>
      <c r="N17" s="394" t="s">
        <v>614</v>
      </c>
      <c r="O17" s="394" t="s">
        <v>614</v>
      </c>
      <c r="P17" s="394" t="s">
        <v>614</v>
      </c>
      <c r="Q17" s="394" t="s">
        <v>614</v>
      </c>
      <c r="R17" s="394" t="s">
        <v>614</v>
      </c>
      <c r="S17" s="394" t="s">
        <v>614</v>
      </c>
      <c r="T17" s="394" t="s">
        <v>614</v>
      </c>
      <c r="U17" s="394" t="s">
        <v>614</v>
      </c>
      <c r="V17" s="394" t="s">
        <v>614</v>
      </c>
      <c r="W17" s="394" t="s">
        <v>614</v>
      </c>
      <c r="X17" s="394" t="s">
        <v>614</v>
      </c>
      <c r="Y17" s="394" t="s">
        <v>614</v>
      </c>
      <c r="Z17" s="394" t="s">
        <v>614</v>
      </c>
      <c r="AA17" s="394" t="s">
        <v>614</v>
      </c>
      <c r="AB17" s="394" t="s">
        <v>614</v>
      </c>
      <c r="AC17" s="394" t="s">
        <v>614</v>
      </c>
      <c r="AD17" s="394" t="s">
        <v>614</v>
      </c>
      <c r="AE17" s="394" t="s">
        <v>614</v>
      </c>
      <c r="AF17" s="394" t="s">
        <v>614</v>
      </c>
      <c r="AG17" s="394" t="s">
        <v>614</v>
      </c>
      <c r="AH17" s="394" t="s">
        <v>614</v>
      </c>
      <c r="AI17" s="394" t="s">
        <v>614</v>
      </c>
      <c r="AJ17" s="394" t="s">
        <v>614</v>
      </c>
      <c r="AK17" s="394" t="s">
        <v>614</v>
      </c>
      <c r="AL17" s="394" t="s">
        <v>614</v>
      </c>
      <c r="AM17" s="394" t="s">
        <v>614</v>
      </c>
      <c r="AN17" s="394" t="s">
        <v>614</v>
      </c>
      <c r="AO17" s="394" t="s">
        <v>614</v>
      </c>
      <c r="AP17" s="394" t="s">
        <v>614</v>
      </c>
      <c r="AQ17" s="394" t="s">
        <v>614</v>
      </c>
      <c r="AR17" s="394" t="s">
        <v>614</v>
      </c>
      <c r="AS17" s="394" t="s">
        <v>614</v>
      </c>
      <c r="AT17" s="394" t="s">
        <v>614</v>
      </c>
      <c r="AU17" s="394" t="s">
        <v>614</v>
      </c>
      <c r="AV17" s="394" t="s">
        <v>614</v>
      </c>
      <c r="AW17" s="394" t="s">
        <v>614</v>
      </c>
      <c r="AX17" s="394" t="s">
        <v>614</v>
      </c>
      <c r="AY17" s="394" t="s">
        <v>614</v>
      </c>
      <c r="AZ17" s="394" t="s">
        <v>614</v>
      </c>
      <c r="BA17" s="394" t="s">
        <v>614</v>
      </c>
      <c r="BB17" s="394" t="s">
        <v>614</v>
      </c>
      <c r="BC17" s="395" t="s">
        <v>614</v>
      </c>
      <c r="BD17" s="394" t="s">
        <v>614</v>
      </c>
      <c r="BE17" s="394" t="s">
        <v>614</v>
      </c>
      <c r="BF17" s="394" t="s">
        <v>614</v>
      </c>
      <c r="BG17" s="394" t="s">
        <v>614</v>
      </c>
      <c r="BH17" s="394">
        <f t="shared" si="7"/>
        <v>2217.1601861909335</v>
      </c>
      <c r="BI17" s="394">
        <f t="shared" si="7"/>
        <v>2105.6454449380922</v>
      </c>
      <c r="BJ17" s="394">
        <f t="shared" si="7"/>
        <v>2116.3850352606423</v>
      </c>
      <c r="BK17" s="394">
        <f t="shared" si="7"/>
        <v>2145.6769502982315</v>
      </c>
      <c r="BL17" s="394">
        <f t="shared" si="7"/>
        <v>2042.0937964678544</v>
      </c>
      <c r="BM17" s="394">
        <f t="shared" si="7"/>
        <v>2268.9005564261188</v>
      </c>
      <c r="BN17" s="394">
        <f t="shared" si="7"/>
        <v>2200.6879547325525</v>
      </c>
      <c r="BO17" s="394">
        <f t="shared" si="7"/>
        <v>2046.557400271515</v>
      </c>
      <c r="BP17" s="394">
        <f t="shared" si="7"/>
        <v>1928.7480865398493</v>
      </c>
      <c r="BQ17" s="394">
        <f t="shared" si="7"/>
        <v>1730.1651089447923</v>
      </c>
      <c r="BR17" s="394">
        <f t="shared" si="7"/>
        <v>1605.1906213365639</v>
      </c>
      <c r="BS17" s="394">
        <f t="shared" si="7"/>
        <v>1495.4882819575969</v>
      </c>
      <c r="BT17" s="394">
        <f t="shared" si="7"/>
        <v>1351.1295209249047</v>
      </c>
      <c r="BU17" s="394">
        <f t="shared" si="7"/>
        <v>1311.174943642415</v>
      </c>
      <c r="BV17" s="394">
        <f t="shared" si="7"/>
        <v>1098.2113015943776</v>
      </c>
      <c r="BW17" s="394">
        <f t="shared" si="7"/>
        <v>704.12245497806555</v>
      </c>
      <c r="BX17" s="395">
        <f t="shared" si="7"/>
        <v>552.11867258829955</v>
      </c>
      <c r="BY17" s="395">
        <f t="shared" si="7"/>
        <v>351.16385913494923</v>
      </c>
      <c r="BZ17" s="395">
        <f t="shared" si="7"/>
        <v>347.97194568838967</v>
      </c>
      <c r="CA17" s="395">
        <f t="shared" si="7"/>
        <v>230.52178175290703</v>
      </c>
      <c r="CB17" s="395">
        <f t="shared" si="7"/>
        <v>84.574332664044618</v>
      </c>
      <c r="CC17" s="395">
        <f t="shared" si="7"/>
        <v>3.1133760360330703E-2</v>
      </c>
      <c r="CD17" s="395">
        <f t="shared" si="7"/>
        <v>-6.9571706024110336E-2</v>
      </c>
      <c r="CE17" s="395">
        <f t="shared" si="7"/>
        <v>-0.8764450424187914</v>
      </c>
      <c r="CF17" s="395">
        <f t="shared" si="7"/>
        <v>-1.0686791970504328</v>
      </c>
      <c r="CG17" s="396">
        <f t="shared" si="7"/>
        <v>-1.107257915091391</v>
      </c>
    </row>
    <row r="18" spans="1:85" s="36" customFormat="1" x14ac:dyDescent="0.35">
      <c r="B18" s="449" t="s">
        <v>843</v>
      </c>
      <c r="C18" s="288"/>
      <c r="D18" s="394" t="s">
        <v>614</v>
      </c>
      <c r="E18" s="394" t="s">
        <v>614</v>
      </c>
      <c r="F18" s="394" t="s">
        <v>614</v>
      </c>
      <c r="G18" s="394" t="s">
        <v>614</v>
      </c>
      <c r="H18" s="394" t="s">
        <v>614</v>
      </c>
      <c r="I18" s="394" t="s">
        <v>614</v>
      </c>
      <c r="J18" s="394" t="s">
        <v>614</v>
      </c>
      <c r="K18" s="394" t="s">
        <v>614</v>
      </c>
      <c r="L18" s="394" t="s">
        <v>614</v>
      </c>
      <c r="M18" s="394" t="s">
        <v>614</v>
      </c>
      <c r="N18" s="394" t="s">
        <v>614</v>
      </c>
      <c r="O18" s="394" t="s">
        <v>614</v>
      </c>
      <c r="P18" s="394" t="s">
        <v>614</v>
      </c>
      <c r="Q18" s="394" t="s">
        <v>614</v>
      </c>
      <c r="R18" s="394" t="s">
        <v>614</v>
      </c>
      <c r="S18" s="394" t="s">
        <v>614</v>
      </c>
      <c r="T18" s="394" t="s">
        <v>614</v>
      </c>
      <c r="U18" s="394" t="s">
        <v>614</v>
      </c>
      <c r="V18" s="394" t="s">
        <v>614</v>
      </c>
      <c r="W18" s="394" t="s">
        <v>614</v>
      </c>
      <c r="X18" s="394" t="s">
        <v>614</v>
      </c>
      <c r="Y18" s="394" t="s">
        <v>614</v>
      </c>
      <c r="Z18" s="394" t="s">
        <v>614</v>
      </c>
      <c r="AA18" s="394" t="s">
        <v>614</v>
      </c>
      <c r="AB18" s="394" t="s">
        <v>614</v>
      </c>
      <c r="AC18" s="394" t="s">
        <v>614</v>
      </c>
      <c r="AD18" s="394" t="s">
        <v>614</v>
      </c>
      <c r="AE18" s="394" t="s">
        <v>614</v>
      </c>
      <c r="AF18" s="394" t="s">
        <v>614</v>
      </c>
      <c r="AG18" s="394" t="s">
        <v>614</v>
      </c>
      <c r="AH18" s="394" t="s">
        <v>614</v>
      </c>
      <c r="AI18" s="394" t="s">
        <v>614</v>
      </c>
      <c r="AJ18" s="394" t="s">
        <v>614</v>
      </c>
      <c r="AK18" s="394" t="s">
        <v>614</v>
      </c>
      <c r="AL18" s="394" t="s">
        <v>614</v>
      </c>
      <c r="AM18" s="394" t="s">
        <v>614</v>
      </c>
      <c r="AN18" s="394" t="s">
        <v>614</v>
      </c>
      <c r="AO18" s="394" t="s">
        <v>614</v>
      </c>
      <c r="AP18" s="394" t="s">
        <v>614</v>
      </c>
      <c r="AQ18" s="394" t="s">
        <v>614</v>
      </c>
      <c r="AR18" s="394" t="s">
        <v>614</v>
      </c>
      <c r="AS18" s="394" t="s">
        <v>614</v>
      </c>
      <c r="AT18" s="394" t="s">
        <v>614</v>
      </c>
      <c r="AU18" s="394" t="s">
        <v>614</v>
      </c>
      <c r="AV18" s="394" t="s">
        <v>614</v>
      </c>
      <c r="AW18" s="394" t="s">
        <v>614</v>
      </c>
      <c r="AX18" s="394" t="s">
        <v>614</v>
      </c>
      <c r="AY18" s="394" t="s">
        <v>614</v>
      </c>
      <c r="AZ18" s="394" t="s">
        <v>614</v>
      </c>
      <c r="BA18" s="394" t="s">
        <v>614</v>
      </c>
      <c r="BB18" s="394" t="s">
        <v>614</v>
      </c>
      <c r="BC18" s="395" t="s">
        <v>614</v>
      </c>
      <c r="BD18" s="394" t="s">
        <v>614</v>
      </c>
      <c r="BE18" s="394" t="s">
        <v>614</v>
      </c>
      <c r="BF18" s="394" t="s">
        <v>614</v>
      </c>
      <c r="BG18" s="394" t="s">
        <v>614</v>
      </c>
      <c r="BH18" s="394">
        <f t="shared" si="7"/>
        <v>219.43185547506562</v>
      </c>
      <c r="BI18" s="394">
        <f t="shared" si="7"/>
        <v>211.47365936339611</v>
      </c>
      <c r="BJ18" s="394">
        <f t="shared" si="7"/>
        <v>220.24564364969797</v>
      </c>
      <c r="BK18" s="394">
        <f t="shared" si="7"/>
        <v>215.2442876571647</v>
      </c>
      <c r="BL18" s="394">
        <f t="shared" si="7"/>
        <v>217.12437521384268</v>
      </c>
      <c r="BM18" s="394">
        <f t="shared" si="7"/>
        <v>266.39427633286368</v>
      </c>
      <c r="BN18" s="394">
        <f t="shared" si="7"/>
        <v>353.35186463254763</v>
      </c>
      <c r="BO18" s="394">
        <f t="shared" si="7"/>
        <v>397.8425642598624</v>
      </c>
      <c r="BP18" s="394">
        <f t="shared" si="7"/>
        <v>478.81074815035748</v>
      </c>
      <c r="BQ18" s="394">
        <f t="shared" si="7"/>
        <v>533.98082063385175</v>
      </c>
      <c r="BR18" s="394">
        <f t="shared" si="7"/>
        <v>567.98082622905065</v>
      </c>
      <c r="BS18" s="394">
        <f t="shared" si="7"/>
        <v>608.57064719874325</v>
      </c>
      <c r="BT18" s="394">
        <f t="shared" si="7"/>
        <v>615.06802267742637</v>
      </c>
      <c r="BU18" s="394">
        <f t="shared" si="7"/>
        <v>666.15053409738573</v>
      </c>
      <c r="BV18" s="394">
        <f t="shared" si="7"/>
        <v>662.74609262807189</v>
      </c>
      <c r="BW18" s="394">
        <f t="shared" si="7"/>
        <v>634.37769423632778</v>
      </c>
      <c r="BX18" s="395">
        <f t="shared" si="7"/>
        <v>495.91315405937519</v>
      </c>
      <c r="BY18" s="395">
        <f t="shared" si="7"/>
        <v>399.97222308585106</v>
      </c>
      <c r="BZ18" s="395">
        <f t="shared" si="7"/>
        <v>503.43987674777031</v>
      </c>
      <c r="CA18" s="395">
        <f t="shared" si="7"/>
        <v>406.48405995528282</v>
      </c>
      <c r="CB18" s="395">
        <f t="shared" si="7"/>
        <v>183.02866726961975</v>
      </c>
      <c r="CC18" s="395">
        <f t="shared" si="7"/>
        <v>1.3673427134831773E-2</v>
      </c>
      <c r="CD18" s="395">
        <f t="shared" si="7"/>
        <v>-0.11283305213248855</v>
      </c>
      <c r="CE18" s="395">
        <f t="shared" si="7"/>
        <v>-1.4214394732282294</v>
      </c>
      <c r="CF18" s="395">
        <f t="shared" si="7"/>
        <v>-1.7332094100424837</v>
      </c>
      <c r="CG18" s="396">
        <f t="shared" si="7"/>
        <v>-1.7957772950733832</v>
      </c>
    </row>
    <row r="19" spans="1:85" s="36" customFormat="1" x14ac:dyDescent="0.35">
      <c r="B19" s="449" t="s">
        <v>915</v>
      </c>
      <c r="C19" s="288"/>
      <c r="D19" s="394" t="s">
        <v>614</v>
      </c>
      <c r="E19" s="394" t="s">
        <v>614</v>
      </c>
      <c r="F19" s="394" t="s">
        <v>614</v>
      </c>
      <c r="G19" s="394" t="s">
        <v>614</v>
      </c>
      <c r="H19" s="394" t="s">
        <v>614</v>
      </c>
      <c r="I19" s="394" t="s">
        <v>614</v>
      </c>
      <c r="J19" s="394" t="s">
        <v>614</v>
      </c>
      <c r="K19" s="394" t="s">
        <v>614</v>
      </c>
      <c r="L19" s="394" t="s">
        <v>614</v>
      </c>
      <c r="M19" s="394" t="s">
        <v>614</v>
      </c>
      <c r="N19" s="394" t="s">
        <v>614</v>
      </c>
      <c r="O19" s="394" t="s">
        <v>614</v>
      </c>
      <c r="P19" s="394" t="s">
        <v>614</v>
      </c>
      <c r="Q19" s="394" t="s">
        <v>614</v>
      </c>
      <c r="R19" s="394" t="s">
        <v>614</v>
      </c>
      <c r="S19" s="394" t="s">
        <v>614</v>
      </c>
      <c r="T19" s="394" t="s">
        <v>614</v>
      </c>
      <c r="U19" s="394" t="s">
        <v>614</v>
      </c>
      <c r="V19" s="394" t="s">
        <v>614</v>
      </c>
      <c r="W19" s="394" t="s">
        <v>614</v>
      </c>
      <c r="X19" s="394" t="s">
        <v>614</v>
      </c>
      <c r="Y19" s="394" t="s">
        <v>614</v>
      </c>
      <c r="Z19" s="394" t="s">
        <v>614</v>
      </c>
      <c r="AA19" s="394" t="s">
        <v>614</v>
      </c>
      <c r="AB19" s="394" t="s">
        <v>614</v>
      </c>
      <c r="AC19" s="394" t="s">
        <v>614</v>
      </c>
      <c r="AD19" s="394" t="s">
        <v>614</v>
      </c>
      <c r="AE19" s="394" t="s">
        <v>614</v>
      </c>
      <c r="AF19" s="394" t="s">
        <v>614</v>
      </c>
      <c r="AG19" s="394" t="s">
        <v>614</v>
      </c>
      <c r="AH19" s="394" t="s">
        <v>614</v>
      </c>
      <c r="AI19" s="394" t="s">
        <v>614</v>
      </c>
      <c r="AJ19" s="394" t="s">
        <v>614</v>
      </c>
      <c r="AK19" s="394" t="s">
        <v>614</v>
      </c>
      <c r="AL19" s="394" t="s">
        <v>614</v>
      </c>
      <c r="AM19" s="394" t="s">
        <v>614</v>
      </c>
      <c r="AN19" s="394" t="s">
        <v>614</v>
      </c>
      <c r="AO19" s="394" t="s">
        <v>614</v>
      </c>
      <c r="AP19" s="394" t="s">
        <v>614</v>
      </c>
      <c r="AQ19" s="394" t="s">
        <v>614</v>
      </c>
      <c r="AR19" s="394" t="s">
        <v>614</v>
      </c>
      <c r="AS19" s="394" t="s">
        <v>614</v>
      </c>
      <c r="AT19" s="394" t="s">
        <v>614</v>
      </c>
      <c r="AU19" s="394" t="s">
        <v>614</v>
      </c>
      <c r="AV19" s="394" t="s">
        <v>614</v>
      </c>
      <c r="AW19" s="394" t="s">
        <v>614</v>
      </c>
      <c r="AX19" s="394" t="s">
        <v>614</v>
      </c>
      <c r="AY19" s="394" t="s">
        <v>614</v>
      </c>
      <c r="AZ19" s="394" t="s">
        <v>614</v>
      </c>
      <c r="BA19" s="394" t="s">
        <v>614</v>
      </c>
      <c r="BB19" s="394" t="s">
        <v>614</v>
      </c>
      <c r="BC19" s="395" t="s">
        <v>614</v>
      </c>
      <c r="BD19" s="394" t="s">
        <v>614</v>
      </c>
      <c r="BE19" s="394" t="s">
        <v>614</v>
      </c>
      <c r="BF19" s="394" t="s">
        <v>614</v>
      </c>
      <c r="BG19" s="394" t="s">
        <v>614</v>
      </c>
      <c r="BH19" s="394">
        <f t="shared" si="7"/>
        <v>360.53670510226539</v>
      </c>
      <c r="BI19" s="394">
        <f t="shared" si="7"/>
        <v>356.5351372501683</v>
      </c>
      <c r="BJ19" s="394">
        <f t="shared" si="7"/>
        <v>351.50633649400265</v>
      </c>
      <c r="BK19" s="394">
        <f t="shared" si="7"/>
        <v>286.64508744572544</v>
      </c>
      <c r="BL19" s="394">
        <f t="shared" si="7"/>
        <v>233.06423837568084</v>
      </c>
      <c r="BM19" s="394">
        <f t="shared" si="7"/>
        <v>234.03814122565032</v>
      </c>
      <c r="BN19" s="394">
        <f t="shared" si="7"/>
        <v>239.7291586945517</v>
      </c>
      <c r="BO19" s="394">
        <f t="shared" si="7"/>
        <v>214.37453471427136</v>
      </c>
      <c r="BP19" s="394">
        <f t="shared" si="7"/>
        <v>195.94074541719908</v>
      </c>
      <c r="BQ19" s="394">
        <f t="shared" si="7"/>
        <v>175.41756624165805</v>
      </c>
      <c r="BR19" s="394">
        <f t="shared" si="7"/>
        <v>147.11382963898342</v>
      </c>
      <c r="BS19" s="394">
        <f t="shared" si="7"/>
        <v>123.68852033478015</v>
      </c>
      <c r="BT19" s="394">
        <f t="shared" si="7"/>
        <v>107.29930463717282</v>
      </c>
      <c r="BU19" s="394">
        <f t="shared" si="7"/>
        <v>89.805994752085354</v>
      </c>
      <c r="BV19" s="394">
        <f t="shared" si="7"/>
        <v>42.570722877100984</v>
      </c>
      <c r="BW19" s="394">
        <f t="shared" si="7"/>
        <v>17.973596086895103</v>
      </c>
      <c r="BX19" s="395">
        <f t="shared" si="7"/>
        <v>13.827622335611329</v>
      </c>
      <c r="BY19" s="395">
        <f t="shared" si="7"/>
        <v>9.1306590879403231</v>
      </c>
      <c r="BZ19" s="395">
        <f t="shared" si="7"/>
        <v>9.2874894096486145</v>
      </c>
      <c r="CA19" s="395">
        <f t="shared" si="7"/>
        <v>7.3770832624055451</v>
      </c>
      <c r="CB19" s="395">
        <f t="shared" si="7"/>
        <v>2.8435946716102785</v>
      </c>
      <c r="CC19" s="395">
        <f t="shared" si="7"/>
        <v>6.0866593855396609E-4</v>
      </c>
      <c r="CD19" s="395">
        <f t="shared" si="7"/>
        <v>-1.8998070287945905E-3</v>
      </c>
      <c r="CE19" s="395">
        <f t="shared" si="7"/>
        <v>-2.3933241645135949E-2</v>
      </c>
      <c r="CF19" s="395">
        <f t="shared" si="7"/>
        <v>-2.9182614112975309E-2</v>
      </c>
      <c r="CG19" s="396">
        <f t="shared" si="7"/>
        <v>-3.0236090071588395E-2</v>
      </c>
    </row>
    <row r="20" spans="1:85" ht="24.75" customHeight="1" x14ac:dyDescent="0.35">
      <c r="A20" s="410"/>
      <c r="B20" s="200" t="s">
        <v>919</v>
      </c>
      <c r="C20" s="36"/>
      <c r="D20" s="394">
        <f>SUM(D25,D26,D27,D28,D23)</f>
        <v>0</v>
      </c>
      <c r="E20" s="394">
        <f t="shared" ref="E20:AG20" si="8">SUM(E25,E26,E27,E28,E23)</f>
        <v>0</v>
      </c>
      <c r="F20" s="394">
        <f t="shared" si="8"/>
        <v>0</v>
      </c>
      <c r="G20" s="394">
        <f t="shared" si="8"/>
        <v>0</v>
      </c>
      <c r="H20" s="394">
        <f t="shared" si="8"/>
        <v>0</v>
      </c>
      <c r="I20" s="394">
        <f t="shared" si="8"/>
        <v>0</v>
      </c>
      <c r="J20" s="394">
        <f t="shared" si="8"/>
        <v>0</v>
      </c>
      <c r="K20" s="394">
        <f t="shared" si="8"/>
        <v>0</v>
      </c>
      <c r="L20" s="394">
        <f t="shared" si="8"/>
        <v>0</v>
      </c>
      <c r="M20" s="394">
        <f t="shared" si="8"/>
        <v>0</v>
      </c>
      <c r="N20" s="394">
        <f t="shared" si="8"/>
        <v>0</v>
      </c>
      <c r="O20" s="394">
        <f t="shared" si="8"/>
        <v>0</v>
      </c>
      <c r="P20" s="394">
        <f t="shared" si="8"/>
        <v>0</v>
      </c>
      <c r="Q20" s="394">
        <f t="shared" si="8"/>
        <v>0</v>
      </c>
      <c r="R20" s="394">
        <f t="shared" si="8"/>
        <v>0</v>
      </c>
      <c r="S20" s="394">
        <f t="shared" si="8"/>
        <v>0</v>
      </c>
      <c r="T20" s="394">
        <f t="shared" si="8"/>
        <v>0</v>
      </c>
      <c r="U20" s="394">
        <f t="shared" si="8"/>
        <v>0</v>
      </c>
      <c r="V20" s="394">
        <f t="shared" si="8"/>
        <v>0</v>
      </c>
      <c r="W20" s="394">
        <f t="shared" si="8"/>
        <v>0</v>
      </c>
      <c r="X20" s="394">
        <f t="shared" si="8"/>
        <v>0</v>
      </c>
      <c r="Y20" s="394">
        <f t="shared" si="8"/>
        <v>0</v>
      </c>
      <c r="Z20" s="394">
        <f t="shared" si="8"/>
        <v>0</v>
      </c>
      <c r="AA20" s="394">
        <f t="shared" si="8"/>
        <v>0</v>
      </c>
      <c r="AB20" s="394">
        <f t="shared" si="8"/>
        <v>0</v>
      </c>
      <c r="AC20" s="394">
        <f t="shared" si="8"/>
        <v>0</v>
      </c>
      <c r="AD20" s="394">
        <f t="shared" si="8"/>
        <v>0</v>
      </c>
      <c r="AE20" s="394">
        <f t="shared" si="8"/>
        <v>0</v>
      </c>
      <c r="AF20" s="394">
        <f t="shared" si="8"/>
        <v>0</v>
      </c>
      <c r="AG20" s="394">
        <f t="shared" si="8"/>
        <v>0</v>
      </c>
      <c r="AH20" s="394">
        <f>SUM(AH25,AH26,AH27,AH28,AH23)</f>
        <v>1000</v>
      </c>
      <c r="AI20" s="394">
        <f t="shared" ref="AI20:CG20" si="9">SUM(AI25,AI26,AI27,AI28,AI23)</f>
        <v>1051</v>
      </c>
      <c r="AJ20" s="394">
        <f t="shared" si="9"/>
        <v>1436</v>
      </c>
      <c r="AK20" s="394">
        <f t="shared" si="9"/>
        <v>2320.92</v>
      </c>
      <c r="AL20" s="394">
        <f t="shared" si="9"/>
        <v>3671</v>
      </c>
      <c r="AM20" s="394">
        <f t="shared" si="9"/>
        <v>4607</v>
      </c>
      <c r="AN20" s="394">
        <f t="shared" si="9"/>
        <v>5281</v>
      </c>
      <c r="AO20" s="394">
        <f t="shared" si="9"/>
        <v>6075</v>
      </c>
      <c r="AP20" s="394">
        <f t="shared" si="9"/>
        <v>6507</v>
      </c>
      <c r="AQ20" s="558">
        <f t="shared" si="9"/>
        <v>6382</v>
      </c>
      <c r="AR20" s="394">
        <f t="shared" si="9"/>
        <v>5728</v>
      </c>
      <c r="AS20" s="394">
        <f t="shared" si="9"/>
        <v>5625</v>
      </c>
      <c r="AT20" s="394">
        <f t="shared" si="9"/>
        <v>6590</v>
      </c>
      <c r="AU20" s="394">
        <f t="shared" si="9"/>
        <v>8888.0228995117304</v>
      </c>
      <c r="AV20" s="394">
        <f t="shared" si="9"/>
        <v>11061.988000000001</v>
      </c>
      <c r="AW20" s="394">
        <f t="shared" si="9"/>
        <v>12170.623</v>
      </c>
      <c r="AX20" s="394">
        <f t="shared" si="9"/>
        <v>12418.047999999999</v>
      </c>
      <c r="AY20" s="394">
        <f t="shared" si="9"/>
        <v>12804.532999999999</v>
      </c>
      <c r="AZ20" s="394">
        <f t="shared" si="9"/>
        <v>10629.695</v>
      </c>
      <c r="BA20" s="394">
        <f t="shared" si="9"/>
        <v>8192.3170000000009</v>
      </c>
      <c r="BB20" s="394">
        <f t="shared" si="9"/>
        <v>8171.6899999999987</v>
      </c>
      <c r="BC20" s="395">
        <f t="shared" si="9"/>
        <v>8301.3220000000001</v>
      </c>
      <c r="BD20" s="394">
        <f t="shared" si="9"/>
        <v>9026.226999999999</v>
      </c>
      <c r="BE20" s="394">
        <f t="shared" si="9"/>
        <v>9614.9071194121716</v>
      </c>
      <c r="BF20" s="394">
        <f t="shared" si="9"/>
        <v>9753.3147109525999</v>
      </c>
      <c r="BG20" s="394">
        <f t="shared" si="9"/>
        <v>10343.93625241993</v>
      </c>
      <c r="BH20" s="394">
        <f t="shared" si="9"/>
        <v>9900.2150000000001</v>
      </c>
      <c r="BI20" s="394">
        <f t="shared" si="9"/>
        <v>9067.7110046050002</v>
      </c>
      <c r="BJ20" s="394">
        <f t="shared" si="9"/>
        <v>8752.58984891</v>
      </c>
      <c r="BK20" s="394">
        <f t="shared" si="9"/>
        <v>8939.9078692587664</v>
      </c>
      <c r="BL20" s="394">
        <f t="shared" si="9"/>
        <v>8594.5344093899985</v>
      </c>
      <c r="BM20" s="394">
        <f t="shared" si="9"/>
        <v>8277.5189778200001</v>
      </c>
      <c r="BN20" s="394">
        <f t="shared" si="9"/>
        <v>0</v>
      </c>
      <c r="BO20" s="394">
        <f t="shared" si="9"/>
        <v>0</v>
      </c>
      <c r="BP20" s="394">
        <f t="shared" si="9"/>
        <v>0</v>
      </c>
      <c r="BQ20" s="394">
        <f t="shared" si="9"/>
        <v>0</v>
      </c>
      <c r="BR20" s="394">
        <f t="shared" si="9"/>
        <v>0</v>
      </c>
      <c r="BS20" s="394">
        <f t="shared" si="9"/>
        <v>0</v>
      </c>
      <c r="BT20" s="394">
        <f t="shared" si="9"/>
        <v>0</v>
      </c>
      <c r="BU20" s="394">
        <f t="shared" si="9"/>
        <v>0</v>
      </c>
      <c r="BV20" s="394">
        <f t="shared" si="9"/>
        <v>0</v>
      </c>
      <c r="BW20" s="394">
        <f t="shared" si="9"/>
        <v>0</v>
      </c>
      <c r="BX20" s="395">
        <f t="shared" si="9"/>
        <v>0</v>
      </c>
      <c r="BY20" s="395">
        <f t="shared" si="9"/>
        <v>0</v>
      </c>
      <c r="BZ20" s="395">
        <f t="shared" si="9"/>
        <v>0</v>
      </c>
      <c r="CA20" s="395">
        <f t="shared" si="9"/>
        <v>0</v>
      </c>
      <c r="CB20" s="395">
        <f t="shared" si="9"/>
        <v>0</v>
      </c>
      <c r="CC20" s="395">
        <f t="shared" si="9"/>
        <v>0</v>
      </c>
      <c r="CD20" s="395">
        <f t="shared" si="9"/>
        <v>0</v>
      </c>
      <c r="CE20" s="395">
        <f t="shared" si="9"/>
        <v>0</v>
      </c>
      <c r="CF20" s="395">
        <f t="shared" si="9"/>
        <v>0</v>
      </c>
      <c r="CG20" s="396">
        <f t="shared" si="9"/>
        <v>0</v>
      </c>
    </row>
    <row r="21" spans="1:85" x14ac:dyDescent="0.35">
      <c r="A21" s="410"/>
      <c r="B21" s="200" t="s">
        <v>920</v>
      </c>
      <c r="C21" s="36"/>
      <c r="D21" s="394">
        <f>SUM(D7:D9)</f>
        <v>0</v>
      </c>
      <c r="E21" s="394">
        <f t="shared" ref="E21:BP21" si="10">SUM(E7:E9)</f>
        <v>0</v>
      </c>
      <c r="F21" s="394">
        <f t="shared" si="10"/>
        <v>0</v>
      </c>
      <c r="G21" s="394">
        <f t="shared" si="10"/>
        <v>0</v>
      </c>
      <c r="H21" s="394">
        <f t="shared" si="10"/>
        <v>0</v>
      </c>
      <c r="I21" s="394">
        <f t="shared" si="10"/>
        <v>0</v>
      </c>
      <c r="J21" s="394">
        <f t="shared" si="10"/>
        <v>0</v>
      </c>
      <c r="K21" s="394">
        <f t="shared" si="10"/>
        <v>0</v>
      </c>
      <c r="L21" s="394">
        <f t="shared" si="10"/>
        <v>0</v>
      </c>
      <c r="M21" s="394">
        <f t="shared" si="10"/>
        <v>0</v>
      </c>
      <c r="N21" s="394">
        <f t="shared" si="10"/>
        <v>0</v>
      </c>
      <c r="O21" s="394">
        <f t="shared" si="10"/>
        <v>0</v>
      </c>
      <c r="P21" s="394">
        <f t="shared" si="10"/>
        <v>0</v>
      </c>
      <c r="Q21" s="394">
        <f t="shared" si="10"/>
        <v>0</v>
      </c>
      <c r="R21" s="394">
        <f t="shared" si="10"/>
        <v>0</v>
      </c>
      <c r="S21" s="394">
        <f t="shared" si="10"/>
        <v>0</v>
      </c>
      <c r="T21" s="394">
        <f t="shared" si="10"/>
        <v>0</v>
      </c>
      <c r="U21" s="394">
        <f t="shared" si="10"/>
        <v>0</v>
      </c>
      <c r="V21" s="394">
        <f t="shared" si="10"/>
        <v>0</v>
      </c>
      <c r="W21" s="394">
        <f t="shared" si="10"/>
        <v>0</v>
      </c>
      <c r="X21" s="394">
        <f t="shared" si="10"/>
        <v>0</v>
      </c>
      <c r="Y21" s="394">
        <f t="shared" si="10"/>
        <v>0</v>
      </c>
      <c r="Z21" s="394">
        <f t="shared" si="10"/>
        <v>0</v>
      </c>
      <c r="AA21" s="394">
        <f t="shared" si="10"/>
        <v>0</v>
      </c>
      <c r="AB21" s="394">
        <f t="shared" si="10"/>
        <v>0</v>
      </c>
      <c r="AC21" s="394">
        <f t="shared" si="10"/>
        <v>0</v>
      </c>
      <c r="AD21" s="394">
        <f t="shared" si="10"/>
        <v>0</v>
      </c>
      <c r="AE21" s="394">
        <f t="shared" si="10"/>
        <v>0</v>
      </c>
      <c r="AF21" s="394">
        <f t="shared" si="10"/>
        <v>0</v>
      </c>
      <c r="AG21" s="394">
        <f t="shared" si="10"/>
        <v>0</v>
      </c>
      <c r="AH21" s="394">
        <f t="shared" si="10"/>
        <v>0</v>
      </c>
      <c r="AI21" s="394">
        <f t="shared" si="10"/>
        <v>0</v>
      </c>
      <c r="AJ21" s="394">
        <f t="shared" si="10"/>
        <v>0</v>
      </c>
      <c r="AK21" s="394">
        <f t="shared" si="10"/>
        <v>0</v>
      </c>
      <c r="AL21" s="394">
        <f t="shared" si="10"/>
        <v>0</v>
      </c>
      <c r="AM21" s="394">
        <f t="shared" si="10"/>
        <v>0</v>
      </c>
      <c r="AN21" s="394">
        <f t="shared" si="10"/>
        <v>0</v>
      </c>
      <c r="AO21" s="394">
        <f t="shared" si="10"/>
        <v>0</v>
      </c>
      <c r="AP21" s="394">
        <f t="shared" si="10"/>
        <v>0</v>
      </c>
      <c r="AQ21" s="558">
        <f t="shared" si="10"/>
        <v>0</v>
      </c>
      <c r="AR21" s="394">
        <f t="shared" si="10"/>
        <v>0</v>
      </c>
      <c r="AS21" s="394">
        <f t="shared" si="10"/>
        <v>0</v>
      </c>
      <c r="AT21" s="394">
        <f t="shared" si="10"/>
        <v>0</v>
      </c>
      <c r="AU21" s="394">
        <f t="shared" si="10"/>
        <v>0</v>
      </c>
      <c r="AV21" s="394">
        <f t="shared" si="10"/>
        <v>0</v>
      </c>
      <c r="AW21" s="394">
        <f t="shared" si="10"/>
        <v>0</v>
      </c>
      <c r="AX21" s="394">
        <f t="shared" si="10"/>
        <v>0</v>
      </c>
      <c r="AY21" s="394">
        <f t="shared" si="10"/>
        <v>0</v>
      </c>
      <c r="AZ21" s="394">
        <f t="shared" si="10"/>
        <v>0</v>
      </c>
      <c r="BA21" s="394">
        <f t="shared" si="10"/>
        <v>0</v>
      </c>
      <c r="BB21" s="394">
        <f t="shared" si="10"/>
        <v>0</v>
      </c>
      <c r="BC21" s="395">
        <f t="shared" si="10"/>
        <v>0</v>
      </c>
      <c r="BD21" s="394">
        <f t="shared" si="10"/>
        <v>8499.8219521636747</v>
      </c>
      <c r="BE21" s="394">
        <f t="shared" si="10"/>
        <v>9047.9931149081458</v>
      </c>
      <c r="BF21" s="394">
        <f t="shared" si="10"/>
        <v>9198.9147719497341</v>
      </c>
      <c r="BG21" s="394">
        <f t="shared" si="10"/>
        <v>7808.3209050030337</v>
      </c>
      <c r="BH21" s="394">
        <f t="shared" si="10"/>
        <v>5312.2739324006216</v>
      </c>
      <c r="BI21" s="394">
        <f t="shared" si="10"/>
        <v>4617.8059602399226</v>
      </c>
      <c r="BJ21" s="394">
        <f t="shared" si="10"/>
        <v>4264.519785839977</v>
      </c>
      <c r="BK21" s="394">
        <f t="shared" si="10"/>
        <v>3971.1274642835479</v>
      </c>
      <c r="BL21" s="394">
        <f t="shared" si="10"/>
        <v>3585.9817299078341</v>
      </c>
      <c r="BM21" s="394">
        <f t="shared" si="10"/>
        <v>3388.8399151846806</v>
      </c>
      <c r="BN21" s="394">
        <f t="shared" si="10"/>
        <v>3221.384148668883</v>
      </c>
      <c r="BO21" s="394">
        <f t="shared" si="10"/>
        <v>2954.9292049152909</v>
      </c>
      <c r="BP21" s="394">
        <f t="shared" si="10"/>
        <v>2819.5069618653429</v>
      </c>
      <c r="BQ21" s="394">
        <f t="shared" ref="BQ21:CG21" si="11">SUM(BQ7:BQ9)</f>
        <v>2591.1762556306885</v>
      </c>
      <c r="BR21" s="394">
        <f t="shared" si="11"/>
        <v>2433.6331202843976</v>
      </c>
      <c r="BS21" s="394">
        <f t="shared" si="11"/>
        <v>2305.9175997355128</v>
      </c>
      <c r="BT21" s="394">
        <f t="shared" si="11"/>
        <v>2132.1474332201296</v>
      </c>
      <c r="BU21" s="394">
        <f t="shared" si="11"/>
        <v>2109.7392745111838</v>
      </c>
      <c r="BV21" s="394">
        <f t="shared" si="11"/>
        <v>1836.2095036229798</v>
      </c>
      <c r="BW21" s="394">
        <f t="shared" si="11"/>
        <v>1374.130836994098</v>
      </c>
      <c r="BX21" s="395">
        <f t="shared" si="11"/>
        <v>1072.6371311484079</v>
      </c>
      <c r="BY21" s="395">
        <f t="shared" si="11"/>
        <v>766.81678519383354</v>
      </c>
      <c r="BZ21" s="395">
        <f t="shared" si="11"/>
        <v>864.61967543705111</v>
      </c>
      <c r="CA21" s="395">
        <f t="shared" si="11"/>
        <v>646.64513278036679</v>
      </c>
      <c r="CB21" s="395">
        <f t="shared" si="11"/>
        <v>271.77039870338842</v>
      </c>
      <c r="CC21" s="395">
        <f t="shared" si="11"/>
        <v>4.5415853433716444E-2</v>
      </c>
      <c r="CD21" s="395">
        <f t="shared" si="11"/>
        <v>-0.18430456518539348</v>
      </c>
      <c r="CE21" s="395">
        <f t="shared" si="11"/>
        <v>-2.3218177572921568</v>
      </c>
      <c r="CF21" s="395">
        <f t="shared" si="11"/>
        <v>-2.8310712212058915</v>
      </c>
      <c r="CG21" s="396">
        <f t="shared" si="11"/>
        <v>-2.9332713002363628</v>
      </c>
    </row>
    <row r="22" spans="1:85" ht="24.75" customHeight="1" x14ac:dyDescent="0.35">
      <c r="A22" s="36"/>
      <c r="B22" s="56" t="s">
        <v>921</v>
      </c>
      <c r="C22" s="36"/>
      <c r="D22" s="394"/>
      <c r="E22" s="394"/>
      <c r="F22" s="394"/>
      <c r="G22" s="394"/>
      <c r="H22" s="394"/>
      <c r="I22" s="394"/>
      <c r="J22" s="394"/>
      <c r="K22" s="394"/>
      <c r="L22" s="394"/>
      <c r="M22" s="394"/>
      <c r="N22" s="394"/>
      <c r="O22" s="394"/>
      <c r="P22" s="394"/>
      <c r="Q22" s="394"/>
      <c r="R22" s="394"/>
      <c r="S22" s="394"/>
      <c r="T22" s="394"/>
      <c r="U22" s="394"/>
      <c r="V22" s="394"/>
      <c r="W22" s="394"/>
      <c r="X22" s="394"/>
      <c r="Y22" s="394"/>
      <c r="Z22" s="394"/>
      <c r="AA22" s="394"/>
      <c r="AB22" s="394"/>
      <c r="AC22" s="394"/>
      <c r="AD22" s="394"/>
      <c r="AE22" s="394"/>
      <c r="AF22" s="394"/>
      <c r="AG22" s="394"/>
      <c r="AH22" s="394"/>
      <c r="AI22" s="394"/>
      <c r="AJ22" s="394"/>
      <c r="AK22" s="394"/>
      <c r="AL22" s="394"/>
      <c r="AM22" s="394"/>
      <c r="AN22" s="394"/>
      <c r="AO22" s="394"/>
      <c r="AP22" s="394"/>
      <c r="AQ22" s="559" t="s">
        <v>922</v>
      </c>
      <c r="AR22" s="394"/>
      <c r="AS22" s="394"/>
      <c r="AT22" s="394"/>
      <c r="AU22" s="394"/>
      <c r="AV22" s="394"/>
      <c r="AW22" s="394"/>
      <c r="AX22" s="394"/>
      <c r="AY22" s="394"/>
      <c r="AZ22" s="394"/>
      <c r="BA22" s="394"/>
      <c r="BB22" s="394"/>
      <c r="BC22" s="394"/>
      <c r="BD22" s="394"/>
      <c r="BE22" s="394"/>
      <c r="BF22" s="394"/>
      <c r="BG22" s="394"/>
      <c r="BH22" s="394"/>
      <c r="BI22" s="394"/>
      <c r="BJ22" s="394"/>
      <c r="BK22" s="394"/>
      <c r="BL22" s="394"/>
      <c r="BM22" s="394"/>
      <c r="BN22" s="394"/>
      <c r="BO22" s="394"/>
      <c r="BP22" s="394"/>
      <c r="BQ22" s="394"/>
      <c r="BR22" s="394"/>
      <c r="BS22" s="394"/>
      <c r="BT22" s="394"/>
      <c r="BU22" s="394"/>
      <c r="BV22" s="394"/>
      <c r="BW22" s="394"/>
      <c r="BX22" s="395"/>
      <c r="BY22" s="395"/>
      <c r="BZ22" s="395"/>
      <c r="CA22" s="395"/>
      <c r="CB22" s="395"/>
      <c r="CC22" s="395"/>
      <c r="CD22" s="395"/>
      <c r="CE22" s="395"/>
      <c r="CF22" s="395"/>
      <c r="CG22" s="396"/>
    </row>
    <row r="23" spans="1:85" x14ac:dyDescent="0.35">
      <c r="A23" s="410"/>
      <c r="B23" s="200" t="s">
        <v>923</v>
      </c>
      <c r="C23" s="56"/>
      <c r="D23" s="394">
        <v>0</v>
      </c>
      <c r="E23" s="394">
        <v>0</v>
      </c>
      <c r="F23" s="394">
        <v>0</v>
      </c>
      <c r="G23" s="394">
        <v>0</v>
      </c>
      <c r="H23" s="394">
        <v>0</v>
      </c>
      <c r="I23" s="394">
        <v>0</v>
      </c>
      <c r="J23" s="394">
        <v>0</v>
      </c>
      <c r="K23" s="394">
        <v>0</v>
      </c>
      <c r="L23" s="394">
        <v>0</v>
      </c>
      <c r="M23" s="394">
        <v>0</v>
      </c>
      <c r="N23" s="394">
        <v>0</v>
      </c>
      <c r="O23" s="394">
        <v>0</v>
      </c>
      <c r="P23" s="394">
        <v>0</v>
      </c>
      <c r="Q23" s="394">
        <v>0</v>
      </c>
      <c r="R23" s="394">
        <v>0</v>
      </c>
      <c r="S23" s="394">
        <v>0</v>
      </c>
      <c r="T23" s="394">
        <v>0</v>
      </c>
      <c r="U23" s="394">
        <v>0</v>
      </c>
      <c r="V23" s="394">
        <v>0</v>
      </c>
      <c r="W23" s="394">
        <v>0</v>
      </c>
      <c r="X23" s="394">
        <v>0</v>
      </c>
      <c r="Y23" s="394">
        <v>0</v>
      </c>
      <c r="Z23" s="394">
        <v>0</v>
      </c>
      <c r="AA23" s="394">
        <v>0</v>
      </c>
      <c r="AB23" s="394">
        <v>0</v>
      </c>
      <c r="AC23" s="394">
        <v>0</v>
      </c>
      <c r="AD23" s="394">
        <v>0</v>
      </c>
      <c r="AE23" s="394">
        <v>0</v>
      </c>
      <c r="AF23" s="394">
        <v>0</v>
      </c>
      <c r="AG23" s="394">
        <v>0</v>
      </c>
      <c r="AH23" s="394">
        <v>515</v>
      </c>
      <c r="AI23" s="394">
        <v>523</v>
      </c>
      <c r="AJ23" s="394">
        <v>794</v>
      </c>
      <c r="AK23" s="394">
        <v>1512.04</v>
      </c>
      <c r="AL23" s="394">
        <v>2567</v>
      </c>
      <c r="AM23" s="394">
        <v>3257</v>
      </c>
      <c r="AN23" s="394">
        <v>3730</v>
      </c>
      <c r="AO23" s="394">
        <v>4214</v>
      </c>
      <c r="AP23" s="394">
        <v>4336</v>
      </c>
      <c r="AQ23" s="558">
        <v>3985</v>
      </c>
      <c r="AR23" s="394">
        <v>3045</v>
      </c>
      <c r="AS23" s="394">
        <v>2631</v>
      </c>
      <c r="AT23" s="394">
        <v>2940.4780000000001</v>
      </c>
      <c r="AU23" s="394">
        <v>4200</v>
      </c>
      <c r="AV23" s="394">
        <v>5379</v>
      </c>
      <c r="AW23" s="394">
        <v>5737</v>
      </c>
      <c r="AX23" s="394">
        <v>5183</v>
      </c>
      <c r="AY23" s="394">
        <v>4823</v>
      </c>
      <c r="AZ23" s="394">
        <v>2359</v>
      </c>
      <c r="BA23" s="394">
        <v>0</v>
      </c>
      <c r="BB23" s="394">
        <v>0</v>
      </c>
      <c r="BC23" s="394">
        <v>0</v>
      </c>
      <c r="BD23" s="394">
        <v>0</v>
      </c>
      <c r="BE23" s="394">
        <v>0</v>
      </c>
      <c r="BF23" s="394">
        <v>0</v>
      </c>
      <c r="BG23" s="394">
        <v>0</v>
      </c>
      <c r="BH23" s="394">
        <v>0</v>
      </c>
      <c r="BI23" s="394">
        <v>0</v>
      </c>
      <c r="BJ23" s="394">
        <v>0</v>
      </c>
      <c r="BK23" s="394">
        <v>0</v>
      </c>
      <c r="BL23" s="394">
        <v>0</v>
      </c>
      <c r="BM23" s="394">
        <v>0</v>
      </c>
      <c r="BN23" s="394">
        <v>0</v>
      </c>
      <c r="BO23" s="394">
        <v>0</v>
      </c>
      <c r="BP23" s="394">
        <v>0</v>
      </c>
      <c r="BQ23" s="394">
        <v>0</v>
      </c>
      <c r="BR23" s="394">
        <v>0</v>
      </c>
      <c r="BS23" s="394">
        <v>0</v>
      </c>
      <c r="BT23" s="394">
        <v>0</v>
      </c>
      <c r="BU23" s="394">
        <v>0</v>
      </c>
      <c r="BV23" s="394">
        <v>0</v>
      </c>
      <c r="BW23" s="394">
        <v>0</v>
      </c>
      <c r="BX23" s="395">
        <v>0</v>
      </c>
      <c r="BY23" s="395">
        <v>0</v>
      </c>
      <c r="BZ23" s="395">
        <v>0</v>
      </c>
      <c r="CA23" s="395">
        <v>0</v>
      </c>
      <c r="CB23" s="395">
        <v>0</v>
      </c>
      <c r="CC23" s="395">
        <v>0</v>
      </c>
      <c r="CD23" s="395">
        <v>0</v>
      </c>
      <c r="CE23" s="395">
        <v>0</v>
      </c>
      <c r="CF23" s="395">
        <v>0</v>
      </c>
      <c r="CG23" s="396">
        <v>0</v>
      </c>
    </row>
    <row r="24" spans="1:85" x14ac:dyDescent="0.35">
      <c r="A24" s="410"/>
      <c r="B24" s="200" t="s">
        <v>924</v>
      </c>
      <c r="C24" s="56"/>
      <c r="D24" s="394">
        <v>0</v>
      </c>
      <c r="E24" s="394">
        <v>0</v>
      </c>
      <c r="F24" s="394">
        <v>0</v>
      </c>
      <c r="G24" s="394">
        <v>0</v>
      </c>
      <c r="H24" s="394">
        <v>0</v>
      </c>
      <c r="I24" s="394">
        <v>0</v>
      </c>
      <c r="J24" s="394">
        <v>0</v>
      </c>
      <c r="K24" s="394">
        <v>0</v>
      </c>
      <c r="L24" s="394">
        <v>0</v>
      </c>
      <c r="M24" s="394">
        <v>0</v>
      </c>
      <c r="N24" s="394">
        <v>0</v>
      </c>
      <c r="O24" s="394">
        <v>0</v>
      </c>
      <c r="P24" s="394">
        <v>0</v>
      </c>
      <c r="Q24" s="394">
        <v>0</v>
      </c>
      <c r="R24" s="394">
        <v>0</v>
      </c>
      <c r="S24" s="394">
        <v>0</v>
      </c>
      <c r="T24" s="394">
        <v>0</v>
      </c>
      <c r="U24" s="394">
        <v>0</v>
      </c>
      <c r="V24" s="394">
        <v>0</v>
      </c>
      <c r="W24" s="394">
        <v>0</v>
      </c>
      <c r="X24" s="394">
        <v>0</v>
      </c>
      <c r="Y24" s="394">
        <v>0</v>
      </c>
      <c r="Z24" s="394">
        <v>0</v>
      </c>
      <c r="AA24" s="394">
        <v>0</v>
      </c>
      <c r="AB24" s="394">
        <v>0</v>
      </c>
      <c r="AC24" s="394">
        <v>0</v>
      </c>
      <c r="AD24" s="394">
        <v>0</v>
      </c>
      <c r="AE24" s="394">
        <v>0</v>
      </c>
      <c r="AF24" s="394">
        <v>0</v>
      </c>
      <c r="AG24" s="394">
        <v>0</v>
      </c>
      <c r="AH24" s="394">
        <v>561</v>
      </c>
      <c r="AI24" s="394">
        <v>624</v>
      </c>
      <c r="AJ24" s="394">
        <v>729</v>
      </c>
      <c r="AK24" s="394">
        <v>924.13</v>
      </c>
      <c r="AL24" s="394">
        <v>941</v>
      </c>
      <c r="AM24" s="394">
        <v>985</v>
      </c>
      <c r="AN24" s="394">
        <v>1189</v>
      </c>
      <c r="AO24" s="394">
        <v>1371</v>
      </c>
      <c r="AP24" s="394">
        <v>1458</v>
      </c>
      <c r="AQ24" s="558">
        <v>1574</v>
      </c>
      <c r="AR24" s="394">
        <v>1853.9770000000001</v>
      </c>
      <c r="AS24" s="394">
        <v>2050.058</v>
      </c>
      <c r="AT24" s="394">
        <v>2305.1849999999999</v>
      </c>
      <c r="AU24" s="394">
        <v>2758</v>
      </c>
      <c r="AV24" s="394">
        <v>3728</v>
      </c>
      <c r="AW24" s="394">
        <v>3939</v>
      </c>
      <c r="AX24" s="394">
        <v>3969</v>
      </c>
      <c r="AY24" s="394">
        <v>3888</v>
      </c>
      <c r="AZ24" s="394">
        <v>3815</v>
      </c>
      <c r="BA24" s="394">
        <v>3773</v>
      </c>
      <c r="BB24" s="394">
        <v>3619</v>
      </c>
      <c r="BC24" s="394">
        <v>3781</v>
      </c>
      <c r="BD24" s="394">
        <v>4095</v>
      </c>
      <c r="BE24" s="394">
        <v>4486</v>
      </c>
      <c r="BF24" s="394">
        <v>4484</v>
      </c>
      <c r="BG24" s="394">
        <v>2515.0819999999999</v>
      </c>
      <c r="BH24" s="394">
        <v>128.69800000000001</v>
      </c>
      <c r="BI24" s="394">
        <v>82.284999999999997</v>
      </c>
      <c r="BJ24" s="394">
        <v>86.180999999999997</v>
      </c>
      <c r="BK24" s="394">
        <v>88.078000000000003</v>
      </c>
      <c r="BL24" s="394">
        <v>90.198999999999998</v>
      </c>
      <c r="BM24" s="394">
        <v>96.241</v>
      </c>
      <c r="BN24" s="394">
        <v>0</v>
      </c>
      <c r="BO24" s="394">
        <v>0</v>
      </c>
      <c r="BP24" s="394">
        <v>0</v>
      </c>
      <c r="BQ24" s="394">
        <v>0</v>
      </c>
      <c r="BR24" s="394">
        <v>0</v>
      </c>
      <c r="BS24" s="394">
        <v>0</v>
      </c>
      <c r="BT24" s="394">
        <v>0</v>
      </c>
      <c r="BU24" s="394">
        <v>0</v>
      </c>
      <c r="BV24" s="394">
        <v>0</v>
      </c>
      <c r="BW24" s="394">
        <v>0</v>
      </c>
      <c r="BX24" s="395">
        <v>0</v>
      </c>
      <c r="BY24" s="395">
        <v>0</v>
      </c>
      <c r="BZ24" s="395">
        <v>0</v>
      </c>
      <c r="CA24" s="395">
        <v>0</v>
      </c>
      <c r="CB24" s="395">
        <v>0</v>
      </c>
      <c r="CC24" s="395">
        <v>0</v>
      </c>
      <c r="CD24" s="395">
        <v>0</v>
      </c>
      <c r="CE24" s="395">
        <v>0</v>
      </c>
      <c r="CF24" s="395">
        <v>0</v>
      </c>
      <c r="CG24" s="396">
        <v>0</v>
      </c>
    </row>
    <row r="25" spans="1:85" s="36" customFormat="1" x14ac:dyDescent="0.35">
      <c r="B25" s="200" t="s">
        <v>820</v>
      </c>
      <c r="C25" s="56"/>
      <c r="D25" s="394">
        <v>0</v>
      </c>
      <c r="E25" s="394">
        <v>0</v>
      </c>
      <c r="F25" s="394">
        <v>0</v>
      </c>
      <c r="G25" s="394">
        <v>0</v>
      </c>
      <c r="H25" s="394">
        <v>0</v>
      </c>
      <c r="I25" s="394">
        <v>0</v>
      </c>
      <c r="J25" s="394">
        <v>0</v>
      </c>
      <c r="K25" s="394">
        <v>0</v>
      </c>
      <c r="L25" s="394">
        <v>0</v>
      </c>
      <c r="M25" s="394">
        <v>0</v>
      </c>
      <c r="N25" s="394">
        <v>0</v>
      </c>
      <c r="O25" s="394">
        <v>0</v>
      </c>
      <c r="P25" s="394">
        <v>0</v>
      </c>
      <c r="Q25" s="394">
        <v>0</v>
      </c>
      <c r="R25" s="394">
        <v>0</v>
      </c>
      <c r="S25" s="394">
        <v>0</v>
      </c>
      <c r="T25" s="394">
        <v>0</v>
      </c>
      <c r="U25" s="394">
        <v>0</v>
      </c>
      <c r="V25" s="394">
        <v>0</v>
      </c>
      <c r="W25" s="394">
        <v>0</v>
      </c>
      <c r="X25" s="394">
        <v>0</v>
      </c>
      <c r="Y25" s="394">
        <v>0</v>
      </c>
      <c r="Z25" s="394">
        <v>0</v>
      </c>
      <c r="AA25" s="394">
        <v>0</v>
      </c>
      <c r="AB25" s="394">
        <v>0</v>
      </c>
      <c r="AC25" s="394">
        <v>0</v>
      </c>
      <c r="AD25" s="394">
        <v>0</v>
      </c>
      <c r="AE25" s="394">
        <v>0</v>
      </c>
      <c r="AF25" s="394">
        <v>0</v>
      </c>
      <c r="AG25" s="394">
        <v>0</v>
      </c>
      <c r="AH25" s="394">
        <v>99</v>
      </c>
      <c r="AI25" s="394">
        <v>112</v>
      </c>
      <c r="AJ25" s="394">
        <v>131</v>
      </c>
      <c r="AK25" s="394">
        <v>151</v>
      </c>
      <c r="AL25" s="394">
        <v>198</v>
      </c>
      <c r="AM25" s="394">
        <v>233</v>
      </c>
      <c r="AN25" s="394">
        <v>270</v>
      </c>
      <c r="AO25" s="394">
        <v>331</v>
      </c>
      <c r="AP25" s="394">
        <v>412</v>
      </c>
      <c r="AQ25" s="558">
        <v>449</v>
      </c>
      <c r="AR25" s="394">
        <v>590</v>
      </c>
      <c r="AS25" s="394">
        <v>704</v>
      </c>
      <c r="AT25" s="394">
        <v>918.399</v>
      </c>
      <c r="AU25" s="394">
        <v>1130</v>
      </c>
      <c r="AV25" s="394">
        <v>1632</v>
      </c>
      <c r="AW25" s="394">
        <v>2094</v>
      </c>
      <c r="AX25" s="394">
        <v>2473</v>
      </c>
      <c r="AY25" s="394">
        <v>2858</v>
      </c>
      <c r="AZ25" s="394">
        <v>3010</v>
      </c>
      <c r="BA25" s="394">
        <v>3163</v>
      </c>
      <c r="BB25" s="394">
        <v>3396</v>
      </c>
      <c r="BC25" s="394">
        <v>3604</v>
      </c>
      <c r="BD25" s="394">
        <v>3952</v>
      </c>
      <c r="BE25" s="394">
        <v>4332</v>
      </c>
      <c r="BF25" s="394">
        <v>4346</v>
      </c>
      <c r="BG25" s="394">
        <v>4567</v>
      </c>
      <c r="BH25" s="394">
        <v>4659</v>
      </c>
      <c r="BI25" s="394">
        <v>4720</v>
      </c>
      <c r="BJ25" s="394">
        <v>4790</v>
      </c>
      <c r="BK25" s="394">
        <v>5049</v>
      </c>
      <c r="BL25" s="394">
        <v>5055</v>
      </c>
      <c r="BM25" s="394">
        <v>5136</v>
      </c>
      <c r="BN25" s="394">
        <v>0</v>
      </c>
      <c r="BO25" s="394">
        <v>0</v>
      </c>
      <c r="BP25" s="394">
        <v>0</v>
      </c>
      <c r="BQ25" s="394">
        <v>0</v>
      </c>
      <c r="BR25" s="394">
        <v>0</v>
      </c>
      <c r="BS25" s="394">
        <v>0</v>
      </c>
      <c r="BT25" s="394">
        <v>0</v>
      </c>
      <c r="BU25" s="394">
        <v>0</v>
      </c>
      <c r="BV25" s="394">
        <v>0</v>
      </c>
      <c r="BW25" s="394">
        <v>0</v>
      </c>
      <c r="BX25" s="395">
        <v>0</v>
      </c>
      <c r="BY25" s="395">
        <v>0</v>
      </c>
      <c r="BZ25" s="395">
        <v>0</v>
      </c>
      <c r="CA25" s="395">
        <v>0</v>
      </c>
      <c r="CB25" s="395">
        <v>0</v>
      </c>
      <c r="CC25" s="395">
        <v>0</v>
      </c>
      <c r="CD25" s="395">
        <v>0</v>
      </c>
      <c r="CE25" s="395">
        <v>0</v>
      </c>
      <c r="CF25" s="395">
        <v>0</v>
      </c>
      <c r="CG25" s="396">
        <v>0</v>
      </c>
    </row>
    <row r="26" spans="1:85" s="36" customFormat="1" x14ac:dyDescent="0.35">
      <c r="B26" s="200" t="s">
        <v>925</v>
      </c>
      <c r="C26" s="56"/>
      <c r="D26" s="394">
        <v>0</v>
      </c>
      <c r="E26" s="394">
        <v>0</v>
      </c>
      <c r="F26" s="394">
        <v>0</v>
      </c>
      <c r="G26" s="394">
        <v>0</v>
      </c>
      <c r="H26" s="394">
        <v>0</v>
      </c>
      <c r="I26" s="394">
        <v>0</v>
      </c>
      <c r="J26" s="394">
        <v>0</v>
      </c>
      <c r="K26" s="394">
        <v>0</v>
      </c>
      <c r="L26" s="394">
        <v>0</v>
      </c>
      <c r="M26" s="394">
        <v>0</v>
      </c>
      <c r="N26" s="394">
        <v>0</v>
      </c>
      <c r="O26" s="394">
        <v>0</v>
      </c>
      <c r="P26" s="394">
        <v>0</v>
      </c>
      <c r="Q26" s="394">
        <v>0</v>
      </c>
      <c r="R26" s="394">
        <v>0</v>
      </c>
      <c r="S26" s="394">
        <v>0</v>
      </c>
      <c r="T26" s="394">
        <v>0</v>
      </c>
      <c r="U26" s="394">
        <v>0</v>
      </c>
      <c r="V26" s="394">
        <v>0</v>
      </c>
      <c r="W26" s="394">
        <v>0</v>
      </c>
      <c r="X26" s="394">
        <v>0</v>
      </c>
      <c r="Y26" s="394">
        <v>0</v>
      </c>
      <c r="Z26" s="394">
        <v>0</v>
      </c>
      <c r="AA26" s="394">
        <v>0</v>
      </c>
      <c r="AB26" s="394">
        <v>0</v>
      </c>
      <c r="AC26" s="394">
        <v>0</v>
      </c>
      <c r="AD26" s="394">
        <v>0</v>
      </c>
      <c r="AE26" s="394">
        <v>0</v>
      </c>
      <c r="AF26" s="394">
        <v>0</v>
      </c>
      <c r="AG26" s="394">
        <v>0</v>
      </c>
      <c r="AH26" s="394">
        <v>334</v>
      </c>
      <c r="AI26" s="394">
        <v>355</v>
      </c>
      <c r="AJ26" s="394">
        <v>436</v>
      </c>
      <c r="AK26" s="394">
        <v>564.62</v>
      </c>
      <c r="AL26" s="394">
        <v>780</v>
      </c>
      <c r="AM26" s="394">
        <v>956</v>
      </c>
      <c r="AN26" s="394">
        <v>1086</v>
      </c>
      <c r="AO26" s="394">
        <v>1313</v>
      </c>
      <c r="AP26" s="394">
        <v>1483</v>
      </c>
      <c r="AQ26" s="558">
        <v>1596</v>
      </c>
      <c r="AR26" s="394">
        <v>1762</v>
      </c>
      <c r="AS26" s="394">
        <v>1930</v>
      </c>
      <c r="AT26" s="394">
        <v>2286.4560000000001</v>
      </c>
      <c r="AU26" s="394">
        <v>2860</v>
      </c>
      <c r="AV26" s="394">
        <v>3448</v>
      </c>
      <c r="AW26" s="394">
        <v>3735</v>
      </c>
      <c r="AX26" s="394">
        <v>4051</v>
      </c>
      <c r="AY26" s="394">
        <v>4265</v>
      </c>
      <c r="AZ26" s="394">
        <v>4313</v>
      </c>
      <c r="BA26" s="394">
        <v>4106</v>
      </c>
      <c r="BB26" s="394">
        <v>3941</v>
      </c>
      <c r="BC26" s="394">
        <v>3963</v>
      </c>
      <c r="BD26" s="394">
        <v>4334</v>
      </c>
      <c r="BE26" s="394">
        <v>4520</v>
      </c>
      <c r="BF26" s="394">
        <v>4626</v>
      </c>
      <c r="BG26" s="394">
        <v>4854</v>
      </c>
      <c r="BH26" s="394">
        <v>4452</v>
      </c>
      <c r="BI26" s="394">
        <v>3786</v>
      </c>
      <c r="BJ26" s="394">
        <v>3415</v>
      </c>
      <c r="BK26" s="394">
        <v>3313</v>
      </c>
      <c r="BL26" s="394">
        <v>3060</v>
      </c>
      <c r="BM26" s="394">
        <v>2782</v>
      </c>
      <c r="BN26" s="394">
        <v>0</v>
      </c>
      <c r="BO26" s="394">
        <v>0</v>
      </c>
      <c r="BP26" s="394">
        <v>0</v>
      </c>
      <c r="BQ26" s="394">
        <v>0</v>
      </c>
      <c r="BR26" s="394">
        <v>0</v>
      </c>
      <c r="BS26" s="394">
        <v>0</v>
      </c>
      <c r="BT26" s="394">
        <v>0</v>
      </c>
      <c r="BU26" s="394">
        <v>0</v>
      </c>
      <c r="BV26" s="394">
        <v>0</v>
      </c>
      <c r="BW26" s="394">
        <v>0</v>
      </c>
      <c r="BX26" s="395">
        <v>0</v>
      </c>
      <c r="BY26" s="395">
        <v>0</v>
      </c>
      <c r="BZ26" s="395">
        <v>0</v>
      </c>
      <c r="CA26" s="395">
        <v>0</v>
      </c>
      <c r="CB26" s="395">
        <v>0</v>
      </c>
      <c r="CC26" s="395">
        <v>0</v>
      </c>
      <c r="CD26" s="395">
        <v>0</v>
      </c>
      <c r="CE26" s="395">
        <v>0</v>
      </c>
      <c r="CF26" s="395">
        <v>0</v>
      </c>
      <c r="CG26" s="396">
        <v>0</v>
      </c>
    </row>
    <row r="27" spans="1:85" s="36" customFormat="1" x14ac:dyDescent="0.35">
      <c r="B27" s="200" t="s">
        <v>926</v>
      </c>
      <c r="C27" s="56"/>
      <c r="D27" s="394">
        <v>0</v>
      </c>
      <c r="E27" s="394">
        <v>0</v>
      </c>
      <c r="F27" s="394">
        <v>0</v>
      </c>
      <c r="G27" s="394">
        <v>0</v>
      </c>
      <c r="H27" s="394">
        <v>0</v>
      </c>
      <c r="I27" s="394">
        <v>0</v>
      </c>
      <c r="J27" s="394">
        <v>0</v>
      </c>
      <c r="K27" s="394">
        <v>0</v>
      </c>
      <c r="L27" s="394">
        <v>0</v>
      </c>
      <c r="M27" s="394">
        <v>0</v>
      </c>
      <c r="N27" s="394">
        <v>0</v>
      </c>
      <c r="O27" s="394">
        <v>0</v>
      </c>
      <c r="P27" s="394">
        <v>0</v>
      </c>
      <c r="Q27" s="394">
        <v>0</v>
      </c>
      <c r="R27" s="394">
        <v>0</v>
      </c>
      <c r="S27" s="394">
        <v>0</v>
      </c>
      <c r="T27" s="394">
        <v>0</v>
      </c>
      <c r="U27" s="394">
        <v>0</v>
      </c>
      <c r="V27" s="394">
        <v>0</v>
      </c>
      <c r="W27" s="394">
        <v>0</v>
      </c>
      <c r="X27" s="394">
        <v>0</v>
      </c>
      <c r="Y27" s="394">
        <v>0</v>
      </c>
      <c r="Z27" s="394">
        <v>0</v>
      </c>
      <c r="AA27" s="394">
        <v>0</v>
      </c>
      <c r="AB27" s="394">
        <v>0</v>
      </c>
      <c r="AC27" s="394">
        <v>0</v>
      </c>
      <c r="AD27" s="394">
        <v>0</v>
      </c>
      <c r="AE27" s="394">
        <v>0</v>
      </c>
      <c r="AF27" s="394">
        <v>0</v>
      </c>
      <c r="AG27" s="394">
        <v>0</v>
      </c>
      <c r="AH27" s="394">
        <v>31</v>
      </c>
      <c r="AI27" s="394">
        <v>34</v>
      </c>
      <c r="AJ27" s="394">
        <v>41</v>
      </c>
      <c r="AK27" s="394">
        <v>47</v>
      </c>
      <c r="AL27" s="394">
        <v>61</v>
      </c>
      <c r="AM27" s="394">
        <v>72</v>
      </c>
      <c r="AN27" s="394">
        <v>83</v>
      </c>
      <c r="AO27" s="394">
        <v>101</v>
      </c>
      <c r="AP27" s="394">
        <v>127</v>
      </c>
      <c r="AQ27" s="558">
        <v>138</v>
      </c>
      <c r="AR27" s="394">
        <v>182</v>
      </c>
      <c r="AS27" s="394">
        <v>198</v>
      </c>
      <c r="AT27" s="394">
        <v>163.59299999999999</v>
      </c>
      <c r="AU27" s="394">
        <v>269</v>
      </c>
      <c r="AV27" s="394">
        <v>267</v>
      </c>
      <c r="AW27" s="394">
        <v>264</v>
      </c>
      <c r="AX27" s="394">
        <v>285</v>
      </c>
      <c r="AY27" s="394">
        <v>364</v>
      </c>
      <c r="AZ27" s="394">
        <v>497</v>
      </c>
      <c r="BA27" s="394">
        <v>516</v>
      </c>
      <c r="BB27" s="394">
        <v>452</v>
      </c>
      <c r="BC27" s="394">
        <v>447</v>
      </c>
      <c r="BD27" s="394">
        <v>448</v>
      </c>
      <c r="BE27" s="394">
        <v>437</v>
      </c>
      <c r="BF27" s="394">
        <v>427</v>
      </c>
      <c r="BG27" s="394">
        <v>438</v>
      </c>
      <c r="BH27" s="394">
        <v>407</v>
      </c>
      <c r="BI27" s="394">
        <v>308</v>
      </c>
      <c r="BJ27" s="394">
        <v>304</v>
      </c>
      <c r="BK27" s="394">
        <v>348</v>
      </c>
      <c r="BL27" s="394">
        <v>267</v>
      </c>
      <c r="BM27" s="394">
        <v>75</v>
      </c>
      <c r="BN27" s="394">
        <v>0</v>
      </c>
      <c r="BO27" s="394">
        <v>0</v>
      </c>
      <c r="BP27" s="394">
        <v>0</v>
      </c>
      <c r="BQ27" s="394">
        <v>0</v>
      </c>
      <c r="BR27" s="394">
        <v>0</v>
      </c>
      <c r="BS27" s="394">
        <v>0</v>
      </c>
      <c r="BT27" s="394">
        <v>0</v>
      </c>
      <c r="BU27" s="394">
        <v>0</v>
      </c>
      <c r="BV27" s="394">
        <v>0</v>
      </c>
      <c r="BW27" s="394">
        <v>0</v>
      </c>
      <c r="BX27" s="395">
        <v>0</v>
      </c>
      <c r="BY27" s="395">
        <v>0</v>
      </c>
      <c r="BZ27" s="395">
        <v>0</v>
      </c>
      <c r="CA27" s="395">
        <v>0</v>
      </c>
      <c r="CB27" s="395">
        <v>0</v>
      </c>
      <c r="CC27" s="395">
        <v>0</v>
      </c>
      <c r="CD27" s="395">
        <v>0</v>
      </c>
      <c r="CE27" s="395">
        <v>0</v>
      </c>
      <c r="CF27" s="395">
        <v>0</v>
      </c>
      <c r="CG27" s="396">
        <v>0</v>
      </c>
    </row>
    <row r="28" spans="1:85" s="36" customFormat="1" x14ac:dyDescent="0.35">
      <c r="B28" s="288" t="s">
        <v>927</v>
      </c>
      <c r="C28" s="444"/>
      <c r="D28" s="394">
        <v>0</v>
      </c>
      <c r="E28" s="394">
        <v>0</v>
      </c>
      <c r="F28" s="394">
        <v>0</v>
      </c>
      <c r="G28" s="394">
        <v>0</v>
      </c>
      <c r="H28" s="394">
        <v>0</v>
      </c>
      <c r="I28" s="394">
        <v>0</v>
      </c>
      <c r="J28" s="394">
        <v>0</v>
      </c>
      <c r="K28" s="394">
        <v>0</v>
      </c>
      <c r="L28" s="394">
        <v>0</v>
      </c>
      <c r="M28" s="394">
        <v>0</v>
      </c>
      <c r="N28" s="394">
        <v>0</v>
      </c>
      <c r="O28" s="394">
        <v>0</v>
      </c>
      <c r="P28" s="394">
        <v>0</v>
      </c>
      <c r="Q28" s="394">
        <v>0</v>
      </c>
      <c r="R28" s="394">
        <v>0</v>
      </c>
      <c r="S28" s="394">
        <v>0</v>
      </c>
      <c r="T28" s="394">
        <v>0</v>
      </c>
      <c r="U28" s="394">
        <v>0</v>
      </c>
      <c r="V28" s="394">
        <v>0</v>
      </c>
      <c r="W28" s="394">
        <v>0</v>
      </c>
      <c r="X28" s="394">
        <v>0</v>
      </c>
      <c r="Y28" s="394">
        <v>0</v>
      </c>
      <c r="Z28" s="394">
        <v>0</v>
      </c>
      <c r="AA28" s="394">
        <v>0</v>
      </c>
      <c r="AB28" s="394">
        <v>0</v>
      </c>
      <c r="AC28" s="394">
        <v>0</v>
      </c>
      <c r="AD28" s="394">
        <v>0</v>
      </c>
      <c r="AE28" s="394">
        <v>0</v>
      </c>
      <c r="AF28" s="394">
        <v>0</v>
      </c>
      <c r="AG28" s="394">
        <v>0</v>
      </c>
      <c r="AH28" s="394">
        <v>21</v>
      </c>
      <c r="AI28" s="394">
        <v>27</v>
      </c>
      <c r="AJ28" s="394">
        <v>34</v>
      </c>
      <c r="AK28" s="394">
        <v>46.26</v>
      </c>
      <c r="AL28" s="394">
        <v>65</v>
      </c>
      <c r="AM28" s="394">
        <v>89</v>
      </c>
      <c r="AN28" s="394">
        <v>112</v>
      </c>
      <c r="AO28" s="394">
        <v>116</v>
      </c>
      <c r="AP28" s="394">
        <v>149</v>
      </c>
      <c r="AQ28" s="558">
        <v>214</v>
      </c>
      <c r="AR28" s="394">
        <v>149</v>
      </c>
      <c r="AS28" s="394">
        <v>162</v>
      </c>
      <c r="AT28" s="394">
        <v>281.07400000000001</v>
      </c>
      <c r="AU28" s="394">
        <v>429.02289951173043</v>
      </c>
      <c r="AV28" s="394">
        <v>335.98800000000119</v>
      </c>
      <c r="AW28" s="394">
        <v>340.62299999999959</v>
      </c>
      <c r="AX28" s="394">
        <v>426.04799999999886</v>
      </c>
      <c r="AY28" s="394">
        <v>494.53299999999945</v>
      </c>
      <c r="AZ28" s="394">
        <v>450.69499999999999</v>
      </c>
      <c r="BA28" s="394">
        <v>407.31700000000092</v>
      </c>
      <c r="BB28" s="394">
        <v>382.68999999999869</v>
      </c>
      <c r="BC28" s="394">
        <v>287.32200000000012</v>
      </c>
      <c r="BD28" s="394">
        <v>292.22699999999895</v>
      </c>
      <c r="BE28" s="394">
        <v>325.9071194121716</v>
      </c>
      <c r="BF28" s="394">
        <v>354.31471095259985</v>
      </c>
      <c r="BG28" s="394">
        <v>484.93625241992959</v>
      </c>
      <c r="BH28" s="394">
        <v>382.21499999999997</v>
      </c>
      <c r="BI28" s="394">
        <v>253.7110046050002</v>
      </c>
      <c r="BJ28" s="394">
        <v>243.58984891</v>
      </c>
      <c r="BK28" s="394">
        <v>229.90786925876637</v>
      </c>
      <c r="BL28" s="394">
        <v>212.53440938999847</v>
      </c>
      <c r="BM28" s="394">
        <v>284.51897782000015</v>
      </c>
      <c r="BN28" s="394">
        <v>0</v>
      </c>
      <c r="BO28" s="394">
        <v>0</v>
      </c>
      <c r="BP28" s="394">
        <v>0</v>
      </c>
      <c r="BQ28" s="394">
        <v>0</v>
      </c>
      <c r="BR28" s="394">
        <v>0</v>
      </c>
      <c r="BS28" s="394">
        <v>0</v>
      </c>
      <c r="BT28" s="394">
        <v>0</v>
      </c>
      <c r="BU28" s="394">
        <v>0</v>
      </c>
      <c r="BV28" s="394">
        <v>0</v>
      </c>
      <c r="BW28" s="394">
        <v>0</v>
      </c>
      <c r="BX28" s="395">
        <v>0</v>
      </c>
      <c r="BY28" s="395">
        <v>0</v>
      </c>
      <c r="BZ28" s="395">
        <v>0</v>
      </c>
      <c r="CA28" s="395">
        <v>0</v>
      </c>
      <c r="CB28" s="395">
        <v>0</v>
      </c>
      <c r="CC28" s="395">
        <v>0</v>
      </c>
      <c r="CD28" s="395">
        <v>0</v>
      </c>
      <c r="CE28" s="395">
        <v>0</v>
      </c>
      <c r="CF28" s="395">
        <v>0</v>
      </c>
      <c r="CG28" s="396">
        <v>0</v>
      </c>
    </row>
    <row r="29" spans="1:85" s="36" customFormat="1" ht="25.5" customHeight="1" x14ac:dyDescent="0.35">
      <c r="B29" s="200" t="s">
        <v>916</v>
      </c>
      <c r="C29" s="58"/>
      <c r="D29" s="394">
        <f>SUM(D30:D35)</f>
        <v>0</v>
      </c>
      <c r="E29" s="394">
        <f t="shared" ref="E29:BP29" si="12">SUM(E30:E35)</f>
        <v>0</v>
      </c>
      <c r="F29" s="394">
        <f t="shared" si="12"/>
        <v>0</v>
      </c>
      <c r="G29" s="394">
        <f t="shared" si="12"/>
        <v>0</v>
      </c>
      <c r="H29" s="394">
        <f t="shared" si="12"/>
        <v>0</v>
      </c>
      <c r="I29" s="394">
        <f t="shared" si="12"/>
        <v>0</v>
      </c>
      <c r="J29" s="394">
        <f t="shared" si="12"/>
        <v>0</v>
      </c>
      <c r="K29" s="394">
        <f t="shared" si="12"/>
        <v>0</v>
      </c>
      <c r="L29" s="394">
        <f t="shared" si="12"/>
        <v>0</v>
      </c>
      <c r="M29" s="394">
        <f t="shared" si="12"/>
        <v>0</v>
      </c>
      <c r="N29" s="394">
        <f t="shared" si="12"/>
        <v>0</v>
      </c>
      <c r="O29" s="394">
        <f t="shared" si="12"/>
        <v>0</v>
      </c>
      <c r="P29" s="394">
        <f t="shared" si="12"/>
        <v>0</v>
      </c>
      <c r="Q29" s="394">
        <f t="shared" si="12"/>
        <v>0</v>
      </c>
      <c r="R29" s="394">
        <f t="shared" si="12"/>
        <v>0</v>
      </c>
      <c r="S29" s="394">
        <f t="shared" si="12"/>
        <v>0</v>
      </c>
      <c r="T29" s="394">
        <f t="shared" si="12"/>
        <v>0</v>
      </c>
      <c r="U29" s="394">
        <f t="shared" si="12"/>
        <v>0</v>
      </c>
      <c r="V29" s="394">
        <f t="shared" si="12"/>
        <v>0</v>
      </c>
      <c r="W29" s="394">
        <f t="shared" si="12"/>
        <v>0</v>
      </c>
      <c r="X29" s="394">
        <f t="shared" si="12"/>
        <v>0</v>
      </c>
      <c r="Y29" s="394">
        <f t="shared" si="12"/>
        <v>0</v>
      </c>
      <c r="Z29" s="394">
        <f t="shared" si="12"/>
        <v>0</v>
      </c>
      <c r="AA29" s="394">
        <f t="shared" si="12"/>
        <v>0</v>
      </c>
      <c r="AB29" s="394">
        <f t="shared" si="12"/>
        <v>0</v>
      </c>
      <c r="AC29" s="394">
        <f t="shared" si="12"/>
        <v>0</v>
      </c>
      <c r="AD29" s="394">
        <f t="shared" si="12"/>
        <v>0</v>
      </c>
      <c r="AE29" s="394">
        <f t="shared" si="12"/>
        <v>0</v>
      </c>
      <c r="AF29" s="394">
        <f t="shared" si="12"/>
        <v>0</v>
      </c>
      <c r="AG29" s="394">
        <f t="shared" si="12"/>
        <v>0</v>
      </c>
      <c r="AH29" s="394">
        <f t="shared" si="12"/>
        <v>287.50626379634298</v>
      </c>
      <c r="AI29" s="394">
        <f t="shared" si="12"/>
        <v>302.08045600000003</v>
      </c>
      <c r="AJ29" s="394">
        <f t="shared" si="12"/>
        <v>395.88564615384615</v>
      </c>
      <c r="AK29" s="394">
        <f t="shared" si="12"/>
        <v>564.3645305</v>
      </c>
      <c r="AL29" s="394">
        <f t="shared" si="12"/>
        <v>755.4666057500001</v>
      </c>
      <c r="AM29" s="394">
        <f t="shared" si="12"/>
        <v>882.96256549999987</v>
      </c>
      <c r="AN29" s="394">
        <f t="shared" si="12"/>
        <v>1020.7705977499999</v>
      </c>
      <c r="AO29" s="394">
        <f t="shared" si="12"/>
        <v>1172.1197127142857</v>
      </c>
      <c r="AP29" s="394">
        <f t="shared" si="12"/>
        <v>1245.5755610666668</v>
      </c>
      <c r="AQ29" s="558">
        <f t="shared" si="12"/>
        <v>1291.2906329999998</v>
      </c>
      <c r="AR29" s="394">
        <f t="shared" si="12"/>
        <v>1322.3629533333335</v>
      </c>
      <c r="AS29" s="394">
        <f t="shared" si="12"/>
        <v>1417.252283333333</v>
      </c>
      <c r="AT29" s="394">
        <f t="shared" si="12"/>
        <v>1601.3146243333333</v>
      </c>
      <c r="AU29" s="394">
        <f t="shared" si="12"/>
        <v>2084.0561549999998</v>
      </c>
      <c r="AV29" s="394">
        <f t="shared" si="12"/>
        <v>2588.9620103333332</v>
      </c>
      <c r="AW29" s="394">
        <f t="shared" si="12"/>
        <v>2871.8776219999995</v>
      </c>
      <c r="AX29" s="394">
        <f t="shared" si="12"/>
        <v>2785.9169999999999</v>
      </c>
      <c r="AY29" s="394">
        <f t="shared" si="12"/>
        <v>2744.35</v>
      </c>
      <c r="AZ29" s="394">
        <f t="shared" si="12"/>
        <v>2438.2424801734269</v>
      </c>
      <c r="BA29" s="394">
        <f t="shared" si="12"/>
        <v>2154.4810000000002</v>
      </c>
      <c r="BB29" s="394">
        <f t="shared" si="12"/>
        <v>2160.527</v>
      </c>
      <c r="BC29" s="394">
        <f t="shared" si="12"/>
        <v>2384.0059999999999</v>
      </c>
      <c r="BD29" s="394">
        <f t="shared" si="12"/>
        <v>2944.4639999999999</v>
      </c>
      <c r="BE29" s="394">
        <f t="shared" si="12"/>
        <v>3325.067</v>
      </c>
      <c r="BF29" s="394">
        <f t="shared" si="12"/>
        <v>3655.0069999999996</v>
      </c>
      <c r="BG29" s="394">
        <f t="shared" si="12"/>
        <v>3752.7889999999998</v>
      </c>
      <c r="BH29" s="394">
        <f t="shared" si="12"/>
        <v>3278.0000000000005</v>
      </c>
      <c r="BI29" s="394">
        <f t="shared" si="12"/>
        <v>2525.9999999999995</v>
      </c>
      <c r="BJ29" s="394">
        <f t="shared" si="12"/>
        <v>2050</v>
      </c>
      <c r="BK29" s="394">
        <f t="shared" si="12"/>
        <v>1737.5119804834528</v>
      </c>
      <c r="BL29" s="394">
        <f t="shared" si="12"/>
        <v>1455.6900798477316</v>
      </c>
      <c r="BM29" s="394">
        <f t="shared" si="12"/>
        <v>877.14850322825873</v>
      </c>
      <c r="BN29" s="394">
        <f t="shared" si="12"/>
        <v>0</v>
      </c>
      <c r="BO29" s="394">
        <f t="shared" si="12"/>
        <v>0</v>
      </c>
      <c r="BP29" s="394">
        <f t="shared" si="12"/>
        <v>0</v>
      </c>
      <c r="BQ29" s="394">
        <f t="shared" ref="BQ29:CG29" si="13">SUM(BQ30:BQ35)</f>
        <v>0</v>
      </c>
      <c r="BR29" s="394">
        <f t="shared" si="13"/>
        <v>0</v>
      </c>
      <c r="BS29" s="394">
        <f t="shared" si="13"/>
        <v>0</v>
      </c>
      <c r="BT29" s="394">
        <f t="shared" si="13"/>
        <v>0</v>
      </c>
      <c r="BU29" s="394">
        <f t="shared" si="13"/>
        <v>0</v>
      </c>
      <c r="BV29" s="394">
        <f t="shared" si="13"/>
        <v>0</v>
      </c>
      <c r="BW29" s="394">
        <f t="shared" si="13"/>
        <v>0</v>
      </c>
      <c r="BX29" s="395">
        <f t="shared" si="13"/>
        <v>0</v>
      </c>
      <c r="BY29" s="395">
        <f t="shared" si="13"/>
        <v>0</v>
      </c>
      <c r="BZ29" s="395">
        <f t="shared" si="13"/>
        <v>0</v>
      </c>
      <c r="CA29" s="395">
        <f t="shared" si="13"/>
        <v>0</v>
      </c>
      <c r="CB29" s="395">
        <f t="shared" si="13"/>
        <v>0</v>
      </c>
      <c r="CC29" s="395">
        <f t="shared" si="13"/>
        <v>0</v>
      </c>
      <c r="CD29" s="395">
        <f t="shared" si="13"/>
        <v>0</v>
      </c>
      <c r="CE29" s="395">
        <f t="shared" si="13"/>
        <v>0</v>
      </c>
      <c r="CF29" s="395">
        <f t="shared" si="13"/>
        <v>0</v>
      </c>
      <c r="CG29" s="396">
        <f t="shared" si="13"/>
        <v>0</v>
      </c>
    </row>
    <row r="30" spans="1:85" s="36" customFormat="1" x14ac:dyDescent="0.35">
      <c r="B30" s="557" t="s">
        <v>923</v>
      </c>
      <c r="C30" s="56"/>
      <c r="D30" s="394">
        <v>0</v>
      </c>
      <c r="E30" s="394">
        <v>0</v>
      </c>
      <c r="F30" s="394">
        <v>0</v>
      </c>
      <c r="G30" s="394">
        <v>0</v>
      </c>
      <c r="H30" s="394">
        <v>0</v>
      </c>
      <c r="I30" s="394">
        <v>0</v>
      </c>
      <c r="J30" s="394">
        <v>0</v>
      </c>
      <c r="K30" s="394">
        <v>0</v>
      </c>
      <c r="L30" s="394">
        <v>0</v>
      </c>
      <c r="M30" s="394">
        <v>0</v>
      </c>
      <c r="N30" s="394">
        <v>0</v>
      </c>
      <c r="O30" s="394">
        <v>0</v>
      </c>
      <c r="P30" s="394">
        <v>0</v>
      </c>
      <c r="Q30" s="394">
        <v>0</v>
      </c>
      <c r="R30" s="394">
        <v>0</v>
      </c>
      <c r="S30" s="394">
        <v>0</v>
      </c>
      <c r="T30" s="394">
        <v>0</v>
      </c>
      <c r="U30" s="394">
        <v>0</v>
      </c>
      <c r="V30" s="394">
        <v>0</v>
      </c>
      <c r="W30" s="394">
        <v>0</v>
      </c>
      <c r="X30" s="394">
        <v>0</v>
      </c>
      <c r="Y30" s="394">
        <v>0</v>
      </c>
      <c r="Z30" s="394">
        <v>0</v>
      </c>
      <c r="AA30" s="394">
        <v>0</v>
      </c>
      <c r="AB30" s="394">
        <v>0</v>
      </c>
      <c r="AC30" s="394">
        <v>0</v>
      </c>
      <c r="AD30" s="394">
        <v>0</v>
      </c>
      <c r="AE30" s="394">
        <v>0</v>
      </c>
      <c r="AF30" s="394">
        <v>0</v>
      </c>
      <c r="AG30" s="394">
        <v>0</v>
      </c>
      <c r="AH30" s="394">
        <v>93.471266166347988</v>
      </c>
      <c r="AI30" s="394">
        <v>94.923246999999989</v>
      </c>
      <c r="AJ30" s="394">
        <v>133.38773399999999</v>
      </c>
      <c r="AK30" s="394">
        <v>247.07490900000002</v>
      </c>
      <c r="AL30" s="394">
        <v>357.58954</v>
      </c>
      <c r="AM30" s="394">
        <v>431.42880574999998</v>
      </c>
      <c r="AN30" s="394">
        <v>509.44051474999986</v>
      </c>
      <c r="AO30" s="394">
        <v>568.12316771428561</v>
      </c>
      <c r="AP30" s="394">
        <v>574.2704686666666</v>
      </c>
      <c r="AQ30" s="558">
        <v>536.17211133333342</v>
      </c>
      <c r="AR30" s="394">
        <v>433.57405600000004</v>
      </c>
      <c r="AS30" s="394">
        <v>354.685723</v>
      </c>
      <c r="AT30" s="394">
        <v>376.53609799999998</v>
      </c>
      <c r="AU30" s="394">
        <v>563.69445233333329</v>
      </c>
      <c r="AV30" s="394">
        <v>715.69305299999996</v>
      </c>
      <c r="AW30" s="394">
        <v>769.72457333333318</v>
      </c>
      <c r="AX30" s="394">
        <v>820</v>
      </c>
      <c r="AY30" s="394">
        <v>660</v>
      </c>
      <c r="AZ30" s="394">
        <v>275.71548017342661</v>
      </c>
      <c r="BA30" s="394">
        <v>0</v>
      </c>
      <c r="BB30" s="394">
        <v>0</v>
      </c>
      <c r="BC30" s="394">
        <v>0</v>
      </c>
      <c r="BD30" s="394">
        <v>0</v>
      </c>
      <c r="BE30" s="394">
        <v>0</v>
      </c>
      <c r="BF30" s="394">
        <v>0</v>
      </c>
      <c r="BG30" s="394">
        <v>0</v>
      </c>
      <c r="BH30" s="394">
        <v>0</v>
      </c>
      <c r="BI30" s="394">
        <v>0</v>
      </c>
      <c r="BJ30" s="394">
        <v>0</v>
      </c>
      <c r="BK30" s="394">
        <v>0</v>
      </c>
      <c r="BL30" s="394">
        <v>0</v>
      </c>
      <c r="BM30" s="394">
        <v>0</v>
      </c>
      <c r="BN30" s="394">
        <v>0</v>
      </c>
      <c r="BO30" s="394">
        <v>0</v>
      </c>
      <c r="BP30" s="394">
        <v>0</v>
      </c>
      <c r="BQ30" s="394">
        <v>0</v>
      </c>
      <c r="BR30" s="394">
        <v>0</v>
      </c>
      <c r="BS30" s="394">
        <v>0</v>
      </c>
      <c r="BT30" s="394">
        <v>0</v>
      </c>
      <c r="BU30" s="394">
        <v>0</v>
      </c>
      <c r="BV30" s="394">
        <v>0</v>
      </c>
      <c r="BW30" s="394">
        <v>0</v>
      </c>
      <c r="BX30" s="395">
        <v>0</v>
      </c>
      <c r="BY30" s="395">
        <v>0</v>
      </c>
      <c r="BZ30" s="395">
        <v>0</v>
      </c>
      <c r="CA30" s="395">
        <v>0</v>
      </c>
      <c r="CB30" s="395">
        <v>0</v>
      </c>
      <c r="CC30" s="395">
        <v>0</v>
      </c>
      <c r="CD30" s="395">
        <v>0</v>
      </c>
      <c r="CE30" s="395">
        <v>0</v>
      </c>
      <c r="CF30" s="395">
        <v>0</v>
      </c>
      <c r="CG30" s="396">
        <v>0</v>
      </c>
    </row>
    <row r="31" spans="1:85" s="36" customFormat="1" x14ac:dyDescent="0.35">
      <c r="B31" s="557" t="s">
        <v>924</v>
      </c>
      <c r="C31" s="56"/>
      <c r="D31" s="394">
        <v>0</v>
      </c>
      <c r="E31" s="394">
        <v>0</v>
      </c>
      <c r="F31" s="394">
        <v>0</v>
      </c>
      <c r="G31" s="394">
        <v>0</v>
      </c>
      <c r="H31" s="394">
        <v>0</v>
      </c>
      <c r="I31" s="394">
        <v>0</v>
      </c>
      <c r="J31" s="394">
        <v>0</v>
      </c>
      <c r="K31" s="394">
        <v>0</v>
      </c>
      <c r="L31" s="394">
        <v>0</v>
      </c>
      <c r="M31" s="394">
        <v>0</v>
      </c>
      <c r="N31" s="394">
        <v>0</v>
      </c>
      <c r="O31" s="394">
        <v>0</v>
      </c>
      <c r="P31" s="394">
        <v>0</v>
      </c>
      <c r="Q31" s="394">
        <v>0</v>
      </c>
      <c r="R31" s="394">
        <v>0</v>
      </c>
      <c r="S31" s="394">
        <v>0</v>
      </c>
      <c r="T31" s="394">
        <v>0</v>
      </c>
      <c r="U31" s="394">
        <v>0</v>
      </c>
      <c r="V31" s="394">
        <v>0</v>
      </c>
      <c r="W31" s="394">
        <v>0</v>
      </c>
      <c r="X31" s="394">
        <v>0</v>
      </c>
      <c r="Y31" s="394">
        <v>0</v>
      </c>
      <c r="Z31" s="394">
        <v>0</v>
      </c>
      <c r="AA31" s="394">
        <v>0</v>
      </c>
      <c r="AB31" s="394">
        <v>0</v>
      </c>
      <c r="AC31" s="394">
        <v>0</v>
      </c>
      <c r="AD31" s="394">
        <v>0</v>
      </c>
      <c r="AE31" s="394">
        <v>0</v>
      </c>
      <c r="AF31" s="394">
        <v>0</v>
      </c>
      <c r="AG31" s="394">
        <v>0</v>
      </c>
      <c r="AH31" s="394">
        <v>2.8029816586538465</v>
      </c>
      <c r="AI31" s="394">
        <v>3.1177550000000003</v>
      </c>
      <c r="AJ31" s="394">
        <v>4.417237692307693</v>
      </c>
      <c r="AK31" s="394">
        <v>3.0525300000000004</v>
      </c>
      <c r="AL31" s="394">
        <v>5.1579929999999994</v>
      </c>
      <c r="AM31" s="394">
        <v>4.8207797499999998</v>
      </c>
      <c r="AN31" s="394">
        <v>5.9772190000000007</v>
      </c>
      <c r="AO31" s="394">
        <v>6.0103905714285712</v>
      </c>
      <c r="AP31" s="394">
        <v>6.2181166666666661</v>
      </c>
      <c r="AQ31" s="558">
        <v>11.184782999999999</v>
      </c>
      <c r="AR31" s="394">
        <v>20.375420333333334</v>
      </c>
      <c r="AS31" s="394">
        <v>23.223578666666668</v>
      </c>
      <c r="AT31" s="394">
        <v>27.424068666666663</v>
      </c>
      <c r="AU31" s="394">
        <v>33.173434999999991</v>
      </c>
      <c r="AV31" s="394">
        <v>38.794090666666669</v>
      </c>
      <c r="AW31" s="394">
        <v>43.345056333333332</v>
      </c>
      <c r="AX31" s="394">
        <v>43.463999999999999</v>
      </c>
      <c r="AY31" s="394">
        <v>46.861000000000004</v>
      </c>
      <c r="AZ31" s="394">
        <v>50.704000000000001</v>
      </c>
      <c r="BA31" s="394">
        <v>51.632000000000005</v>
      </c>
      <c r="BB31" s="394">
        <v>53.134</v>
      </c>
      <c r="BC31" s="394">
        <v>55.036000000000001</v>
      </c>
      <c r="BD31" s="394">
        <v>63.141999999999996</v>
      </c>
      <c r="BE31" s="394">
        <v>69.936000000000007</v>
      </c>
      <c r="BF31" s="394">
        <v>78.903000000000006</v>
      </c>
      <c r="BG31" s="394">
        <v>44.26</v>
      </c>
      <c r="BH31" s="394">
        <v>0</v>
      </c>
      <c r="BI31" s="394">
        <v>0</v>
      </c>
      <c r="BJ31" s="394">
        <v>0</v>
      </c>
      <c r="BK31" s="394">
        <v>0</v>
      </c>
      <c r="BL31" s="394">
        <v>0</v>
      </c>
      <c r="BM31" s="394">
        <v>0</v>
      </c>
      <c r="BN31" s="394">
        <v>0</v>
      </c>
      <c r="BO31" s="394">
        <v>0</v>
      </c>
      <c r="BP31" s="394">
        <v>0</v>
      </c>
      <c r="BQ31" s="394">
        <v>0</v>
      </c>
      <c r="BR31" s="394">
        <v>0</v>
      </c>
      <c r="BS31" s="394">
        <v>0</v>
      </c>
      <c r="BT31" s="394">
        <v>0</v>
      </c>
      <c r="BU31" s="394">
        <v>0</v>
      </c>
      <c r="BV31" s="394">
        <v>0</v>
      </c>
      <c r="BW31" s="394">
        <v>0</v>
      </c>
      <c r="BX31" s="395">
        <v>0</v>
      </c>
      <c r="BY31" s="395">
        <v>0</v>
      </c>
      <c r="BZ31" s="395">
        <v>0</v>
      </c>
      <c r="CA31" s="395">
        <v>0</v>
      </c>
      <c r="CB31" s="395">
        <v>0</v>
      </c>
      <c r="CC31" s="395">
        <v>0</v>
      </c>
      <c r="CD31" s="395">
        <v>0</v>
      </c>
      <c r="CE31" s="395">
        <v>0</v>
      </c>
      <c r="CF31" s="395">
        <v>0</v>
      </c>
      <c r="CG31" s="396">
        <v>0</v>
      </c>
    </row>
    <row r="32" spans="1:85" s="36" customFormat="1" x14ac:dyDescent="0.35">
      <c r="B32" s="557" t="s">
        <v>820</v>
      </c>
      <c r="C32" s="56"/>
      <c r="D32" s="394">
        <v>0</v>
      </c>
      <c r="E32" s="394">
        <v>0</v>
      </c>
      <c r="F32" s="394">
        <v>0</v>
      </c>
      <c r="G32" s="394">
        <v>0</v>
      </c>
      <c r="H32" s="394">
        <v>0</v>
      </c>
      <c r="I32" s="394">
        <v>0</v>
      </c>
      <c r="J32" s="394">
        <v>0</v>
      </c>
      <c r="K32" s="394">
        <v>0</v>
      </c>
      <c r="L32" s="394">
        <v>0</v>
      </c>
      <c r="M32" s="394">
        <v>0</v>
      </c>
      <c r="N32" s="394">
        <v>0</v>
      </c>
      <c r="O32" s="394">
        <v>0</v>
      </c>
      <c r="P32" s="394">
        <v>0</v>
      </c>
      <c r="Q32" s="394">
        <v>0</v>
      </c>
      <c r="R32" s="394">
        <v>0</v>
      </c>
      <c r="S32" s="394">
        <v>0</v>
      </c>
      <c r="T32" s="394">
        <v>0</v>
      </c>
      <c r="U32" s="394">
        <v>0</v>
      </c>
      <c r="V32" s="394">
        <v>0</v>
      </c>
      <c r="W32" s="394">
        <v>0</v>
      </c>
      <c r="X32" s="394">
        <v>0</v>
      </c>
      <c r="Y32" s="394">
        <v>0</v>
      </c>
      <c r="Z32" s="394">
        <v>0</v>
      </c>
      <c r="AA32" s="394">
        <v>0</v>
      </c>
      <c r="AB32" s="394">
        <v>0</v>
      </c>
      <c r="AC32" s="394">
        <v>0</v>
      </c>
      <c r="AD32" s="394">
        <v>0</v>
      </c>
      <c r="AE32" s="394">
        <v>0</v>
      </c>
      <c r="AF32" s="394">
        <v>0</v>
      </c>
      <c r="AG32" s="394">
        <v>0</v>
      </c>
      <c r="AH32" s="394">
        <v>5.1934940357142851</v>
      </c>
      <c r="AI32" s="394">
        <v>5.8754679999999997</v>
      </c>
      <c r="AJ32" s="394">
        <v>6.4494479999999994</v>
      </c>
      <c r="AK32" s="394">
        <v>7.7735155000000002</v>
      </c>
      <c r="AL32" s="394">
        <v>8.1048584999999989</v>
      </c>
      <c r="AM32" s="394">
        <v>11.847468999999998</v>
      </c>
      <c r="AN32" s="394">
        <v>12.584511500000001</v>
      </c>
      <c r="AO32" s="394">
        <v>15.318929857142857</v>
      </c>
      <c r="AP32" s="394">
        <v>21.204908400000001</v>
      </c>
      <c r="AQ32" s="558">
        <v>26.817910999999995</v>
      </c>
      <c r="AR32" s="394">
        <v>31.576727000000005</v>
      </c>
      <c r="AS32" s="394">
        <v>44.142540666666669</v>
      </c>
      <c r="AT32" s="394">
        <v>70.518660999999994</v>
      </c>
      <c r="AU32" s="394">
        <v>130.53000933333331</v>
      </c>
      <c r="AV32" s="394">
        <v>189.23076999999998</v>
      </c>
      <c r="AW32" s="394">
        <v>255.07671199999996</v>
      </c>
      <c r="AX32" s="394">
        <v>255.15199999999999</v>
      </c>
      <c r="AY32" s="394">
        <v>297.05799999999999</v>
      </c>
      <c r="AZ32" s="394">
        <v>327.88400000000001</v>
      </c>
      <c r="BA32" s="394">
        <v>354.95100000000002</v>
      </c>
      <c r="BB32" s="394">
        <v>382.50900000000001</v>
      </c>
      <c r="BC32" s="394">
        <v>453.77700000000004</v>
      </c>
      <c r="BD32" s="394">
        <v>582.23099999999999</v>
      </c>
      <c r="BE32" s="394">
        <v>697.84500000000003</v>
      </c>
      <c r="BF32" s="394">
        <v>800.66499999999996</v>
      </c>
      <c r="BG32" s="394">
        <v>866.86699999999996</v>
      </c>
      <c r="BH32" s="394">
        <v>824.20128892350272</v>
      </c>
      <c r="BI32" s="394">
        <v>660.22746358750726</v>
      </c>
      <c r="BJ32" s="394">
        <v>551.92517870773702</v>
      </c>
      <c r="BK32" s="394">
        <v>473.66156547405154</v>
      </c>
      <c r="BL32" s="394">
        <v>417.08510670184251</v>
      </c>
      <c r="BM32" s="394">
        <v>302.41702124496578</v>
      </c>
      <c r="BN32" s="394">
        <v>0</v>
      </c>
      <c r="BO32" s="394">
        <v>0</v>
      </c>
      <c r="BP32" s="394">
        <v>0</v>
      </c>
      <c r="BQ32" s="394">
        <v>0</v>
      </c>
      <c r="BR32" s="394">
        <v>0</v>
      </c>
      <c r="BS32" s="394">
        <v>0</v>
      </c>
      <c r="BT32" s="394">
        <v>0</v>
      </c>
      <c r="BU32" s="394">
        <v>0</v>
      </c>
      <c r="BV32" s="394">
        <v>0</v>
      </c>
      <c r="BW32" s="394">
        <v>0</v>
      </c>
      <c r="BX32" s="395">
        <v>0</v>
      </c>
      <c r="BY32" s="395">
        <v>0</v>
      </c>
      <c r="BZ32" s="395">
        <v>0</v>
      </c>
      <c r="CA32" s="395">
        <v>0</v>
      </c>
      <c r="CB32" s="395">
        <v>0</v>
      </c>
      <c r="CC32" s="395">
        <v>0</v>
      </c>
      <c r="CD32" s="395">
        <v>0</v>
      </c>
      <c r="CE32" s="395">
        <v>0</v>
      </c>
      <c r="CF32" s="395">
        <v>0</v>
      </c>
      <c r="CG32" s="396">
        <v>0</v>
      </c>
    </row>
    <row r="33" spans="1:85" s="36" customFormat="1" x14ac:dyDescent="0.35">
      <c r="B33" s="557" t="s">
        <v>925</v>
      </c>
      <c r="C33" s="56"/>
      <c r="D33" s="394">
        <v>0</v>
      </c>
      <c r="E33" s="394">
        <v>0</v>
      </c>
      <c r="F33" s="394">
        <v>0</v>
      </c>
      <c r="G33" s="394">
        <v>0</v>
      </c>
      <c r="H33" s="394">
        <v>0</v>
      </c>
      <c r="I33" s="394">
        <v>0</v>
      </c>
      <c r="J33" s="394">
        <v>0</v>
      </c>
      <c r="K33" s="394">
        <v>0</v>
      </c>
      <c r="L33" s="394">
        <v>0</v>
      </c>
      <c r="M33" s="394">
        <v>0</v>
      </c>
      <c r="N33" s="394">
        <v>0</v>
      </c>
      <c r="O33" s="394">
        <v>0</v>
      </c>
      <c r="P33" s="394">
        <v>0</v>
      </c>
      <c r="Q33" s="394">
        <v>0</v>
      </c>
      <c r="R33" s="394">
        <v>0</v>
      </c>
      <c r="S33" s="394">
        <v>0</v>
      </c>
      <c r="T33" s="394">
        <v>0</v>
      </c>
      <c r="U33" s="394">
        <v>0</v>
      </c>
      <c r="V33" s="394">
        <v>0</v>
      </c>
      <c r="W33" s="394">
        <v>0</v>
      </c>
      <c r="X33" s="394">
        <v>0</v>
      </c>
      <c r="Y33" s="394">
        <v>0</v>
      </c>
      <c r="Z33" s="394">
        <v>0</v>
      </c>
      <c r="AA33" s="394">
        <v>0</v>
      </c>
      <c r="AB33" s="394">
        <v>0</v>
      </c>
      <c r="AC33" s="394">
        <v>0</v>
      </c>
      <c r="AD33" s="394">
        <v>0</v>
      </c>
      <c r="AE33" s="394">
        <v>0</v>
      </c>
      <c r="AF33" s="394">
        <v>0</v>
      </c>
      <c r="AG33" s="394">
        <v>0</v>
      </c>
      <c r="AH33" s="394">
        <v>182.15085531267607</v>
      </c>
      <c r="AI33" s="394">
        <v>193.603454</v>
      </c>
      <c r="AJ33" s="394">
        <v>246.08449246153847</v>
      </c>
      <c r="AK33" s="394">
        <v>298.00780700000001</v>
      </c>
      <c r="AL33" s="394">
        <v>372.96242025000004</v>
      </c>
      <c r="AM33" s="394">
        <v>418.66883899999999</v>
      </c>
      <c r="AN33" s="394">
        <v>472.97908750000005</v>
      </c>
      <c r="AO33" s="394">
        <v>559.46277857142854</v>
      </c>
      <c r="AP33" s="394">
        <v>619.10317680000003</v>
      </c>
      <c r="AQ33" s="558">
        <v>687.23668999999995</v>
      </c>
      <c r="AR33" s="394">
        <v>786.62654500000008</v>
      </c>
      <c r="AS33" s="394">
        <v>914.84584999999981</v>
      </c>
      <c r="AT33" s="394">
        <v>1031.7429646666667</v>
      </c>
      <c r="AU33" s="394">
        <v>1238.1339973333331</v>
      </c>
      <c r="AV33" s="394">
        <v>1496.1980143333333</v>
      </c>
      <c r="AW33" s="394">
        <v>1640.7096546666664</v>
      </c>
      <c r="AX33" s="394">
        <v>1565.194</v>
      </c>
      <c r="AY33" s="394">
        <v>1620.7080000000001</v>
      </c>
      <c r="AZ33" s="394">
        <v>1655.7110000000002</v>
      </c>
      <c r="BA33" s="394">
        <v>1620.1309999999999</v>
      </c>
      <c r="BB33" s="394">
        <v>1603.6470000000002</v>
      </c>
      <c r="BC33" s="394">
        <v>1767.1590000000001</v>
      </c>
      <c r="BD33" s="394">
        <v>2165.7539999999999</v>
      </c>
      <c r="BE33" s="394">
        <v>2410.0329999999999</v>
      </c>
      <c r="BF33" s="394">
        <v>2614.94</v>
      </c>
      <c r="BG33" s="394">
        <v>2692.2280000000001</v>
      </c>
      <c r="BH33" s="394">
        <v>2340.126238103408</v>
      </c>
      <c r="BI33" s="394">
        <v>1796.9867403600622</v>
      </c>
      <c r="BJ33" s="394">
        <v>1440.1638339966985</v>
      </c>
      <c r="BK33" s="394">
        <v>1213.3319089372128</v>
      </c>
      <c r="BL33" s="394">
        <v>1007.6875486858021</v>
      </c>
      <c r="BM33" s="394">
        <v>545.2825045729727</v>
      </c>
      <c r="BN33" s="394">
        <v>0</v>
      </c>
      <c r="BO33" s="394">
        <v>0</v>
      </c>
      <c r="BP33" s="394">
        <v>0</v>
      </c>
      <c r="BQ33" s="394">
        <v>0</v>
      </c>
      <c r="BR33" s="394">
        <v>0</v>
      </c>
      <c r="BS33" s="394">
        <v>0</v>
      </c>
      <c r="BT33" s="394">
        <v>0</v>
      </c>
      <c r="BU33" s="394">
        <v>0</v>
      </c>
      <c r="BV33" s="394">
        <v>0</v>
      </c>
      <c r="BW33" s="394">
        <v>0</v>
      </c>
      <c r="BX33" s="395">
        <v>0</v>
      </c>
      <c r="BY33" s="395">
        <v>0</v>
      </c>
      <c r="BZ33" s="395">
        <v>0</v>
      </c>
      <c r="CA33" s="395">
        <v>0</v>
      </c>
      <c r="CB33" s="395">
        <v>0</v>
      </c>
      <c r="CC33" s="395">
        <v>0</v>
      </c>
      <c r="CD33" s="395">
        <v>0</v>
      </c>
      <c r="CE33" s="395">
        <v>0</v>
      </c>
      <c r="CF33" s="395">
        <v>0</v>
      </c>
      <c r="CG33" s="396">
        <v>0</v>
      </c>
    </row>
    <row r="34" spans="1:85" s="36" customFormat="1" x14ac:dyDescent="0.35">
      <c r="B34" s="557" t="s">
        <v>926</v>
      </c>
      <c r="C34" s="56"/>
      <c r="D34" s="394">
        <v>0</v>
      </c>
      <c r="E34" s="394">
        <v>0</v>
      </c>
      <c r="F34" s="394">
        <v>0</v>
      </c>
      <c r="G34" s="394">
        <v>0</v>
      </c>
      <c r="H34" s="394">
        <v>0</v>
      </c>
      <c r="I34" s="394">
        <v>0</v>
      </c>
      <c r="J34" s="394">
        <v>0</v>
      </c>
      <c r="K34" s="394">
        <v>0</v>
      </c>
      <c r="L34" s="394">
        <v>0</v>
      </c>
      <c r="M34" s="394">
        <v>0</v>
      </c>
      <c r="N34" s="394">
        <v>0</v>
      </c>
      <c r="O34" s="394">
        <v>0</v>
      </c>
      <c r="P34" s="394">
        <v>0</v>
      </c>
      <c r="Q34" s="394">
        <v>0</v>
      </c>
      <c r="R34" s="394">
        <v>0</v>
      </c>
      <c r="S34" s="394">
        <v>0</v>
      </c>
      <c r="T34" s="394">
        <v>0</v>
      </c>
      <c r="U34" s="394">
        <v>0</v>
      </c>
      <c r="V34" s="394">
        <v>0</v>
      </c>
      <c r="W34" s="394">
        <v>0</v>
      </c>
      <c r="X34" s="394">
        <v>0</v>
      </c>
      <c r="Y34" s="394">
        <v>0</v>
      </c>
      <c r="Z34" s="394">
        <v>0</v>
      </c>
      <c r="AA34" s="394">
        <v>0</v>
      </c>
      <c r="AB34" s="394">
        <v>0</v>
      </c>
      <c r="AC34" s="394">
        <v>0</v>
      </c>
      <c r="AD34" s="394">
        <v>0</v>
      </c>
      <c r="AE34" s="394">
        <v>0</v>
      </c>
      <c r="AF34" s="394">
        <v>0</v>
      </c>
      <c r="AG34" s="394">
        <v>0</v>
      </c>
      <c r="AH34" s="394">
        <v>2.3176474098360655</v>
      </c>
      <c r="AI34" s="394">
        <v>2.5419358688524589</v>
      </c>
      <c r="AJ34" s="394">
        <v>3.032214586666667</v>
      </c>
      <c r="AK34" s="394">
        <v>4.2614319429551788</v>
      </c>
      <c r="AL34" s="394">
        <v>5.6409478888888893</v>
      </c>
      <c r="AM34" s="394">
        <v>7.2432321987577657</v>
      </c>
      <c r="AN34" s="394">
        <v>8.4231230512820527</v>
      </c>
      <c r="AO34" s="394">
        <v>10.800226018433181</v>
      </c>
      <c r="AP34" s="394">
        <v>11.40188078888889</v>
      </c>
      <c r="AQ34" s="558">
        <v>11.713980107954544</v>
      </c>
      <c r="AR34" s="394">
        <v>27.608028126888218</v>
      </c>
      <c r="AS34" s="394">
        <v>44.195025049999991</v>
      </c>
      <c r="AT34" s="394">
        <v>34.984655181014098</v>
      </c>
      <c r="AU34" s="394">
        <v>45.762173703336863</v>
      </c>
      <c r="AV34" s="394">
        <v>66.131657658259329</v>
      </c>
      <c r="AW34" s="394">
        <v>71.191566821895719</v>
      </c>
      <c r="AX34" s="394">
        <v>45.959000000000003</v>
      </c>
      <c r="AY34" s="394">
        <v>52.497</v>
      </c>
      <c r="AZ34" s="394">
        <v>55.951000000000001</v>
      </c>
      <c r="BA34" s="394">
        <v>55.793000000000006</v>
      </c>
      <c r="BB34" s="394">
        <v>48.305</v>
      </c>
      <c r="BC34" s="394">
        <v>50.900999999999996</v>
      </c>
      <c r="BD34" s="394">
        <v>63.215000000000003</v>
      </c>
      <c r="BE34" s="394">
        <v>64.663000000000011</v>
      </c>
      <c r="BF34" s="394">
        <v>67.364999999999995</v>
      </c>
      <c r="BG34" s="394">
        <v>55.756</v>
      </c>
      <c r="BH34" s="394">
        <v>32.408347331744444</v>
      </c>
      <c r="BI34" s="394">
        <v>13.401102736940748</v>
      </c>
      <c r="BJ34" s="394">
        <v>12.776731585820285</v>
      </c>
      <c r="BK34" s="394">
        <v>2.5333533332640377</v>
      </c>
      <c r="BL34" s="394">
        <v>0</v>
      </c>
      <c r="BM34" s="394">
        <v>0</v>
      </c>
      <c r="BN34" s="394">
        <v>0</v>
      </c>
      <c r="BO34" s="394">
        <v>0</v>
      </c>
      <c r="BP34" s="394">
        <v>0</v>
      </c>
      <c r="BQ34" s="394">
        <v>0</v>
      </c>
      <c r="BR34" s="394">
        <v>0</v>
      </c>
      <c r="BS34" s="394">
        <v>0</v>
      </c>
      <c r="BT34" s="394">
        <v>0</v>
      </c>
      <c r="BU34" s="394">
        <v>0</v>
      </c>
      <c r="BV34" s="394">
        <v>0</v>
      </c>
      <c r="BW34" s="394">
        <v>0</v>
      </c>
      <c r="BX34" s="395">
        <v>0</v>
      </c>
      <c r="BY34" s="395">
        <v>0</v>
      </c>
      <c r="BZ34" s="395">
        <v>0</v>
      </c>
      <c r="CA34" s="395">
        <v>0</v>
      </c>
      <c r="CB34" s="395">
        <v>0</v>
      </c>
      <c r="CC34" s="395">
        <v>0</v>
      </c>
      <c r="CD34" s="395">
        <v>0</v>
      </c>
      <c r="CE34" s="395">
        <v>0</v>
      </c>
      <c r="CF34" s="395">
        <v>0</v>
      </c>
      <c r="CG34" s="396">
        <v>0</v>
      </c>
    </row>
    <row r="35" spans="1:85" s="36" customFormat="1" x14ac:dyDescent="0.35">
      <c r="B35" s="449" t="s">
        <v>927</v>
      </c>
      <c r="C35" s="444"/>
      <c r="D35" s="394">
        <v>0</v>
      </c>
      <c r="E35" s="394">
        <v>0</v>
      </c>
      <c r="F35" s="394">
        <v>0</v>
      </c>
      <c r="G35" s="394">
        <v>0</v>
      </c>
      <c r="H35" s="394">
        <v>0</v>
      </c>
      <c r="I35" s="394">
        <v>0</v>
      </c>
      <c r="J35" s="394">
        <v>0</v>
      </c>
      <c r="K35" s="394">
        <v>0</v>
      </c>
      <c r="L35" s="394">
        <v>0</v>
      </c>
      <c r="M35" s="394">
        <v>0</v>
      </c>
      <c r="N35" s="394">
        <v>0</v>
      </c>
      <c r="O35" s="394">
        <v>0</v>
      </c>
      <c r="P35" s="394">
        <v>0</v>
      </c>
      <c r="Q35" s="394">
        <v>0</v>
      </c>
      <c r="R35" s="394">
        <v>0</v>
      </c>
      <c r="S35" s="394">
        <v>0</v>
      </c>
      <c r="T35" s="394">
        <v>0</v>
      </c>
      <c r="U35" s="394">
        <v>0</v>
      </c>
      <c r="V35" s="394">
        <v>0</v>
      </c>
      <c r="W35" s="394">
        <v>0</v>
      </c>
      <c r="X35" s="394">
        <v>0</v>
      </c>
      <c r="Y35" s="394">
        <v>0</v>
      </c>
      <c r="Z35" s="394">
        <v>0</v>
      </c>
      <c r="AA35" s="394">
        <v>0</v>
      </c>
      <c r="AB35" s="394">
        <v>0</v>
      </c>
      <c r="AC35" s="394">
        <v>0</v>
      </c>
      <c r="AD35" s="394">
        <v>0</v>
      </c>
      <c r="AE35" s="394">
        <v>0</v>
      </c>
      <c r="AF35" s="394">
        <v>0</v>
      </c>
      <c r="AG35" s="394">
        <v>0</v>
      </c>
      <c r="AH35" s="394">
        <v>1.5700192131147541</v>
      </c>
      <c r="AI35" s="394">
        <v>2.0185961311475409</v>
      </c>
      <c r="AJ35" s="394">
        <v>2.5145194133333337</v>
      </c>
      <c r="AK35" s="394">
        <v>4.1943370570448213</v>
      </c>
      <c r="AL35" s="394">
        <v>6.0108461111111113</v>
      </c>
      <c r="AM35" s="394">
        <v>8.9534398012422383</v>
      </c>
      <c r="AN35" s="394">
        <v>11.366141948717949</v>
      </c>
      <c r="AO35" s="394">
        <v>12.40421998156682</v>
      </c>
      <c r="AP35" s="394">
        <v>13.377009744444447</v>
      </c>
      <c r="AQ35" s="558">
        <v>18.165157558712117</v>
      </c>
      <c r="AR35" s="394">
        <v>22.602176873111784</v>
      </c>
      <c r="AS35" s="394">
        <v>36.159565949999994</v>
      </c>
      <c r="AT35" s="394">
        <v>60.108176818985882</v>
      </c>
      <c r="AU35" s="394">
        <v>72.762087296663097</v>
      </c>
      <c r="AV35" s="394">
        <v>82.914424675073988</v>
      </c>
      <c r="AW35" s="394">
        <v>91.830058844770917</v>
      </c>
      <c r="AX35" s="394">
        <v>56.148000000000003</v>
      </c>
      <c r="AY35" s="394">
        <v>67.225999999999999</v>
      </c>
      <c r="AZ35" s="394">
        <v>72.277000000000001</v>
      </c>
      <c r="BA35" s="394">
        <v>71.974000000000004</v>
      </c>
      <c r="BB35" s="394">
        <v>72.932000000000002</v>
      </c>
      <c r="BC35" s="394">
        <v>57.133000000000003</v>
      </c>
      <c r="BD35" s="394">
        <v>70.122000000000014</v>
      </c>
      <c r="BE35" s="394">
        <v>82.59</v>
      </c>
      <c r="BF35" s="394">
        <v>93.134</v>
      </c>
      <c r="BG35" s="394">
        <v>93.677999999999997</v>
      </c>
      <c r="BH35" s="394">
        <v>81.264125641345288</v>
      </c>
      <c r="BI35" s="394">
        <v>55.384693315489791</v>
      </c>
      <c r="BJ35" s="394">
        <v>45.134255709744181</v>
      </c>
      <c r="BK35" s="394">
        <v>47.98515273892432</v>
      </c>
      <c r="BL35" s="394">
        <v>30.917424460086963</v>
      </c>
      <c r="BM35" s="394">
        <v>29.448977410320264</v>
      </c>
      <c r="BN35" s="394">
        <v>0</v>
      </c>
      <c r="BO35" s="394">
        <v>0</v>
      </c>
      <c r="BP35" s="394">
        <v>0</v>
      </c>
      <c r="BQ35" s="394">
        <v>0</v>
      </c>
      <c r="BR35" s="394">
        <v>0</v>
      </c>
      <c r="BS35" s="394">
        <v>0</v>
      </c>
      <c r="BT35" s="394">
        <v>0</v>
      </c>
      <c r="BU35" s="394">
        <v>0</v>
      </c>
      <c r="BV35" s="394">
        <v>0</v>
      </c>
      <c r="BW35" s="394">
        <v>0</v>
      </c>
      <c r="BX35" s="395">
        <v>0</v>
      </c>
      <c r="BY35" s="395">
        <v>0</v>
      </c>
      <c r="BZ35" s="395">
        <v>0</v>
      </c>
      <c r="CA35" s="395">
        <v>0</v>
      </c>
      <c r="CB35" s="395">
        <v>0</v>
      </c>
      <c r="CC35" s="395">
        <v>0</v>
      </c>
      <c r="CD35" s="395">
        <v>0</v>
      </c>
      <c r="CE35" s="395">
        <v>0</v>
      </c>
      <c r="CF35" s="395">
        <v>0</v>
      </c>
      <c r="CG35" s="396">
        <v>0</v>
      </c>
    </row>
    <row r="36" spans="1:85" s="36" customFormat="1" ht="25.5" customHeight="1" x14ac:dyDescent="0.35">
      <c r="B36" s="288" t="s">
        <v>928</v>
      </c>
      <c r="C36" s="444"/>
      <c r="D36" s="394"/>
      <c r="E36" s="394"/>
      <c r="F36" s="394"/>
      <c r="G36" s="394"/>
      <c r="H36" s="394"/>
      <c r="I36" s="394"/>
      <c r="J36" s="394"/>
      <c r="K36" s="394"/>
      <c r="L36" s="394"/>
      <c r="M36" s="394"/>
      <c r="N36" s="394"/>
      <c r="O36" s="394"/>
      <c r="P36" s="394"/>
      <c r="Q36" s="394"/>
      <c r="R36" s="394"/>
      <c r="S36" s="394"/>
      <c r="T36" s="394"/>
      <c r="U36" s="394"/>
      <c r="V36" s="394"/>
      <c r="W36" s="394"/>
      <c r="X36" s="394"/>
      <c r="Y36" s="394"/>
      <c r="Z36" s="394"/>
      <c r="AA36" s="394"/>
      <c r="AB36" s="394"/>
      <c r="AC36" s="394"/>
      <c r="AD36" s="394"/>
      <c r="AE36" s="394"/>
      <c r="AF36" s="394"/>
      <c r="AG36" s="394"/>
      <c r="AH36" s="394"/>
      <c r="AI36" s="394"/>
      <c r="AJ36" s="394"/>
      <c r="AK36" s="394"/>
      <c r="AL36" s="394"/>
      <c r="AM36" s="394"/>
      <c r="AN36" s="394"/>
      <c r="AO36" s="394"/>
      <c r="AP36" s="394"/>
      <c r="AQ36" s="558"/>
      <c r="AR36" s="394"/>
      <c r="AS36" s="394"/>
      <c r="AT36" s="394"/>
      <c r="AU36" s="394"/>
      <c r="AV36" s="394"/>
      <c r="AW36" s="394"/>
      <c r="AX36" s="394"/>
      <c r="AY36" s="394"/>
      <c r="AZ36" s="394"/>
      <c r="BA36" s="394"/>
      <c r="BB36" s="394"/>
      <c r="BC36" s="394"/>
      <c r="BD36" s="394"/>
      <c r="BE36" s="394"/>
      <c r="BF36" s="394"/>
      <c r="BG36" s="394"/>
      <c r="BH36" s="394"/>
      <c r="BI36" s="394"/>
      <c r="BJ36" s="394"/>
      <c r="BK36" s="394"/>
      <c r="BL36" s="394"/>
      <c r="BM36" s="394"/>
      <c r="BN36" s="394"/>
      <c r="BO36" s="394"/>
      <c r="BP36" s="394"/>
      <c r="BQ36" s="394"/>
      <c r="BR36" s="394"/>
      <c r="BS36" s="394"/>
      <c r="BT36" s="394"/>
      <c r="BU36" s="394"/>
      <c r="BV36" s="394"/>
      <c r="BW36" s="394"/>
      <c r="BX36" s="395"/>
      <c r="BY36" s="395"/>
      <c r="BZ36" s="395"/>
      <c r="CA36" s="395"/>
      <c r="CB36" s="395"/>
      <c r="CC36" s="395"/>
      <c r="CD36" s="395"/>
      <c r="CE36" s="395"/>
      <c r="CF36" s="395"/>
      <c r="CG36" s="396"/>
    </row>
    <row r="37" spans="1:85" s="36" customFormat="1" x14ac:dyDescent="0.35">
      <c r="B37" s="449" t="s">
        <v>929</v>
      </c>
      <c r="C37" s="444"/>
      <c r="D37" s="394">
        <v>0</v>
      </c>
      <c r="E37" s="394">
        <v>0</v>
      </c>
      <c r="F37" s="394">
        <v>0</v>
      </c>
      <c r="G37" s="394">
        <v>0</v>
      </c>
      <c r="H37" s="394">
        <v>0</v>
      </c>
      <c r="I37" s="394">
        <v>0</v>
      </c>
      <c r="J37" s="394">
        <v>0</v>
      </c>
      <c r="K37" s="394">
        <v>0</v>
      </c>
      <c r="L37" s="394">
        <v>0</v>
      </c>
      <c r="M37" s="394">
        <v>0</v>
      </c>
      <c r="N37" s="394">
        <v>0</v>
      </c>
      <c r="O37" s="394">
        <v>0</v>
      </c>
      <c r="P37" s="394">
        <v>0</v>
      </c>
      <c r="Q37" s="394">
        <v>0</v>
      </c>
      <c r="R37" s="394">
        <v>0</v>
      </c>
      <c r="S37" s="394">
        <v>0</v>
      </c>
      <c r="T37" s="394">
        <v>0</v>
      </c>
      <c r="U37" s="394">
        <v>0</v>
      </c>
      <c r="V37" s="394">
        <v>0</v>
      </c>
      <c r="W37" s="394">
        <v>0</v>
      </c>
      <c r="X37" s="394">
        <v>0</v>
      </c>
      <c r="Y37" s="394">
        <v>0</v>
      </c>
      <c r="Z37" s="394">
        <v>0</v>
      </c>
      <c r="AA37" s="394">
        <v>0</v>
      </c>
      <c r="AB37" s="394">
        <v>0</v>
      </c>
      <c r="AC37" s="394">
        <v>0</v>
      </c>
      <c r="AD37" s="394">
        <v>0</v>
      </c>
      <c r="AE37" s="394">
        <v>0</v>
      </c>
      <c r="AF37" s="394">
        <v>0</v>
      </c>
      <c r="AG37" s="394">
        <v>0</v>
      </c>
      <c r="AH37" s="394">
        <v>0</v>
      </c>
      <c r="AI37" s="394">
        <v>7.9208541951414011</v>
      </c>
      <c r="AJ37" s="394">
        <v>14.257537551254522</v>
      </c>
      <c r="AK37" s="394">
        <v>18.217964648825223</v>
      </c>
      <c r="AL37" s="394">
        <v>30.891331361051463</v>
      </c>
      <c r="AM37" s="394">
        <v>82.376883629470569</v>
      </c>
      <c r="AN37" s="394">
        <v>158.41708390282801</v>
      </c>
      <c r="AO37" s="394">
        <v>275.64572599092071</v>
      </c>
      <c r="AP37" s="394">
        <v>396.04270975706999</v>
      </c>
      <c r="AQ37" s="558">
        <v>531.48931649398799</v>
      </c>
      <c r="AR37" s="394">
        <v>695.45099833341499</v>
      </c>
      <c r="AS37" s="394">
        <v>875.25438856312473</v>
      </c>
      <c r="AT37" s="394">
        <v>1012.7680845889809</v>
      </c>
      <c r="AU37" s="394">
        <v>1284.9325956024427</v>
      </c>
      <c r="AV37" s="394">
        <v>1549.3917064717893</v>
      </c>
      <c r="AW37" s="394">
        <v>1694.465297394725</v>
      </c>
      <c r="AX37" s="394">
        <v>1703.4202564991706</v>
      </c>
      <c r="AY37" s="394">
        <v>1500.1314740626374</v>
      </c>
      <c r="AZ37" s="394">
        <v>1421.519831098472</v>
      </c>
      <c r="BA37" s="394">
        <v>1299.9456455967315</v>
      </c>
      <c r="BB37" s="394">
        <v>1181.8139462800841</v>
      </c>
      <c r="BC37" s="394">
        <v>1112.7124440704331</v>
      </c>
      <c r="BD37" s="394">
        <v>1077.816952234662</v>
      </c>
      <c r="BE37" s="394">
        <v>1056.9938777475572</v>
      </c>
      <c r="BF37" s="394">
        <v>607.92077511202979</v>
      </c>
      <c r="BG37" s="394">
        <v>239.26332801532695</v>
      </c>
      <c r="BH37" s="394">
        <v>0</v>
      </c>
      <c r="BI37" s="394">
        <v>0</v>
      </c>
      <c r="BJ37" s="394">
        <v>0</v>
      </c>
      <c r="BK37" s="394">
        <v>0</v>
      </c>
      <c r="BL37" s="394">
        <v>0</v>
      </c>
      <c r="BM37" s="394">
        <v>0</v>
      </c>
      <c r="BN37" s="394">
        <v>0</v>
      </c>
      <c r="BO37" s="394">
        <v>0</v>
      </c>
      <c r="BP37" s="394">
        <v>0</v>
      </c>
      <c r="BQ37" s="394">
        <v>0</v>
      </c>
      <c r="BR37" s="394">
        <v>0</v>
      </c>
      <c r="BS37" s="394">
        <v>0</v>
      </c>
      <c r="BT37" s="394">
        <v>0</v>
      </c>
      <c r="BU37" s="394">
        <v>0</v>
      </c>
      <c r="BV37" s="394">
        <v>0</v>
      </c>
      <c r="BW37" s="394">
        <v>0</v>
      </c>
      <c r="BX37" s="395">
        <v>0</v>
      </c>
      <c r="BY37" s="395">
        <v>0</v>
      </c>
      <c r="BZ37" s="395">
        <v>0</v>
      </c>
      <c r="CA37" s="395">
        <v>0</v>
      </c>
      <c r="CB37" s="395">
        <v>0</v>
      </c>
      <c r="CC37" s="395">
        <v>0</v>
      </c>
      <c r="CD37" s="395">
        <v>0</v>
      </c>
      <c r="CE37" s="395">
        <v>0</v>
      </c>
      <c r="CF37" s="395">
        <v>0</v>
      </c>
      <c r="CG37" s="396">
        <v>0</v>
      </c>
    </row>
    <row r="38" spans="1:85" s="36" customFormat="1" x14ac:dyDescent="0.35">
      <c r="B38" s="449" t="s">
        <v>930</v>
      </c>
      <c r="C38" s="444"/>
      <c r="D38" s="394">
        <v>0</v>
      </c>
      <c r="E38" s="394">
        <v>0</v>
      </c>
      <c r="F38" s="394">
        <v>0</v>
      </c>
      <c r="G38" s="394">
        <v>0</v>
      </c>
      <c r="H38" s="394">
        <v>0</v>
      </c>
      <c r="I38" s="394">
        <v>0</v>
      </c>
      <c r="J38" s="394">
        <v>0</v>
      </c>
      <c r="K38" s="394">
        <v>0</v>
      </c>
      <c r="L38" s="394">
        <v>0</v>
      </c>
      <c r="M38" s="394">
        <v>0</v>
      </c>
      <c r="N38" s="394">
        <v>0</v>
      </c>
      <c r="O38" s="394">
        <v>0</v>
      </c>
      <c r="P38" s="394">
        <v>0</v>
      </c>
      <c r="Q38" s="394">
        <v>0</v>
      </c>
      <c r="R38" s="394">
        <v>0</v>
      </c>
      <c r="S38" s="394">
        <v>0</v>
      </c>
      <c r="T38" s="394">
        <v>0</v>
      </c>
      <c r="U38" s="394">
        <v>0</v>
      </c>
      <c r="V38" s="394">
        <v>0</v>
      </c>
      <c r="W38" s="394">
        <v>0</v>
      </c>
      <c r="X38" s="394">
        <v>0</v>
      </c>
      <c r="Y38" s="394">
        <v>0</v>
      </c>
      <c r="Z38" s="394">
        <v>0</v>
      </c>
      <c r="AA38" s="394">
        <v>0</v>
      </c>
      <c r="AB38" s="394">
        <v>0</v>
      </c>
      <c r="AC38" s="394">
        <v>0</v>
      </c>
      <c r="AD38" s="394">
        <v>0</v>
      </c>
      <c r="AE38" s="394">
        <v>0</v>
      </c>
      <c r="AF38" s="394">
        <v>0</v>
      </c>
      <c r="AG38" s="394">
        <v>0</v>
      </c>
      <c r="AH38" s="394">
        <v>0</v>
      </c>
      <c r="AI38" s="394">
        <v>2.0791458048585989</v>
      </c>
      <c r="AJ38" s="394">
        <v>3.7424624487454778</v>
      </c>
      <c r="AK38" s="394">
        <v>4.7820353511747768</v>
      </c>
      <c r="AL38" s="394">
        <v>8.1086686389485365</v>
      </c>
      <c r="AM38" s="394">
        <v>21.623116370529431</v>
      </c>
      <c r="AN38" s="394">
        <v>41.582916097171989</v>
      </c>
      <c r="AO38" s="394">
        <v>72.35427400907929</v>
      </c>
      <c r="AP38" s="394">
        <v>103.95729024293001</v>
      </c>
      <c r="AQ38" s="558">
        <v>139.51068350601201</v>
      </c>
      <c r="AR38" s="394">
        <v>182.54900166658501</v>
      </c>
      <c r="AS38" s="394">
        <v>229.74561143687527</v>
      </c>
      <c r="AT38" s="394">
        <v>251.9138825897187</v>
      </c>
      <c r="AU38" s="394">
        <v>322.46952062524298</v>
      </c>
      <c r="AV38" s="394">
        <v>389.73388162224228</v>
      </c>
      <c r="AW38" s="394">
        <v>462.72661970850959</v>
      </c>
      <c r="AX38" s="394">
        <v>478.80049192921024</v>
      </c>
      <c r="AY38" s="394">
        <v>480.76420050781519</v>
      </c>
      <c r="AZ38" s="394">
        <v>487.18098724935635</v>
      </c>
      <c r="BA38" s="394">
        <v>493.93324999863</v>
      </c>
      <c r="BB38" s="394">
        <v>496.25659195105163</v>
      </c>
      <c r="BC38" s="394">
        <v>496.5127764741809</v>
      </c>
      <c r="BD38" s="394">
        <v>485.25471579187501</v>
      </c>
      <c r="BE38" s="394">
        <v>489.04849039406668</v>
      </c>
      <c r="BF38" s="394">
        <v>147.12428187369665</v>
      </c>
      <c r="BG38" s="394">
        <v>64.975747559198723</v>
      </c>
      <c r="BH38" s="394">
        <v>0</v>
      </c>
      <c r="BI38" s="394">
        <v>0</v>
      </c>
      <c r="BJ38" s="394">
        <v>0</v>
      </c>
      <c r="BK38" s="394">
        <v>0</v>
      </c>
      <c r="BL38" s="394">
        <v>0</v>
      </c>
      <c r="BM38" s="394">
        <v>0</v>
      </c>
      <c r="BN38" s="394">
        <v>0</v>
      </c>
      <c r="BO38" s="394">
        <v>0</v>
      </c>
      <c r="BP38" s="394">
        <v>0</v>
      </c>
      <c r="BQ38" s="394">
        <v>0</v>
      </c>
      <c r="BR38" s="394">
        <v>0</v>
      </c>
      <c r="BS38" s="394">
        <v>0</v>
      </c>
      <c r="BT38" s="394">
        <v>0</v>
      </c>
      <c r="BU38" s="394">
        <v>0</v>
      </c>
      <c r="BV38" s="394">
        <v>0</v>
      </c>
      <c r="BW38" s="394">
        <v>0</v>
      </c>
      <c r="BX38" s="395">
        <v>0</v>
      </c>
      <c r="BY38" s="395">
        <v>0</v>
      </c>
      <c r="BZ38" s="395">
        <v>0</v>
      </c>
      <c r="CA38" s="395">
        <v>0</v>
      </c>
      <c r="CB38" s="395">
        <v>0</v>
      </c>
      <c r="CC38" s="395">
        <v>0</v>
      </c>
      <c r="CD38" s="395">
        <v>0</v>
      </c>
      <c r="CE38" s="395">
        <v>0</v>
      </c>
      <c r="CF38" s="395">
        <v>0</v>
      </c>
      <c r="CG38" s="396">
        <v>0</v>
      </c>
    </row>
    <row r="39" spans="1:85" s="36" customFormat="1" ht="41.25" customHeight="1" x14ac:dyDescent="0.35">
      <c r="B39" s="560" t="s">
        <v>931</v>
      </c>
      <c r="C39" s="58"/>
      <c r="D39" s="394">
        <f t="shared" ref="D39:BO39" si="14">SUM(D40:D45)</f>
        <v>0</v>
      </c>
      <c r="E39" s="394">
        <f t="shared" si="14"/>
        <v>0</v>
      </c>
      <c r="F39" s="394">
        <f t="shared" si="14"/>
        <v>0</v>
      </c>
      <c r="G39" s="394">
        <f t="shared" si="14"/>
        <v>0</v>
      </c>
      <c r="H39" s="394">
        <f t="shared" si="14"/>
        <v>0</v>
      </c>
      <c r="I39" s="394">
        <f t="shared" si="14"/>
        <v>0</v>
      </c>
      <c r="J39" s="394">
        <f t="shared" si="14"/>
        <v>0</v>
      </c>
      <c r="K39" s="394">
        <f t="shared" si="14"/>
        <v>0</v>
      </c>
      <c r="L39" s="394">
        <f t="shared" si="14"/>
        <v>0</v>
      </c>
      <c r="M39" s="394">
        <f t="shared" si="14"/>
        <v>0</v>
      </c>
      <c r="N39" s="394">
        <f t="shared" si="14"/>
        <v>0</v>
      </c>
      <c r="O39" s="394">
        <f t="shared" si="14"/>
        <v>0</v>
      </c>
      <c r="P39" s="394">
        <f t="shared" si="14"/>
        <v>0</v>
      </c>
      <c r="Q39" s="394">
        <f t="shared" si="14"/>
        <v>0</v>
      </c>
      <c r="R39" s="394">
        <f t="shared" si="14"/>
        <v>0</v>
      </c>
      <c r="S39" s="394">
        <f t="shared" si="14"/>
        <v>0</v>
      </c>
      <c r="T39" s="394">
        <f t="shared" si="14"/>
        <v>0</v>
      </c>
      <c r="U39" s="394">
        <f t="shared" si="14"/>
        <v>0</v>
      </c>
      <c r="V39" s="394">
        <f t="shared" si="14"/>
        <v>0</v>
      </c>
      <c r="W39" s="394">
        <f t="shared" si="14"/>
        <v>0</v>
      </c>
      <c r="X39" s="394">
        <f t="shared" si="14"/>
        <v>0</v>
      </c>
      <c r="Y39" s="394">
        <f t="shared" si="14"/>
        <v>0</v>
      </c>
      <c r="Z39" s="394">
        <f t="shared" si="14"/>
        <v>0</v>
      </c>
      <c r="AA39" s="394">
        <f t="shared" si="14"/>
        <v>0</v>
      </c>
      <c r="AB39" s="394">
        <f t="shared" si="14"/>
        <v>0</v>
      </c>
      <c r="AC39" s="394">
        <f t="shared" si="14"/>
        <v>0</v>
      </c>
      <c r="AD39" s="394">
        <f t="shared" si="14"/>
        <v>0</v>
      </c>
      <c r="AE39" s="394">
        <f t="shared" si="14"/>
        <v>0</v>
      </c>
      <c r="AF39" s="394">
        <f t="shared" si="14"/>
        <v>0</v>
      </c>
      <c r="AG39" s="394">
        <f t="shared" si="14"/>
        <v>0</v>
      </c>
      <c r="AH39" s="394">
        <f t="shared" si="14"/>
        <v>1273.4937362036569</v>
      </c>
      <c r="AI39" s="394">
        <f t="shared" si="14"/>
        <v>1362.9195440000001</v>
      </c>
      <c r="AJ39" s="394">
        <f t="shared" si="14"/>
        <v>1751.1143538461538</v>
      </c>
      <c r="AK39" s="394">
        <f t="shared" si="14"/>
        <v>2657.6854694999993</v>
      </c>
      <c r="AL39" s="394">
        <f t="shared" si="14"/>
        <v>3817.5333942499997</v>
      </c>
      <c r="AM39" s="394">
        <f t="shared" si="14"/>
        <v>4605.0374345</v>
      </c>
      <c r="AN39" s="394">
        <f t="shared" si="14"/>
        <v>5249.22940225</v>
      </c>
      <c r="AO39" s="394">
        <f t="shared" si="14"/>
        <v>5925.880287285715</v>
      </c>
      <c r="AP39" s="394">
        <f t="shared" si="14"/>
        <v>6219.4244389333326</v>
      </c>
      <c r="AQ39" s="558">
        <f t="shared" si="14"/>
        <v>5993.7093669999995</v>
      </c>
      <c r="AR39" s="394">
        <f t="shared" si="14"/>
        <v>5381.6140466666675</v>
      </c>
      <c r="AS39" s="394">
        <f t="shared" si="14"/>
        <v>5152.8057166666667</v>
      </c>
      <c r="AT39" s="394">
        <f t="shared" si="14"/>
        <v>6029.1884084879675</v>
      </c>
      <c r="AU39" s="394">
        <f t="shared" si="14"/>
        <v>7954.5646282840453</v>
      </c>
      <c r="AV39" s="394">
        <f t="shared" si="14"/>
        <v>10261.900401572635</v>
      </c>
      <c r="AW39" s="394">
        <f t="shared" si="14"/>
        <v>11080.553460896766</v>
      </c>
      <c r="AX39" s="394">
        <f t="shared" si="14"/>
        <v>11418.910251571619</v>
      </c>
      <c r="AY39" s="394">
        <f t="shared" si="14"/>
        <v>11967.287325429546</v>
      </c>
      <c r="AZ39" s="394">
        <f t="shared" si="14"/>
        <v>10097.751701478743</v>
      </c>
      <c r="BA39" s="394">
        <f t="shared" si="14"/>
        <v>8016.9571044046406</v>
      </c>
      <c r="BB39" s="394">
        <f t="shared" si="14"/>
        <v>7952.0924617688634</v>
      </c>
      <c r="BC39" s="394">
        <f t="shared" si="14"/>
        <v>8089.0907794553859</v>
      </c>
      <c r="BD39" s="394">
        <f t="shared" si="14"/>
        <v>8613.6913319734631</v>
      </c>
      <c r="BE39" s="394">
        <f t="shared" si="14"/>
        <v>9229.7977512705475</v>
      </c>
      <c r="BF39" s="394">
        <f t="shared" si="14"/>
        <v>9827.2626539668727</v>
      </c>
      <c r="BG39" s="394">
        <f t="shared" si="14"/>
        <v>8801.9901768454038</v>
      </c>
      <c r="BH39" s="394">
        <f t="shared" si="14"/>
        <v>6750.9129999999996</v>
      </c>
      <c r="BI39" s="394">
        <f t="shared" si="14"/>
        <v>6623.9960046050001</v>
      </c>
      <c r="BJ39" s="394">
        <f t="shared" si="14"/>
        <v>6788.7708489099996</v>
      </c>
      <c r="BK39" s="394">
        <f t="shared" si="14"/>
        <v>7290.4738887753138</v>
      </c>
      <c r="BL39" s="394">
        <f t="shared" si="14"/>
        <v>7229.0433295422663</v>
      </c>
      <c r="BM39" s="394">
        <f t="shared" si="14"/>
        <v>7496.6114745917403</v>
      </c>
      <c r="BN39" s="394">
        <f t="shared" si="14"/>
        <v>0</v>
      </c>
      <c r="BO39" s="394">
        <f t="shared" si="14"/>
        <v>0</v>
      </c>
      <c r="BP39" s="394">
        <f t="shared" ref="BP39:CG39" si="15">SUM(BP40:BP45)</f>
        <v>0</v>
      </c>
      <c r="BQ39" s="394">
        <f t="shared" si="15"/>
        <v>0</v>
      </c>
      <c r="BR39" s="394">
        <f t="shared" si="15"/>
        <v>0</v>
      </c>
      <c r="BS39" s="394">
        <f t="shared" si="15"/>
        <v>0</v>
      </c>
      <c r="BT39" s="394">
        <f t="shared" si="15"/>
        <v>0</v>
      </c>
      <c r="BU39" s="394">
        <f t="shared" si="15"/>
        <v>0</v>
      </c>
      <c r="BV39" s="394">
        <f t="shared" si="15"/>
        <v>0</v>
      </c>
      <c r="BW39" s="394">
        <f t="shared" si="15"/>
        <v>0</v>
      </c>
      <c r="BX39" s="395">
        <f t="shared" si="15"/>
        <v>0</v>
      </c>
      <c r="BY39" s="395">
        <f t="shared" si="15"/>
        <v>0</v>
      </c>
      <c r="BZ39" s="395">
        <f t="shared" si="15"/>
        <v>0</v>
      </c>
      <c r="CA39" s="395">
        <f t="shared" si="15"/>
        <v>0</v>
      </c>
      <c r="CB39" s="395">
        <f t="shared" si="15"/>
        <v>0</v>
      </c>
      <c r="CC39" s="395">
        <f t="shared" si="15"/>
        <v>0</v>
      </c>
      <c r="CD39" s="395">
        <f t="shared" si="15"/>
        <v>0</v>
      </c>
      <c r="CE39" s="395">
        <f t="shared" si="15"/>
        <v>0</v>
      </c>
      <c r="CF39" s="395">
        <f t="shared" si="15"/>
        <v>0</v>
      </c>
      <c r="CG39" s="396">
        <f t="shared" si="15"/>
        <v>0</v>
      </c>
    </row>
    <row r="40" spans="1:85" s="36" customFormat="1" x14ac:dyDescent="0.35">
      <c r="B40" s="200" t="s">
        <v>923</v>
      </c>
      <c r="C40" s="56"/>
      <c r="D40" s="394">
        <f t="shared" ref="D40:AG40" si="16">D23-D30</f>
        <v>0</v>
      </c>
      <c r="E40" s="394">
        <f t="shared" si="16"/>
        <v>0</v>
      </c>
      <c r="F40" s="394">
        <f t="shared" si="16"/>
        <v>0</v>
      </c>
      <c r="G40" s="394">
        <f t="shared" si="16"/>
        <v>0</v>
      </c>
      <c r="H40" s="394">
        <f t="shared" si="16"/>
        <v>0</v>
      </c>
      <c r="I40" s="394">
        <f t="shared" si="16"/>
        <v>0</v>
      </c>
      <c r="J40" s="394">
        <f t="shared" si="16"/>
        <v>0</v>
      </c>
      <c r="K40" s="394">
        <f t="shared" si="16"/>
        <v>0</v>
      </c>
      <c r="L40" s="394">
        <f t="shared" si="16"/>
        <v>0</v>
      </c>
      <c r="M40" s="394">
        <f t="shared" si="16"/>
        <v>0</v>
      </c>
      <c r="N40" s="394">
        <f t="shared" si="16"/>
        <v>0</v>
      </c>
      <c r="O40" s="394">
        <f t="shared" si="16"/>
        <v>0</v>
      </c>
      <c r="P40" s="394">
        <f t="shared" si="16"/>
        <v>0</v>
      </c>
      <c r="Q40" s="394">
        <f t="shared" si="16"/>
        <v>0</v>
      </c>
      <c r="R40" s="394">
        <f t="shared" si="16"/>
        <v>0</v>
      </c>
      <c r="S40" s="394">
        <f t="shared" si="16"/>
        <v>0</v>
      </c>
      <c r="T40" s="394">
        <f t="shared" si="16"/>
        <v>0</v>
      </c>
      <c r="U40" s="394">
        <f t="shared" si="16"/>
        <v>0</v>
      </c>
      <c r="V40" s="394">
        <f t="shared" si="16"/>
        <v>0</v>
      </c>
      <c r="W40" s="394">
        <f t="shared" si="16"/>
        <v>0</v>
      </c>
      <c r="X40" s="394">
        <f t="shared" si="16"/>
        <v>0</v>
      </c>
      <c r="Y40" s="394">
        <f t="shared" si="16"/>
        <v>0</v>
      </c>
      <c r="Z40" s="394">
        <f t="shared" si="16"/>
        <v>0</v>
      </c>
      <c r="AA40" s="394">
        <f t="shared" si="16"/>
        <v>0</v>
      </c>
      <c r="AB40" s="394">
        <f t="shared" si="16"/>
        <v>0</v>
      </c>
      <c r="AC40" s="394">
        <f t="shared" si="16"/>
        <v>0</v>
      </c>
      <c r="AD40" s="394">
        <f t="shared" si="16"/>
        <v>0</v>
      </c>
      <c r="AE40" s="394">
        <f t="shared" si="16"/>
        <v>0</v>
      </c>
      <c r="AF40" s="394">
        <f t="shared" si="16"/>
        <v>0</v>
      </c>
      <c r="AG40" s="394">
        <f t="shared" si="16"/>
        <v>0</v>
      </c>
      <c r="AH40" s="394">
        <f>AH23-AH30</f>
        <v>421.52873383365204</v>
      </c>
      <c r="AI40" s="394">
        <f t="shared" ref="AI40:BM40" si="17">AI23-AI30</f>
        <v>428.076753</v>
      </c>
      <c r="AJ40" s="394">
        <f t="shared" si="17"/>
        <v>660.61226599999998</v>
      </c>
      <c r="AK40" s="394">
        <f t="shared" si="17"/>
        <v>1264.965091</v>
      </c>
      <c r="AL40" s="394">
        <f t="shared" si="17"/>
        <v>2209.4104600000001</v>
      </c>
      <c r="AM40" s="394">
        <f t="shared" si="17"/>
        <v>2825.5711942500002</v>
      </c>
      <c r="AN40" s="394">
        <f t="shared" si="17"/>
        <v>3220.5594852500003</v>
      </c>
      <c r="AO40" s="394">
        <f t="shared" si="17"/>
        <v>3645.8768322857145</v>
      </c>
      <c r="AP40" s="394">
        <f t="shared" si="17"/>
        <v>3761.7295313333334</v>
      </c>
      <c r="AQ40" s="558">
        <f t="shared" si="17"/>
        <v>3448.8278886666667</v>
      </c>
      <c r="AR40" s="394">
        <f t="shared" si="17"/>
        <v>2611.4259440000001</v>
      </c>
      <c r="AS40" s="394">
        <f t="shared" si="17"/>
        <v>2276.3142769999999</v>
      </c>
      <c r="AT40" s="394">
        <f t="shared" si="17"/>
        <v>2563.941902</v>
      </c>
      <c r="AU40" s="394">
        <f t="shared" si="17"/>
        <v>3636.3055476666668</v>
      </c>
      <c r="AV40" s="394">
        <f t="shared" si="17"/>
        <v>4663.306947</v>
      </c>
      <c r="AW40" s="394">
        <f t="shared" si="17"/>
        <v>4967.275426666667</v>
      </c>
      <c r="AX40" s="394">
        <f t="shared" si="17"/>
        <v>4363</v>
      </c>
      <c r="AY40" s="394">
        <f t="shared" si="17"/>
        <v>4163</v>
      </c>
      <c r="AZ40" s="394">
        <f t="shared" si="17"/>
        <v>2083.2845198265732</v>
      </c>
      <c r="BA40" s="394">
        <f t="shared" si="17"/>
        <v>0</v>
      </c>
      <c r="BB40" s="394">
        <f t="shared" si="17"/>
        <v>0</v>
      </c>
      <c r="BC40" s="394">
        <f t="shared" si="17"/>
        <v>0</v>
      </c>
      <c r="BD40" s="394">
        <f t="shared" si="17"/>
        <v>0</v>
      </c>
      <c r="BE40" s="394">
        <f t="shared" si="17"/>
        <v>0</v>
      </c>
      <c r="BF40" s="394">
        <f t="shared" si="17"/>
        <v>0</v>
      </c>
      <c r="BG40" s="394">
        <f t="shared" si="17"/>
        <v>0</v>
      </c>
      <c r="BH40" s="394">
        <f t="shared" si="17"/>
        <v>0</v>
      </c>
      <c r="BI40" s="394">
        <f t="shared" si="17"/>
        <v>0</v>
      </c>
      <c r="BJ40" s="394">
        <f t="shared" si="17"/>
        <v>0</v>
      </c>
      <c r="BK40" s="394">
        <f t="shared" si="17"/>
        <v>0</v>
      </c>
      <c r="BL40" s="394">
        <f t="shared" si="17"/>
        <v>0</v>
      </c>
      <c r="BM40" s="394">
        <f t="shared" si="17"/>
        <v>0</v>
      </c>
      <c r="BN40" s="394"/>
      <c r="BO40" s="394"/>
      <c r="BP40" s="394"/>
      <c r="BQ40" s="394"/>
      <c r="BR40" s="394"/>
      <c r="BS40" s="394"/>
      <c r="BT40" s="394"/>
      <c r="BU40" s="394"/>
      <c r="BV40" s="394"/>
      <c r="BW40" s="394"/>
      <c r="BX40" s="395"/>
      <c r="BY40" s="395"/>
      <c r="BZ40" s="395"/>
      <c r="CA40" s="395"/>
      <c r="CB40" s="395"/>
      <c r="CC40" s="395"/>
      <c r="CD40" s="395"/>
      <c r="CE40" s="395"/>
      <c r="CF40" s="395"/>
      <c r="CG40" s="396"/>
    </row>
    <row r="41" spans="1:85" s="36" customFormat="1" x14ac:dyDescent="0.35">
      <c r="B41" s="200" t="s">
        <v>924</v>
      </c>
      <c r="C41" s="56"/>
      <c r="D41" s="394">
        <f t="shared" ref="D41:AG42" si="18">D24-D31-D37</f>
        <v>0</v>
      </c>
      <c r="E41" s="394">
        <f t="shared" si="18"/>
        <v>0</v>
      </c>
      <c r="F41" s="394">
        <f t="shared" si="18"/>
        <v>0</v>
      </c>
      <c r="G41" s="394">
        <f t="shared" si="18"/>
        <v>0</v>
      </c>
      <c r="H41" s="394">
        <f t="shared" si="18"/>
        <v>0</v>
      </c>
      <c r="I41" s="394">
        <f t="shared" si="18"/>
        <v>0</v>
      </c>
      <c r="J41" s="394">
        <f t="shared" si="18"/>
        <v>0</v>
      </c>
      <c r="K41" s="394">
        <f t="shared" si="18"/>
        <v>0</v>
      </c>
      <c r="L41" s="394">
        <f t="shared" si="18"/>
        <v>0</v>
      </c>
      <c r="M41" s="394">
        <f t="shared" si="18"/>
        <v>0</v>
      </c>
      <c r="N41" s="394">
        <f t="shared" si="18"/>
        <v>0</v>
      </c>
      <c r="O41" s="394">
        <f t="shared" si="18"/>
        <v>0</v>
      </c>
      <c r="P41" s="394">
        <f t="shared" si="18"/>
        <v>0</v>
      </c>
      <c r="Q41" s="394">
        <f t="shared" si="18"/>
        <v>0</v>
      </c>
      <c r="R41" s="394">
        <f t="shared" si="18"/>
        <v>0</v>
      </c>
      <c r="S41" s="394">
        <f t="shared" si="18"/>
        <v>0</v>
      </c>
      <c r="T41" s="394">
        <f t="shared" si="18"/>
        <v>0</v>
      </c>
      <c r="U41" s="394">
        <f t="shared" si="18"/>
        <v>0</v>
      </c>
      <c r="V41" s="394">
        <f t="shared" si="18"/>
        <v>0</v>
      </c>
      <c r="W41" s="394">
        <f t="shared" si="18"/>
        <v>0</v>
      </c>
      <c r="X41" s="394">
        <f t="shared" si="18"/>
        <v>0</v>
      </c>
      <c r="Y41" s="394">
        <f t="shared" si="18"/>
        <v>0</v>
      </c>
      <c r="Z41" s="394">
        <f t="shared" si="18"/>
        <v>0</v>
      </c>
      <c r="AA41" s="394">
        <f t="shared" si="18"/>
        <v>0</v>
      </c>
      <c r="AB41" s="394">
        <f t="shared" si="18"/>
        <v>0</v>
      </c>
      <c r="AC41" s="394">
        <f t="shared" si="18"/>
        <v>0</v>
      </c>
      <c r="AD41" s="394">
        <f t="shared" si="18"/>
        <v>0</v>
      </c>
      <c r="AE41" s="394">
        <f t="shared" si="18"/>
        <v>0</v>
      </c>
      <c r="AF41" s="394">
        <f t="shared" si="18"/>
        <v>0</v>
      </c>
      <c r="AG41" s="394">
        <f t="shared" si="18"/>
        <v>0</v>
      </c>
      <c r="AH41" s="394">
        <f>AH24-AH31-AH37</f>
        <v>558.19701834134617</v>
      </c>
      <c r="AI41" s="394">
        <f t="shared" ref="AI41:BM42" si="19">AI24-AI31-AI37</f>
        <v>612.96139080485864</v>
      </c>
      <c r="AJ41" s="394">
        <f t="shared" si="19"/>
        <v>710.32522475643782</v>
      </c>
      <c r="AK41" s="394">
        <f t="shared" si="19"/>
        <v>902.85950535117468</v>
      </c>
      <c r="AL41" s="394">
        <f t="shared" si="19"/>
        <v>904.9506756389485</v>
      </c>
      <c r="AM41" s="394">
        <f t="shared" si="19"/>
        <v>897.80233662052933</v>
      </c>
      <c r="AN41" s="394">
        <f t="shared" si="19"/>
        <v>1024.605697097172</v>
      </c>
      <c r="AO41" s="394">
        <f t="shared" si="19"/>
        <v>1089.3438834376507</v>
      </c>
      <c r="AP41" s="394">
        <f t="shared" si="19"/>
        <v>1055.7391735762633</v>
      </c>
      <c r="AQ41" s="558">
        <f t="shared" si="19"/>
        <v>1031.3259005060122</v>
      </c>
      <c r="AR41" s="394">
        <f t="shared" si="19"/>
        <v>1138.1505813332519</v>
      </c>
      <c r="AS41" s="394">
        <f t="shared" si="19"/>
        <v>1151.5800327702086</v>
      </c>
      <c r="AT41" s="394">
        <f t="shared" si="19"/>
        <v>1264.9928467443524</v>
      </c>
      <c r="AU41" s="394">
        <f t="shared" si="19"/>
        <v>1439.8939693975572</v>
      </c>
      <c r="AV41" s="394">
        <f t="shared" si="19"/>
        <v>2139.8142028615439</v>
      </c>
      <c r="AW41" s="394">
        <f t="shared" si="19"/>
        <v>2201.1896462719415</v>
      </c>
      <c r="AX41" s="394">
        <f t="shared" si="19"/>
        <v>2222.1157435008295</v>
      </c>
      <c r="AY41" s="394">
        <f t="shared" si="19"/>
        <v>2341.0075259373625</v>
      </c>
      <c r="AZ41" s="394">
        <f t="shared" si="19"/>
        <v>2342.7761689015279</v>
      </c>
      <c r="BA41" s="394">
        <f t="shared" si="19"/>
        <v>2421.4223544032684</v>
      </c>
      <c r="BB41" s="394">
        <f t="shared" si="19"/>
        <v>2384.0520537199159</v>
      </c>
      <c r="BC41" s="394">
        <f t="shared" si="19"/>
        <v>2613.2515559295671</v>
      </c>
      <c r="BD41" s="394">
        <f t="shared" si="19"/>
        <v>2954.0410477653381</v>
      </c>
      <c r="BE41" s="394">
        <f t="shared" si="19"/>
        <v>3359.0701222524431</v>
      </c>
      <c r="BF41" s="394">
        <f t="shared" si="19"/>
        <v>3797.17622488797</v>
      </c>
      <c r="BG41" s="394">
        <f t="shared" si="19"/>
        <v>2231.5586719846729</v>
      </c>
      <c r="BH41" s="394">
        <f t="shared" si="19"/>
        <v>128.69800000000001</v>
      </c>
      <c r="BI41" s="394">
        <f t="shared" si="19"/>
        <v>82.284999999999997</v>
      </c>
      <c r="BJ41" s="394">
        <f t="shared" si="19"/>
        <v>86.180999999999997</v>
      </c>
      <c r="BK41" s="394">
        <f t="shared" si="19"/>
        <v>88.078000000000003</v>
      </c>
      <c r="BL41" s="394">
        <f t="shared" si="19"/>
        <v>90.198999999999998</v>
      </c>
      <c r="BM41" s="394">
        <f t="shared" si="19"/>
        <v>96.241</v>
      </c>
      <c r="BN41" s="394"/>
      <c r="BO41" s="394"/>
      <c r="BP41" s="394"/>
      <c r="BQ41" s="394"/>
      <c r="BR41" s="394"/>
      <c r="BS41" s="394"/>
      <c r="BT41" s="394"/>
      <c r="BU41" s="394"/>
      <c r="BV41" s="394"/>
      <c r="BW41" s="394"/>
      <c r="BX41" s="395"/>
      <c r="BY41" s="395"/>
      <c r="BZ41" s="395"/>
      <c r="CA41" s="395"/>
      <c r="CB41" s="395"/>
      <c r="CC41" s="395"/>
      <c r="CD41" s="395"/>
      <c r="CE41" s="395"/>
      <c r="CF41" s="395"/>
      <c r="CG41" s="396"/>
    </row>
    <row r="42" spans="1:85" s="36" customFormat="1" x14ac:dyDescent="0.35">
      <c r="B42" s="200" t="s">
        <v>820</v>
      </c>
      <c r="C42" s="56"/>
      <c r="D42" s="394">
        <f t="shared" si="18"/>
        <v>0</v>
      </c>
      <c r="E42" s="394">
        <f t="shared" si="18"/>
        <v>0</v>
      </c>
      <c r="F42" s="394">
        <f t="shared" si="18"/>
        <v>0</v>
      </c>
      <c r="G42" s="394">
        <f t="shared" si="18"/>
        <v>0</v>
      </c>
      <c r="H42" s="394">
        <f t="shared" si="18"/>
        <v>0</v>
      </c>
      <c r="I42" s="394">
        <f t="shared" si="18"/>
        <v>0</v>
      </c>
      <c r="J42" s="394">
        <f t="shared" si="18"/>
        <v>0</v>
      </c>
      <c r="K42" s="394">
        <f t="shared" si="18"/>
        <v>0</v>
      </c>
      <c r="L42" s="394">
        <f t="shared" si="18"/>
        <v>0</v>
      </c>
      <c r="M42" s="394">
        <f t="shared" si="18"/>
        <v>0</v>
      </c>
      <c r="N42" s="394">
        <f t="shared" si="18"/>
        <v>0</v>
      </c>
      <c r="O42" s="394">
        <f t="shared" si="18"/>
        <v>0</v>
      </c>
      <c r="P42" s="394">
        <f t="shared" si="18"/>
        <v>0</v>
      </c>
      <c r="Q42" s="394">
        <f t="shared" si="18"/>
        <v>0</v>
      </c>
      <c r="R42" s="394">
        <f t="shared" si="18"/>
        <v>0</v>
      </c>
      <c r="S42" s="394">
        <f t="shared" si="18"/>
        <v>0</v>
      </c>
      <c r="T42" s="394">
        <f t="shared" si="18"/>
        <v>0</v>
      </c>
      <c r="U42" s="394">
        <f t="shared" si="18"/>
        <v>0</v>
      </c>
      <c r="V42" s="394">
        <f t="shared" si="18"/>
        <v>0</v>
      </c>
      <c r="W42" s="394">
        <f t="shared" si="18"/>
        <v>0</v>
      </c>
      <c r="X42" s="394">
        <f t="shared" si="18"/>
        <v>0</v>
      </c>
      <c r="Y42" s="394">
        <f t="shared" si="18"/>
        <v>0</v>
      </c>
      <c r="Z42" s="394">
        <f t="shared" si="18"/>
        <v>0</v>
      </c>
      <c r="AA42" s="394">
        <f t="shared" si="18"/>
        <v>0</v>
      </c>
      <c r="AB42" s="394">
        <f t="shared" si="18"/>
        <v>0</v>
      </c>
      <c r="AC42" s="394">
        <f t="shared" si="18"/>
        <v>0</v>
      </c>
      <c r="AD42" s="394">
        <f t="shared" si="18"/>
        <v>0</v>
      </c>
      <c r="AE42" s="394">
        <f t="shared" si="18"/>
        <v>0</v>
      </c>
      <c r="AF42" s="394">
        <f t="shared" si="18"/>
        <v>0</v>
      </c>
      <c r="AG42" s="394">
        <f t="shared" si="18"/>
        <v>0</v>
      </c>
      <c r="AH42" s="394">
        <f>AH25-AH32-AH38</f>
        <v>93.806505964285719</v>
      </c>
      <c r="AI42" s="394">
        <f t="shared" si="19"/>
        <v>104.0453861951414</v>
      </c>
      <c r="AJ42" s="394">
        <f t="shared" si="19"/>
        <v>120.80808955125451</v>
      </c>
      <c r="AK42" s="394">
        <f t="shared" si="19"/>
        <v>138.44444914882521</v>
      </c>
      <c r="AL42" s="394">
        <f t="shared" si="19"/>
        <v>181.78647286105146</v>
      </c>
      <c r="AM42" s="394">
        <f t="shared" si="19"/>
        <v>199.52941462947058</v>
      </c>
      <c r="AN42" s="394">
        <f t="shared" si="19"/>
        <v>215.83257240282799</v>
      </c>
      <c r="AO42" s="394">
        <f t="shared" si="19"/>
        <v>243.32679613377786</v>
      </c>
      <c r="AP42" s="394">
        <f t="shared" si="19"/>
        <v>286.83780135706996</v>
      </c>
      <c r="AQ42" s="558">
        <f t="shared" si="19"/>
        <v>282.671405493988</v>
      </c>
      <c r="AR42" s="394">
        <f t="shared" si="19"/>
        <v>375.87427133341498</v>
      </c>
      <c r="AS42" s="394">
        <f t="shared" si="19"/>
        <v>430.11184789645802</v>
      </c>
      <c r="AT42" s="394">
        <f t="shared" si="19"/>
        <v>595.96645641028135</v>
      </c>
      <c r="AU42" s="394">
        <f t="shared" si="19"/>
        <v>677.0004700414238</v>
      </c>
      <c r="AV42" s="394">
        <f t="shared" si="19"/>
        <v>1053.0353483777578</v>
      </c>
      <c r="AW42" s="394">
        <f t="shared" si="19"/>
        <v>1376.1966682914904</v>
      </c>
      <c r="AX42" s="394">
        <f t="shared" si="19"/>
        <v>1739.0475080707897</v>
      </c>
      <c r="AY42" s="394">
        <f t="shared" si="19"/>
        <v>2080.1777994921849</v>
      </c>
      <c r="AZ42" s="394">
        <f t="shared" si="19"/>
        <v>2194.9350127506436</v>
      </c>
      <c r="BA42" s="394">
        <f t="shared" si="19"/>
        <v>2314.1157500013701</v>
      </c>
      <c r="BB42" s="394">
        <f t="shared" si="19"/>
        <v>2517.2344080489484</v>
      </c>
      <c r="BC42" s="394">
        <f t="shared" si="19"/>
        <v>2653.7102235258189</v>
      </c>
      <c r="BD42" s="394">
        <f t="shared" si="19"/>
        <v>2884.514284208125</v>
      </c>
      <c r="BE42" s="394">
        <f t="shared" si="19"/>
        <v>3145.1065096059328</v>
      </c>
      <c r="BF42" s="394">
        <f t="shared" si="19"/>
        <v>3398.2107181263036</v>
      </c>
      <c r="BG42" s="394">
        <f t="shared" si="19"/>
        <v>3635.1572524408011</v>
      </c>
      <c r="BH42" s="394">
        <f t="shared" si="19"/>
        <v>3834.7987110764971</v>
      </c>
      <c r="BI42" s="394">
        <f>BI25-BI32-BI38</f>
        <v>4059.7725364124926</v>
      </c>
      <c r="BJ42" s="394">
        <f>BJ25-BJ32-BJ38</f>
        <v>4238.0748212922626</v>
      </c>
      <c r="BK42" s="394">
        <f>BK25-BK32-BK38</f>
        <v>4575.3384345259483</v>
      </c>
      <c r="BL42" s="394">
        <f>BL25-BL32-BL38</f>
        <v>4637.914893298157</v>
      </c>
      <c r="BM42" s="394">
        <f>BM25-BM32-BM38</f>
        <v>4833.5829787550338</v>
      </c>
      <c r="BN42" s="394">
        <f>BN32</f>
        <v>0</v>
      </c>
      <c r="BO42" s="394">
        <f t="shared" ref="BO42:CG45" si="20">BO32</f>
        <v>0</v>
      </c>
      <c r="BP42" s="394">
        <f t="shared" si="20"/>
        <v>0</v>
      </c>
      <c r="BQ42" s="394">
        <f t="shared" si="20"/>
        <v>0</v>
      </c>
      <c r="BR42" s="394">
        <f t="shared" si="20"/>
        <v>0</v>
      </c>
      <c r="BS42" s="394">
        <f t="shared" si="20"/>
        <v>0</v>
      </c>
      <c r="BT42" s="394">
        <f t="shared" si="20"/>
        <v>0</v>
      </c>
      <c r="BU42" s="394">
        <f t="shared" si="20"/>
        <v>0</v>
      </c>
      <c r="BV42" s="394">
        <f t="shared" si="20"/>
        <v>0</v>
      </c>
      <c r="BW42" s="394">
        <f t="shared" si="20"/>
        <v>0</v>
      </c>
      <c r="BX42" s="395">
        <f t="shared" si="20"/>
        <v>0</v>
      </c>
      <c r="BY42" s="395">
        <f t="shared" si="20"/>
        <v>0</v>
      </c>
      <c r="BZ42" s="395">
        <f t="shared" si="20"/>
        <v>0</v>
      </c>
      <c r="CA42" s="395">
        <f t="shared" si="20"/>
        <v>0</v>
      </c>
      <c r="CB42" s="395">
        <f t="shared" si="20"/>
        <v>0</v>
      </c>
      <c r="CC42" s="395">
        <f t="shared" si="20"/>
        <v>0</v>
      </c>
      <c r="CD42" s="395">
        <f t="shared" si="20"/>
        <v>0</v>
      </c>
      <c r="CE42" s="395">
        <f t="shared" si="20"/>
        <v>0</v>
      </c>
      <c r="CF42" s="395">
        <f t="shared" si="20"/>
        <v>0</v>
      </c>
      <c r="CG42" s="396">
        <f t="shared" si="20"/>
        <v>0</v>
      </c>
    </row>
    <row r="43" spans="1:85" s="36" customFormat="1" x14ac:dyDescent="0.35">
      <c r="B43" s="200" t="s">
        <v>925</v>
      </c>
      <c r="C43" s="56"/>
      <c r="D43" s="394">
        <f t="shared" ref="D43:AG45" si="21">D26-D33</f>
        <v>0</v>
      </c>
      <c r="E43" s="394">
        <f t="shared" si="21"/>
        <v>0</v>
      </c>
      <c r="F43" s="394">
        <f t="shared" si="21"/>
        <v>0</v>
      </c>
      <c r="G43" s="394">
        <f t="shared" si="21"/>
        <v>0</v>
      </c>
      <c r="H43" s="394">
        <f t="shared" si="21"/>
        <v>0</v>
      </c>
      <c r="I43" s="394">
        <f t="shared" si="21"/>
        <v>0</v>
      </c>
      <c r="J43" s="394">
        <f t="shared" si="21"/>
        <v>0</v>
      </c>
      <c r="K43" s="394">
        <f t="shared" si="21"/>
        <v>0</v>
      </c>
      <c r="L43" s="394">
        <f t="shared" si="21"/>
        <v>0</v>
      </c>
      <c r="M43" s="394">
        <f t="shared" si="21"/>
        <v>0</v>
      </c>
      <c r="N43" s="394">
        <f t="shared" si="21"/>
        <v>0</v>
      </c>
      <c r="O43" s="394">
        <f t="shared" si="21"/>
        <v>0</v>
      </c>
      <c r="P43" s="394">
        <f t="shared" si="21"/>
        <v>0</v>
      </c>
      <c r="Q43" s="394">
        <f t="shared" si="21"/>
        <v>0</v>
      </c>
      <c r="R43" s="394">
        <f t="shared" si="21"/>
        <v>0</v>
      </c>
      <c r="S43" s="394">
        <f t="shared" si="21"/>
        <v>0</v>
      </c>
      <c r="T43" s="394">
        <f t="shared" si="21"/>
        <v>0</v>
      </c>
      <c r="U43" s="394">
        <f t="shared" si="21"/>
        <v>0</v>
      </c>
      <c r="V43" s="394">
        <f t="shared" si="21"/>
        <v>0</v>
      </c>
      <c r="W43" s="394">
        <f t="shared" si="21"/>
        <v>0</v>
      </c>
      <c r="X43" s="394">
        <f t="shared" si="21"/>
        <v>0</v>
      </c>
      <c r="Y43" s="394">
        <f t="shared" si="21"/>
        <v>0</v>
      </c>
      <c r="Z43" s="394">
        <f t="shared" si="21"/>
        <v>0</v>
      </c>
      <c r="AA43" s="394">
        <f t="shared" si="21"/>
        <v>0</v>
      </c>
      <c r="AB43" s="394">
        <f t="shared" si="21"/>
        <v>0</v>
      </c>
      <c r="AC43" s="394">
        <f t="shared" si="21"/>
        <v>0</v>
      </c>
      <c r="AD43" s="394">
        <f t="shared" si="21"/>
        <v>0</v>
      </c>
      <c r="AE43" s="394">
        <f t="shared" si="21"/>
        <v>0</v>
      </c>
      <c r="AF43" s="394">
        <f t="shared" si="21"/>
        <v>0</v>
      </c>
      <c r="AG43" s="394">
        <f t="shared" si="21"/>
        <v>0</v>
      </c>
      <c r="AH43" s="394">
        <f>AH26-AH33</f>
        <v>151.84914468732393</v>
      </c>
      <c r="AI43" s="394">
        <f t="shared" ref="AI43:BM45" si="22">AI26-AI33</f>
        <v>161.396546</v>
      </c>
      <c r="AJ43" s="394">
        <f t="shared" si="22"/>
        <v>189.91550753846153</v>
      </c>
      <c r="AK43" s="394">
        <f t="shared" si="22"/>
        <v>266.61219299999999</v>
      </c>
      <c r="AL43" s="394">
        <f t="shared" si="22"/>
        <v>407.03757974999996</v>
      </c>
      <c r="AM43" s="394">
        <f t="shared" si="22"/>
        <v>537.33116100000007</v>
      </c>
      <c r="AN43" s="394">
        <f t="shared" si="22"/>
        <v>613.02091249999989</v>
      </c>
      <c r="AO43" s="394">
        <f t="shared" si="22"/>
        <v>753.53722142857146</v>
      </c>
      <c r="AP43" s="394">
        <f t="shared" si="22"/>
        <v>863.89682319999997</v>
      </c>
      <c r="AQ43" s="558">
        <f t="shared" si="22"/>
        <v>908.76331000000005</v>
      </c>
      <c r="AR43" s="394">
        <f t="shared" si="22"/>
        <v>975.37345499999992</v>
      </c>
      <c r="AS43" s="394">
        <f t="shared" si="22"/>
        <v>1015.1541500000002</v>
      </c>
      <c r="AT43" s="394">
        <f t="shared" si="22"/>
        <v>1254.7130353333334</v>
      </c>
      <c r="AU43" s="394">
        <f t="shared" si="22"/>
        <v>1621.8660026666669</v>
      </c>
      <c r="AV43" s="394">
        <f t="shared" si="22"/>
        <v>1951.8019856666667</v>
      </c>
      <c r="AW43" s="394">
        <f t="shared" si="22"/>
        <v>2094.2903453333338</v>
      </c>
      <c r="AX43" s="394">
        <f t="shared" si="22"/>
        <v>2485.806</v>
      </c>
      <c r="AY43" s="394">
        <f t="shared" si="22"/>
        <v>2644.2919999999999</v>
      </c>
      <c r="AZ43" s="394">
        <f t="shared" si="22"/>
        <v>2657.2889999999998</v>
      </c>
      <c r="BA43" s="394">
        <f t="shared" si="22"/>
        <v>2485.8690000000001</v>
      </c>
      <c r="BB43" s="394">
        <f t="shared" si="22"/>
        <v>2337.3530000000001</v>
      </c>
      <c r="BC43" s="394">
        <f t="shared" si="22"/>
        <v>2195.8409999999999</v>
      </c>
      <c r="BD43" s="394">
        <f t="shared" si="22"/>
        <v>2168.2460000000001</v>
      </c>
      <c r="BE43" s="394">
        <f t="shared" si="22"/>
        <v>2109.9670000000001</v>
      </c>
      <c r="BF43" s="394">
        <f t="shared" si="22"/>
        <v>2011.06</v>
      </c>
      <c r="BG43" s="394">
        <f t="shared" si="22"/>
        <v>2161.7719999999999</v>
      </c>
      <c r="BH43" s="394">
        <f t="shared" si="22"/>
        <v>2111.873761896592</v>
      </c>
      <c r="BI43" s="394">
        <f t="shared" si="22"/>
        <v>1989.0132596399378</v>
      </c>
      <c r="BJ43" s="394">
        <f t="shared" si="22"/>
        <v>1974.8361660033015</v>
      </c>
      <c r="BK43" s="394">
        <f t="shared" si="22"/>
        <v>2099.6680910627874</v>
      </c>
      <c r="BL43" s="394">
        <f t="shared" si="22"/>
        <v>2052.3124513141979</v>
      </c>
      <c r="BM43" s="394">
        <f t="shared" si="22"/>
        <v>2236.7174954270272</v>
      </c>
      <c r="BN43" s="394">
        <f>BN33</f>
        <v>0</v>
      </c>
      <c r="BO43" s="394">
        <f t="shared" si="20"/>
        <v>0</v>
      </c>
      <c r="BP43" s="394">
        <f t="shared" si="20"/>
        <v>0</v>
      </c>
      <c r="BQ43" s="394">
        <f t="shared" si="20"/>
        <v>0</v>
      </c>
      <c r="BR43" s="394">
        <f t="shared" si="20"/>
        <v>0</v>
      </c>
      <c r="BS43" s="394">
        <f t="shared" si="20"/>
        <v>0</v>
      </c>
      <c r="BT43" s="394">
        <f t="shared" si="20"/>
        <v>0</v>
      </c>
      <c r="BU43" s="394">
        <f t="shared" si="20"/>
        <v>0</v>
      </c>
      <c r="BV43" s="394">
        <f t="shared" si="20"/>
        <v>0</v>
      </c>
      <c r="BW43" s="394">
        <f t="shared" si="20"/>
        <v>0</v>
      </c>
      <c r="BX43" s="395">
        <f t="shared" si="20"/>
        <v>0</v>
      </c>
      <c r="BY43" s="395">
        <f t="shared" si="20"/>
        <v>0</v>
      </c>
      <c r="BZ43" s="395">
        <f t="shared" si="20"/>
        <v>0</v>
      </c>
      <c r="CA43" s="395">
        <f t="shared" si="20"/>
        <v>0</v>
      </c>
      <c r="CB43" s="395">
        <f t="shared" si="20"/>
        <v>0</v>
      </c>
      <c r="CC43" s="395">
        <f t="shared" si="20"/>
        <v>0</v>
      </c>
      <c r="CD43" s="395">
        <f t="shared" si="20"/>
        <v>0</v>
      </c>
      <c r="CE43" s="395">
        <f t="shared" si="20"/>
        <v>0</v>
      </c>
      <c r="CF43" s="395">
        <f t="shared" si="20"/>
        <v>0</v>
      </c>
      <c r="CG43" s="396">
        <f t="shared" si="20"/>
        <v>0</v>
      </c>
    </row>
    <row r="44" spans="1:85" s="36" customFormat="1" x14ac:dyDescent="0.35">
      <c r="B44" s="200" t="s">
        <v>926</v>
      </c>
      <c r="C44" s="56"/>
      <c r="D44" s="394">
        <f t="shared" si="21"/>
        <v>0</v>
      </c>
      <c r="E44" s="394">
        <f t="shared" si="21"/>
        <v>0</v>
      </c>
      <c r="F44" s="394">
        <f t="shared" si="21"/>
        <v>0</v>
      </c>
      <c r="G44" s="394">
        <f t="shared" si="21"/>
        <v>0</v>
      </c>
      <c r="H44" s="394">
        <f t="shared" si="21"/>
        <v>0</v>
      </c>
      <c r="I44" s="394">
        <f t="shared" si="21"/>
        <v>0</v>
      </c>
      <c r="J44" s="394">
        <f t="shared" si="21"/>
        <v>0</v>
      </c>
      <c r="K44" s="394">
        <f t="shared" si="21"/>
        <v>0</v>
      </c>
      <c r="L44" s="394">
        <f t="shared" si="21"/>
        <v>0</v>
      </c>
      <c r="M44" s="394">
        <f t="shared" si="21"/>
        <v>0</v>
      </c>
      <c r="N44" s="394">
        <f t="shared" si="21"/>
        <v>0</v>
      </c>
      <c r="O44" s="394">
        <f t="shared" si="21"/>
        <v>0</v>
      </c>
      <c r="P44" s="394">
        <f t="shared" si="21"/>
        <v>0</v>
      </c>
      <c r="Q44" s="394">
        <f t="shared" si="21"/>
        <v>0</v>
      </c>
      <c r="R44" s="394">
        <f t="shared" si="21"/>
        <v>0</v>
      </c>
      <c r="S44" s="394">
        <f t="shared" si="21"/>
        <v>0</v>
      </c>
      <c r="T44" s="394">
        <f t="shared" si="21"/>
        <v>0</v>
      </c>
      <c r="U44" s="394">
        <f t="shared" si="21"/>
        <v>0</v>
      </c>
      <c r="V44" s="394">
        <f t="shared" si="21"/>
        <v>0</v>
      </c>
      <c r="W44" s="394">
        <f t="shared" si="21"/>
        <v>0</v>
      </c>
      <c r="X44" s="394">
        <f t="shared" si="21"/>
        <v>0</v>
      </c>
      <c r="Y44" s="394">
        <f t="shared" si="21"/>
        <v>0</v>
      </c>
      <c r="Z44" s="394">
        <f t="shared" si="21"/>
        <v>0</v>
      </c>
      <c r="AA44" s="394">
        <f t="shared" si="21"/>
        <v>0</v>
      </c>
      <c r="AB44" s="394">
        <f t="shared" si="21"/>
        <v>0</v>
      </c>
      <c r="AC44" s="394">
        <f t="shared" si="21"/>
        <v>0</v>
      </c>
      <c r="AD44" s="394">
        <f t="shared" si="21"/>
        <v>0</v>
      </c>
      <c r="AE44" s="394">
        <f t="shared" si="21"/>
        <v>0</v>
      </c>
      <c r="AF44" s="394">
        <f t="shared" si="21"/>
        <v>0</v>
      </c>
      <c r="AG44" s="394">
        <f t="shared" si="21"/>
        <v>0</v>
      </c>
      <c r="AH44" s="394">
        <f>AH27-AH34</f>
        <v>28.682352590163934</v>
      </c>
      <c r="AI44" s="394">
        <f t="shared" si="22"/>
        <v>31.458064131147541</v>
      </c>
      <c r="AJ44" s="394">
        <f t="shared" si="22"/>
        <v>37.967785413333331</v>
      </c>
      <c r="AK44" s="394">
        <f t="shared" si="22"/>
        <v>42.738568057044823</v>
      </c>
      <c r="AL44" s="394">
        <f t="shared" si="22"/>
        <v>55.359052111111112</v>
      </c>
      <c r="AM44" s="394">
        <f t="shared" si="22"/>
        <v>64.756767801242233</v>
      </c>
      <c r="AN44" s="394">
        <f t="shared" si="22"/>
        <v>74.576876948717953</v>
      </c>
      <c r="AO44" s="394">
        <f t="shared" si="22"/>
        <v>90.199773981566821</v>
      </c>
      <c r="AP44" s="394">
        <f t="shared" si="22"/>
        <v>115.59811921111111</v>
      </c>
      <c r="AQ44" s="558">
        <f t="shared" si="22"/>
        <v>126.28601989204546</v>
      </c>
      <c r="AR44" s="394">
        <f t="shared" si="22"/>
        <v>154.39197187311177</v>
      </c>
      <c r="AS44" s="394">
        <f t="shared" si="22"/>
        <v>153.80497495</v>
      </c>
      <c r="AT44" s="394">
        <f t="shared" si="22"/>
        <v>128.6083448189859</v>
      </c>
      <c r="AU44" s="394">
        <f t="shared" si="22"/>
        <v>223.23782629666314</v>
      </c>
      <c r="AV44" s="394">
        <f t="shared" si="22"/>
        <v>200.86834234174069</v>
      </c>
      <c r="AW44" s="394">
        <f t="shared" si="22"/>
        <v>192.80843317810428</v>
      </c>
      <c r="AX44" s="394">
        <f t="shared" si="22"/>
        <v>239.041</v>
      </c>
      <c r="AY44" s="394">
        <f t="shared" si="22"/>
        <v>311.50299999999999</v>
      </c>
      <c r="AZ44" s="394">
        <f t="shared" si="22"/>
        <v>441.04899999999998</v>
      </c>
      <c r="BA44" s="394">
        <f t="shared" si="22"/>
        <v>460.20699999999999</v>
      </c>
      <c r="BB44" s="394">
        <f t="shared" si="22"/>
        <v>403.69499999999999</v>
      </c>
      <c r="BC44" s="394">
        <f t="shared" si="22"/>
        <v>396.09899999999999</v>
      </c>
      <c r="BD44" s="394">
        <f t="shared" si="22"/>
        <v>384.78499999999997</v>
      </c>
      <c r="BE44" s="394">
        <f t="shared" si="22"/>
        <v>372.33699999999999</v>
      </c>
      <c r="BF44" s="394">
        <f t="shared" si="22"/>
        <v>359.63499999999999</v>
      </c>
      <c r="BG44" s="394">
        <f t="shared" si="22"/>
        <v>382.24400000000003</v>
      </c>
      <c r="BH44" s="394">
        <f t="shared" si="22"/>
        <v>374.59165266825556</v>
      </c>
      <c r="BI44" s="394">
        <f t="shared" si="22"/>
        <v>294.59889726305926</v>
      </c>
      <c r="BJ44" s="394">
        <f t="shared" si="22"/>
        <v>291.2232684141797</v>
      </c>
      <c r="BK44" s="394">
        <f t="shared" si="22"/>
        <v>345.46664666673598</v>
      </c>
      <c r="BL44" s="394">
        <f t="shared" si="22"/>
        <v>267</v>
      </c>
      <c r="BM44" s="394">
        <f t="shared" si="22"/>
        <v>75</v>
      </c>
      <c r="BN44" s="394">
        <f>BN34</f>
        <v>0</v>
      </c>
      <c r="BO44" s="394">
        <f t="shared" si="20"/>
        <v>0</v>
      </c>
      <c r="BP44" s="394">
        <f t="shared" si="20"/>
        <v>0</v>
      </c>
      <c r="BQ44" s="394">
        <f t="shared" si="20"/>
        <v>0</v>
      </c>
      <c r="BR44" s="394">
        <f t="shared" si="20"/>
        <v>0</v>
      </c>
      <c r="BS44" s="394">
        <f t="shared" si="20"/>
        <v>0</v>
      </c>
      <c r="BT44" s="394">
        <f t="shared" si="20"/>
        <v>0</v>
      </c>
      <c r="BU44" s="394">
        <f t="shared" si="20"/>
        <v>0</v>
      </c>
      <c r="BV44" s="394">
        <f t="shared" si="20"/>
        <v>0</v>
      </c>
      <c r="BW44" s="394">
        <f t="shared" si="20"/>
        <v>0</v>
      </c>
      <c r="BX44" s="395">
        <f t="shared" si="20"/>
        <v>0</v>
      </c>
      <c r="BY44" s="395">
        <f t="shared" si="20"/>
        <v>0</v>
      </c>
      <c r="BZ44" s="395">
        <f t="shared" si="20"/>
        <v>0</v>
      </c>
      <c r="CA44" s="395">
        <f t="shared" si="20"/>
        <v>0</v>
      </c>
      <c r="CB44" s="395">
        <f t="shared" si="20"/>
        <v>0</v>
      </c>
      <c r="CC44" s="395">
        <f t="shared" si="20"/>
        <v>0</v>
      </c>
      <c r="CD44" s="395">
        <f t="shared" si="20"/>
        <v>0</v>
      </c>
      <c r="CE44" s="395">
        <f t="shared" si="20"/>
        <v>0</v>
      </c>
      <c r="CF44" s="395">
        <f t="shared" si="20"/>
        <v>0</v>
      </c>
      <c r="CG44" s="396">
        <f t="shared" si="20"/>
        <v>0</v>
      </c>
    </row>
    <row r="45" spans="1:85" s="72" customFormat="1" ht="27" customHeight="1" thickBot="1" x14ac:dyDescent="0.3">
      <c r="B45" s="561" t="s">
        <v>927</v>
      </c>
      <c r="C45" s="523"/>
      <c r="D45" s="503">
        <f t="shared" si="21"/>
        <v>0</v>
      </c>
      <c r="E45" s="503">
        <f t="shared" si="21"/>
        <v>0</v>
      </c>
      <c r="F45" s="503">
        <f t="shared" si="21"/>
        <v>0</v>
      </c>
      <c r="G45" s="503">
        <f t="shared" si="21"/>
        <v>0</v>
      </c>
      <c r="H45" s="503">
        <f t="shared" si="21"/>
        <v>0</v>
      </c>
      <c r="I45" s="503">
        <f t="shared" si="21"/>
        <v>0</v>
      </c>
      <c r="J45" s="503">
        <f t="shared" si="21"/>
        <v>0</v>
      </c>
      <c r="K45" s="503">
        <f t="shared" si="21"/>
        <v>0</v>
      </c>
      <c r="L45" s="503">
        <f t="shared" si="21"/>
        <v>0</v>
      </c>
      <c r="M45" s="503">
        <f t="shared" si="21"/>
        <v>0</v>
      </c>
      <c r="N45" s="503">
        <f t="shared" si="21"/>
        <v>0</v>
      </c>
      <c r="O45" s="503">
        <f t="shared" si="21"/>
        <v>0</v>
      </c>
      <c r="P45" s="503">
        <f t="shared" si="21"/>
        <v>0</v>
      </c>
      <c r="Q45" s="503">
        <f t="shared" si="21"/>
        <v>0</v>
      </c>
      <c r="R45" s="503">
        <f t="shared" si="21"/>
        <v>0</v>
      </c>
      <c r="S45" s="503">
        <f t="shared" si="21"/>
        <v>0</v>
      </c>
      <c r="T45" s="503">
        <f t="shared" si="21"/>
        <v>0</v>
      </c>
      <c r="U45" s="503">
        <f t="shared" si="21"/>
        <v>0</v>
      </c>
      <c r="V45" s="503">
        <f t="shared" si="21"/>
        <v>0</v>
      </c>
      <c r="W45" s="503">
        <f t="shared" si="21"/>
        <v>0</v>
      </c>
      <c r="X45" s="503">
        <f t="shared" si="21"/>
        <v>0</v>
      </c>
      <c r="Y45" s="503">
        <f t="shared" si="21"/>
        <v>0</v>
      </c>
      <c r="Z45" s="503">
        <f t="shared" si="21"/>
        <v>0</v>
      </c>
      <c r="AA45" s="503">
        <f t="shared" si="21"/>
        <v>0</v>
      </c>
      <c r="AB45" s="503">
        <f t="shared" si="21"/>
        <v>0</v>
      </c>
      <c r="AC45" s="503">
        <f t="shared" si="21"/>
        <v>0</v>
      </c>
      <c r="AD45" s="503">
        <f t="shared" si="21"/>
        <v>0</v>
      </c>
      <c r="AE45" s="503">
        <f t="shared" si="21"/>
        <v>0</v>
      </c>
      <c r="AF45" s="503">
        <f t="shared" si="21"/>
        <v>0</v>
      </c>
      <c r="AG45" s="503">
        <f t="shared" si="21"/>
        <v>0</v>
      </c>
      <c r="AH45" s="503">
        <f>AH28-AH35</f>
        <v>19.429980786885245</v>
      </c>
      <c r="AI45" s="503">
        <f t="shared" si="22"/>
        <v>24.98140386885246</v>
      </c>
      <c r="AJ45" s="503">
        <f t="shared" si="22"/>
        <v>31.485480586666668</v>
      </c>
      <c r="AK45" s="503">
        <f t="shared" si="22"/>
        <v>42.065662942955178</v>
      </c>
      <c r="AL45" s="503">
        <f t="shared" si="22"/>
        <v>58.989153888888886</v>
      </c>
      <c r="AM45" s="503">
        <f t="shared" si="22"/>
        <v>80.04656019875776</v>
      </c>
      <c r="AN45" s="503">
        <f t="shared" si="22"/>
        <v>100.63385805128205</v>
      </c>
      <c r="AO45" s="503">
        <f t="shared" si="22"/>
        <v>103.59578001843317</v>
      </c>
      <c r="AP45" s="503">
        <f t="shared" si="22"/>
        <v>135.62299025555555</v>
      </c>
      <c r="AQ45" s="562">
        <f t="shared" si="22"/>
        <v>195.83484244128789</v>
      </c>
      <c r="AR45" s="503">
        <f t="shared" si="22"/>
        <v>126.39782312688821</v>
      </c>
      <c r="AS45" s="503">
        <f t="shared" si="22"/>
        <v>125.84043405</v>
      </c>
      <c r="AT45" s="503">
        <f t="shared" si="22"/>
        <v>220.96582318101412</v>
      </c>
      <c r="AU45" s="503">
        <f t="shared" si="22"/>
        <v>356.26081221506735</v>
      </c>
      <c r="AV45" s="503">
        <f t="shared" si="22"/>
        <v>253.07357532492722</v>
      </c>
      <c r="AW45" s="503">
        <f t="shared" si="22"/>
        <v>248.79294115522868</v>
      </c>
      <c r="AX45" s="503">
        <f t="shared" si="22"/>
        <v>369.89999999999884</v>
      </c>
      <c r="AY45" s="503">
        <f t="shared" si="22"/>
        <v>427.30699999999945</v>
      </c>
      <c r="AZ45" s="503">
        <f t="shared" si="22"/>
        <v>378.41800000000001</v>
      </c>
      <c r="BA45" s="503">
        <f t="shared" si="22"/>
        <v>335.34300000000093</v>
      </c>
      <c r="BB45" s="503">
        <f t="shared" si="22"/>
        <v>309.75799999999867</v>
      </c>
      <c r="BC45" s="503">
        <f t="shared" si="22"/>
        <v>230.18900000000011</v>
      </c>
      <c r="BD45" s="503">
        <f t="shared" si="22"/>
        <v>222.10499999999894</v>
      </c>
      <c r="BE45" s="503">
        <f t="shared" si="22"/>
        <v>243.31711941217159</v>
      </c>
      <c r="BF45" s="503">
        <f t="shared" si="22"/>
        <v>261.18071095259984</v>
      </c>
      <c r="BG45" s="503">
        <f t="shared" si="22"/>
        <v>391.25825241992959</v>
      </c>
      <c r="BH45" s="503">
        <f t="shared" si="22"/>
        <v>300.95087435865469</v>
      </c>
      <c r="BI45" s="503">
        <f t="shared" si="22"/>
        <v>198.32631128951041</v>
      </c>
      <c r="BJ45" s="503">
        <f t="shared" si="22"/>
        <v>198.45559320025581</v>
      </c>
      <c r="BK45" s="503">
        <f t="shared" si="22"/>
        <v>181.92271651984206</v>
      </c>
      <c r="BL45" s="503">
        <f t="shared" si="22"/>
        <v>181.6169849299115</v>
      </c>
      <c r="BM45" s="503">
        <f t="shared" si="22"/>
        <v>255.07000040967989</v>
      </c>
      <c r="BN45" s="503">
        <f>BN35</f>
        <v>0</v>
      </c>
      <c r="BO45" s="503">
        <f t="shared" si="20"/>
        <v>0</v>
      </c>
      <c r="BP45" s="503">
        <f t="shared" si="20"/>
        <v>0</v>
      </c>
      <c r="BQ45" s="503">
        <f t="shared" si="20"/>
        <v>0</v>
      </c>
      <c r="BR45" s="503">
        <f t="shared" si="20"/>
        <v>0</v>
      </c>
      <c r="BS45" s="503">
        <f t="shared" si="20"/>
        <v>0</v>
      </c>
      <c r="BT45" s="503">
        <f t="shared" si="20"/>
        <v>0</v>
      </c>
      <c r="BU45" s="503">
        <f t="shared" si="20"/>
        <v>0</v>
      </c>
      <c r="BV45" s="503">
        <f t="shared" si="20"/>
        <v>0</v>
      </c>
      <c r="BW45" s="503">
        <f t="shared" si="20"/>
        <v>0</v>
      </c>
      <c r="BX45" s="524">
        <f t="shared" si="20"/>
        <v>0</v>
      </c>
      <c r="BY45" s="524">
        <f t="shared" si="20"/>
        <v>0</v>
      </c>
      <c r="BZ45" s="524">
        <f t="shared" si="20"/>
        <v>0</v>
      </c>
      <c r="CA45" s="524">
        <f t="shared" si="20"/>
        <v>0</v>
      </c>
      <c r="CB45" s="524">
        <f t="shared" si="20"/>
        <v>0</v>
      </c>
      <c r="CC45" s="524">
        <f t="shared" si="20"/>
        <v>0</v>
      </c>
      <c r="CD45" s="524">
        <f t="shared" si="20"/>
        <v>0</v>
      </c>
      <c r="CE45" s="524">
        <f t="shared" si="20"/>
        <v>0</v>
      </c>
      <c r="CF45" s="524">
        <f t="shared" si="20"/>
        <v>0</v>
      </c>
      <c r="CG45" s="504">
        <f t="shared" si="20"/>
        <v>0</v>
      </c>
    </row>
    <row r="46" spans="1:85" ht="26.25" customHeight="1" x14ac:dyDescent="0.35">
      <c r="A46" s="403"/>
      <c r="B46" s="175" t="s">
        <v>932</v>
      </c>
      <c r="C46" s="438"/>
      <c r="D46" s="34" t="s">
        <v>296</v>
      </c>
      <c r="E46" s="34" t="s">
        <v>297</v>
      </c>
      <c r="F46" s="34" t="s">
        <v>298</v>
      </c>
      <c r="G46" s="34" t="s">
        <v>299</v>
      </c>
      <c r="H46" s="34" t="s">
        <v>300</v>
      </c>
      <c r="I46" s="34" t="s">
        <v>301</v>
      </c>
      <c r="J46" s="34" t="s">
        <v>302</v>
      </c>
      <c r="K46" s="34" t="s">
        <v>303</v>
      </c>
      <c r="L46" s="34" t="s">
        <v>304</v>
      </c>
      <c r="M46" s="34" t="s">
        <v>305</v>
      </c>
      <c r="N46" s="34" t="s">
        <v>306</v>
      </c>
      <c r="O46" s="34" t="s">
        <v>307</v>
      </c>
      <c r="P46" s="34" t="s">
        <v>308</v>
      </c>
      <c r="Q46" s="34" t="s">
        <v>309</v>
      </c>
      <c r="R46" s="34" t="s">
        <v>310</v>
      </c>
      <c r="S46" s="34" t="s">
        <v>311</v>
      </c>
      <c r="T46" s="34" t="s">
        <v>312</v>
      </c>
      <c r="U46" s="34" t="s">
        <v>313</v>
      </c>
      <c r="V46" s="34" t="s">
        <v>314</v>
      </c>
      <c r="W46" s="34" t="s">
        <v>315</v>
      </c>
      <c r="X46" s="34" t="s">
        <v>316</v>
      </c>
      <c r="Y46" s="34" t="s">
        <v>317</v>
      </c>
      <c r="Z46" s="34" t="s">
        <v>318</v>
      </c>
      <c r="AA46" s="34" t="s">
        <v>319</v>
      </c>
      <c r="AB46" s="34" t="s">
        <v>320</v>
      </c>
      <c r="AC46" s="34" t="s">
        <v>321</v>
      </c>
      <c r="AD46" s="34" t="s">
        <v>322</v>
      </c>
      <c r="AE46" s="34" t="s">
        <v>323</v>
      </c>
      <c r="AF46" s="34" t="s">
        <v>324</v>
      </c>
      <c r="AG46" s="34" t="s">
        <v>325</v>
      </c>
      <c r="AH46" s="34" t="s">
        <v>326</v>
      </c>
      <c r="AI46" s="34" t="s">
        <v>327</v>
      </c>
      <c r="AJ46" s="34" t="s">
        <v>328</v>
      </c>
      <c r="AK46" s="34" t="s">
        <v>329</v>
      </c>
      <c r="AL46" s="34" t="s">
        <v>330</v>
      </c>
      <c r="AM46" s="34" t="s">
        <v>331</v>
      </c>
      <c r="AN46" s="34" t="s">
        <v>332</v>
      </c>
      <c r="AO46" s="34" t="s">
        <v>333</v>
      </c>
      <c r="AP46" s="34" t="s">
        <v>334</v>
      </c>
      <c r="AQ46" s="34" t="s">
        <v>335</v>
      </c>
      <c r="AR46" s="34" t="s">
        <v>336</v>
      </c>
      <c r="AS46" s="34" t="s">
        <v>337</v>
      </c>
      <c r="AT46" s="34" t="s">
        <v>338</v>
      </c>
      <c r="AU46" s="34" t="s">
        <v>339</v>
      </c>
      <c r="AV46" s="34" t="s">
        <v>340</v>
      </c>
      <c r="AW46" s="34" t="s">
        <v>341</v>
      </c>
      <c r="AX46" s="34" t="s">
        <v>342</v>
      </c>
      <c r="AY46" s="34" t="s">
        <v>227</v>
      </c>
      <c r="AZ46" s="34" t="s">
        <v>228</v>
      </c>
      <c r="BA46" s="34" t="s">
        <v>229</v>
      </c>
      <c r="BB46" s="34" t="s">
        <v>230</v>
      </c>
      <c r="BC46" s="34" t="s">
        <v>231</v>
      </c>
      <c r="BD46" s="34" t="s">
        <v>232</v>
      </c>
      <c r="BE46" s="34" t="s">
        <v>233</v>
      </c>
      <c r="BF46" s="34" t="s">
        <v>234</v>
      </c>
      <c r="BG46" s="34" t="s">
        <v>235</v>
      </c>
      <c r="BH46" s="34" t="s">
        <v>236</v>
      </c>
      <c r="BI46" s="34" t="s">
        <v>237</v>
      </c>
      <c r="BJ46" s="34" t="s">
        <v>238</v>
      </c>
      <c r="BK46" s="34" t="s">
        <v>239</v>
      </c>
      <c r="BL46" s="34" t="s">
        <v>240</v>
      </c>
      <c r="BM46" s="34" t="s">
        <v>241</v>
      </c>
      <c r="BN46" s="34" t="s">
        <v>242</v>
      </c>
      <c r="BO46" s="34" t="s">
        <v>243</v>
      </c>
      <c r="BP46" s="34" t="s">
        <v>244</v>
      </c>
      <c r="BQ46" s="34" t="s">
        <v>245</v>
      </c>
      <c r="BR46" s="34" t="s">
        <v>246</v>
      </c>
      <c r="BS46" s="34" t="s">
        <v>247</v>
      </c>
      <c r="BT46" s="34" t="s">
        <v>248</v>
      </c>
      <c r="BU46" s="34" t="s">
        <v>249</v>
      </c>
      <c r="BV46" s="34" t="s">
        <v>250</v>
      </c>
      <c r="BW46" s="34" t="s">
        <v>251</v>
      </c>
      <c r="BX46" s="34" t="s">
        <v>252</v>
      </c>
      <c r="BY46" s="34" t="s">
        <v>253</v>
      </c>
      <c r="BZ46" s="34" t="s">
        <v>254</v>
      </c>
      <c r="CA46" s="34" t="s">
        <v>255</v>
      </c>
      <c r="CB46" s="34" t="s">
        <v>256</v>
      </c>
      <c r="CC46" s="34" t="s">
        <v>257</v>
      </c>
      <c r="CD46" s="34" t="s">
        <v>258</v>
      </c>
      <c r="CE46" s="34" t="s">
        <v>259</v>
      </c>
      <c r="CF46" s="34" t="s">
        <v>260</v>
      </c>
      <c r="CG46" s="35" t="s">
        <v>261</v>
      </c>
    </row>
    <row r="47" spans="1:85" ht="15" customHeight="1" x14ac:dyDescent="0.35">
      <c r="A47" s="403"/>
      <c r="B47" s="377" t="s">
        <v>460</v>
      </c>
      <c r="C47" s="404"/>
      <c r="D47" s="279" t="s">
        <v>263</v>
      </c>
      <c r="E47" s="279" t="s">
        <v>263</v>
      </c>
      <c r="F47" s="279" t="s">
        <v>263</v>
      </c>
      <c r="G47" s="279" t="s">
        <v>263</v>
      </c>
      <c r="H47" s="279" t="s">
        <v>263</v>
      </c>
      <c r="I47" s="279" t="s">
        <v>263</v>
      </c>
      <c r="J47" s="279" t="s">
        <v>263</v>
      </c>
      <c r="K47" s="279" t="s">
        <v>263</v>
      </c>
      <c r="L47" s="279" t="s">
        <v>263</v>
      </c>
      <c r="M47" s="279" t="s">
        <v>263</v>
      </c>
      <c r="N47" s="279" t="s">
        <v>263</v>
      </c>
      <c r="O47" s="279" t="s">
        <v>263</v>
      </c>
      <c r="P47" s="279" t="s">
        <v>263</v>
      </c>
      <c r="Q47" s="279" t="s">
        <v>263</v>
      </c>
      <c r="R47" s="279" t="s">
        <v>263</v>
      </c>
      <c r="S47" s="279" t="s">
        <v>263</v>
      </c>
      <c r="T47" s="279" t="s">
        <v>263</v>
      </c>
      <c r="U47" s="279" t="s">
        <v>263</v>
      </c>
      <c r="V47" s="279" t="s">
        <v>263</v>
      </c>
      <c r="W47" s="279" t="s">
        <v>263</v>
      </c>
      <c r="X47" s="279" t="s">
        <v>263</v>
      </c>
      <c r="Y47" s="279" t="s">
        <v>263</v>
      </c>
      <c r="Z47" s="279" t="s">
        <v>263</v>
      </c>
      <c r="AA47" s="279" t="s">
        <v>263</v>
      </c>
      <c r="AB47" s="279" t="s">
        <v>263</v>
      </c>
      <c r="AC47" s="279" t="s">
        <v>263</v>
      </c>
      <c r="AD47" s="279" t="s">
        <v>263</v>
      </c>
      <c r="AE47" s="279" t="s">
        <v>263</v>
      </c>
      <c r="AF47" s="279" t="s">
        <v>263</v>
      </c>
      <c r="AG47" s="279" t="s">
        <v>263</v>
      </c>
      <c r="AH47" s="279" t="s">
        <v>263</v>
      </c>
      <c r="AI47" s="279" t="s">
        <v>263</v>
      </c>
      <c r="AJ47" s="279" t="s">
        <v>263</v>
      </c>
      <c r="AK47" s="279" t="s">
        <v>263</v>
      </c>
      <c r="AL47" s="279" t="s">
        <v>263</v>
      </c>
      <c r="AM47" s="279" t="s">
        <v>263</v>
      </c>
      <c r="AN47" s="279" t="s">
        <v>263</v>
      </c>
      <c r="AO47" s="279" t="s">
        <v>263</v>
      </c>
      <c r="AP47" s="279" t="s">
        <v>263</v>
      </c>
      <c r="AQ47" s="279" t="s">
        <v>263</v>
      </c>
      <c r="AR47" s="279" t="s">
        <v>263</v>
      </c>
      <c r="AS47" s="279" t="s">
        <v>263</v>
      </c>
      <c r="AT47" s="279" t="s">
        <v>263</v>
      </c>
      <c r="AU47" s="279" t="s">
        <v>263</v>
      </c>
      <c r="AV47" s="279" t="s">
        <v>263</v>
      </c>
      <c r="AW47" s="279" t="s">
        <v>263</v>
      </c>
      <c r="AX47" s="279" t="s">
        <v>263</v>
      </c>
      <c r="AY47" s="279" t="s">
        <v>263</v>
      </c>
      <c r="AZ47" s="279" t="s">
        <v>263</v>
      </c>
      <c r="BA47" s="279" t="s">
        <v>263</v>
      </c>
      <c r="BB47" s="279" t="s">
        <v>263</v>
      </c>
      <c r="BC47" s="279" t="s">
        <v>263</v>
      </c>
      <c r="BD47" s="279" t="s">
        <v>263</v>
      </c>
      <c r="BE47" s="279" t="s">
        <v>263</v>
      </c>
      <c r="BF47" s="279" t="s">
        <v>263</v>
      </c>
      <c r="BG47" s="279" t="s">
        <v>263</v>
      </c>
      <c r="BH47" s="279" t="s">
        <v>263</v>
      </c>
      <c r="BI47" s="279" t="s">
        <v>263</v>
      </c>
      <c r="BJ47" s="279" t="s">
        <v>263</v>
      </c>
      <c r="BK47" s="279" t="s">
        <v>263</v>
      </c>
      <c r="BL47" s="279" t="s">
        <v>263</v>
      </c>
      <c r="BM47" s="279" t="s">
        <v>263</v>
      </c>
      <c r="BN47" s="279" t="s">
        <v>263</v>
      </c>
      <c r="BO47" s="279" t="s">
        <v>263</v>
      </c>
      <c r="BP47" s="279" t="s">
        <v>263</v>
      </c>
      <c r="BQ47" s="279" t="s">
        <v>263</v>
      </c>
      <c r="BR47" s="279" t="s">
        <v>263</v>
      </c>
      <c r="BS47" s="279" t="s">
        <v>263</v>
      </c>
      <c r="BT47" s="279" t="s">
        <v>263</v>
      </c>
      <c r="BU47" s="279" t="s">
        <v>263</v>
      </c>
      <c r="BV47" s="279" t="s">
        <v>263</v>
      </c>
      <c r="BW47" s="279" t="s">
        <v>263</v>
      </c>
      <c r="BX47" s="279" t="s">
        <v>263</v>
      </c>
      <c r="BY47" s="279" t="s">
        <v>263</v>
      </c>
      <c r="BZ47" s="279" t="s">
        <v>263</v>
      </c>
      <c r="CA47" s="279" t="s">
        <v>263</v>
      </c>
      <c r="CB47" s="279" t="s">
        <v>264</v>
      </c>
      <c r="CC47" s="279" t="s">
        <v>264</v>
      </c>
      <c r="CD47" s="279" t="s">
        <v>264</v>
      </c>
      <c r="CE47" s="279" t="s">
        <v>264</v>
      </c>
      <c r="CF47" s="279" t="s">
        <v>264</v>
      </c>
      <c r="CG47" s="280" t="s">
        <v>264</v>
      </c>
    </row>
    <row r="48" spans="1:85" s="246" customFormat="1" ht="24" customHeight="1" x14ac:dyDescent="0.35">
      <c r="A48" s="393"/>
      <c r="B48" s="101" t="s">
        <v>276</v>
      </c>
      <c r="C48" s="101"/>
      <c r="D48" s="390">
        <v>2680.7482825492107</v>
      </c>
      <c r="E48" s="390">
        <v>3144.8394252241301</v>
      </c>
      <c r="F48" s="390">
        <v>3447.5730595671898</v>
      </c>
      <c r="G48" s="390">
        <v>3596.49189586802</v>
      </c>
      <c r="H48" s="390">
        <v>4133.1777020343716</v>
      </c>
      <c r="I48" s="390">
        <v>4106.8626015464906</v>
      </c>
      <c r="J48" s="390">
        <v>4195.3496162032525</v>
      </c>
      <c r="K48" s="390">
        <v>3670.480548466378</v>
      </c>
      <c r="L48" s="390">
        <v>3674.1346760235474</v>
      </c>
      <c r="M48" s="390">
        <v>3463.1499201253264</v>
      </c>
      <c r="N48" s="390">
        <v>3725.9885752065502</v>
      </c>
      <c r="O48" s="390">
        <v>4457.6164570074206</v>
      </c>
      <c r="P48" s="390">
        <v>4949.1924428237162</v>
      </c>
      <c r="Q48" s="390">
        <v>4550.6029787152729</v>
      </c>
      <c r="R48" s="390">
        <v>5153.2476283193064</v>
      </c>
      <c r="S48" s="390">
        <v>5514.544086621172</v>
      </c>
      <c r="T48" s="390">
        <v>5409.8359566195377</v>
      </c>
      <c r="U48" s="390">
        <v>5652.4944371580877</v>
      </c>
      <c r="V48" s="390">
        <v>6507.8316874932798</v>
      </c>
      <c r="W48" s="390">
        <v>8212.456099097526</v>
      </c>
      <c r="X48" s="390">
        <v>8678.2550402054112</v>
      </c>
      <c r="Y48" s="390">
        <v>8908.5574169120155</v>
      </c>
      <c r="Z48" s="390">
        <v>9022.885548608685</v>
      </c>
      <c r="AA48" s="390">
        <v>10271.778069865672</v>
      </c>
      <c r="AB48" s="390">
        <v>10383.40551281943</v>
      </c>
      <c r="AC48" s="390">
        <v>9547.4445876493137</v>
      </c>
      <c r="AD48" s="390">
        <v>10817.502693024901</v>
      </c>
      <c r="AE48" s="390">
        <v>11852.232446717897</v>
      </c>
      <c r="AF48" s="390">
        <v>13637.777591214293</v>
      </c>
      <c r="AG48" s="390">
        <v>10002.793517590937</v>
      </c>
      <c r="AH48" s="390">
        <f t="shared" ref="AH48:AO48" si="23">SUM(AH67:AH72)</f>
        <v>9807.2784887124271</v>
      </c>
      <c r="AI48" s="390">
        <f t="shared" si="23"/>
        <v>9004.1128312246365</v>
      </c>
      <c r="AJ48" s="390">
        <f t="shared" si="23"/>
        <v>9772.7479441733758</v>
      </c>
      <c r="AK48" s="390">
        <f t="shared" si="23"/>
        <v>13251.846138250503</v>
      </c>
      <c r="AL48" s="390">
        <f t="shared" si="23"/>
        <v>17540.834326101998</v>
      </c>
      <c r="AM48" s="390">
        <f t="shared" si="23"/>
        <v>20301.696691694182</v>
      </c>
      <c r="AN48" s="390">
        <f t="shared" si="23"/>
        <v>22192.692511140453</v>
      </c>
      <c r="AO48" s="390">
        <f t="shared" si="23"/>
        <v>24222.074962622602</v>
      </c>
      <c r="AP48" s="390">
        <f t="shared" ref="AP48:BB48" si="24">SUM(AP67:AP72)</f>
        <v>24901.507696110446</v>
      </c>
      <c r="AQ48" s="390">
        <f t="shared" si="24"/>
        <v>23504.356026864127</v>
      </c>
      <c r="AR48" s="390">
        <f t="shared" si="24"/>
        <v>20971.2046380459</v>
      </c>
      <c r="AS48" s="390">
        <f t="shared" si="24"/>
        <v>19643.180414494742</v>
      </c>
      <c r="AT48" s="390">
        <f t="shared" si="24"/>
        <v>21002.304179859966</v>
      </c>
      <c r="AU48" s="390">
        <f t="shared" si="24"/>
        <v>25933.16248395311</v>
      </c>
      <c r="AV48" s="390">
        <f t="shared" si="24"/>
        <v>32049.980412725254</v>
      </c>
      <c r="AW48" s="390">
        <f t="shared" si="24"/>
        <v>33941.866661084758</v>
      </c>
      <c r="AX48" s="390">
        <f t="shared" si="24"/>
        <v>33964.292167596999</v>
      </c>
      <c r="AY48" s="390">
        <f t="shared" si="24"/>
        <v>33535.097592972052</v>
      </c>
      <c r="AZ48" s="390">
        <f t="shared" si="24"/>
        <v>28066.949388820602</v>
      </c>
      <c r="BA48" s="390">
        <f t="shared" si="24"/>
        <v>23251.567215930314</v>
      </c>
      <c r="BB48" s="390">
        <f t="shared" si="24"/>
        <v>22600.194525008294</v>
      </c>
      <c r="BC48" s="391">
        <f>SUM(BC68:BC72)</f>
        <v>22857.487067713446</v>
      </c>
      <c r="BD48" s="390">
        <f>SUM(BD50:BD53)</f>
        <v>24580.845483376739</v>
      </c>
      <c r="BE48" s="390">
        <f>SUM(BE50:BE53)</f>
        <v>25963.698898624079</v>
      </c>
      <c r="BF48" s="390">
        <f>SUM(BF50:BF53)</f>
        <v>25640.078734927982</v>
      </c>
      <c r="BG48" s="390">
        <f>SUM(BG50:BG53)</f>
        <v>22645.637300526731</v>
      </c>
      <c r="BH48" s="390">
        <f>SUM(BH50:BH53)</f>
        <v>17148.206883359522</v>
      </c>
      <c r="BI48" s="390">
        <f t="shared" ref="BI48:CG48" si="25">SUM(BI50:BI53)</f>
        <v>15229.464284624708</v>
      </c>
      <c r="BJ48" s="390">
        <f t="shared" si="25"/>
        <v>14326.057211594856</v>
      </c>
      <c r="BK48" s="390">
        <f t="shared" si="25"/>
        <v>14286.363277039703</v>
      </c>
      <c r="BL48" s="390">
        <f t="shared" si="25"/>
        <v>13263.507009481384</v>
      </c>
      <c r="BM48" s="390">
        <f t="shared" si="25"/>
        <v>12618.722925850287</v>
      </c>
      <c r="BN48" s="390">
        <f t="shared" si="25"/>
        <v>11619.143314796233</v>
      </c>
      <c r="BO48" s="390">
        <f t="shared" si="25"/>
        <v>10168.686004423384</v>
      </c>
      <c r="BP48" s="390">
        <f t="shared" si="25"/>
        <v>7575.3346726146783</v>
      </c>
      <c r="BQ48" s="390">
        <f t="shared" si="25"/>
        <v>5016.4515726942054</v>
      </c>
      <c r="BR48" s="390">
        <f t="shared" si="25"/>
        <v>4002.363849426149</v>
      </c>
      <c r="BS48" s="390">
        <f t="shared" si="25"/>
        <v>3487.1582811794465</v>
      </c>
      <c r="BT48" s="390">
        <f t="shared" si="25"/>
        <v>2997.5115955099377</v>
      </c>
      <c r="BU48" s="390">
        <f t="shared" si="25"/>
        <v>2827.8813437474146</v>
      </c>
      <c r="BV48" s="390">
        <f t="shared" si="25"/>
        <v>2381.9124226793283</v>
      </c>
      <c r="BW48" s="390">
        <f t="shared" si="25"/>
        <v>1740.0915238124094</v>
      </c>
      <c r="BX48" s="391">
        <f t="shared" si="25"/>
        <v>1289.1335441437832</v>
      </c>
      <c r="BY48" s="391">
        <f t="shared" si="25"/>
        <v>927.05595310002764</v>
      </c>
      <c r="BZ48" s="391">
        <f t="shared" si="25"/>
        <v>976.40013389770218</v>
      </c>
      <c r="CA48" s="391">
        <f t="shared" si="25"/>
        <v>689.66281969785553</v>
      </c>
      <c r="CB48" s="391">
        <f t="shared" si="25"/>
        <v>279.20545863534591</v>
      </c>
      <c r="CC48" s="391">
        <f t="shared" si="25"/>
        <v>4.5384021222374976E-2</v>
      </c>
      <c r="CD48" s="391">
        <f t="shared" si="25"/>
        <v>-0.18139976845450997</v>
      </c>
      <c r="CE48" s="391">
        <f t="shared" si="25"/>
        <v>-2.2396055144826792</v>
      </c>
      <c r="CF48" s="391">
        <f t="shared" si="25"/>
        <v>-2.6786673780795911</v>
      </c>
      <c r="CG48" s="398">
        <f t="shared" si="25"/>
        <v>-2.7241221343473012</v>
      </c>
    </row>
    <row r="49" spans="1:85" s="36" customFormat="1" ht="24.75" customHeight="1" x14ac:dyDescent="0.35">
      <c r="B49" s="56" t="s">
        <v>912</v>
      </c>
      <c r="D49" s="394"/>
      <c r="E49" s="394"/>
      <c r="F49" s="394"/>
      <c r="G49" s="394"/>
      <c r="H49" s="394"/>
      <c r="I49" s="394"/>
      <c r="J49" s="394"/>
      <c r="K49" s="394"/>
      <c r="L49" s="394"/>
      <c r="M49" s="394"/>
      <c r="N49" s="394"/>
      <c r="O49" s="394"/>
      <c r="P49" s="394"/>
      <c r="Q49" s="394"/>
      <c r="R49" s="394"/>
      <c r="S49" s="394"/>
      <c r="T49" s="394"/>
      <c r="U49" s="394"/>
      <c r="V49" s="394"/>
      <c r="W49" s="394"/>
      <c r="X49" s="394"/>
      <c r="Y49" s="394"/>
      <c r="Z49" s="394"/>
      <c r="AA49" s="394"/>
      <c r="AB49" s="394"/>
      <c r="AC49" s="394"/>
      <c r="AD49" s="394"/>
      <c r="AE49" s="394"/>
      <c r="AF49" s="394"/>
      <c r="AG49" s="394"/>
      <c r="AH49" s="394"/>
      <c r="AI49" s="394"/>
      <c r="AJ49" s="394"/>
      <c r="AK49" s="394"/>
      <c r="AL49" s="394"/>
      <c r="AM49" s="394"/>
      <c r="AN49" s="394"/>
      <c r="AO49" s="394"/>
      <c r="AP49" s="394"/>
      <c r="AQ49" s="394"/>
      <c r="AR49" s="394"/>
      <c r="AS49" s="394"/>
      <c r="AT49" s="394"/>
      <c r="AU49" s="394"/>
      <c r="AV49" s="394"/>
      <c r="AW49" s="394"/>
      <c r="AX49" s="394"/>
      <c r="AY49" s="394"/>
      <c r="AZ49" s="394"/>
      <c r="BA49" s="394"/>
      <c r="BB49" s="394"/>
      <c r="BC49" s="395"/>
      <c r="BD49" s="394"/>
      <c r="BE49" s="394"/>
      <c r="BF49" s="394"/>
      <c r="BG49" s="394"/>
      <c r="BH49" s="394"/>
      <c r="BI49" s="394"/>
      <c r="BJ49" s="394"/>
      <c r="BK49" s="394"/>
      <c r="BL49" s="394"/>
      <c r="BM49" s="394"/>
      <c r="BN49" s="394"/>
      <c r="BO49" s="394"/>
      <c r="BP49" s="394"/>
      <c r="BQ49" s="394"/>
      <c r="BR49" s="394"/>
      <c r="BS49" s="394"/>
      <c r="BT49" s="394"/>
      <c r="BU49" s="394"/>
      <c r="BV49" s="394"/>
      <c r="BW49" s="394"/>
      <c r="BX49" s="395"/>
      <c r="BY49" s="395"/>
      <c r="BZ49" s="395"/>
      <c r="CA49" s="395"/>
      <c r="CB49" s="395"/>
      <c r="CC49" s="395"/>
      <c r="CD49" s="395"/>
      <c r="CE49" s="395"/>
      <c r="CF49" s="395"/>
      <c r="CG49" s="396"/>
    </row>
    <row r="50" spans="1:85" s="36" customFormat="1" x14ac:dyDescent="0.35">
      <c r="A50" s="410"/>
      <c r="B50" s="288" t="s">
        <v>913</v>
      </c>
      <c r="C50" s="444"/>
      <c r="D50" s="394">
        <v>0</v>
      </c>
      <c r="E50" s="394">
        <v>0</v>
      </c>
      <c r="F50" s="394">
        <v>0</v>
      </c>
      <c r="G50" s="394">
        <v>0</v>
      </c>
      <c r="H50" s="394">
        <v>0</v>
      </c>
      <c r="I50" s="394">
        <v>0</v>
      </c>
      <c r="J50" s="394">
        <v>0</v>
      </c>
      <c r="K50" s="394">
        <v>0</v>
      </c>
      <c r="L50" s="394">
        <v>0</v>
      </c>
      <c r="M50" s="394">
        <v>0</v>
      </c>
      <c r="N50" s="394">
        <v>0</v>
      </c>
      <c r="O50" s="394">
        <v>0</v>
      </c>
      <c r="P50" s="394">
        <v>0</v>
      </c>
      <c r="Q50" s="394">
        <v>0</v>
      </c>
      <c r="R50" s="394">
        <v>0</v>
      </c>
      <c r="S50" s="394">
        <v>0</v>
      </c>
      <c r="T50" s="394">
        <v>0</v>
      </c>
      <c r="U50" s="394">
        <v>0</v>
      </c>
      <c r="V50" s="394">
        <v>0</v>
      </c>
      <c r="W50" s="394">
        <v>0</v>
      </c>
      <c r="X50" s="394">
        <v>0</v>
      </c>
      <c r="Y50" s="394">
        <v>0</v>
      </c>
      <c r="Z50" s="394">
        <v>0</v>
      </c>
      <c r="AA50" s="394">
        <v>0</v>
      </c>
      <c r="AB50" s="394">
        <v>0</v>
      </c>
      <c r="AC50" s="394">
        <v>0</v>
      </c>
      <c r="AD50" s="394">
        <v>0</v>
      </c>
      <c r="AE50" s="394">
        <v>0</v>
      </c>
      <c r="AF50" s="394">
        <v>0</v>
      </c>
      <c r="AG50" s="394">
        <v>0</v>
      </c>
      <c r="AH50" s="394">
        <v>0</v>
      </c>
      <c r="AI50" s="394">
        <v>0</v>
      </c>
      <c r="AJ50" s="394">
        <v>0</v>
      </c>
      <c r="AK50" s="394">
        <v>0</v>
      </c>
      <c r="AL50" s="394">
        <v>0</v>
      </c>
      <c r="AM50" s="394">
        <v>0</v>
      </c>
      <c r="AN50" s="394">
        <v>0</v>
      </c>
      <c r="AO50" s="394">
        <v>0</v>
      </c>
      <c r="AP50" s="394">
        <v>0</v>
      </c>
      <c r="AQ50" s="394">
        <v>0</v>
      </c>
      <c r="AR50" s="394">
        <v>0</v>
      </c>
      <c r="AS50" s="394">
        <v>0</v>
      </c>
      <c r="AT50" s="394">
        <v>0</v>
      </c>
      <c r="AU50" s="394">
        <v>0</v>
      </c>
      <c r="AV50" s="394">
        <v>0</v>
      </c>
      <c r="AW50" s="394">
        <v>0</v>
      </c>
      <c r="AX50" s="394">
        <v>0</v>
      </c>
      <c r="AY50" s="394">
        <v>0</v>
      </c>
      <c r="AZ50" s="394">
        <v>0</v>
      </c>
      <c r="BA50" s="394">
        <v>0</v>
      </c>
      <c r="BB50" s="394">
        <v>0</v>
      </c>
      <c r="BC50" s="395">
        <v>0</v>
      </c>
      <c r="BD50" s="394">
        <v>8657.5777857483899</v>
      </c>
      <c r="BE50" s="394">
        <v>9303.8225599667985</v>
      </c>
      <c r="BF50" s="394">
        <v>9073.6893688744094</v>
      </c>
      <c r="BG50" s="394">
        <v>8894.6339447656574</v>
      </c>
      <c r="BH50" s="394">
        <v>8064.872287288772</v>
      </c>
      <c r="BI50" s="394">
        <v>7543.4815902708469</v>
      </c>
      <c r="BJ50" s="394">
        <v>7414.0379414657009</v>
      </c>
      <c r="BK50" s="394">
        <v>8002.2407279154359</v>
      </c>
      <c r="BL50" s="394">
        <v>7786.9205020498957</v>
      </c>
      <c r="BM50" s="394">
        <v>7511.9570234306384</v>
      </c>
      <c r="BN50" s="394">
        <v>6854.9073894782568</v>
      </c>
      <c r="BO50" s="394">
        <v>5874.4424589848941</v>
      </c>
      <c r="BP50" s="394">
        <v>3552.1598355280762</v>
      </c>
      <c r="BQ50" s="394">
        <v>1388.4467149713605</v>
      </c>
      <c r="BR50" s="394">
        <v>636.07235949888548</v>
      </c>
      <c r="BS50" s="394">
        <v>320.26366064425594</v>
      </c>
      <c r="BT50" s="394">
        <v>133.94089927786908</v>
      </c>
      <c r="BU50" s="394">
        <v>38.293178101559405</v>
      </c>
      <c r="BV50" s="394">
        <v>4.0765931155644468</v>
      </c>
      <c r="BW50" s="394">
        <v>1.8205563572481778</v>
      </c>
      <c r="BX50" s="395">
        <v>1.3487453240367209</v>
      </c>
      <c r="BY50" s="395">
        <v>1.0220565594502176</v>
      </c>
      <c r="BZ50" s="395">
        <v>1.0590502216106195</v>
      </c>
      <c r="CA50" s="395">
        <v>0.68262777854327694</v>
      </c>
      <c r="CB50" s="395">
        <v>0.24557203901206801</v>
      </c>
      <c r="CC50" s="395">
        <v>-3.1832211341465212E-5</v>
      </c>
      <c r="CD50" s="395">
        <v>-9.8178448873481253E-5</v>
      </c>
      <c r="CE50" s="395">
        <v>-1.2121349292435531E-3</v>
      </c>
      <c r="CF50" s="395">
        <v>-1.4497670557600476E-3</v>
      </c>
      <c r="CG50" s="396">
        <v>-1.4743683962265052E-3</v>
      </c>
    </row>
    <row r="51" spans="1:85" s="36" customFormat="1" x14ac:dyDescent="0.35">
      <c r="B51" s="200" t="s">
        <v>914</v>
      </c>
      <c r="C51" s="56"/>
      <c r="D51" s="394">
        <v>0</v>
      </c>
      <c r="E51" s="394">
        <v>0</v>
      </c>
      <c r="F51" s="394">
        <v>0</v>
      </c>
      <c r="G51" s="394">
        <v>0</v>
      </c>
      <c r="H51" s="394">
        <v>0</v>
      </c>
      <c r="I51" s="394">
        <v>0</v>
      </c>
      <c r="J51" s="394">
        <v>0</v>
      </c>
      <c r="K51" s="394">
        <v>0</v>
      </c>
      <c r="L51" s="394">
        <v>0</v>
      </c>
      <c r="M51" s="394">
        <v>0</v>
      </c>
      <c r="N51" s="394">
        <v>0</v>
      </c>
      <c r="O51" s="394">
        <v>0</v>
      </c>
      <c r="P51" s="394">
        <v>0</v>
      </c>
      <c r="Q51" s="394">
        <v>0</v>
      </c>
      <c r="R51" s="394">
        <v>0</v>
      </c>
      <c r="S51" s="394">
        <v>0</v>
      </c>
      <c r="T51" s="394">
        <v>0</v>
      </c>
      <c r="U51" s="394">
        <v>0</v>
      </c>
      <c r="V51" s="394">
        <v>0</v>
      </c>
      <c r="W51" s="394">
        <v>0</v>
      </c>
      <c r="X51" s="394">
        <v>0</v>
      </c>
      <c r="Y51" s="394">
        <v>0</v>
      </c>
      <c r="Z51" s="394">
        <v>0</v>
      </c>
      <c r="AA51" s="394">
        <v>0</v>
      </c>
      <c r="AB51" s="394">
        <v>0</v>
      </c>
      <c r="AC51" s="394">
        <v>0</v>
      </c>
      <c r="AD51" s="394">
        <v>0</v>
      </c>
      <c r="AE51" s="394">
        <v>0</v>
      </c>
      <c r="AF51" s="394">
        <v>0</v>
      </c>
      <c r="AG51" s="394">
        <v>0</v>
      </c>
      <c r="AH51" s="394">
        <v>0</v>
      </c>
      <c r="AI51" s="394">
        <v>0</v>
      </c>
      <c r="AJ51" s="394">
        <v>0</v>
      </c>
      <c r="AK51" s="394">
        <v>0</v>
      </c>
      <c r="AL51" s="394">
        <v>0</v>
      </c>
      <c r="AM51" s="394">
        <v>0</v>
      </c>
      <c r="AN51" s="394">
        <v>0</v>
      </c>
      <c r="AO51" s="394">
        <v>0</v>
      </c>
      <c r="AP51" s="394">
        <v>0</v>
      </c>
      <c r="AQ51" s="394">
        <v>0</v>
      </c>
      <c r="AR51" s="394">
        <v>0</v>
      </c>
      <c r="AS51" s="394">
        <v>0</v>
      </c>
      <c r="AT51" s="394">
        <v>0</v>
      </c>
      <c r="AU51" s="394">
        <v>0</v>
      </c>
      <c r="AV51" s="394">
        <v>0</v>
      </c>
      <c r="AW51" s="394">
        <v>0</v>
      </c>
      <c r="AX51" s="394">
        <v>0</v>
      </c>
      <c r="AY51" s="394">
        <v>0</v>
      </c>
      <c r="AZ51" s="394">
        <v>0</v>
      </c>
      <c r="BA51" s="394">
        <v>0</v>
      </c>
      <c r="BB51" s="394">
        <v>0</v>
      </c>
      <c r="BC51" s="395">
        <v>0</v>
      </c>
      <c r="BD51" s="394">
        <v>8324.9932099991329</v>
      </c>
      <c r="BE51" s="394">
        <v>8512.4501919458016</v>
      </c>
      <c r="BF51" s="394">
        <v>8621.6579949982042</v>
      </c>
      <c r="BG51" s="394">
        <v>8607.4231149109091</v>
      </c>
      <c r="BH51" s="394">
        <v>7859.8813550683344</v>
      </c>
      <c r="BI51" s="394">
        <v>6562.8343162311885</v>
      </c>
      <c r="BJ51" s="394">
        <v>5842.1913121668258</v>
      </c>
      <c r="BK51" s="394">
        <v>5357.793207392222</v>
      </c>
      <c r="BL51" s="394">
        <v>4675.3175051444705</v>
      </c>
      <c r="BM51" s="394">
        <v>4283.2030485585283</v>
      </c>
      <c r="BN51" s="394">
        <v>3824.9439825332706</v>
      </c>
      <c r="BO51" s="394">
        <v>3348.8452938143196</v>
      </c>
      <c r="BP51" s="394">
        <v>3011.4794935358836</v>
      </c>
      <c r="BQ51" s="394">
        <v>2599.3996038656637</v>
      </c>
      <c r="BR51" s="394">
        <v>2349.9103687260008</v>
      </c>
      <c r="BS51" s="394">
        <v>2140.1423309283896</v>
      </c>
      <c r="BT51" s="394">
        <v>1876.7399449010188</v>
      </c>
      <c r="BU51" s="394">
        <v>1777.6751892182797</v>
      </c>
      <c r="BV51" s="394">
        <v>1454.9098431340867</v>
      </c>
      <c r="BW51" s="394">
        <v>908.3883277311387</v>
      </c>
      <c r="BX51" s="395">
        <v>672.97253200545151</v>
      </c>
      <c r="BY51" s="395">
        <v>430.34303931467286</v>
      </c>
      <c r="BZ51" s="395">
        <v>396.04455809886207</v>
      </c>
      <c r="CA51" s="395">
        <v>247.52175216768381</v>
      </c>
      <c r="CB51" s="395">
        <v>87.887325282433707</v>
      </c>
      <c r="CC51" s="395">
        <v>3.1133760360330703E-2</v>
      </c>
      <c r="CD51" s="395">
        <v>-6.8438136130203497E-2</v>
      </c>
      <c r="CE51" s="395">
        <v>-0.84495381876166509</v>
      </c>
      <c r="CF51" s="395">
        <v>-1.0106021867085169</v>
      </c>
      <c r="CG51" s="396">
        <v>-1.0277512648121905</v>
      </c>
    </row>
    <row r="52" spans="1:85" s="36" customFormat="1" x14ac:dyDescent="0.35">
      <c r="B52" s="288" t="s">
        <v>843</v>
      </c>
      <c r="C52" s="444"/>
      <c r="D52" s="394">
        <v>0</v>
      </c>
      <c r="E52" s="394">
        <v>0</v>
      </c>
      <c r="F52" s="394">
        <v>0</v>
      </c>
      <c r="G52" s="394">
        <v>0</v>
      </c>
      <c r="H52" s="394">
        <v>0</v>
      </c>
      <c r="I52" s="394">
        <v>0</v>
      </c>
      <c r="J52" s="394">
        <v>0</v>
      </c>
      <c r="K52" s="394">
        <v>0</v>
      </c>
      <c r="L52" s="394">
        <v>0</v>
      </c>
      <c r="M52" s="394">
        <v>0</v>
      </c>
      <c r="N52" s="394">
        <v>0</v>
      </c>
      <c r="O52" s="394">
        <v>0</v>
      </c>
      <c r="P52" s="394">
        <v>0</v>
      </c>
      <c r="Q52" s="394">
        <v>0</v>
      </c>
      <c r="R52" s="394">
        <v>0</v>
      </c>
      <c r="S52" s="394">
        <v>0</v>
      </c>
      <c r="T52" s="394">
        <v>0</v>
      </c>
      <c r="U52" s="394">
        <v>0</v>
      </c>
      <c r="V52" s="394">
        <v>0</v>
      </c>
      <c r="W52" s="394">
        <v>0</v>
      </c>
      <c r="X52" s="394">
        <v>0</v>
      </c>
      <c r="Y52" s="394">
        <v>0</v>
      </c>
      <c r="Z52" s="394">
        <v>0</v>
      </c>
      <c r="AA52" s="394">
        <v>0</v>
      </c>
      <c r="AB52" s="394">
        <v>0</v>
      </c>
      <c r="AC52" s="394">
        <v>0</v>
      </c>
      <c r="AD52" s="394">
        <v>0</v>
      </c>
      <c r="AE52" s="394">
        <v>0</v>
      </c>
      <c r="AF52" s="394">
        <v>0</v>
      </c>
      <c r="AG52" s="394">
        <v>0</v>
      </c>
      <c r="AH52" s="394">
        <v>0</v>
      </c>
      <c r="AI52" s="394">
        <v>0</v>
      </c>
      <c r="AJ52" s="394">
        <v>0</v>
      </c>
      <c r="AK52" s="394">
        <v>0</v>
      </c>
      <c r="AL52" s="394">
        <v>0</v>
      </c>
      <c r="AM52" s="394">
        <v>0</v>
      </c>
      <c r="AN52" s="394">
        <v>0</v>
      </c>
      <c r="AO52" s="394">
        <v>0</v>
      </c>
      <c r="AP52" s="394">
        <v>0</v>
      </c>
      <c r="AQ52" s="394">
        <v>0</v>
      </c>
      <c r="AR52" s="394">
        <v>0</v>
      </c>
      <c r="AS52" s="394">
        <v>0</v>
      </c>
      <c r="AT52" s="394">
        <v>0</v>
      </c>
      <c r="AU52" s="394">
        <v>0</v>
      </c>
      <c r="AV52" s="394">
        <v>0</v>
      </c>
      <c r="AW52" s="394">
        <v>0</v>
      </c>
      <c r="AX52" s="394">
        <v>0</v>
      </c>
      <c r="AY52" s="394">
        <v>0</v>
      </c>
      <c r="AZ52" s="394">
        <v>0</v>
      </c>
      <c r="BA52" s="394">
        <v>0</v>
      </c>
      <c r="BB52" s="394">
        <v>0</v>
      </c>
      <c r="BC52" s="395">
        <v>0</v>
      </c>
      <c r="BD52" s="394">
        <v>473.68143150139946</v>
      </c>
      <c r="BE52" s="394">
        <v>615.75103116240837</v>
      </c>
      <c r="BF52" s="394">
        <v>677.71036830483331</v>
      </c>
      <c r="BG52" s="394">
        <v>664.94233957110055</v>
      </c>
      <c r="BH52" s="394">
        <v>561.30089806366902</v>
      </c>
      <c r="BI52" s="394">
        <v>493.17810695303774</v>
      </c>
      <c r="BJ52" s="394">
        <v>470.82470824107367</v>
      </c>
      <c r="BK52" s="394">
        <v>448.97653660287193</v>
      </c>
      <c r="BL52" s="394">
        <v>422.96369839069678</v>
      </c>
      <c r="BM52" s="394">
        <v>458.53833915658976</v>
      </c>
      <c r="BN52" s="394">
        <v>574.1906299157481</v>
      </c>
      <c r="BO52" s="394">
        <v>625.89266519468458</v>
      </c>
      <c r="BP52" s="394">
        <v>725.17977179806803</v>
      </c>
      <c r="BQ52" s="394">
        <v>781.04125303279818</v>
      </c>
      <c r="BR52" s="394">
        <v>809.88503143477067</v>
      </c>
      <c r="BS52" s="394">
        <v>854.41707671677784</v>
      </c>
      <c r="BT52" s="394">
        <v>841.17885884330474</v>
      </c>
      <c r="BU52" s="394">
        <v>892.01197287168338</v>
      </c>
      <c r="BV52" s="394">
        <v>867.23529416167571</v>
      </c>
      <c r="BW52" s="394">
        <v>806.85810538646206</v>
      </c>
      <c r="BX52" s="395">
        <v>597.75471940502769</v>
      </c>
      <c r="BY52" s="395">
        <v>484.19439300455571</v>
      </c>
      <c r="BZ52" s="395">
        <v>568.37812220229</v>
      </c>
      <c r="CA52" s="395">
        <v>433.18131115056212</v>
      </c>
      <c r="CB52" s="395">
        <v>187.91861244909481</v>
      </c>
      <c r="CC52" s="395">
        <v>1.3673427134831773E-2</v>
      </c>
      <c r="CD52" s="395">
        <v>-0.110994601442625</v>
      </c>
      <c r="CE52" s="395">
        <v>-1.3703662556275427</v>
      </c>
      <c r="CF52" s="395">
        <v>-1.6390187295187446</v>
      </c>
      <c r="CG52" s="396">
        <v>-1.6668315133970846</v>
      </c>
    </row>
    <row r="53" spans="1:85" s="36" customFormat="1" x14ac:dyDescent="0.35">
      <c r="B53" s="288" t="s">
        <v>915</v>
      </c>
      <c r="C53" s="444"/>
      <c r="D53" s="394">
        <v>0</v>
      </c>
      <c r="E53" s="394">
        <v>0</v>
      </c>
      <c r="F53" s="394">
        <v>0</v>
      </c>
      <c r="G53" s="394">
        <v>0</v>
      </c>
      <c r="H53" s="394">
        <v>0</v>
      </c>
      <c r="I53" s="394">
        <v>0</v>
      </c>
      <c r="J53" s="394">
        <v>0</v>
      </c>
      <c r="K53" s="394">
        <v>0</v>
      </c>
      <c r="L53" s="394">
        <v>0</v>
      </c>
      <c r="M53" s="394">
        <v>0</v>
      </c>
      <c r="N53" s="394">
        <v>0</v>
      </c>
      <c r="O53" s="394">
        <v>0</v>
      </c>
      <c r="P53" s="394">
        <v>0</v>
      </c>
      <c r="Q53" s="394">
        <v>0</v>
      </c>
      <c r="R53" s="394">
        <v>0</v>
      </c>
      <c r="S53" s="394">
        <v>0</v>
      </c>
      <c r="T53" s="394">
        <v>0</v>
      </c>
      <c r="U53" s="394">
        <v>0</v>
      </c>
      <c r="V53" s="394">
        <v>0</v>
      </c>
      <c r="W53" s="394">
        <v>0</v>
      </c>
      <c r="X53" s="394">
        <v>0</v>
      </c>
      <c r="Y53" s="394">
        <v>0</v>
      </c>
      <c r="Z53" s="394">
        <v>0</v>
      </c>
      <c r="AA53" s="394">
        <v>0</v>
      </c>
      <c r="AB53" s="394">
        <v>0</v>
      </c>
      <c r="AC53" s="394">
        <v>0</v>
      </c>
      <c r="AD53" s="394">
        <v>0</v>
      </c>
      <c r="AE53" s="394">
        <v>0</v>
      </c>
      <c r="AF53" s="394">
        <v>0</v>
      </c>
      <c r="AG53" s="394">
        <v>0</v>
      </c>
      <c r="AH53" s="394">
        <v>0</v>
      </c>
      <c r="AI53" s="394">
        <v>0</v>
      </c>
      <c r="AJ53" s="394">
        <v>0</v>
      </c>
      <c r="AK53" s="394">
        <v>0</v>
      </c>
      <c r="AL53" s="394">
        <v>0</v>
      </c>
      <c r="AM53" s="394">
        <v>0</v>
      </c>
      <c r="AN53" s="394">
        <v>0</v>
      </c>
      <c r="AO53" s="394">
        <v>0</v>
      </c>
      <c r="AP53" s="394">
        <v>0</v>
      </c>
      <c r="AQ53" s="394">
        <v>0</v>
      </c>
      <c r="AR53" s="394">
        <v>0</v>
      </c>
      <c r="AS53" s="394">
        <v>0</v>
      </c>
      <c r="AT53" s="394">
        <v>0</v>
      </c>
      <c r="AU53" s="394">
        <v>0</v>
      </c>
      <c r="AV53" s="394">
        <v>0</v>
      </c>
      <c r="AW53" s="394">
        <v>0</v>
      </c>
      <c r="AX53" s="394">
        <v>0</v>
      </c>
      <c r="AY53" s="394">
        <v>0</v>
      </c>
      <c r="AZ53" s="394">
        <v>0</v>
      </c>
      <c r="BA53" s="394">
        <v>0</v>
      </c>
      <c r="BB53" s="394">
        <v>0</v>
      </c>
      <c r="BC53" s="395">
        <v>0</v>
      </c>
      <c r="BD53" s="394">
        <v>7124.5930561278174</v>
      </c>
      <c r="BE53" s="394">
        <v>7531.6751155490711</v>
      </c>
      <c r="BF53" s="394">
        <v>7267.0210027505354</v>
      </c>
      <c r="BG53" s="394">
        <v>4478.6379012790603</v>
      </c>
      <c r="BH53" s="394">
        <v>662.1523429387463</v>
      </c>
      <c r="BI53" s="394">
        <v>629.97027116963477</v>
      </c>
      <c r="BJ53" s="394">
        <v>599.00324972125554</v>
      </c>
      <c r="BK53" s="394">
        <v>477.3528051291741</v>
      </c>
      <c r="BL53" s="394">
        <v>378.30530389632088</v>
      </c>
      <c r="BM53" s="394">
        <v>365.02451470452962</v>
      </c>
      <c r="BN53" s="394">
        <v>365.10131286895705</v>
      </c>
      <c r="BO53" s="394">
        <v>319.50558642948545</v>
      </c>
      <c r="BP53" s="394">
        <v>286.51557175265015</v>
      </c>
      <c r="BQ53" s="394">
        <v>247.56400082438307</v>
      </c>
      <c r="BR53" s="394">
        <v>206.49608976649247</v>
      </c>
      <c r="BS53" s="394">
        <v>172.33521289002303</v>
      </c>
      <c r="BT53" s="394">
        <v>145.65189248774487</v>
      </c>
      <c r="BU53" s="394">
        <v>119.901003555892</v>
      </c>
      <c r="BV53" s="394">
        <v>55.690692268001342</v>
      </c>
      <c r="BW53" s="394">
        <v>23.024534337560567</v>
      </c>
      <c r="BX53" s="395">
        <v>17.057547409267343</v>
      </c>
      <c r="BY53" s="395">
        <v>11.496464221348765</v>
      </c>
      <c r="BZ53" s="395">
        <v>10.918403374939404</v>
      </c>
      <c r="CA53" s="395">
        <v>8.2771286010663392</v>
      </c>
      <c r="CB53" s="395">
        <v>3.1539488648053342</v>
      </c>
      <c r="CC53" s="395">
        <v>6.0866593855396609E-4</v>
      </c>
      <c r="CD53" s="395">
        <v>-1.8688524328080004E-3</v>
      </c>
      <c r="CE53" s="395">
        <v>-2.3073305164227779E-2</v>
      </c>
      <c r="CF53" s="395">
        <v>-2.7596694796569426E-2</v>
      </c>
      <c r="CG53" s="396">
        <v>-2.8064987741799434E-2</v>
      </c>
    </row>
    <row r="54" spans="1:85" s="36" customFormat="1" ht="24.75" customHeight="1" x14ac:dyDescent="0.35">
      <c r="B54" s="200" t="s">
        <v>916</v>
      </c>
      <c r="C54" s="56"/>
      <c r="D54" s="394">
        <v>0</v>
      </c>
      <c r="E54" s="394">
        <v>0</v>
      </c>
      <c r="F54" s="394">
        <v>0</v>
      </c>
      <c r="G54" s="394">
        <v>0</v>
      </c>
      <c r="H54" s="394">
        <v>0</v>
      </c>
      <c r="I54" s="394">
        <v>0</v>
      </c>
      <c r="J54" s="394">
        <v>0</v>
      </c>
      <c r="K54" s="394">
        <v>0</v>
      </c>
      <c r="L54" s="394">
        <v>0</v>
      </c>
      <c r="M54" s="394">
        <v>0</v>
      </c>
      <c r="N54" s="394">
        <v>0</v>
      </c>
      <c r="O54" s="394">
        <v>0</v>
      </c>
      <c r="P54" s="394">
        <v>0</v>
      </c>
      <c r="Q54" s="394">
        <v>0</v>
      </c>
      <c r="R54" s="394">
        <v>0</v>
      </c>
      <c r="S54" s="394">
        <v>0</v>
      </c>
      <c r="T54" s="394">
        <v>0</v>
      </c>
      <c r="U54" s="394">
        <v>0</v>
      </c>
      <c r="V54" s="394">
        <v>0</v>
      </c>
      <c r="W54" s="394">
        <v>0</v>
      </c>
      <c r="X54" s="394">
        <v>0</v>
      </c>
      <c r="Y54" s="394">
        <v>0</v>
      </c>
      <c r="Z54" s="394">
        <v>0</v>
      </c>
      <c r="AA54" s="394">
        <v>0</v>
      </c>
      <c r="AB54" s="394">
        <v>0</v>
      </c>
      <c r="AC54" s="394">
        <v>0</v>
      </c>
      <c r="AD54" s="394">
        <v>0</v>
      </c>
      <c r="AE54" s="394">
        <v>0</v>
      </c>
      <c r="AF54" s="394">
        <v>0</v>
      </c>
      <c r="AG54" s="394">
        <v>0</v>
      </c>
      <c r="AH54" s="394">
        <v>0</v>
      </c>
      <c r="AI54" s="394">
        <v>0</v>
      </c>
      <c r="AJ54" s="394">
        <v>0</v>
      </c>
      <c r="AK54" s="394">
        <v>0</v>
      </c>
      <c r="AL54" s="394">
        <v>0</v>
      </c>
      <c r="AM54" s="394">
        <v>0</v>
      </c>
      <c r="AN54" s="394">
        <v>0</v>
      </c>
      <c r="AO54" s="394">
        <v>0</v>
      </c>
      <c r="AP54" s="394">
        <v>0</v>
      </c>
      <c r="AQ54" s="394">
        <v>0</v>
      </c>
      <c r="AR54" s="394">
        <v>0</v>
      </c>
      <c r="AS54" s="394">
        <v>0</v>
      </c>
      <c r="AT54" s="394">
        <v>0</v>
      </c>
      <c r="AU54" s="394">
        <v>0</v>
      </c>
      <c r="AV54" s="394">
        <v>0</v>
      </c>
      <c r="AW54" s="394">
        <v>0</v>
      </c>
      <c r="AX54" s="394">
        <v>0</v>
      </c>
      <c r="AY54" s="394">
        <v>0</v>
      </c>
      <c r="AZ54" s="394">
        <v>0</v>
      </c>
      <c r="BA54" s="394">
        <v>0</v>
      </c>
      <c r="BB54" s="394">
        <v>0</v>
      </c>
      <c r="BC54" s="395">
        <v>0</v>
      </c>
      <c r="BD54" s="394">
        <v>0</v>
      </c>
      <c r="BE54" s="394">
        <v>0</v>
      </c>
      <c r="BF54" s="394">
        <v>0</v>
      </c>
      <c r="BG54" s="394">
        <v>0</v>
      </c>
      <c r="BH54" s="394">
        <v>5604.9765476729644</v>
      </c>
      <c r="BI54" s="394">
        <v>4204.3326317958026</v>
      </c>
      <c r="BJ54" s="394">
        <v>3322.6811494260173</v>
      </c>
      <c r="BK54" s="394">
        <v>2749.5310372515423</v>
      </c>
      <c r="BL54" s="394">
        <v>2223.160420424354</v>
      </c>
      <c r="BM54" s="394">
        <v>1321.541593487718</v>
      </c>
      <c r="BN54" s="394">
        <v>936.49436736336315</v>
      </c>
      <c r="BO54" s="394">
        <v>655.49850614011405</v>
      </c>
      <c r="BP54" s="394">
        <v>417.0496421827778</v>
      </c>
      <c r="BQ54" s="394">
        <v>241.06836503431049</v>
      </c>
      <c r="BR54" s="394">
        <v>165.28495445014113</v>
      </c>
      <c r="BS54" s="394">
        <v>110.17891421573843</v>
      </c>
      <c r="BT54" s="394">
        <v>79.473861304783497</v>
      </c>
      <c r="BU54" s="394">
        <v>56.337871562235421</v>
      </c>
      <c r="BV54" s="394">
        <v>42.321408141011744</v>
      </c>
      <c r="BW54" s="394">
        <v>22.336162636772446</v>
      </c>
      <c r="BX54" s="395">
        <v>12.9394506825387</v>
      </c>
      <c r="BY54" s="395">
        <v>7.9100546291395712</v>
      </c>
      <c r="BZ54" s="395">
        <v>4.422397248309041</v>
      </c>
      <c r="CA54" s="395">
        <v>2.4103117644079095</v>
      </c>
      <c r="CB54" s="395">
        <v>1.3588243710406236</v>
      </c>
      <c r="CC54" s="395">
        <v>0</v>
      </c>
      <c r="CD54" s="395">
        <v>0</v>
      </c>
      <c r="CE54" s="395">
        <v>0</v>
      </c>
      <c r="CF54" s="395">
        <v>0</v>
      </c>
      <c r="CG54" s="396">
        <v>0</v>
      </c>
    </row>
    <row r="55" spans="1:85" s="36" customFormat="1" x14ac:dyDescent="0.35">
      <c r="B55" s="449" t="s">
        <v>913</v>
      </c>
      <c r="C55" s="288"/>
      <c r="D55" s="394">
        <v>0</v>
      </c>
      <c r="E55" s="394">
        <v>0</v>
      </c>
      <c r="F55" s="394">
        <v>0</v>
      </c>
      <c r="G55" s="394">
        <v>0</v>
      </c>
      <c r="H55" s="394">
        <v>0</v>
      </c>
      <c r="I55" s="394">
        <v>0</v>
      </c>
      <c r="J55" s="394">
        <v>0</v>
      </c>
      <c r="K55" s="394">
        <v>0</v>
      </c>
      <c r="L55" s="394">
        <v>0</v>
      </c>
      <c r="M55" s="394">
        <v>0</v>
      </c>
      <c r="N55" s="394">
        <v>0</v>
      </c>
      <c r="O55" s="394">
        <v>0</v>
      </c>
      <c r="P55" s="394">
        <v>0</v>
      </c>
      <c r="Q55" s="394">
        <v>0</v>
      </c>
      <c r="R55" s="394">
        <v>0</v>
      </c>
      <c r="S55" s="394">
        <v>0</v>
      </c>
      <c r="T55" s="394">
        <v>0</v>
      </c>
      <c r="U55" s="394">
        <v>0</v>
      </c>
      <c r="V55" s="394">
        <v>0</v>
      </c>
      <c r="W55" s="394">
        <v>0</v>
      </c>
      <c r="X55" s="394">
        <v>0</v>
      </c>
      <c r="Y55" s="394">
        <v>0</v>
      </c>
      <c r="Z55" s="394">
        <v>0</v>
      </c>
      <c r="AA55" s="394">
        <v>0</v>
      </c>
      <c r="AB55" s="394">
        <v>0</v>
      </c>
      <c r="AC55" s="394">
        <v>0</v>
      </c>
      <c r="AD55" s="394">
        <v>0</v>
      </c>
      <c r="AE55" s="394">
        <v>0</v>
      </c>
      <c r="AF55" s="394">
        <v>0</v>
      </c>
      <c r="AG55" s="394">
        <v>0</v>
      </c>
      <c r="AH55" s="394">
        <v>0</v>
      </c>
      <c r="AI55" s="394">
        <v>0</v>
      </c>
      <c r="AJ55" s="394">
        <v>0</v>
      </c>
      <c r="AK55" s="394">
        <v>0</v>
      </c>
      <c r="AL55" s="394">
        <v>0</v>
      </c>
      <c r="AM55" s="394">
        <v>0</v>
      </c>
      <c r="AN55" s="394">
        <v>0</v>
      </c>
      <c r="AO55" s="394">
        <v>0</v>
      </c>
      <c r="AP55" s="394">
        <v>0</v>
      </c>
      <c r="AQ55" s="394">
        <v>0</v>
      </c>
      <c r="AR55" s="394">
        <v>0</v>
      </c>
      <c r="AS55" s="394">
        <v>0</v>
      </c>
      <c r="AT55" s="394">
        <v>0</v>
      </c>
      <c r="AU55" s="394">
        <v>0</v>
      </c>
      <c r="AV55" s="394">
        <v>0</v>
      </c>
      <c r="AW55" s="394">
        <v>0</v>
      </c>
      <c r="AX55" s="394">
        <v>0</v>
      </c>
      <c r="AY55" s="394">
        <v>0</v>
      </c>
      <c r="AZ55" s="394">
        <v>0</v>
      </c>
      <c r="BA55" s="394">
        <v>0</v>
      </c>
      <c r="BB55" s="394">
        <v>0</v>
      </c>
      <c r="BC55" s="395">
        <v>0</v>
      </c>
      <c r="BD55" s="394" t="s">
        <v>614</v>
      </c>
      <c r="BE55" s="394" t="s">
        <v>614</v>
      </c>
      <c r="BF55" s="394" t="s">
        <v>614</v>
      </c>
      <c r="BG55" s="394" t="s">
        <v>614</v>
      </c>
      <c r="BH55" s="394">
        <v>1304.38784130874</v>
      </c>
      <c r="BI55" s="394">
        <v>968.44169274474621</v>
      </c>
      <c r="BJ55" s="394">
        <v>767.64831254482624</v>
      </c>
      <c r="BK55" s="394">
        <v>655.05774904742304</v>
      </c>
      <c r="BL55" s="394">
        <v>552.83988077287324</v>
      </c>
      <c r="BM55" s="394">
        <v>387.98409215608973</v>
      </c>
      <c r="BN55" s="394">
        <v>304.0769144901015</v>
      </c>
      <c r="BO55" s="394">
        <v>225.11241392591717</v>
      </c>
      <c r="BP55" s="394">
        <v>108.82714985789599</v>
      </c>
      <c r="BQ55" s="394">
        <v>28.789548458412753</v>
      </c>
      <c r="BR55" s="394">
        <v>8.4980187445036233</v>
      </c>
      <c r="BS55" s="394">
        <v>2.8218133705961974</v>
      </c>
      <c r="BT55" s="394">
        <v>0.70346585715805954</v>
      </c>
      <c r="BU55" s="394">
        <v>0</v>
      </c>
      <c r="BV55" s="394">
        <v>0</v>
      </c>
      <c r="BW55" s="394">
        <v>0</v>
      </c>
      <c r="BX55" s="395">
        <v>0</v>
      </c>
      <c r="BY55" s="395">
        <v>0</v>
      </c>
      <c r="BZ55" s="395">
        <v>0</v>
      </c>
      <c r="CA55" s="395">
        <v>0</v>
      </c>
      <c r="CB55" s="395">
        <v>0</v>
      </c>
      <c r="CC55" s="395">
        <v>0</v>
      </c>
      <c r="CD55" s="395">
        <v>0</v>
      </c>
      <c r="CE55" s="395">
        <v>0</v>
      </c>
      <c r="CF55" s="395">
        <v>0</v>
      </c>
      <c r="CG55" s="396">
        <v>0</v>
      </c>
    </row>
    <row r="56" spans="1:85" s="36" customFormat="1" x14ac:dyDescent="0.35">
      <c r="B56" s="557" t="s">
        <v>914</v>
      </c>
      <c r="C56" s="200"/>
      <c r="D56" s="394">
        <v>0</v>
      </c>
      <c r="E56" s="394">
        <v>0</v>
      </c>
      <c r="F56" s="394">
        <v>0</v>
      </c>
      <c r="G56" s="394">
        <v>0</v>
      </c>
      <c r="H56" s="394">
        <v>0</v>
      </c>
      <c r="I56" s="394">
        <v>0</v>
      </c>
      <c r="J56" s="394">
        <v>0</v>
      </c>
      <c r="K56" s="394">
        <v>0</v>
      </c>
      <c r="L56" s="394">
        <v>0</v>
      </c>
      <c r="M56" s="394">
        <v>0</v>
      </c>
      <c r="N56" s="394">
        <v>0</v>
      </c>
      <c r="O56" s="394">
        <v>0</v>
      </c>
      <c r="P56" s="394">
        <v>0</v>
      </c>
      <c r="Q56" s="394">
        <v>0</v>
      </c>
      <c r="R56" s="394">
        <v>0</v>
      </c>
      <c r="S56" s="394">
        <v>0</v>
      </c>
      <c r="T56" s="394">
        <v>0</v>
      </c>
      <c r="U56" s="394">
        <v>0</v>
      </c>
      <c r="V56" s="394">
        <v>0</v>
      </c>
      <c r="W56" s="394">
        <v>0</v>
      </c>
      <c r="X56" s="394">
        <v>0</v>
      </c>
      <c r="Y56" s="394">
        <v>0</v>
      </c>
      <c r="Z56" s="394">
        <v>0</v>
      </c>
      <c r="AA56" s="394">
        <v>0</v>
      </c>
      <c r="AB56" s="394">
        <v>0</v>
      </c>
      <c r="AC56" s="394">
        <v>0</v>
      </c>
      <c r="AD56" s="394">
        <v>0</v>
      </c>
      <c r="AE56" s="394">
        <v>0</v>
      </c>
      <c r="AF56" s="394">
        <v>0</v>
      </c>
      <c r="AG56" s="394">
        <v>0</v>
      </c>
      <c r="AH56" s="394">
        <v>0</v>
      </c>
      <c r="AI56" s="394">
        <v>0</v>
      </c>
      <c r="AJ56" s="394">
        <v>0</v>
      </c>
      <c r="AK56" s="394">
        <v>0</v>
      </c>
      <c r="AL56" s="394">
        <v>0</v>
      </c>
      <c r="AM56" s="394">
        <v>0</v>
      </c>
      <c r="AN56" s="394">
        <v>0</v>
      </c>
      <c r="AO56" s="394">
        <v>0</v>
      </c>
      <c r="AP56" s="394">
        <v>0</v>
      </c>
      <c r="AQ56" s="394">
        <v>0</v>
      </c>
      <c r="AR56" s="394">
        <v>0</v>
      </c>
      <c r="AS56" s="394">
        <v>0</v>
      </c>
      <c r="AT56" s="394">
        <v>0</v>
      </c>
      <c r="AU56" s="394">
        <v>0</v>
      </c>
      <c r="AV56" s="394">
        <v>0</v>
      </c>
      <c r="AW56" s="394">
        <v>0</v>
      </c>
      <c r="AX56" s="394">
        <v>0</v>
      </c>
      <c r="AY56" s="394">
        <v>0</v>
      </c>
      <c r="AZ56" s="394">
        <v>0</v>
      </c>
      <c r="BA56" s="394">
        <v>0</v>
      </c>
      <c r="BB56" s="394">
        <v>0</v>
      </c>
      <c r="BC56" s="395">
        <v>0</v>
      </c>
      <c r="BD56" s="394" t="s">
        <v>614</v>
      </c>
      <c r="BE56" s="394" t="s">
        <v>614</v>
      </c>
      <c r="BF56" s="394" t="s">
        <v>614</v>
      </c>
      <c r="BG56" s="394" t="s">
        <v>614</v>
      </c>
      <c r="BH56" s="394">
        <v>4068.81032211092</v>
      </c>
      <c r="BI56" s="394">
        <v>3058.1494963003051</v>
      </c>
      <c r="BJ56" s="394">
        <v>2411.9119650507996</v>
      </c>
      <c r="BK56" s="394">
        <v>1962.3602912297147</v>
      </c>
      <c r="BL56" s="394">
        <v>1556.5890299347443</v>
      </c>
      <c r="BM56" s="394">
        <v>864.11442604198487</v>
      </c>
      <c r="BN56" s="394">
        <v>570.25713660595898</v>
      </c>
      <c r="BO56" s="394">
        <v>374.6908227472988</v>
      </c>
      <c r="BP56" s="394">
        <v>259.33492578054825</v>
      </c>
      <c r="BQ56" s="394">
        <v>176.92934300474917</v>
      </c>
      <c r="BR56" s="394">
        <v>129.55123436113482</v>
      </c>
      <c r="BS56" s="394">
        <v>86.272844981385148</v>
      </c>
      <c r="BT56" s="394">
        <v>62.11172423839237</v>
      </c>
      <c r="BU56" s="394">
        <v>43.983187525933864</v>
      </c>
      <c r="BV56" s="394">
        <v>32.759387965139446</v>
      </c>
      <c r="BW56" s="394">
        <v>17.675749226590991</v>
      </c>
      <c r="BX56" s="395">
        <v>10.110867928511324</v>
      </c>
      <c r="BY56" s="395">
        <v>6.265680709692667</v>
      </c>
      <c r="BZ56" s="395">
        <v>3.5120443956141103</v>
      </c>
      <c r="CA56" s="395">
        <v>1.9079937360640007</v>
      </c>
      <c r="CB56" s="395">
        <v>1.0756402663924645</v>
      </c>
      <c r="CC56" s="395">
        <v>0</v>
      </c>
      <c r="CD56" s="395">
        <v>0</v>
      </c>
      <c r="CE56" s="395">
        <v>0</v>
      </c>
      <c r="CF56" s="395">
        <v>0</v>
      </c>
      <c r="CG56" s="396">
        <v>0</v>
      </c>
    </row>
    <row r="57" spans="1:85" s="36" customFormat="1" x14ac:dyDescent="0.35">
      <c r="B57" s="449" t="s">
        <v>843</v>
      </c>
      <c r="C57" s="288"/>
      <c r="D57" s="394">
        <v>0</v>
      </c>
      <c r="E57" s="394">
        <v>0</v>
      </c>
      <c r="F57" s="394">
        <v>0</v>
      </c>
      <c r="G57" s="394">
        <v>0</v>
      </c>
      <c r="H57" s="394">
        <v>0</v>
      </c>
      <c r="I57" s="394">
        <v>0</v>
      </c>
      <c r="J57" s="394">
        <v>0</v>
      </c>
      <c r="K57" s="394">
        <v>0</v>
      </c>
      <c r="L57" s="394">
        <v>0</v>
      </c>
      <c r="M57" s="394">
        <v>0</v>
      </c>
      <c r="N57" s="394">
        <v>0</v>
      </c>
      <c r="O57" s="394">
        <v>0</v>
      </c>
      <c r="P57" s="394">
        <v>0</v>
      </c>
      <c r="Q57" s="394">
        <v>0</v>
      </c>
      <c r="R57" s="394">
        <v>0</v>
      </c>
      <c r="S57" s="394">
        <v>0</v>
      </c>
      <c r="T57" s="394">
        <v>0</v>
      </c>
      <c r="U57" s="394">
        <v>0</v>
      </c>
      <c r="V57" s="394">
        <v>0</v>
      </c>
      <c r="W57" s="394">
        <v>0</v>
      </c>
      <c r="X57" s="394">
        <v>0</v>
      </c>
      <c r="Y57" s="394">
        <v>0</v>
      </c>
      <c r="Z57" s="394">
        <v>0</v>
      </c>
      <c r="AA57" s="394">
        <v>0</v>
      </c>
      <c r="AB57" s="394">
        <v>0</v>
      </c>
      <c r="AC57" s="394">
        <v>0</v>
      </c>
      <c r="AD57" s="394">
        <v>0</v>
      </c>
      <c r="AE57" s="394">
        <v>0</v>
      </c>
      <c r="AF57" s="394">
        <v>0</v>
      </c>
      <c r="AG57" s="394">
        <v>0</v>
      </c>
      <c r="AH57" s="394">
        <v>0</v>
      </c>
      <c r="AI57" s="394">
        <v>0</v>
      </c>
      <c r="AJ57" s="394">
        <v>0</v>
      </c>
      <c r="AK57" s="394">
        <v>0</v>
      </c>
      <c r="AL57" s="394">
        <v>0</v>
      </c>
      <c r="AM57" s="394">
        <v>0</v>
      </c>
      <c r="AN57" s="394">
        <v>0</v>
      </c>
      <c r="AO57" s="394">
        <v>0</v>
      </c>
      <c r="AP57" s="394">
        <v>0</v>
      </c>
      <c r="AQ57" s="394">
        <v>0</v>
      </c>
      <c r="AR57" s="394">
        <v>0</v>
      </c>
      <c r="AS57" s="394">
        <v>0</v>
      </c>
      <c r="AT57" s="394">
        <v>0</v>
      </c>
      <c r="AU57" s="394">
        <v>0</v>
      </c>
      <c r="AV57" s="394">
        <v>0</v>
      </c>
      <c r="AW57" s="394">
        <v>0</v>
      </c>
      <c r="AX57" s="394">
        <v>0</v>
      </c>
      <c r="AY57" s="394">
        <v>0</v>
      </c>
      <c r="AZ57" s="394">
        <v>0</v>
      </c>
      <c r="BA57" s="394">
        <v>0</v>
      </c>
      <c r="BB57" s="394">
        <v>0</v>
      </c>
      <c r="BC57" s="395">
        <v>0</v>
      </c>
      <c r="BD57" s="394" t="s">
        <v>614</v>
      </c>
      <c r="BE57" s="394" t="s">
        <v>614</v>
      </c>
      <c r="BF57" s="394" t="s">
        <v>614</v>
      </c>
      <c r="BG57" s="394" t="s">
        <v>614</v>
      </c>
      <c r="BH57" s="394">
        <v>186.0994326121419</v>
      </c>
      <c r="BI57" s="394">
        <v>141.19647321321344</v>
      </c>
      <c r="BJ57" s="394">
        <v>113.84614804690219</v>
      </c>
      <c r="BK57" s="394">
        <v>108.36256895713365</v>
      </c>
      <c r="BL57" s="394">
        <v>91.366798770914102</v>
      </c>
      <c r="BM57" s="394">
        <v>57.09913251814708</v>
      </c>
      <c r="BN57" s="394">
        <v>51.60419810006367</v>
      </c>
      <c r="BO57" s="394">
        <v>47.728944442333258</v>
      </c>
      <c r="BP57" s="394">
        <v>41.961258866753354</v>
      </c>
      <c r="BQ57" s="394">
        <v>33.394308144090388</v>
      </c>
      <c r="BR57" s="394">
        <v>24.232910808933777</v>
      </c>
      <c r="BS57" s="394">
        <v>18.620034771143253</v>
      </c>
      <c r="BT57" s="394">
        <v>15.114610899415887</v>
      </c>
      <c r="BU57" s="394">
        <v>11.199035980565235</v>
      </c>
      <c r="BV57" s="394">
        <v>8.9991278391280485</v>
      </c>
      <c r="BW57" s="394">
        <v>4.3724187219014992</v>
      </c>
      <c r="BX57" s="395">
        <v>2.3721778285707393</v>
      </c>
      <c r="BY57" s="395">
        <v>1.174402566341376</v>
      </c>
      <c r="BZ57" s="395">
        <v>0.46877558150801724</v>
      </c>
      <c r="CA57" s="395">
        <v>8.5241230471530691E-2</v>
      </c>
      <c r="CB57" s="395">
        <v>4.8055136722389723E-2</v>
      </c>
      <c r="CC57" s="395">
        <v>0</v>
      </c>
      <c r="CD57" s="395">
        <v>0</v>
      </c>
      <c r="CE57" s="395">
        <v>0</v>
      </c>
      <c r="CF57" s="395">
        <v>0</v>
      </c>
      <c r="CG57" s="396">
        <v>0</v>
      </c>
    </row>
    <row r="58" spans="1:85" s="36" customFormat="1" x14ac:dyDescent="0.35">
      <c r="B58" s="449" t="s">
        <v>915</v>
      </c>
      <c r="C58" s="288"/>
      <c r="D58" s="394">
        <v>0</v>
      </c>
      <c r="E58" s="394">
        <v>0</v>
      </c>
      <c r="F58" s="394">
        <v>0</v>
      </c>
      <c r="G58" s="394">
        <v>0</v>
      </c>
      <c r="H58" s="394">
        <v>0</v>
      </c>
      <c r="I58" s="394">
        <v>0</v>
      </c>
      <c r="J58" s="394">
        <v>0</v>
      </c>
      <c r="K58" s="394">
        <v>0</v>
      </c>
      <c r="L58" s="394">
        <v>0</v>
      </c>
      <c r="M58" s="394">
        <v>0</v>
      </c>
      <c r="N58" s="394">
        <v>0</v>
      </c>
      <c r="O58" s="394">
        <v>0</v>
      </c>
      <c r="P58" s="394">
        <v>0</v>
      </c>
      <c r="Q58" s="394">
        <v>0</v>
      </c>
      <c r="R58" s="394">
        <v>0</v>
      </c>
      <c r="S58" s="394">
        <v>0</v>
      </c>
      <c r="T58" s="394">
        <v>0</v>
      </c>
      <c r="U58" s="394">
        <v>0</v>
      </c>
      <c r="V58" s="394">
        <v>0</v>
      </c>
      <c r="W58" s="394">
        <v>0</v>
      </c>
      <c r="X58" s="394">
        <v>0</v>
      </c>
      <c r="Y58" s="394">
        <v>0</v>
      </c>
      <c r="Z58" s="394">
        <v>0</v>
      </c>
      <c r="AA58" s="394">
        <v>0</v>
      </c>
      <c r="AB58" s="394">
        <v>0</v>
      </c>
      <c r="AC58" s="394">
        <v>0</v>
      </c>
      <c r="AD58" s="394">
        <v>0</v>
      </c>
      <c r="AE58" s="394">
        <v>0</v>
      </c>
      <c r="AF58" s="394">
        <v>0</v>
      </c>
      <c r="AG58" s="394">
        <v>0</v>
      </c>
      <c r="AH58" s="394">
        <v>0</v>
      </c>
      <c r="AI58" s="394">
        <v>0</v>
      </c>
      <c r="AJ58" s="394">
        <v>0</v>
      </c>
      <c r="AK58" s="394">
        <v>0</v>
      </c>
      <c r="AL58" s="394">
        <v>0</v>
      </c>
      <c r="AM58" s="394">
        <v>0</v>
      </c>
      <c r="AN58" s="394">
        <v>0</v>
      </c>
      <c r="AO58" s="394">
        <v>0</v>
      </c>
      <c r="AP58" s="394">
        <v>0</v>
      </c>
      <c r="AQ58" s="394">
        <v>0</v>
      </c>
      <c r="AR58" s="394">
        <v>0</v>
      </c>
      <c r="AS58" s="394">
        <v>0</v>
      </c>
      <c r="AT58" s="394">
        <v>0</v>
      </c>
      <c r="AU58" s="394">
        <v>0</v>
      </c>
      <c r="AV58" s="394">
        <v>0</v>
      </c>
      <c r="AW58" s="394">
        <v>0</v>
      </c>
      <c r="AX58" s="394">
        <v>0</v>
      </c>
      <c r="AY58" s="394">
        <v>0</v>
      </c>
      <c r="AZ58" s="394">
        <v>0</v>
      </c>
      <c r="BA58" s="394">
        <v>0</v>
      </c>
      <c r="BB58" s="394">
        <v>0</v>
      </c>
      <c r="BC58" s="395">
        <v>0</v>
      </c>
      <c r="BD58" s="394" t="s">
        <v>614</v>
      </c>
      <c r="BE58" s="394" t="s">
        <v>614</v>
      </c>
      <c r="BF58" s="394" t="s">
        <v>614</v>
      </c>
      <c r="BG58" s="394" t="s">
        <v>614</v>
      </c>
      <c r="BH58" s="394">
        <v>45.678951641162101</v>
      </c>
      <c r="BI58" s="394">
        <v>36.544969537537597</v>
      </c>
      <c r="BJ58" s="394">
        <v>29.274723783489133</v>
      </c>
      <c r="BK58" s="394">
        <v>23.750428017271101</v>
      </c>
      <c r="BL58" s="394">
        <v>22.364710945822146</v>
      </c>
      <c r="BM58" s="394">
        <v>12.343942771496369</v>
      </c>
      <c r="BN58" s="394">
        <v>10.556118167239001</v>
      </c>
      <c r="BO58" s="394">
        <v>7.9663250245647861</v>
      </c>
      <c r="BP58" s="394">
        <v>6.9263076775802892</v>
      </c>
      <c r="BQ58" s="394">
        <v>1.9551654270581798</v>
      </c>
      <c r="BR58" s="394">
        <v>3.0027905355689044</v>
      </c>
      <c r="BS58" s="394">
        <v>2.4642210926138368</v>
      </c>
      <c r="BT58" s="394">
        <v>1.5440603098171746</v>
      </c>
      <c r="BU58" s="394">
        <v>1.1556480557363176</v>
      </c>
      <c r="BV58" s="394">
        <v>0.56289233674425321</v>
      </c>
      <c r="BW58" s="394">
        <v>0.28799468827996255</v>
      </c>
      <c r="BX58" s="395">
        <v>0.45640492545663836</v>
      </c>
      <c r="BY58" s="395">
        <v>0.46997135310552746</v>
      </c>
      <c r="BZ58" s="395">
        <v>0.44157727118691326</v>
      </c>
      <c r="CA58" s="395">
        <v>0.41707679787237856</v>
      </c>
      <c r="CB58" s="395">
        <v>0.2351289679257694</v>
      </c>
      <c r="CC58" s="395">
        <v>0</v>
      </c>
      <c r="CD58" s="395">
        <v>0</v>
      </c>
      <c r="CE58" s="395">
        <v>0</v>
      </c>
      <c r="CF58" s="395">
        <v>0</v>
      </c>
      <c r="CG58" s="396">
        <v>0</v>
      </c>
    </row>
    <row r="59" spans="1:85" s="36" customFormat="1" ht="24.75" customHeight="1" x14ac:dyDescent="0.35">
      <c r="B59" s="56" t="s">
        <v>917</v>
      </c>
      <c r="C59" s="56"/>
      <c r="D59" s="394">
        <v>0</v>
      </c>
      <c r="E59" s="394">
        <v>0</v>
      </c>
      <c r="F59" s="394">
        <v>0</v>
      </c>
      <c r="G59" s="394">
        <v>0</v>
      </c>
      <c r="H59" s="394">
        <v>0</v>
      </c>
      <c r="I59" s="394">
        <v>0</v>
      </c>
      <c r="J59" s="394">
        <v>0</v>
      </c>
      <c r="K59" s="394">
        <v>0</v>
      </c>
      <c r="L59" s="394">
        <v>0</v>
      </c>
      <c r="M59" s="394">
        <v>0</v>
      </c>
      <c r="N59" s="394">
        <v>0</v>
      </c>
      <c r="O59" s="394">
        <v>0</v>
      </c>
      <c r="P59" s="394">
        <v>0</v>
      </c>
      <c r="Q59" s="394">
        <v>0</v>
      </c>
      <c r="R59" s="394">
        <v>0</v>
      </c>
      <c r="S59" s="394">
        <v>0</v>
      </c>
      <c r="T59" s="394">
        <v>0</v>
      </c>
      <c r="U59" s="394">
        <v>0</v>
      </c>
      <c r="V59" s="394">
        <v>0</v>
      </c>
      <c r="W59" s="394">
        <v>0</v>
      </c>
      <c r="X59" s="394">
        <v>0</v>
      </c>
      <c r="Y59" s="394">
        <v>0</v>
      </c>
      <c r="Z59" s="394">
        <v>0</v>
      </c>
      <c r="AA59" s="394">
        <v>0</v>
      </c>
      <c r="AB59" s="394">
        <v>0</v>
      </c>
      <c r="AC59" s="394">
        <v>0</v>
      </c>
      <c r="AD59" s="394">
        <v>0</v>
      </c>
      <c r="AE59" s="394">
        <v>0</v>
      </c>
      <c r="AF59" s="394">
        <v>0</v>
      </c>
      <c r="AG59" s="394">
        <v>0</v>
      </c>
      <c r="AH59" s="394">
        <v>0</v>
      </c>
      <c r="AI59" s="394">
        <v>0</v>
      </c>
      <c r="AJ59" s="394">
        <v>0</v>
      </c>
      <c r="AK59" s="394">
        <v>0</v>
      </c>
      <c r="AL59" s="394">
        <v>0</v>
      </c>
      <c r="AM59" s="394">
        <v>0</v>
      </c>
      <c r="AN59" s="394">
        <v>0</v>
      </c>
      <c r="AO59" s="394">
        <v>0</v>
      </c>
      <c r="AP59" s="394">
        <v>0</v>
      </c>
      <c r="AQ59" s="394">
        <v>0</v>
      </c>
      <c r="AR59" s="394">
        <v>0</v>
      </c>
      <c r="AS59" s="394">
        <v>0</v>
      </c>
      <c r="AT59" s="394">
        <v>0</v>
      </c>
      <c r="AU59" s="394">
        <v>0</v>
      </c>
      <c r="AV59" s="394">
        <v>0</v>
      </c>
      <c r="AW59" s="394">
        <v>0</v>
      </c>
      <c r="AX59" s="394">
        <v>0</v>
      </c>
      <c r="AY59" s="394">
        <v>0</v>
      </c>
      <c r="AZ59" s="394">
        <v>0</v>
      </c>
      <c r="BA59" s="394">
        <v>0</v>
      </c>
      <c r="BB59" s="394">
        <v>0</v>
      </c>
      <c r="BC59" s="395">
        <v>0</v>
      </c>
      <c r="BD59" s="394">
        <v>0</v>
      </c>
      <c r="BE59" s="394">
        <v>0</v>
      </c>
      <c r="BF59" s="394">
        <v>0</v>
      </c>
      <c r="BG59" s="394">
        <v>0</v>
      </c>
      <c r="BH59" s="394">
        <v>11543.230335686558</v>
      </c>
      <c r="BI59" s="394">
        <v>11025.131652828904</v>
      </c>
      <c r="BJ59" s="394">
        <v>11003.376062168838</v>
      </c>
      <c r="BK59" s="394">
        <v>11536.832239788162</v>
      </c>
      <c r="BL59" s="394">
        <v>11040.34658905703</v>
      </c>
      <c r="BM59" s="394">
        <v>11297.181332362567</v>
      </c>
      <c r="BN59" s="394">
        <v>10682.64894743287</v>
      </c>
      <c r="BO59" s="394">
        <v>9513.1874982832687</v>
      </c>
      <c r="BP59" s="394">
        <v>7158.285030431899</v>
      </c>
      <c r="BQ59" s="394">
        <v>4775.3832076598956</v>
      </c>
      <c r="BR59" s="394">
        <v>3837.0788949760085</v>
      </c>
      <c r="BS59" s="394">
        <v>3376.9793669637074</v>
      </c>
      <c r="BT59" s="394">
        <v>2918.0377342051543</v>
      </c>
      <c r="BU59" s="394">
        <v>2771.5434721851798</v>
      </c>
      <c r="BV59" s="394">
        <v>2339.5910145383164</v>
      </c>
      <c r="BW59" s="394">
        <v>1717.7553611756371</v>
      </c>
      <c r="BX59" s="395">
        <v>1276.1940934612448</v>
      </c>
      <c r="BY59" s="395">
        <v>919.14589847088803</v>
      </c>
      <c r="BZ59" s="395">
        <v>971.97773664939302</v>
      </c>
      <c r="CA59" s="395">
        <v>687.25250793344776</v>
      </c>
      <c r="CB59" s="395">
        <v>277.84663426430524</v>
      </c>
      <c r="CC59" s="395">
        <v>4.5384021222374976E-2</v>
      </c>
      <c r="CD59" s="395">
        <v>-0.18139976845451</v>
      </c>
      <c r="CE59" s="395">
        <v>-2.2396055144826792</v>
      </c>
      <c r="CF59" s="395">
        <v>-2.6786673780795907</v>
      </c>
      <c r="CG59" s="396">
        <v>-2.7241221343473012</v>
      </c>
    </row>
    <row r="60" spans="1:85" s="36" customFormat="1" x14ac:dyDescent="0.35">
      <c r="B60" s="288" t="s">
        <v>913</v>
      </c>
      <c r="C60" s="288"/>
      <c r="D60" s="394" t="s">
        <v>614</v>
      </c>
      <c r="E60" s="394" t="s">
        <v>614</v>
      </c>
      <c r="F60" s="394" t="s">
        <v>614</v>
      </c>
      <c r="G60" s="394" t="s">
        <v>614</v>
      </c>
      <c r="H60" s="394" t="s">
        <v>614</v>
      </c>
      <c r="I60" s="394" t="s">
        <v>614</v>
      </c>
      <c r="J60" s="394" t="s">
        <v>614</v>
      </c>
      <c r="K60" s="394" t="s">
        <v>614</v>
      </c>
      <c r="L60" s="394" t="s">
        <v>614</v>
      </c>
      <c r="M60" s="394" t="s">
        <v>614</v>
      </c>
      <c r="N60" s="394" t="s">
        <v>614</v>
      </c>
      <c r="O60" s="394" t="s">
        <v>614</v>
      </c>
      <c r="P60" s="394" t="s">
        <v>614</v>
      </c>
      <c r="Q60" s="394" t="s">
        <v>614</v>
      </c>
      <c r="R60" s="394" t="s">
        <v>614</v>
      </c>
      <c r="S60" s="394" t="s">
        <v>614</v>
      </c>
      <c r="T60" s="394" t="s">
        <v>614</v>
      </c>
      <c r="U60" s="394" t="s">
        <v>614</v>
      </c>
      <c r="V60" s="394" t="s">
        <v>614</v>
      </c>
      <c r="W60" s="394" t="s">
        <v>614</v>
      </c>
      <c r="X60" s="394" t="s">
        <v>614</v>
      </c>
      <c r="Y60" s="394" t="s">
        <v>614</v>
      </c>
      <c r="Z60" s="394" t="s">
        <v>614</v>
      </c>
      <c r="AA60" s="394" t="s">
        <v>614</v>
      </c>
      <c r="AB60" s="394" t="s">
        <v>614</v>
      </c>
      <c r="AC60" s="394" t="s">
        <v>614</v>
      </c>
      <c r="AD60" s="394" t="s">
        <v>614</v>
      </c>
      <c r="AE60" s="394" t="s">
        <v>614</v>
      </c>
      <c r="AF60" s="394" t="s">
        <v>614</v>
      </c>
      <c r="AG60" s="394" t="s">
        <v>614</v>
      </c>
      <c r="AH60" s="394" t="s">
        <v>614</v>
      </c>
      <c r="AI60" s="394" t="s">
        <v>614</v>
      </c>
      <c r="AJ60" s="394" t="s">
        <v>614</v>
      </c>
      <c r="AK60" s="394" t="s">
        <v>614</v>
      </c>
      <c r="AL60" s="394" t="s">
        <v>614</v>
      </c>
      <c r="AM60" s="394" t="s">
        <v>614</v>
      </c>
      <c r="AN60" s="394" t="s">
        <v>614</v>
      </c>
      <c r="AO60" s="394" t="s">
        <v>614</v>
      </c>
      <c r="AP60" s="394" t="s">
        <v>614</v>
      </c>
      <c r="AQ60" s="394" t="s">
        <v>614</v>
      </c>
      <c r="AR60" s="394" t="s">
        <v>614</v>
      </c>
      <c r="AS60" s="394" t="s">
        <v>614</v>
      </c>
      <c r="AT60" s="394" t="s">
        <v>614</v>
      </c>
      <c r="AU60" s="394" t="s">
        <v>614</v>
      </c>
      <c r="AV60" s="394" t="s">
        <v>614</v>
      </c>
      <c r="AW60" s="394" t="s">
        <v>614</v>
      </c>
      <c r="AX60" s="394" t="s">
        <v>614</v>
      </c>
      <c r="AY60" s="394" t="s">
        <v>614</v>
      </c>
      <c r="AZ60" s="394" t="s">
        <v>614</v>
      </c>
      <c r="BA60" s="394" t="s">
        <v>614</v>
      </c>
      <c r="BB60" s="394" t="s">
        <v>614</v>
      </c>
      <c r="BC60" s="395" t="s">
        <v>614</v>
      </c>
      <c r="BD60" s="394" t="s">
        <v>614</v>
      </c>
      <c r="BE60" s="394" t="s">
        <v>614</v>
      </c>
      <c r="BF60" s="394" t="s">
        <v>614</v>
      </c>
      <c r="BG60" s="394" t="s">
        <v>614</v>
      </c>
      <c r="BH60" s="394">
        <v>6760.4844459800324</v>
      </c>
      <c r="BI60" s="394">
        <v>6575.0398975261014</v>
      </c>
      <c r="BJ60" s="394">
        <v>6646.3896289208742</v>
      </c>
      <c r="BK60" s="394">
        <v>7347.1829788680134</v>
      </c>
      <c r="BL60" s="394">
        <v>7234.0806212770221</v>
      </c>
      <c r="BM60" s="394">
        <v>7123.9729312745485</v>
      </c>
      <c r="BN60" s="394">
        <v>6550.8304749881554</v>
      </c>
      <c r="BO60" s="394">
        <v>5649.3300450589768</v>
      </c>
      <c r="BP60" s="394">
        <v>3443.3326856701801</v>
      </c>
      <c r="BQ60" s="394">
        <v>1359.6571665129477</v>
      </c>
      <c r="BR60" s="394">
        <v>627.57434075438186</v>
      </c>
      <c r="BS60" s="394">
        <v>317.44184727365973</v>
      </c>
      <c r="BT60" s="394">
        <v>133.23743342071103</v>
      </c>
      <c r="BU60" s="394">
        <v>38.293178101559405</v>
      </c>
      <c r="BV60" s="394">
        <v>4.0765931155644468</v>
      </c>
      <c r="BW60" s="394">
        <v>1.8205563572481778</v>
      </c>
      <c r="BX60" s="395">
        <v>1.3487453240367209</v>
      </c>
      <c r="BY60" s="395">
        <v>1.0220565594502176</v>
      </c>
      <c r="BZ60" s="395">
        <v>1.0590502216106195</v>
      </c>
      <c r="CA60" s="395">
        <v>0.68262777854327694</v>
      </c>
      <c r="CB60" s="395">
        <v>0.24557203901206801</v>
      </c>
      <c r="CC60" s="395">
        <v>-3.1832211341465212E-5</v>
      </c>
      <c r="CD60" s="395">
        <v>-9.8178448873481253E-5</v>
      </c>
      <c r="CE60" s="395">
        <v>-1.2121349292435531E-3</v>
      </c>
      <c r="CF60" s="395">
        <v>-1.4497670557600476E-3</v>
      </c>
      <c r="CG60" s="396">
        <v>-1.4743683962265052E-3</v>
      </c>
    </row>
    <row r="61" spans="1:85" s="36" customFormat="1" x14ac:dyDescent="0.35">
      <c r="B61" s="200" t="s">
        <v>914</v>
      </c>
      <c r="C61" s="200"/>
      <c r="D61" s="394" t="s">
        <v>614</v>
      </c>
      <c r="E61" s="394" t="s">
        <v>614</v>
      </c>
      <c r="F61" s="394" t="s">
        <v>614</v>
      </c>
      <c r="G61" s="394" t="s">
        <v>614</v>
      </c>
      <c r="H61" s="394" t="s">
        <v>614</v>
      </c>
      <c r="I61" s="394" t="s">
        <v>614</v>
      </c>
      <c r="J61" s="394" t="s">
        <v>614</v>
      </c>
      <c r="K61" s="394" t="s">
        <v>614</v>
      </c>
      <c r="L61" s="394" t="s">
        <v>614</v>
      </c>
      <c r="M61" s="394" t="s">
        <v>614</v>
      </c>
      <c r="N61" s="394" t="s">
        <v>614</v>
      </c>
      <c r="O61" s="394" t="s">
        <v>614</v>
      </c>
      <c r="P61" s="394" t="s">
        <v>614</v>
      </c>
      <c r="Q61" s="394" t="s">
        <v>614</v>
      </c>
      <c r="R61" s="394" t="s">
        <v>614</v>
      </c>
      <c r="S61" s="394" t="s">
        <v>614</v>
      </c>
      <c r="T61" s="394" t="s">
        <v>614</v>
      </c>
      <c r="U61" s="394" t="s">
        <v>614</v>
      </c>
      <c r="V61" s="394" t="s">
        <v>614</v>
      </c>
      <c r="W61" s="394" t="s">
        <v>614</v>
      </c>
      <c r="X61" s="394" t="s">
        <v>614</v>
      </c>
      <c r="Y61" s="394" t="s">
        <v>614</v>
      </c>
      <c r="Z61" s="394" t="s">
        <v>614</v>
      </c>
      <c r="AA61" s="394" t="s">
        <v>614</v>
      </c>
      <c r="AB61" s="394" t="s">
        <v>614</v>
      </c>
      <c r="AC61" s="394" t="s">
        <v>614</v>
      </c>
      <c r="AD61" s="394" t="s">
        <v>614</v>
      </c>
      <c r="AE61" s="394" t="s">
        <v>614</v>
      </c>
      <c r="AF61" s="394" t="s">
        <v>614</v>
      </c>
      <c r="AG61" s="394" t="s">
        <v>614</v>
      </c>
      <c r="AH61" s="394" t="s">
        <v>614</v>
      </c>
      <c r="AI61" s="394" t="s">
        <v>614</v>
      </c>
      <c r="AJ61" s="394" t="s">
        <v>614</v>
      </c>
      <c r="AK61" s="394" t="s">
        <v>614</v>
      </c>
      <c r="AL61" s="394" t="s">
        <v>614</v>
      </c>
      <c r="AM61" s="394" t="s">
        <v>614</v>
      </c>
      <c r="AN61" s="394" t="s">
        <v>614</v>
      </c>
      <c r="AO61" s="394" t="s">
        <v>614</v>
      </c>
      <c r="AP61" s="394" t="s">
        <v>614</v>
      </c>
      <c r="AQ61" s="394" t="s">
        <v>614</v>
      </c>
      <c r="AR61" s="394" t="s">
        <v>614</v>
      </c>
      <c r="AS61" s="394" t="s">
        <v>614</v>
      </c>
      <c r="AT61" s="394" t="s">
        <v>614</v>
      </c>
      <c r="AU61" s="394" t="s">
        <v>614</v>
      </c>
      <c r="AV61" s="394" t="s">
        <v>614</v>
      </c>
      <c r="AW61" s="394" t="s">
        <v>614</v>
      </c>
      <c r="AX61" s="394" t="s">
        <v>614</v>
      </c>
      <c r="AY61" s="394" t="s">
        <v>614</v>
      </c>
      <c r="AZ61" s="394" t="s">
        <v>614</v>
      </c>
      <c r="BA61" s="394" t="s">
        <v>614</v>
      </c>
      <c r="BB61" s="394" t="s">
        <v>614</v>
      </c>
      <c r="BC61" s="395" t="s">
        <v>614</v>
      </c>
      <c r="BD61" s="394" t="s">
        <v>614</v>
      </c>
      <c r="BE61" s="394" t="s">
        <v>614</v>
      </c>
      <c r="BF61" s="394" t="s">
        <v>614</v>
      </c>
      <c r="BG61" s="394" t="s">
        <v>614</v>
      </c>
      <c r="BH61" s="394">
        <v>3791.0710329574144</v>
      </c>
      <c r="BI61" s="394">
        <v>3504.6848199308834</v>
      </c>
      <c r="BJ61" s="394">
        <v>3430.2793471160257</v>
      </c>
      <c r="BK61" s="394">
        <v>3395.4329161625069</v>
      </c>
      <c r="BL61" s="394">
        <v>3118.7284752097262</v>
      </c>
      <c r="BM61" s="394">
        <v>3419.0886225165427</v>
      </c>
      <c r="BN61" s="394">
        <v>3254.6868459273119</v>
      </c>
      <c r="BO61" s="394">
        <v>2974.1544710670205</v>
      </c>
      <c r="BP61" s="394">
        <v>2752.1445677553356</v>
      </c>
      <c r="BQ61" s="394">
        <v>2422.470260860915</v>
      </c>
      <c r="BR61" s="394">
        <v>2220.3591343648659</v>
      </c>
      <c r="BS61" s="394">
        <v>2053.8694859470043</v>
      </c>
      <c r="BT61" s="394">
        <v>1814.6282206626265</v>
      </c>
      <c r="BU61" s="394">
        <v>1733.6920016923459</v>
      </c>
      <c r="BV61" s="394">
        <v>1422.1504551689475</v>
      </c>
      <c r="BW61" s="394">
        <v>890.71257850454765</v>
      </c>
      <c r="BX61" s="395">
        <v>662.8616640769402</v>
      </c>
      <c r="BY61" s="395">
        <v>424.07735860498025</v>
      </c>
      <c r="BZ61" s="395">
        <v>392.53251370324796</v>
      </c>
      <c r="CA61" s="395">
        <v>245.6137584316198</v>
      </c>
      <c r="CB61" s="395">
        <v>86.811685016041224</v>
      </c>
      <c r="CC61" s="395">
        <v>3.1133760360330703E-2</v>
      </c>
      <c r="CD61" s="395">
        <v>-6.8438136130203497E-2</v>
      </c>
      <c r="CE61" s="395">
        <v>-0.84495381876166509</v>
      </c>
      <c r="CF61" s="395">
        <v>-1.0106021867085169</v>
      </c>
      <c r="CG61" s="396">
        <v>-1.0277512648121905</v>
      </c>
    </row>
    <row r="62" spans="1:85" s="36" customFormat="1" x14ac:dyDescent="0.35">
      <c r="B62" s="288" t="s">
        <v>843</v>
      </c>
      <c r="C62" s="288"/>
      <c r="D62" s="394" t="s">
        <v>614</v>
      </c>
      <c r="E62" s="394" t="s">
        <v>614</v>
      </c>
      <c r="F62" s="394" t="s">
        <v>614</v>
      </c>
      <c r="G62" s="394" t="s">
        <v>614</v>
      </c>
      <c r="H62" s="394" t="s">
        <v>614</v>
      </c>
      <c r="I62" s="394" t="s">
        <v>614</v>
      </c>
      <c r="J62" s="394" t="s">
        <v>614</v>
      </c>
      <c r="K62" s="394" t="s">
        <v>614</v>
      </c>
      <c r="L62" s="394" t="s">
        <v>614</v>
      </c>
      <c r="M62" s="394" t="s">
        <v>614</v>
      </c>
      <c r="N62" s="394" t="s">
        <v>614</v>
      </c>
      <c r="O62" s="394" t="s">
        <v>614</v>
      </c>
      <c r="P62" s="394" t="s">
        <v>614</v>
      </c>
      <c r="Q62" s="394" t="s">
        <v>614</v>
      </c>
      <c r="R62" s="394" t="s">
        <v>614</v>
      </c>
      <c r="S62" s="394" t="s">
        <v>614</v>
      </c>
      <c r="T62" s="394" t="s">
        <v>614</v>
      </c>
      <c r="U62" s="394" t="s">
        <v>614</v>
      </c>
      <c r="V62" s="394" t="s">
        <v>614</v>
      </c>
      <c r="W62" s="394" t="s">
        <v>614</v>
      </c>
      <c r="X62" s="394" t="s">
        <v>614</v>
      </c>
      <c r="Y62" s="394" t="s">
        <v>614</v>
      </c>
      <c r="Z62" s="394" t="s">
        <v>614</v>
      </c>
      <c r="AA62" s="394" t="s">
        <v>614</v>
      </c>
      <c r="AB62" s="394" t="s">
        <v>614</v>
      </c>
      <c r="AC62" s="394" t="s">
        <v>614</v>
      </c>
      <c r="AD62" s="394" t="s">
        <v>614</v>
      </c>
      <c r="AE62" s="394" t="s">
        <v>614</v>
      </c>
      <c r="AF62" s="394" t="s">
        <v>614</v>
      </c>
      <c r="AG62" s="394" t="s">
        <v>614</v>
      </c>
      <c r="AH62" s="394" t="s">
        <v>614</v>
      </c>
      <c r="AI62" s="394" t="s">
        <v>614</v>
      </c>
      <c r="AJ62" s="394" t="s">
        <v>614</v>
      </c>
      <c r="AK62" s="394" t="s">
        <v>614</v>
      </c>
      <c r="AL62" s="394" t="s">
        <v>614</v>
      </c>
      <c r="AM62" s="394" t="s">
        <v>614</v>
      </c>
      <c r="AN62" s="394" t="s">
        <v>614</v>
      </c>
      <c r="AO62" s="394" t="s">
        <v>614</v>
      </c>
      <c r="AP62" s="394" t="s">
        <v>614</v>
      </c>
      <c r="AQ62" s="394" t="s">
        <v>614</v>
      </c>
      <c r="AR62" s="394" t="s">
        <v>614</v>
      </c>
      <c r="AS62" s="394" t="s">
        <v>614</v>
      </c>
      <c r="AT62" s="394" t="s">
        <v>614</v>
      </c>
      <c r="AU62" s="394" t="s">
        <v>614</v>
      </c>
      <c r="AV62" s="394" t="s">
        <v>614</v>
      </c>
      <c r="AW62" s="394" t="s">
        <v>614</v>
      </c>
      <c r="AX62" s="394" t="s">
        <v>614</v>
      </c>
      <c r="AY62" s="394" t="s">
        <v>614</v>
      </c>
      <c r="AZ62" s="394" t="s">
        <v>614</v>
      </c>
      <c r="BA62" s="394" t="s">
        <v>614</v>
      </c>
      <c r="BB62" s="394" t="s">
        <v>614</v>
      </c>
      <c r="BC62" s="395" t="s">
        <v>614</v>
      </c>
      <c r="BD62" s="394" t="s">
        <v>614</v>
      </c>
      <c r="BE62" s="394" t="s">
        <v>614</v>
      </c>
      <c r="BF62" s="394" t="s">
        <v>614</v>
      </c>
      <c r="BG62" s="394" t="s">
        <v>614</v>
      </c>
      <c r="BH62" s="394">
        <v>375.20146545152721</v>
      </c>
      <c r="BI62" s="394">
        <v>351.9816337398243</v>
      </c>
      <c r="BJ62" s="394">
        <v>356.97856019417145</v>
      </c>
      <c r="BK62" s="394">
        <v>340.61396764573828</v>
      </c>
      <c r="BL62" s="394">
        <v>331.59689961978268</v>
      </c>
      <c r="BM62" s="394">
        <v>401.43920663844267</v>
      </c>
      <c r="BN62" s="394">
        <v>522.58643181568436</v>
      </c>
      <c r="BO62" s="394">
        <v>578.16372075235131</v>
      </c>
      <c r="BP62" s="394">
        <v>683.21851293131465</v>
      </c>
      <c r="BQ62" s="394">
        <v>747.64694488870782</v>
      </c>
      <c r="BR62" s="394">
        <v>785.65212062583691</v>
      </c>
      <c r="BS62" s="394">
        <v>835.79704194563453</v>
      </c>
      <c r="BT62" s="394">
        <v>826.06424794388886</v>
      </c>
      <c r="BU62" s="394">
        <v>880.81293689111817</v>
      </c>
      <c r="BV62" s="394">
        <v>858.23616632254766</v>
      </c>
      <c r="BW62" s="394">
        <v>802.4856866645606</v>
      </c>
      <c r="BX62" s="395">
        <v>595.3825415764569</v>
      </c>
      <c r="BY62" s="395">
        <v>483.01999043821428</v>
      </c>
      <c r="BZ62" s="395">
        <v>567.909346620782</v>
      </c>
      <c r="CA62" s="395">
        <v>433.09606992009066</v>
      </c>
      <c r="CB62" s="395">
        <v>187.8705573123724</v>
      </c>
      <c r="CC62" s="395">
        <v>1.3673427134831773E-2</v>
      </c>
      <c r="CD62" s="395">
        <v>-0.110994601442625</v>
      </c>
      <c r="CE62" s="395">
        <v>-1.3703662556275427</v>
      </c>
      <c r="CF62" s="395">
        <v>-1.6390187295187446</v>
      </c>
      <c r="CG62" s="396">
        <v>-1.6668315133970846</v>
      </c>
    </row>
    <row r="63" spans="1:85" s="36" customFormat="1" x14ac:dyDescent="0.35">
      <c r="B63" s="288" t="s">
        <v>915</v>
      </c>
      <c r="C63" s="288"/>
      <c r="D63" s="394" t="s">
        <v>614</v>
      </c>
      <c r="E63" s="394" t="s">
        <v>614</v>
      </c>
      <c r="F63" s="394" t="s">
        <v>614</v>
      </c>
      <c r="G63" s="394" t="s">
        <v>614</v>
      </c>
      <c r="H63" s="394" t="s">
        <v>614</v>
      </c>
      <c r="I63" s="394" t="s">
        <v>614</v>
      </c>
      <c r="J63" s="394" t="s">
        <v>614</v>
      </c>
      <c r="K63" s="394" t="s">
        <v>614</v>
      </c>
      <c r="L63" s="394" t="s">
        <v>614</v>
      </c>
      <c r="M63" s="394" t="s">
        <v>614</v>
      </c>
      <c r="N63" s="394" t="s">
        <v>614</v>
      </c>
      <c r="O63" s="394" t="s">
        <v>614</v>
      </c>
      <c r="P63" s="394" t="s">
        <v>614</v>
      </c>
      <c r="Q63" s="394" t="s">
        <v>614</v>
      </c>
      <c r="R63" s="394" t="s">
        <v>614</v>
      </c>
      <c r="S63" s="394" t="s">
        <v>614</v>
      </c>
      <c r="T63" s="394" t="s">
        <v>614</v>
      </c>
      <c r="U63" s="394" t="s">
        <v>614</v>
      </c>
      <c r="V63" s="394" t="s">
        <v>614</v>
      </c>
      <c r="W63" s="394" t="s">
        <v>614</v>
      </c>
      <c r="X63" s="394" t="s">
        <v>614</v>
      </c>
      <c r="Y63" s="394" t="s">
        <v>614</v>
      </c>
      <c r="Z63" s="394" t="s">
        <v>614</v>
      </c>
      <c r="AA63" s="394" t="s">
        <v>614</v>
      </c>
      <c r="AB63" s="394" t="s">
        <v>614</v>
      </c>
      <c r="AC63" s="394" t="s">
        <v>614</v>
      </c>
      <c r="AD63" s="394" t="s">
        <v>614</v>
      </c>
      <c r="AE63" s="394" t="s">
        <v>614</v>
      </c>
      <c r="AF63" s="394" t="s">
        <v>614</v>
      </c>
      <c r="AG63" s="394" t="s">
        <v>614</v>
      </c>
      <c r="AH63" s="394" t="s">
        <v>614</v>
      </c>
      <c r="AI63" s="394" t="s">
        <v>614</v>
      </c>
      <c r="AJ63" s="394" t="s">
        <v>614</v>
      </c>
      <c r="AK63" s="394" t="s">
        <v>614</v>
      </c>
      <c r="AL63" s="394" t="s">
        <v>614</v>
      </c>
      <c r="AM63" s="394" t="s">
        <v>614</v>
      </c>
      <c r="AN63" s="394" t="s">
        <v>614</v>
      </c>
      <c r="AO63" s="394" t="s">
        <v>614</v>
      </c>
      <c r="AP63" s="394" t="s">
        <v>614</v>
      </c>
      <c r="AQ63" s="394" t="s">
        <v>614</v>
      </c>
      <c r="AR63" s="394" t="s">
        <v>614</v>
      </c>
      <c r="AS63" s="394" t="s">
        <v>614</v>
      </c>
      <c r="AT63" s="394" t="s">
        <v>614</v>
      </c>
      <c r="AU63" s="394" t="s">
        <v>614</v>
      </c>
      <c r="AV63" s="394" t="s">
        <v>614</v>
      </c>
      <c r="AW63" s="394" t="s">
        <v>614</v>
      </c>
      <c r="AX63" s="394" t="s">
        <v>614</v>
      </c>
      <c r="AY63" s="394" t="s">
        <v>614</v>
      </c>
      <c r="AZ63" s="394" t="s">
        <v>614</v>
      </c>
      <c r="BA63" s="394" t="s">
        <v>614</v>
      </c>
      <c r="BB63" s="394" t="s">
        <v>614</v>
      </c>
      <c r="BC63" s="395" t="s">
        <v>614</v>
      </c>
      <c r="BD63" s="394" t="s">
        <v>614</v>
      </c>
      <c r="BE63" s="394" t="s">
        <v>614</v>
      </c>
      <c r="BF63" s="394" t="s">
        <v>614</v>
      </c>
      <c r="BG63" s="394" t="s">
        <v>614</v>
      </c>
      <c r="BH63" s="394">
        <v>616.47339129758427</v>
      </c>
      <c r="BI63" s="394">
        <v>593.42530163209722</v>
      </c>
      <c r="BJ63" s="394">
        <v>569.72852593776645</v>
      </c>
      <c r="BK63" s="394">
        <v>453.60237711190297</v>
      </c>
      <c r="BL63" s="394">
        <v>355.94059295049874</v>
      </c>
      <c r="BM63" s="394">
        <v>352.68057193303321</v>
      </c>
      <c r="BN63" s="394">
        <v>354.54519470171806</v>
      </c>
      <c r="BO63" s="394">
        <v>311.53926140492069</v>
      </c>
      <c r="BP63" s="394">
        <v>279.58926407506988</v>
      </c>
      <c r="BQ63" s="394">
        <v>245.6088353973249</v>
      </c>
      <c r="BR63" s="394">
        <v>203.49329923092361</v>
      </c>
      <c r="BS63" s="394">
        <v>169.8709917974092</v>
      </c>
      <c r="BT63" s="394">
        <v>144.10783217792769</v>
      </c>
      <c r="BU63" s="394">
        <v>118.74535550015568</v>
      </c>
      <c r="BV63" s="394">
        <v>55.127799931257087</v>
      </c>
      <c r="BW63" s="394">
        <v>22.736539649280605</v>
      </c>
      <c r="BX63" s="395">
        <v>16.601142483810705</v>
      </c>
      <c r="BY63" s="395">
        <v>11.026492868243237</v>
      </c>
      <c r="BZ63" s="395">
        <v>10.47682610375249</v>
      </c>
      <c r="CA63" s="395">
        <v>7.8600518031939597</v>
      </c>
      <c r="CB63" s="395">
        <v>2.9188198968795644</v>
      </c>
      <c r="CC63" s="395">
        <v>6.0866593855396609E-4</v>
      </c>
      <c r="CD63" s="395">
        <v>-1.8688524328080004E-3</v>
      </c>
      <c r="CE63" s="395">
        <v>-2.3073305164227779E-2</v>
      </c>
      <c r="CF63" s="395">
        <v>-2.7596694796569426E-2</v>
      </c>
      <c r="CG63" s="396">
        <v>-2.8064987741799434E-2</v>
      </c>
    </row>
    <row r="64" spans="1:85" ht="24.75" customHeight="1" x14ac:dyDescent="0.35">
      <c r="A64" s="410"/>
      <c r="B64" s="56" t="s">
        <v>919</v>
      </c>
      <c r="C64" s="36"/>
      <c r="D64" s="394">
        <v>0</v>
      </c>
      <c r="E64" s="394">
        <v>0</v>
      </c>
      <c r="F64" s="394">
        <v>0</v>
      </c>
      <c r="G64" s="394">
        <v>0</v>
      </c>
      <c r="H64" s="394">
        <v>0</v>
      </c>
      <c r="I64" s="394">
        <v>0</v>
      </c>
      <c r="J64" s="394">
        <v>0</v>
      </c>
      <c r="K64" s="394">
        <v>0</v>
      </c>
      <c r="L64" s="394">
        <v>0</v>
      </c>
      <c r="M64" s="394">
        <v>0</v>
      </c>
      <c r="N64" s="394">
        <v>0</v>
      </c>
      <c r="O64" s="394">
        <v>0</v>
      </c>
      <c r="P64" s="394">
        <v>0</v>
      </c>
      <c r="Q64" s="394">
        <v>0</v>
      </c>
      <c r="R64" s="394">
        <v>0</v>
      </c>
      <c r="S64" s="394">
        <v>0</v>
      </c>
      <c r="T64" s="394">
        <v>0</v>
      </c>
      <c r="U64" s="394">
        <v>0</v>
      </c>
      <c r="V64" s="394">
        <v>0</v>
      </c>
      <c r="W64" s="394">
        <v>0</v>
      </c>
      <c r="X64" s="394">
        <v>0</v>
      </c>
      <c r="Y64" s="394">
        <v>0</v>
      </c>
      <c r="Z64" s="394">
        <v>0</v>
      </c>
      <c r="AA64" s="394">
        <v>0</v>
      </c>
      <c r="AB64" s="394">
        <v>0</v>
      </c>
      <c r="AC64" s="394">
        <v>0</v>
      </c>
      <c r="AD64" s="394">
        <v>0</v>
      </c>
      <c r="AE64" s="394">
        <v>0</v>
      </c>
      <c r="AF64" s="394">
        <v>0</v>
      </c>
      <c r="AG64" s="394">
        <v>0</v>
      </c>
      <c r="AH64" s="394">
        <v>6282.6896148061678</v>
      </c>
      <c r="AI64" s="394">
        <v>5649.7448272340844</v>
      </c>
      <c r="AJ64" s="394">
        <v>6482.0628396457132</v>
      </c>
      <c r="AK64" s="394">
        <v>9477.9663608229021</v>
      </c>
      <c r="AL64" s="394">
        <v>13961.926021491854</v>
      </c>
      <c r="AM64" s="394">
        <v>16725.664638525592</v>
      </c>
      <c r="AN64" s="394">
        <v>18114.313624626389</v>
      </c>
      <c r="AO64" s="394">
        <v>19762.168331712637</v>
      </c>
      <c r="AP64" s="394">
        <v>20343.265609364804</v>
      </c>
      <c r="AQ64" s="558">
        <v>18854.298663077785</v>
      </c>
      <c r="AR64" s="394">
        <v>15843.237214611298</v>
      </c>
      <c r="AS64" s="394">
        <v>14396.358937161509</v>
      </c>
      <c r="AT64" s="394">
        <v>15559.562228922407</v>
      </c>
      <c r="AU64" s="394">
        <v>19791.695757681999</v>
      </c>
      <c r="AV64" s="394">
        <v>23971.385150941416</v>
      </c>
      <c r="AW64" s="394">
        <v>25642.664825137825</v>
      </c>
      <c r="AX64" s="394">
        <v>25738.022517737394</v>
      </c>
      <c r="AY64" s="394">
        <v>25724.152457115477</v>
      </c>
      <c r="AZ64" s="394">
        <v>20654.16483931294</v>
      </c>
      <c r="BA64" s="394">
        <v>15919.696016387077</v>
      </c>
      <c r="BB64" s="394">
        <v>15663.356732987215</v>
      </c>
      <c r="BC64" s="395">
        <v>15704.544230813011</v>
      </c>
      <c r="BD64" s="394">
        <v>16909.416412419596</v>
      </c>
      <c r="BE64" s="394">
        <v>17703.72297843072</v>
      </c>
      <c r="BF64" s="394">
        <v>17564.812058482887</v>
      </c>
      <c r="BG64" s="394">
        <v>18216.400664023397</v>
      </c>
      <c r="BH64" s="394">
        <v>16928.149143355735</v>
      </c>
      <c r="BI64" s="394">
        <v>15092.507233711282</v>
      </c>
      <c r="BJ64" s="394">
        <v>14186.373316893058</v>
      </c>
      <c r="BK64" s="394">
        <v>14146.983982151814</v>
      </c>
      <c r="BL64" s="394">
        <v>13125.753204919609</v>
      </c>
      <c r="BM64" s="394">
        <v>12473.693868852775</v>
      </c>
      <c r="BN64" s="394">
        <v>0</v>
      </c>
      <c r="BO64" s="394">
        <v>0</v>
      </c>
      <c r="BP64" s="394">
        <v>0</v>
      </c>
      <c r="BQ64" s="394">
        <v>0</v>
      </c>
      <c r="BR64" s="394">
        <v>0</v>
      </c>
      <c r="BS64" s="394">
        <v>0</v>
      </c>
      <c r="BT64" s="394">
        <v>0</v>
      </c>
      <c r="BU64" s="394">
        <v>0</v>
      </c>
      <c r="BV64" s="394">
        <v>0</v>
      </c>
      <c r="BW64" s="394">
        <v>0</v>
      </c>
      <c r="BX64" s="395">
        <v>0</v>
      </c>
      <c r="BY64" s="395">
        <v>0</v>
      </c>
      <c r="BZ64" s="395">
        <v>0</v>
      </c>
      <c r="CA64" s="395">
        <v>0</v>
      </c>
      <c r="CB64" s="395">
        <v>0</v>
      </c>
      <c r="CC64" s="395">
        <v>0</v>
      </c>
      <c r="CD64" s="395">
        <v>0</v>
      </c>
      <c r="CE64" s="395">
        <v>0</v>
      </c>
      <c r="CF64" s="395">
        <v>0</v>
      </c>
      <c r="CG64" s="396">
        <v>0</v>
      </c>
    </row>
    <row r="65" spans="1:85" x14ac:dyDescent="0.35">
      <c r="A65" s="410"/>
      <c r="B65" s="56" t="s">
        <v>920</v>
      </c>
      <c r="C65" s="36"/>
      <c r="D65" s="394">
        <v>0</v>
      </c>
      <c r="E65" s="394">
        <v>0</v>
      </c>
      <c r="F65" s="394">
        <v>0</v>
      </c>
      <c r="G65" s="394">
        <v>0</v>
      </c>
      <c r="H65" s="394">
        <v>0</v>
      </c>
      <c r="I65" s="394">
        <v>0</v>
      </c>
      <c r="J65" s="394">
        <v>0</v>
      </c>
      <c r="K65" s="394">
        <v>0</v>
      </c>
      <c r="L65" s="394">
        <v>0</v>
      </c>
      <c r="M65" s="394">
        <v>0</v>
      </c>
      <c r="N65" s="394">
        <v>0</v>
      </c>
      <c r="O65" s="394">
        <v>0</v>
      </c>
      <c r="P65" s="394">
        <v>0</v>
      </c>
      <c r="Q65" s="394">
        <v>0</v>
      </c>
      <c r="R65" s="394">
        <v>0</v>
      </c>
      <c r="S65" s="394">
        <v>0</v>
      </c>
      <c r="T65" s="394">
        <v>0</v>
      </c>
      <c r="U65" s="394">
        <v>0</v>
      </c>
      <c r="V65" s="394">
        <v>0</v>
      </c>
      <c r="W65" s="394">
        <v>0</v>
      </c>
      <c r="X65" s="394">
        <v>0</v>
      </c>
      <c r="Y65" s="394">
        <v>0</v>
      </c>
      <c r="Z65" s="394">
        <v>0</v>
      </c>
      <c r="AA65" s="394">
        <v>0</v>
      </c>
      <c r="AB65" s="394">
        <v>0</v>
      </c>
      <c r="AC65" s="394">
        <v>0</v>
      </c>
      <c r="AD65" s="394">
        <v>0</v>
      </c>
      <c r="AE65" s="394">
        <v>0</v>
      </c>
      <c r="AF65" s="394">
        <v>0</v>
      </c>
      <c r="AG65" s="394">
        <v>0</v>
      </c>
      <c r="AH65" s="394">
        <v>0</v>
      </c>
      <c r="AI65" s="394">
        <v>0</v>
      </c>
      <c r="AJ65" s="394">
        <v>0</v>
      </c>
      <c r="AK65" s="394">
        <v>0</v>
      </c>
      <c r="AL65" s="394">
        <v>0</v>
      </c>
      <c r="AM65" s="394">
        <v>0</v>
      </c>
      <c r="AN65" s="394">
        <v>0</v>
      </c>
      <c r="AO65" s="394">
        <v>0</v>
      </c>
      <c r="AP65" s="394">
        <v>0</v>
      </c>
      <c r="AQ65" s="558">
        <v>0</v>
      </c>
      <c r="AR65" s="394">
        <v>0</v>
      </c>
      <c r="AS65" s="394">
        <v>0</v>
      </c>
      <c r="AT65" s="394">
        <v>0</v>
      </c>
      <c r="AU65" s="394">
        <v>0</v>
      </c>
      <c r="AV65" s="394">
        <v>0</v>
      </c>
      <c r="AW65" s="394">
        <v>0</v>
      </c>
      <c r="AX65" s="394">
        <v>0</v>
      </c>
      <c r="AY65" s="394">
        <v>0</v>
      </c>
      <c r="AZ65" s="394">
        <v>0</v>
      </c>
      <c r="BA65" s="394">
        <v>0</v>
      </c>
      <c r="BB65" s="394">
        <v>0</v>
      </c>
      <c r="BC65" s="395">
        <v>0</v>
      </c>
      <c r="BD65" s="394">
        <v>15923.267697628347</v>
      </c>
      <c r="BE65" s="394">
        <v>16659.876338657283</v>
      </c>
      <c r="BF65" s="394">
        <v>16566.389366053576</v>
      </c>
      <c r="BG65" s="394">
        <v>13751.00335576107</v>
      </c>
      <c r="BH65" s="394">
        <v>9083.3345960707502</v>
      </c>
      <c r="BI65" s="394">
        <v>7685.9826943538619</v>
      </c>
      <c r="BJ65" s="394">
        <v>6912.0192701291553</v>
      </c>
      <c r="BK65" s="394">
        <v>6284.1225491242676</v>
      </c>
      <c r="BL65" s="394">
        <v>5476.5865074314879</v>
      </c>
      <c r="BM65" s="394">
        <v>5106.7659024196473</v>
      </c>
      <c r="BN65" s="394">
        <v>4764.2359253179757</v>
      </c>
      <c r="BO65" s="394">
        <v>4294.2435454384895</v>
      </c>
      <c r="BP65" s="394">
        <v>4023.1748370866021</v>
      </c>
      <c r="BQ65" s="394">
        <v>3628.0048577228454</v>
      </c>
      <c r="BR65" s="394">
        <v>3366.2914899272641</v>
      </c>
      <c r="BS65" s="394">
        <v>3166.8946205351904</v>
      </c>
      <c r="BT65" s="394">
        <v>2863.5706962320683</v>
      </c>
      <c r="BU65" s="394">
        <v>2789.588165645855</v>
      </c>
      <c r="BV65" s="394">
        <v>2377.835829563764</v>
      </c>
      <c r="BW65" s="394">
        <v>1738.2709674551613</v>
      </c>
      <c r="BX65" s="395">
        <v>1287.7847988197466</v>
      </c>
      <c r="BY65" s="395">
        <v>926.0338965405773</v>
      </c>
      <c r="BZ65" s="395">
        <v>975.34108367609156</v>
      </c>
      <c r="CA65" s="395">
        <v>688.98019191931235</v>
      </c>
      <c r="CB65" s="395">
        <v>278.95988659633377</v>
      </c>
      <c r="CC65" s="395">
        <v>4.5415853433716444E-2</v>
      </c>
      <c r="CD65" s="395">
        <v>-0.1813015900056365</v>
      </c>
      <c r="CE65" s="395">
        <v>-2.2383933795534356</v>
      </c>
      <c r="CF65" s="395">
        <v>-2.6772176110238304</v>
      </c>
      <c r="CG65" s="396">
        <v>-2.7226477659510748</v>
      </c>
    </row>
    <row r="66" spans="1:85" ht="24.75" customHeight="1" x14ac:dyDescent="0.35">
      <c r="A66" s="36"/>
      <c r="B66" s="56" t="s">
        <v>921</v>
      </c>
      <c r="C66" s="36"/>
      <c r="D66" s="394"/>
      <c r="E66" s="394"/>
      <c r="F66" s="394"/>
      <c r="G66" s="394"/>
      <c r="H66" s="394"/>
      <c r="I66" s="394"/>
      <c r="J66" s="394"/>
      <c r="K66" s="394"/>
      <c r="L66" s="394"/>
      <c r="M66" s="394"/>
      <c r="N66" s="394"/>
      <c r="O66" s="394"/>
      <c r="P66" s="394"/>
      <c r="Q66" s="394"/>
      <c r="R66" s="394"/>
      <c r="S66" s="394"/>
      <c r="T66" s="394"/>
      <c r="U66" s="394"/>
      <c r="V66" s="394"/>
      <c r="W66" s="394"/>
      <c r="X66" s="394"/>
      <c r="Y66" s="394"/>
      <c r="Z66" s="394"/>
      <c r="AA66" s="394"/>
      <c r="AB66" s="394"/>
      <c r="AC66" s="394"/>
      <c r="AD66" s="394"/>
      <c r="AE66" s="394"/>
      <c r="AF66" s="394"/>
      <c r="AG66" s="394"/>
      <c r="AH66" s="394"/>
      <c r="AI66" s="394"/>
      <c r="AJ66" s="394"/>
      <c r="AK66" s="394"/>
      <c r="AL66" s="394"/>
      <c r="AM66" s="394"/>
      <c r="AN66" s="394"/>
      <c r="AO66" s="394"/>
      <c r="AP66" s="394"/>
      <c r="AQ66" s="559" t="s">
        <v>922</v>
      </c>
      <c r="AR66" s="394"/>
      <c r="AS66" s="394"/>
      <c r="AT66" s="394"/>
      <c r="AU66" s="394"/>
      <c r="AV66" s="394"/>
      <c r="AW66" s="394"/>
      <c r="AX66" s="394"/>
      <c r="AY66" s="394"/>
      <c r="AZ66" s="394"/>
      <c r="BA66" s="394"/>
      <c r="BB66" s="394"/>
      <c r="BC66" s="394"/>
      <c r="BD66" s="394"/>
      <c r="BE66" s="394"/>
      <c r="BF66" s="394"/>
      <c r="BG66" s="394"/>
      <c r="BH66" s="394"/>
      <c r="BI66" s="394"/>
      <c r="BJ66" s="394"/>
      <c r="BK66" s="394"/>
      <c r="BL66" s="394"/>
      <c r="BM66" s="394"/>
      <c r="BN66" s="394"/>
      <c r="BO66" s="394"/>
      <c r="BP66" s="394"/>
      <c r="BQ66" s="394"/>
      <c r="BR66" s="394"/>
      <c r="BS66" s="394"/>
      <c r="BT66" s="394"/>
      <c r="BU66" s="394"/>
      <c r="BV66" s="394"/>
      <c r="BW66" s="394"/>
      <c r="BX66" s="395"/>
      <c r="BY66" s="395"/>
      <c r="BZ66" s="395"/>
      <c r="CA66" s="395"/>
      <c r="CB66" s="395"/>
      <c r="CC66" s="395"/>
      <c r="CD66" s="395"/>
      <c r="CE66" s="395"/>
      <c r="CF66" s="395"/>
      <c r="CG66" s="396"/>
    </row>
    <row r="67" spans="1:85" x14ac:dyDescent="0.35">
      <c r="A67" s="410"/>
      <c r="B67" s="200" t="s">
        <v>923</v>
      </c>
      <c r="C67" s="56"/>
      <c r="D67" s="394">
        <v>0</v>
      </c>
      <c r="E67" s="394">
        <v>0</v>
      </c>
      <c r="F67" s="394">
        <v>0</v>
      </c>
      <c r="G67" s="394">
        <v>0</v>
      </c>
      <c r="H67" s="394">
        <v>0</v>
      </c>
      <c r="I67" s="394">
        <v>0</v>
      </c>
      <c r="J67" s="394">
        <v>0</v>
      </c>
      <c r="K67" s="394">
        <v>0</v>
      </c>
      <c r="L67" s="394">
        <v>0</v>
      </c>
      <c r="M67" s="394">
        <v>0</v>
      </c>
      <c r="N67" s="394">
        <v>0</v>
      </c>
      <c r="O67" s="394">
        <v>0</v>
      </c>
      <c r="P67" s="394">
        <v>0</v>
      </c>
      <c r="Q67" s="394">
        <v>0</v>
      </c>
      <c r="R67" s="394">
        <v>0</v>
      </c>
      <c r="S67" s="394">
        <v>0</v>
      </c>
      <c r="T67" s="394">
        <v>0</v>
      </c>
      <c r="U67" s="394">
        <v>0</v>
      </c>
      <c r="V67" s="394">
        <v>0</v>
      </c>
      <c r="W67" s="394">
        <v>0</v>
      </c>
      <c r="X67" s="394">
        <v>0</v>
      </c>
      <c r="Y67" s="394">
        <v>0</v>
      </c>
      <c r="Z67" s="394">
        <v>0</v>
      </c>
      <c r="AA67" s="394">
        <v>0</v>
      </c>
      <c r="AB67" s="394">
        <v>0</v>
      </c>
      <c r="AC67" s="394">
        <v>0</v>
      </c>
      <c r="AD67" s="394">
        <v>0</v>
      </c>
      <c r="AE67" s="394">
        <v>0</v>
      </c>
      <c r="AF67" s="394">
        <v>0</v>
      </c>
      <c r="AG67" s="394">
        <v>0</v>
      </c>
      <c r="AH67" s="394">
        <v>3235.5851516251764</v>
      </c>
      <c r="AI67" s="394">
        <v>2811.4334392420801</v>
      </c>
      <c r="AJ67" s="394">
        <v>3584.0932414197046</v>
      </c>
      <c r="AK67" s="394">
        <v>6174.7342675398804</v>
      </c>
      <c r="AL67" s="394">
        <v>9763.079296423206</v>
      </c>
      <c r="AM67" s="394">
        <v>11824.503956517874</v>
      </c>
      <c r="AN67" s="394">
        <v>12794.241586793492</v>
      </c>
      <c r="AO67" s="394">
        <v>13708.276106969062</v>
      </c>
      <c r="AP67" s="394">
        <v>13555.92434028059</v>
      </c>
      <c r="AQ67" s="558">
        <v>11772.858065240516</v>
      </c>
      <c r="AR67" s="394">
        <v>8422.2516268315994</v>
      </c>
      <c r="AS67" s="394">
        <v>6733.6569535416766</v>
      </c>
      <c r="AT67" s="394">
        <v>6942.7238882818365</v>
      </c>
      <c r="AU67" s="394">
        <v>9352.487400412856</v>
      </c>
      <c r="AV67" s="394">
        <v>11656.320792150007</v>
      </c>
      <c r="AW67" s="394">
        <v>12087.464060123768</v>
      </c>
      <c r="AX67" s="394">
        <v>10742.442830743843</v>
      </c>
      <c r="AY67" s="394">
        <v>9689.3488658015067</v>
      </c>
      <c r="AZ67" s="394">
        <v>4583.685125108409</v>
      </c>
      <c r="BA67" s="394">
        <v>0</v>
      </c>
      <c r="BB67" s="394">
        <v>0</v>
      </c>
      <c r="BC67" s="394">
        <v>0</v>
      </c>
      <c r="BD67" s="394">
        <v>0</v>
      </c>
      <c r="BE67" s="394">
        <v>0</v>
      </c>
      <c r="BF67" s="394">
        <v>0</v>
      </c>
      <c r="BG67" s="394">
        <v>0</v>
      </c>
      <c r="BH67" s="394">
        <v>0</v>
      </c>
      <c r="BI67" s="394">
        <v>0</v>
      </c>
      <c r="BJ67" s="394">
        <v>0</v>
      </c>
      <c r="BK67" s="394">
        <v>0</v>
      </c>
      <c r="BL67" s="394">
        <v>0</v>
      </c>
      <c r="BM67" s="394">
        <v>0</v>
      </c>
      <c r="BN67" s="394">
        <v>0</v>
      </c>
      <c r="BO67" s="394">
        <v>0</v>
      </c>
      <c r="BP67" s="394">
        <v>0</v>
      </c>
      <c r="BQ67" s="394">
        <v>0</v>
      </c>
      <c r="BR67" s="394">
        <v>0</v>
      </c>
      <c r="BS67" s="394">
        <v>0</v>
      </c>
      <c r="BT67" s="394">
        <v>0</v>
      </c>
      <c r="BU67" s="394">
        <v>0</v>
      </c>
      <c r="BV67" s="394">
        <v>0</v>
      </c>
      <c r="BW67" s="394">
        <v>0</v>
      </c>
      <c r="BX67" s="395">
        <v>0</v>
      </c>
      <c r="BY67" s="395">
        <v>0</v>
      </c>
      <c r="BZ67" s="395">
        <v>0</v>
      </c>
      <c r="CA67" s="395">
        <v>0</v>
      </c>
      <c r="CB67" s="395">
        <v>0</v>
      </c>
      <c r="CC67" s="395">
        <v>0</v>
      </c>
      <c r="CD67" s="395">
        <v>0</v>
      </c>
      <c r="CE67" s="395">
        <v>0</v>
      </c>
      <c r="CF67" s="395">
        <v>0</v>
      </c>
      <c r="CG67" s="396">
        <v>0</v>
      </c>
    </row>
    <row r="68" spans="1:85" x14ac:dyDescent="0.35">
      <c r="A68" s="410"/>
      <c r="B68" s="200" t="s">
        <v>924</v>
      </c>
      <c r="C68" s="56"/>
      <c r="D68" s="394">
        <v>0</v>
      </c>
      <c r="E68" s="394">
        <v>0</v>
      </c>
      <c r="F68" s="394">
        <v>0</v>
      </c>
      <c r="G68" s="394">
        <v>0</v>
      </c>
      <c r="H68" s="394">
        <v>0</v>
      </c>
      <c r="I68" s="394">
        <v>0</v>
      </c>
      <c r="J68" s="394">
        <v>0</v>
      </c>
      <c r="K68" s="394">
        <v>0</v>
      </c>
      <c r="L68" s="394">
        <v>0</v>
      </c>
      <c r="M68" s="394">
        <v>0</v>
      </c>
      <c r="N68" s="394">
        <v>0</v>
      </c>
      <c r="O68" s="394">
        <v>0</v>
      </c>
      <c r="P68" s="394">
        <v>0</v>
      </c>
      <c r="Q68" s="394">
        <v>0</v>
      </c>
      <c r="R68" s="394">
        <v>0</v>
      </c>
      <c r="S68" s="394">
        <v>0</v>
      </c>
      <c r="T68" s="394">
        <v>0</v>
      </c>
      <c r="U68" s="394">
        <v>0</v>
      </c>
      <c r="V68" s="394">
        <v>0</v>
      </c>
      <c r="W68" s="394">
        <v>0</v>
      </c>
      <c r="X68" s="394">
        <v>0</v>
      </c>
      <c r="Y68" s="394">
        <v>0</v>
      </c>
      <c r="Z68" s="394">
        <v>0</v>
      </c>
      <c r="AA68" s="394">
        <v>0</v>
      </c>
      <c r="AB68" s="394">
        <v>0</v>
      </c>
      <c r="AC68" s="394">
        <v>0</v>
      </c>
      <c r="AD68" s="394">
        <v>0</v>
      </c>
      <c r="AE68" s="394">
        <v>0</v>
      </c>
      <c r="AF68" s="394">
        <v>0</v>
      </c>
      <c r="AG68" s="394">
        <v>0</v>
      </c>
      <c r="AH68" s="394">
        <v>3524.5888739062602</v>
      </c>
      <c r="AI68" s="394">
        <v>3354.3680039905507</v>
      </c>
      <c r="AJ68" s="394">
        <v>3290.6851045276635</v>
      </c>
      <c r="AK68" s="394">
        <v>3773.8797774276013</v>
      </c>
      <c r="AL68" s="394">
        <v>3578.9083046101432</v>
      </c>
      <c r="AM68" s="394">
        <v>3576.0320531685929</v>
      </c>
      <c r="AN68" s="394">
        <v>4078.378886514065</v>
      </c>
      <c r="AO68" s="394">
        <v>4459.9066309099626</v>
      </c>
      <c r="AP68" s="394">
        <v>4558.2420867456412</v>
      </c>
      <c r="AQ68" s="558">
        <v>4650.0573637863417</v>
      </c>
      <c r="AR68" s="394">
        <v>5127.9674234346039</v>
      </c>
      <c r="AS68" s="394">
        <v>5246.8214773332356</v>
      </c>
      <c r="AT68" s="394">
        <v>5442.7419509375559</v>
      </c>
      <c r="AU68" s="394">
        <v>6141.4667262711091</v>
      </c>
      <c r="AV68" s="394">
        <v>8078.5952617838302</v>
      </c>
      <c r="AW68" s="394">
        <v>8299.2018359469275</v>
      </c>
      <c r="AX68" s="394">
        <v>8226.2696498596015</v>
      </c>
      <c r="AY68" s="394">
        <v>7810.9451358565739</v>
      </c>
      <c r="AZ68" s="394">
        <v>7412.7845495076645</v>
      </c>
      <c r="BA68" s="394">
        <v>7331.871199543235</v>
      </c>
      <c r="BB68" s="394">
        <v>6936.8377920210805</v>
      </c>
      <c r="BC68" s="394">
        <v>7152.9428369004354</v>
      </c>
      <c r="BD68" s="394">
        <v>7671.4290709571405</v>
      </c>
      <c r="BE68" s="394">
        <v>8259.9759201933575</v>
      </c>
      <c r="BF68" s="394">
        <v>8075.2666764450969</v>
      </c>
      <c r="BG68" s="394">
        <v>4429.2366365033286</v>
      </c>
      <c r="BH68" s="394">
        <v>220.05774000378744</v>
      </c>
      <c r="BI68" s="394">
        <v>136.95705091342739</v>
      </c>
      <c r="BJ68" s="394">
        <v>139.68389470179687</v>
      </c>
      <c r="BK68" s="394">
        <v>139.37929488788794</v>
      </c>
      <c r="BL68" s="394">
        <v>137.75380456177311</v>
      </c>
      <c r="BM68" s="394">
        <v>145.02905699751392</v>
      </c>
      <c r="BN68" s="394">
        <v>0</v>
      </c>
      <c r="BO68" s="394">
        <v>0</v>
      </c>
      <c r="BP68" s="394">
        <v>0</v>
      </c>
      <c r="BQ68" s="394">
        <v>0</v>
      </c>
      <c r="BR68" s="394">
        <v>0</v>
      </c>
      <c r="BS68" s="394">
        <v>0</v>
      </c>
      <c r="BT68" s="394">
        <v>0</v>
      </c>
      <c r="BU68" s="394">
        <v>0</v>
      </c>
      <c r="BV68" s="394">
        <v>0</v>
      </c>
      <c r="BW68" s="394">
        <v>0</v>
      </c>
      <c r="BX68" s="395">
        <v>0</v>
      </c>
      <c r="BY68" s="395">
        <v>0</v>
      </c>
      <c r="BZ68" s="395">
        <v>0</v>
      </c>
      <c r="CA68" s="395">
        <v>0</v>
      </c>
      <c r="CB68" s="395">
        <v>0</v>
      </c>
      <c r="CC68" s="395">
        <v>0</v>
      </c>
      <c r="CD68" s="395">
        <v>0</v>
      </c>
      <c r="CE68" s="395">
        <v>0</v>
      </c>
      <c r="CF68" s="395">
        <v>0</v>
      </c>
      <c r="CG68" s="396">
        <v>0</v>
      </c>
    </row>
    <row r="69" spans="1:85" s="36" customFormat="1" x14ac:dyDescent="0.35">
      <c r="B69" s="200" t="s">
        <v>820</v>
      </c>
      <c r="C69" s="56"/>
      <c r="D69" s="394">
        <v>0</v>
      </c>
      <c r="E69" s="394">
        <v>0</v>
      </c>
      <c r="F69" s="394">
        <v>0</v>
      </c>
      <c r="G69" s="394">
        <v>0</v>
      </c>
      <c r="H69" s="394">
        <v>0</v>
      </c>
      <c r="I69" s="394">
        <v>0</v>
      </c>
      <c r="J69" s="394">
        <v>0</v>
      </c>
      <c r="K69" s="394">
        <v>0</v>
      </c>
      <c r="L69" s="394">
        <v>0</v>
      </c>
      <c r="M69" s="394">
        <v>0</v>
      </c>
      <c r="N69" s="394">
        <v>0</v>
      </c>
      <c r="O69" s="394">
        <v>0</v>
      </c>
      <c r="P69" s="394">
        <v>0</v>
      </c>
      <c r="Q69" s="394">
        <v>0</v>
      </c>
      <c r="R69" s="394">
        <v>0</v>
      </c>
      <c r="S69" s="394">
        <v>0</v>
      </c>
      <c r="T69" s="394">
        <v>0</v>
      </c>
      <c r="U69" s="394">
        <v>0</v>
      </c>
      <c r="V69" s="394">
        <v>0</v>
      </c>
      <c r="W69" s="394">
        <v>0</v>
      </c>
      <c r="X69" s="394">
        <v>0</v>
      </c>
      <c r="Y69" s="394">
        <v>0</v>
      </c>
      <c r="Z69" s="394">
        <v>0</v>
      </c>
      <c r="AA69" s="394">
        <v>0</v>
      </c>
      <c r="AB69" s="394">
        <v>0</v>
      </c>
      <c r="AC69" s="394">
        <v>0</v>
      </c>
      <c r="AD69" s="394">
        <v>0</v>
      </c>
      <c r="AE69" s="394">
        <v>0</v>
      </c>
      <c r="AF69" s="394">
        <v>0</v>
      </c>
      <c r="AG69" s="394">
        <v>0</v>
      </c>
      <c r="AH69" s="394">
        <v>621.98627186581064</v>
      </c>
      <c r="AI69" s="394">
        <v>602.06605199830403</v>
      </c>
      <c r="AJ69" s="394">
        <v>591.33024512088332</v>
      </c>
      <c r="AK69" s="394">
        <v>616.64034972522018</v>
      </c>
      <c r="AL69" s="394">
        <v>753.05403221339884</v>
      </c>
      <c r="AM69" s="394">
        <v>845.90402882059095</v>
      </c>
      <c r="AN69" s="394">
        <v>926.12472612178101</v>
      </c>
      <c r="AO69" s="394">
        <v>1076.7535337937256</v>
      </c>
      <c r="AP69" s="394">
        <v>1288.0629216318271</v>
      </c>
      <c r="AQ69" s="558">
        <v>1326.4776088564597</v>
      </c>
      <c r="AR69" s="394">
        <v>1631.8976879575184</v>
      </c>
      <c r="AS69" s="394">
        <v>1801.7843007576359</v>
      </c>
      <c r="AT69" s="394">
        <v>2168.4197862640531</v>
      </c>
      <c r="AU69" s="394">
        <v>2516.264467253935</v>
      </c>
      <c r="AV69" s="394">
        <v>3536.5524321972134</v>
      </c>
      <c r="AW69" s="394">
        <v>4411.9138472893792</v>
      </c>
      <c r="AX69" s="394">
        <v>5125.6147251455768</v>
      </c>
      <c r="AY69" s="394">
        <v>5741.6875509974507</v>
      </c>
      <c r="AZ69" s="394">
        <v>5848.6190023638455</v>
      </c>
      <c r="BA69" s="394">
        <v>6146.4904861264913</v>
      </c>
      <c r="BB69" s="394">
        <v>6509.3951759335696</v>
      </c>
      <c r="BC69" s="394">
        <v>6818.0920349614307</v>
      </c>
      <c r="BD69" s="394">
        <v>7403.5378970506999</v>
      </c>
      <c r="BE69" s="394">
        <v>7976.4190116535055</v>
      </c>
      <c r="BF69" s="394">
        <v>7826.741520033539</v>
      </c>
      <c r="BG69" s="394">
        <v>8042.8088304519306</v>
      </c>
      <c r="BH69" s="394">
        <v>7966.3165758414707</v>
      </c>
      <c r="BI69" s="394">
        <v>7856.0768100064079</v>
      </c>
      <c r="BJ69" s="394">
        <v>7763.7281491466456</v>
      </c>
      <c r="BK69" s="394">
        <v>7989.8051714269868</v>
      </c>
      <c r="BL69" s="394">
        <v>7720.1020195319579</v>
      </c>
      <c r="BM69" s="394">
        <v>7739.6248661093659</v>
      </c>
      <c r="BN69" s="394">
        <v>0</v>
      </c>
      <c r="BO69" s="394">
        <v>0</v>
      </c>
      <c r="BP69" s="394">
        <v>0</v>
      </c>
      <c r="BQ69" s="394">
        <v>0</v>
      </c>
      <c r="BR69" s="394">
        <v>0</v>
      </c>
      <c r="BS69" s="394">
        <v>0</v>
      </c>
      <c r="BT69" s="394">
        <v>0</v>
      </c>
      <c r="BU69" s="394">
        <v>0</v>
      </c>
      <c r="BV69" s="394">
        <v>0</v>
      </c>
      <c r="BW69" s="394">
        <v>0</v>
      </c>
      <c r="BX69" s="395">
        <v>0</v>
      </c>
      <c r="BY69" s="395">
        <v>0</v>
      </c>
      <c r="BZ69" s="395">
        <v>0</v>
      </c>
      <c r="CA69" s="395">
        <v>0</v>
      </c>
      <c r="CB69" s="395">
        <v>0</v>
      </c>
      <c r="CC69" s="395">
        <v>0</v>
      </c>
      <c r="CD69" s="395">
        <v>0</v>
      </c>
      <c r="CE69" s="395">
        <v>0</v>
      </c>
      <c r="CF69" s="395">
        <v>0</v>
      </c>
      <c r="CG69" s="396">
        <v>0</v>
      </c>
    </row>
    <row r="70" spans="1:85" s="36" customFormat="1" x14ac:dyDescent="0.35">
      <c r="B70" s="200" t="s">
        <v>925</v>
      </c>
      <c r="C70" s="56"/>
      <c r="D70" s="394">
        <v>0</v>
      </c>
      <c r="E70" s="394">
        <v>0</v>
      </c>
      <c r="F70" s="394">
        <v>0</v>
      </c>
      <c r="G70" s="394">
        <v>0</v>
      </c>
      <c r="H70" s="394">
        <v>0</v>
      </c>
      <c r="I70" s="394">
        <v>0</v>
      </c>
      <c r="J70" s="394">
        <v>0</v>
      </c>
      <c r="K70" s="394">
        <v>0</v>
      </c>
      <c r="L70" s="394">
        <v>0</v>
      </c>
      <c r="M70" s="394">
        <v>0</v>
      </c>
      <c r="N70" s="394">
        <v>0</v>
      </c>
      <c r="O70" s="394">
        <v>0</v>
      </c>
      <c r="P70" s="394">
        <v>0</v>
      </c>
      <c r="Q70" s="394">
        <v>0</v>
      </c>
      <c r="R70" s="394">
        <v>0</v>
      </c>
      <c r="S70" s="394">
        <v>0</v>
      </c>
      <c r="T70" s="394">
        <v>0</v>
      </c>
      <c r="U70" s="394">
        <v>0</v>
      </c>
      <c r="V70" s="394">
        <v>0</v>
      </c>
      <c r="W70" s="394">
        <v>0</v>
      </c>
      <c r="X70" s="394">
        <v>0</v>
      </c>
      <c r="Y70" s="394">
        <v>0</v>
      </c>
      <c r="Z70" s="394">
        <v>0</v>
      </c>
      <c r="AA70" s="394">
        <v>0</v>
      </c>
      <c r="AB70" s="394">
        <v>0</v>
      </c>
      <c r="AC70" s="394">
        <v>0</v>
      </c>
      <c r="AD70" s="394">
        <v>0</v>
      </c>
      <c r="AE70" s="394">
        <v>0</v>
      </c>
      <c r="AF70" s="394">
        <v>0</v>
      </c>
      <c r="AG70" s="394">
        <v>0</v>
      </c>
      <c r="AH70" s="394">
        <v>2098.41833134526</v>
      </c>
      <c r="AI70" s="394">
        <v>1908.3343612446242</v>
      </c>
      <c r="AJ70" s="394">
        <v>1968.0915028450772</v>
      </c>
      <c r="AK70" s="394">
        <v>2305.7448626612836</v>
      </c>
      <c r="AL70" s="394">
        <v>2966.5764905376318</v>
      </c>
      <c r="AM70" s="394">
        <v>3470.7478607402786</v>
      </c>
      <c r="AN70" s="394">
        <v>3725.0794539564968</v>
      </c>
      <c r="AO70" s="394">
        <v>4271.2307851092501</v>
      </c>
      <c r="AP70" s="394">
        <v>4636.4012446116494</v>
      </c>
      <c r="AQ70" s="558">
        <v>4715.0518123271931</v>
      </c>
      <c r="AR70" s="394">
        <v>4873.5656375951648</v>
      </c>
      <c r="AS70" s="394">
        <v>4939.5507108838601</v>
      </c>
      <c r="AT70" s="394">
        <v>5398.5211556438562</v>
      </c>
      <c r="AU70" s="394">
        <v>6368.5985631382782</v>
      </c>
      <c r="AV70" s="394">
        <v>7471.8338150833279</v>
      </c>
      <c r="AW70" s="394">
        <v>7869.3878794774746</v>
      </c>
      <c r="AX70" s="394">
        <v>8396.225334235638</v>
      </c>
      <c r="AY70" s="394">
        <v>8568.3335916739416</v>
      </c>
      <c r="AZ70" s="394">
        <v>8380.4298196662003</v>
      </c>
      <c r="BA70" s="394">
        <v>7978.972474244506</v>
      </c>
      <c r="BB70" s="394">
        <v>7554.0419282550638</v>
      </c>
      <c r="BC70" s="394">
        <v>7497.2527010411068</v>
      </c>
      <c r="BD70" s="394">
        <v>8119.1632707028684</v>
      </c>
      <c r="BE70" s="394">
        <v>8322.5793935073507</v>
      </c>
      <c r="BF70" s="394">
        <v>8330.9954605787279</v>
      </c>
      <c r="BG70" s="394">
        <v>8548.2360549624846</v>
      </c>
      <c r="BH70" s="394">
        <v>7612.372053154374</v>
      </c>
      <c r="BI70" s="394">
        <v>6301.5056785348006</v>
      </c>
      <c r="BJ70" s="394">
        <v>5535.1005489218778</v>
      </c>
      <c r="BK70" s="394">
        <v>5242.6667722197681</v>
      </c>
      <c r="BL70" s="394">
        <v>4673.2961779956067</v>
      </c>
      <c r="BM70" s="394">
        <v>4192.2968024759066</v>
      </c>
      <c r="BN70" s="394">
        <v>0</v>
      </c>
      <c r="BO70" s="394">
        <v>0</v>
      </c>
      <c r="BP70" s="394">
        <v>0</v>
      </c>
      <c r="BQ70" s="394">
        <v>0</v>
      </c>
      <c r="BR70" s="394">
        <v>0</v>
      </c>
      <c r="BS70" s="394">
        <v>0</v>
      </c>
      <c r="BT70" s="394">
        <v>0</v>
      </c>
      <c r="BU70" s="394">
        <v>0</v>
      </c>
      <c r="BV70" s="394">
        <v>0</v>
      </c>
      <c r="BW70" s="394">
        <v>0</v>
      </c>
      <c r="BX70" s="395">
        <v>0</v>
      </c>
      <c r="BY70" s="395">
        <v>0</v>
      </c>
      <c r="BZ70" s="395">
        <v>0</v>
      </c>
      <c r="CA70" s="395">
        <v>0</v>
      </c>
      <c r="CB70" s="395">
        <v>0</v>
      </c>
      <c r="CC70" s="395">
        <v>0</v>
      </c>
      <c r="CD70" s="395">
        <v>0</v>
      </c>
      <c r="CE70" s="395">
        <v>0</v>
      </c>
      <c r="CF70" s="395">
        <v>0</v>
      </c>
      <c r="CG70" s="396">
        <v>0</v>
      </c>
    </row>
    <row r="71" spans="1:85" s="36" customFormat="1" x14ac:dyDescent="0.35">
      <c r="B71" s="200" t="s">
        <v>926</v>
      </c>
      <c r="C71" s="56"/>
      <c r="D71" s="394">
        <v>0</v>
      </c>
      <c r="E71" s="394">
        <v>0</v>
      </c>
      <c r="F71" s="394">
        <v>0</v>
      </c>
      <c r="G71" s="394">
        <v>0</v>
      </c>
      <c r="H71" s="394">
        <v>0</v>
      </c>
      <c r="I71" s="394">
        <v>0</v>
      </c>
      <c r="J71" s="394">
        <v>0</v>
      </c>
      <c r="K71" s="394">
        <v>0</v>
      </c>
      <c r="L71" s="394">
        <v>0</v>
      </c>
      <c r="M71" s="394">
        <v>0</v>
      </c>
      <c r="N71" s="394">
        <v>0</v>
      </c>
      <c r="O71" s="394">
        <v>0</v>
      </c>
      <c r="P71" s="394">
        <v>0</v>
      </c>
      <c r="Q71" s="394">
        <v>0</v>
      </c>
      <c r="R71" s="394">
        <v>0</v>
      </c>
      <c r="S71" s="394">
        <v>0</v>
      </c>
      <c r="T71" s="394">
        <v>0</v>
      </c>
      <c r="U71" s="394">
        <v>0</v>
      </c>
      <c r="V71" s="394">
        <v>0</v>
      </c>
      <c r="W71" s="394">
        <v>0</v>
      </c>
      <c r="X71" s="394">
        <v>0</v>
      </c>
      <c r="Y71" s="394">
        <v>0</v>
      </c>
      <c r="Z71" s="394">
        <v>0</v>
      </c>
      <c r="AA71" s="394">
        <v>0</v>
      </c>
      <c r="AB71" s="394">
        <v>0</v>
      </c>
      <c r="AC71" s="394">
        <v>0</v>
      </c>
      <c r="AD71" s="394">
        <v>0</v>
      </c>
      <c r="AE71" s="394">
        <v>0</v>
      </c>
      <c r="AF71" s="394">
        <v>0</v>
      </c>
      <c r="AG71" s="394">
        <v>0</v>
      </c>
      <c r="AH71" s="394">
        <v>194.76337805899121</v>
      </c>
      <c r="AI71" s="394">
        <v>182.77005149948513</v>
      </c>
      <c r="AJ71" s="394">
        <v>185.07282480882606</v>
      </c>
      <c r="AK71" s="394">
        <v>191.93441349063147</v>
      </c>
      <c r="AL71" s="394">
        <v>232.00149477281479</v>
      </c>
      <c r="AM71" s="394">
        <v>261.39523637374486</v>
      </c>
      <c r="AN71" s="394">
        <v>284.69760099299197</v>
      </c>
      <c r="AO71" s="394">
        <v>328.55621423917307</v>
      </c>
      <c r="AP71" s="394">
        <v>397.04852195932534</v>
      </c>
      <c r="AQ71" s="558">
        <v>407.69244993806552</v>
      </c>
      <c r="AR71" s="394">
        <v>503.39894781062435</v>
      </c>
      <c r="AS71" s="394">
        <v>506.7518345880851</v>
      </c>
      <c r="AT71" s="394">
        <v>386.25727825737528</v>
      </c>
      <c r="AU71" s="394">
        <v>599.00455016929959</v>
      </c>
      <c r="AV71" s="394">
        <v>578.59037953226471</v>
      </c>
      <c r="AW71" s="394">
        <v>556.22982601929141</v>
      </c>
      <c r="AX71" s="394">
        <v>590.69963472158895</v>
      </c>
      <c r="AY71" s="394">
        <v>731.2716125133212</v>
      </c>
      <c r="AZ71" s="394">
        <v>965.70220736705346</v>
      </c>
      <c r="BA71" s="394">
        <v>1002.7154887262946</v>
      </c>
      <c r="BB71" s="394">
        <v>866.3859303657166</v>
      </c>
      <c r="BC71" s="394">
        <v>845.64016082901207</v>
      </c>
      <c r="BD71" s="394">
        <v>839.26745391667862</v>
      </c>
      <c r="BE71" s="394">
        <v>804.63875994750276</v>
      </c>
      <c r="BF71" s="394">
        <v>768.98725933141304</v>
      </c>
      <c r="BG71" s="394">
        <v>771.34886528091647</v>
      </c>
      <c r="BH71" s="394">
        <v>695.91990692583784</v>
      </c>
      <c r="BI71" s="394">
        <v>512.64230031397744</v>
      </c>
      <c r="BJ71" s="394">
        <v>492.729302158785</v>
      </c>
      <c r="BK71" s="394">
        <v>550.69364223739183</v>
      </c>
      <c r="BL71" s="394">
        <v>407.76799984471467</v>
      </c>
      <c r="BM71" s="394">
        <v>113.02022292799892</v>
      </c>
      <c r="BN71" s="394">
        <v>0</v>
      </c>
      <c r="BO71" s="394">
        <v>0</v>
      </c>
      <c r="BP71" s="394">
        <v>0</v>
      </c>
      <c r="BQ71" s="394">
        <v>0</v>
      </c>
      <c r="BR71" s="394">
        <v>0</v>
      </c>
      <c r="BS71" s="394">
        <v>0</v>
      </c>
      <c r="BT71" s="394">
        <v>0</v>
      </c>
      <c r="BU71" s="394">
        <v>0</v>
      </c>
      <c r="BV71" s="394">
        <v>0</v>
      </c>
      <c r="BW71" s="394">
        <v>0</v>
      </c>
      <c r="BX71" s="395">
        <v>0</v>
      </c>
      <c r="BY71" s="395">
        <v>0</v>
      </c>
      <c r="BZ71" s="395">
        <v>0</v>
      </c>
      <c r="CA71" s="395">
        <v>0</v>
      </c>
      <c r="CB71" s="395">
        <v>0</v>
      </c>
      <c r="CC71" s="395">
        <v>0</v>
      </c>
      <c r="CD71" s="395">
        <v>0</v>
      </c>
      <c r="CE71" s="395">
        <v>0</v>
      </c>
      <c r="CF71" s="395">
        <v>0</v>
      </c>
      <c r="CG71" s="396">
        <v>0</v>
      </c>
    </row>
    <row r="72" spans="1:85" s="36" customFormat="1" x14ac:dyDescent="0.35">
      <c r="B72" s="288" t="s">
        <v>927</v>
      </c>
      <c r="C72" s="444"/>
      <c r="D72" s="394">
        <v>0</v>
      </c>
      <c r="E72" s="394">
        <v>0</v>
      </c>
      <c r="F72" s="394">
        <v>0</v>
      </c>
      <c r="G72" s="394">
        <v>0</v>
      </c>
      <c r="H72" s="394">
        <v>0</v>
      </c>
      <c r="I72" s="394">
        <v>0</v>
      </c>
      <c r="J72" s="394">
        <v>0</v>
      </c>
      <c r="K72" s="394">
        <v>0</v>
      </c>
      <c r="L72" s="394">
        <v>0</v>
      </c>
      <c r="M72" s="394">
        <v>0</v>
      </c>
      <c r="N72" s="394">
        <v>0</v>
      </c>
      <c r="O72" s="394">
        <v>0</v>
      </c>
      <c r="P72" s="394">
        <v>0</v>
      </c>
      <c r="Q72" s="394">
        <v>0</v>
      </c>
      <c r="R72" s="394">
        <v>0</v>
      </c>
      <c r="S72" s="394">
        <v>0</v>
      </c>
      <c r="T72" s="394">
        <v>0</v>
      </c>
      <c r="U72" s="394">
        <v>0</v>
      </c>
      <c r="V72" s="394">
        <v>0</v>
      </c>
      <c r="W72" s="394">
        <v>0</v>
      </c>
      <c r="X72" s="394">
        <v>0</v>
      </c>
      <c r="Y72" s="394">
        <v>0</v>
      </c>
      <c r="Z72" s="394">
        <v>0</v>
      </c>
      <c r="AA72" s="394">
        <v>0</v>
      </c>
      <c r="AB72" s="394">
        <v>0</v>
      </c>
      <c r="AC72" s="394">
        <v>0</v>
      </c>
      <c r="AD72" s="394">
        <v>0</v>
      </c>
      <c r="AE72" s="394">
        <v>0</v>
      </c>
      <c r="AF72" s="394">
        <v>0</v>
      </c>
      <c r="AG72" s="394">
        <v>0</v>
      </c>
      <c r="AH72" s="394">
        <v>131.93648191092953</v>
      </c>
      <c r="AI72" s="394">
        <v>145.14092324959114</v>
      </c>
      <c r="AJ72" s="394">
        <v>153.4750254512216</v>
      </c>
      <c r="AK72" s="394">
        <v>188.91246740588534</v>
      </c>
      <c r="AL72" s="394">
        <v>247.21470754480265</v>
      </c>
      <c r="AM72" s="394">
        <v>323.11355607310128</v>
      </c>
      <c r="AN72" s="394">
        <v>384.17025676162768</v>
      </c>
      <c r="AO72" s="394">
        <v>377.35169160142647</v>
      </c>
      <c r="AP72" s="394">
        <v>465.82858088141325</v>
      </c>
      <c r="AQ72" s="558">
        <v>632.21872671555093</v>
      </c>
      <c r="AR72" s="394">
        <v>412.12331441639026</v>
      </c>
      <c r="AS72" s="394">
        <v>414.61513739025145</v>
      </c>
      <c r="AT72" s="394">
        <v>663.64012047528627</v>
      </c>
      <c r="AU72" s="394">
        <v>955.34077670763088</v>
      </c>
      <c r="AV72" s="394">
        <v>728.08773197860387</v>
      </c>
      <c r="AW72" s="394">
        <v>717.66921222791234</v>
      </c>
      <c r="AX72" s="394">
        <v>883.03999289074682</v>
      </c>
      <c r="AY72" s="394">
        <v>993.51083612925788</v>
      </c>
      <c r="AZ72" s="394">
        <v>875.72868480743296</v>
      </c>
      <c r="BA72" s="394">
        <v>791.51756728978489</v>
      </c>
      <c r="BB72" s="394">
        <v>733.53369843286487</v>
      </c>
      <c r="BC72" s="394">
        <v>543.55933398146192</v>
      </c>
      <c r="BD72" s="394">
        <v>547.447790749349</v>
      </c>
      <c r="BE72" s="394">
        <v>600.08581332236258</v>
      </c>
      <c r="BF72" s="394">
        <v>638.08781853920743</v>
      </c>
      <c r="BG72" s="394">
        <v>854.00691332806571</v>
      </c>
      <c r="BH72" s="394">
        <v>653.54060743405182</v>
      </c>
      <c r="BI72" s="394">
        <v>422.28244485609554</v>
      </c>
      <c r="BJ72" s="394">
        <v>394.81531666575057</v>
      </c>
      <c r="BK72" s="394">
        <v>363.81839626766708</v>
      </c>
      <c r="BL72" s="394">
        <v>324.58700754733115</v>
      </c>
      <c r="BM72" s="394">
        <v>428.75197733950392</v>
      </c>
      <c r="BN72" s="394">
        <v>0</v>
      </c>
      <c r="BO72" s="394">
        <v>0</v>
      </c>
      <c r="BP72" s="394">
        <v>0</v>
      </c>
      <c r="BQ72" s="394">
        <v>0</v>
      </c>
      <c r="BR72" s="394">
        <v>0</v>
      </c>
      <c r="BS72" s="394">
        <v>0</v>
      </c>
      <c r="BT72" s="394">
        <v>0</v>
      </c>
      <c r="BU72" s="394">
        <v>0</v>
      </c>
      <c r="BV72" s="394">
        <v>0</v>
      </c>
      <c r="BW72" s="394">
        <v>0</v>
      </c>
      <c r="BX72" s="395">
        <v>0</v>
      </c>
      <c r="BY72" s="395">
        <v>0</v>
      </c>
      <c r="BZ72" s="395">
        <v>0</v>
      </c>
      <c r="CA72" s="395">
        <v>0</v>
      </c>
      <c r="CB72" s="395">
        <v>0</v>
      </c>
      <c r="CC72" s="395">
        <v>0</v>
      </c>
      <c r="CD72" s="395">
        <v>0</v>
      </c>
      <c r="CE72" s="395">
        <v>0</v>
      </c>
      <c r="CF72" s="395">
        <v>0</v>
      </c>
      <c r="CG72" s="396">
        <v>0</v>
      </c>
    </row>
    <row r="73" spans="1:85" s="36" customFormat="1" ht="24.75" customHeight="1" x14ac:dyDescent="0.35">
      <c r="B73" s="56" t="s">
        <v>916</v>
      </c>
      <c r="C73" s="58"/>
      <c r="D73" s="394">
        <v>0</v>
      </c>
      <c r="E73" s="394">
        <v>0</v>
      </c>
      <c r="F73" s="394">
        <v>0</v>
      </c>
      <c r="G73" s="394">
        <v>0</v>
      </c>
      <c r="H73" s="394">
        <v>0</v>
      </c>
      <c r="I73" s="394">
        <v>0</v>
      </c>
      <c r="J73" s="394">
        <v>0</v>
      </c>
      <c r="K73" s="394">
        <v>0</v>
      </c>
      <c r="L73" s="394">
        <v>0</v>
      </c>
      <c r="M73" s="394">
        <v>0</v>
      </c>
      <c r="N73" s="394">
        <v>0</v>
      </c>
      <c r="O73" s="394">
        <v>0</v>
      </c>
      <c r="P73" s="394">
        <v>0</v>
      </c>
      <c r="Q73" s="394">
        <v>0</v>
      </c>
      <c r="R73" s="394">
        <v>0</v>
      </c>
      <c r="S73" s="394">
        <v>0</v>
      </c>
      <c r="T73" s="394">
        <v>0</v>
      </c>
      <c r="U73" s="394">
        <v>0</v>
      </c>
      <c r="V73" s="394">
        <v>0</v>
      </c>
      <c r="W73" s="394">
        <v>0</v>
      </c>
      <c r="X73" s="394">
        <v>0</v>
      </c>
      <c r="Y73" s="394">
        <v>0</v>
      </c>
      <c r="Z73" s="394">
        <v>0</v>
      </c>
      <c r="AA73" s="394">
        <v>0</v>
      </c>
      <c r="AB73" s="394">
        <v>0</v>
      </c>
      <c r="AC73" s="394">
        <v>0</v>
      </c>
      <c r="AD73" s="394">
        <v>0</v>
      </c>
      <c r="AE73" s="394">
        <v>0</v>
      </c>
      <c r="AF73" s="394">
        <v>0</v>
      </c>
      <c r="AG73" s="394">
        <v>0</v>
      </c>
      <c r="AH73" s="394">
        <v>1806.3126177450065</v>
      </c>
      <c r="AI73" s="394">
        <v>1623.8606029443517</v>
      </c>
      <c r="AJ73" s="394">
        <v>1787.0164593892603</v>
      </c>
      <c r="AK73" s="394">
        <v>2304.7015990730447</v>
      </c>
      <c r="AL73" s="394">
        <v>2873.2685538515539</v>
      </c>
      <c r="AM73" s="394">
        <v>3205.5862294172312</v>
      </c>
      <c r="AN73" s="394">
        <v>3501.3366306458715</v>
      </c>
      <c r="AO73" s="394">
        <v>3812.9427271733944</v>
      </c>
      <c r="AP73" s="394">
        <v>3894.1254764580899</v>
      </c>
      <c r="AQ73" s="558">
        <v>3814.8510271727928</v>
      </c>
      <c r="AR73" s="394">
        <v>3657.5610952293946</v>
      </c>
      <c r="AS73" s="394">
        <v>3627.2484578450462</v>
      </c>
      <c r="AT73" s="394">
        <v>3780.8428748707138</v>
      </c>
      <c r="AU73" s="394">
        <v>4640.74022175961</v>
      </c>
      <c r="AV73" s="394">
        <v>5610.2940530089072</v>
      </c>
      <c r="AW73" s="394">
        <v>6050.8484470975609</v>
      </c>
      <c r="AX73" s="394">
        <v>5774.1759798760168</v>
      </c>
      <c r="AY73" s="394">
        <v>5513.3660708816842</v>
      </c>
      <c r="AZ73" s="394">
        <v>4737.6582398382243</v>
      </c>
      <c r="BA73" s="394">
        <v>4186.6888931521626</v>
      </c>
      <c r="BB73" s="394">
        <v>4141.2614933080768</v>
      </c>
      <c r="BC73" s="394">
        <v>4510.0922086293731</v>
      </c>
      <c r="BD73" s="394">
        <v>5516.0553670297304</v>
      </c>
      <c r="BE73" s="394">
        <v>6122.3748000511741</v>
      </c>
      <c r="BF73" s="394">
        <v>6582.3274373937465</v>
      </c>
      <c r="BG73" s="394">
        <v>6608.9258830792351</v>
      </c>
      <c r="BH73" s="394">
        <v>5604.9765476729654</v>
      </c>
      <c r="BI73" s="394">
        <v>4204.3326317958017</v>
      </c>
      <c r="BJ73" s="394">
        <v>3322.6811494260173</v>
      </c>
      <c r="BK73" s="394">
        <v>2749.5310372515423</v>
      </c>
      <c r="BL73" s="394">
        <v>2223.160420424354</v>
      </c>
      <c r="BM73" s="394">
        <v>1321.8069250109118</v>
      </c>
      <c r="BN73" s="394">
        <v>0</v>
      </c>
      <c r="BO73" s="394">
        <v>0</v>
      </c>
      <c r="BP73" s="394">
        <v>0</v>
      </c>
      <c r="BQ73" s="394">
        <v>0</v>
      </c>
      <c r="BR73" s="394">
        <v>0</v>
      </c>
      <c r="BS73" s="394">
        <v>0</v>
      </c>
      <c r="BT73" s="394">
        <v>0</v>
      </c>
      <c r="BU73" s="394">
        <v>0</v>
      </c>
      <c r="BV73" s="394">
        <v>0</v>
      </c>
      <c r="BW73" s="394">
        <v>0</v>
      </c>
      <c r="BX73" s="395">
        <v>0</v>
      </c>
      <c r="BY73" s="395">
        <v>0</v>
      </c>
      <c r="BZ73" s="395">
        <v>0</v>
      </c>
      <c r="CA73" s="395">
        <v>0</v>
      </c>
      <c r="CB73" s="395">
        <v>0</v>
      </c>
      <c r="CC73" s="395">
        <v>0</v>
      </c>
      <c r="CD73" s="395">
        <v>0</v>
      </c>
      <c r="CE73" s="395">
        <v>0</v>
      </c>
      <c r="CF73" s="395">
        <v>0</v>
      </c>
      <c r="CG73" s="396">
        <v>0</v>
      </c>
    </row>
    <row r="74" spans="1:85" s="36" customFormat="1" x14ac:dyDescent="0.35">
      <c r="B74" s="200" t="s">
        <v>923</v>
      </c>
      <c r="C74" s="56"/>
      <c r="D74" s="394">
        <v>0</v>
      </c>
      <c r="E74" s="394">
        <v>0</v>
      </c>
      <c r="F74" s="394">
        <v>0</v>
      </c>
      <c r="G74" s="394">
        <v>0</v>
      </c>
      <c r="H74" s="394">
        <v>0</v>
      </c>
      <c r="I74" s="394">
        <v>0</v>
      </c>
      <c r="J74" s="394">
        <v>0</v>
      </c>
      <c r="K74" s="394">
        <v>0</v>
      </c>
      <c r="L74" s="394">
        <v>0</v>
      </c>
      <c r="M74" s="394">
        <v>0</v>
      </c>
      <c r="N74" s="394">
        <v>0</v>
      </c>
      <c r="O74" s="394">
        <v>0</v>
      </c>
      <c r="P74" s="394">
        <v>0</v>
      </c>
      <c r="Q74" s="394">
        <v>0</v>
      </c>
      <c r="R74" s="394">
        <v>0</v>
      </c>
      <c r="S74" s="394">
        <v>0</v>
      </c>
      <c r="T74" s="394">
        <v>0</v>
      </c>
      <c r="U74" s="394">
        <v>0</v>
      </c>
      <c r="V74" s="394">
        <v>0</v>
      </c>
      <c r="W74" s="394">
        <v>0</v>
      </c>
      <c r="X74" s="394">
        <v>0</v>
      </c>
      <c r="Y74" s="394">
        <v>0</v>
      </c>
      <c r="Z74" s="394">
        <v>0</v>
      </c>
      <c r="AA74" s="394">
        <v>0</v>
      </c>
      <c r="AB74" s="394">
        <v>0</v>
      </c>
      <c r="AC74" s="394">
        <v>0</v>
      </c>
      <c r="AD74" s="394">
        <v>0</v>
      </c>
      <c r="AE74" s="394">
        <v>0</v>
      </c>
      <c r="AF74" s="394">
        <v>0</v>
      </c>
      <c r="AG74" s="394">
        <v>0</v>
      </c>
      <c r="AH74" s="394">
        <v>587.25095322609764</v>
      </c>
      <c r="AI74" s="394">
        <v>510.26843360848079</v>
      </c>
      <c r="AJ74" s="394">
        <v>602.10840795678757</v>
      </c>
      <c r="AK74" s="394">
        <v>1008.9825052588542</v>
      </c>
      <c r="AL74" s="394">
        <v>1360.0214392643156</v>
      </c>
      <c r="AM74" s="394">
        <v>1566.2977035758847</v>
      </c>
      <c r="AN74" s="394">
        <v>1747.4276192525288</v>
      </c>
      <c r="AO74" s="394">
        <v>1848.1227446116086</v>
      </c>
      <c r="AP74" s="394">
        <v>1795.3798487321972</v>
      </c>
      <c r="AQ74" s="558">
        <v>1584.0095772315358</v>
      </c>
      <c r="AR74" s="394">
        <v>1199.2347449911249</v>
      </c>
      <c r="AS74" s="394">
        <v>907.76586279015851</v>
      </c>
      <c r="AT74" s="394">
        <v>889.03442310570949</v>
      </c>
      <c r="AU74" s="394">
        <v>1255.2250626500297</v>
      </c>
      <c r="AV74" s="394">
        <v>1550.9105436849259</v>
      </c>
      <c r="AW74" s="394">
        <v>1621.7566875302016</v>
      </c>
      <c r="AX74" s="394">
        <v>1699.5568437603611</v>
      </c>
      <c r="AY74" s="394">
        <v>1325.932044667011</v>
      </c>
      <c r="AZ74" s="394">
        <v>535.73249056085547</v>
      </c>
      <c r="BA74" s="394">
        <v>0</v>
      </c>
      <c r="BB74" s="394">
        <v>0</v>
      </c>
      <c r="BC74" s="394">
        <v>0</v>
      </c>
      <c r="BD74" s="394">
        <v>0</v>
      </c>
      <c r="BE74" s="394">
        <v>0</v>
      </c>
      <c r="BF74" s="394">
        <v>0</v>
      </c>
      <c r="BG74" s="394">
        <v>0</v>
      </c>
      <c r="BH74" s="394">
        <v>0</v>
      </c>
      <c r="BI74" s="394">
        <v>0</v>
      </c>
      <c r="BJ74" s="394">
        <v>0</v>
      </c>
      <c r="BK74" s="394">
        <v>0</v>
      </c>
      <c r="BL74" s="394">
        <v>0</v>
      </c>
      <c r="BM74" s="394">
        <v>0</v>
      </c>
      <c r="BN74" s="394">
        <v>0</v>
      </c>
      <c r="BO74" s="394">
        <v>0</v>
      </c>
      <c r="BP74" s="394">
        <v>0</v>
      </c>
      <c r="BQ74" s="394">
        <v>0</v>
      </c>
      <c r="BR74" s="394">
        <v>0</v>
      </c>
      <c r="BS74" s="394">
        <v>0</v>
      </c>
      <c r="BT74" s="394">
        <v>0</v>
      </c>
      <c r="BU74" s="394">
        <v>0</v>
      </c>
      <c r="BV74" s="394">
        <v>0</v>
      </c>
      <c r="BW74" s="394">
        <v>0</v>
      </c>
      <c r="BX74" s="395">
        <v>0</v>
      </c>
      <c r="BY74" s="395">
        <v>0</v>
      </c>
      <c r="BZ74" s="395">
        <v>0</v>
      </c>
      <c r="CA74" s="395">
        <v>0</v>
      </c>
      <c r="CB74" s="395">
        <v>0</v>
      </c>
      <c r="CC74" s="395">
        <v>0</v>
      </c>
      <c r="CD74" s="395">
        <v>0</v>
      </c>
      <c r="CE74" s="395">
        <v>0</v>
      </c>
      <c r="CF74" s="395">
        <v>0</v>
      </c>
      <c r="CG74" s="396">
        <v>0</v>
      </c>
    </row>
    <row r="75" spans="1:85" s="36" customFormat="1" x14ac:dyDescent="0.35">
      <c r="B75" s="200" t="s">
        <v>924</v>
      </c>
      <c r="C75" s="56"/>
      <c r="D75" s="394">
        <v>0</v>
      </c>
      <c r="E75" s="394">
        <v>0</v>
      </c>
      <c r="F75" s="394">
        <v>0</v>
      </c>
      <c r="G75" s="394">
        <v>0</v>
      </c>
      <c r="H75" s="394">
        <v>0</v>
      </c>
      <c r="I75" s="394">
        <v>0</v>
      </c>
      <c r="J75" s="394">
        <v>0</v>
      </c>
      <c r="K75" s="394">
        <v>0</v>
      </c>
      <c r="L75" s="394">
        <v>0</v>
      </c>
      <c r="M75" s="394">
        <v>0</v>
      </c>
      <c r="N75" s="394">
        <v>0</v>
      </c>
      <c r="O75" s="394">
        <v>0</v>
      </c>
      <c r="P75" s="394">
        <v>0</v>
      </c>
      <c r="Q75" s="394">
        <v>0</v>
      </c>
      <c r="R75" s="394">
        <v>0</v>
      </c>
      <c r="S75" s="394">
        <v>0</v>
      </c>
      <c r="T75" s="394">
        <v>0</v>
      </c>
      <c r="U75" s="394">
        <v>0</v>
      </c>
      <c r="V75" s="394">
        <v>0</v>
      </c>
      <c r="W75" s="394">
        <v>0</v>
      </c>
      <c r="X75" s="394">
        <v>0</v>
      </c>
      <c r="Y75" s="394">
        <v>0</v>
      </c>
      <c r="Z75" s="394">
        <v>0</v>
      </c>
      <c r="AA75" s="394">
        <v>0</v>
      </c>
      <c r="AB75" s="394">
        <v>0</v>
      </c>
      <c r="AC75" s="394">
        <v>0</v>
      </c>
      <c r="AD75" s="394">
        <v>0</v>
      </c>
      <c r="AE75" s="394">
        <v>0</v>
      </c>
      <c r="AF75" s="394">
        <v>0</v>
      </c>
      <c r="AG75" s="394">
        <v>0</v>
      </c>
      <c r="AH75" s="394">
        <v>17.610263757316687</v>
      </c>
      <c r="AI75" s="394">
        <v>16.759771820964041</v>
      </c>
      <c r="AJ75" s="394">
        <v>19.939284330912312</v>
      </c>
      <c r="AK75" s="394">
        <v>12.465650110905475</v>
      </c>
      <c r="AL75" s="394">
        <v>19.617411246355985</v>
      </c>
      <c r="AM75" s="394">
        <v>17.501789753569618</v>
      </c>
      <c r="AN75" s="394">
        <v>20.502408553129282</v>
      </c>
      <c r="AO75" s="394">
        <v>19.551991804429619</v>
      </c>
      <c r="AP75" s="394">
        <v>19.440110487170447</v>
      </c>
      <c r="AQ75" s="558">
        <v>33.043127415185701</v>
      </c>
      <c r="AR75" s="394">
        <v>56.356951412083525</v>
      </c>
      <c r="AS75" s="394">
        <v>59.437328762798231</v>
      </c>
      <c r="AT75" s="394">
        <v>64.750607433875729</v>
      </c>
      <c r="AU75" s="394">
        <v>73.870031634741608</v>
      </c>
      <c r="AV75" s="394">
        <v>84.066994915489715</v>
      </c>
      <c r="AW75" s="394">
        <v>91.325049784418127</v>
      </c>
      <c r="AX75" s="394">
        <v>90.084803240488213</v>
      </c>
      <c r="AY75" s="394">
        <v>94.143184159304255</v>
      </c>
      <c r="AZ75" s="394">
        <v>98.521055779354285</v>
      </c>
      <c r="BA75" s="394">
        <v>100.33373277890706</v>
      </c>
      <c r="BB75" s="394">
        <v>101.84634961073448</v>
      </c>
      <c r="BC75" s="394">
        <v>104.11778946618682</v>
      </c>
      <c r="BD75" s="394">
        <v>118.28800351608686</v>
      </c>
      <c r="BE75" s="394">
        <v>128.77166204963055</v>
      </c>
      <c r="BF75" s="394">
        <v>142.09695953870371</v>
      </c>
      <c r="BG75" s="394">
        <v>77.944978943683481</v>
      </c>
      <c r="BH75" s="394">
        <v>0</v>
      </c>
      <c r="BI75" s="394">
        <v>0</v>
      </c>
      <c r="BJ75" s="394">
        <v>0</v>
      </c>
      <c r="BK75" s="394">
        <v>0</v>
      </c>
      <c r="BL75" s="394">
        <v>0</v>
      </c>
      <c r="BM75" s="394">
        <v>0</v>
      </c>
      <c r="BN75" s="394">
        <v>0</v>
      </c>
      <c r="BO75" s="394">
        <v>0</v>
      </c>
      <c r="BP75" s="394">
        <v>0</v>
      </c>
      <c r="BQ75" s="394">
        <v>0</v>
      </c>
      <c r="BR75" s="394">
        <v>0</v>
      </c>
      <c r="BS75" s="394">
        <v>0</v>
      </c>
      <c r="BT75" s="394">
        <v>0</v>
      </c>
      <c r="BU75" s="394">
        <v>0</v>
      </c>
      <c r="BV75" s="394">
        <v>0</v>
      </c>
      <c r="BW75" s="394">
        <v>0</v>
      </c>
      <c r="BX75" s="395">
        <v>0</v>
      </c>
      <c r="BY75" s="395">
        <v>0</v>
      </c>
      <c r="BZ75" s="395">
        <v>0</v>
      </c>
      <c r="CA75" s="395">
        <v>0</v>
      </c>
      <c r="CB75" s="395">
        <v>0</v>
      </c>
      <c r="CC75" s="395">
        <v>0</v>
      </c>
      <c r="CD75" s="395">
        <v>0</v>
      </c>
      <c r="CE75" s="395">
        <v>0</v>
      </c>
      <c r="CF75" s="395">
        <v>0</v>
      </c>
      <c r="CG75" s="396">
        <v>0</v>
      </c>
    </row>
    <row r="76" spans="1:85" s="36" customFormat="1" x14ac:dyDescent="0.35">
      <c r="B76" s="200" t="s">
        <v>820</v>
      </c>
      <c r="C76" s="56"/>
      <c r="D76" s="394">
        <v>0</v>
      </c>
      <c r="E76" s="394">
        <v>0</v>
      </c>
      <c r="F76" s="394">
        <v>0</v>
      </c>
      <c r="G76" s="394">
        <v>0</v>
      </c>
      <c r="H76" s="394">
        <v>0</v>
      </c>
      <c r="I76" s="394">
        <v>0</v>
      </c>
      <c r="J76" s="394">
        <v>0</v>
      </c>
      <c r="K76" s="394">
        <v>0</v>
      </c>
      <c r="L76" s="394">
        <v>0</v>
      </c>
      <c r="M76" s="394">
        <v>0</v>
      </c>
      <c r="N76" s="394">
        <v>0</v>
      </c>
      <c r="O76" s="394">
        <v>0</v>
      </c>
      <c r="P76" s="394">
        <v>0</v>
      </c>
      <c r="Q76" s="394">
        <v>0</v>
      </c>
      <c r="R76" s="394">
        <v>0</v>
      </c>
      <c r="S76" s="394">
        <v>0</v>
      </c>
      <c r="T76" s="394">
        <v>0</v>
      </c>
      <c r="U76" s="394">
        <v>0</v>
      </c>
      <c r="V76" s="394">
        <v>0</v>
      </c>
      <c r="W76" s="394">
        <v>0</v>
      </c>
      <c r="X76" s="394">
        <v>0</v>
      </c>
      <c r="Y76" s="394">
        <v>0</v>
      </c>
      <c r="Z76" s="394">
        <v>0</v>
      </c>
      <c r="AA76" s="394">
        <v>0</v>
      </c>
      <c r="AB76" s="394">
        <v>0</v>
      </c>
      <c r="AC76" s="394">
        <v>0</v>
      </c>
      <c r="AD76" s="394">
        <v>0</v>
      </c>
      <c r="AE76" s="394">
        <v>0</v>
      </c>
      <c r="AF76" s="394">
        <v>0</v>
      </c>
      <c r="AG76" s="394">
        <v>0</v>
      </c>
      <c r="AH76" s="394">
        <v>32.629111042739915</v>
      </c>
      <c r="AI76" s="394">
        <v>31.584105557164026</v>
      </c>
      <c r="AJ76" s="394">
        <v>29.112623410186185</v>
      </c>
      <c r="AK76" s="394">
        <v>31.744790175592186</v>
      </c>
      <c r="AL76" s="394">
        <v>30.82523421183858</v>
      </c>
      <c r="AM76" s="394">
        <v>43.012110551189082</v>
      </c>
      <c r="AN76" s="394">
        <v>43.166026912273722</v>
      </c>
      <c r="AO76" s="394">
        <v>49.83296633721082</v>
      </c>
      <c r="AP76" s="394">
        <v>66.294311326794357</v>
      </c>
      <c r="AQ76" s="558">
        <v>79.227969839210104</v>
      </c>
      <c r="AR76" s="394">
        <v>87.338962346721615</v>
      </c>
      <c r="AS76" s="394">
        <v>112.97633063743682</v>
      </c>
      <c r="AT76" s="394">
        <v>166.50068196203088</v>
      </c>
      <c r="AU76" s="394">
        <v>290.66196849185053</v>
      </c>
      <c r="AV76" s="394">
        <v>410.06405630517855</v>
      </c>
      <c r="AW76" s="394">
        <v>537.42907248989729</v>
      </c>
      <c r="AX76" s="394">
        <v>528.83576560871177</v>
      </c>
      <c r="AY76" s="394">
        <v>596.78594140104997</v>
      </c>
      <c r="AZ76" s="394">
        <v>637.09920032261368</v>
      </c>
      <c r="BA76" s="394">
        <v>689.75749116063366</v>
      </c>
      <c r="BB76" s="394">
        <v>733.18676070411482</v>
      </c>
      <c r="BC76" s="394">
        <v>858.46097373715133</v>
      </c>
      <c r="BD76" s="394">
        <v>1090.7310914316108</v>
      </c>
      <c r="BE76" s="394">
        <v>1284.927083376579</v>
      </c>
      <c r="BF76" s="394">
        <v>1441.9231475236202</v>
      </c>
      <c r="BG76" s="394">
        <v>1526.6138739713977</v>
      </c>
      <c r="BH76" s="394">
        <v>1409.282762348402</v>
      </c>
      <c r="BI76" s="394">
        <v>1098.8978105972808</v>
      </c>
      <c r="BJ76" s="394">
        <v>894.57140838330906</v>
      </c>
      <c r="BK76" s="394">
        <v>749.54716287002964</v>
      </c>
      <c r="BL76" s="394">
        <v>636.98112256490526</v>
      </c>
      <c r="BM76" s="394">
        <v>455.72318877769885</v>
      </c>
      <c r="BN76" s="394">
        <v>0</v>
      </c>
      <c r="BO76" s="394">
        <v>0</v>
      </c>
      <c r="BP76" s="394">
        <v>0</v>
      </c>
      <c r="BQ76" s="394">
        <v>0</v>
      </c>
      <c r="BR76" s="394">
        <v>0</v>
      </c>
      <c r="BS76" s="394">
        <v>0</v>
      </c>
      <c r="BT76" s="394">
        <v>0</v>
      </c>
      <c r="BU76" s="394">
        <v>0</v>
      </c>
      <c r="BV76" s="394">
        <v>0</v>
      </c>
      <c r="BW76" s="394">
        <v>0</v>
      </c>
      <c r="BX76" s="395">
        <v>0</v>
      </c>
      <c r="BY76" s="395">
        <v>0</v>
      </c>
      <c r="BZ76" s="395">
        <v>0</v>
      </c>
      <c r="CA76" s="395">
        <v>0</v>
      </c>
      <c r="CB76" s="395">
        <v>0</v>
      </c>
      <c r="CC76" s="395">
        <v>0</v>
      </c>
      <c r="CD76" s="395">
        <v>0</v>
      </c>
      <c r="CE76" s="395">
        <v>0</v>
      </c>
      <c r="CF76" s="395">
        <v>0</v>
      </c>
      <c r="CG76" s="396">
        <v>0</v>
      </c>
    </row>
    <row r="77" spans="1:85" s="36" customFormat="1" x14ac:dyDescent="0.35">
      <c r="B77" s="200" t="s">
        <v>925</v>
      </c>
      <c r="C77" s="56"/>
      <c r="D77" s="394">
        <v>0</v>
      </c>
      <c r="E77" s="394">
        <v>0</v>
      </c>
      <c r="F77" s="394">
        <v>0</v>
      </c>
      <c r="G77" s="394">
        <v>0</v>
      </c>
      <c r="H77" s="394">
        <v>0</v>
      </c>
      <c r="I77" s="394">
        <v>0</v>
      </c>
      <c r="J77" s="394">
        <v>0</v>
      </c>
      <c r="K77" s="394">
        <v>0</v>
      </c>
      <c r="L77" s="394">
        <v>0</v>
      </c>
      <c r="M77" s="394">
        <v>0</v>
      </c>
      <c r="N77" s="394">
        <v>0</v>
      </c>
      <c r="O77" s="394">
        <v>0</v>
      </c>
      <c r="P77" s="394">
        <v>0</v>
      </c>
      <c r="Q77" s="394">
        <v>0</v>
      </c>
      <c r="R77" s="394">
        <v>0</v>
      </c>
      <c r="S77" s="394">
        <v>0</v>
      </c>
      <c r="T77" s="394">
        <v>0</v>
      </c>
      <c r="U77" s="394">
        <v>0</v>
      </c>
      <c r="V77" s="394">
        <v>0</v>
      </c>
      <c r="W77" s="394">
        <v>0</v>
      </c>
      <c r="X77" s="394">
        <v>0</v>
      </c>
      <c r="Y77" s="394">
        <v>0</v>
      </c>
      <c r="Z77" s="394">
        <v>0</v>
      </c>
      <c r="AA77" s="394">
        <v>0</v>
      </c>
      <c r="AB77" s="394">
        <v>0</v>
      </c>
      <c r="AC77" s="394">
        <v>0</v>
      </c>
      <c r="AD77" s="394">
        <v>0</v>
      </c>
      <c r="AE77" s="394">
        <v>0</v>
      </c>
      <c r="AF77" s="394">
        <v>0</v>
      </c>
      <c r="AG77" s="394">
        <v>0</v>
      </c>
      <c r="AH77" s="394">
        <v>1144.3972870010109</v>
      </c>
      <c r="AI77" s="394">
        <v>1040.7327428840647</v>
      </c>
      <c r="AJ77" s="394">
        <v>1110.8183454025168</v>
      </c>
      <c r="AK77" s="394">
        <v>1216.9777372803042</v>
      </c>
      <c r="AL77" s="394">
        <v>1418.4891638047006</v>
      </c>
      <c r="AM77" s="394">
        <v>1519.9727796211989</v>
      </c>
      <c r="AN77" s="394">
        <v>1622.3615847121016</v>
      </c>
      <c r="AO77" s="394">
        <v>1819.9502231203694</v>
      </c>
      <c r="AP77" s="394">
        <v>1935.5433172343535</v>
      </c>
      <c r="AQ77" s="558">
        <v>2030.298621981354</v>
      </c>
      <c r="AR77" s="394">
        <v>2175.7526102906963</v>
      </c>
      <c r="AS77" s="394">
        <v>2341.4131962262427</v>
      </c>
      <c r="AT77" s="394">
        <v>2436.0347288291186</v>
      </c>
      <c r="AU77" s="394">
        <v>2757.0553833530485</v>
      </c>
      <c r="AV77" s="394">
        <v>3242.2688275975433</v>
      </c>
      <c r="AW77" s="394">
        <v>3456.862294558377</v>
      </c>
      <c r="AX77" s="394">
        <v>3244.0685055032372</v>
      </c>
      <c r="AY77" s="394">
        <v>3255.9828367396699</v>
      </c>
      <c r="AZ77" s="394">
        <v>3217.1504375491181</v>
      </c>
      <c r="BA77" s="394">
        <v>3148.3148206698065</v>
      </c>
      <c r="BB77" s="394">
        <v>3073.8433585690054</v>
      </c>
      <c r="BC77" s="394">
        <v>3343.1333802470608</v>
      </c>
      <c r="BD77" s="394">
        <v>4057.2474227452281</v>
      </c>
      <c r="BE77" s="394">
        <v>4437.5422529806856</v>
      </c>
      <c r="BF77" s="394">
        <v>4709.2635688901291</v>
      </c>
      <c r="BG77" s="394">
        <v>4741.2032257477422</v>
      </c>
      <c r="BH77" s="394">
        <v>4001.3278472128618</v>
      </c>
      <c r="BI77" s="394">
        <v>2990.9461565321376</v>
      </c>
      <c r="BJ77" s="394">
        <v>2334.2464503931365</v>
      </c>
      <c r="BK77" s="394">
        <v>1920.0407131479344</v>
      </c>
      <c r="BL77" s="394">
        <v>1538.9615587866406</v>
      </c>
      <c r="BM77" s="394">
        <v>821.70600300766614</v>
      </c>
      <c r="BN77" s="394">
        <v>0</v>
      </c>
      <c r="BO77" s="394">
        <v>0</v>
      </c>
      <c r="BP77" s="394">
        <v>0</v>
      </c>
      <c r="BQ77" s="394">
        <v>0</v>
      </c>
      <c r="BR77" s="394">
        <v>0</v>
      </c>
      <c r="BS77" s="394">
        <v>0</v>
      </c>
      <c r="BT77" s="394">
        <v>0</v>
      </c>
      <c r="BU77" s="394">
        <v>0</v>
      </c>
      <c r="BV77" s="394">
        <v>0</v>
      </c>
      <c r="BW77" s="394">
        <v>0</v>
      </c>
      <c r="BX77" s="395">
        <v>0</v>
      </c>
      <c r="BY77" s="395">
        <v>0</v>
      </c>
      <c r="BZ77" s="395">
        <v>0</v>
      </c>
      <c r="CA77" s="395">
        <v>0</v>
      </c>
      <c r="CB77" s="395">
        <v>0</v>
      </c>
      <c r="CC77" s="395">
        <v>0</v>
      </c>
      <c r="CD77" s="395">
        <v>0</v>
      </c>
      <c r="CE77" s="395">
        <v>0</v>
      </c>
      <c r="CF77" s="395">
        <v>0</v>
      </c>
      <c r="CG77" s="396">
        <v>0</v>
      </c>
    </row>
    <row r="78" spans="1:85" s="36" customFormat="1" x14ac:dyDescent="0.35">
      <c r="B78" s="200" t="s">
        <v>926</v>
      </c>
      <c r="C78" s="56"/>
      <c r="D78" s="394">
        <v>0</v>
      </c>
      <c r="E78" s="394">
        <v>0</v>
      </c>
      <c r="F78" s="394">
        <v>0</v>
      </c>
      <c r="G78" s="394">
        <v>0</v>
      </c>
      <c r="H78" s="394">
        <v>0</v>
      </c>
      <c r="I78" s="394">
        <v>0</v>
      </c>
      <c r="J78" s="394">
        <v>0</v>
      </c>
      <c r="K78" s="394">
        <v>0</v>
      </c>
      <c r="L78" s="394">
        <v>0</v>
      </c>
      <c r="M78" s="394">
        <v>0</v>
      </c>
      <c r="N78" s="394">
        <v>0</v>
      </c>
      <c r="O78" s="394">
        <v>0</v>
      </c>
      <c r="P78" s="394">
        <v>0</v>
      </c>
      <c r="Q78" s="394">
        <v>0</v>
      </c>
      <c r="R78" s="394">
        <v>0</v>
      </c>
      <c r="S78" s="394">
        <v>0</v>
      </c>
      <c r="T78" s="394">
        <v>0</v>
      </c>
      <c r="U78" s="394">
        <v>0</v>
      </c>
      <c r="V78" s="394">
        <v>0</v>
      </c>
      <c r="W78" s="394">
        <v>0</v>
      </c>
      <c r="X78" s="394">
        <v>0</v>
      </c>
      <c r="Y78" s="394">
        <v>0</v>
      </c>
      <c r="Z78" s="394">
        <v>0</v>
      </c>
      <c r="AA78" s="394">
        <v>0</v>
      </c>
      <c r="AB78" s="394">
        <v>0</v>
      </c>
      <c r="AC78" s="394">
        <v>0</v>
      </c>
      <c r="AD78" s="394">
        <v>0</v>
      </c>
      <c r="AE78" s="394">
        <v>0</v>
      </c>
      <c r="AF78" s="394">
        <v>0</v>
      </c>
      <c r="AG78" s="394">
        <v>0</v>
      </c>
      <c r="AH78" s="394">
        <v>14.561059312559463</v>
      </c>
      <c r="AI78" s="394">
        <v>13.66440440172213</v>
      </c>
      <c r="AJ78" s="394">
        <v>13.687329731242121</v>
      </c>
      <c r="AK78" s="394">
        <v>17.402456183007327</v>
      </c>
      <c r="AL78" s="394">
        <v>21.454235117340595</v>
      </c>
      <c r="AM78" s="394">
        <v>26.296477676447303</v>
      </c>
      <c r="AN78" s="394">
        <v>28.892083440587598</v>
      </c>
      <c r="AO78" s="394">
        <v>35.133478945978446</v>
      </c>
      <c r="AP78" s="394">
        <v>35.64645602192725</v>
      </c>
      <c r="AQ78" s="558">
        <v>34.606530787954739</v>
      </c>
      <c r="AR78" s="394">
        <v>76.361825880228849</v>
      </c>
      <c r="AS78" s="394">
        <v>113.11065668562563</v>
      </c>
      <c r="AT78" s="394">
        <v>82.601808702030581</v>
      </c>
      <c r="AU78" s="394">
        <v>101.90241737522918</v>
      </c>
      <c r="AV78" s="394">
        <v>143.30764383367065</v>
      </c>
      <c r="AW78" s="394">
        <v>149.99573040675688</v>
      </c>
      <c r="AX78" s="394">
        <v>95.256015832173702</v>
      </c>
      <c r="AY78" s="394">
        <v>105.46584022558193</v>
      </c>
      <c r="AZ78" s="394">
        <v>108.71630624626562</v>
      </c>
      <c r="BA78" s="394">
        <v>108.41958384206619</v>
      </c>
      <c r="BB78" s="394">
        <v>92.590204350256499</v>
      </c>
      <c r="BC78" s="394">
        <v>96.29514502540836</v>
      </c>
      <c r="BD78" s="394">
        <v>118.42475915031883</v>
      </c>
      <c r="BE78" s="394">
        <v>119.06259985008096</v>
      </c>
      <c r="BF78" s="394">
        <v>121.31809537438089</v>
      </c>
      <c r="BG78" s="394">
        <v>98.190245051604521</v>
      </c>
      <c r="BH78" s="394">
        <v>55.41428515657941</v>
      </c>
      <c r="BI78" s="394">
        <v>22.305104330549494</v>
      </c>
      <c r="BJ78" s="394">
        <v>20.708783020234655</v>
      </c>
      <c r="BK78" s="394">
        <v>4.0089125694523275</v>
      </c>
      <c r="BL78" s="394">
        <v>0</v>
      </c>
      <c r="BM78" s="394">
        <v>0</v>
      </c>
      <c r="BN78" s="394">
        <v>0</v>
      </c>
      <c r="BO78" s="394">
        <v>0</v>
      </c>
      <c r="BP78" s="394">
        <v>0</v>
      </c>
      <c r="BQ78" s="394">
        <v>0</v>
      </c>
      <c r="BR78" s="394">
        <v>0</v>
      </c>
      <c r="BS78" s="394">
        <v>0</v>
      </c>
      <c r="BT78" s="394">
        <v>0</v>
      </c>
      <c r="BU78" s="394">
        <v>0</v>
      </c>
      <c r="BV78" s="394">
        <v>0</v>
      </c>
      <c r="BW78" s="394">
        <v>0</v>
      </c>
      <c r="BX78" s="395">
        <v>0</v>
      </c>
      <c r="BY78" s="395">
        <v>0</v>
      </c>
      <c r="BZ78" s="395">
        <v>0</v>
      </c>
      <c r="CA78" s="395">
        <v>0</v>
      </c>
      <c r="CB78" s="395">
        <v>0</v>
      </c>
      <c r="CC78" s="395">
        <v>0</v>
      </c>
      <c r="CD78" s="395">
        <v>0</v>
      </c>
      <c r="CE78" s="395">
        <v>0</v>
      </c>
      <c r="CF78" s="395">
        <v>0</v>
      </c>
      <c r="CG78" s="396">
        <v>0</v>
      </c>
    </row>
    <row r="79" spans="1:85" s="36" customFormat="1" x14ac:dyDescent="0.35">
      <c r="B79" s="288" t="s">
        <v>927</v>
      </c>
      <c r="C79" s="444"/>
      <c r="D79" s="394">
        <v>0</v>
      </c>
      <c r="E79" s="394">
        <v>0</v>
      </c>
      <c r="F79" s="394">
        <v>0</v>
      </c>
      <c r="G79" s="394">
        <v>0</v>
      </c>
      <c r="H79" s="394">
        <v>0</v>
      </c>
      <c r="I79" s="394">
        <v>0</v>
      </c>
      <c r="J79" s="394">
        <v>0</v>
      </c>
      <c r="K79" s="394">
        <v>0</v>
      </c>
      <c r="L79" s="394">
        <v>0</v>
      </c>
      <c r="M79" s="394">
        <v>0</v>
      </c>
      <c r="N79" s="394">
        <v>0</v>
      </c>
      <c r="O79" s="394">
        <v>0</v>
      </c>
      <c r="P79" s="394">
        <v>0</v>
      </c>
      <c r="Q79" s="394">
        <v>0</v>
      </c>
      <c r="R79" s="394">
        <v>0</v>
      </c>
      <c r="S79" s="394">
        <v>0</v>
      </c>
      <c r="T79" s="394">
        <v>0</v>
      </c>
      <c r="U79" s="394">
        <v>0</v>
      </c>
      <c r="V79" s="394">
        <v>0</v>
      </c>
      <c r="W79" s="394">
        <v>0</v>
      </c>
      <c r="X79" s="394">
        <v>0</v>
      </c>
      <c r="Y79" s="394">
        <v>0</v>
      </c>
      <c r="Z79" s="394">
        <v>0</v>
      </c>
      <c r="AA79" s="394">
        <v>0</v>
      </c>
      <c r="AB79" s="394">
        <v>0</v>
      </c>
      <c r="AC79" s="394">
        <v>0</v>
      </c>
      <c r="AD79" s="394">
        <v>0</v>
      </c>
      <c r="AE79" s="394">
        <v>0</v>
      </c>
      <c r="AF79" s="394">
        <v>0</v>
      </c>
      <c r="AG79" s="394">
        <v>0</v>
      </c>
      <c r="AH79" s="394">
        <v>9.8639434052822175</v>
      </c>
      <c r="AI79" s="394">
        <v>10.851144671955808</v>
      </c>
      <c r="AJ79" s="394">
        <v>11.350468557615418</v>
      </c>
      <c r="AK79" s="394">
        <v>17.128460064381255</v>
      </c>
      <c r="AL79" s="394">
        <v>22.861070207002271</v>
      </c>
      <c r="AM79" s="394">
        <v>32.505368238941806</v>
      </c>
      <c r="AN79" s="394">
        <v>38.986907775250728</v>
      </c>
      <c r="AO79" s="394">
        <v>40.351322353797023</v>
      </c>
      <c r="AP79" s="394">
        <v>41.82143265564693</v>
      </c>
      <c r="AQ79" s="558">
        <v>53.665199917552989</v>
      </c>
      <c r="AR79" s="394">
        <v>62.516000308539006</v>
      </c>
      <c r="AS79" s="394">
        <v>92.545082742784601</v>
      </c>
      <c r="AT79" s="394">
        <v>141.92062483794871</v>
      </c>
      <c r="AU79" s="394">
        <v>162.02535825471</v>
      </c>
      <c r="AV79" s="394">
        <v>179.67598667209899</v>
      </c>
      <c r="AW79" s="394">
        <v>193.47961232790993</v>
      </c>
      <c r="AX79" s="394">
        <v>116.37404593104483</v>
      </c>
      <c r="AY79" s="394">
        <v>135.05622368906739</v>
      </c>
      <c r="AZ79" s="394">
        <v>140.43874938001716</v>
      </c>
      <c r="BA79" s="394">
        <v>139.86326470074869</v>
      </c>
      <c r="BB79" s="394">
        <v>139.79482007396558</v>
      </c>
      <c r="BC79" s="394">
        <v>108.08492015356588</v>
      </c>
      <c r="BD79" s="394">
        <v>131.36409018648516</v>
      </c>
      <c r="BE79" s="394">
        <v>152.07120179419738</v>
      </c>
      <c r="BF79" s="394">
        <v>167.72566606691294</v>
      </c>
      <c r="BG79" s="394">
        <v>164.97355936480753</v>
      </c>
      <c r="BH79" s="394">
        <v>138.95165295512189</v>
      </c>
      <c r="BI79" s="394">
        <v>92.18356033583396</v>
      </c>
      <c r="BJ79" s="394">
        <v>73.154507629336862</v>
      </c>
      <c r="BK79" s="394">
        <v>75.934248664125846</v>
      </c>
      <c r="BL79" s="394">
        <v>47.21773907280793</v>
      </c>
      <c r="BM79" s="394">
        <v>44.37773322554667</v>
      </c>
      <c r="BN79" s="394">
        <v>0</v>
      </c>
      <c r="BO79" s="394">
        <v>0</v>
      </c>
      <c r="BP79" s="394">
        <v>0</v>
      </c>
      <c r="BQ79" s="394">
        <v>0</v>
      </c>
      <c r="BR79" s="394">
        <v>0</v>
      </c>
      <c r="BS79" s="394">
        <v>0</v>
      </c>
      <c r="BT79" s="394">
        <v>0</v>
      </c>
      <c r="BU79" s="394">
        <v>0</v>
      </c>
      <c r="BV79" s="394">
        <v>0</v>
      </c>
      <c r="BW79" s="394">
        <v>0</v>
      </c>
      <c r="BX79" s="395">
        <v>0</v>
      </c>
      <c r="BY79" s="395">
        <v>0</v>
      </c>
      <c r="BZ79" s="395">
        <v>0</v>
      </c>
      <c r="CA79" s="395">
        <v>0</v>
      </c>
      <c r="CB79" s="395">
        <v>0</v>
      </c>
      <c r="CC79" s="395">
        <v>0</v>
      </c>
      <c r="CD79" s="395">
        <v>0</v>
      </c>
      <c r="CE79" s="395">
        <v>0</v>
      </c>
      <c r="CF79" s="395">
        <v>0</v>
      </c>
      <c r="CG79" s="396">
        <v>0</v>
      </c>
    </row>
    <row r="80" spans="1:85" s="36" customFormat="1" ht="25.5" customHeight="1" x14ac:dyDescent="0.35">
      <c r="B80" s="444" t="s">
        <v>928</v>
      </c>
      <c r="C80" s="444"/>
      <c r="D80" s="394">
        <v>0</v>
      </c>
      <c r="E80" s="394">
        <v>0</v>
      </c>
      <c r="F80" s="394">
        <v>0</v>
      </c>
      <c r="G80" s="394">
        <v>0</v>
      </c>
      <c r="H80" s="394">
        <v>0</v>
      </c>
      <c r="I80" s="394">
        <v>0</v>
      </c>
      <c r="J80" s="394">
        <v>0</v>
      </c>
      <c r="K80" s="394">
        <v>0</v>
      </c>
      <c r="L80" s="394">
        <v>0</v>
      </c>
      <c r="M80" s="394">
        <v>0</v>
      </c>
      <c r="N80" s="394">
        <v>0</v>
      </c>
      <c r="O80" s="394">
        <v>0</v>
      </c>
      <c r="P80" s="394">
        <v>0</v>
      </c>
      <c r="Q80" s="394">
        <v>0</v>
      </c>
      <c r="R80" s="394">
        <v>0</v>
      </c>
      <c r="S80" s="394">
        <v>0</v>
      </c>
      <c r="T80" s="394">
        <v>0</v>
      </c>
      <c r="U80" s="394">
        <v>0</v>
      </c>
      <c r="V80" s="394">
        <v>0</v>
      </c>
      <c r="W80" s="394">
        <v>0</v>
      </c>
      <c r="X80" s="394">
        <v>0</v>
      </c>
      <c r="Y80" s="394">
        <v>0</v>
      </c>
      <c r="Z80" s="394">
        <v>0</v>
      </c>
      <c r="AA80" s="394">
        <v>0</v>
      </c>
      <c r="AB80" s="394">
        <v>0</v>
      </c>
      <c r="AC80" s="394">
        <v>0</v>
      </c>
      <c r="AD80" s="394">
        <v>0</v>
      </c>
      <c r="AE80" s="394">
        <v>0</v>
      </c>
      <c r="AF80" s="394">
        <v>0</v>
      </c>
      <c r="AG80" s="394">
        <v>0</v>
      </c>
      <c r="AH80" s="394">
        <v>0</v>
      </c>
      <c r="AI80" s="394">
        <v>0</v>
      </c>
      <c r="AJ80" s="394">
        <v>0</v>
      </c>
      <c r="AK80" s="394">
        <v>0</v>
      </c>
      <c r="AL80" s="394">
        <v>0</v>
      </c>
      <c r="AM80" s="394">
        <v>0</v>
      </c>
      <c r="AN80" s="394">
        <v>0</v>
      </c>
      <c r="AO80" s="394">
        <v>0</v>
      </c>
      <c r="AP80" s="394">
        <v>0</v>
      </c>
      <c r="AQ80" s="558">
        <v>0</v>
      </c>
      <c r="AR80" s="394">
        <v>0</v>
      </c>
      <c r="AS80" s="394">
        <v>0</v>
      </c>
      <c r="AT80" s="394">
        <v>0</v>
      </c>
      <c r="AU80" s="394">
        <v>0</v>
      </c>
      <c r="AV80" s="394">
        <v>0</v>
      </c>
      <c r="AW80" s="394">
        <v>0</v>
      </c>
      <c r="AX80" s="394">
        <v>0</v>
      </c>
      <c r="AY80" s="394">
        <v>0</v>
      </c>
      <c r="AZ80" s="394">
        <v>0</v>
      </c>
      <c r="BA80" s="394">
        <v>0</v>
      </c>
      <c r="BB80" s="394">
        <v>0</v>
      </c>
      <c r="BC80" s="394">
        <v>0</v>
      </c>
      <c r="BD80" s="394">
        <v>0</v>
      </c>
      <c r="BE80" s="394">
        <v>0</v>
      </c>
      <c r="BF80" s="394">
        <v>0</v>
      </c>
      <c r="BG80" s="394">
        <v>0</v>
      </c>
      <c r="BH80" s="394">
        <v>0</v>
      </c>
      <c r="BI80" s="394">
        <v>0</v>
      </c>
      <c r="BJ80" s="394">
        <v>0</v>
      </c>
      <c r="BK80" s="394">
        <v>0</v>
      </c>
      <c r="BL80" s="394">
        <v>0</v>
      </c>
      <c r="BM80" s="394">
        <v>0</v>
      </c>
      <c r="BN80" s="394">
        <v>0</v>
      </c>
      <c r="BO80" s="394">
        <v>0</v>
      </c>
      <c r="BP80" s="394">
        <v>0</v>
      </c>
      <c r="BQ80" s="394">
        <v>0</v>
      </c>
      <c r="BR80" s="394">
        <v>0</v>
      </c>
      <c r="BS80" s="394">
        <v>0</v>
      </c>
      <c r="BT80" s="394">
        <v>0</v>
      </c>
      <c r="BU80" s="394">
        <v>0</v>
      </c>
      <c r="BV80" s="394">
        <v>0</v>
      </c>
      <c r="BW80" s="394">
        <v>0</v>
      </c>
      <c r="BX80" s="395">
        <v>0</v>
      </c>
      <c r="BY80" s="395">
        <v>0</v>
      </c>
      <c r="BZ80" s="395">
        <v>0</v>
      </c>
      <c r="CA80" s="395">
        <v>0</v>
      </c>
      <c r="CB80" s="395">
        <v>0</v>
      </c>
      <c r="CC80" s="395">
        <v>0</v>
      </c>
      <c r="CD80" s="395">
        <v>0</v>
      </c>
      <c r="CE80" s="395">
        <v>0</v>
      </c>
      <c r="CF80" s="395">
        <v>0</v>
      </c>
      <c r="CG80" s="396">
        <v>0</v>
      </c>
    </row>
    <row r="81" spans="1:85" s="36" customFormat="1" x14ac:dyDescent="0.35">
      <c r="B81" s="288" t="s">
        <v>929</v>
      </c>
      <c r="C81" s="444"/>
      <c r="D81" s="394">
        <v>0</v>
      </c>
      <c r="E81" s="394">
        <v>0</v>
      </c>
      <c r="F81" s="394">
        <v>0</v>
      </c>
      <c r="G81" s="394">
        <v>0</v>
      </c>
      <c r="H81" s="394">
        <v>0</v>
      </c>
      <c r="I81" s="394">
        <v>0</v>
      </c>
      <c r="J81" s="394">
        <v>0</v>
      </c>
      <c r="K81" s="394">
        <v>0</v>
      </c>
      <c r="L81" s="394">
        <v>0</v>
      </c>
      <c r="M81" s="394">
        <v>0</v>
      </c>
      <c r="N81" s="394">
        <v>0</v>
      </c>
      <c r="O81" s="394">
        <v>0</v>
      </c>
      <c r="P81" s="394">
        <v>0</v>
      </c>
      <c r="Q81" s="394">
        <v>0</v>
      </c>
      <c r="R81" s="394">
        <v>0</v>
      </c>
      <c r="S81" s="394">
        <v>0</v>
      </c>
      <c r="T81" s="394">
        <v>0</v>
      </c>
      <c r="U81" s="394">
        <v>0</v>
      </c>
      <c r="V81" s="394">
        <v>0</v>
      </c>
      <c r="W81" s="394">
        <v>0</v>
      </c>
      <c r="X81" s="394">
        <v>0</v>
      </c>
      <c r="Y81" s="394">
        <v>0</v>
      </c>
      <c r="Z81" s="394">
        <v>0</v>
      </c>
      <c r="AA81" s="394">
        <v>0</v>
      </c>
      <c r="AB81" s="394">
        <v>0</v>
      </c>
      <c r="AC81" s="394">
        <v>0</v>
      </c>
      <c r="AD81" s="394">
        <v>0</v>
      </c>
      <c r="AE81" s="394">
        <v>0</v>
      </c>
      <c r="AF81" s="394">
        <v>0</v>
      </c>
      <c r="AG81" s="394">
        <v>0</v>
      </c>
      <c r="AH81" s="394">
        <v>0</v>
      </c>
      <c r="AI81" s="394">
        <v>42.57926262252667</v>
      </c>
      <c r="AJ81" s="394">
        <v>64.358115839721634</v>
      </c>
      <c r="AK81" s="394">
        <v>74.396901273730364</v>
      </c>
      <c r="AL81" s="394">
        <v>117.48909920141428</v>
      </c>
      <c r="AM81" s="394">
        <v>299.06840233413794</v>
      </c>
      <c r="AN81" s="394">
        <v>543.38510534265845</v>
      </c>
      <c r="AO81" s="394">
        <v>896.6843188394588</v>
      </c>
      <c r="AP81" s="394">
        <v>1238.1745869433914</v>
      </c>
      <c r="AQ81" s="558">
        <v>1570.1752286763904</v>
      </c>
      <c r="AR81" s="394">
        <v>1923.5675868949966</v>
      </c>
      <c r="AS81" s="394">
        <v>2240.0846825032131</v>
      </c>
      <c r="AT81" s="394">
        <v>2391.2333893215173</v>
      </c>
      <c r="AU81" s="394">
        <v>2861.2656930361031</v>
      </c>
      <c r="AV81" s="394">
        <v>3357.5398333020817</v>
      </c>
      <c r="AW81" s="394">
        <v>3570.1217332030105</v>
      </c>
      <c r="AX81" s="394">
        <v>3530.5604326014573</v>
      </c>
      <c r="AY81" s="394">
        <v>3013.7460495048635</v>
      </c>
      <c r="AZ81" s="394">
        <v>2762.1022911626469</v>
      </c>
      <c r="BA81" s="394">
        <v>2526.1155684925293</v>
      </c>
      <c r="BB81" s="394">
        <v>2265.2809189536497</v>
      </c>
      <c r="BC81" s="394">
        <v>2105.0432442061838</v>
      </c>
      <c r="BD81" s="394">
        <v>2019.1443957370964</v>
      </c>
      <c r="BE81" s="394">
        <v>1946.220235841869</v>
      </c>
      <c r="BF81" s="394">
        <v>1094.8087371054521</v>
      </c>
      <c r="BG81" s="394">
        <v>421.3595812053839</v>
      </c>
      <c r="BH81" s="394">
        <v>0</v>
      </c>
      <c r="BI81" s="394">
        <v>0</v>
      </c>
      <c r="BJ81" s="394">
        <v>0</v>
      </c>
      <c r="BK81" s="394">
        <v>0</v>
      </c>
      <c r="BL81" s="394">
        <v>0</v>
      </c>
      <c r="BM81" s="394">
        <v>0</v>
      </c>
      <c r="BN81" s="394">
        <v>0</v>
      </c>
      <c r="BO81" s="394">
        <v>0</v>
      </c>
      <c r="BP81" s="394">
        <v>0</v>
      </c>
      <c r="BQ81" s="394">
        <v>0</v>
      </c>
      <c r="BR81" s="394">
        <v>0</v>
      </c>
      <c r="BS81" s="394">
        <v>0</v>
      </c>
      <c r="BT81" s="394">
        <v>0</v>
      </c>
      <c r="BU81" s="394">
        <v>0</v>
      </c>
      <c r="BV81" s="394">
        <v>0</v>
      </c>
      <c r="BW81" s="394">
        <v>0</v>
      </c>
      <c r="BX81" s="395">
        <v>0</v>
      </c>
      <c r="BY81" s="395">
        <v>0</v>
      </c>
      <c r="BZ81" s="395">
        <v>0</v>
      </c>
      <c r="CA81" s="395">
        <v>0</v>
      </c>
      <c r="CB81" s="395">
        <v>0</v>
      </c>
      <c r="CC81" s="395">
        <v>0</v>
      </c>
      <c r="CD81" s="395">
        <v>0</v>
      </c>
      <c r="CE81" s="395">
        <v>0</v>
      </c>
      <c r="CF81" s="395">
        <v>0</v>
      </c>
      <c r="CG81" s="396">
        <v>0</v>
      </c>
    </row>
    <row r="82" spans="1:85" s="36" customFormat="1" x14ac:dyDescent="0.35">
      <c r="B82" s="288" t="s">
        <v>930</v>
      </c>
      <c r="C82" s="444"/>
      <c r="D82" s="394">
        <v>0</v>
      </c>
      <c r="E82" s="394">
        <v>0</v>
      </c>
      <c r="F82" s="394">
        <v>0</v>
      </c>
      <c r="G82" s="394">
        <v>0</v>
      </c>
      <c r="H82" s="394">
        <v>0</v>
      </c>
      <c r="I82" s="394">
        <v>0</v>
      </c>
      <c r="J82" s="394">
        <v>0</v>
      </c>
      <c r="K82" s="394">
        <v>0</v>
      </c>
      <c r="L82" s="394">
        <v>0</v>
      </c>
      <c r="M82" s="394">
        <v>0</v>
      </c>
      <c r="N82" s="394">
        <v>0</v>
      </c>
      <c r="O82" s="394">
        <v>0</v>
      </c>
      <c r="P82" s="394">
        <v>0</v>
      </c>
      <c r="Q82" s="394">
        <v>0</v>
      </c>
      <c r="R82" s="394">
        <v>0</v>
      </c>
      <c r="S82" s="394">
        <v>0</v>
      </c>
      <c r="T82" s="394">
        <v>0</v>
      </c>
      <c r="U82" s="394">
        <v>0</v>
      </c>
      <c r="V82" s="394">
        <v>0</v>
      </c>
      <c r="W82" s="394">
        <v>0</v>
      </c>
      <c r="X82" s="394">
        <v>0</v>
      </c>
      <c r="Y82" s="394">
        <v>0</v>
      </c>
      <c r="Z82" s="394">
        <v>0</v>
      </c>
      <c r="AA82" s="394">
        <v>0</v>
      </c>
      <c r="AB82" s="394">
        <v>0</v>
      </c>
      <c r="AC82" s="394">
        <v>0</v>
      </c>
      <c r="AD82" s="394">
        <v>0</v>
      </c>
      <c r="AE82" s="394">
        <v>0</v>
      </c>
      <c r="AF82" s="394">
        <v>0</v>
      </c>
      <c r="AG82" s="394">
        <v>0</v>
      </c>
      <c r="AH82" s="394">
        <v>0</v>
      </c>
      <c r="AI82" s="394">
        <v>11.1766348773219</v>
      </c>
      <c r="AJ82" s="394">
        <v>16.893368222689805</v>
      </c>
      <c r="AK82" s="394">
        <v>19.528450008919076</v>
      </c>
      <c r="AL82" s="394">
        <v>30.839725325467313</v>
      </c>
      <c r="AM82" s="394">
        <v>78.502494650160173</v>
      </c>
      <c r="AN82" s="394">
        <v>142.63321030310522</v>
      </c>
      <c r="AO82" s="394">
        <v>235.37075596482066</v>
      </c>
      <c r="AP82" s="394">
        <v>325.00857037678708</v>
      </c>
      <c r="AQ82" s="558">
        <v>412.155451819566</v>
      </c>
      <c r="AR82" s="394">
        <v>504.91744704856484</v>
      </c>
      <c r="AS82" s="394">
        <v>588.00005093029233</v>
      </c>
      <c r="AT82" s="394">
        <v>594.79055121156</v>
      </c>
      <c r="AU82" s="394">
        <v>718.06955444399011</v>
      </c>
      <c r="AV82" s="394">
        <v>844.55533514755007</v>
      </c>
      <c r="AW82" s="394">
        <v>974.93313323848145</v>
      </c>
      <c r="AX82" s="394">
        <v>992.37640591965464</v>
      </c>
      <c r="AY82" s="394">
        <v>965.84948391216403</v>
      </c>
      <c r="AZ82" s="394">
        <v>946.62324904218065</v>
      </c>
      <c r="BA82" s="394">
        <v>959.83434141578152</v>
      </c>
      <c r="BB82" s="394">
        <v>951.21621486201695</v>
      </c>
      <c r="BC82" s="394">
        <v>939.30904731831242</v>
      </c>
      <c r="BD82" s="394">
        <v>909.05912907077777</v>
      </c>
      <c r="BE82" s="394">
        <v>900.47453287157896</v>
      </c>
      <c r="BF82" s="394">
        <v>264.9571388739023</v>
      </c>
      <c r="BG82" s="394">
        <v>114.42687020677445</v>
      </c>
      <c r="BH82" s="394">
        <v>0</v>
      </c>
      <c r="BI82" s="394">
        <v>0</v>
      </c>
      <c r="BJ82" s="394">
        <v>0</v>
      </c>
      <c r="BK82" s="394">
        <v>0</v>
      </c>
      <c r="BL82" s="394">
        <v>0</v>
      </c>
      <c r="BM82" s="394">
        <v>0</v>
      </c>
      <c r="BN82" s="394">
        <v>0</v>
      </c>
      <c r="BO82" s="394">
        <v>0</v>
      </c>
      <c r="BP82" s="394">
        <v>0</v>
      </c>
      <c r="BQ82" s="394">
        <v>0</v>
      </c>
      <c r="BR82" s="394">
        <v>0</v>
      </c>
      <c r="BS82" s="394">
        <v>0</v>
      </c>
      <c r="BT82" s="394">
        <v>0</v>
      </c>
      <c r="BU82" s="394">
        <v>0</v>
      </c>
      <c r="BV82" s="394">
        <v>0</v>
      </c>
      <c r="BW82" s="394">
        <v>0</v>
      </c>
      <c r="BX82" s="395">
        <v>0</v>
      </c>
      <c r="BY82" s="395">
        <v>0</v>
      </c>
      <c r="BZ82" s="395">
        <v>0</v>
      </c>
      <c r="CA82" s="395">
        <v>0</v>
      </c>
      <c r="CB82" s="395">
        <v>0</v>
      </c>
      <c r="CC82" s="395">
        <v>0</v>
      </c>
      <c r="CD82" s="395">
        <v>0</v>
      </c>
      <c r="CE82" s="395">
        <v>0</v>
      </c>
      <c r="CF82" s="395">
        <v>0</v>
      </c>
      <c r="CG82" s="396">
        <v>0</v>
      </c>
    </row>
    <row r="83" spans="1:85" s="36" customFormat="1" ht="25.5" customHeight="1" x14ac:dyDescent="0.35">
      <c r="B83" s="56" t="s">
        <v>917</v>
      </c>
      <c r="C83" s="58"/>
      <c r="D83" s="394">
        <v>0</v>
      </c>
      <c r="E83" s="394">
        <v>0</v>
      </c>
      <c r="F83" s="394">
        <v>0</v>
      </c>
      <c r="G83" s="394">
        <v>0</v>
      </c>
      <c r="H83" s="394">
        <v>0</v>
      </c>
      <c r="I83" s="394">
        <v>0</v>
      </c>
      <c r="J83" s="394">
        <v>0</v>
      </c>
      <c r="K83" s="394">
        <v>0</v>
      </c>
      <c r="L83" s="394">
        <v>0</v>
      </c>
      <c r="M83" s="394">
        <v>0</v>
      </c>
      <c r="N83" s="394">
        <v>0</v>
      </c>
      <c r="O83" s="394">
        <v>0</v>
      </c>
      <c r="P83" s="394">
        <v>0</v>
      </c>
      <c r="Q83" s="394">
        <v>0</v>
      </c>
      <c r="R83" s="394">
        <v>0</v>
      </c>
      <c r="S83" s="394">
        <v>0</v>
      </c>
      <c r="T83" s="394">
        <v>0</v>
      </c>
      <c r="U83" s="394">
        <v>0</v>
      </c>
      <c r="V83" s="394">
        <v>0</v>
      </c>
      <c r="W83" s="394">
        <v>0</v>
      </c>
      <c r="X83" s="394">
        <v>0</v>
      </c>
      <c r="Y83" s="394">
        <v>0</v>
      </c>
      <c r="Z83" s="394">
        <v>0</v>
      </c>
      <c r="AA83" s="394">
        <v>0</v>
      </c>
      <c r="AB83" s="394">
        <v>0</v>
      </c>
      <c r="AC83" s="394">
        <v>0</v>
      </c>
      <c r="AD83" s="394">
        <v>0</v>
      </c>
      <c r="AE83" s="394">
        <v>0</v>
      </c>
      <c r="AF83" s="394">
        <v>0</v>
      </c>
      <c r="AG83" s="394">
        <v>0</v>
      </c>
      <c r="AH83" s="394">
        <v>8000.9658709674204</v>
      </c>
      <c r="AI83" s="394">
        <v>7326.4963307804355</v>
      </c>
      <c r="AJ83" s="394">
        <v>7904.4800007217045</v>
      </c>
      <c r="AK83" s="394">
        <v>10853.219187894805</v>
      </c>
      <c r="AL83" s="394">
        <v>14519.236947723561</v>
      </c>
      <c r="AM83" s="394">
        <v>16718.539565292653</v>
      </c>
      <c r="AN83" s="394">
        <v>18005.337564848822</v>
      </c>
      <c r="AO83" s="394">
        <v>19277.077160644927</v>
      </c>
      <c r="AP83" s="394">
        <v>19444.199062332173</v>
      </c>
      <c r="AQ83" s="558">
        <v>17707.174319195376</v>
      </c>
      <c r="AR83" s="394">
        <v>14885.158508872948</v>
      </c>
      <c r="AS83" s="394">
        <v>13187.847223216193</v>
      </c>
      <c r="AT83" s="394">
        <v>14235.437364456173</v>
      </c>
      <c r="AU83" s="394">
        <v>17713.087014713408</v>
      </c>
      <c r="AV83" s="394">
        <v>22237.591191266703</v>
      </c>
      <c r="AW83" s="394">
        <v>23345.963347545701</v>
      </c>
      <c r="AX83" s="394">
        <v>23667.179349199869</v>
      </c>
      <c r="AY83" s="394">
        <v>24042.135988673341</v>
      </c>
      <c r="AZ83" s="394">
        <v>19620.56560877755</v>
      </c>
      <c r="BA83" s="394">
        <v>15578.928412869842</v>
      </c>
      <c r="BB83" s="394">
        <v>15242.435897884554</v>
      </c>
      <c r="BC83" s="394">
        <v>15303.042567559578</v>
      </c>
      <c r="BD83" s="394">
        <v>16136.586591539135</v>
      </c>
      <c r="BE83" s="394">
        <v>16994.629329859457</v>
      </c>
      <c r="BF83" s="394">
        <v>17697.98542155488</v>
      </c>
      <c r="BG83" s="394">
        <v>15500.924966035333</v>
      </c>
      <c r="BH83" s="394">
        <v>11543.230335686556</v>
      </c>
      <c r="BI83" s="394">
        <v>11025.131652828906</v>
      </c>
      <c r="BJ83" s="394">
        <v>11003.376062168838</v>
      </c>
      <c r="BK83" s="394">
        <v>11536.83223978816</v>
      </c>
      <c r="BL83" s="394">
        <v>11040.346589057028</v>
      </c>
      <c r="BM83" s="394">
        <v>11296.916000839376</v>
      </c>
      <c r="BN83" s="394">
        <v>0</v>
      </c>
      <c r="BO83" s="394">
        <v>0</v>
      </c>
      <c r="BP83" s="394">
        <v>0</v>
      </c>
      <c r="BQ83" s="394">
        <v>0</v>
      </c>
      <c r="BR83" s="394">
        <v>0</v>
      </c>
      <c r="BS83" s="394">
        <v>0</v>
      </c>
      <c r="BT83" s="394">
        <v>0</v>
      </c>
      <c r="BU83" s="394">
        <v>0</v>
      </c>
      <c r="BV83" s="394">
        <v>0</v>
      </c>
      <c r="BW83" s="394">
        <v>0</v>
      </c>
      <c r="BX83" s="395">
        <v>0</v>
      </c>
      <c r="BY83" s="395">
        <v>0</v>
      </c>
      <c r="BZ83" s="395">
        <v>0</v>
      </c>
      <c r="CA83" s="395">
        <v>0</v>
      </c>
      <c r="CB83" s="395">
        <v>0</v>
      </c>
      <c r="CC83" s="395">
        <v>0</v>
      </c>
      <c r="CD83" s="395">
        <v>0</v>
      </c>
      <c r="CE83" s="395">
        <v>0</v>
      </c>
      <c r="CF83" s="395">
        <v>0</v>
      </c>
      <c r="CG83" s="396">
        <v>0</v>
      </c>
    </row>
    <row r="84" spans="1:85" s="36" customFormat="1" x14ac:dyDescent="0.35">
      <c r="B84" s="200" t="s">
        <v>923</v>
      </c>
      <c r="C84" s="56"/>
      <c r="D84" s="394">
        <v>0</v>
      </c>
      <c r="E84" s="394">
        <v>0</v>
      </c>
      <c r="F84" s="394">
        <v>0</v>
      </c>
      <c r="G84" s="394">
        <v>0</v>
      </c>
      <c r="H84" s="394">
        <v>0</v>
      </c>
      <c r="I84" s="394">
        <v>0</v>
      </c>
      <c r="J84" s="394">
        <v>0</v>
      </c>
      <c r="K84" s="394">
        <v>0</v>
      </c>
      <c r="L84" s="394">
        <v>0</v>
      </c>
      <c r="M84" s="394">
        <v>0</v>
      </c>
      <c r="N84" s="394">
        <v>0</v>
      </c>
      <c r="O84" s="394">
        <v>0</v>
      </c>
      <c r="P84" s="394">
        <v>0</v>
      </c>
      <c r="Q84" s="394">
        <v>0</v>
      </c>
      <c r="R84" s="394">
        <v>0</v>
      </c>
      <c r="S84" s="394">
        <v>0</v>
      </c>
      <c r="T84" s="394">
        <v>0</v>
      </c>
      <c r="U84" s="394">
        <v>0</v>
      </c>
      <c r="V84" s="394">
        <v>0</v>
      </c>
      <c r="W84" s="394">
        <v>0</v>
      </c>
      <c r="X84" s="394">
        <v>0</v>
      </c>
      <c r="Y84" s="394">
        <v>0</v>
      </c>
      <c r="Z84" s="394">
        <v>0</v>
      </c>
      <c r="AA84" s="394">
        <v>0</v>
      </c>
      <c r="AB84" s="394">
        <v>0</v>
      </c>
      <c r="AC84" s="394">
        <v>0</v>
      </c>
      <c r="AD84" s="394">
        <v>0</v>
      </c>
      <c r="AE84" s="394">
        <v>0</v>
      </c>
      <c r="AF84" s="394">
        <v>0</v>
      </c>
      <c r="AG84" s="394">
        <v>0</v>
      </c>
      <c r="AH84" s="394">
        <v>2648.334198399079</v>
      </c>
      <c r="AI84" s="394">
        <v>2301.1650056335993</v>
      </c>
      <c r="AJ84" s="394">
        <v>2981.9848334629169</v>
      </c>
      <c r="AK84" s="394">
        <v>5165.7517622810265</v>
      </c>
      <c r="AL84" s="394">
        <v>8403.0578571588903</v>
      </c>
      <c r="AM84" s="394">
        <v>10258.206252941991</v>
      </c>
      <c r="AN84" s="394">
        <v>11046.813967540966</v>
      </c>
      <c r="AO84" s="394">
        <v>11860.153362357454</v>
      </c>
      <c r="AP84" s="394">
        <v>11760.544491548391</v>
      </c>
      <c r="AQ84" s="558">
        <v>10188.84848800898</v>
      </c>
      <c r="AR84" s="394">
        <v>7223.0168818404745</v>
      </c>
      <c r="AS84" s="394">
        <v>5825.8910907515183</v>
      </c>
      <c r="AT84" s="394">
        <v>6053.6894651761268</v>
      </c>
      <c r="AU84" s="394">
        <v>8097.262337762827</v>
      </c>
      <c r="AV84" s="394">
        <v>10105.410248465081</v>
      </c>
      <c r="AW84" s="394">
        <v>10465.707372593566</v>
      </c>
      <c r="AX84" s="394">
        <v>9042.8859869834814</v>
      </c>
      <c r="AY84" s="394">
        <v>8363.416821134495</v>
      </c>
      <c r="AZ84" s="394">
        <v>4047.9526345475529</v>
      </c>
      <c r="BA84" s="394">
        <v>0</v>
      </c>
      <c r="BB84" s="394">
        <v>0</v>
      </c>
      <c r="BC84" s="394">
        <v>0</v>
      </c>
      <c r="BD84" s="394">
        <v>0</v>
      </c>
      <c r="BE84" s="394">
        <v>0</v>
      </c>
      <c r="BF84" s="394">
        <v>0</v>
      </c>
      <c r="BG84" s="394">
        <v>0</v>
      </c>
      <c r="BH84" s="394">
        <v>0</v>
      </c>
      <c r="BI84" s="394">
        <v>0</v>
      </c>
      <c r="BJ84" s="394">
        <v>0</v>
      </c>
      <c r="BK84" s="394">
        <v>0</v>
      </c>
      <c r="BL84" s="394">
        <v>0</v>
      </c>
      <c r="BM84" s="394">
        <v>0</v>
      </c>
      <c r="BN84" s="394">
        <v>0</v>
      </c>
      <c r="BO84" s="394">
        <v>0</v>
      </c>
      <c r="BP84" s="394">
        <v>0</v>
      </c>
      <c r="BQ84" s="394">
        <v>0</v>
      </c>
      <c r="BR84" s="394">
        <v>0</v>
      </c>
      <c r="BS84" s="394">
        <v>0</v>
      </c>
      <c r="BT84" s="394">
        <v>0</v>
      </c>
      <c r="BU84" s="394">
        <v>0</v>
      </c>
      <c r="BV84" s="394">
        <v>0</v>
      </c>
      <c r="BW84" s="394">
        <v>0</v>
      </c>
      <c r="BX84" s="395">
        <v>0</v>
      </c>
      <c r="BY84" s="395">
        <v>0</v>
      </c>
      <c r="BZ84" s="395">
        <v>0</v>
      </c>
      <c r="CA84" s="395">
        <v>0</v>
      </c>
      <c r="CB84" s="395">
        <v>0</v>
      </c>
      <c r="CC84" s="395">
        <v>0</v>
      </c>
      <c r="CD84" s="395">
        <v>0</v>
      </c>
      <c r="CE84" s="395">
        <v>0</v>
      </c>
      <c r="CF84" s="395">
        <v>0</v>
      </c>
      <c r="CG84" s="396">
        <v>0</v>
      </c>
    </row>
    <row r="85" spans="1:85" s="36" customFormat="1" x14ac:dyDescent="0.35">
      <c r="B85" s="200" t="s">
        <v>924</v>
      </c>
      <c r="C85" s="56"/>
      <c r="D85" s="394">
        <v>0</v>
      </c>
      <c r="E85" s="394">
        <v>0</v>
      </c>
      <c r="F85" s="394">
        <v>0</v>
      </c>
      <c r="G85" s="394">
        <v>0</v>
      </c>
      <c r="H85" s="394">
        <v>0</v>
      </c>
      <c r="I85" s="394">
        <v>0</v>
      </c>
      <c r="J85" s="394">
        <v>0</v>
      </c>
      <c r="K85" s="394">
        <v>0</v>
      </c>
      <c r="L85" s="394">
        <v>0</v>
      </c>
      <c r="M85" s="394">
        <v>0</v>
      </c>
      <c r="N85" s="394">
        <v>0</v>
      </c>
      <c r="O85" s="394">
        <v>0</v>
      </c>
      <c r="P85" s="394">
        <v>0</v>
      </c>
      <c r="Q85" s="394">
        <v>0</v>
      </c>
      <c r="R85" s="394">
        <v>0</v>
      </c>
      <c r="S85" s="394">
        <v>0</v>
      </c>
      <c r="T85" s="394">
        <v>0</v>
      </c>
      <c r="U85" s="394">
        <v>0</v>
      </c>
      <c r="V85" s="394">
        <v>0</v>
      </c>
      <c r="W85" s="394">
        <v>0</v>
      </c>
      <c r="X85" s="394">
        <v>0</v>
      </c>
      <c r="Y85" s="394">
        <v>0</v>
      </c>
      <c r="Z85" s="394">
        <v>0</v>
      </c>
      <c r="AA85" s="394">
        <v>0</v>
      </c>
      <c r="AB85" s="394">
        <v>0</v>
      </c>
      <c r="AC85" s="394">
        <v>0</v>
      </c>
      <c r="AD85" s="394">
        <v>0</v>
      </c>
      <c r="AE85" s="394">
        <v>0</v>
      </c>
      <c r="AF85" s="394">
        <v>0</v>
      </c>
      <c r="AG85" s="394">
        <v>0</v>
      </c>
      <c r="AH85" s="394">
        <v>3506.9786101489435</v>
      </c>
      <c r="AI85" s="394">
        <v>3295.0289695470601</v>
      </c>
      <c r="AJ85" s="394">
        <v>3206.3877043570296</v>
      </c>
      <c r="AK85" s="394">
        <v>3687.0172260429649</v>
      </c>
      <c r="AL85" s="394">
        <v>3441.8017941623725</v>
      </c>
      <c r="AM85" s="394">
        <v>3259.4618610808848</v>
      </c>
      <c r="AN85" s="394">
        <v>3514.4913726182772</v>
      </c>
      <c r="AO85" s="394">
        <v>3543.6703202660742</v>
      </c>
      <c r="AP85" s="394">
        <v>3300.6273893150787</v>
      </c>
      <c r="AQ85" s="558">
        <v>3046.8390076947662</v>
      </c>
      <c r="AR85" s="394">
        <v>3148.0428851275242</v>
      </c>
      <c r="AS85" s="394">
        <v>2947.2994660672243</v>
      </c>
      <c r="AT85" s="394">
        <v>2986.7579541821633</v>
      </c>
      <c r="AU85" s="394">
        <v>3206.3310016002638</v>
      </c>
      <c r="AV85" s="394">
        <v>4636.9884335662591</v>
      </c>
      <c r="AW85" s="394">
        <v>4637.7550529594982</v>
      </c>
      <c r="AX85" s="394">
        <v>4605.6244140176559</v>
      </c>
      <c r="AY85" s="394">
        <v>4703.0559021924055</v>
      </c>
      <c r="AZ85" s="394">
        <v>4552.1612025656632</v>
      </c>
      <c r="BA85" s="394">
        <v>4705.4218982717985</v>
      </c>
      <c r="BB85" s="394">
        <v>4569.7105234566961</v>
      </c>
      <c r="BC85" s="394">
        <v>4943.7818032280647</v>
      </c>
      <c r="BD85" s="394">
        <v>5533.996671703957</v>
      </c>
      <c r="BE85" s="394">
        <v>6184.9840223018582</v>
      </c>
      <c r="BF85" s="394">
        <v>6838.3609798009402</v>
      </c>
      <c r="BG85" s="394">
        <v>3929.932076354261</v>
      </c>
      <c r="BH85" s="394">
        <v>220.05774000378744</v>
      </c>
      <c r="BI85" s="394">
        <v>136.95705091342739</v>
      </c>
      <c r="BJ85" s="394">
        <v>139.68389470179687</v>
      </c>
      <c r="BK85" s="394">
        <v>139.37929488788794</v>
      </c>
      <c r="BL85" s="394">
        <v>137.75380456177311</v>
      </c>
      <c r="BM85" s="394">
        <v>145.02905699751392</v>
      </c>
      <c r="BN85" s="394">
        <v>0</v>
      </c>
      <c r="BO85" s="394">
        <v>0</v>
      </c>
      <c r="BP85" s="394">
        <v>0</v>
      </c>
      <c r="BQ85" s="394">
        <v>0</v>
      </c>
      <c r="BR85" s="394">
        <v>0</v>
      </c>
      <c r="BS85" s="394">
        <v>0</v>
      </c>
      <c r="BT85" s="394">
        <v>0</v>
      </c>
      <c r="BU85" s="394">
        <v>0</v>
      </c>
      <c r="BV85" s="394">
        <v>0</v>
      </c>
      <c r="BW85" s="394">
        <v>0</v>
      </c>
      <c r="BX85" s="395">
        <v>0</v>
      </c>
      <c r="BY85" s="395">
        <v>0</v>
      </c>
      <c r="BZ85" s="395">
        <v>0</v>
      </c>
      <c r="CA85" s="395">
        <v>0</v>
      </c>
      <c r="CB85" s="395">
        <v>0</v>
      </c>
      <c r="CC85" s="395">
        <v>0</v>
      </c>
      <c r="CD85" s="395">
        <v>0</v>
      </c>
      <c r="CE85" s="395">
        <v>0</v>
      </c>
      <c r="CF85" s="395">
        <v>0</v>
      </c>
      <c r="CG85" s="396">
        <v>0</v>
      </c>
    </row>
    <row r="86" spans="1:85" s="36" customFormat="1" x14ac:dyDescent="0.35">
      <c r="B86" s="200" t="s">
        <v>820</v>
      </c>
      <c r="C86" s="56"/>
      <c r="D86" s="394">
        <v>0</v>
      </c>
      <c r="E86" s="394">
        <v>0</v>
      </c>
      <c r="F86" s="394">
        <v>0</v>
      </c>
      <c r="G86" s="394">
        <v>0</v>
      </c>
      <c r="H86" s="394">
        <v>0</v>
      </c>
      <c r="I86" s="394">
        <v>0</v>
      </c>
      <c r="J86" s="394">
        <v>0</v>
      </c>
      <c r="K86" s="394">
        <v>0</v>
      </c>
      <c r="L86" s="394">
        <v>0</v>
      </c>
      <c r="M86" s="394">
        <v>0</v>
      </c>
      <c r="N86" s="394">
        <v>0</v>
      </c>
      <c r="O86" s="394">
        <v>0</v>
      </c>
      <c r="P86" s="394">
        <v>0</v>
      </c>
      <c r="Q86" s="394">
        <v>0</v>
      </c>
      <c r="R86" s="394">
        <v>0</v>
      </c>
      <c r="S86" s="394">
        <v>0</v>
      </c>
      <c r="T86" s="394">
        <v>0</v>
      </c>
      <c r="U86" s="394">
        <v>0</v>
      </c>
      <c r="V86" s="394">
        <v>0</v>
      </c>
      <c r="W86" s="394">
        <v>0</v>
      </c>
      <c r="X86" s="394">
        <v>0</v>
      </c>
      <c r="Y86" s="394">
        <v>0</v>
      </c>
      <c r="Z86" s="394">
        <v>0</v>
      </c>
      <c r="AA86" s="394">
        <v>0</v>
      </c>
      <c r="AB86" s="394">
        <v>0</v>
      </c>
      <c r="AC86" s="394">
        <v>0</v>
      </c>
      <c r="AD86" s="394">
        <v>0</v>
      </c>
      <c r="AE86" s="394">
        <v>0</v>
      </c>
      <c r="AF86" s="394">
        <v>0</v>
      </c>
      <c r="AG86" s="394">
        <v>0</v>
      </c>
      <c r="AH86" s="394">
        <v>589.35716082307079</v>
      </c>
      <c r="AI86" s="394">
        <v>559.30531156381812</v>
      </c>
      <c r="AJ86" s="394">
        <v>545.32425348800723</v>
      </c>
      <c r="AK86" s="394">
        <v>565.36710954070895</v>
      </c>
      <c r="AL86" s="394">
        <v>691.38907267609295</v>
      </c>
      <c r="AM86" s="394">
        <v>724.38942361924171</v>
      </c>
      <c r="AN86" s="394">
        <v>740.32548890640203</v>
      </c>
      <c r="AO86" s="394">
        <v>791.54981149169407</v>
      </c>
      <c r="AP86" s="394">
        <v>896.76003992824565</v>
      </c>
      <c r="AQ86" s="558">
        <v>835.0941871976836</v>
      </c>
      <c r="AR86" s="394">
        <v>1039.6412785622319</v>
      </c>
      <c r="AS86" s="394">
        <v>1100.8079191899067</v>
      </c>
      <c r="AT86" s="394">
        <v>1407.128553090462</v>
      </c>
      <c r="AU86" s="394">
        <v>1507.5329443180947</v>
      </c>
      <c r="AV86" s="394">
        <v>2281.933040744485</v>
      </c>
      <c r="AW86" s="394">
        <v>2899.5516415610005</v>
      </c>
      <c r="AX86" s="394">
        <v>3604.4025536172103</v>
      </c>
      <c r="AY86" s="394">
        <v>4179.0521256842367</v>
      </c>
      <c r="AZ86" s="394">
        <v>4264.896552999051</v>
      </c>
      <c r="BA86" s="394">
        <v>4496.8986535500762</v>
      </c>
      <c r="BB86" s="394">
        <v>4824.9922003674383</v>
      </c>
      <c r="BC86" s="394">
        <v>5020.3220139059667</v>
      </c>
      <c r="BD86" s="394">
        <v>5403.7476765483116</v>
      </c>
      <c r="BE86" s="394">
        <v>5791.0173954053462</v>
      </c>
      <c r="BF86" s="394">
        <v>6119.8612336360175</v>
      </c>
      <c r="BG86" s="394">
        <v>6401.7680862737579</v>
      </c>
      <c r="BH86" s="394">
        <v>6557.033813493068</v>
      </c>
      <c r="BI86" s="394">
        <v>6757.1789994091268</v>
      </c>
      <c r="BJ86" s="394">
        <v>6869.1567407633356</v>
      </c>
      <c r="BK86" s="394">
        <v>7240.2580085569571</v>
      </c>
      <c r="BL86" s="394">
        <v>7083.1208969670515</v>
      </c>
      <c r="BM86" s="394">
        <v>7283.9016773316662</v>
      </c>
      <c r="BN86" s="394">
        <v>0</v>
      </c>
      <c r="BO86" s="394">
        <v>0</v>
      </c>
      <c r="BP86" s="394">
        <v>0</v>
      </c>
      <c r="BQ86" s="394">
        <v>0</v>
      </c>
      <c r="BR86" s="394">
        <v>0</v>
      </c>
      <c r="BS86" s="394">
        <v>0</v>
      </c>
      <c r="BT86" s="394">
        <v>0</v>
      </c>
      <c r="BU86" s="394">
        <v>0</v>
      </c>
      <c r="BV86" s="394">
        <v>0</v>
      </c>
      <c r="BW86" s="394">
        <v>0</v>
      </c>
      <c r="BX86" s="395">
        <v>0</v>
      </c>
      <c r="BY86" s="395">
        <v>0</v>
      </c>
      <c r="BZ86" s="395">
        <v>0</v>
      </c>
      <c r="CA86" s="395">
        <v>0</v>
      </c>
      <c r="CB86" s="395">
        <v>0</v>
      </c>
      <c r="CC86" s="395">
        <v>0</v>
      </c>
      <c r="CD86" s="395">
        <v>0</v>
      </c>
      <c r="CE86" s="395">
        <v>0</v>
      </c>
      <c r="CF86" s="395">
        <v>0</v>
      </c>
      <c r="CG86" s="396">
        <v>0</v>
      </c>
    </row>
    <row r="87" spans="1:85" s="36" customFormat="1" x14ac:dyDescent="0.35">
      <c r="B87" s="200" t="s">
        <v>925</v>
      </c>
      <c r="C87" s="56"/>
      <c r="D87" s="394">
        <v>0</v>
      </c>
      <c r="E87" s="394">
        <v>0</v>
      </c>
      <c r="F87" s="394">
        <v>0</v>
      </c>
      <c r="G87" s="394">
        <v>0</v>
      </c>
      <c r="H87" s="394">
        <v>0</v>
      </c>
      <c r="I87" s="394">
        <v>0</v>
      </c>
      <c r="J87" s="394">
        <v>0</v>
      </c>
      <c r="K87" s="394">
        <v>0</v>
      </c>
      <c r="L87" s="394">
        <v>0</v>
      </c>
      <c r="M87" s="394">
        <v>0</v>
      </c>
      <c r="N87" s="394">
        <v>0</v>
      </c>
      <c r="O87" s="394">
        <v>0</v>
      </c>
      <c r="P87" s="394">
        <v>0</v>
      </c>
      <c r="Q87" s="394">
        <v>0</v>
      </c>
      <c r="R87" s="394">
        <v>0</v>
      </c>
      <c r="S87" s="394">
        <v>0</v>
      </c>
      <c r="T87" s="394">
        <v>0</v>
      </c>
      <c r="U87" s="394">
        <v>0</v>
      </c>
      <c r="V87" s="394">
        <v>0</v>
      </c>
      <c r="W87" s="394">
        <v>0</v>
      </c>
      <c r="X87" s="394">
        <v>0</v>
      </c>
      <c r="Y87" s="394">
        <v>0</v>
      </c>
      <c r="Z87" s="394">
        <v>0</v>
      </c>
      <c r="AA87" s="394">
        <v>0</v>
      </c>
      <c r="AB87" s="394">
        <v>0</v>
      </c>
      <c r="AC87" s="394">
        <v>0</v>
      </c>
      <c r="AD87" s="394">
        <v>0</v>
      </c>
      <c r="AE87" s="394">
        <v>0</v>
      </c>
      <c r="AF87" s="394">
        <v>0</v>
      </c>
      <c r="AG87" s="394">
        <v>0</v>
      </c>
      <c r="AH87" s="394">
        <v>954.02104434424916</v>
      </c>
      <c r="AI87" s="394">
        <v>867.60161836055943</v>
      </c>
      <c r="AJ87" s="394">
        <v>857.27315744256032</v>
      </c>
      <c r="AK87" s="394">
        <v>1088.7671253809795</v>
      </c>
      <c r="AL87" s="394">
        <v>1548.0873267329312</v>
      </c>
      <c r="AM87" s="394">
        <v>1950.7750811190801</v>
      </c>
      <c r="AN87" s="394">
        <v>2102.7178692443949</v>
      </c>
      <c r="AO87" s="394">
        <v>2451.2805619888804</v>
      </c>
      <c r="AP87" s="394">
        <v>2700.8579273772962</v>
      </c>
      <c r="AQ87" s="558">
        <v>2684.7531903458389</v>
      </c>
      <c r="AR87" s="394">
        <v>2697.8130273044685</v>
      </c>
      <c r="AS87" s="394">
        <v>2598.1375146576174</v>
      </c>
      <c r="AT87" s="394">
        <v>2962.4864268147376</v>
      </c>
      <c r="AU87" s="394">
        <v>3611.5431797852302</v>
      </c>
      <c r="AV87" s="394">
        <v>4229.5649874857845</v>
      </c>
      <c r="AW87" s="394">
        <v>4412.525584919098</v>
      </c>
      <c r="AX87" s="394">
        <v>5152.1568287324008</v>
      </c>
      <c r="AY87" s="394">
        <v>5312.3507549342721</v>
      </c>
      <c r="AZ87" s="394">
        <v>5163.2793821170826</v>
      </c>
      <c r="BA87" s="394">
        <v>4830.6576535746999</v>
      </c>
      <c r="BB87" s="394">
        <v>4480.1985696860593</v>
      </c>
      <c r="BC87" s="394">
        <v>4154.119320794046</v>
      </c>
      <c r="BD87" s="394">
        <v>4061.9158479576399</v>
      </c>
      <c r="BE87" s="394">
        <v>3885.0371405266646</v>
      </c>
      <c r="BF87" s="394">
        <v>3621.7318916885984</v>
      </c>
      <c r="BG87" s="394">
        <v>3807.0328292147428</v>
      </c>
      <c r="BH87" s="394">
        <v>3611.0442059415118</v>
      </c>
      <c r="BI87" s="394">
        <v>3310.559522002663</v>
      </c>
      <c r="BJ87" s="394">
        <v>3200.8540985287409</v>
      </c>
      <c r="BK87" s="394">
        <v>3322.6260590718339</v>
      </c>
      <c r="BL87" s="394">
        <v>3134.3346192089657</v>
      </c>
      <c r="BM87" s="394">
        <v>3370.5907994682402</v>
      </c>
      <c r="BN87" s="394">
        <v>0</v>
      </c>
      <c r="BO87" s="394">
        <v>0</v>
      </c>
      <c r="BP87" s="394">
        <v>0</v>
      </c>
      <c r="BQ87" s="394">
        <v>0</v>
      </c>
      <c r="BR87" s="394">
        <v>0</v>
      </c>
      <c r="BS87" s="394">
        <v>0</v>
      </c>
      <c r="BT87" s="394">
        <v>0</v>
      </c>
      <c r="BU87" s="394">
        <v>0</v>
      </c>
      <c r="BV87" s="394">
        <v>0</v>
      </c>
      <c r="BW87" s="394">
        <v>0</v>
      </c>
      <c r="BX87" s="395">
        <v>0</v>
      </c>
      <c r="BY87" s="395">
        <v>0</v>
      </c>
      <c r="BZ87" s="395">
        <v>0</v>
      </c>
      <c r="CA87" s="395">
        <v>0</v>
      </c>
      <c r="CB87" s="395">
        <v>0</v>
      </c>
      <c r="CC87" s="395">
        <v>0</v>
      </c>
      <c r="CD87" s="395">
        <v>0</v>
      </c>
      <c r="CE87" s="395">
        <v>0</v>
      </c>
      <c r="CF87" s="395">
        <v>0</v>
      </c>
      <c r="CG87" s="396">
        <v>0</v>
      </c>
    </row>
    <row r="88" spans="1:85" s="36" customFormat="1" x14ac:dyDescent="0.35">
      <c r="B88" s="200" t="s">
        <v>926</v>
      </c>
      <c r="C88" s="56"/>
      <c r="D88" s="394">
        <v>0</v>
      </c>
      <c r="E88" s="394">
        <v>0</v>
      </c>
      <c r="F88" s="394">
        <v>0</v>
      </c>
      <c r="G88" s="394">
        <v>0</v>
      </c>
      <c r="H88" s="394">
        <v>0</v>
      </c>
      <c r="I88" s="394">
        <v>0</v>
      </c>
      <c r="J88" s="394">
        <v>0</v>
      </c>
      <c r="K88" s="394">
        <v>0</v>
      </c>
      <c r="L88" s="394">
        <v>0</v>
      </c>
      <c r="M88" s="394">
        <v>0</v>
      </c>
      <c r="N88" s="394">
        <v>0</v>
      </c>
      <c r="O88" s="394">
        <v>0</v>
      </c>
      <c r="P88" s="394">
        <v>0</v>
      </c>
      <c r="Q88" s="394">
        <v>0</v>
      </c>
      <c r="R88" s="394">
        <v>0</v>
      </c>
      <c r="S88" s="394">
        <v>0</v>
      </c>
      <c r="T88" s="394">
        <v>0</v>
      </c>
      <c r="U88" s="394">
        <v>0</v>
      </c>
      <c r="V88" s="394">
        <v>0</v>
      </c>
      <c r="W88" s="394">
        <v>0</v>
      </c>
      <c r="X88" s="394">
        <v>0</v>
      </c>
      <c r="Y88" s="394">
        <v>0</v>
      </c>
      <c r="Z88" s="394">
        <v>0</v>
      </c>
      <c r="AA88" s="394">
        <v>0</v>
      </c>
      <c r="AB88" s="394">
        <v>0</v>
      </c>
      <c r="AC88" s="394">
        <v>0</v>
      </c>
      <c r="AD88" s="394">
        <v>0</v>
      </c>
      <c r="AE88" s="394">
        <v>0</v>
      </c>
      <c r="AF88" s="394">
        <v>0</v>
      </c>
      <c r="AG88" s="394">
        <v>0</v>
      </c>
      <c r="AH88" s="394">
        <v>180.20231874643173</v>
      </c>
      <c r="AI88" s="394">
        <v>169.10564709776301</v>
      </c>
      <c r="AJ88" s="394">
        <v>171.38549507758393</v>
      </c>
      <c r="AK88" s="394">
        <v>174.53195730762414</v>
      </c>
      <c r="AL88" s="394">
        <v>210.54725965547419</v>
      </c>
      <c r="AM88" s="394">
        <v>235.09875869729754</v>
      </c>
      <c r="AN88" s="394">
        <v>255.80551755240435</v>
      </c>
      <c r="AO88" s="394">
        <v>293.42273529319459</v>
      </c>
      <c r="AP88" s="394">
        <v>361.40206593739811</v>
      </c>
      <c r="AQ88" s="558">
        <v>373.08591915011084</v>
      </c>
      <c r="AR88" s="394">
        <v>427.03712193039547</v>
      </c>
      <c r="AS88" s="394">
        <v>393.6411779024595</v>
      </c>
      <c r="AT88" s="394">
        <v>303.65546955534472</v>
      </c>
      <c r="AU88" s="394">
        <v>497.10213279407043</v>
      </c>
      <c r="AV88" s="394">
        <v>435.28273569859408</v>
      </c>
      <c r="AW88" s="394">
        <v>406.23409561253453</v>
      </c>
      <c r="AX88" s="394">
        <v>495.44361888941523</v>
      </c>
      <c r="AY88" s="394">
        <v>625.80577228773927</v>
      </c>
      <c r="AZ88" s="394">
        <v>856.98590112078784</v>
      </c>
      <c r="BA88" s="394">
        <v>894.29590488422832</v>
      </c>
      <c r="BB88" s="394">
        <v>773.7957260154601</v>
      </c>
      <c r="BC88" s="394">
        <v>749.3450158036037</v>
      </c>
      <c r="BD88" s="394">
        <v>720.84269476635973</v>
      </c>
      <c r="BE88" s="394">
        <v>685.57616009742173</v>
      </c>
      <c r="BF88" s="394">
        <v>647.6691639570322</v>
      </c>
      <c r="BG88" s="394">
        <v>673.15862022931196</v>
      </c>
      <c r="BH88" s="394">
        <v>640.50562176925848</v>
      </c>
      <c r="BI88" s="394">
        <v>490.33719598342799</v>
      </c>
      <c r="BJ88" s="394">
        <v>472.0205191385503</v>
      </c>
      <c r="BK88" s="394">
        <v>546.68472966793956</v>
      </c>
      <c r="BL88" s="394">
        <v>407.76799984471467</v>
      </c>
      <c r="BM88" s="394">
        <v>113.02022292799892</v>
      </c>
      <c r="BN88" s="394">
        <v>0</v>
      </c>
      <c r="BO88" s="394">
        <v>0</v>
      </c>
      <c r="BP88" s="394">
        <v>0</v>
      </c>
      <c r="BQ88" s="394">
        <v>0</v>
      </c>
      <c r="BR88" s="394">
        <v>0</v>
      </c>
      <c r="BS88" s="394">
        <v>0</v>
      </c>
      <c r="BT88" s="394">
        <v>0</v>
      </c>
      <c r="BU88" s="394">
        <v>0</v>
      </c>
      <c r="BV88" s="394">
        <v>0</v>
      </c>
      <c r="BW88" s="394">
        <v>0</v>
      </c>
      <c r="BX88" s="395">
        <v>0</v>
      </c>
      <c r="BY88" s="395">
        <v>0</v>
      </c>
      <c r="BZ88" s="395">
        <v>0</v>
      </c>
      <c r="CA88" s="395">
        <v>0</v>
      </c>
      <c r="CB88" s="395">
        <v>0</v>
      </c>
      <c r="CC88" s="395">
        <v>0</v>
      </c>
      <c r="CD88" s="395">
        <v>0</v>
      </c>
      <c r="CE88" s="395">
        <v>0</v>
      </c>
      <c r="CF88" s="395">
        <v>0</v>
      </c>
      <c r="CG88" s="396">
        <v>0</v>
      </c>
    </row>
    <row r="89" spans="1:85" s="72" customFormat="1" ht="27" customHeight="1" thickBot="1" x14ac:dyDescent="0.3">
      <c r="B89" s="451" t="s">
        <v>927</v>
      </c>
      <c r="C89" s="523"/>
      <c r="D89" s="503">
        <v>0</v>
      </c>
      <c r="E89" s="503">
        <v>0</v>
      </c>
      <c r="F89" s="503">
        <v>0</v>
      </c>
      <c r="G89" s="503">
        <v>0</v>
      </c>
      <c r="H89" s="503">
        <v>0</v>
      </c>
      <c r="I89" s="503">
        <v>0</v>
      </c>
      <c r="J89" s="503">
        <v>0</v>
      </c>
      <c r="K89" s="503">
        <v>0</v>
      </c>
      <c r="L89" s="503">
        <v>0</v>
      </c>
      <c r="M89" s="503">
        <v>0</v>
      </c>
      <c r="N89" s="503">
        <v>0</v>
      </c>
      <c r="O89" s="503">
        <v>0</v>
      </c>
      <c r="P89" s="503">
        <v>0</v>
      </c>
      <c r="Q89" s="503">
        <v>0</v>
      </c>
      <c r="R89" s="503">
        <v>0</v>
      </c>
      <c r="S89" s="503">
        <v>0</v>
      </c>
      <c r="T89" s="503">
        <v>0</v>
      </c>
      <c r="U89" s="503">
        <v>0</v>
      </c>
      <c r="V89" s="503">
        <v>0</v>
      </c>
      <c r="W89" s="503">
        <v>0</v>
      </c>
      <c r="X89" s="503">
        <v>0</v>
      </c>
      <c r="Y89" s="503">
        <v>0</v>
      </c>
      <c r="Z89" s="503">
        <v>0</v>
      </c>
      <c r="AA89" s="503">
        <v>0</v>
      </c>
      <c r="AB89" s="503">
        <v>0</v>
      </c>
      <c r="AC89" s="503">
        <v>0</v>
      </c>
      <c r="AD89" s="503">
        <v>0</v>
      </c>
      <c r="AE89" s="503">
        <v>0</v>
      </c>
      <c r="AF89" s="503">
        <v>0</v>
      </c>
      <c r="AG89" s="503">
        <v>0</v>
      </c>
      <c r="AH89" s="503">
        <v>122.0725385056473</v>
      </c>
      <c r="AI89" s="503">
        <v>134.28977857763533</v>
      </c>
      <c r="AJ89" s="503">
        <v>142.12455689360621</v>
      </c>
      <c r="AK89" s="503">
        <v>171.78400734150409</v>
      </c>
      <c r="AL89" s="503">
        <v>224.35363733780036</v>
      </c>
      <c r="AM89" s="503">
        <v>290.60818783415948</v>
      </c>
      <c r="AN89" s="503">
        <v>345.18334898637693</v>
      </c>
      <c r="AO89" s="503">
        <v>337.00036924762941</v>
      </c>
      <c r="AP89" s="503">
        <v>424.00714822576629</v>
      </c>
      <c r="AQ89" s="562">
        <v>578.55352679799796</v>
      </c>
      <c r="AR89" s="503">
        <v>349.60731410785121</v>
      </c>
      <c r="AS89" s="503">
        <v>322.07005464746686</v>
      </c>
      <c r="AT89" s="503">
        <v>521.71949563733756</v>
      </c>
      <c r="AU89" s="503">
        <v>793.31541845292099</v>
      </c>
      <c r="AV89" s="503">
        <v>548.41174530650494</v>
      </c>
      <c r="AW89" s="503">
        <v>524.18959990000246</v>
      </c>
      <c r="AX89" s="503">
        <v>766.66594695970196</v>
      </c>
      <c r="AY89" s="503">
        <v>858.45461244019054</v>
      </c>
      <c r="AZ89" s="503">
        <v>735.2899354274158</v>
      </c>
      <c r="BA89" s="503">
        <v>651.65430258903621</v>
      </c>
      <c r="BB89" s="503">
        <v>593.73887835889934</v>
      </c>
      <c r="BC89" s="503">
        <v>435.47441382789606</v>
      </c>
      <c r="BD89" s="503">
        <v>416.08370056286384</v>
      </c>
      <c r="BE89" s="503">
        <v>448.01461152816518</v>
      </c>
      <c r="BF89" s="503">
        <v>470.36215247229444</v>
      </c>
      <c r="BG89" s="503">
        <v>689.03335396325815</v>
      </c>
      <c r="BH89" s="503">
        <v>514.58895447892996</v>
      </c>
      <c r="BI89" s="503">
        <v>330.09888452026161</v>
      </c>
      <c r="BJ89" s="503">
        <v>321.6608090364137</v>
      </c>
      <c r="BK89" s="503">
        <v>287.88414760354124</v>
      </c>
      <c r="BL89" s="503">
        <v>277.36926847452321</v>
      </c>
      <c r="BM89" s="503">
        <v>384.37424411395727</v>
      </c>
      <c r="BN89" s="503">
        <v>0</v>
      </c>
      <c r="BO89" s="503">
        <v>0</v>
      </c>
      <c r="BP89" s="503">
        <v>0</v>
      </c>
      <c r="BQ89" s="503">
        <v>0</v>
      </c>
      <c r="BR89" s="503">
        <v>0</v>
      </c>
      <c r="BS89" s="503">
        <v>0</v>
      </c>
      <c r="BT89" s="503">
        <v>0</v>
      </c>
      <c r="BU89" s="503">
        <v>0</v>
      </c>
      <c r="BV89" s="503">
        <v>0</v>
      </c>
      <c r="BW89" s="503">
        <v>0</v>
      </c>
      <c r="BX89" s="524">
        <v>0</v>
      </c>
      <c r="BY89" s="524">
        <v>0</v>
      </c>
      <c r="BZ89" s="524">
        <v>0</v>
      </c>
      <c r="CA89" s="524">
        <v>0</v>
      </c>
      <c r="CB89" s="524">
        <v>0</v>
      </c>
      <c r="CC89" s="524">
        <v>0</v>
      </c>
      <c r="CD89" s="524">
        <v>0</v>
      </c>
      <c r="CE89" s="524">
        <v>0</v>
      </c>
      <c r="CF89" s="524">
        <v>0</v>
      </c>
      <c r="CG89" s="504">
        <v>0</v>
      </c>
    </row>
    <row r="90" spans="1:85" ht="39.75" customHeight="1" x14ac:dyDescent="0.35">
      <c r="A90" s="405"/>
      <c r="B90" s="406" t="s">
        <v>933</v>
      </c>
      <c r="C90" s="563"/>
      <c r="D90" s="408" t="s">
        <v>673</v>
      </c>
      <c r="E90" s="408" t="s">
        <v>674</v>
      </c>
      <c r="F90" s="408" t="s">
        <v>675</v>
      </c>
      <c r="G90" s="408" t="s">
        <v>676</v>
      </c>
      <c r="H90" s="408" t="s">
        <v>677</v>
      </c>
      <c r="I90" s="408" t="s">
        <v>678</v>
      </c>
      <c r="J90" s="408" t="s">
        <v>679</v>
      </c>
      <c r="K90" s="408" t="s">
        <v>680</v>
      </c>
      <c r="L90" s="408" t="s">
        <v>681</v>
      </c>
      <c r="M90" s="408" t="s">
        <v>682</v>
      </c>
      <c r="N90" s="408" t="s">
        <v>683</v>
      </c>
      <c r="O90" s="408" t="s">
        <v>684</v>
      </c>
      <c r="P90" s="408" t="s">
        <v>685</v>
      </c>
      <c r="Q90" s="408" t="s">
        <v>686</v>
      </c>
      <c r="R90" s="408" t="s">
        <v>687</v>
      </c>
      <c r="S90" s="408" t="s">
        <v>688</v>
      </c>
      <c r="T90" s="408" t="s">
        <v>689</v>
      </c>
      <c r="U90" s="408" t="s">
        <v>690</v>
      </c>
      <c r="V90" s="408" t="s">
        <v>691</v>
      </c>
      <c r="W90" s="408" t="s">
        <v>692</v>
      </c>
      <c r="X90" s="408" t="s">
        <v>693</v>
      </c>
      <c r="Y90" s="408" t="s">
        <v>694</v>
      </c>
      <c r="Z90" s="408" t="s">
        <v>695</v>
      </c>
      <c r="AA90" s="408" t="s">
        <v>696</v>
      </c>
      <c r="AB90" s="408" t="s">
        <v>697</v>
      </c>
      <c r="AC90" s="408" t="s">
        <v>698</v>
      </c>
      <c r="AD90" s="408" t="s">
        <v>699</v>
      </c>
      <c r="AE90" s="408" t="s">
        <v>700</v>
      </c>
      <c r="AF90" s="408" t="s">
        <v>701</v>
      </c>
      <c r="AG90" s="408" t="s">
        <v>702</v>
      </c>
      <c r="AH90" s="408" t="s">
        <v>703</v>
      </c>
      <c r="AI90" s="408" t="s">
        <v>704</v>
      </c>
      <c r="AJ90" s="408" t="s">
        <v>705</v>
      </c>
      <c r="AK90" s="408" t="s">
        <v>706</v>
      </c>
      <c r="AL90" s="408" t="s">
        <v>707</v>
      </c>
      <c r="AM90" s="408" t="s">
        <v>708</v>
      </c>
      <c r="AN90" s="408" t="s">
        <v>709</v>
      </c>
      <c r="AO90" s="408" t="s">
        <v>710</v>
      </c>
      <c r="AP90" s="408" t="s">
        <v>711</v>
      </c>
      <c r="AQ90" s="408" t="s">
        <v>712</v>
      </c>
      <c r="AR90" s="408" t="s">
        <v>713</v>
      </c>
      <c r="AS90" s="408" t="s">
        <v>714</v>
      </c>
      <c r="AT90" s="408" t="s">
        <v>715</v>
      </c>
      <c r="AU90" s="408" t="s">
        <v>716</v>
      </c>
      <c r="AV90" s="408" t="s">
        <v>717</v>
      </c>
      <c r="AW90" s="408" t="s">
        <v>718</v>
      </c>
      <c r="AX90" s="408" t="s">
        <v>719</v>
      </c>
      <c r="AY90" s="408" t="s">
        <v>720</v>
      </c>
      <c r="AZ90" s="408" t="s">
        <v>721</v>
      </c>
      <c r="BA90" s="408" t="s">
        <v>722</v>
      </c>
      <c r="BB90" s="408" t="s">
        <v>723</v>
      </c>
      <c r="BC90" s="408" t="s">
        <v>724</v>
      </c>
      <c r="BD90" s="408" t="s">
        <v>725</v>
      </c>
      <c r="BE90" s="408" t="s">
        <v>726</v>
      </c>
      <c r="BF90" s="408" t="s">
        <v>727</v>
      </c>
      <c r="BG90" s="408" t="s">
        <v>728</v>
      </c>
      <c r="BH90" s="408" t="s">
        <v>729</v>
      </c>
      <c r="BI90" s="408" t="s">
        <v>730</v>
      </c>
      <c r="BJ90" s="408" t="s">
        <v>731</v>
      </c>
      <c r="BK90" s="408" t="s">
        <v>732</v>
      </c>
      <c r="BL90" s="408" t="s">
        <v>733</v>
      </c>
      <c r="BM90" s="408" t="s">
        <v>734</v>
      </c>
      <c r="BN90" s="408" t="s">
        <v>735</v>
      </c>
      <c r="BO90" s="408" t="s">
        <v>736</v>
      </c>
      <c r="BP90" s="408" t="s">
        <v>737</v>
      </c>
      <c r="BQ90" s="408" t="s">
        <v>738</v>
      </c>
      <c r="BR90" s="408" t="s">
        <v>739</v>
      </c>
      <c r="BS90" s="408" t="s">
        <v>740</v>
      </c>
      <c r="BT90" s="408" t="s">
        <v>741</v>
      </c>
      <c r="BU90" s="408" t="s">
        <v>742</v>
      </c>
      <c r="BV90" s="408" t="s">
        <v>743</v>
      </c>
      <c r="BW90" s="408" t="s">
        <v>744</v>
      </c>
      <c r="BX90" s="408" t="s">
        <v>745</v>
      </c>
      <c r="BY90" s="408" t="s">
        <v>746</v>
      </c>
      <c r="BZ90" s="408" t="s">
        <v>747</v>
      </c>
      <c r="CA90" s="408" t="s">
        <v>748</v>
      </c>
      <c r="CB90" s="408" t="s">
        <v>749</v>
      </c>
      <c r="CC90" s="408" t="s">
        <v>750</v>
      </c>
      <c r="CD90" s="408" t="s">
        <v>751</v>
      </c>
      <c r="CE90" s="408" t="s">
        <v>752</v>
      </c>
      <c r="CF90" s="408" t="s">
        <v>753</v>
      </c>
      <c r="CG90" s="409" t="s">
        <v>754</v>
      </c>
    </row>
    <row r="91" spans="1:85" ht="26.25" customHeight="1" x14ac:dyDescent="0.35">
      <c r="A91" s="393"/>
      <c r="B91" s="101" t="s">
        <v>276</v>
      </c>
      <c r="C91" s="36"/>
      <c r="D91" s="390">
        <v>0</v>
      </c>
      <c r="E91" s="390">
        <v>0</v>
      </c>
      <c r="F91" s="390">
        <v>0</v>
      </c>
      <c r="G91" s="390">
        <v>0</v>
      </c>
      <c r="H91" s="390">
        <v>0</v>
      </c>
      <c r="I91" s="390">
        <v>0</v>
      </c>
      <c r="J91" s="390">
        <v>0</v>
      </c>
      <c r="K91" s="390">
        <v>0</v>
      </c>
      <c r="L91" s="390">
        <v>0</v>
      </c>
      <c r="M91" s="390">
        <v>0</v>
      </c>
      <c r="N91" s="390">
        <v>0</v>
      </c>
      <c r="O91" s="390">
        <v>0</v>
      </c>
      <c r="P91" s="390">
        <v>0</v>
      </c>
      <c r="Q91" s="390">
        <v>0</v>
      </c>
      <c r="R91" s="390">
        <v>0</v>
      </c>
      <c r="S91" s="390">
        <v>0</v>
      </c>
      <c r="T91" s="390">
        <v>0</v>
      </c>
      <c r="U91" s="390">
        <v>0</v>
      </c>
      <c r="V91" s="390">
        <v>0</v>
      </c>
      <c r="W91" s="390">
        <v>0</v>
      </c>
      <c r="X91" s="390">
        <v>0</v>
      </c>
      <c r="Y91" s="390">
        <v>0</v>
      </c>
      <c r="Z91" s="390">
        <v>0</v>
      </c>
      <c r="AA91" s="390">
        <v>0</v>
      </c>
      <c r="AB91" s="390">
        <v>0</v>
      </c>
      <c r="AC91" s="390">
        <v>0</v>
      </c>
      <c r="AD91" s="390">
        <v>0</v>
      </c>
      <c r="AE91" s="390">
        <v>0</v>
      </c>
      <c r="AF91" s="390">
        <v>0</v>
      </c>
      <c r="AG91" s="390">
        <v>0</v>
      </c>
      <c r="AH91" s="390">
        <v>0</v>
      </c>
      <c r="AI91" s="390">
        <v>2838</v>
      </c>
      <c r="AJ91" s="390">
        <v>3010</v>
      </c>
      <c r="AK91" s="390">
        <v>3584</v>
      </c>
      <c r="AL91" s="390">
        <v>4157</v>
      </c>
      <c r="AM91" s="390">
        <v>4336</v>
      </c>
      <c r="AN91" s="390">
        <v>4541</v>
      </c>
      <c r="AO91" s="390">
        <v>4709</v>
      </c>
      <c r="AP91" s="390">
        <v>4710</v>
      </c>
      <c r="AQ91" s="390">
        <v>4517</v>
      </c>
      <c r="AR91" s="390">
        <v>4089</v>
      </c>
      <c r="AS91" s="390">
        <v>3977</v>
      </c>
      <c r="AT91" s="390">
        <v>4124</v>
      </c>
      <c r="AU91" s="390">
        <v>4593</v>
      </c>
      <c r="AV91" s="390">
        <v>5179</v>
      </c>
      <c r="AW91" s="390">
        <v>5512</v>
      </c>
      <c r="AX91" s="390">
        <v>5647</v>
      </c>
      <c r="AY91" s="390">
        <v>5657</v>
      </c>
      <c r="AZ91" s="390">
        <v>5514</v>
      </c>
      <c r="BA91" s="390">
        <v>3943</v>
      </c>
      <c r="BB91" s="390">
        <v>3834</v>
      </c>
      <c r="BC91" s="390">
        <v>3822</v>
      </c>
      <c r="BD91" s="390">
        <v>3901</v>
      </c>
      <c r="BE91" s="390">
        <v>3986</v>
      </c>
      <c r="BF91" s="390">
        <v>3989</v>
      </c>
      <c r="BG91" s="390">
        <v>3129</v>
      </c>
      <c r="BH91" s="390">
        <v>2187</v>
      </c>
      <c r="BI91" s="390">
        <v>2142</v>
      </c>
      <c r="BJ91" s="390">
        <v>2135</v>
      </c>
      <c r="BK91" s="390">
        <v>2117</v>
      </c>
      <c r="BL91" s="390">
        <v>2087</v>
      </c>
      <c r="BM91" s="390">
        <v>1935</v>
      </c>
      <c r="BN91" s="390">
        <v>1803</v>
      </c>
      <c r="BO91" s="390">
        <v>1619</v>
      </c>
      <c r="BP91" s="390">
        <v>1254</v>
      </c>
      <c r="BQ91" s="390">
        <v>939</v>
      </c>
      <c r="BR91" s="390">
        <v>799</v>
      </c>
      <c r="BS91" s="390">
        <v>706</v>
      </c>
      <c r="BT91" s="390">
        <v>625</v>
      </c>
      <c r="BU91" s="390">
        <v>588</v>
      </c>
      <c r="BV91" s="390">
        <v>494</v>
      </c>
      <c r="BW91" s="390">
        <v>359</v>
      </c>
      <c r="BX91" s="391">
        <v>272</v>
      </c>
      <c r="BY91" s="391">
        <v>210</v>
      </c>
      <c r="BZ91" s="391">
        <v>166</v>
      </c>
      <c r="CA91" s="391">
        <v>135</v>
      </c>
      <c r="CB91" s="391">
        <v>43</v>
      </c>
      <c r="CC91" s="391">
        <v>0</v>
      </c>
      <c r="CD91" s="391">
        <v>0</v>
      </c>
      <c r="CE91" s="391">
        <v>0</v>
      </c>
      <c r="CF91" s="391">
        <v>0</v>
      </c>
      <c r="CG91" s="398">
        <v>0</v>
      </c>
    </row>
    <row r="92" spans="1:85" ht="26.25" customHeight="1" x14ac:dyDescent="0.35">
      <c r="A92" s="36"/>
      <c r="B92" s="56" t="s">
        <v>912</v>
      </c>
      <c r="C92" s="444"/>
      <c r="D92" s="564"/>
      <c r="E92" s="564"/>
      <c r="F92" s="564"/>
      <c r="G92" s="564"/>
      <c r="H92" s="564"/>
      <c r="I92" s="564"/>
      <c r="J92" s="564"/>
      <c r="K92" s="564"/>
      <c r="L92" s="564"/>
      <c r="M92" s="564"/>
      <c r="N92" s="564"/>
      <c r="O92" s="564"/>
      <c r="P92" s="564"/>
      <c r="Q92" s="564"/>
      <c r="R92" s="564"/>
      <c r="S92" s="564"/>
      <c r="T92" s="564"/>
      <c r="U92" s="564"/>
      <c r="V92" s="564"/>
      <c r="W92" s="564"/>
      <c r="X92" s="564"/>
      <c r="Y92" s="564"/>
      <c r="Z92" s="564"/>
      <c r="AA92" s="564"/>
      <c r="AB92" s="564"/>
      <c r="AC92" s="564"/>
      <c r="AD92" s="564"/>
      <c r="AE92" s="564"/>
      <c r="AF92" s="564"/>
      <c r="AG92" s="564"/>
      <c r="AH92" s="564"/>
      <c r="AI92" s="564"/>
      <c r="AJ92" s="564"/>
      <c r="AK92" s="564"/>
      <c r="AL92" s="564"/>
      <c r="AM92" s="564"/>
      <c r="AN92" s="564"/>
      <c r="AO92" s="564"/>
      <c r="AP92" s="564"/>
      <c r="AQ92" s="564"/>
      <c r="AR92" s="564"/>
      <c r="AS92" s="564"/>
      <c r="AT92" s="564"/>
      <c r="BC92" s="196"/>
      <c r="BX92" s="196"/>
      <c r="BY92" s="196"/>
      <c r="BZ92" s="196"/>
      <c r="CA92" s="196"/>
      <c r="CB92" s="196"/>
      <c r="CC92" s="196"/>
      <c r="CD92" s="196"/>
      <c r="CE92" s="196"/>
      <c r="CF92" s="196"/>
      <c r="CG92" s="220"/>
    </row>
    <row r="93" spans="1:85" x14ac:dyDescent="0.35">
      <c r="A93" s="410"/>
      <c r="B93" s="288" t="s">
        <v>913</v>
      </c>
      <c r="C93" s="410"/>
      <c r="D93" s="394">
        <v>0</v>
      </c>
      <c r="E93" s="394">
        <v>0</v>
      </c>
      <c r="F93" s="394">
        <v>0</v>
      </c>
      <c r="G93" s="394">
        <v>0</v>
      </c>
      <c r="H93" s="394">
        <v>0</v>
      </c>
      <c r="I93" s="394">
        <v>0</v>
      </c>
      <c r="J93" s="394">
        <v>0</v>
      </c>
      <c r="K93" s="394">
        <v>0</v>
      </c>
      <c r="L93" s="394">
        <v>0</v>
      </c>
      <c r="M93" s="394">
        <v>0</v>
      </c>
      <c r="N93" s="394">
        <v>0</v>
      </c>
      <c r="O93" s="394">
        <v>0</v>
      </c>
      <c r="P93" s="394">
        <v>0</v>
      </c>
      <c r="Q93" s="394">
        <v>0</v>
      </c>
      <c r="R93" s="394">
        <v>0</v>
      </c>
      <c r="S93" s="394">
        <v>0</v>
      </c>
      <c r="T93" s="394">
        <v>0</v>
      </c>
      <c r="U93" s="394">
        <v>0</v>
      </c>
      <c r="V93" s="394">
        <v>0</v>
      </c>
      <c r="W93" s="394">
        <v>0</v>
      </c>
      <c r="X93" s="394">
        <v>0</v>
      </c>
      <c r="Y93" s="394">
        <v>0</v>
      </c>
      <c r="Z93" s="394">
        <v>0</v>
      </c>
      <c r="AA93" s="394">
        <v>0</v>
      </c>
      <c r="AB93" s="394">
        <v>0</v>
      </c>
      <c r="AC93" s="394">
        <v>0</v>
      </c>
      <c r="AD93" s="394">
        <v>0</v>
      </c>
      <c r="AE93" s="394">
        <v>0</v>
      </c>
      <c r="AF93" s="394">
        <v>0</v>
      </c>
      <c r="AG93" s="394">
        <v>0</v>
      </c>
      <c r="AH93" s="394">
        <v>0</v>
      </c>
      <c r="AI93" s="394">
        <v>0</v>
      </c>
      <c r="AJ93" s="394">
        <v>0</v>
      </c>
      <c r="AK93" s="394">
        <v>0</v>
      </c>
      <c r="AL93" s="394">
        <v>0</v>
      </c>
      <c r="AM93" s="394">
        <v>0</v>
      </c>
      <c r="AN93" s="394">
        <v>0</v>
      </c>
      <c r="AO93" s="394">
        <v>0</v>
      </c>
      <c r="AP93" s="394">
        <v>0</v>
      </c>
      <c r="AQ93" s="394">
        <v>0</v>
      </c>
      <c r="AR93" s="394">
        <v>0</v>
      </c>
      <c r="AS93" s="394">
        <v>0</v>
      </c>
      <c r="AT93" s="394">
        <v>0</v>
      </c>
      <c r="AU93" s="394">
        <v>0</v>
      </c>
      <c r="AV93" s="394">
        <v>0</v>
      </c>
      <c r="AW93" s="394">
        <v>0</v>
      </c>
      <c r="AX93" s="394">
        <v>0</v>
      </c>
      <c r="AY93" s="394">
        <v>0</v>
      </c>
      <c r="AZ93" s="394">
        <v>0</v>
      </c>
      <c r="BA93" s="394">
        <v>0</v>
      </c>
      <c r="BB93" s="394">
        <v>0</v>
      </c>
      <c r="BC93" s="395">
        <v>0</v>
      </c>
      <c r="BD93" s="394">
        <v>1268</v>
      </c>
      <c r="BE93" s="394">
        <v>1322</v>
      </c>
      <c r="BF93" s="394">
        <v>1345</v>
      </c>
      <c r="BG93" s="394">
        <v>1297</v>
      </c>
      <c r="BH93" s="394">
        <v>1213</v>
      </c>
      <c r="BI93" s="394">
        <v>1198</v>
      </c>
      <c r="BJ93" s="394">
        <v>1196</v>
      </c>
      <c r="BK93" s="394">
        <v>1196</v>
      </c>
      <c r="BL93" s="394">
        <v>1176</v>
      </c>
      <c r="BM93" s="394">
        <v>1055</v>
      </c>
      <c r="BN93" s="394">
        <v>969</v>
      </c>
      <c r="BO93" s="394">
        <v>847</v>
      </c>
      <c r="BP93" s="394">
        <v>530</v>
      </c>
      <c r="BQ93" s="394">
        <v>252</v>
      </c>
      <c r="BR93" s="394">
        <v>138</v>
      </c>
      <c r="BS93" s="394">
        <v>73</v>
      </c>
      <c r="BT93" s="394">
        <v>28</v>
      </c>
      <c r="BU93" s="394">
        <v>6</v>
      </c>
      <c r="BV93" s="394">
        <v>0</v>
      </c>
      <c r="BW93" s="394">
        <v>0</v>
      </c>
      <c r="BX93" s="395">
        <v>0</v>
      </c>
      <c r="BY93" s="395">
        <v>0</v>
      </c>
      <c r="BZ93" s="395">
        <v>0</v>
      </c>
      <c r="CA93" s="395">
        <v>0</v>
      </c>
      <c r="CB93" s="395">
        <v>0</v>
      </c>
      <c r="CC93" s="395">
        <v>0</v>
      </c>
      <c r="CD93" s="395">
        <v>0</v>
      </c>
      <c r="CE93" s="395">
        <v>0</v>
      </c>
      <c r="CF93" s="395">
        <v>0</v>
      </c>
      <c r="CG93" s="396">
        <v>0</v>
      </c>
    </row>
    <row r="94" spans="1:85" x14ac:dyDescent="0.35">
      <c r="A94" s="36"/>
      <c r="B94" s="200" t="s">
        <v>914</v>
      </c>
      <c r="C94" s="444"/>
      <c r="D94" s="394">
        <v>0</v>
      </c>
      <c r="E94" s="394">
        <v>0</v>
      </c>
      <c r="F94" s="394">
        <v>0</v>
      </c>
      <c r="G94" s="394">
        <v>0</v>
      </c>
      <c r="H94" s="394">
        <v>0</v>
      </c>
      <c r="I94" s="394">
        <v>0</v>
      </c>
      <c r="J94" s="394">
        <v>0</v>
      </c>
      <c r="K94" s="394">
        <v>0</v>
      </c>
      <c r="L94" s="394">
        <v>0</v>
      </c>
      <c r="M94" s="394">
        <v>0</v>
      </c>
      <c r="N94" s="394">
        <v>0</v>
      </c>
      <c r="O94" s="394">
        <v>0</v>
      </c>
      <c r="P94" s="394">
        <v>0</v>
      </c>
      <c r="Q94" s="394">
        <v>0</v>
      </c>
      <c r="R94" s="394">
        <v>0</v>
      </c>
      <c r="S94" s="394">
        <v>0</v>
      </c>
      <c r="T94" s="394">
        <v>0</v>
      </c>
      <c r="U94" s="394">
        <v>0</v>
      </c>
      <c r="V94" s="394">
        <v>0</v>
      </c>
      <c r="W94" s="394">
        <v>0</v>
      </c>
      <c r="X94" s="394">
        <v>0</v>
      </c>
      <c r="Y94" s="394">
        <v>0</v>
      </c>
      <c r="Z94" s="394">
        <v>0</v>
      </c>
      <c r="AA94" s="394">
        <v>0</v>
      </c>
      <c r="AB94" s="394">
        <v>0</v>
      </c>
      <c r="AC94" s="394">
        <v>0</v>
      </c>
      <c r="AD94" s="394">
        <v>0</v>
      </c>
      <c r="AE94" s="394">
        <v>0</v>
      </c>
      <c r="AF94" s="394">
        <v>0</v>
      </c>
      <c r="AG94" s="394">
        <v>0</v>
      </c>
      <c r="AH94" s="394">
        <v>0</v>
      </c>
      <c r="AI94" s="394">
        <v>0</v>
      </c>
      <c r="AJ94" s="394">
        <v>0</v>
      </c>
      <c r="AK94" s="394">
        <v>0</v>
      </c>
      <c r="AL94" s="394">
        <v>0</v>
      </c>
      <c r="AM94" s="394">
        <v>0</v>
      </c>
      <c r="AN94" s="394">
        <v>0</v>
      </c>
      <c r="AO94" s="394">
        <v>0</v>
      </c>
      <c r="AP94" s="394">
        <v>0</v>
      </c>
      <c r="AQ94" s="394">
        <v>0</v>
      </c>
      <c r="AR94" s="394">
        <v>0</v>
      </c>
      <c r="AS94" s="394">
        <v>0</v>
      </c>
      <c r="AT94" s="394">
        <v>0</v>
      </c>
      <c r="AU94" s="394">
        <v>0</v>
      </c>
      <c r="AV94" s="394">
        <v>0</v>
      </c>
      <c r="AW94" s="394">
        <v>0</v>
      </c>
      <c r="AX94" s="394">
        <v>0</v>
      </c>
      <c r="AY94" s="394">
        <v>0</v>
      </c>
      <c r="AZ94" s="394">
        <v>0</v>
      </c>
      <c r="BA94" s="394">
        <v>0</v>
      </c>
      <c r="BB94" s="394">
        <v>0</v>
      </c>
      <c r="BC94" s="395">
        <v>0</v>
      </c>
      <c r="BD94" s="394">
        <v>913</v>
      </c>
      <c r="BE94" s="394">
        <v>889</v>
      </c>
      <c r="BF94" s="394">
        <v>863</v>
      </c>
      <c r="BG94" s="394">
        <v>842</v>
      </c>
      <c r="BH94" s="394">
        <v>808</v>
      </c>
      <c r="BI94" s="394">
        <v>784</v>
      </c>
      <c r="BJ94" s="394">
        <v>776</v>
      </c>
      <c r="BK94" s="394">
        <v>753</v>
      </c>
      <c r="BL94" s="394">
        <v>737</v>
      </c>
      <c r="BM94" s="394">
        <v>706</v>
      </c>
      <c r="BN94" s="394">
        <v>653</v>
      </c>
      <c r="BO94" s="394">
        <v>589</v>
      </c>
      <c r="BP94" s="394">
        <v>534</v>
      </c>
      <c r="BQ94" s="394">
        <v>491</v>
      </c>
      <c r="BR94" s="394">
        <v>462</v>
      </c>
      <c r="BS94" s="394">
        <v>431</v>
      </c>
      <c r="BT94" s="394">
        <v>395</v>
      </c>
      <c r="BU94" s="394">
        <v>379</v>
      </c>
      <c r="BV94" s="394">
        <v>314</v>
      </c>
      <c r="BW94" s="394">
        <v>225</v>
      </c>
      <c r="BX94" s="395">
        <v>154</v>
      </c>
      <c r="BY94" s="395">
        <v>108</v>
      </c>
      <c r="BZ94" s="395">
        <v>77</v>
      </c>
      <c r="CA94" s="395">
        <v>57</v>
      </c>
      <c r="CB94" s="395">
        <v>16</v>
      </c>
      <c r="CC94" s="395">
        <v>0</v>
      </c>
      <c r="CD94" s="395">
        <v>0</v>
      </c>
      <c r="CE94" s="395">
        <v>0</v>
      </c>
      <c r="CF94" s="395">
        <v>0</v>
      </c>
      <c r="CG94" s="396">
        <v>0</v>
      </c>
    </row>
    <row r="95" spans="1:85" x14ac:dyDescent="0.35">
      <c r="A95" s="36"/>
      <c r="B95" s="288" t="s">
        <v>843</v>
      </c>
      <c r="C95" s="36"/>
      <c r="D95" s="394">
        <v>0</v>
      </c>
      <c r="E95" s="394">
        <v>0</v>
      </c>
      <c r="F95" s="394">
        <v>0</v>
      </c>
      <c r="G95" s="394">
        <v>0</v>
      </c>
      <c r="H95" s="394">
        <v>0</v>
      </c>
      <c r="I95" s="394">
        <v>0</v>
      </c>
      <c r="J95" s="394">
        <v>0</v>
      </c>
      <c r="K95" s="394">
        <v>0</v>
      </c>
      <c r="L95" s="394">
        <v>0</v>
      </c>
      <c r="M95" s="394">
        <v>0</v>
      </c>
      <c r="N95" s="394">
        <v>0</v>
      </c>
      <c r="O95" s="394">
        <v>0</v>
      </c>
      <c r="P95" s="394">
        <v>0</v>
      </c>
      <c r="Q95" s="394">
        <v>0</v>
      </c>
      <c r="R95" s="394">
        <v>0</v>
      </c>
      <c r="S95" s="394">
        <v>0</v>
      </c>
      <c r="T95" s="394">
        <v>0</v>
      </c>
      <c r="U95" s="394">
        <v>0</v>
      </c>
      <c r="V95" s="394">
        <v>0</v>
      </c>
      <c r="W95" s="394">
        <v>0</v>
      </c>
      <c r="X95" s="394">
        <v>0</v>
      </c>
      <c r="Y95" s="394">
        <v>0</v>
      </c>
      <c r="Z95" s="394">
        <v>0</v>
      </c>
      <c r="AA95" s="394">
        <v>0</v>
      </c>
      <c r="AB95" s="394">
        <v>0</v>
      </c>
      <c r="AC95" s="394">
        <v>0</v>
      </c>
      <c r="AD95" s="394">
        <v>0</v>
      </c>
      <c r="AE95" s="394">
        <v>0</v>
      </c>
      <c r="AF95" s="394">
        <v>0</v>
      </c>
      <c r="AG95" s="394">
        <v>0</v>
      </c>
      <c r="AH95" s="394">
        <v>0</v>
      </c>
      <c r="AI95" s="394">
        <v>0</v>
      </c>
      <c r="AJ95" s="394">
        <v>0</v>
      </c>
      <c r="AK95" s="394">
        <v>0</v>
      </c>
      <c r="AL95" s="394">
        <v>0</v>
      </c>
      <c r="AM95" s="394">
        <v>0</v>
      </c>
      <c r="AN95" s="394">
        <v>0</v>
      </c>
      <c r="AO95" s="394">
        <v>0</v>
      </c>
      <c r="AP95" s="394">
        <v>0</v>
      </c>
      <c r="AQ95" s="394">
        <v>0</v>
      </c>
      <c r="AR95" s="394">
        <v>0</v>
      </c>
      <c r="AS95" s="394">
        <v>0</v>
      </c>
      <c r="AT95" s="394">
        <v>0</v>
      </c>
      <c r="AU95" s="394">
        <v>0</v>
      </c>
      <c r="AV95" s="394">
        <v>0</v>
      </c>
      <c r="AW95" s="394">
        <v>0</v>
      </c>
      <c r="AX95" s="394">
        <v>0</v>
      </c>
      <c r="AY95" s="394">
        <v>0</v>
      </c>
      <c r="AZ95" s="394">
        <v>0</v>
      </c>
      <c r="BA95" s="394">
        <v>0</v>
      </c>
      <c r="BB95" s="394">
        <v>0</v>
      </c>
      <c r="BC95" s="395">
        <v>0</v>
      </c>
      <c r="BD95" s="394">
        <v>92</v>
      </c>
      <c r="BE95" s="394">
        <v>97</v>
      </c>
      <c r="BF95" s="394">
        <v>106</v>
      </c>
      <c r="BG95" s="394">
        <v>100</v>
      </c>
      <c r="BH95" s="394">
        <v>80</v>
      </c>
      <c r="BI95" s="394">
        <v>81</v>
      </c>
      <c r="BJ95" s="394">
        <v>83</v>
      </c>
      <c r="BK95" s="394">
        <v>85</v>
      </c>
      <c r="BL95" s="394">
        <v>89</v>
      </c>
      <c r="BM95" s="394">
        <v>97</v>
      </c>
      <c r="BN95" s="394">
        <v>109</v>
      </c>
      <c r="BO95" s="394">
        <v>121</v>
      </c>
      <c r="BP95" s="394">
        <v>136</v>
      </c>
      <c r="BQ95" s="394">
        <v>150</v>
      </c>
      <c r="BR95" s="394">
        <v>160</v>
      </c>
      <c r="BS95" s="394">
        <v>169</v>
      </c>
      <c r="BT95" s="394">
        <v>173</v>
      </c>
      <c r="BU95" s="394">
        <v>180</v>
      </c>
      <c r="BV95" s="394">
        <v>165</v>
      </c>
      <c r="BW95" s="394">
        <v>128</v>
      </c>
      <c r="BX95" s="395">
        <v>115</v>
      </c>
      <c r="BY95" s="395">
        <v>99</v>
      </c>
      <c r="BZ95" s="395">
        <v>87</v>
      </c>
      <c r="CA95" s="395">
        <v>77</v>
      </c>
      <c r="CB95" s="395">
        <v>26</v>
      </c>
      <c r="CC95" s="395">
        <v>0</v>
      </c>
      <c r="CD95" s="395">
        <v>0</v>
      </c>
      <c r="CE95" s="395">
        <v>0</v>
      </c>
      <c r="CF95" s="395">
        <v>0</v>
      </c>
      <c r="CG95" s="396">
        <v>0</v>
      </c>
    </row>
    <row r="96" spans="1:85" x14ac:dyDescent="0.35">
      <c r="A96" s="36"/>
      <c r="B96" s="288" t="s">
        <v>915</v>
      </c>
      <c r="C96" s="56"/>
      <c r="D96" s="394">
        <v>0</v>
      </c>
      <c r="E96" s="394">
        <v>0</v>
      </c>
      <c r="F96" s="394">
        <v>0</v>
      </c>
      <c r="G96" s="394">
        <v>0</v>
      </c>
      <c r="H96" s="394">
        <v>0</v>
      </c>
      <c r="I96" s="394">
        <v>0</v>
      </c>
      <c r="J96" s="394">
        <v>0</v>
      </c>
      <c r="K96" s="394">
        <v>0</v>
      </c>
      <c r="L96" s="394">
        <v>0</v>
      </c>
      <c r="M96" s="394">
        <v>0</v>
      </c>
      <c r="N96" s="394">
        <v>0</v>
      </c>
      <c r="O96" s="394">
        <v>0</v>
      </c>
      <c r="P96" s="394">
        <v>0</v>
      </c>
      <c r="Q96" s="394">
        <v>0</v>
      </c>
      <c r="R96" s="394">
        <v>0</v>
      </c>
      <c r="S96" s="394">
        <v>0</v>
      </c>
      <c r="T96" s="394">
        <v>0</v>
      </c>
      <c r="U96" s="394">
        <v>0</v>
      </c>
      <c r="V96" s="394">
        <v>0</v>
      </c>
      <c r="W96" s="394">
        <v>0</v>
      </c>
      <c r="X96" s="394">
        <v>0</v>
      </c>
      <c r="Y96" s="394">
        <v>0</v>
      </c>
      <c r="Z96" s="394">
        <v>0</v>
      </c>
      <c r="AA96" s="394">
        <v>0</v>
      </c>
      <c r="AB96" s="394">
        <v>0</v>
      </c>
      <c r="AC96" s="394">
        <v>0</v>
      </c>
      <c r="AD96" s="394">
        <v>0</v>
      </c>
      <c r="AE96" s="394">
        <v>0</v>
      </c>
      <c r="AF96" s="394">
        <v>0</v>
      </c>
      <c r="AG96" s="394">
        <v>0</v>
      </c>
      <c r="AH96" s="394">
        <v>0</v>
      </c>
      <c r="AI96" s="394">
        <v>0</v>
      </c>
      <c r="AJ96" s="394">
        <v>0</v>
      </c>
      <c r="AK96" s="394">
        <v>0</v>
      </c>
      <c r="AL96" s="394">
        <v>0</v>
      </c>
      <c r="AM96" s="394">
        <v>0</v>
      </c>
      <c r="AN96" s="394">
        <v>0</v>
      </c>
      <c r="AO96" s="394">
        <v>0</v>
      </c>
      <c r="AP96" s="394">
        <v>0</v>
      </c>
      <c r="AQ96" s="394">
        <v>0</v>
      </c>
      <c r="AR96" s="394">
        <v>0</v>
      </c>
      <c r="AS96" s="394">
        <v>0</v>
      </c>
      <c r="AT96" s="394">
        <v>0</v>
      </c>
      <c r="AU96" s="394">
        <v>0</v>
      </c>
      <c r="AV96" s="394">
        <v>0</v>
      </c>
      <c r="AW96" s="394">
        <v>0</v>
      </c>
      <c r="AX96" s="394">
        <v>0</v>
      </c>
      <c r="AY96" s="394">
        <v>0</v>
      </c>
      <c r="AZ96" s="394">
        <v>0</v>
      </c>
      <c r="BA96" s="394">
        <v>0</v>
      </c>
      <c r="BB96" s="394">
        <v>0</v>
      </c>
      <c r="BC96" s="395">
        <v>0</v>
      </c>
      <c r="BD96" s="394">
        <v>1628</v>
      </c>
      <c r="BE96" s="394">
        <v>1677</v>
      </c>
      <c r="BF96" s="394">
        <v>1675</v>
      </c>
      <c r="BG96" s="394">
        <v>890</v>
      </c>
      <c r="BH96" s="394">
        <v>86</v>
      </c>
      <c r="BI96" s="394">
        <v>79</v>
      </c>
      <c r="BJ96" s="394">
        <v>79</v>
      </c>
      <c r="BK96" s="394">
        <v>83</v>
      </c>
      <c r="BL96" s="394">
        <v>85</v>
      </c>
      <c r="BM96" s="394">
        <v>76</v>
      </c>
      <c r="BN96" s="394">
        <v>71</v>
      </c>
      <c r="BO96" s="394">
        <v>62</v>
      </c>
      <c r="BP96" s="394">
        <v>53</v>
      </c>
      <c r="BQ96" s="394">
        <v>46</v>
      </c>
      <c r="BR96" s="394">
        <v>39</v>
      </c>
      <c r="BS96" s="394">
        <v>33</v>
      </c>
      <c r="BT96" s="394">
        <v>29</v>
      </c>
      <c r="BU96" s="394">
        <v>24</v>
      </c>
      <c r="BV96" s="394">
        <v>14</v>
      </c>
      <c r="BW96" s="394">
        <v>6</v>
      </c>
      <c r="BX96" s="395">
        <v>3</v>
      </c>
      <c r="BY96" s="395">
        <v>2</v>
      </c>
      <c r="BZ96" s="395">
        <v>2</v>
      </c>
      <c r="CA96" s="395">
        <v>1</v>
      </c>
      <c r="CB96" s="395">
        <v>0</v>
      </c>
      <c r="CC96" s="395">
        <v>0</v>
      </c>
      <c r="CD96" s="395">
        <v>0</v>
      </c>
      <c r="CE96" s="395">
        <v>0</v>
      </c>
      <c r="CF96" s="395">
        <v>0</v>
      </c>
      <c r="CG96" s="396">
        <v>0</v>
      </c>
    </row>
    <row r="97" spans="1:85" ht="26.25" customHeight="1" x14ac:dyDescent="0.35">
      <c r="A97" s="410"/>
      <c r="B97" s="56" t="s">
        <v>919</v>
      </c>
      <c r="D97" s="394">
        <v>0</v>
      </c>
      <c r="E97" s="394">
        <v>0</v>
      </c>
      <c r="F97" s="394">
        <v>0</v>
      </c>
      <c r="G97" s="394">
        <v>0</v>
      </c>
      <c r="H97" s="394">
        <v>0</v>
      </c>
      <c r="I97" s="394">
        <v>0</v>
      </c>
      <c r="J97" s="394">
        <v>0</v>
      </c>
      <c r="K97" s="394">
        <v>0</v>
      </c>
      <c r="L97" s="394">
        <v>0</v>
      </c>
      <c r="M97" s="394">
        <v>0</v>
      </c>
      <c r="N97" s="394">
        <v>0</v>
      </c>
      <c r="O97" s="394">
        <v>0</v>
      </c>
      <c r="P97" s="394">
        <v>0</v>
      </c>
      <c r="Q97" s="394">
        <v>0</v>
      </c>
      <c r="R97" s="394">
        <v>0</v>
      </c>
      <c r="S97" s="394">
        <v>0</v>
      </c>
      <c r="T97" s="394">
        <v>0</v>
      </c>
      <c r="U97" s="394">
        <v>0</v>
      </c>
      <c r="V97" s="394">
        <v>0</v>
      </c>
      <c r="W97" s="394">
        <v>0</v>
      </c>
      <c r="X97" s="394">
        <v>0</v>
      </c>
      <c r="Y97" s="394">
        <v>0</v>
      </c>
      <c r="Z97" s="394">
        <v>0</v>
      </c>
      <c r="AA97" s="394">
        <v>0</v>
      </c>
      <c r="AB97" s="394">
        <v>0</v>
      </c>
      <c r="AC97" s="394">
        <v>0</v>
      </c>
      <c r="AD97" s="394">
        <v>0</v>
      </c>
      <c r="AE97" s="394">
        <v>0</v>
      </c>
      <c r="AF97" s="394">
        <v>0</v>
      </c>
      <c r="AG97" s="394">
        <v>0</v>
      </c>
      <c r="AH97" s="394">
        <v>0</v>
      </c>
      <c r="AI97" s="394">
        <v>1115</v>
      </c>
      <c r="AJ97" s="394">
        <v>1316</v>
      </c>
      <c r="AK97" s="394">
        <v>1846</v>
      </c>
      <c r="AL97" s="394">
        <v>2376</v>
      </c>
      <c r="AM97" s="394">
        <v>2685</v>
      </c>
      <c r="AN97" s="394">
        <v>2858</v>
      </c>
      <c r="AO97" s="394">
        <v>2992</v>
      </c>
      <c r="AP97" s="394">
        <v>2988</v>
      </c>
      <c r="AQ97" s="558">
        <v>2790</v>
      </c>
      <c r="AR97" s="394">
        <v>2370</v>
      </c>
      <c r="AS97" s="394">
        <v>2370</v>
      </c>
      <c r="AT97" s="394">
        <v>2449</v>
      </c>
      <c r="AU97" s="394">
        <v>3018</v>
      </c>
      <c r="AV97" s="394">
        <v>3536</v>
      </c>
      <c r="AW97" s="394">
        <v>3776</v>
      </c>
      <c r="AX97" s="394">
        <v>3882</v>
      </c>
      <c r="AY97" s="394">
        <v>3876</v>
      </c>
      <c r="AZ97" s="394">
        <v>3750</v>
      </c>
      <c r="BA97" s="394">
        <v>2238</v>
      </c>
      <c r="BB97" s="394">
        <v>2192</v>
      </c>
      <c r="BC97" s="395">
        <v>2202</v>
      </c>
      <c r="BD97" s="394">
        <v>2230</v>
      </c>
      <c r="BE97" s="394">
        <v>2235</v>
      </c>
      <c r="BF97" s="394">
        <v>2213</v>
      </c>
      <c r="BG97" s="394">
        <v>2218</v>
      </c>
      <c r="BH97" s="394">
        <v>2175</v>
      </c>
      <c r="BI97" s="394">
        <v>2131</v>
      </c>
      <c r="BJ97" s="394">
        <v>2123</v>
      </c>
      <c r="BK97" s="394">
        <v>2105</v>
      </c>
      <c r="BL97" s="394">
        <v>2076</v>
      </c>
      <c r="BM97" s="394">
        <v>1925</v>
      </c>
      <c r="BN97" s="394">
        <v>0</v>
      </c>
      <c r="BO97" s="394">
        <v>0</v>
      </c>
      <c r="BP97" s="394">
        <v>0</v>
      </c>
      <c r="BQ97" s="394">
        <v>0</v>
      </c>
      <c r="BR97" s="394">
        <v>0</v>
      </c>
      <c r="BS97" s="394">
        <v>0</v>
      </c>
      <c r="BT97" s="394">
        <v>0</v>
      </c>
      <c r="BU97" s="394">
        <v>0</v>
      </c>
      <c r="BV97" s="394">
        <v>0</v>
      </c>
      <c r="BW97" s="394">
        <v>0</v>
      </c>
      <c r="BX97" s="395">
        <v>0</v>
      </c>
      <c r="BY97" s="395">
        <v>0</v>
      </c>
      <c r="BZ97" s="395">
        <v>0</v>
      </c>
      <c r="CA97" s="395">
        <v>0</v>
      </c>
      <c r="CB97" s="395">
        <v>0</v>
      </c>
      <c r="CC97" s="395">
        <v>0</v>
      </c>
      <c r="CD97" s="395">
        <v>0</v>
      </c>
      <c r="CE97" s="395">
        <v>0</v>
      </c>
      <c r="CF97" s="395">
        <v>0</v>
      </c>
      <c r="CG97" s="396">
        <v>0</v>
      </c>
    </row>
    <row r="98" spans="1:85" x14ac:dyDescent="0.35">
      <c r="A98" s="410"/>
      <c r="B98" s="56" t="s">
        <v>920</v>
      </c>
      <c r="D98" s="394">
        <v>0</v>
      </c>
      <c r="E98" s="394">
        <v>0</v>
      </c>
      <c r="F98" s="394">
        <v>0</v>
      </c>
      <c r="G98" s="394">
        <v>0</v>
      </c>
      <c r="H98" s="394">
        <v>0</v>
      </c>
      <c r="I98" s="394">
        <v>0</v>
      </c>
      <c r="J98" s="394">
        <v>0</v>
      </c>
      <c r="K98" s="394">
        <v>0</v>
      </c>
      <c r="L98" s="394">
        <v>0</v>
      </c>
      <c r="M98" s="394">
        <v>0</v>
      </c>
      <c r="N98" s="394">
        <v>0</v>
      </c>
      <c r="O98" s="394">
        <v>0</v>
      </c>
      <c r="P98" s="394">
        <v>0</v>
      </c>
      <c r="Q98" s="394">
        <v>0</v>
      </c>
      <c r="R98" s="394">
        <v>0</v>
      </c>
      <c r="S98" s="394">
        <v>0</v>
      </c>
      <c r="T98" s="394">
        <v>0</v>
      </c>
      <c r="U98" s="394">
        <v>0</v>
      </c>
      <c r="V98" s="394">
        <v>0</v>
      </c>
      <c r="W98" s="394">
        <v>0</v>
      </c>
      <c r="X98" s="394">
        <v>0</v>
      </c>
      <c r="Y98" s="394">
        <v>0</v>
      </c>
      <c r="Z98" s="394">
        <v>0</v>
      </c>
      <c r="AA98" s="394">
        <v>0</v>
      </c>
      <c r="AB98" s="394">
        <v>0</v>
      </c>
      <c r="AC98" s="394">
        <v>0</v>
      </c>
      <c r="AD98" s="394">
        <v>0</v>
      </c>
      <c r="AE98" s="394">
        <v>0</v>
      </c>
      <c r="AF98" s="394">
        <v>0</v>
      </c>
      <c r="AG98" s="394">
        <v>0</v>
      </c>
      <c r="AH98" s="394">
        <v>0</v>
      </c>
      <c r="AI98" s="394">
        <v>0</v>
      </c>
      <c r="AJ98" s="394">
        <v>0</v>
      </c>
      <c r="AK98" s="394">
        <v>0</v>
      </c>
      <c r="AL98" s="394">
        <v>0</v>
      </c>
      <c r="AM98" s="394">
        <v>0</v>
      </c>
      <c r="AN98" s="394">
        <v>0</v>
      </c>
      <c r="AO98" s="394">
        <v>0</v>
      </c>
      <c r="AP98" s="394">
        <v>0</v>
      </c>
      <c r="AQ98" s="558">
        <v>0</v>
      </c>
      <c r="AR98" s="394">
        <v>0</v>
      </c>
      <c r="AS98" s="394">
        <v>0</v>
      </c>
      <c r="AT98" s="394">
        <v>0</v>
      </c>
      <c r="AU98" s="394">
        <v>0</v>
      </c>
      <c r="AV98" s="394">
        <v>0</v>
      </c>
      <c r="AW98" s="394">
        <v>0</v>
      </c>
      <c r="AX98" s="394">
        <v>0</v>
      </c>
      <c r="AY98" s="394">
        <v>0</v>
      </c>
      <c r="AZ98" s="394">
        <v>0</v>
      </c>
      <c r="BA98" s="394">
        <v>0</v>
      </c>
      <c r="BB98" s="394">
        <v>0</v>
      </c>
      <c r="BC98" s="395">
        <v>0</v>
      </c>
      <c r="BD98" s="394">
        <v>2633</v>
      </c>
      <c r="BE98" s="394">
        <v>2663</v>
      </c>
      <c r="BF98" s="394">
        <v>2644</v>
      </c>
      <c r="BG98" s="394">
        <v>1832</v>
      </c>
      <c r="BH98" s="394">
        <v>974</v>
      </c>
      <c r="BI98" s="394">
        <v>944</v>
      </c>
      <c r="BJ98" s="394">
        <v>938</v>
      </c>
      <c r="BK98" s="394">
        <v>922</v>
      </c>
      <c r="BL98" s="394">
        <v>911</v>
      </c>
      <c r="BM98" s="394">
        <v>880</v>
      </c>
      <c r="BN98" s="394">
        <v>833</v>
      </c>
      <c r="BO98" s="394">
        <v>771</v>
      </c>
      <c r="BP98" s="394">
        <v>723</v>
      </c>
      <c r="BQ98" s="394">
        <v>687</v>
      </c>
      <c r="BR98" s="394">
        <v>661</v>
      </c>
      <c r="BS98" s="394">
        <v>633</v>
      </c>
      <c r="BT98" s="394">
        <v>598</v>
      </c>
      <c r="BU98" s="394">
        <v>582</v>
      </c>
      <c r="BV98" s="394">
        <v>493</v>
      </c>
      <c r="BW98" s="394">
        <v>359</v>
      </c>
      <c r="BX98" s="395">
        <v>272</v>
      </c>
      <c r="BY98" s="395">
        <v>210</v>
      </c>
      <c r="BZ98" s="395">
        <v>166</v>
      </c>
      <c r="CA98" s="395">
        <v>135</v>
      </c>
      <c r="CB98" s="395">
        <v>43</v>
      </c>
      <c r="CC98" s="395">
        <v>0</v>
      </c>
      <c r="CD98" s="395">
        <v>0</v>
      </c>
      <c r="CE98" s="395">
        <v>0</v>
      </c>
      <c r="CF98" s="395">
        <v>0</v>
      </c>
      <c r="CG98" s="396">
        <v>0</v>
      </c>
    </row>
    <row r="99" spans="1:85" ht="24.75" customHeight="1" x14ac:dyDescent="0.35">
      <c r="A99" s="36"/>
      <c r="B99" s="56" t="s">
        <v>921</v>
      </c>
      <c r="AQ99" s="559" t="s">
        <v>934</v>
      </c>
      <c r="BX99" s="196"/>
      <c r="BY99" s="196"/>
      <c r="BZ99" s="196"/>
      <c r="CA99" s="196"/>
      <c r="CB99" s="196"/>
      <c r="CC99" s="196"/>
      <c r="CD99" s="196"/>
      <c r="CE99" s="196"/>
      <c r="CF99" s="196"/>
      <c r="CG99" s="220"/>
    </row>
    <row r="100" spans="1:85" x14ac:dyDescent="0.35">
      <c r="A100" s="410"/>
      <c r="B100" s="200" t="s">
        <v>923</v>
      </c>
      <c r="D100" s="394">
        <v>0</v>
      </c>
      <c r="E100" s="394">
        <v>0</v>
      </c>
      <c r="F100" s="394">
        <v>0</v>
      </c>
      <c r="G100" s="394">
        <v>0</v>
      </c>
      <c r="H100" s="394">
        <v>0</v>
      </c>
      <c r="I100" s="394">
        <v>0</v>
      </c>
      <c r="J100" s="394">
        <v>0</v>
      </c>
      <c r="K100" s="394">
        <v>0</v>
      </c>
      <c r="L100" s="394">
        <v>0</v>
      </c>
      <c r="M100" s="394">
        <v>0</v>
      </c>
      <c r="N100" s="394">
        <v>0</v>
      </c>
      <c r="O100" s="394">
        <v>0</v>
      </c>
      <c r="P100" s="394">
        <v>0</v>
      </c>
      <c r="Q100" s="394">
        <v>0</v>
      </c>
      <c r="R100" s="394">
        <v>0</v>
      </c>
      <c r="S100" s="394">
        <v>0</v>
      </c>
      <c r="T100" s="394">
        <v>0</v>
      </c>
      <c r="U100" s="394">
        <v>0</v>
      </c>
      <c r="V100" s="394">
        <v>0</v>
      </c>
      <c r="W100" s="394">
        <v>0</v>
      </c>
      <c r="X100" s="394">
        <v>0</v>
      </c>
      <c r="Y100" s="394">
        <v>0</v>
      </c>
      <c r="Z100" s="394">
        <v>0</v>
      </c>
      <c r="AA100" s="394">
        <v>0</v>
      </c>
      <c r="AB100" s="394">
        <v>0</v>
      </c>
      <c r="AC100" s="394">
        <v>0</v>
      </c>
      <c r="AD100" s="394">
        <v>0</v>
      </c>
      <c r="AE100" s="394">
        <v>0</v>
      </c>
      <c r="AF100" s="394">
        <v>0</v>
      </c>
      <c r="AG100" s="394">
        <v>0</v>
      </c>
      <c r="AH100" s="394">
        <v>0</v>
      </c>
      <c r="AI100" s="394">
        <v>551</v>
      </c>
      <c r="AJ100" s="394">
        <v>746</v>
      </c>
      <c r="AK100" s="394">
        <v>1179</v>
      </c>
      <c r="AL100" s="394">
        <v>1611</v>
      </c>
      <c r="AM100" s="394">
        <v>1813</v>
      </c>
      <c r="AN100" s="394">
        <v>1885</v>
      </c>
      <c r="AO100" s="394">
        <v>1892</v>
      </c>
      <c r="AP100" s="394">
        <v>1832</v>
      </c>
      <c r="AQ100" s="558">
        <v>1578</v>
      </c>
      <c r="AR100" s="394">
        <v>1249</v>
      </c>
      <c r="AS100" s="394">
        <v>1031</v>
      </c>
      <c r="AT100" s="394">
        <v>1007</v>
      </c>
      <c r="AU100" s="394">
        <v>1441</v>
      </c>
      <c r="AV100" s="394">
        <v>1753</v>
      </c>
      <c r="AW100" s="394">
        <v>1790</v>
      </c>
      <c r="AX100" s="394">
        <v>1800</v>
      </c>
      <c r="AY100" s="394">
        <v>1659</v>
      </c>
      <c r="AZ100" s="394">
        <v>1461</v>
      </c>
      <c r="BA100" s="394">
        <v>0</v>
      </c>
      <c r="BB100" s="394">
        <v>0</v>
      </c>
      <c r="BC100" s="394">
        <v>0</v>
      </c>
      <c r="BD100" s="394">
        <v>0</v>
      </c>
      <c r="BE100" s="394">
        <v>0</v>
      </c>
      <c r="BF100" s="394">
        <v>0</v>
      </c>
      <c r="BG100" s="394">
        <v>0</v>
      </c>
      <c r="BH100" s="394">
        <v>0</v>
      </c>
      <c r="BI100" s="394">
        <v>0</v>
      </c>
      <c r="BJ100" s="394">
        <v>0</v>
      </c>
      <c r="BK100" s="394">
        <v>0</v>
      </c>
      <c r="BL100" s="394">
        <v>0</v>
      </c>
      <c r="BM100" s="394">
        <v>0</v>
      </c>
      <c r="BN100" s="394">
        <v>0</v>
      </c>
      <c r="BO100" s="394">
        <v>0</v>
      </c>
      <c r="BP100" s="394">
        <v>0</v>
      </c>
      <c r="BQ100" s="394">
        <v>0</v>
      </c>
      <c r="BR100" s="394">
        <v>0</v>
      </c>
      <c r="BS100" s="394">
        <v>0</v>
      </c>
      <c r="BT100" s="394">
        <v>0</v>
      </c>
      <c r="BU100" s="394">
        <v>0</v>
      </c>
      <c r="BV100" s="394">
        <v>0</v>
      </c>
      <c r="BW100" s="394">
        <v>0</v>
      </c>
      <c r="BX100" s="395">
        <v>0</v>
      </c>
      <c r="BY100" s="395">
        <v>0</v>
      </c>
      <c r="BZ100" s="395">
        <v>0</v>
      </c>
      <c r="CA100" s="395">
        <v>0</v>
      </c>
      <c r="CB100" s="395">
        <v>0</v>
      </c>
      <c r="CC100" s="395">
        <v>0</v>
      </c>
      <c r="CD100" s="395">
        <v>0</v>
      </c>
      <c r="CE100" s="395">
        <v>0</v>
      </c>
      <c r="CF100" s="395">
        <v>0</v>
      </c>
      <c r="CG100" s="396">
        <v>0</v>
      </c>
    </row>
    <row r="101" spans="1:85" x14ac:dyDescent="0.35">
      <c r="A101" s="410"/>
      <c r="B101" s="200" t="s">
        <v>924</v>
      </c>
      <c r="D101" s="394">
        <v>0</v>
      </c>
      <c r="E101" s="394">
        <v>0</v>
      </c>
      <c r="F101" s="394">
        <v>0</v>
      </c>
      <c r="G101" s="394">
        <v>0</v>
      </c>
      <c r="H101" s="394">
        <v>0</v>
      </c>
      <c r="I101" s="394">
        <v>0</v>
      </c>
      <c r="J101" s="394">
        <v>0</v>
      </c>
      <c r="K101" s="394">
        <v>0</v>
      </c>
      <c r="L101" s="394">
        <v>0</v>
      </c>
      <c r="M101" s="394">
        <v>0</v>
      </c>
      <c r="N101" s="394">
        <v>0</v>
      </c>
      <c r="O101" s="394">
        <v>0</v>
      </c>
      <c r="P101" s="394">
        <v>0</v>
      </c>
      <c r="Q101" s="394">
        <v>0</v>
      </c>
      <c r="R101" s="394">
        <v>0</v>
      </c>
      <c r="S101" s="394">
        <v>0</v>
      </c>
      <c r="T101" s="394">
        <v>0</v>
      </c>
      <c r="U101" s="394">
        <v>0</v>
      </c>
      <c r="V101" s="394">
        <v>0</v>
      </c>
      <c r="W101" s="394">
        <v>0</v>
      </c>
      <c r="X101" s="394">
        <v>0</v>
      </c>
      <c r="Y101" s="394">
        <v>0</v>
      </c>
      <c r="Z101" s="394">
        <v>0</v>
      </c>
      <c r="AA101" s="394">
        <v>0</v>
      </c>
      <c r="AB101" s="394">
        <v>0</v>
      </c>
      <c r="AC101" s="394">
        <v>0</v>
      </c>
      <c r="AD101" s="394">
        <v>0</v>
      </c>
      <c r="AE101" s="394">
        <v>0</v>
      </c>
      <c r="AF101" s="394">
        <v>0</v>
      </c>
      <c r="AG101" s="394">
        <v>0</v>
      </c>
      <c r="AH101" s="394">
        <v>0</v>
      </c>
      <c r="AI101" s="394">
        <v>1723</v>
      </c>
      <c r="AJ101" s="394">
        <v>1694</v>
      </c>
      <c r="AK101" s="394">
        <v>1738</v>
      </c>
      <c r="AL101" s="394">
        <v>1781</v>
      </c>
      <c r="AM101" s="394">
        <v>1651</v>
      </c>
      <c r="AN101" s="394">
        <v>1683</v>
      </c>
      <c r="AO101" s="394">
        <v>1717</v>
      </c>
      <c r="AP101" s="394">
        <v>1722</v>
      </c>
      <c r="AQ101" s="558">
        <v>1727</v>
      </c>
      <c r="AR101" s="394">
        <v>1719</v>
      </c>
      <c r="AS101" s="394">
        <v>1607</v>
      </c>
      <c r="AT101" s="394">
        <v>1675</v>
      </c>
      <c r="AU101" s="394">
        <v>1575</v>
      </c>
      <c r="AV101" s="394">
        <v>1643</v>
      </c>
      <c r="AW101" s="394">
        <v>1736</v>
      </c>
      <c r="AX101" s="394">
        <v>1765</v>
      </c>
      <c r="AY101" s="394">
        <v>1781</v>
      </c>
      <c r="AZ101" s="394">
        <v>1764</v>
      </c>
      <c r="BA101" s="394">
        <v>1705</v>
      </c>
      <c r="BB101" s="394">
        <v>1643</v>
      </c>
      <c r="BC101" s="394">
        <v>1620</v>
      </c>
      <c r="BD101" s="394">
        <v>1671</v>
      </c>
      <c r="BE101" s="394">
        <v>1750</v>
      </c>
      <c r="BF101" s="394">
        <v>1776</v>
      </c>
      <c r="BG101" s="394">
        <v>911</v>
      </c>
      <c r="BH101" s="394">
        <v>12</v>
      </c>
      <c r="BI101" s="394">
        <v>11</v>
      </c>
      <c r="BJ101" s="394">
        <v>12</v>
      </c>
      <c r="BK101" s="394">
        <v>12</v>
      </c>
      <c r="BL101" s="394">
        <v>11</v>
      </c>
      <c r="BM101" s="394">
        <v>10</v>
      </c>
      <c r="BN101" s="394">
        <v>0</v>
      </c>
      <c r="BO101" s="394">
        <v>0</v>
      </c>
      <c r="BP101" s="394">
        <v>0</v>
      </c>
      <c r="BQ101" s="394">
        <v>0</v>
      </c>
      <c r="BR101" s="394">
        <v>0</v>
      </c>
      <c r="BS101" s="394">
        <v>0</v>
      </c>
      <c r="BT101" s="394">
        <v>0</v>
      </c>
      <c r="BU101" s="394">
        <v>0</v>
      </c>
      <c r="BV101" s="394">
        <v>0</v>
      </c>
      <c r="BW101" s="394">
        <v>0</v>
      </c>
      <c r="BX101" s="395">
        <v>0</v>
      </c>
      <c r="BY101" s="395">
        <v>0</v>
      </c>
      <c r="BZ101" s="395">
        <v>0</v>
      </c>
      <c r="CA101" s="395">
        <v>0</v>
      </c>
      <c r="CB101" s="395">
        <v>0</v>
      </c>
      <c r="CC101" s="395">
        <v>0</v>
      </c>
      <c r="CD101" s="395">
        <v>0</v>
      </c>
      <c r="CE101" s="395">
        <v>0</v>
      </c>
      <c r="CF101" s="395">
        <v>0</v>
      </c>
      <c r="CG101" s="396">
        <v>0</v>
      </c>
    </row>
    <row r="102" spans="1:85" x14ac:dyDescent="0.35">
      <c r="A102" s="36"/>
      <c r="B102" s="200" t="s">
        <v>820</v>
      </c>
      <c r="D102" s="394">
        <v>0</v>
      </c>
      <c r="E102" s="394">
        <v>0</v>
      </c>
      <c r="F102" s="394">
        <v>0</v>
      </c>
      <c r="G102" s="394">
        <v>0</v>
      </c>
      <c r="H102" s="394">
        <v>0</v>
      </c>
      <c r="I102" s="394">
        <v>0</v>
      </c>
      <c r="J102" s="394">
        <v>0</v>
      </c>
      <c r="K102" s="394">
        <v>0</v>
      </c>
      <c r="L102" s="394">
        <v>0</v>
      </c>
      <c r="M102" s="394">
        <v>0</v>
      </c>
      <c r="N102" s="394">
        <v>0</v>
      </c>
      <c r="O102" s="394">
        <v>0</v>
      </c>
      <c r="P102" s="394">
        <v>0</v>
      </c>
      <c r="Q102" s="394">
        <v>0</v>
      </c>
      <c r="R102" s="394">
        <v>0</v>
      </c>
      <c r="S102" s="394">
        <v>0</v>
      </c>
      <c r="T102" s="394">
        <v>0</v>
      </c>
      <c r="U102" s="394">
        <v>0</v>
      </c>
      <c r="V102" s="394">
        <v>0</v>
      </c>
      <c r="W102" s="394">
        <v>0</v>
      </c>
      <c r="X102" s="394">
        <v>0</v>
      </c>
      <c r="Y102" s="394">
        <v>0</v>
      </c>
      <c r="Z102" s="394">
        <v>0</v>
      </c>
      <c r="AA102" s="394">
        <v>0</v>
      </c>
      <c r="AB102" s="394">
        <v>0</v>
      </c>
      <c r="AC102" s="394">
        <v>0</v>
      </c>
      <c r="AD102" s="394">
        <v>0</v>
      </c>
      <c r="AE102" s="394">
        <v>0</v>
      </c>
      <c r="AF102" s="394">
        <v>0</v>
      </c>
      <c r="AG102" s="394">
        <v>0</v>
      </c>
      <c r="AH102" s="394">
        <v>0</v>
      </c>
      <c r="AI102" s="394">
        <v>207</v>
      </c>
      <c r="AJ102" s="394">
        <v>205</v>
      </c>
      <c r="AK102" s="394">
        <v>221</v>
      </c>
      <c r="AL102" s="394">
        <v>240</v>
      </c>
      <c r="AM102" s="394">
        <v>241</v>
      </c>
      <c r="AN102" s="394">
        <v>273</v>
      </c>
      <c r="AO102" s="394">
        <v>301</v>
      </c>
      <c r="AP102" s="394">
        <v>327</v>
      </c>
      <c r="AQ102" s="558">
        <v>352</v>
      </c>
      <c r="AR102" s="394">
        <v>247</v>
      </c>
      <c r="AS102" s="394">
        <v>290</v>
      </c>
      <c r="AT102" s="394">
        <v>330</v>
      </c>
      <c r="AU102" s="394">
        <v>375</v>
      </c>
      <c r="AV102" s="394">
        <v>425</v>
      </c>
      <c r="AW102" s="394">
        <v>527</v>
      </c>
      <c r="AX102" s="394">
        <v>618</v>
      </c>
      <c r="AY102" s="394">
        <v>739</v>
      </c>
      <c r="AZ102" s="394">
        <v>786</v>
      </c>
      <c r="BA102" s="394">
        <v>849</v>
      </c>
      <c r="BB102" s="394">
        <v>898</v>
      </c>
      <c r="BC102" s="394">
        <v>932</v>
      </c>
      <c r="BD102" s="394">
        <v>994</v>
      </c>
      <c r="BE102" s="394">
        <v>1048</v>
      </c>
      <c r="BF102" s="394">
        <v>1091</v>
      </c>
      <c r="BG102" s="394">
        <v>1121</v>
      </c>
      <c r="BH102" s="394">
        <v>1137</v>
      </c>
      <c r="BI102" s="394">
        <v>1139</v>
      </c>
      <c r="BJ102" s="394">
        <v>1142</v>
      </c>
      <c r="BK102" s="394">
        <v>1133</v>
      </c>
      <c r="BL102" s="394">
        <v>1128</v>
      </c>
      <c r="BM102" s="394">
        <v>1099</v>
      </c>
      <c r="BN102" s="394">
        <v>0</v>
      </c>
      <c r="BO102" s="394">
        <v>0</v>
      </c>
      <c r="BP102" s="394">
        <v>0</v>
      </c>
      <c r="BQ102" s="394">
        <v>0</v>
      </c>
      <c r="BR102" s="394">
        <v>0</v>
      </c>
      <c r="BS102" s="394">
        <v>0</v>
      </c>
      <c r="BT102" s="394">
        <v>0</v>
      </c>
      <c r="BU102" s="394">
        <v>0</v>
      </c>
      <c r="BV102" s="394">
        <v>0</v>
      </c>
      <c r="BW102" s="394">
        <v>0</v>
      </c>
      <c r="BX102" s="395">
        <v>0</v>
      </c>
      <c r="BY102" s="395">
        <v>0</v>
      </c>
      <c r="BZ102" s="395">
        <v>0</v>
      </c>
      <c r="CA102" s="395">
        <v>0</v>
      </c>
      <c r="CB102" s="395">
        <v>0</v>
      </c>
      <c r="CC102" s="395">
        <v>0</v>
      </c>
      <c r="CD102" s="395">
        <v>0</v>
      </c>
      <c r="CE102" s="395">
        <v>0</v>
      </c>
      <c r="CF102" s="395">
        <v>0</v>
      </c>
      <c r="CG102" s="396">
        <v>0</v>
      </c>
    </row>
    <row r="103" spans="1:85" x14ac:dyDescent="0.35">
      <c r="A103" s="36"/>
      <c r="B103" s="200" t="s">
        <v>925</v>
      </c>
      <c r="D103" s="394">
        <v>0</v>
      </c>
      <c r="E103" s="394">
        <v>0</v>
      </c>
      <c r="F103" s="394">
        <v>0</v>
      </c>
      <c r="G103" s="394">
        <v>0</v>
      </c>
      <c r="H103" s="394">
        <v>0</v>
      </c>
      <c r="I103" s="394">
        <v>0</v>
      </c>
      <c r="J103" s="394">
        <v>0</v>
      </c>
      <c r="K103" s="394">
        <v>0</v>
      </c>
      <c r="L103" s="394">
        <v>0</v>
      </c>
      <c r="M103" s="394">
        <v>0</v>
      </c>
      <c r="N103" s="394">
        <v>0</v>
      </c>
      <c r="O103" s="394">
        <v>0</v>
      </c>
      <c r="P103" s="394">
        <v>0</v>
      </c>
      <c r="Q103" s="394">
        <v>0</v>
      </c>
      <c r="R103" s="394">
        <v>0</v>
      </c>
      <c r="S103" s="394">
        <v>0</v>
      </c>
      <c r="T103" s="394">
        <v>0</v>
      </c>
      <c r="U103" s="394">
        <v>0</v>
      </c>
      <c r="V103" s="394">
        <v>0</v>
      </c>
      <c r="W103" s="394">
        <v>0</v>
      </c>
      <c r="X103" s="394">
        <v>0</v>
      </c>
      <c r="Y103" s="394">
        <v>0</v>
      </c>
      <c r="Z103" s="394">
        <v>0</v>
      </c>
      <c r="AA103" s="394">
        <v>0</v>
      </c>
      <c r="AB103" s="394">
        <v>0</v>
      </c>
      <c r="AC103" s="394">
        <v>0</v>
      </c>
      <c r="AD103" s="394">
        <v>0</v>
      </c>
      <c r="AE103" s="394">
        <v>0</v>
      </c>
      <c r="AF103" s="394">
        <v>0</v>
      </c>
      <c r="AG103" s="394">
        <v>0</v>
      </c>
      <c r="AH103" s="394">
        <v>0</v>
      </c>
      <c r="AI103" s="394">
        <v>306</v>
      </c>
      <c r="AJ103" s="394">
        <v>316</v>
      </c>
      <c r="AK103" s="394">
        <v>369</v>
      </c>
      <c r="AL103" s="394">
        <v>415</v>
      </c>
      <c r="AM103" s="394">
        <v>449</v>
      </c>
      <c r="AN103" s="394">
        <v>492</v>
      </c>
      <c r="AO103" s="394">
        <v>575</v>
      </c>
      <c r="AP103" s="394">
        <v>602</v>
      </c>
      <c r="AQ103" s="558">
        <v>629</v>
      </c>
      <c r="AR103" s="394">
        <v>694</v>
      </c>
      <c r="AS103" s="394">
        <v>756</v>
      </c>
      <c r="AT103" s="394">
        <v>793</v>
      </c>
      <c r="AU103" s="394">
        <v>871</v>
      </c>
      <c r="AV103" s="394">
        <v>957</v>
      </c>
      <c r="AW103" s="394">
        <v>1013</v>
      </c>
      <c r="AX103" s="394">
        <v>1039</v>
      </c>
      <c r="AY103" s="394">
        <v>1056</v>
      </c>
      <c r="AZ103" s="394">
        <v>1059</v>
      </c>
      <c r="BA103" s="394">
        <v>995</v>
      </c>
      <c r="BB103" s="394">
        <v>949</v>
      </c>
      <c r="BC103" s="394">
        <v>931</v>
      </c>
      <c r="BD103" s="394">
        <v>913</v>
      </c>
      <c r="BE103" s="394">
        <v>886</v>
      </c>
      <c r="BF103" s="394">
        <v>857</v>
      </c>
      <c r="BG103" s="394">
        <v>841</v>
      </c>
      <c r="BH103" s="394">
        <v>805</v>
      </c>
      <c r="BI103" s="394">
        <v>780</v>
      </c>
      <c r="BJ103" s="394">
        <v>771</v>
      </c>
      <c r="BK103" s="394">
        <v>750</v>
      </c>
      <c r="BL103" s="394">
        <v>735</v>
      </c>
      <c r="BM103" s="394">
        <v>693</v>
      </c>
      <c r="BN103" s="394">
        <v>0</v>
      </c>
      <c r="BO103" s="394">
        <v>0</v>
      </c>
      <c r="BP103" s="394">
        <v>0</v>
      </c>
      <c r="BQ103" s="394">
        <v>0</v>
      </c>
      <c r="BR103" s="394">
        <v>0</v>
      </c>
      <c r="BS103" s="394">
        <v>0</v>
      </c>
      <c r="BT103" s="394">
        <v>0</v>
      </c>
      <c r="BU103" s="394">
        <v>0</v>
      </c>
      <c r="BV103" s="394">
        <v>0</v>
      </c>
      <c r="BW103" s="394">
        <v>0</v>
      </c>
      <c r="BX103" s="395">
        <v>0</v>
      </c>
      <c r="BY103" s="395">
        <v>0</v>
      </c>
      <c r="BZ103" s="395">
        <v>0</v>
      </c>
      <c r="CA103" s="395">
        <v>0</v>
      </c>
      <c r="CB103" s="395">
        <v>0</v>
      </c>
      <c r="CC103" s="395">
        <v>0</v>
      </c>
      <c r="CD103" s="395">
        <v>0</v>
      </c>
      <c r="CE103" s="395">
        <v>0</v>
      </c>
      <c r="CF103" s="395">
        <v>0</v>
      </c>
      <c r="CG103" s="396">
        <v>0</v>
      </c>
    </row>
    <row r="104" spans="1:85" x14ac:dyDescent="0.35">
      <c r="A104" s="36"/>
      <c r="B104" s="200" t="s">
        <v>935</v>
      </c>
      <c r="D104" s="394">
        <v>0</v>
      </c>
      <c r="E104" s="394">
        <v>0</v>
      </c>
      <c r="F104" s="394">
        <v>0</v>
      </c>
      <c r="G104" s="394">
        <v>0</v>
      </c>
      <c r="H104" s="394">
        <v>0</v>
      </c>
      <c r="I104" s="394">
        <v>0</v>
      </c>
      <c r="J104" s="394">
        <v>0</v>
      </c>
      <c r="K104" s="394">
        <v>0</v>
      </c>
      <c r="L104" s="394">
        <v>0</v>
      </c>
      <c r="M104" s="394">
        <v>0</v>
      </c>
      <c r="N104" s="394">
        <v>0</v>
      </c>
      <c r="O104" s="394">
        <v>0</v>
      </c>
      <c r="P104" s="394">
        <v>0</v>
      </c>
      <c r="Q104" s="394">
        <v>0</v>
      </c>
      <c r="R104" s="394">
        <v>0</v>
      </c>
      <c r="S104" s="394">
        <v>0</v>
      </c>
      <c r="T104" s="394">
        <v>0</v>
      </c>
      <c r="U104" s="394">
        <v>0</v>
      </c>
      <c r="V104" s="394">
        <v>0</v>
      </c>
      <c r="W104" s="394">
        <v>0</v>
      </c>
      <c r="X104" s="394">
        <v>0</v>
      </c>
      <c r="Y104" s="394">
        <v>0</v>
      </c>
      <c r="Z104" s="394">
        <v>0</v>
      </c>
      <c r="AA104" s="394">
        <v>0</v>
      </c>
      <c r="AB104" s="394">
        <v>0</v>
      </c>
      <c r="AC104" s="394">
        <v>0</v>
      </c>
      <c r="AD104" s="394">
        <v>0</v>
      </c>
      <c r="AE104" s="394">
        <v>0</v>
      </c>
      <c r="AF104" s="394">
        <v>0</v>
      </c>
      <c r="AG104" s="394">
        <v>0</v>
      </c>
      <c r="AH104" s="394">
        <v>0</v>
      </c>
      <c r="AI104" s="394">
        <v>51</v>
      </c>
      <c r="AJ104" s="394">
        <v>49</v>
      </c>
      <c r="AK104" s="394">
        <v>77</v>
      </c>
      <c r="AL104" s="394">
        <v>110</v>
      </c>
      <c r="AM104" s="394">
        <v>182</v>
      </c>
      <c r="AN104" s="394">
        <v>208</v>
      </c>
      <c r="AO104" s="394">
        <v>224</v>
      </c>
      <c r="AP104" s="394">
        <v>228</v>
      </c>
      <c r="AQ104" s="558">
        <v>231</v>
      </c>
      <c r="AR104" s="394">
        <v>180</v>
      </c>
      <c r="AS104" s="394">
        <v>293</v>
      </c>
      <c r="AT104" s="394">
        <v>319</v>
      </c>
      <c r="AU104" s="394">
        <v>331</v>
      </c>
      <c r="AV104" s="394">
        <v>401</v>
      </c>
      <c r="AW104" s="394">
        <v>446</v>
      </c>
      <c r="AX104" s="394">
        <v>425</v>
      </c>
      <c r="AY104" s="394">
        <v>422</v>
      </c>
      <c r="AZ104" s="394">
        <v>444</v>
      </c>
      <c r="BA104" s="394">
        <v>394</v>
      </c>
      <c r="BB104" s="394">
        <v>345</v>
      </c>
      <c r="BC104" s="394">
        <v>339</v>
      </c>
      <c r="BD104" s="394">
        <v>323</v>
      </c>
      <c r="BE104" s="394">
        <v>301</v>
      </c>
      <c r="BF104" s="394">
        <v>265</v>
      </c>
      <c r="BG104" s="394">
        <v>256</v>
      </c>
      <c r="BH104" s="394">
        <v>233</v>
      </c>
      <c r="BI104" s="394">
        <v>212</v>
      </c>
      <c r="BJ104" s="394">
        <v>211</v>
      </c>
      <c r="BK104" s="394">
        <v>222</v>
      </c>
      <c r="BL104" s="394">
        <v>214</v>
      </c>
      <c r="BM104" s="394">
        <v>133</v>
      </c>
      <c r="BN104" s="394">
        <v>0</v>
      </c>
      <c r="BO104" s="394">
        <v>0</v>
      </c>
      <c r="BP104" s="394">
        <v>0</v>
      </c>
      <c r="BQ104" s="394">
        <v>0</v>
      </c>
      <c r="BR104" s="394">
        <v>0</v>
      </c>
      <c r="BS104" s="394">
        <v>0</v>
      </c>
      <c r="BT104" s="394">
        <v>0</v>
      </c>
      <c r="BU104" s="394">
        <v>0</v>
      </c>
      <c r="BV104" s="394">
        <v>0</v>
      </c>
      <c r="BW104" s="394">
        <v>0</v>
      </c>
      <c r="BX104" s="395">
        <v>0</v>
      </c>
      <c r="BY104" s="395">
        <v>0</v>
      </c>
      <c r="BZ104" s="395">
        <v>0</v>
      </c>
      <c r="CA104" s="395">
        <v>0</v>
      </c>
      <c r="CB104" s="395">
        <v>0</v>
      </c>
      <c r="CC104" s="395">
        <v>0</v>
      </c>
      <c r="CD104" s="395">
        <v>0</v>
      </c>
      <c r="CE104" s="395">
        <v>0</v>
      </c>
      <c r="CF104" s="395">
        <v>0</v>
      </c>
      <c r="CG104" s="396">
        <v>0</v>
      </c>
    </row>
    <row r="105" spans="1:85" ht="16" thickBot="1" x14ac:dyDescent="0.4">
      <c r="A105" s="112"/>
      <c r="B105" s="565"/>
      <c r="C105" s="413"/>
      <c r="D105" s="427"/>
      <c r="E105" s="427"/>
      <c r="F105" s="427"/>
      <c r="G105" s="427"/>
      <c r="H105" s="427"/>
      <c r="I105" s="427"/>
      <c r="J105" s="427"/>
      <c r="K105" s="427"/>
      <c r="L105" s="427"/>
      <c r="M105" s="427"/>
      <c r="N105" s="427"/>
      <c r="O105" s="427"/>
      <c r="P105" s="427"/>
      <c r="Q105" s="427"/>
      <c r="R105" s="427"/>
      <c r="S105" s="427"/>
      <c r="T105" s="427"/>
      <c r="U105" s="427"/>
      <c r="V105" s="427"/>
      <c r="W105" s="427"/>
      <c r="X105" s="427"/>
      <c r="Y105" s="427"/>
      <c r="Z105" s="427"/>
      <c r="AA105" s="427"/>
      <c r="AB105" s="427"/>
      <c r="AC105" s="427"/>
      <c r="AD105" s="427"/>
      <c r="AE105" s="427"/>
      <c r="AF105" s="427"/>
      <c r="AG105" s="427"/>
      <c r="AH105" s="427"/>
      <c r="AI105" s="427"/>
      <c r="AJ105" s="427"/>
      <c r="AK105" s="427"/>
      <c r="AL105" s="427"/>
      <c r="AM105" s="427"/>
      <c r="AN105" s="427"/>
      <c r="AO105" s="427"/>
      <c r="AP105" s="427"/>
      <c r="AQ105" s="427"/>
      <c r="AR105" s="427"/>
      <c r="AS105" s="427"/>
      <c r="AT105" s="427"/>
      <c r="AU105" s="427"/>
      <c r="AV105" s="427"/>
      <c r="AW105" s="427"/>
      <c r="AX105" s="427"/>
      <c r="AY105" s="427"/>
      <c r="AZ105" s="427"/>
      <c r="BA105" s="427"/>
      <c r="BB105" s="427"/>
      <c r="BC105" s="427"/>
      <c r="BD105" s="427"/>
      <c r="BE105" s="427"/>
      <c r="BF105" s="427"/>
      <c r="BG105" s="427"/>
      <c r="BH105" s="427"/>
      <c r="BI105" s="427"/>
      <c r="BJ105" s="427"/>
      <c r="BK105" s="427"/>
      <c r="BL105" s="427"/>
      <c r="BM105" s="427"/>
      <c r="BN105" s="427"/>
      <c r="BO105" s="427"/>
      <c r="BP105" s="427"/>
      <c r="BQ105" s="427"/>
      <c r="BR105" s="427"/>
      <c r="BS105" s="427"/>
      <c r="BT105" s="427"/>
      <c r="BU105" s="427"/>
      <c r="BV105" s="427"/>
      <c r="BW105" s="427"/>
      <c r="BX105" s="427"/>
      <c r="BY105" s="427"/>
      <c r="BZ105" s="427"/>
      <c r="CA105" s="427"/>
      <c r="CB105" s="427"/>
      <c r="CC105" s="427"/>
      <c r="CD105" s="427"/>
      <c r="CE105" s="427"/>
      <c r="CF105" s="427"/>
      <c r="CG105" s="428"/>
    </row>
  </sheetData>
  <hyperlinks>
    <hyperlink ref="B1" location="Notes!A1" display="Information relating to this table can be found in the 'Notes' tab" xr:uid="{0EC3673B-11F0-4DD9-812E-2EF59ECF32A7}"/>
    <hyperlink ref="A1" location="Contents!A1" display="Contents page" xr:uid="{9C0B708E-E1B3-4727-81D7-DB24FD53779B}"/>
  </hyperlinks>
  <pageMargins left="0.75" right="0.75" top="1" bottom="1" header="0.5" footer="0.5"/>
  <pageSetup paperSize="9"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0511C-00C2-46DE-9446-C50E07AD34AF}">
  <dimension ref="A1:CG15"/>
  <sheetViews>
    <sheetView zoomScale="85" zoomScaleNormal="85" workbookViewId="0">
      <pane xSplit="3" topLeftCell="BT1" activePane="topRight" state="frozen"/>
      <selection pane="topRight" activeCell="B1" sqref="B1"/>
    </sheetView>
  </sheetViews>
  <sheetFormatPr defaultColWidth="9" defaultRowHeight="15.5" x14ac:dyDescent="0.35"/>
  <cols>
    <col min="1" max="1" width="23" style="350" bestFit="1" customWidth="1"/>
    <col min="2" max="2" width="75.54296875" style="350" customWidth="1"/>
    <col min="3" max="3" width="25.54296875" style="350" customWidth="1"/>
    <col min="4" max="75" width="12.54296875" style="389" customWidth="1"/>
    <col min="76" max="84" width="12.54296875" style="353" customWidth="1"/>
    <col min="85" max="85" width="11" style="353" bestFit="1" customWidth="1"/>
    <col min="86" max="16384" width="9" style="353"/>
  </cols>
  <sheetData>
    <row r="1" spans="1:85" s="351" customFormat="1" ht="25.5" customHeight="1" thickBot="1" x14ac:dyDescent="0.3">
      <c r="A1" s="26" t="s">
        <v>47</v>
      </c>
      <c r="B1" s="116" t="s">
        <v>224</v>
      </c>
      <c r="C1" s="117"/>
      <c r="D1" s="348"/>
      <c r="E1" s="348"/>
      <c r="F1" s="348"/>
      <c r="G1" s="348"/>
      <c r="H1" s="348"/>
      <c r="I1" s="348"/>
      <c r="J1" s="348"/>
      <c r="K1" s="348"/>
      <c r="L1" s="348"/>
      <c r="M1" s="348"/>
      <c r="N1" s="348"/>
      <c r="O1" s="348"/>
      <c r="P1" s="348"/>
      <c r="Q1" s="348"/>
      <c r="R1" s="348"/>
      <c r="S1" s="348"/>
      <c r="T1" s="348"/>
      <c r="U1" s="348"/>
      <c r="V1" s="348"/>
      <c r="W1" s="348"/>
      <c r="X1" s="348"/>
      <c r="Y1" s="348"/>
      <c r="Z1" s="348"/>
      <c r="AA1" s="348"/>
      <c r="AB1" s="348"/>
      <c r="AC1" s="348"/>
      <c r="AD1" s="348"/>
      <c r="AE1" s="348"/>
      <c r="AF1" s="348"/>
      <c r="AG1" s="348"/>
      <c r="AH1" s="348"/>
      <c r="AI1" s="348"/>
      <c r="AJ1" s="348"/>
      <c r="AK1" s="348"/>
      <c r="AL1" s="348"/>
      <c r="AM1" s="348"/>
      <c r="AN1" s="348"/>
      <c r="AO1" s="348"/>
      <c r="AP1" s="348"/>
      <c r="AQ1" s="348"/>
      <c r="AR1" s="348"/>
      <c r="AS1" s="348"/>
      <c r="AT1" s="348"/>
      <c r="AU1" s="348"/>
      <c r="AV1" s="348"/>
      <c r="AW1" s="348"/>
      <c r="AX1" s="348"/>
      <c r="AY1" s="348"/>
      <c r="AZ1" s="348"/>
      <c r="BA1" s="348"/>
      <c r="BB1" s="348"/>
      <c r="BC1" s="348"/>
      <c r="BD1" s="348"/>
      <c r="BE1" s="348"/>
      <c r="BF1" s="348"/>
      <c r="BG1" s="348"/>
      <c r="BH1" s="348"/>
      <c r="BI1" s="348"/>
      <c r="BJ1" s="348"/>
      <c r="BK1" s="348"/>
      <c r="BL1" s="348"/>
      <c r="BM1" s="348"/>
      <c r="BN1" s="348"/>
      <c r="BO1" s="348"/>
      <c r="BP1" s="348"/>
      <c r="BQ1" s="348"/>
      <c r="BR1" s="348"/>
      <c r="BS1" s="348"/>
      <c r="BT1" s="348"/>
      <c r="BU1" s="348"/>
      <c r="BV1" s="416"/>
      <c r="BW1" s="416"/>
      <c r="BX1" s="416"/>
    </row>
    <row r="2" spans="1:85" ht="15.75" customHeight="1" x14ac:dyDescent="0.35">
      <c r="A2" s="30" t="s">
        <v>225</v>
      </c>
      <c r="B2" s="31" t="s">
        <v>936</v>
      </c>
      <c r="C2" s="352"/>
      <c r="D2" s="34" t="s">
        <v>296</v>
      </c>
      <c r="E2" s="34" t="s">
        <v>297</v>
      </c>
      <c r="F2" s="34" t="s">
        <v>298</v>
      </c>
      <c r="G2" s="34" t="s">
        <v>299</v>
      </c>
      <c r="H2" s="34" t="s">
        <v>300</v>
      </c>
      <c r="I2" s="34" t="s">
        <v>301</v>
      </c>
      <c r="J2" s="34" t="s">
        <v>302</v>
      </c>
      <c r="K2" s="34" t="s">
        <v>303</v>
      </c>
      <c r="L2" s="34" t="s">
        <v>304</v>
      </c>
      <c r="M2" s="34" t="s">
        <v>305</v>
      </c>
      <c r="N2" s="34" t="s">
        <v>306</v>
      </c>
      <c r="O2" s="34" t="s">
        <v>307</v>
      </c>
      <c r="P2" s="34" t="s">
        <v>308</v>
      </c>
      <c r="Q2" s="34" t="s">
        <v>309</v>
      </c>
      <c r="R2" s="34" t="s">
        <v>310</v>
      </c>
      <c r="S2" s="34" t="s">
        <v>311</v>
      </c>
      <c r="T2" s="34" t="s">
        <v>312</v>
      </c>
      <c r="U2" s="34" t="s">
        <v>313</v>
      </c>
      <c r="V2" s="34" t="s">
        <v>314</v>
      </c>
      <c r="W2" s="34" t="s">
        <v>315</v>
      </c>
      <c r="X2" s="34" t="s">
        <v>316</v>
      </c>
      <c r="Y2" s="34" t="s">
        <v>317</v>
      </c>
      <c r="Z2" s="34" t="s">
        <v>318</v>
      </c>
      <c r="AA2" s="34" t="s">
        <v>319</v>
      </c>
      <c r="AB2" s="34" t="s">
        <v>320</v>
      </c>
      <c r="AC2" s="34" t="s">
        <v>321</v>
      </c>
      <c r="AD2" s="34" t="s">
        <v>322</v>
      </c>
      <c r="AE2" s="34" t="s">
        <v>323</v>
      </c>
      <c r="AF2" s="34" t="s">
        <v>324</v>
      </c>
      <c r="AG2" s="34" t="s">
        <v>325</v>
      </c>
      <c r="AH2" s="34" t="s">
        <v>326</v>
      </c>
      <c r="AI2" s="34" t="s">
        <v>327</v>
      </c>
      <c r="AJ2" s="34" t="s">
        <v>328</v>
      </c>
      <c r="AK2" s="34" t="s">
        <v>329</v>
      </c>
      <c r="AL2" s="34" t="s">
        <v>330</v>
      </c>
      <c r="AM2" s="34" t="s">
        <v>331</v>
      </c>
      <c r="AN2" s="34" t="s">
        <v>332</v>
      </c>
      <c r="AO2" s="34" t="s">
        <v>333</v>
      </c>
      <c r="AP2" s="34" t="s">
        <v>334</v>
      </c>
      <c r="AQ2" s="34" t="s">
        <v>335</v>
      </c>
      <c r="AR2" s="34" t="s">
        <v>336</v>
      </c>
      <c r="AS2" s="34" t="s">
        <v>337</v>
      </c>
      <c r="AT2" s="34" t="s">
        <v>338</v>
      </c>
      <c r="AU2" s="34" t="s">
        <v>339</v>
      </c>
      <c r="AV2" s="34" t="s">
        <v>340</v>
      </c>
      <c r="AW2" s="34" t="s">
        <v>341</v>
      </c>
      <c r="AX2" s="34" t="s">
        <v>342</v>
      </c>
      <c r="AY2" s="34" t="s">
        <v>227</v>
      </c>
      <c r="AZ2" s="34" t="s">
        <v>228</v>
      </c>
      <c r="BA2" s="34" t="s">
        <v>229</v>
      </c>
      <c r="BB2" s="34" t="s">
        <v>230</v>
      </c>
      <c r="BC2" s="34" t="s">
        <v>231</v>
      </c>
      <c r="BD2" s="34" t="s">
        <v>232</v>
      </c>
      <c r="BE2" s="34" t="s">
        <v>233</v>
      </c>
      <c r="BF2" s="34" t="s">
        <v>234</v>
      </c>
      <c r="BG2" s="34" t="s">
        <v>235</v>
      </c>
      <c r="BH2" s="34" t="s">
        <v>236</v>
      </c>
      <c r="BI2" s="34" t="s">
        <v>237</v>
      </c>
      <c r="BJ2" s="34" t="s">
        <v>238</v>
      </c>
      <c r="BK2" s="34" t="s">
        <v>239</v>
      </c>
      <c r="BL2" s="34" t="s">
        <v>240</v>
      </c>
      <c r="BM2" s="34" t="s">
        <v>241</v>
      </c>
      <c r="BN2" s="34" t="s">
        <v>242</v>
      </c>
      <c r="BO2" s="34" t="s">
        <v>243</v>
      </c>
      <c r="BP2" s="34" t="s">
        <v>244</v>
      </c>
      <c r="BQ2" s="34" t="s">
        <v>245</v>
      </c>
      <c r="BR2" s="34" t="s">
        <v>246</v>
      </c>
      <c r="BS2" s="34" t="s">
        <v>247</v>
      </c>
      <c r="BT2" s="34" t="s">
        <v>248</v>
      </c>
      <c r="BU2" s="34" t="s">
        <v>249</v>
      </c>
      <c r="BV2" s="34" t="s">
        <v>250</v>
      </c>
      <c r="BW2" s="34" t="s">
        <v>251</v>
      </c>
      <c r="BX2" s="34" t="s">
        <v>252</v>
      </c>
      <c r="BY2" s="34" t="s">
        <v>253</v>
      </c>
      <c r="BZ2" s="34" t="s">
        <v>254</v>
      </c>
      <c r="CA2" s="34" t="s">
        <v>255</v>
      </c>
      <c r="CB2" s="34" t="s">
        <v>256</v>
      </c>
      <c r="CC2" s="34" t="s">
        <v>257</v>
      </c>
      <c r="CD2" s="34" t="s">
        <v>258</v>
      </c>
      <c r="CE2" s="34" t="s">
        <v>259</v>
      </c>
      <c r="CF2" s="34" t="s">
        <v>260</v>
      </c>
      <c r="CG2" s="35" t="s">
        <v>261</v>
      </c>
    </row>
    <row r="3" spans="1:85" x14ac:dyDescent="0.35">
      <c r="A3" s="119">
        <v>2025</v>
      </c>
      <c r="B3" s="354" t="s">
        <v>373</v>
      </c>
      <c r="C3" s="355"/>
      <c r="D3" s="279" t="s">
        <v>263</v>
      </c>
      <c r="E3" s="279" t="s">
        <v>263</v>
      </c>
      <c r="F3" s="279" t="s">
        <v>263</v>
      </c>
      <c r="G3" s="279" t="s">
        <v>263</v>
      </c>
      <c r="H3" s="279" t="s">
        <v>263</v>
      </c>
      <c r="I3" s="279" t="s">
        <v>263</v>
      </c>
      <c r="J3" s="279" t="s">
        <v>263</v>
      </c>
      <c r="K3" s="279" t="s">
        <v>263</v>
      </c>
      <c r="L3" s="279" t="s">
        <v>263</v>
      </c>
      <c r="M3" s="279" t="s">
        <v>263</v>
      </c>
      <c r="N3" s="279" t="s">
        <v>263</v>
      </c>
      <c r="O3" s="279" t="s">
        <v>263</v>
      </c>
      <c r="P3" s="279" t="s">
        <v>263</v>
      </c>
      <c r="Q3" s="279" t="s">
        <v>263</v>
      </c>
      <c r="R3" s="279" t="s">
        <v>263</v>
      </c>
      <c r="S3" s="279" t="s">
        <v>263</v>
      </c>
      <c r="T3" s="279" t="s">
        <v>263</v>
      </c>
      <c r="U3" s="279" t="s">
        <v>263</v>
      </c>
      <c r="V3" s="279" t="s">
        <v>263</v>
      </c>
      <c r="W3" s="279" t="s">
        <v>263</v>
      </c>
      <c r="X3" s="279" t="s">
        <v>263</v>
      </c>
      <c r="Y3" s="279" t="s">
        <v>263</v>
      </c>
      <c r="Z3" s="279" t="s">
        <v>263</v>
      </c>
      <c r="AA3" s="279" t="s">
        <v>263</v>
      </c>
      <c r="AB3" s="279" t="s">
        <v>263</v>
      </c>
      <c r="AC3" s="279" t="s">
        <v>263</v>
      </c>
      <c r="AD3" s="279" t="s">
        <v>263</v>
      </c>
      <c r="AE3" s="279" t="s">
        <v>263</v>
      </c>
      <c r="AF3" s="279" t="s">
        <v>263</v>
      </c>
      <c r="AG3" s="279" t="s">
        <v>263</v>
      </c>
      <c r="AH3" s="279" t="s">
        <v>263</v>
      </c>
      <c r="AI3" s="279" t="s">
        <v>263</v>
      </c>
      <c r="AJ3" s="279" t="s">
        <v>263</v>
      </c>
      <c r="AK3" s="279" t="s">
        <v>263</v>
      </c>
      <c r="AL3" s="279" t="s">
        <v>263</v>
      </c>
      <c r="AM3" s="279" t="s">
        <v>263</v>
      </c>
      <c r="AN3" s="279" t="s">
        <v>263</v>
      </c>
      <c r="AO3" s="279" t="s">
        <v>263</v>
      </c>
      <c r="AP3" s="279" t="s">
        <v>263</v>
      </c>
      <c r="AQ3" s="279" t="s">
        <v>263</v>
      </c>
      <c r="AR3" s="279" t="s">
        <v>263</v>
      </c>
      <c r="AS3" s="279" t="s">
        <v>263</v>
      </c>
      <c r="AT3" s="279" t="s">
        <v>263</v>
      </c>
      <c r="AU3" s="279" t="s">
        <v>263</v>
      </c>
      <c r="AV3" s="279" t="s">
        <v>263</v>
      </c>
      <c r="AW3" s="279" t="s">
        <v>263</v>
      </c>
      <c r="AX3" s="279" t="s">
        <v>263</v>
      </c>
      <c r="AY3" s="279" t="s">
        <v>263</v>
      </c>
      <c r="AZ3" s="279" t="s">
        <v>263</v>
      </c>
      <c r="BA3" s="279" t="s">
        <v>263</v>
      </c>
      <c r="BB3" s="279" t="s">
        <v>263</v>
      </c>
      <c r="BC3" s="279" t="s">
        <v>263</v>
      </c>
      <c r="BD3" s="279" t="s">
        <v>263</v>
      </c>
      <c r="BE3" s="279" t="s">
        <v>263</v>
      </c>
      <c r="BF3" s="279" t="s">
        <v>263</v>
      </c>
      <c r="BG3" s="279" t="s">
        <v>263</v>
      </c>
      <c r="BH3" s="279" t="s">
        <v>263</v>
      </c>
      <c r="BI3" s="279" t="s">
        <v>263</v>
      </c>
      <c r="BJ3" s="279" t="s">
        <v>263</v>
      </c>
      <c r="BK3" s="279" t="s">
        <v>263</v>
      </c>
      <c r="BL3" s="279" t="s">
        <v>263</v>
      </c>
      <c r="BM3" s="279" t="s">
        <v>263</v>
      </c>
      <c r="BN3" s="279" t="s">
        <v>263</v>
      </c>
      <c r="BO3" s="279" t="s">
        <v>263</v>
      </c>
      <c r="BP3" s="279" t="s">
        <v>263</v>
      </c>
      <c r="BQ3" s="279" t="s">
        <v>263</v>
      </c>
      <c r="BR3" s="279" t="s">
        <v>263</v>
      </c>
      <c r="BS3" s="279" t="s">
        <v>263</v>
      </c>
      <c r="BT3" s="279" t="s">
        <v>263</v>
      </c>
      <c r="BU3" s="279" t="s">
        <v>263</v>
      </c>
      <c r="BV3" s="279" t="s">
        <v>263</v>
      </c>
      <c r="BW3" s="279" t="s">
        <v>263</v>
      </c>
      <c r="BX3" s="279" t="s">
        <v>263</v>
      </c>
      <c r="BY3" s="279" t="s">
        <v>263</v>
      </c>
      <c r="BZ3" s="279" t="s">
        <v>263</v>
      </c>
      <c r="CA3" s="279" t="s">
        <v>263</v>
      </c>
      <c r="CB3" s="279" t="s">
        <v>264</v>
      </c>
      <c r="CC3" s="279" t="s">
        <v>264</v>
      </c>
      <c r="CD3" s="279" t="s">
        <v>264</v>
      </c>
      <c r="CE3" s="279" t="s">
        <v>264</v>
      </c>
      <c r="CF3" s="279" t="s">
        <v>264</v>
      </c>
      <c r="CG3" s="280" t="s">
        <v>264</v>
      </c>
    </row>
    <row r="4" spans="1:85" s="246" customFormat="1" ht="26.25" customHeight="1" x14ac:dyDescent="0.35">
      <c r="A4" s="88"/>
      <c r="B4" s="101" t="s">
        <v>276</v>
      </c>
      <c r="C4" s="101"/>
      <c r="D4" s="390">
        <f>SUM(D5:D6)</f>
        <v>0</v>
      </c>
      <c r="E4" s="390">
        <f t="shared" ref="E4:BP4" si="0">SUM(E5:E6)</f>
        <v>0</v>
      </c>
      <c r="F4" s="390">
        <f t="shared" si="0"/>
        <v>0</v>
      </c>
      <c r="G4" s="390">
        <f t="shared" si="0"/>
        <v>0</v>
      </c>
      <c r="H4" s="390">
        <f t="shared" si="0"/>
        <v>0</v>
      </c>
      <c r="I4" s="390">
        <f t="shared" si="0"/>
        <v>0</v>
      </c>
      <c r="J4" s="390">
        <f t="shared" si="0"/>
        <v>0</v>
      </c>
      <c r="K4" s="390">
        <f t="shared" si="0"/>
        <v>0</v>
      </c>
      <c r="L4" s="390">
        <f t="shared" si="0"/>
        <v>0</v>
      </c>
      <c r="M4" s="390">
        <f t="shared" si="0"/>
        <v>0</v>
      </c>
      <c r="N4" s="390">
        <f t="shared" si="0"/>
        <v>0</v>
      </c>
      <c r="O4" s="390">
        <f t="shared" si="0"/>
        <v>0</v>
      </c>
      <c r="P4" s="390">
        <f t="shared" si="0"/>
        <v>0</v>
      </c>
      <c r="Q4" s="390">
        <f t="shared" si="0"/>
        <v>0</v>
      </c>
      <c r="R4" s="390">
        <f t="shared" si="0"/>
        <v>0</v>
      </c>
      <c r="S4" s="390">
        <f t="shared" si="0"/>
        <v>0</v>
      </c>
      <c r="T4" s="390">
        <f t="shared" si="0"/>
        <v>0</v>
      </c>
      <c r="U4" s="390">
        <f t="shared" si="0"/>
        <v>0</v>
      </c>
      <c r="V4" s="390">
        <f t="shared" si="0"/>
        <v>0</v>
      </c>
      <c r="W4" s="390">
        <f t="shared" si="0"/>
        <v>0</v>
      </c>
      <c r="X4" s="390">
        <f t="shared" si="0"/>
        <v>0</v>
      </c>
      <c r="Y4" s="390">
        <f t="shared" si="0"/>
        <v>0</v>
      </c>
      <c r="Z4" s="390">
        <f t="shared" si="0"/>
        <v>40</v>
      </c>
      <c r="AA4" s="390">
        <f t="shared" si="0"/>
        <v>42</v>
      </c>
      <c r="AB4" s="390">
        <f t="shared" si="0"/>
        <v>42</v>
      </c>
      <c r="AC4" s="390">
        <f t="shared" si="0"/>
        <v>42</v>
      </c>
      <c r="AD4" s="390">
        <f t="shared" si="0"/>
        <v>47</v>
      </c>
      <c r="AE4" s="390">
        <f t="shared" si="0"/>
        <v>55</v>
      </c>
      <c r="AF4" s="390">
        <f t="shared" si="0"/>
        <v>81</v>
      </c>
      <c r="AG4" s="390">
        <f t="shared" si="0"/>
        <v>92</v>
      </c>
      <c r="AH4" s="390">
        <f t="shared" si="0"/>
        <v>105</v>
      </c>
      <c r="AI4" s="390">
        <f t="shared" si="0"/>
        <v>125</v>
      </c>
      <c r="AJ4" s="390">
        <f t="shared" si="0"/>
        <v>149</v>
      </c>
      <c r="AK4" s="390">
        <f t="shared" si="0"/>
        <v>158</v>
      </c>
      <c r="AL4" s="390">
        <f t="shared" si="0"/>
        <v>152</v>
      </c>
      <c r="AM4" s="390">
        <f t="shared" si="0"/>
        <v>141</v>
      </c>
      <c r="AN4" s="390">
        <f t="shared" si="0"/>
        <v>161</v>
      </c>
      <c r="AO4" s="390">
        <f t="shared" si="0"/>
        <v>164</v>
      </c>
      <c r="AP4" s="390">
        <f t="shared" si="0"/>
        <v>168.30699999999999</v>
      </c>
      <c r="AQ4" s="390">
        <f t="shared" si="0"/>
        <v>243.74600000000001</v>
      </c>
      <c r="AR4" s="390">
        <f t="shared" si="0"/>
        <v>276.87</v>
      </c>
      <c r="AS4" s="390">
        <f t="shared" si="0"/>
        <v>316.30900000000003</v>
      </c>
      <c r="AT4" s="390">
        <f t="shared" si="0"/>
        <v>347.66500000000002</v>
      </c>
      <c r="AU4" s="390">
        <f t="shared" si="0"/>
        <v>438.95100000000002</v>
      </c>
      <c r="AV4" s="390">
        <f t="shared" si="0"/>
        <v>465.5</v>
      </c>
      <c r="AW4" s="390">
        <f t="shared" si="0"/>
        <v>449</v>
      </c>
      <c r="AX4" s="390">
        <f t="shared" si="0"/>
        <v>507</v>
      </c>
      <c r="AY4" s="390">
        <f t="shared" si="0"/>
        <v>552.85699999999997</v>
      </c>
      <c r="AZ4" s="390">
        <f t="shared" si="0"/>
        <v>373.52500000000003</v>
      </c>
      <c r="BA4" s="390">
        <f t="shared" si="0"/>
        <v>537.76300000000003</v>
      </c>
      <c r="BB4" s="390">
        <f t="shared" si="0"/>
        <v>591.26400000000001</v>
      </c>
      <c r="BC4" s="390">
        <f t="shared" si="0"/>
        <v>673.26800000000003</v>
      </c>
      <c r="BD4" s="390">
        <f t="shared" si="0"/>
        <v>692.71299999999997</v>
      </c>
      <c r="BE4" s="390">
        <f t="shared" si="0"/>
        <v>691.73578498647475</v>
      </c>
      <c r="BF4" s="390">
        <f t="shared" si="0"/>
        <v>792.49211571442549</v>
      </c>
      <c r="BG4" s="390">
        <f t="shared" si="0"/>
        <v>1162.6198373672</v>
      </c>
      <c r="BH4" s="390">
        <f t="shared" si="0"/>
        <v>1440.9349999999999</v>
      </c>
      <c r="BI4" s="390">
        <f t="shared" si="0"/>
        <v>1347.2803274026728</v>
      </c>
      <c r="BJ4" s="390">
        <f t="shared" si="0"/>
        <v>1488.3439635451134</v>
      </c>
      <c r="BK4" s="390">
        <f t="shared" si="0"/>
        <v>1869.8748913673235</v>
      </c>
      <c r="BL4" s="390">
        <f t="shared" si="0"/>
        <v>2270.3184372708433</v>
      </c>
      <c r="BM4" s="390">
        <f t="shared" si="0"/>
        <v>2370.7199062365353</v>
      </c>
      <c r="BN4" s="390">
        <f t="shared" si="0"/>
        <v>2477.7295703651862</v>
      </c>
      <c r="BO4" s="390">
        <f t="shared" si="0"/>
        <v>2560.4041284890704</v>
      </c>
      <c r="BP4" s="390">
        <f t="shared" si="0"/>
        <v>2640.3124609216825</v>
      </c>
      <c r="BQ4" s="390">
        <f t="shared" ref="BQ4:CG4" si="1">SUM(BQ5:BQ6)</f>
        <v>2635.9920389899999</v>
      </c>
      <c r="BR4" s="390">
        <f t="shared" si="1"/>
        <v>2676.5560417199999</v>
      </c>
      <c r="BS4" s="390">
        <f t="shared" si="1"/>
        <v>2791.9409708199996</v>
      </c>
      <c r="BT4" s="390">
        <f t="shared" si="1"/>
        <v>2728.4577738399998</v>
      </c>
      <c r="BU4" s="390">
        <f t="shared" si="1"/>
        <v>2733.4229097900002</v>
      </c>
      <c r="BV4" s="390">
        <f t="shared" si="1"/>
        <v>2833.64452364</v>
      </c>
      <c r="BW4" s="390">
        <f t="shared" si="1"/>
        <v>2931.32425564</v>
      </c>
      <c r="BX4" s="391">
        <f t="shared" si="1"/>
        <v>2869.7453445000001</v>
      </c>
      <c r="BY4" s="391">
        <f t="shared" si="1"/>
        <v>2965.39539741</v>
      </c>
      <c r="BZ4" s="391">
        <f t="shared" si="1"/>
        <v>3048.6032029300004</v>
      </c>
      <c r="CA4" s="391">
        <f t="shared" si="1"/>
        <v>3276.19739949</v>
      </c>
      <c r="CB4" s="391">
        <f t="shared" si="1"/>
        <v>3418.5249141176455</v>
      </c>
      <c r="CC4" s="391">
        <f t="shared" si="1"/>
        <v>3598.1911920399489</v>
      </c>
      <c r="CD4" s="391">
        <f t="shared" si="1"/>
        <v>3685.3042491633387</v>
      </c>
      <c r="CE4" s="391">
        <f t="shared" si="1"/>
        <v>3788.625534357906</v>
      </c>
      <c r="CF4" s="391">
        <f t="shared" si="1"/>
        <v>3882.271032350824</v>
      </c>
      <c r="CG4" s="392">
        <f t="shared" si="1"/>
        <v>3995.0607365470623</v>
      </c>
    </row>
    <row r="5" spans="1:85" s="246" customFormat="1" ht="25.5" customHeight="1" x14ac:dyDescent="0.35">
      <c r="A5" s="399"/>
      <c r="B5" s="56" t="s">
        <v>410</v>
      </c>
      <c r="C5" s="56"/>
      <c r="D5" s="395">
        <v>0</v>
      </c>
      <c r="E5" s="395">
        <v>0</v>
      </c>
      <c r="F5" s="395">
        <v>0</v>
      </c>
      <c r="G5" s="395">
        <v>0</v>
      </c>
      <c r="H5" s="395">
        <v>0</v>
      </c>
      <c r="I5" s="395">
        <v>0</v>
      </c>
      <c r="J5" s="395">
        <v>0</v>
      </c>
      <c r="K5" s="395">
        <v>0</v>
      </c>
      <c r="L5" s="395">
        <v>0</v>
      </c>
      <c r="M5" s="395">
        <v>0</v>
      </c>
      <c r="N5" s="395">
        <v>0</v>
      </c>
      <c r="O5" s="395">
        <v>0</v>
      </c>
      <c r="P5" s="395">
        <v>0</v>
      </c>
      <c r="Q5" s="395">
        <v>0</v>
      </c>
      <c r="R5" s="395">
        <v>0</v>
      </c>
      <c r="S5" s="395">
        <v>0</v>
      </c>
      <c r="T5" s="395">
        <v>0</v>
      </c>
      <c r="U5" s="395">
        <v>0</v>
      </c>
      <c r="V5" s="395">
        <v>0</v>
      </c>
      <c r="W5" s="395">
        <v>0</v>
      </c>
      <c r="X5" s="395">
        <v>0</v>
      </c>
      <c r="Y5" s="395">
        <v>0</v>
      </c>
      <c r="Z5" s="395">
        <v>40</v>
      </c>
      <c r="AA5" s="395">
        <v>42</v>
      </c>
      <c r="AB5" s="395">
        <v>42</v>
      </c>
      <c r="AC5" s="395">
        <v>42</v>
      </c>
      <c r="AD5" s="395">
        <v>47</v>
      </c>
      <c r="AE5" s="395">
        <v>55</v>
      </c>
      <c r="AF5" s="395">
        <v>81</v>
      </c>
      <c r="AG5" s="395">
        <v>92</v>
      </c>
      <c r="AH5" s="395">
        <v>105</v>
      </c>
      <c r="AI5" s="395">
        <v>125</v>
      </c>
      <c r="AJ5" s="395">
        <v>149</v>
      </c>
      <c r="AK5" s="395">
        <v>158</v>
      </c>
      <c r="AL5" s="395">
        <v>152</v>
      </c>
      <c r="AM5" s="395">
        <v>141</v>
      </c>
      <c r="AN5" s="395">
        <v>161</v>
      </c>
      <c r="AO5" s="395">
        <v>164</v>
      </c>
      <c r="AP5" s="395">
        <v>168.30699999999999</v>
      </c>
      <c r="AQ5" s="395">
        <v>50.746000000000002</v>
      </c>
      <c r="AR5" s="395">
        <v>26.87</v>
      </c>
      <c r="AS5" s="395">
        <v>30.309000000000001</v>
      </c>
      <c r="AT5" s="395">
        <v>33.664999999999999</v>
      </c>
      <c r="AU5" s="395">
        <v>30.951000000000001</v>
      </c>
      <c r="AV5" s="395">
        <v>31.5</v>
      </c>
      <c r="AW5" s="395">
        <v>33</v>
      </c>
      <c r="AX5" s="395">
        <v>27</v>
      </c>
      <c r="AY5" s="395">
        <v>28.556999999999999</v>
      </c>
      <c r="AZ5" s="395">
        <v>32.725000000000001</v>
      </c>
      <c r="BA5" s="395">
        <v>35.762999999999998</v>
      </c>
      <c r="BB5" s="395">
        <v>38.264000000000003</v>
      </c>
      <c r="BC5" s="395">
        <v>38.268000000000001</v>
      </c>
      <c r="BD5" s="395">
        <v>44.713000000000001</v>
      </c>
      <c r="BE5" s="395">
        <v>55.794706500000004</v>
      </c>
      <c r="BF5" s="395">
        <v>68.735896129999986</v>
      </c>
      <c r="BG5" s="395">
        <v>127.61983736719999</v>
      </c>
      <c r="BH5" s="395">
        <v>149.76499999999999</v>
      </c>
      <c r="BI5" s="395">
        <v>163.62538309999999</v>
      </c>
      <c r="BJ5" s="395">
        <v>175.38975154999997</v>
      </c>
      <c r="BK5" s="395">
        <v>246.68661228606564</v>
      </c>
      <c r="BL5" s="395">
        <v>320.89652102000002</v>
      </c>
      <c r="BM5" s="395">
        <v>344.51753750999995</v>
      </c>
      <c r="BN5" s="395">
        <v>343.25488572749998</v>
      </c>
      <c r="BO5" s="395">
        <v>365.53661895000005</v>
      </c>
      <c r="BP5" s="395">
        <v>395.77258469999998</v>
      </c>
      <c r="BQ5" s="395">
        <v>399.99203899000008</v>
      </c>
      <c r="BR5" s="395">
        <v>416.55604172</v>
      </c>
      <c r="BS5" s="395">
        <v>440.94097081999979</v>
      </c>
      <c r="BT5" s="395">
        <v>436.45777384000002</v>
      </c>
      <c r="BU5" s="395">
        <v>427.42290979000001</v>
      </c>
      <c r="BV5" s="395">
        <v>427.6445236400001</v>
      </c>
      <c r="BW5" s="395">
        <v>419.32425563999999</v>
      </c>
      <c r="BX5" s="395">
        <v>383.74534449999987</v>
      </c>
      <c r="BY5" s="395">
        <v>362.39539741000004</v>
      </c>
      <c r="BZ5" s="395">
        <v>389.60320293000024</v>
      </c>
      <c r="CA5" s="395">
        <v>412.19739949000007</v>
      </c>
      <c r="CB5" s="395">
        <v>405.21754474256045</v>
      </c>
      <c r="CC5" s="395">
        <v>423.70558956827801</v>
      </c>
      <c r="CD5" s="395">
        <v>437.57186762949812</v>
      </c>
      <c r="CE5" s="395">
        <v>457.99017440226777</v>
      </c>
      <c r="CF5" s="395">
        <v>470.49466204041101</v>
      </c>
      <c r="CG5" s="396">
        <v>486.66836447346191</v>
      </c>
    </row>
    <row r="6" spans="1:85" ht="25.5" customHeight="1" x14ac:dyDescent="0.35">
      <c r="B6" s="56" t="s">
        <v>179</v>
      </c>
      <c r="C6" s="56"/>
      <c r="D6" s="395">
        <v>0</v>
      </c>
      <c r="E6" s="395">
        <v>0</v>
      </c>
      <c r="F6" s="395">
        <v>0</v>
      </c>
      <c r="G6" s="395">
        <v>0</v>
      </c>
      <c r="H6" s="395">
        <v>0</v>
      </c>
      <c r="I6" s="395">
        <v>0</v>
      </c>
      <c r="J6" s="395">
        <v>0</v>
      </c>
      <c r="K6" s="395">
        <v>0</v>
      </c>
      <c r="L6" s="395">
        <v>0</v>
      </c>
      <c r="M6" s="395">
        <v>0</v>
      </c>
      <c r="N6" s="395">
        <v>0</v>
      </c>
      <c r="O6" s="395">
        <v>0</v>
      </c>
      <c r="P6" s="395">
        <v>0</v>
      </c>
      <c r="Q6" s="395">
        <v>0</v>
      </c>
      <c r="R6" s="395">
        <v>0</v>
      </c>
      <c r="S6" s="395">
        <v>0</v>
      </c>
      <c r="T6" s="395">
        <v>0</v>
      </c>
      <c r="U6" s="395">
        <v>0</v>
      </c>
      <c r="V6" s="395">
        <v>0</v>
      </c>
      <c r="W6" s="395">
        <v>0</v>
      </c>
      <c r="X6" s="395">
        <v>0</v>
      </c>
      <c r="Y6" s="395">
        <v>0</v>
      </c>
      <c r="Z6" s="395">
        <v>0</v>
      </c>
      <c r="AA6" s="395">
        <v>0</v>
      </c>
      <c r="AB6" s="395">
        <v>0</v>
      </c>
      <c r="AC6" s="395">
        <v>0</v>
      </c>
      <c r="AD6" s="395">
        <v>0</v>
      </c>
      <c r="AE6" s="395">
        <v>0</v>
      </c>
      <c r="AF6" s="395">
        <v>0</v>
      </c>
      <c r="AG6" s="395">
        <v>0</v>
      </c>
      <c r="AH6" s="395">
        <v>0</v>
      </c>
      <c r="AI6" s="395">
        <v>0</v>
      </c>
      <c r="AJ6" s="395">
        <v>0</v>
      </c>
      <c r="AK6" s="395">
        <v>0</v>
      </c>
      <c r="AL6" s="395">
        <v>0</v>
      </c>
      <c r="AM6" s="395">
        <v>0</v>
      </c>
      <c r="AN6" s="395">
        <v>0</v>
      </c>
      <c r="AO6" s="395">
        <v>0</v>
      </c>
      <c r="AP6" s="395">
        <v>0</v>
      </c>
      <c r="AQ6" s="395">
        <v>193</v>
      </c>
      <c r="AR6" s="395">
        <v>250</v>
      </c>
      <c r="AS6" s="395">
        <v>286</v>
      </c>
      <c r="AT6" s="395">
        <v>314</v>
      </c>
      <c r="AU6" s="395">
        <v>408</v>
      </c>
      <c r="AV6" s="395">
        <v>434</v>
      </c>
      <c r="AW6" s="395">
        <v>416</v>
      </c>
      <c r="AX6" s="395">
        <v>480</v>
      </c>
      <c r="AY6" s="395">
        <v>524.29999999999995</v>
      </c>
      <c r="AZ6" s="395">
        <v>340.8</v>
      </c>
      <c r="BA6" s="395">
        <v>502</v>
      </c>
      <c r="BB6" s="395">
        <v>553</v>
      </c>
      <c r="BC6" s="395">
        <v>635</v>
      </c>
      <c r="BD6" s="395">
        <v>648</v>
      </c>
      <c r="BE6" s="395">
        <v>635.94107848647479</v>
      </c>
      <c r="BF6" s="395">
        <v>723.75621958442548</v>
      </c>
      <c r="BG6" s="395">
        <v>1035</v>
      </c>
      <c r="BH6" s="395">
        <v>1291.17</v>
      </c>
      <c r="BI6" s="395">
        <v>1183.6549443026729</v>
      </c>
      <c r="BJ6" s="395">
        <v>1312.9542119951134</v>
      </c>
      <c r="BK6" s="395">
        <v>1623.1882790812579</v>
      </c>
      <c r="BL6" s="395">
        <v>1949.4219162508432</v>
      </c>
      <c r="BM6" s="395">
        <v>2026.2023687265355</v>
      </c>
      <c r="BN6" s="395">
        <v>2134.4746846376861</v>
      </c>
      <c r="BO6" s="395">
        <v>2194.8675095390704</v>
      </c>
      <c r="BP6" s="395">
        <v>2244.5398762216823</v>
      </c>
      <c r="BQ6" s="395">
        <v>2236</v>
      </c>
      <c r="BR6" s="395">
        <v>2260</v>
      </c>
      <c r="BS6" s="395">
        <v>2351</v>
      </c>
      <c r="BT6" s="395">
        <v>2292</v>
      </c>
      <c r="BU6" s="395">
        <v>2306</v>
      </c>
      <c r="BV6" s="395">
        <v>2406</v>
      </c>
      <c r="BW6" s="395">
        <v>2512</v>
      </c>
      <c r="BX6" s="395">
        <v>2486</v>
      </c>
      <c r="BY6" s="395">
        <v>2603</v>
      </c>
      <c r="BZ6" s="395">
        <v>2659</v>
      </c>
      <c r="CA6" s="395">
        <v>2864</v>
      </c>
      <c r="CB6" s="395">
        <v>3013.3073693750848</v>
      </c>
      <c r="CC6" s="395">
        <v>3174.485602471671</v>
      </c>
      <c r="CD6" s="395">
        <v>3247.7323815338405</v>
      </c>
      <c r="CE6" s="395">
        <v>3330.6353599556383</v>
      </c>
      <c r="CF6" s="395">
        <v>3411.7763703104129</v>
      </c>
      <c r="CG6" s="396">
        <v>3508.3923720736007</v>
      </c>
    </row>
    <row r="7" spans="1:85" s="351" customFormat="1" ht="16" thickBot="1" x14ac:dyDescent="0.3">
      <c r="B7" s="566"/>
      <c r="C7" s="418"/>
      <c r="D7" s="419"/>
      <c r="E7" s="419"/>
      <c r="F7" s="419"/>
      <c r="G7" s="419"/>
      <c r="H7" s="419"/>
      <c r="I7" s="419"/>
      <c r="J7" s="419"/>
      <c r="K7" s="419"/>
      <c r="L7" s="419"/>
      <c r="M7" s="419"/>
      <c r="N7" s="419"/>
      <c r="O7" s="419"/>
      <c r="P7" s="419"/>
      <c r="Q7" s="419"/>
      <c r="R7" s="419"/>
      <c r="S7" s="419"/>
      <c r="T7" s="419"/>
      <c r="U7" s="419"/>
      <c r="V7" s="419"/>
      <c r="W7" s="419"/>
      <c r="X7" s="419"/>
      <c r="Y7" s="419"/>
      <c r="Z7" s="419"/>
      <c r="AA7" s="419"/>
      <c r="AB7" s="419"/>
      <c r="AC7" s="419"/>
      <c r="AD7" s="419"/>
      <c r="AE7" s="419"/>
      <c r="AF7" s="419"/>
      <c r="AG7" s="419"/>
      <c r="AH7" s="419"/>
      <c r="AI7" s="419"/>
      <c r="AJ7" s="419"/>
      <c r="AK7" s="419"/>
      <c r="AL7" s="419"/>
      <c r="AM7" s="419"/>
      <c r="AN7" s="419"/>
      <c r="AO7" s="419"/>
      <c r="AP7" s="419"/>
      <c r="AQ7" s="419"/>
      <c r="AR7" s="419"/>
      <c r="AS7" s="419"/>
      <c r="AT7" s="419"/>
      <c r="AU7" s="419"/>
      <c r="AV7" s="419"/>
      <c r="AW7" s="419"/>
      <c r="AX7" s="419"/>
      <c r="AY7" s="419"/>
      <c r="AZ7" s="419"/>
      <c r="BA7" s="419"/>
      <c r="BB7" s="419"/>
      <c r="BC7" s="419"/>
      <c r="BD7" s="419"/>
      <c r="BE7" s="419"/>
      <c r="BF7" s="419"/>
      <c r="BG7" s="419"/>
      <c r="BH7" s="419"/>
      <c r="BI7" s="419"/>
      <c r="BJ7" s="419"/>
      <c r="BK7" s="419"/>
      <c r="BL7" s="419"/>
      <c r="BM7" s="419"/>
      <c r="BN7" s="419"/>
      <c r="BO7" s="419"/>
      <c r="BP7" s="419"/>
      <c r="BQ7" s="419"/>
      <c r="BR7" s="419"/>
      <c r="BS7" s="419"/>
      <c r="BT7" s="419"/>
      <c r="BU7" s="419"/>
      <c r="BV7" s="419"/>
      <c r="BW7" s="419"/>
      <c r="BX7" s="419"/>
      <c r="BY7" s="419"/>
      <c r="BZ7" s="419"/>
      <c r="CA7" s="419"/>
      <c r="CB7" s="419"/>
      <c r="CC7" s="419"/>
      <c r="CD7" s="419"/>
      <c r="CE7" s="419"/>
      <c r="CF7" s="419"/>
      <c r="CG7" s="420"/>
    </row>
    <row r="8" spans="1:85" ht="26.25" customHeight="1" x14ac:dyDescent="0.35">
      <c r="A8" s="403"/>
      <c r="B8" s="101" t="s">
        <v>936</v>
      </c>
      <c r="D8" s="34" t="s">
        <v>296</v>
      </c>
      <c r="E8" s="34" t="s">
        <v>297</v>
      </c>
      <c r="F8" s="34" t="s">
        <v>298</v>
      </c>
      <c r="G8" s="34" t="s">
        <v>299</v>
      </c>
      <c r="H8" s="34" t="s">
        <v>300</v>
      </c>
      <c r="I8" s="34" t="s">
        <v>301</v>
      </c>
      <c r="J8" s="34" t="s">
        <v>302</v>
      </c>
      <c r="K8" s="34" t="s">
        <v>303</v>
      </c>
      <c r="L8" s="34" t="s">
        <v>304</v>
      </c>
      <c r="M8" s="34" t="s">
        <v>305</v>
      </c>
      <c r="N8" s="34" t="s">
        <v>306</v>
      </c>
      <c r="O8" s="34" t="s">
        <v>307</v>
      </c>
      <c r="P8" s="34" t="s">
        <v>308</v>
      </c>
      <c r="Q8" s="34" t="s">
        <v>309</v>
      </c>
      <c r="R8" s="34" t="s">
        <v>310</v>
      </c>
      <c r="S8" s="34" t="s">
        <v>311</v>
      </c>
      <c r="T8" s="34" t="s">
        <v>312</v>
      </c>
      <c r="U8" s="34" t="s">
        <v>313</v>
      </c>
      <c r="V8" s="34" t="s">
        <v>314</v>
      </c>
      <c r="W8" s="34" t="s">
        <v>315</v>
      </c>
      <c r="X8" s="34" t="s">
        <v>316</v>
      </c>
      <c r="Y8" s="34" t="s">
        <v>317</v>
      </c>
      <c r="Z8" s="34" t="s">
        <v>318</v>
      </c>
      <c r="AA8" s="34" t="s">
        <v>319</v>
      </c>
      <c r="AB8" s="34" t="s">
        <v>320</v>
      </c>
      <c r="AC8" s="34" t="s">
        <v>321</v>
      </c>
      <c r="AD8" s="34" t="s">
        <v>322</v>
      </c>
      <c r="AE8" s="34" t="s">
        <v>323</v>
      </c>
      <c r="AF8" s="34" t="s">
        <v>324</v>
      </c>
      <c r="AG8" s="34" t="s">
        <v>325</v>
      </c>
      <c r="AH8" s="34" t="s">
        <v>326</v>
      </c>
      <c r="AI8" s="34" t="s">
        <v>327</v>
      </c>
      <c r="AJ8" s="34" t="s">
        <v>328</v>
      </c>
      <c r="AK8" s="34" t="s">
        <v>329</v>
      </c>
      <c r="AL8" s="34" t="s">
        <v>330</v>
      </c>
      <c r="AM8" s="34" t="s">
        <v>331</v>
      </c>
      <c r="AN8" s="34" t="s">
        <v>332</v>
      </c>
      <c r="AO8" s="34" t="s">
        <v>333</v>
      </c>
      <c r="AP8" s="34" t="s">
        <v>334</v>
      </c>
      <c r="AQ8" s="34" t="s">
        <v>335</v>
      </c>
      <c r="AR8" s="34" t="s">
        <v>336</v>
      </c>
      <c r="AS8" s="34" t="s">
        <v>337</v>
      </c>
      <c r="AT8" s="34" t="s">
        <v>338</v>
      </c>
      <c r="AU8" s="34" t="s">
        <v>339</v>
      </c>
      <c r="AV8" s="34" t="s">
        <v>340</v>
      </c>
      <c r="AW8" s="34" t="s">
        <v>341</v>
      </c>
      <c r="AX8" s="34" t="s">
        <v>342</v>
      </c>
      <c r="AY8" s="34" t="s">
        <v>227</v>
      </c>
      <c r="AZ8" s="34" t="s">
        <v>228</v>
      </c>
      <c r="BA8" s="34" t="s">
        <v>229</v>
      </c>
      <c r="BB8" s="34" t="s">
        <v>230</v>
      </c>
      <c r="BC8" s="34" t="s">
        <v>231</v>
      </c>
      <c r="BD8" s="34" t="s">
        <v>232</v>
      </c>
      <c r="BE8" s="34" t="s">
        <v>233</v>
      </c>
      <c r="BF8" s="34" t="s">
        <v>234</v>
      </c>
      <c r="BG8" s="34" t="s">
        <v>235</v>
      </c>
      <c r="BH8" s="34" t="s">
        <v>236</v>
      </c>
      <c r="BI8" s="34" t="s">
        <v>237</v>
      </c>
      <c r="BJ8" s="34" t="s">
        <v>238</v>
      </c>
      <c r="BK8" s="34" t="s">
        <v>239</v>
      </c>
      <c r="BL8" s="34" t="s">
        <v>240</v>
      </c>
      <c r="BM8" s="34" t="s">
        <v>241</v>
      </c>
      <c r="BN8" s="34" t="s">
        <v>242</v>
      </c>
      <c r="BO8" s="34" t="s">
        <v>243</v>
      </c>
      <c r="BP8" s="34" t="s">
        <v>244</v>
      </c>
      <c r="BQ8" s="34" t="s">
        <v>245</v>
      </c>
      <c r="BR8" s="34" t="s">
        <v>246</v>
      </c>
      <c r="BS8" s="34" t="s">
        <v>247</v>
      </c>
      <c r="BT8" s="34" t="s">
        <v>248</v>
      </c>
      <c r="BU8" s="34" t="s">
        <v>249</v>
      </c>
      <c r="BV8" s="34" t="s">
        <v>250</v>
      </c>
      <c r="BW8" s="34" t="s">
        <v>251</v>
      </c>
      <c r="BX8" s="34" t="s">
        <v>252</v>
      </c>
      <c r="BY8" s="34" t="s">
        <v>253</v>
      </c>
      <c r="BZ8" s="34" t="s">
        <v>254</v>
      </c>
      <c r="CA8" s="34" t="s">
        <v>255</v>
      </c>
      <c r="CB8" s="34" t="s">
        <v>256</v>
      </c>
      <c r="CC8" s="34" t="s">
        <v>257</v>
      </c>
      <c r="CD8" s="34" t="s">
        <v>258</v>
      </c>
      <c r="CE8" s="34" t="s">
        <v>259</v>
      </c>
      <c r="CF8" s="34" t="s">
        <v>260</v>
      </c>
      <c r="CG8" s="35" t="s">
        <v>261</v>
      </c>
    </row>
    <row r="9" spans="1:85" x14ac:dyDescent="0.35">
      <c r="A9" s="403"/>
      <c r="B9" s="377" t="s">
        <v>460</v>
      </c>
      <c r="C9" s="404"/>
      <c r="D9" s="279" t="s">
        <v>263</v>
      </c>
      <c r="E9" s="279" t="s">
        <v>263</v>
      </c>
      <c r="F9" s="279" t="s">
        <v>263</v>
      </c>
      <c r="G9" s="279" t="s">
        <v>263</v>
      </c>
      <c r="H9" s="279" t="s">
        <v>263</v>
      </c>
      <c r="I9" s="279" t="s">
        <v>263</v>
      </c>
      <c r="J9" s="279" t="s">
        <v>263</v>
      </c>
      <c r="K9" s="279" t="s">
        <v>263</v>
      </c>
      <c r="L9" s="279" t="s">
        <v>263</v>
      </c>
      <c r="M9" s="279" t="s">
        <v>263</v>
      </c>
      <c r="N9" s="279" t="s">
        <v>263</v>
      </c>
      <c r="O9" s="279" t="s">
        <v>263</v>
      </c>
      <c r="P9" s="279" t="s">
        <v>263</v>
      </c>
      <c r="Q9" s="279" t="s">
        <v>263</v>
      </c>
      <c r="R9" s="279" t="s">
        <v>263</v>
      </c>
      <c r="S9" s="279" t="s">
        <v>263</v>
      </c>
      <c r="T9" s="279" t="s">
        <v>263</v>
      </c>
      <c r="U9" s="279" t="s">
        <v>263</v>
      </c>
      <c r="V9" s="279" t="s">
        <v>263</v>
      </c>
      <c r="W9" s="279" t="s">
        <v>263</v>
      </c>
      <c r="X9" s="279" t="s">
        <v>263</v>
      </c>
      <c r="Y9" s="279" t="s">
        <v>263</v>
      </c>
      <c r="Z9" s="279" t="s">
        <v>263</v>
      </c>
      <c r="AA9" s="279" t="s">
        <v>263</v>
      </c>
      <c r="AB9" s="279" t="s">
        <v>263</v>
      </c>
      <c r="AC9" s="279" t="s">
        <v>263</v>
      </c>
      <c r="AD9" s="279" t="s">
        <v>263</v>
      </c>
      <c r="AE9" s="279" t="s">
        <v>263</v>
      </c>
      <c r="AF9" s="279" t="s">
        <v>263</v>
      </c>
      <c r="AG9" s="279" t="s">
        <v>263</v>
      </c>
      <c r="AH9" s="279" t="s">
        <v>263</v>
      </c>
      <c r="AI9" s="279" t="s">
        <v>263</v>
      </c>
      <c r="AJ9" s="279" t="s">
        <v>263</v>
      </c>
      <c r="AK9" s="279" t="s">
        <v>263</v>
      </c>
      <c r="AL9" s="279" t="s">
        <v>263</v>
      </c>
      <c r="AM9" s="279" t="s">
        <v>263</v>
      </c>
      <c r="AN9" s="279" t="s">
        <v>263</v>
      </c>
      <c r="AO9" s="279" t="s">
        <v>263</v>
      </c>
      <c r="AP9" s="279" t="s">
        <v>263</v>
      </c>
      <c r="AQ9" s="279" t="s">
        <v>263</v>
      </c>
      <c r="AR9" s="279" t="s">
        <v>263</v>
      </c>
      <c r="AS9" s="279" t="s">
        <v>263</v>
      </c>
      <c r="AT9" s="279" t="s">
        <v>263</v>
      </c>
      <c r="AU9" s="279" t="s">
        <v>263</v>
      </c>
      <c r="AV9" s="279" t="s">
        <v>263</v>
      </c>
      <c r="AW9" s="279" t="s">
        <v>263</v>
      </c>
      <c r="AX9" s="279" t="s">
        <v>263</v>
      </c>
      <c r="AY9" s="279" t="s">
        <v>263</v>
      </c>
      <c r="AZ9" s="279" t="s">
        <v>263</v>
      </c>
      <c r="BA9" s="279" t="s">
        <v>263</v>
      </c>
      <c r="BB9" s="279" t="s">
        <v>263</v>
      </c>
      <c r="BC9" s="279" t="s">
        <v>263</v>
      </c>
      <c r="BD9" s="279" t="s">
        <v>263</v>
      </c>
      <c r="BE9" s="279" t="s">
        <v>263</v>
      </c>
      <c r="BF9" s="279" t="s">
        <v>263</v>
      </c>
      <c r="BG9" s="279" t="s">
        <v>263</v>
      </c>
      <c r="BH9" s="279" t="s">
        <v>263</v>
      </c>
      <c r="BI9" s="279" t="s">
        <v>263</v>
      </c>
      <c r="BJ9" s="279" t="s">
        <v>263</v>
      </c>
      <c r="BK9" s="279" t="s">
        <v>263</v>
      </c>
      <c r="BL9" s="279" t="s">
        <v>263</v>
      </c>
      <c r="BM9" s="279" t="s">
        <v>263</v>
      </c>
      <c r="BN9" s="279" t="s">
        <v>263</v>
      </c>
      <c r="BO9" s="279" t="s">
        <v>263</v>
      </c>
      <c r="BP9" s="279" t="s">
        <v>263</v>
      </c>
      <c r="BQ9" s="279" t="s">
        <v>263</v>
      </c>
      <c r="BR9" s="279" t="s">
        <v>263</v>
      </c>
      <c r="BS9" s="279" t="s">
        <v>263</v>
      </c>
      <c r="BT9" s="279" t="s">
        <v>263</v>
      </c>
      <c r="BU9" s="279" t="s">
        <v>263</v>
      </c>
      <c r="BV9" s="279" t="s">
        <v>263</v>
      </c>
      <c r="BW9" s="279" t="s">
        <v>263</v>
      </c>
      <c r="BX9" s="279" t="s">
        <v>263</v>
      </c>
      <c r="BY9" s="279" t="s">
        <v>263</v>
      </c>
      <c r="BZ9" s="279" t="s">
        <v>263</v>
      </c>
      <c r="CA9" s="279" t="s">
        <v>263</v>
      </c>
      <c r="CB9" s="279" t="s">
        <v>264</v>
      </c>
      <c r="CC9" s="279" t="s">
        <v>264</v>
      </c>
      <c r="CD9" s="279" t="s">
        <v>264</v>
      </c>
      <c r="CE9" s="279" t="s">
        <v>264</v>
      </c>
      <c r="CF9" s="279" t="s">
        <v>264</v>
      </c>
      <c r="CG9" s="280" t="s">
        <v>264</v>
      </c>
    </row>
    <row r="10" spans="1:85" s="246" customFormat="1" ht="26.25" customHeight="1" x14ac:dyDescent="0.35">
      <c r="A10" s="393"/>
      <c r="B10" s="101" t="s">
        <v>276</v>
      </c>
      <c r="C10" s="101"/>
      <c r="D10" s="390">
        <f t="shared" ref="D10:AG10" si="2">SUM(D11:D12)</f>
        <v>0</v>
      </c>
      <c r="E10" s="390">
        <f t="shared" si="2"/>
        <v>0</v>
      </c>
      <c r="F10" s="390">
        <f t="shared" si="2"/>
        <v>0</v>
      </c>
      <c r="G10" s="390">
        <f t="shared" si="2"/>
        <v>0</v>
      </c>
      <c r="H10" s="390">
        <f t="shared" si="2"/>
        <v>0</v>
      </c>
      <c r="I10" s="390">
        <f t="shared" si="2"/>
        <v>0</v>
      </c>
      <c r="J10" s="390">
        <f t="shared" si="2"/>
        <v>0</v>
      </c>
      <c r="K10" s="390">
        <f t="shared" si="2"/>
        <v>0</v>
      </c>
      <c r="L10" s="390">
        <f t="shared" si="2"/>
        <v>0</v>
      </c>
      <c r="M10" s="390">
        <f t="shared" si="2"/>
        <v>0</v>
      </c>
      <c r="N10" s="390">
        <f t="shared" si="2"/>
        <v>0</v>
      </c>
      <c r="O10" s="390">
        <f t="shared" si="2"/>
        <v>0</v>
      </c>
      <c r="P10" s="390">
        <f t="shared" si="2"/>
        <v>0</v>
      </c>
      <c r="Q10" s="390">
        <f t="shared" si="2"/>
        <v>0</v>
      </c>
      <c r="R10" s="390">
        <f t="shared" si="2"/>
        <v>0</v>
      </c>
      <c r="S10" s="390">
        <f t="shared" si="2"/>
        <v>0</v>
      </c>
      <c r="T10" s="390">
        <f t="shared" si="2"/>
        <v>0</v>
      </c>
      <c r="U10" s="390">
        <f t="shared" si="2"/>
        <v>0</v>
      </c>
      <c r="V10" s="390">
        <f t="shared" si="2"/>
        <v>0</v>
      </c>
      <c r="W10" s="390">
        <f t="shared" si="2"/>
        <v>0</v>
      </c>
      <c r="X10" s="390">
        <f t="shared" si="2"/>
        <v>0</v>
      </c>
      <c r="Y10" s="390">
        <f t="shared" si="2"/>
        <v>0</v>
      </c>
      <c r="Z10" s="390">
        <f t="shared" si="2"/>
        <v>689.03287885518796</v>
      </c>
      <c r="AA10" s="390">
        <f t="shared" si="2"/>
        <v>672.61409250757447</v>
      </c>
      <c r="AB10" s="390">
        <f t="shared" si="2"/>
        <v>619.90480673548848</v>
      </c>
      <c r="AC10" s="390">
        <f t="shared" si="2"/>
        <v>569.83469188755316</v>
      </c>
      <c r="AD10" s="390">
        <f t="shared" si="2"/>
        <v>529.93811400059451</v>
      </c>
      <c r="AE10" s="390">
        <f t="shared" si="2"/>
        <v>498.29749623106892</v>
      </c>
      <c r="AF10" s="390">
        <f t="shared" si="2"/>
        <v>644.00395551119789</v>
      </c>
      <c r="AG10" s="390">
        <f t="shared" si="2"/>
        <v>643.08665521898399</v>
      </c>
      <c r="AH10" s="390">
        <f>SUM(AH11:AH12)</f>
        <v>659.68240955464762</v>
      </c>
      <c r="AI10" s="390">
        <f t="shared" ref="AI10:CG10" si="3">SUM(AI11:AI12)</f>
        <v>671.94871874810713</v>
      </c>
      <c r="AJ10" s="390">
        <f t="shared" si="3"/>
        <v>672.58172918329467</v>
      </c>
      <c r="AK10" s="390">
        <f t="shared" si="3"/>
        <v>645.22632620254831</v>
      </c>
      <c r="AL10" s="390">
        <f t="shared" si="3"/>
        <v>578.1020853355385</v>
      </c>
      <c r="AM10" s="390">
        <f t="shared" si="3"/>
        <v>511.89900456525032</v>
      </c>
      <c r="AN10" s="390">
        <f t="shared" si="3"/>
        <v>552.2447440948398</v>
      </c>
      <c r="AO10" s="390">
        <f t="shared" si="3"/>
        <v>533.49721916063743</v>
      </c>
      <c r="AP10" s="390">
        <f t="shared" si="3"/>
        <v>526.18933531817459</v>
      </c>
      <c r="AQ10" s="390">
        <f t="shared" si="3"/>
        <v>720.09712972901252</v>
      </c>
      <c r="AR10" s="390">
        <f t="shared" si="3"/>
        <v>765.80256417762394</v>
      </c>
      <c r="AS10" s="390">
        <f t="shared" si="3"/>
        <v>809.54629316526575</v>
      </c>
      <c r="AT10" s="390">
        <f t="shared" si="3"/>
        <v>820.86725376605591</v>
      </c>
      <c r="AU10" s="390">
        <f t="shared" si="3"/>
        <v>977.44849926157713</v>
      </c>
      <c r="AV10" s="390">
        <f t="shared" si="3"/>
        <v>1008.740905139585</v>
      </c>
      <c r="AW10" s="390">
        <f t="shared" si="3"/>
        <v>946.01209046462816</v>
      </c>
      <c r="AX10" s="390">
        <f t="shared" si="3"/>
        <v>1050.8235607152476</v>
      </c>
      <c r="AY10" s="390">
        <f t="shared" si="3"/>
        <v>1110.6830491188935</v>
      </c>
      <c r="AZ10" s="390">
        <f t="shared" si="3"/>
        <v>725.78252918868952</v>
      </c>
      <c r="BA10" s="390">
        <f t="shared" si="3"/>
        <v>1045.0063747362758</v>
      </c>
      <c r="BB10" s="390">
        <f t="shared" si="3"/>
        <v>1133.3248025038827</v>
      </c>
      <c r="BC10" s="390">
        <f t="shared" si="3"/>
        <v>1273.6967780783607</v>
      </c>
      <c r="BD10" s="390">
        <f t="shared" si="3"/>
        <v>1297.7041870646967</v>
      </c>
      <c r="BE10" s="390">
        <f t="shared" si="3"/>
        <v>1273.6783163451473</v>
      </c>
      <c r="BF10" s="390">
        <f t="shared" si="3"/>
        <v>1427.2045435714031</v>
      </c>
      <c r="BG10" s="390">
        <f t="shared" si="3"/>
        <v>2047.455461886469</v>
      </c>
      <c r="BH10" s="390">
        <f t="shared" si="3"/>
        <v>2463.8215014402513</v>
      </c>
      <c r="BI10" s="390">
        <f t="shared" si="3"/>
        <v>2242.4444357385546</v>
      </c>
      <c r="BJ10" s="390">
        <f t="shared" si="3"/>
        <v>2412.3377714796839</v>
      </c>
      <c r="BK10" s="390">
        <f t="shared" si="3"/>
        <v>2958.9891219980427</v>
      </c>
      <c r="BL10" s="390">
        <f t="shared" si="3"/>
        <v>3467.2779332453561</v>
      </c>
      <c r="BM10" s="390">
        <f t="shared" si="3"/>
        <v>3572.5238973693058</v>
      </c>
      <c r="BN10" s="390">
        <f t="shared" si="3"/>
        <v>3664.4149494664453</v>
      </c>
      <c r="BO10" s="390">
        <f t="shared" si="3"/>
        <v>3720.900955660441</v>
      </c>
      <c r="BP10" s="390">
        <f t="shared" si="3"/>
        <v>3767.4809101370938</v>
      </c>
      <c r="BQ10" s="390">
        <f t="shared" si="3"/>
        <v>3690.7531479547124</v>
      </c>
      <c r="BR10" s="390">
        <f t="shared" si="3"/>
        <v>3702.3114743369829</v>
      </c>
      <c r="BS10" s="390">
        <f t="shared" si="3"/>
        <v>3834.3880294576884</v>
      </c>
      <c r="BT10" s="390">
        <f t="shared" si="3"/>
        <v>3664.4425265071036</v>
      </c>
      <c r="BU10" s="390">
        <f t="shared" si="3"/>
        <v>3614.2495392574729</v>
      </c>
      <c r="BV10" s="390">
        <f t="shared" si="3"/>
        <v>3669.4840448564664</v>
      </c>
      <c r="BW10" s="390">
        <f t="shared" si="3"/>
        <v>3708.1154956993437</v>
      </c>
      <c r="BX10" s="391">
        <f t="shared" si="3"/>
        <v>3445.3538142709685</v>
      </c>
      <c r="BY10" s="391">
        <f t="shared" si="3"/>
        <v>3581.1118218453403</v>
      </c>
      <c r="BZ10" s="391">
        <f t="shared" si="3"/>
        <v>3439.0010268285077</v>
      </c>
      <c r="CA10" s="391">
        <f t="shared" si="3"/>
        <v>3490.6860017035692</v>
      </c>
      <c r="CB10" s="391">
        <f t="shared" si="3"/>
        <v>3508.9595000734357</v>
      </c>
      <c r="CC10" s="391">
        <f t="shared" si="3"/>
        <v>3598.1911920399489</v>
      </c>
      <c r="CD10" s="391">
        <f t="shared" si="3"/>
        <v>3625.2575694787733</v>
      </c>
      <c r="CE10" s="391">
        <f t="shared" si="3"/>
        <v>3652.4978272214726</v>
      </c>
      <c r="CF10" s="391">
        <f t="shared" si="3"/>
        <v>3671.2903231555279</v>
      </c>
      <c r="CG10" s="398">
        <f t="shared" si="3"/>
        <v>3708.1954159242737</v>
      </c>
    </row>
    <row r="11" spans="1:85" ht="25.5" customHeight="1" x14ac:dyDescent="0.35">
      <c r="B11" s="56" t="s">
        <v>410</v>
      </c>
      <c r="C11" s="56"/>
      <c r="D11" s="394">
        <v>0</v>
      </c>
      <c r="E11" s="394">
        <v>0</v>
      </c>
      <c r="F11" s="394">
        <v>0</v>
      </c>
      <c r="G11" s="394">
        <v>0</v>
      </c>
      <c r="H11" s="394">
        <v>0</v>
      </c>
      <c r="I11" s="394">
        <v>0</v>
      </c>
      <c r="J11" s="394">
        <v>0</v>
      </c>
      <c r="K11" s="394">
        <v>0</v>
      </c>
      <c r="L11" s="394">
        <v>0</v>
      </c>
      <c r="M11" s="394">
        <v>0</v>
      </c>
      <c r="N11" s="394">
        <v>0</v>
      </c>
      <c r="O11" s="394">
        <v>0</v>
      </c>
      <c r="P11" s="394">
        <v>0</v>
      </c>
      <c r="Q11" s="394">
        <v>0</v>
      </c>
      <c r="R11" s="394">
        <v>0</v>
      </c>
      <c r="S11" s="394">
        <v>0</v>
      </c>
      <c r="T11" s="394">
        <v>0</v>
      </c>
      <c r="U11" s="394">
        <v>0</v>
      </c>
      <c r="V11" s="394">
        <v>0</v>
      </c>
      <c r="W11" s="394">
        <v>0</v>
      </c>
      <c r="X11" s="394">
        <v>0</v>
      </c>
      <c r="Y11" s="394">
        <v>0</v>
      </c>
      <c r="Z11" s="394">
        <v>689.03287885518796</v>
      </c>
      <c r="AA11" s="394">
        <v>672.61409250757447</v>
      </c>
      <c r="AB11" s="394">
        <v>619.90480673548848</v>
      </c>
      <c r="AC11" s="394">
        <v>569.83469188755316</v>
      </c>
      <c r="AD11" s="394">
        <v>529.93811400059451</v>
      </c>
      <c r="AE11" s="394">
        <v>498.29749623106892</v>
      </c>
      <c r="AF11" s="394">
        <v>644.00395551119789</v>
      </c>
      <c r="AG11" s="394">
        <v>643.08665521898399</v>
      </c>
      <c r="AH11" s="394">
        <v>659.68240955464762</v>
      </c>
      <c r="AI11" s="394">
        <v>671.94871874810713</v>
      </c>
      <c r="AJ11" s="394">
        <v>672.58172918329467</v>
      </c>
      <c r="AK11" s="394">
        <v>645.22632620254831</v>
      </c>
      <c r="AL11" s="394">
        <v>578.1020853355385</v>
      </c>
      <c r="AM11" s="394">
        <v>511.89900456525032</v>
      </c>
      <c r="AN11" s="394">
        <v>552.2447440948398</v>
      </c>
      <c r="AO11" s="394">
        <v>533.49721916063743</v>
      </c>
      <c r="AP11" s="394">
        <v>526.18933531817459</v>
      </c>
      <c r="AQ11" s="394">
        <v>149.91855843881939</v>
      </c>
      <c r="AR11" s="394">
        <v>74.320493009183934</v>
      </c>
      <c r="AS11" s="394">
        <v>77.571420982476127</v>
      </c>
      <c r="AT11" s="394">
        <v>79.485988230147612</v>
      </c>
      <c r="AU11" s="394">
        <v>68.921151792899607</v>
      </c>
      <c r="AV11" s="394">
        <v>68.2606627538065</v>
      </c>
      <c r="AW11" s="394">
        <v>69.528728252411426</v>
      </c>
      <c r="AX11" s="394">
        <v>55.961018026255793</v>
      </c>
      <c r="AY11" s="394">
        <v>57.370668787205808</v>
      </c>
      <c r="AZ11" s="394">
        <v>63.586729851281341</v>
      </c>
      <c r="BA11" s="394">
        <v>69.496345006431142</v>
      </c>
      <c r="BB11" s="394">
        <v>73.343785928127829</v>
      </c>
      <c r="BC11" s="394">
        <v>72.395878466677033</v>
      </c>
      <c r="BD11" s="394">
        <v>83.763762649501004</v>
      </c>
      <c r="BE11" s="394">
        <v>102.73360057161298</v>
      </c>
      <c r="BF11" s="394">
        <v>123.7869517159189</v>
      </c>
      <c r="BG11" s="394">
        <v>224.74752680485119</v>
      </c>
      <c r="BH11" s="394">
        <v>256.07971710257516</v>
      </c>
      <c r="BI11" s="394">
        <v>272.34185968227212</v>
      </c>
      <c r="BJ11" s="394">
        <v>284.27522989155977</v>
      </c>
      <c r="BK11" s="394">
        <v>390.36996842246214</v>
      </c>
      <c r="BL11" s="394">
        <v>490.07989712903691</v>
      </c>
      <c r="BM11" s="394">
        <v>519.16598522647234</v>
      </c>
      <c r="BN11" s="394">
        <v>507.65359940062359</v>
      </c>
      <c r="BO11" s="394">
        <v>531.21518577716495</v>
      </c>
      <c r="BP11" s="394">
        <v>564.73075807564214</v>
      </c>
      <c r="BQ11" s="394">
        <v>560.04413337485323</v>
      </c>
      <c r="BR11" s="394">
        <v>576.19574891220816</v>
      </c>
      <c r="BS11" s="394">
        <v>605.57826898220014</v>
      </c>
      <c r="BT11" s="394">
        <v>586.18258373593028</v>
      </c>
      <c r="BU11" s="394">
        <v>565.15698659132079</v>
      </c>
      <c r="BV11" s="394">
        <v>553.78673763618042</v>
      </c>
      <c r="BW11" s="394">
        <v>530.44379756677336</v>
      </c>
      <c r="BX11" s="395">
        <v>460.71631021746975</v>
      </c>
      <c r="BY11" s="395">
        <v>437.64094426692014</v>
      </c>
      <c r="BZ11" s="395">
        <v>439.49498368440538</v>
      </c>
      <c r="CA11" s="395">
        <v>439.18345474614586</v>
      </c>
      <c r="CB11" s="395">
        <v>415.93727965789714</v>
      </c>
      <c r="CC11" s="395">
        <v>423.70558956827801</v>
      </c>
      <c r="CD11" s="395">
        <v>430.44226963755739</v>
      </c>
      <c r="CE11" s="395">
        <v>441.53429831554274</v>
      </c>
      <c r="CF11" s="395">
        <v>444.92578839848522</v>
      </c>
      <c r="CG11" s="396">
        <v>451.72314445853129</v>
      </c>
    </row>
    <row r="12" spans="1:85" s="351" customFormat="1" ht="34.5" customHeight="1" thickBot="1" x14ac:dyDescent="0.3">
      <c r="A12" s="567"/>
      <c r="B12" s="607" t="s">
        <v>179</v>
      </c>
      <c r="C12" s="568"/>
      <c r="D12" s="569">
        <v>0</v>
      </c>
      <c r="E12" s="569">
        <v>0</v>
      </c>
      <c r="F12" s="569">
        <v>0</v>
      </c>
      <c r="G12" s="569">
        <v>0</v>
      </c>
      <c r="H12" s="569">
        <v>0</v>
      </c>
      <c r="I12" s="569">
        <v>0</v>
      </c>
      <c r="J12" s="569">
        <v>0</v>
      </c>
      <c r="K12" s="569">
        <v>0</v>
      </c>
      <c r="L12" s="569">
        <v>0</v>
      </c>
      <c r="M12" s="569">
        <v>0</v>
      </c>
      <c r="N12" s="569">
        <v>0</v>
      </c>
      <c r="O12" s="569">
        <v>0</v>
      </c>
      <c r="P12" s="569">
        <v>0</v>
      </c>
      <c r="Q12" s="569">
        <v>0</v>
      </c>
      <c r="R12" s="569">
        <v>0</v>
      </c>
      <c r="S12" s="569">
        <v>0</v>
      </c>
      <c r="T12" s="569">
        <v>0</v>
      </c>
      <c r="U12" s="569">
        <v>0</v>
      </c>
      <c r="V12" s="569">
        <v>0</v>
      </c>
      <c r="W12" s="569">
        <v>0</v>
      </c>
      <c r="X12" s="569">
        <v>0</v>
      </c>
      <c r="Y12" s="569">
        <v>0</v>
      </c>
      <c r="Z12" s="569">
        <v>0</v>
      </c>
      <c r="AA12" s="569">
        <v>0</v>
      </c>
      <c r="AB12" s="569">
        <v>0</v>
      </c>
      <c r="AC12" s="569">
        <v>0</v>
      </c>
      <c r="AD12" s="569">
        <v>0</v>
      </c>
      <c r="AE12" s="569">
        <v>0</v>
      </c>
      <c r="AF12" s="569">
        <v>0</v>
      </c>
      <c r="AG12" s="569">
        <v>0</v>
      </c>
      <c r="AH12" s="569">
        <v>0</v>
      </c>
      <c r="AI12" s="569">
        <v>0</v>
      </c>
      <c r="AJ12" s="569">
        <v>0</v>
      </c>
      <c r="AK12" s="569">
        <v>0</v>
      </c>
      <c r="AL12" s="569">
        <v>0</v>
      </c>
      <c r="AM12" s="569">
        <v>0</v>
      </c>
      <c r="AN12" s="569">
        <v>0</v>
      </c>
      <c r="AO12" s="569">
        <v>0</v>
      </c>
      <c r="AP12" s="569">
        <v>0</v>
      </c>
      <c r="AQ12" s="569">
        <v>570.17857129019308</v>
      </c>
      <c r="AR12" s="569">
        <v>691.48207116844003</v>
      </c>
      <c r="AS12" s="569">
        <v>731.97487218278957</v>
      </c>
      <c r="AT12" s="569">
        <v>741.38126553590826</v>
      </c>
      <c r="AU12" s="569">
        <v>908.52734746867748</v>
      </c>
      <c r="AV12" s="569">
        <v>940.48024238577852</v>
      </c>
      <c r="AW12" s="569">
        <v>876.48336221221678</v>
      </c>
      <c r="AX12" s="569">
        <v>994.86254268899188</v>
      </c>
      <c r="AY12" s="569">
        <v>1053.3123803316876</v>
      </c>
      <c r="AZ12" s="569">
        <v>662.19579933740818</v>
      </c>
      <c r="BA12" s="569">
        <v>975.51002972984463</v>
      </c>
      <c r="BB12" s="569">
        <v>1059.9810165757549</v>
      </c>
      <c r="BC12" s="569">
        <v>1201.3008996116837</v>
      </c>
      <c r="BD12" s="569">
        <v>1213.9404244151958</v>
      </c>
      <c r="BE12" s="569">
        <v>1170.9447157735344</v>
      </c>
      <c r="BF12" s="569">
        <v>1303.4175918554843</v>
      </c>
      <c r="BG12" s="569">
        <v>1822.7079350816177</v>
      </c>
      <c r="BH12" s="569">
        <v>2207.7417843376761</v>
      </c>
      <c r="BI12" s="569">
        <v>1970.1025760562827</v>
      </c>
      <c r="BJ12" s="569">
        <v>2128.0625415881241</v>
      </c>
      <c r="BK12" s="569">
        <v>2568.6191535755806</v>
      </c>
      <c r="BL12" s="569">
        <v>2977.1980361163191</v>
      </c>
      <c r="BM12" s="569">
        <v>3053.3579121428334</v>
      </c>
      <c r="BN12" s="569">
        <v>3156.7613500658217</v>
      </c>
      <c r="BO12" s="569">
        <v>3189.685769883276</v>
      </c>
      <c r="BP12" s="569">
        <v>3202.7501520614519</v>
      </c>
      <c r="BQ12" s="569">
        <v>3130.7090145798593</v>
      </c>
      <c r="BR12" s="569">
        <v>3126.1157254247746</v>
      </c>
      <c r="BS12" s="569">
        <v>3228.809760475488</v>
      </c>
      <c r="BT12" s="569">
        <v>3078.2599427711734</v>
      </c>
      <c r="BU12" s="569">
        <v>3049.0925526661522</v>
      </c>
      <c r="BV12" s="569">
        <v>3115.6973072202859</v>
      </c>
      <c r="BW12" s="569">
        <v>3177.6716981325703</v>
      </c>
      <c r="BX12" s="518">
        <v>2984.637504053499</v>
      </c>
      <c r="BY12" s="518">
        <v>3143.4708775784202</v>
      </c>
      <c r="BZ12" s="518">
        <v>2999.5060431441025</v>
      </c>
      <c r="CA12" s="518">
        <v>3051.5025469574234</v>
      </c>
      <c r="CB12" s="518">
        <v>3093.0222204155384</v>
      </c>
      <c r="CC12" s="518">
        <v>3174.485602471671</v>
      </c>
      <c r="CD12" s="518">
        <v>3194.8152998412161</v>
      </c>
      <c r="CE12" s="518">
        <v>3210.9635289059297</v>
      </c>
      <c r="CF12" s="518">
        <v>3226.3645347570427</v>
      </c>
      <c r="CG12" s="519">
        <v>3256.4722714657423</v>
      </c>
    </row>
    <row r="13" spans="1:85" ht="41.25" customHeight="1" x14ac:dyDescent="0.35">
      <c r="A13" s="421"/>
      <c r="B13" s="406" t="s">
        <v>937</v>
      </c>
      <c r="C13" s="422"/>
      <c r="D13" s="408" t="s">
        <v>673</v>
      </c>
      <c r="E13" s="408" t="s">
        <v>674</v>
      </c>
      <c r="F13" s="408" t="s">
        <v>675</v>
      </c>
      <c r="G13" s="408" t="s">
        <v>676</v>
      </c>
      <c r="H13" s="408" t="s">
        <v>677</v>
      </c>
      <c r="I13" s="408" t="s">
        <v>678</v>
      </c>
      <c r="J13" s="408" t="s">
        <v>679</v>
      </c>
      <c r="K13" s="408" t="s">
        <v>680</v>
      </c>
      <c r="L13" s="408" t="s">
        <v>681</v>
      </c>
      <c r="M13" s="408" t="s">
        <v>682</v>
      </c>
      <c r="N13" s="408" t="s">
        <v>683</v>
      </c>
      <c r="O13" s="408" t="s">
        <v>684</v>
      </c>
      <c r="P13" s="408" t="s">
        <v>685</v>
      </c>
      <c r="Q13" s="408" t="s">
        <v>686</v>
      </c>
      <c r="R13" s="408" t="s">
        <v>687</v>
      </c>
      <c r="S13" s="408" t="s">
        <v>688</v>
      </c>
      <c r="T13" s="408" t="s">
        <v>689</v>
      </c>
      <c r="U13" s="408" t="s">
        <v>690</v>
      </c>
      <c r="V13" s="408" t="s">
        <v>691</v>
      </c>
      <c r="W13" s="408" t="s">
        <v>692</v>
      </c>
      <c r="X13" s="408" t="s">
        <v>693</v>
      </c>
      <c r="Y13" s="408" t="s">
        <v>694</v>
      </c>
      <c r="Z13" s="408" t="s">
        <v>695</v>
      </c>
      <c r="AA13" s="408" t="s">
        <v>696</v>
      </c>
      <c r="AB13" s="408" t="s">
        <v>697</v>
      </c>
      <c r="AC13" s="408" t="s">
        <v>698</v>
      </c>
      <c r="AD13" s="408" t="s">
        <v>699</v>
      </c>
      <c r="AE13" s="408" t="s">
        <v>700</v>
      </c>
      <c r="AF13" s="408" t="s">
        <v>701</v>
      </c>
      <c r="AG13" s="408" t="s">
        <v>702</v>
      </c>
      <c r="AH13" s="408" t="s">
        <v>703</v>
      </c>
      <c r="AI13" s="408" t="s">
        <v>704</v>
      </c>
      <c r="AJ13" s="408" t="s">
        <v>705</v>
      </c>
      <c r="AK13" s="408" t="s">
        <v>706</v>
      </c>
      <c r="AL13" s="408" t="s">
        <v>707</v>
      </c>
      <c r="AM13" s="408" t="s">
        <v>708</v>
      </c>
      <c r="AN13" s="408" t="s">
        <v>709</v>
      </c>
      <c r="AO13" s="408" t="s">
        <v>710</v>
      </c>
      <c r="AP13" s="408" t="s">
        <v>711</v>
      </c>
      <c r="AQ13" s="408" t="s">
        <v>712</v>
      </c>
      <c r="AR13" s="408" t="s">
        <v>713</v>
      </c>
      <c r="AS13" s="408" t="s">
        <v>714</v>
      </c>
      <c r="AT13" s="408" t="s">
        <v>715</v>
      </c>
      <c r="AU13" s="408" t="s">
        <v>716</v>
      </c>
      <c r="AV13" s="408" t="s">
        <v>717</v>
      </c>
      <c r="AW13" s="408" t="s">
        <v>718</v>
      </c>
      <c r="AX13" s="408" t="s">
        <v>719</v>
      </c>
      <c r="AY13" s="408" t="s">
        <v>720</v>
      </c>
      <c r="AZ13" s="408" t="s">
        <v>721</v>
      </c>
      <c r="BA13" s="408" t="s">
        <v>722</v>
      </c>
      <c r="BB13" s="408" t="s">
        <v>723</v>
      </c>
      <c r="BC13" s="408" t="s">
        <v>724</v>
      </c>
      <c r="BD13" s="408" t="s">
        <v>725</v>
      </c>
      <c r="BE13" s="408" t="s">
        <v>726</v>
      </c>
      <c r="BF13" s="408" t="s">
        <v>727</v>
      </c>
      <c r="BG13" s="408" t="s">
        <v>728</v>
      </c>
      <c r="BH13" s="408" t="s">
        <v>729</v>
      </c>
      <c r="BI13" s="408" t="s">
        <v>730</v>
      </c>
      <c r="BJ13" s="408" t="s">
        <v>731</v>
      </c>
      <c r="BK13" s="408" t="s">
        <v>732</v>
      </c>
      <c r="BL13" s="408" t="s">
        <v>733</v>
      </c>
      <c r="BM13" s="408" t="s">
        <v>734</v>
      </c>
      <c r="BN13" s="408" t="s">
        <v>735</v>
      </c>
      <c r="BO13" s="408" t="s">
        <v>736</v>
      </c>
      <c r="BP13" s="408" t="s">
        <v>737</v>
      </c>
      <c r="BQ13" s="408" t="s">
        <v>738</v>
      </c>
      <c r="BR13" s="408" t="s">
        <v>739</v>
      </c>
      <c r="BS13" s="408" t="s">
        <v>740</v>
      </c>
      <c r="BT13" s="408" t="s">
        <v>741</v>
      </c>
      <c r="BU13" s="408" t="s">
        <v>742</v>
      </c>
      <c r="BV13" s="408" t="s">
        <v>743</v>
      </c>
      <c r="BW13" s="408" t="s">
        <v>744</v>
      </c>
      <c r="BX13" s="408" t="s">
        <v>745</v>
      </c>
      <c r="BY13" s="408" t="s">
        <v>746</v>
      </c>
      <c r="BZ13" s="408" t="s">
        <v>747</v>
      </c>
      <c r="CA13" s="408" t="s">
        <v>748</v>
      </c>
      <c r="CB13" s="408" t="s">
        <v>749</v>
      </c>
      <c r="CC13" s="408" t="s">
        <v>750</v>
      </c>
      <c r="CD13" s="408" t="s">
        <v>751</v>
      </c>
      <c r="CE13" s="408" t="s">
        <v>752</v>
      </c>
      <c r="CF13" s="408" t="s">
        <v>753</v>
      </c>
      <c r="CG13" s="409" t="s">
        <v>754</v>
      </c>
    </row>
    <row r="14" spans="1:85" s="246" customFormat="1" ht="25.5" customHeight="1" x14ac:dyDescent="0.35">
      <c r="A14" s="393"/>
      <c r="B14" s="56" t="s">
        <v>410</v>
      </c>
      <c r="C14" s="350"/>
      <c r="D14" s="395">
        <v>0</v>
      </c>
      <c r="E14" s="395">
        <v>0</v>
      </c>
      <c r="F14" s="395">
        <v>0</v>
      </c>
      <c r="G14" s="395">
        <v>0</v>
      </c>
      <c r="H14" s="395">
        <v>0</v>
      </c>
      <c r="I14" s="395">
        <v>0</v>
      </c>
      <c r="J14" s="395">
        <v>0</v>
      </c>
      <c r="K14" s="395">
        <v>0</v>
      </c>
      <c r="L14" s="395">
        <v>0</v>
      </c>
      <c r="M14" s="395">
        <v>0</v>
      </c>
      <c r="N14" s="395">
        <v>0</v>
      </c>
      <c r="O14" s="395">
        <v>0</v>
      </c>
      <c r="P14" s="395">
        <v>0</v>
      </c>
      <c r="Q14" s="395">
        <v>0</v>
      </c>
      <c r="R14" s="395">
        <v>0</v>
      </c>
      <c r="S14" s="395">
        <v>0</v>
      </c>
      <c r="T14" s="395">
        <v>0</v>
      </c>
      <c r="U14" s="395">
        <v>0</v>
      </c>
      <c r="V14" s="395">
        <v>0</v>
      </c>
      <c r="W14" s="395">
        <v>0</v>
      </c>
      <c r="X14" s="395">
        <v>0</v>
      </c>
      <c r="Y14" s="395">
        <v>0</v>
      </c>
      <c r="Z14" s="395">
        <v>0</v>
      </c>
      <c r="AA14" s="395">
        <v>0</v>
      </c>
      <c r="AB14" s="395">
        <v>0</v>
      </c>
      <c r="AC14" s="395">
        <v>0</v>
      </c>
      <c r="AD14" s="395">
        <v>0</v>
      </c>
      <c r="AE14" s="395">
        <v>0</v>
      </c>
      <c r="AF14" s="395">
        <v>0</v>
      </c>
      <c r="AG14" s="395">
        <v>0</v>
      </c>
      <c r="AH14" s="395">
        <v>0</v>
      </c>
      <c r="AI14" s="395">
        <v>0</v>
      </c>
      <c r="AJ14" s="395">
        <v>0</v>
      </c>
      <c r="AK14" s="395">
        <v>0</v>
      </c>
      <c r="AL14" s="395">
        <v>0</v>
      </c>
      <c r="AM14" s="395">
        <v>0</v>
      </c>
      <c r="AN14" s="395">
        <v>0</v>
      </c>
      <c r="AO14" s="395">
        <v>0</v>
      </c>
      <c r="AP14" s="395">
        <v>0</v>
      </c>
      <c r="AQ14" s="395">
        <v>0</v>
      </c>
      <c r="AR14" s="395">
        <v>0</v>
      </c>
      <c r="AS14" s="395">
        <v>0</v>
      </c>
      <c r="AT14" s="395">
        <v>0</v>
      </c>
      <c r="AU14" s="395">
        <v>11</v>
      </c>
      <c r="AV14" s="395">
        <v>13</v>
      </c>
      <c r="AW14" s="395">
        <v>12</v>
      </c>
      <c r="AX14" s="395">
        <v>11</v>
      </c>
      <c r="AY14" s="395">
        <v>13</v>
      </c>
      <c r="AZ14" s="395">
        <v>12</v>
      </c>
      <c r="BA14" s="395">
        <v>11</v>
      </c>
      <c r="BB14" s="395">
        <v>13</v>
      </c>
      <c r="BC14" s="395">
        <v>13</v>
      </c>
      <c r="BD14" s="395">
        <v>15</v>
      </c>
      <c r="BE14" s="395">
        <v>17</v>
      </c>
      <c r="BF14" s="395">
        <v>17</v>
      </c>
      <c r="BG14" s="395">
        <v>25</v>
      </c>
      <c r="BH14" s="395">
        <v>29</v>
      </c>
      <c r="BI14" s="395">
        <v>31</v>
      </c>
      <c r="BJ14" s="395">
        <v>30</v>
      </c>
      <c r="BK14" s="395">
        <v>44</v>
      </c>
      <c r="BL14" s="395">
        <v>54</v>
      </c>
      <c r="BM14" s="395">
        <v>56</v>
      </c>
      <c r="BN14" s="395">
        <v>54</v>
      </c>
      <c r="BO14" s="395">
        <v>57</v>
      </c>
      <c r="BP14" s="395">
        <v>60</v>
      </c>
      <c r="BQ14" s="395">
        <v>58</v>
      </c>
      <c r="BR14" s="395">
        <v>59</v>
      </c>
      <c r="BS14" s="395">
        <v>62</v>
      </c>
      <c r="BT14" s="395">
        <v>61</v>
      </c>
      <c r="BU14" s="395">
        <v>59</v>
      </c>
      <c r="BV14" s="395">
        <v>58</v>
      </c>
      <c r="BW14" s="395">
        <v>55</v>
      </c>
      <c r="BX14" s="395">
        <v>49</v>
      </c>
      <c r="BY14" s="395">
        <v>45</v>
      </c>
      <c r="BZ14" s="668">
        <v>48</v>
      </c>
      <c r="CA14" s="668">
        <v>46</v>
      </c>
      <c r="CB14" s="668">
        <v>46</v>
      </c>
      <c r="CC14" s="668">
        <v>46</v>
      </c>
      <c r="CD14" s="668">
        <v>47</v>
      </c>
      <c r="CE14" s="668">
        <v>48</v>
      </c>
      <c r="CF14" s="668">
        <v>49</v>
      </c>
      <c r="CG14" s="669">
        <v>49</v>
      </c>
    </row>
    <row r="15" spans="1:85" s="351" customFormat="1" ht="34.5" customHeight="1" thickBot="1" x14ac:dyDescent="0.3">
      <c r="A15" s="570"/>
      <c r="B15" s="417" t="s">
        <v>179</v>
      </c>
      <c r="C15" s="570"/>
      <c r="D15" s="419">
        <v>0</v>
      </c>
      <c r="E15" s="419">
        <v>0</v>
      </c>
      <c r="F15" s="419">
        <v>0</v>
      </c>
      <c r="G15" s="419">
        <v>0</v>
      </c>
      <c r="H15" s="419">
        <v>0</v>
      </c>
      <c r="I15" s="419">
        <v>0</v>
      </c>
      <c r="J15" s="419">
        <v>0</v>
      </c>
      <c r="K15" s="419">
        <v>0</v>
      </c>
      <c r="L15" s="419">
        <v>0</v>
      </c>
      <c r="M15" s="419">
        <v>0</v>
      </c>
      <c r="N15" s="419">
        <v>0</v>
      </c>
      <c r="O15" s="419">
        <v>0</v>
      </c>
      <c r="P15" s="419">
        <v>0</v>
      </c>
      <c r="Q15" s="419">
        <v>0</v>
      </c>
      <c r="R15" s="419">
        <v>0</v>
      </c>
      <c r="S15" s="419">
        <v>0</v>
      </c>
      <c r="T15" s="419">
        <v>0</v>
      </c>
      <c r="U15" s="419">
        <v>0</v>
      </c>
      <c r="V15" s="419">
        <v>0</v>
      </c>
      <c r="W15" s="419">
        <v>0</v>
      </c>
      <c r="X15" s="419">
        <v>0</v>
      </c>
      <c r="Y15" s="419">
        <v>0</v>
      </c>
      <c r="Z15" s="419">
        <v>0</v>
      </c>
      <c r="AA15" s="419">
        <v>0</v>
      </c>
      <c r="AB15" s="419">
        <v>0</v>
      </c>
      <c r="AC15" s="419">
        <v>0</v>
      </c>
      <c r="AD15" s="419">
        <v>0</v>
      </c>
      <c r="AE15" s="419">
        <v>0</v>
      </c>
      <c r="AF15" s="419">
        <v>0</v>
      </c>
      <c r="AG15" s="419">
        <v>0</v>
      </c>
      <c r="AH15" s="419">
        <v>0</v>
      </c>
      <c r="AI15" s="419">
        <v>0</v>
      </c>
      <c r="AJ15" s="419">
        <v>0</v>
      </c>
      <c r="AK15" s="419">
        <v>0</v>
      </c>
      <c r="AL15" s="419">
        <v>0</v>
      </c>
      <c r="AM15" s="419">
        <v>0</v>
      </c>
      <c r="AN15" s="419">
        <v>0</v>
      </c>
      <c r="AO15" s="419">
        <v>0</v>
      </c>
      <c r="AP15" s="419">
        <v>0</v>
      </c>
      <c r="AQ15" s="419">
        <v>0</v>
      </c>
      <c r="AR15" s="419">
        <v>0</v>
      </c>
      <c r="AS15" s="419">
        <v>0</v>
      </c>
      <c r="AT15" s="419">
        <v>0</v>
      </c>
      <c r="AU15" s="419">
        <v>0</v>
      </c>
      <c r="AV15" s="419">
        <v>0</v>
      </c>
      <c r="AW15" s="419">
        <v>0</v>
      </c>
      <c r="AX15" s="419">
        <v>0</v>
      </c>
      <c r="AY15" s="419">
        <v>0</v>
      </c>
      <c r="AZ15" s="419">
        <v>0</v>
      </c>
      <c r="BA15" s="419">
        <v>0</v>
      </c>
      <c r="BB15" s="419">
        <v>0</v>
      </c>
      <c r="BC15" s="419">
        <v>0</v>
      </c>
      <c r="BD15" s="419">
        <v>80</v>
      </c>
      <c r="BE15" s="419">
        <v>82</v>
      </c>
      <c r="BF15" s="419">
        <v>86</v>
      </c>
      <c r="BG15" s="419">
        <v>104</v>
      </c>
      <c r="BH15" s="419">
        <v>137</v>
      </c>
      <c r="BI15" s="419">
        <v>154</v>
      </c>
      <c r="BJ15" s="419">
        <v>154</v>
      </c>
      <c r="BK15" s="419">
        <v>193</v>
      </c>
      <c r="BL15" s="419">
        <v>245</v>
      </c>
      <c r="BM15" s="419">
        <v>250</v>
      </c>
      <c r="BN15" s="419">
        <v>269</v>
      </c>
      <c r="BO15" s="419">
        <v>266</v>
      </c>
      <c r="BP15" s="419">
        <v>275</v>
      </c>
      <c r="BQ15" s="419">
        <v>271</v>
      </c>
      <c r="BR15" s="419">
        <v>264</v>
      </c>
      <c r="BS15" s="419">
        <v>264</v>
      </c>
      <c r="BT15" s="419">
        <v>270</v>
      </c>
      <c r="BU15" s="419">
        <v>271</v>
      </c>
      <c r="BV15" s="419">
        <v>270</v>
      </c>
      <c r="BW15" s="419">
        <v>263</v>
      </c>
      <c r="BX15" s="419">
        <v>251</v>
      </c>
      <c r="BY15" s="419">
        <v>256</v>
      </c>
      <c r="BZ15" s="419">
        <v>251</v>
      </c>
      <c r="CA15" s="419">
        <v>240</v>
      </c>
      <c r="CB15" s="419">
        <v>240</v>
      </c>
      <c r="CC15" s="419">
        <v>242</v>
      </c>
      <c r="CD15" s="419">
        <v>243</v>
      </c>
      <c r="CE15" s="419">
        <v>243</v>
      </c>
      <c r="CF15" s="419">
        <v>245</v>
      </c>
      <c r="CG15" s="420">
        <v>246</v>
      </c>
    </row>
  </sheetData>
  <hyperlinks>
    <hyperlink ref="B1" location="Notes!A1" display="Information relating to this table can be found in the 'Notes' tab" xr:uid="{8AE2631D-1930-428F-A4C9-1152625EBE57}"/>
    <hyperlink ref="A1" location="Contents!A1" display="Contents page" xr:uid="{1E4C4870-6CC5-47A2-A5CA-FBADC660AAD9}"/>
  </hyperlinks>
  <pageMargins left="0.75" right="0.75" top="1" bottom="1" header="0.5" footer="0.5"/>
  <pageSetup paperSize="9"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6139C-9DC5-4C0D-910F-DAFBCB9F9AA5}">
  <dimension ref="A1:CG15"/>
  <sheetViews>
    <sheetView zoomScale="85" zoomScaleNormal="85" workbookViewId="0">
      <pane xSplit="2" topLeftCell="C1" activePane="topRight" state="frozen"/>
      <selection pane="topRight" activeCell="B1" sqref="B1"/>
    </sheetView>
  </sheetViews>
  <sheetFormatPr defaultColWidth="9" defaultRowHeight="15.5" x14ac:dyDescent="0.35"/>
  <cols>
    <col min="1" max="1" width="23" style="350" bestFit="1" customWidth="1"/>
    <col min="2" max="2" width="75.54296875" style="350" customWidth="1"/>
    <col min="3" max="3" width="25.54296875" style="350" customWidth="1"/>
    <col min="4" max="75" width="12.54296875" style="389" customWidth="1"/>
    <col min="76" max="84" width="12.54296875" style="353" customWidth="1"/>
    <col min="85" max="85" width="11" style="353" bestFit="1" customWidth="1"/>
    <col min="86" max="16384" width="9" style="353"/>
  </cols>
  <sheetData>
    <row r="1" spans="1:85" s="351" customFormat="1" ht="25.5" customHeight="1" thickBot="1" x14ac:dyDescent="0.3">
      <c r="A1" s="26" t="s">
        <v>47</v>
      </c>
      <c r="B1" s="116" t="s">
        <v>224</v>
      </c>
      <c r="C1" s="117"/>
      <c r="D1" s="348"/>
      <c r="E1" s="348"/>
      <c r="F1" s="348"/>
      <c r="G1" s="348"/>
      <c r="H1" s="348"/>
      <c r="I1" s="348"/>
      <c r="J1" s="348"/>
      <c r="K1" s="348"/>
      <c r="L1" s="348"/>
      <c r="M1" s="348"/>
      <c r="N1" s="348"/>
      <c r="O1" s="348"/>
      <c r="P1" s="348"/>
      <c r="Q1" s="348"/>
      <c r="R1" s="348"/>
      <c r="S1" s="348"/>
      <c r="T1" s="348"/>
      <c r="U1" s="348"/>
      <c r="V1" s="348"/>
      <c r="W1" s="348"/>
      <c r="X1" s="348"/>
      <c r="Y1" s="348"/>
      <c r="Z1" s="348"/>
      <c r="AA1" s="348"/>
      <c r="AB1" s="348"/>
      <c r="AC1" s="348"/>
      <c r="AD1" s="348"/>
      <c r="AE1" s="348"/>
      <c r="AF1" s="348"/>
      <c r="AG1" s="348"/>
      <c r="AH1" s="348"/>
      <c r="AI1" s="348"/>
      <c r="AJ1" s="348"/>
      <c r="AK1" s="348"/>
      <c r="AL1" s="348"/>
      <c r="AM1" s="348"/>
      <c r="AN1" s="348"/>
      <c r="AO1" s="348"/>
      <c r="AP1" s="348"/>
      <c r="AQ1" s="348"/>
      <c r="AR1" s="348"/>
      <c r="AS1" s="348"/>
      <c r="AT1" s="348"/>
      <c r="AU1" s="348"/>
      <c r="AV1" s="348"/>
      <c r="AW1" s="348"/>
      <c r="AX1" s="348"/>
      <c r="AY1" s="348"/>
      <c r="AZ1" s="348"/>
      <c r="BA1" s="348"/>
      <c r="BB1" s="348"/>
      <c r="BC1" s="348"/>
      <c r="BD1" s="348"/>
      <c r="BE1" s="348"/>
      <c r="BF1" s="348"/>
      <c r="BG1" s="348"/>
      <c r="BH1" s="348"/>
      <c r="BI1" s="348"/>
      <c r="BJ1" s="348"/>
      <c r="BK1" s="348"/>
      <c r="BL1" s="348"/>
      <c r="BM1" s="348"/>
      <c r="BN1" s="348"/>
      <c r="BO1" s="348"/>
      <c r="BP1" s="348"/>
      <c r="BQ1" s="348"/>
      <c r="BR1" s="348"/>
      <c r="BS1" s="348"/>
      <c r="BT1" s="348"/>
      <c r="BU1" s="348"/>
      <c r="BV1" s="416"/>
      <c r="BW1" s="416"/>
      <c r="BX1" s="416"/>
    </row>
    <row r="2" spans="1:85" ht="15.75" customHeight="1" x14ac:dyDescent="0.35">
      <c r="A2" s="30" t="s">
        <v>225</v>
      </c>
      <c r="B2" s="31" t="s">
        <v>938</v>
      </c>
      <c r="C2" s="31"/>
      <c r="D2" s="34" t="s">
        <v>296</v>
      </c>
      <c r="E2" s="34" t="s">
        <v>297</v>
      </c>
      <c r="F2" s="34" t="s">
        <v>298</v>
      </c>
      <c r="G2" s="34" t="s">
        <v>299</v>
      </c>
      <c r="H2" s="34" t="s">
        <v>300</v>
      </c>
      <c r="I2" s="34" t="s">
        <v>301</v>
      </c>
      <c r="J2" s="34" t="s">
        <v>302</v>
      </c>
      <c r="K2" s="34" t="s">
        <v>303</v>
      </c>
      <c r="L2" s="34" t="s">
        <v>304</v>
      </c>
      <c r="M2" s="34" t="s">
        <v>305</v>
      </c>
      <c r="N2" s="34" t="s">
        <v>306</v>
      </c>
      <c r="O2" s="34" t="s">
        <v>307</v>
      </c>
      <c r="P2" s="34" t="s">
        <v>308</v>
      </c>
      <c r="Q2" s="34" t="s">
        <v>309</v>
      </c>
      <c r="R2" s="34" t="s">
        <v>310</v>
      </c>
      <c r="S2" s="34" t="s">
        <v>311</v>
      </c>
      <c r="T2" s="34" t="s">
        <v>312</v>
      </c>
      <c r="U2" s="34" t="s">
        <v>313</v>
      </c>
      <c r="V2" s="34" t="s">
        <v>314</v>
      </c>
      <c r="W2" s="34" t="s">
        <v>315</v>
      </c>
      <c r="X2" s="34" t="s">
        <v>316</v>
      </c>
      <c r="Y2" s="34" t="s">
        <v>317</v>
      </c>
      <c r="Z2" s="34" t="s">
        <v>318</v>
      </c>
      <c r="AA2" s="34" t="s">
        <v>319</v>
      </c>
      <c r="AB2" s="34" t="s">
        <v>320</v>
      </c>
      <c r="AC2" s="34" t="s">
        <v>321</v>
      </c>
      <c r="AD2" s="34" t="s">
        <v>322</v>
      </c>
      <c r="AE2" s="34" t="s">
        <v>323</v>
      </c>
      <c r="AF2" s="34" t="s">
        <v>324</v>
      </c>
      <c r="AG2" s="34" t="s">
        <v>325</v>
      </c>
      <c r="AH2" s="34" t="s">
        <v>326</v>
      </c>
      <c r="AI2" s="34" t="s">
        <v>327</v>
      </c>
      <c r="AJ2" s="34" t="s">
        <v>328</v>
      </c>
      <c r="AK2" s="34" t="s">
        <v>329</v>
      </c>
      <c r="AL2" s="34" t="s">
        <v>330</v>
      </c>
      <c r="AM2" s="34" t="s">
        <v>331</v>
      </c>
      <c r="AN2" s="34" t="s">
        <v>332</v>
      </c>
      <c r="AO2" s="34" t="s">
        <v>333</v>
      </c>
      <c r="AP2" s="34" t="s">
        <v>334</v>
      </c>
      <c r="AQ2" s="34" t="s">
        <v>335</v>
      </c>
      <c r="AR2" s="34" t="s">
        <v>336</v>
      </c>
      <c r="AS2" s="34" t="s">
        <v>337</v>
      </c>
      <c r="AT2" s="34" t="s">
        <v>338</v>
      </c>
      <c r="AU2" s="34" t="s">
        <v>339</v>
      </c>
      <c r="AV2" s="34" t="s">
        <v>340</v>
      </c>
      <c r="AW2" s="34" t="s">
        <v>341</v>
      </c>
      <c r="AX2" s="34" t="s">
        <v>342</v>
      </c>
      <c r="AY2" s="34" t="s">
        <v>227</v>
      </c>
      <c r="AZ2" s="34" t="s">
        <v>228</v>
      </c>
      <c r="BA2" s="34" t="s">
        <v>229</v>
      </c>
      <c r="BB2" s="34" t="s">
        <v>230</v>
      </c>
      <c r="BC2" s="34" t="s">
        <v>231</v>
      </c>
      <c r="BD2" s="34" t="s">
        <v>232</v>
      </c>
      <c r="BE2" s="34" t="s">
        <v>233</v>
      </c>
      <c r="BF2" s="34" t="s">
        <v>234</v>
      </c>
      <c r="BG2" s="34" t="s">
        <v>235</v>
      </c>
      <c r="BH2" s="34" t="s">
        <v>236</v>
      </c>
      <c r="BI2" s="34" t="s">
        <v>237</v>
      </c>
      <c r="BJ2" s="34" t="s">
        <v>238</v>
      </c>
      <c r="BK2" s="34" t="s">
        <v>239</v>
      </c>
      <c r="BL2" s="34" t="s">
        <v>240</v>
      </c>
      <c r="BM2" s="34" t="s">
        <v>241</v>
      </c>
      <c r="BN2" s="34" t="s">
        <v>242</v>
      </c>
      <c r="BO2" s="34" t="s">
        <v>243</v>
      </c>
      <c r="BP2" s="34" t="s">
        <v>244</v>
      </c>
      <c r="BQ2" s="34" t="s">
        <v>245</v>
      </c>
      <c r="BR2" s="34" t="s">
        <v>246</v>
      </c>
      <c r="BS2" s="34" t="s">
        <v>247</v>
      </c>
      <c r="BT2" s="34" t="s">
        <v>248</v>
      </c>
      <c r="BU2" s="34" t="s">
        <v>249</v>
      </c>
      <c r="BV2" s="34" t="s">
        <v>250</v>
      </c>
      <c r="BW2" s="34" t="s">
        <v>251</v>
      </c>
      <c r="BX2" s="34" t="s">
        <v>252</v>
      </c>
      <c r="BY2" s="34" t="s">
        <v>253</v>
      </c>
      <c r="BZ2" s="34" t="s">
        <v>254</v>
      </c>
      <c r="CA2" s="34" t="s">
        <v>255</v>
      </c>
      <c r="CB2" s="34" t="s">
        <v>256</v>
      </c>
      <c r="CC2" s="34" t="s">
        <v>257</v>
      </c>
      <c r="CD2" s="34" t="s">
        <v>258</v>
      </c>
      <c r="CE2" s="34" t="s">
        <v>259</v>
      </c>
      <c r="CF2" s="34" t="s">
        <v>260</v>
      </c>
      <c r="CG2" s="35" t="s">
        <v>261</v>
      </c>
    </row>
    <row r="3" spans="1:85" x14ac:dyDescent="0.35">
      <c r="A3" s="119">
        <v>2025</v>
      </c>
      <c r="B3" s="354" t="s">
        <v>373</v>
      </c>
      <c r="C3" s="404"/>
      <c r="D3" s="279" t="s">
        <v>263</v>
      </c>
      <c r="E3" s="279" t="s">
        <v>263</v>
      </c>
      <c r="F3" s="279" t="s">
        <v>263</v>
      </c>
      <c r="G3" s="279" t="s">
        <v>263</v>
      </c>
      <c r="H3" s="279" t="s">
        <v>263</v>
      </c>
      <c r="I3" s="279" t="s">
        <v>263</v>
      </c>
      <c r="J3" s="279" t="s">
        <v>263</v>
      </c>
      <c r="K3" s="279" t="s">
        <v>263</v>
      </c>
      <c r="L3" s="279" t="s">
        <v>263</v>
      </c>
      <c r="M3" s="279" t="s">
        <v>263</v>
      </c>
      <c r="N3" s="279" t="s">
        <v>263</v>
      </c>
      <c r="O3" s="279" t="s">
        <v>263</v>
      </c>
      <c r="P3" s="279" t="s">
        <v>263</v>
      </c>
      <c r="Q3" s="279" t="s">
        <v>263</v>
      </c>
      <c r="R3" s="279" t="s">
        <v>263</v>
      </c>
      <c r="S3" s="279" t="s">
        <v>263</v>
      </c>
      <c r="T3" s="279" t="s">
        <v>263</v>
      </c>
      <c r="U3" s="279" t="s">
        <v>263</v>
      </c>
      <c r="V3" s="279" t="s">
        <v>263</v>
      </c>
      <c r="W3" s="279" t="s">
        <v>263</v>
      </c>
      <c r="X3" s="279" t="s">
        <v>263</v>
      </c>
      <c r="Y3" s="279" t="s">
        <v>263</v>
      </c>
      <c r="Z3" s="279" t="s">
        <v>263</v>
      </c>
      <c r="AA3" s="279" t="s">
        <v>263</v>
      </c>
      <c r="AB3" s="279" t="s">
        <v>263</v>
      </c>
      <c r="AC3" s="279" t="s">
        <v>263</v>
      </c>
      <c r="AD3" s="279" t="s">
        <v>263</v>
      </c>
      <c r="AE3" s="279" t="s">
        <v>263</v>
      </c>
      <c r="AF3" s="279" t="s">
        <v>263</v>
      </c>
      <c r="AG3" s="279" t="s">
        <v>263</v>
      </c>
      <c r="AH3" s="279" t="s">
        <v>263</v>
      </c>
      <c r="AI3" s="279" t="s">
        <v>263</v>
      </c>
      <c r="AJ3" s="279" t="s">
        <v>263</v>
      </c>
      <c r="AK3" s="279" t="s">
        <v>263</v>
      </c>
      <c r="AL3" s="279" t="s">
        <v>263</v>
      </c>
      <c r="AM3" s="279" t="s">
        <v>263</v>
      </c>
      <c r="AN3" s="279" t="s">
        <v>263</v>
      </c>
      <c r="AO3" s="279" t="s">
        <v>263</v>
      </c>
      <c r="AP3" s="279" t="s">
        <v>263</v>
      </c>
      <c r="AQ3" s="279" t="s">
        <v>263</v>
      </c>
      <c r="AR3" s="279" t="s">
        <v>263</v>
      </c>
      <c r="AS3" s="279" t="s">
        <v>263</v>
      </c>
      <c r="AT3" s="279" t="s">
        <v>263</v>
      </c>
      <c r="AU3" s="279" t="s">
        <v>263</v>
      </c>
      <c r="AV3" s="279" t="s">
        <v>263</v>
      </c>
      <c r="AW3" s="279" t="s">
        <v>263</v>
      </c>
      <c r="AX3" s="279" t="s">
        <v>263</v>
      </c>
      <c r="AY3" s="279" t="s">
        <v>263</v>
      </c>
      <c r="AZ3" s="279" t="s">
        <v>263</v>
      </c>
      <c r="BA3" s="279" t="s">
        <v>263</v>
      </c>
      <c r="BB3" s="279" t="s">
        <v>263</v>
      </c>
      <c r="BC3" s="279" t="s">
        <v>263</v>
      </c>
      <c r="BD3" s="279" t="s">
        <v>263</v>
      </c>
      <c r="BE3" s="279" t="s">
        <v>263</v>
      </c>
      <c r="BF3" s="279" t="s">
        <v>263</v>
      </c>
      <c r="BG3" s="279" t="s">
        <v>263</v>
      </c>
      <c r="BH3" s="279" t="s">
        <v>263</v>
      </c>
      <c r="BI3" s="279" t="s">
        <v>263</v>
      </c>
      <c r="BJ3" s="279" t="s">
        <v>263</v>
      </c>
      <c r="BK3" s="279" t="s">
        <v>263</v>
      </c>
      <c r="BL3" s="279" t="s">
        <v>263</v>
      </c>
      <c r="BM3" s="279" t="s">
        <v>263</v>
      </c>
      <c r="BN3" s="279" t="s">
        <v>263</v>
      </c>
      <c r="BO3" s="279" t="s">
        <v>263</v>
      </c>
      <c r="BP3" s="279" t="s">
        <v>263</v>
      </c>
      <c r="BQ3" s="279" t="s">
        <v>263</v>
      </c>
      <c r="BR3" s="279" t="s">
        <v>263</v>
      </c>
      <c r="BS3" s="279" t="s">
        <v>263</v>
      </c>
      <c r="BT3" s="279" t="s">
        <v>263</v>
      </c>
      <c r="BU3" s="279" t="s">
        <v>263</v>
      </c>
      <c r="BV3" s="279" t="s">
        <v>263</v>
      </c>
      <c r="BW3" s="279" t="s">
        <v>263</v>
      </c>
      <c r="BX3" s="279" t="s">
        <v>263</v>
      </c>
      <c r="BY3" s="279" t="s">
        <v>263</v>
      </c>
      <c r="BZ3" s="279" t="s">
        <v>263</v>
      </c>
      <c r="CA3" s="279" t="s">
        <v>263</v>
      </c>
      <c r="CB3" s="279" t="s">
        <v>264</v>
      </c>
      <c r="CC3" s="279" t="s">
        <v>264</v>
      </c>
      <c r="CD3" s="279" t="s">
        <v>264</v>
      </c>
      <c r="CE3" s="279" t="s">
        <v>264</v>
      </c>
      <c r="CF3" s="279" t="s">
        <v>264</v>
      </c>
      <c r="CG3" s="280" t="s">
        <v>264</v>
      </c>
    </row>
    <row r="4" spans="1:85" s="246" customFormat="1" ht="26.25" customHeight="1" x14ac:dyDescent="0.35">
      <c r="A4" s="88"/>
      <c r="B4" s="101" t="s">
        <v>276</v>
      </c>
      <c r="C4" s="101"/>
      <c r="D4" s="390">
        <f t="shared" ref="D4:BM4" si="0">SUM(D5:D7)</f>
        <v>0</v>
      </c>
      <c r="E4" s="390">
        <f t="shared" si="0"/>
        <v>0</v>
      </c>
      <c r="F4" s="390">
        <f t="shared" si="0"/>
        <v>0</v>
      </c>
      <c r="G4" s="390">
        <f t="shared" si="0"/>
        <v>0</v>
      </c>
      <c r="H4" s="390">
        <f t="shared" si="0"/>
        <v>0</v>
      </c>
      <c r="I4" s="390">
        <f t="shared" si="0"/>
        <v>0</v>
      </c>
      <c r="J4" s="390">
        <f t="shared" si="0"/>
        <v>0</v>
      </c>
      <c r="K4" s="390">
        <f t="shared" si="0"/>
        <v>0</v>
      </c>
      <c r="L4" s="390">
        <f t="shared" si="0"/>
        <v>0</v>
      </c>
      <c r="M4" s="390">
        <f t="shared" si="0"/>
        <v>0</v>
      </c>
      <c r="N4" s="390">
        <f t="shared" si="0"/>
        <v>0</v>
      </c>
      <c r="O4" s="390">
        <f t="shared" si="0"/>
        <v>0</v>
      </c>
      <c r="P4" s="390">
        <f t="shared" si="0"/>
        <v>0</v>
      </c>
      <c r="Q4" s="390">
        <f t="shared" si="0"/>
        <v>0</v>
      </c>
      <c r="R4" s="390">
        <f t="shared" si="0"/>
        <v>0</v>
      </c>
      <c r="S4" s="390">
        <f t="shared" si="0"/>
        <v>0</v>
      </c>
      <c r="T4" s="390">
        <f t="shared" si="0"/>
        <v>0</v>
      </c>
      <c r="U4" s="390">
        <f t="shared" si="0"/>
        <v>0</v>
      </c>
      <c r="V4" s="390">
        <f t="shared" si="0"/>
        <v>0</v>
      </c>
      <c r="W4" s="390">
        <f t="shared" si="0"/>
        <v>0</v>
      </c>
      <c r="X4" s="390">
        <f t="shared" si="0"/>
        <v>0</v>
      </c>
      <c r="Y4" s="390">
        <f t="shared" si="0"/>
        <v>0</v>
      </c>
      <c r="Z4" s="390">
        <f t="shared" si="0"/>
        <v>0</v>
      </c>
      <c r="AA4" s="390">
        <f t="shared" si="0"/>
        <v>0</v>
      </c>
      <c r="AB4" s="390">
        <f t="shared" si="0"/>
        <v>0</v>
      </c>
      <c r="AC4" s="390">
        <f t="shared" si="0"/>
        <v>0</v>
      </c>
      <c r="AD4" s="390">
        <f t="shared" si="0"/>
        <v>0</v>
      </c>
      <c r="AE4" s="390">
        <f t="shared" si="0"/>
        <v>0</v>
      </c>
      <c r="AF4" s="390">
        <f t="shared" si="0"/>
        <v>0</v>
      </c>
      <c r="AG4" s="390">
        <f t="shared" si="0"/>
        <v>0</v>
      </c>
      <c r="AH4" s="390">
        <f t="shared" si="0"/>
        <v>0</v>
      </c>
      <c r="AI4" s="390">
        <f t="shared" si="0"/>
        <v>0</v>
      </c>
      <c r="AJ4" s="390">
        <f t="shared" si="0"/>
        <v>0</v>
      </c>
      <c r="AK4" s="390">
        <f t="shared" si="0"/>
        <v>0</v>
      </c>
      <c r="AL4" s="390">
        <f t="shared" si="0"/>
        <v>0</v>
      </c>
      <c r="AM4" s="390">
        <f t="shared" si="0"/>
        <v>0</v>
      </c>
      <c r="AN4" s="390">
        <f t="shared" si="0"/>
        <v>0</v>
      </c>
      <c r="AO4" s="390">
        <f t="shared" si="0"/>
        <v>0</v>
      </c>
      <c r="AP4" s="390">
        <f t="shared" si="0"/>
        <v>0</v>
      </c>
      <c r="AQ4" s="390">
        <f t="shared" si="0"/>
        <v>0</v>
      </c>
      <c r="AR4" s="390">
        <f t="shared" si="0"/>
        <v>0</v>
      </c>
      <c r="AS4" s="390">
        <f t="shared" si="0"/>
        <v>0</v>
      </c>
      <c r="AT4" s="390">
        <f t="shared" si="0"/>
        <v>0</v>
      </c>
      <c r="AU4" s="390">
        <f t="shared" si="0"/>
        <v>0</v>
      </c>
      <c r="AV4" s="390">
        <f t="shared" si="0"/>
        <v>0</v>
      </c>
      <c r="AW4" s="390">
        <f t="shared" si="0"/>
        <v>0</v>
      </c>
      <c r="AX4" s="390">
        <f t="shared" si="0"/>
        <v>0</v>
      </c>
      <c r="AY4" s="390">
        <f t="shared" si="0"/>
        <v>0</v>
      </c>
      <c r="AZ4" s="390">
        <f t="shared" si="0"/>
        <v>0</v>
      </c>
      <c r="BA4" s="390">
        <f t="shared" si="0"/>
        <v>0</v>
      </c>
      <c r="BB4" s="390">
        <f t="shared" si="0"/>
        <v>0</v>
      </c>
      <c r="BC4" s="390">
        <f t="shared" si="0"/>
        <v>0.56699999999999995</v>
      </c>
      <c r="BD4" s="390">
        <f t="shared" si="0"/>
        <v>42.750999999999998</v>
      </c>
      <c r="BE4" s="390">
        <f t="shared" si="0"/>
        <v>82</v>
      </c>
      <c r="BF4" s="390">
        <f t="shared" si="0"/>
        <v>180.13019312</v>
      </c>
      <c r="BG4" s="390">
        <f t="shared" si="0"/>
        <v>139.34738139999999</v>
      </c>
      <c r="BH4" s="390">
        <f t="shared" si="0"/>
        <v>87.293999999999997</v>
      </c>
      <c r="BI4" s="390">
        <f t="shared" si="0"/>
        <v>71.74855457999999</v>
      </c>
      <c r="BJ4" s="390">
        <f t="shared" si="0"/>
        <v>86.415832980000019</v>
      </c>
      <c r="BK4" s="390">
        <f t="shared" si="0"/>
        <v>109.97339909</v>
      </c>
      <c r="BL4" s="390">
        <f t="shared" si="0"/>
        <v>112.23410000000001</v>
      </c>
      <c r="BM4" s="390">
        <f t="shared" si="0"/>
        <v>115.10395912999999</v>
      </c>
      <c r="BN4" s="390">
        <v>138.13980000000001</v>
      </c>
      <c r="BO4" s="390">
        <v>47.019696670000002</v>
      </c>
      <c r="BP4" s="390">
        <v>1.39356865</v>
      </c>
      <c r="BQ4" s="390">
        <v>0.86930000000000007</v>
      </c>
      <c r="BR4" s="390">
        <v>0.41239731999999996</v>
      </c>
      <c r="BS4" s="390">
        <v>9.3574789999999977E-2</v>
      </c>
      <c r="BT4" s="390">
        <v>2.7997579999999994E-2</v>
      </c>
      <c r="BU4" s="390">
        <v>3.2353730000000004E-2</v>
      </c>
      <c r="BV4" s="390">
        <v>0</v>
      </c>
      <c r="BW4" s="390">
        <v>0</v>
      </c>
      <c r="BX4" s="391">
        <v>0</v>
      </c>
      <c r="BY4" s="391">
        <v>0</v>
      </c>
      <c r="BZ4" s="391">
        <v>0</v>
      </c>
      <c r="CA4" s="391">
        <v>0</v>
      </c>
      <c r="CB4" s="391">
        <v>0</v>
      </c>
      <c r="CC4" s="391">
        <v>0</v>
      </c>
      <c r="CD4" s="391">
        <v>0</v>
      </c>
      <c r="CE4" s="391">
        <v>0</v>
      </c>
      <c r="CF4" s="391">
        <v>0</v>
      </c>
      <c r="CG4" s="398">
        <v>0</v>
      </c>
    </row>
    <row r="5" spans="1:85" x14ac:dyDescent="0.35">
      <c r="B5" s="444" t="s">
        <v>939</v>
      </c>
      <c r="C5" s="444"/>
      <c r="D5" s="394">
        <v>0</v>
      </c>
      <c r="E5" s="394">
        <v>0</v>
      </c>
      <c r="F5" s="394">
        <v>0</v>
      </c>
      <c r="G5" s="394">
        <v>0</v>
      </c>
      <c r="H5" s="394">
        <v>0</v>
      </c>
      <c r="I5" s="394">
        <v>0</v>
      </c>
      <c r="J5" s="394">
        <v>0</v>
      </c>
      <c r="K5" s="394">
        <v>0</v>
      </c>
      <c r="L5" s="394">
        <v>0</v>
      </c>
      <c r="M5" s="394">
        <v>0</v>
      </c>
      <c r="N5" s="394">
        <v>0</v>
      </c>
      <c r="O5" s="394">
        <v>0</v>
      </c>
      <c r="P5" s="394">
        <v>0</v>
      </c>
      <c r="Q5" s="394">
        <v>0</v>
      </c>
      <c r="R5" s="394">
        <v>0</v>
      </c>
      <c r="S5" s="394">
        <v>0</v>
      </c>
      <c r="T5" s="394">
        <v>0</v>
      </c>
      <c r="U5" s="394">
        <v>0</v>
      </c>
      <c r="V5" s="394">
        <v>0</v>
      </c>
      <c r="W5" s="394">
        <v>0</v>
      </c>
      <c r="X5" s="394">
        <v>0</v>
      </c>
      <c r="Y5" s="394">
        <v>0</v>
      </c>
      <c r="Z5" s="394">
        <v>0</v>
      </c>
      <c r="AA5" s="394">
        <v>0</v>
      </c>
      <c r="AB5" s="394">
        <v>0</v>
      </c>
      <c r="AC5" s="394">
        <v>0</v>
      </c>
      <c r="AD5" s="394">
        <v>0</v>
      </c>
      <c r="AE5" s="394">
        <v>0</v>
      </c>
      <c r="AF5" s="394">
        <v>0</v>
      </c>
      <c r="AG5" s="394">
        <v>0</v>
      </c>
      <c r="AH5" s="394">
        <v>0</v>
      </c>
      <c r="AI5" s="394">
        <v>0</v>
      </c>
      <c r="AJ5" s="394">
        <v>0</v>
      </c>
      <c r="AK5" s="394">
        <v>0</v>
      </c>
      <c r="AL5" s="394">
        <v>0</v>
      </c>
      <c r="AM5" s="394">
        <v>0</v>
      </c>
      <c r="AN5" s="394">
        <v>0</v>
      </c>
      <c r="AO5" s="394">
        <v>0</v>
      </c>
      <c r="AP5" s="394">
        <v>0</v>
      </c>
      <c r="AQ5" s="394">
        <v>0</v>
      </c>
      <c r="AR5" s="394">
        <v>0</v>
      </c>
      <c r="AS5" s="394">
        <v>0</v>
      </c>
      <c r="AT5" s="394">
        <v>0</v>
      </c>
      <c r="AU5" s="394">
        <v>0</v>
      </c>
      <c r="AV5" s="394">
        <v>0</v>
      </c>
      <c r="AW5" s="394">
        <v>0</v>
      </c>
      <c r="AX5" s="394">
        <v>0</v>
      </c>
      <c r="AY5" s="394">
        <v>0</v>
      </c>
      <c r="AZ5" s="394">
        <v>0</v>
      </c>
      <c r="BA5" s="394">
        <v>0</v>
      </c>
      <c r="BB5" s="394">
        <v>0</v>
      </c>
      <c r="BC5" s="394">
        <v>0.56699999999999995</v>
      </c>
      <c r="BD5" s="394">
        <v>42.750999999999998</v>
      </c>
      <c r="BE5" s="394">
        <v>82</v>
      </c>
      <c r="BF5" s="394">
        <v>98</v>
      </c>
      <c r="BG5" s="394">
        <v>38.191000000000003</v>
      </c>
      <c r="BH5" s="394">
        <v>0</v>
      </c>
      <c r="BI5" s="394">
        <v>0</v>
      </c>
      <c r="BJ5" s="394">
        <v>0</v>
      </c>
      <c r="BK5" s="394">
        <v>0</v>
      </c>
      <c r="BL5" s="394">
        <v>0</v>
      </c>
      <c r="BM5" s="394">
        <v>0</v>
      </c>
      <c r="BN5" s="394">
        <v>0</v>
      </c>
      <c r="BO5" s="394">
        <v>0</v>
      </c>
      <c r="BP5" s="394">
        <v>0</v>
      </c>
      <c r="BQ5" s="394">
        <v>0</v>
      </c>
      <c r="BR5" s="394">
        <v>0</v>
      </c>
      <c r="BS5" s="394">
        <v>0</v>
      </c>
      <c r="BT5" s="394">
        <v>0</v>
      </c>
      <c r="BU5" s="394">
        <v>0</v>
      </c>
      <c r="BV5" s="394">
        <v>0</v>
      </c>
      <c r="BW5" s="394">
        <v>0</v>
      </c>
      <c r="BX5" s="395">
        <v>0</v>
      </c>
      <c r="BY5" s="395">
        <v>0</v>
      </c>
      <c r="BZ5" s="395">
        <v>0</v>
      </c>
      <c r="CA5" s="395">
        <v>0</v>
      </c>
      <c r="CB5" s="395">
        <v>0</v>
      </c>
      <c r="CC5" s="395">
        <v>0</v>
      </c>
      <c r="CD5" s="395">
        <v>0</v>
      </c>
      <c r="CE5" s="395">
        <v>0</v>
      </c>
      <c r="CF5" s="395">
        <v>0</v>
      </c>
      <c r="CG5" s="396">
        <v>0</v>
      </c>
    </row>
    <row r="6" spans="1:85" x14ac:dyDescent="0.35">
      <c r="B6" s="444" t="s">
        <v>940</v>
      </c>
      <c r="C6" s="444"/>
      <c r="D6" s="394">
        <v>0</v>
      </c>
      <c r="E6" s="394">
        <v>0</v>
      </c>
      <c r="F6" s="394">
        <v>0</v>
      </c>
      <c r="G6" s="394">
        <v>0</v>
      </c>
      <c r="H6" s="394">
        <v>0</v>
      </c>
      <c r="I6" s="394">
        <v>0</v>
      </c>
      <c r="J6" s="394">
        <v>0</v>
      </c>
      <c r="K6" s="394">
        <v>0</v>
      </c>
      <c r="L6" s="394">
        <v>0</v>
      </c>
      <c r="M6" s="394">
        <v>0</v>
      </c>
      <c r="N6" s="394">
        <v>0</v>
      </c>
      <c r="O6" s="394">
        <v>0</v>
      </c>
      <c r="P6" s="394">
        <v>0</v>
      </c>
      <c r="Q6" s="394">
        <v>0</v>
      </c>
      <c r="R6" s="394">
        <v>0</v>
      </c>
      <c r="S6" s="394">
        <v>0</v>
      </c>
      <c r="T6" s="394">
        <v>0</v>
      </c>
      <c r="U6" s="394">
        <v>0</v>
      </c>
      <c r="V6" s="394">
        <v>0</v>
      </c>
      <c r="W6" s="394">
        <v>0</v>
      </c>
      <c r="X6" s="394">
        <v>0</v>
      </c>
      <c r="Y6" s="394">
        <v>0</v>
      </c>
      <c r="Z6" s="394">
        <v>0</v>
      </c>
      <c r="AA6" s="394">
        <v>0</v>
      </c>
      <c r="AB6" s="394">
        <v>0</v>
      </c>
      <c r="AC6" s="394">
        <v>0</v>
      </c>
      <c r="AD6" s="394">
        <v>0</v>
      </c>
      <c r="AE6" s="394">
        <v>0</v>
      </c>
      <c r="AF6" s="394">
        <v>0</v>
      </c>
      <c r="AG6" s="394">
        <v>0</v>
      </c>
      <c r="AH6" s="394">
        <v>0</v>
      </c>
      <c r="AI6" s="394">
        <v>0</v>
      </c>
      <c r="AJ6" s="394">
        <v>0</v>
      </c>
      <c r="AK6" s="394">
        <v>0</v>
      </c>
      <c r="AL6" s="394">
        <v>0</v>
      </c>
      <c r="AM6" s="394">
        <v>0</v>
      </c>
      <c r="AN6" s="394">
        <v>0</v>
      </c>
      <c r="AO6" s="394">
        <v>0</v>
      </c>
      <c r="AP6" s="394">
        <v>0</v>
      </c>
      <c r="AQ6" s="394">
        <v>0</v>
      </c>
      <c r="AR6" s="394">
        <v>0</v>
      </c>
      <c r="AS6" s="394">
        <v>0</v>
      </c>
      <c r="AT6" s="394">
        <v>0</v>
      </c>
      <c r="AU6" s="394">
        <v>0</v>
      </c>
      <c r="AV6" s="394">
        <v>0</v>
      </c>
      <c r="AW6" s="394">
        <v>0</v>
      </c>
      <c r="AX6" s="394">
        <v>0</v>
      </c>
      <c r="AY6" s="394">
        <v>0</v>
      </c>
      <c r="AZ6" s="394">
        <v>0</v>
      </c>
      <c r="BA6" s="394">
        <v>0</v>
      </c>
      <c r="BB6" s="394">
        <v>0</v>
      </c>
      <c r="BC6" s="394">
        <v>0</v>
      </c>
      <c r="BD6" s="394">
        <v>0</v>
      </c>
      <c r="BE6" s="394">
        <v>0</v>
      </c>
      <c r="BF6" s="394">
        <v>36.808193120000006</v>
      </c>
      <c r="BG6" s="394">
        <v>50.326735474721751</v>
      </c>
      <c r="BH6" s="394">
        <v>43.058999999999997</v>
      </c>
      <c r="BI6" s="394">
        <v>35.448</v>
      </c>
      <c r="BJ6" s="394">
        <v>41.220999999999997</v>
      </c>
      <c r="BK6" s="394">
        <v>54.17288955082573</v>
      </c>
      <c r="BL6" s="394">
        <v>55.08764418804401</v>
      </c>
      <c r="BM6" s="394">
        <v>78.992913128431368</v>
      </c>
      <c r="BN6" s="394">
        <v>0</v>
      </c>
      <c r="BO6" s="394">
        <v>0</v>
      </c>
      <c r="BP6" s="394">
        <v>0</v>
      </c>
      <c r="BQ6" s="394">
        <v>0</v>
      </c>
      <c r="BR6" s="394">
        <v>0</v>
      </c>
      <c r="BS6" s="394">
        <v>0</v>
      </c>
      <c r="BT6" s="394">
        <v>0</v>
      </c>
      <c r="BU6" s="394">
        <v>0</v>
      </c>
      <c r="BV6" s="394">
        <v>0</v>
      </c>
      <c r="BW6" s="394">
        <v>0</v>
      </c>
      <c r="BX6" s="395">
        <v>0</v>
      </c>
      <c r="BY6" s="395">
        <v>0</v>
      </c>
      <c r="BZ6" s="395">
        <v>0</v>
      </c>
      <c r="CA6" s="395">
        <v>0</v>
      </c>
      <c r="CB6" s="395">
        <v>0</v>
      </c>
      <c r="CC6" s="395">
        <v>0</v>
      </c>
      <c r="CD6" s="395">
        <v>0</v>
      </c>
      <c r="CE6" s="395">
        <v>0</v>
      </c>
      <c r="CF6" s="395">
        <v>0</v>
      </c>
      <c r="CG6" s="396">
        <v>0</v>
      </c>
    </row>
    <row r="7" spans="1:85" s="366" customFormat="1" ht="26.25" customHeight="1" thickBot="1" x14ac:dyDescent="0.3">
      <c r="B7" s="571" t="s">
        <v>941</v>
      </c>
      <c r="C7" s="452"/>
      <c r="D7" s="401">
        <v>0</v>
      </c>
      <c r="E7" s="401">
        <v>0</v>
      </c>
      <c r="F7" s="401">
        <v>0</v>
      </c>
      <c r="G7" s="401">
        <v>0</v>
      </c>
      <c r="H7" s="401">
        <v>0</v>
      </c>
      <c r="I7" s="401">
        <v>0</v>
      </c>
      <c r="J7" s="401">
        <v>0</v>
      </c>
      <c r="K7" s="401">
        <v>0</v>
      </c>
      <c r="L7" s="401">
        <v>0</v>
      </c>
      <c r="M7" s="401">
        <v>0</v>
      </c>
      <c r="N7" s="401">
        <v>0</v>
      </c>
      <c r="O7" s="401">
        <v>0</v>
      </c>
      <c r="P7" s="401">
        <v>0</v>
      </c>
      <c r="Q7" s="401">
        <v>0</v>
      </c>
      <c r="R7" s="401">
        <v>0</v>
      </c>
      <c r="S7" s="401">
        <v>0</v>
      </c>
      <c r="T7" s="401">
        <v>0</v>
      </c>
      <c r="U7" s="401">
        <v>0</v>
      </c>
      <c r="V7" s="401">
        <v>0</v>
      </c>
      <c r="W7" s="401">
        <v>0</v>
      </c>
      <c r="X7" s="401">
        <v>0</v>
      </c>
      <c r="Y7" s="401">
        <v>0</v>
      </c>
      <c r="Z7" s="401">
        <v>0</v>
      </c>
      <c r="AA7" s="401">
        <v>0</v>
      </c>
      <c r="AB7" s="401">
        <v>0</v>
      </c>
      <c r="AC7" s="401">
        <v>0</v>
      </c>
      <c r="AD7" s="401">
        <v>0</v>
      </c>
      <c r="AE7" s="401">
        <v>0</v>
      </c>
      <c r="AF7" s="401">
        <v>0</v>
      </c>
      <c r="AG7" s="401">
        <v>0</v>
      </c>
      <c r="AH7" s="401">
        <v>0</v>
      </c>
      <c r="AI7" s="401">
        <v>0</v>
      </c>
      <c r="AJ7" s="401">
        <v>0</v>
      </c>
      <c r="AK7" s="401">
        <v>0</v>
      </c>
      <c r="AL7" s="401">
        <v>0</v>
      </c>
      <c r="AM7" s="401">
        <v>0</v>
      </c>
      <c r="AN7" s="401">
        <v>0</v>
      </c>
      <c r="AO7" s="401">
        <v>0</v>
      </c>
      <c r="AP7" s="401">
        <v>0</v>
      </c>
      <c r="AQ7" s="401">
        <v>0</v>
      </c>
      <c r="AR7" s="401">
        <v>0</v>
      </c>
      <c r="AS7" s="401">
        <v>0</v>
      </c>
      <c r="AT7" s="401">
        <v>0</v>
      </c>
      <c r="AU7" s="401">
        <v>0</v>
      </c>
      <c r="AV7" s="401">
        <v>0</v>
      </c>
      <c r="AW7" s="401">
        <v>0</v>
      </c>
      <c r="AX7" s="401">
        <v>0</v>
      </c>
      <c r="AY7" s="401">
        <v>0</v>
      </c>
      <c r="AZ7" s="401">
        <v>0</v>
      </c>
      <c r="BA7" s="401">
        <v>0</v>
      </c>
      <c r="BB7" s="401">
        <v>0</v>
      </c>
      <c r="BC7" s="401">
        <v>0</v>
      </c>
      <c r="BD7" s="401">
        <v>0</v>
      </c>
      <c r="BE7" s="401">
        <v>0</v>
      </c>
      <c r="BF7" s="401">
        <v>45.322000000000003</v>
      </c>
      <c r="BG7" s="401">
        <v>50.829645925278243</v>
      </c>
      <c r="BH7" s="401">
        <v>44.234999999999999</v>
      </c>
      <c r="BI7" s="401">
        <v>36.300554579999996</v>
      </c>
      <c r="BJ7" s="401">
        <v>45.194832980000022</v>
      </c>
      <c r="BK7" s="401">
        <v>55.800509539174271</v>
      </c>
      <c r="BL7" s="401">
        <v>57.146455811955995</v>
      </c>
      <c r="BM7" s="401">
        <v>36.111046001568631</v>
      </c>
      <c r="BN7" s="401">
        <v>0</v>
      </c>
      <c r="BO7" s="401">
        <v>0</v>
      </c>
      <c r="BP7" s="401">
        <v>0</v>
      </c>
      <c r="BQ7" s="401">
        <v>0</v>
      </c>
      <c r="BR7" s="401">
        <v>0</v>
      </c>
      <c r="BS7" s="401">
        <v>0</v>
      </c>
      <c r="BT7" s="401">
        <v>0</v>
      </c>
      <c r="BU7" s="401">
        <v>0</v>
      </c>
      <c r="BV7" s="401">
        <v>0</v>
      </c>
      <c r="BW7" s="401">
        <v>0</v>
      </c>
      <c r="BX7" s="401">
        <v>0</v>
      </c>
      <c r="BY7" s="401">
        <v>0</v>
      </c>
      <c r="BZ7" s="401">
        <v>0</v>
      </c>
      <c r="CA7" s="401">
        <v>0</v>
      </c>
      <c r="CB7" s="401">
        <v>0</v>
      </c>
      <c r="CC7" s="401">
        <v>0</v>
      </c>
      <c r="CD7" s="401">
        <v>0</v>
      </c>
      <c r="CE7" s="401">
        <v>0</v>
      </c>
      <c r="CF7" s="401">
        <v>0</v>
      </c>
      <c r="CG7" s="402">
        <v>0</v>
      </c>
    </row>
    <row r="8" spans="1:85" ht="26.25" customHeight="1" x14ac:dyDescent="0.35">
      <c r="A8" s="403"/>
      <c r="B8" s="31" t="s">
        <v>938</v>
      </c>
      <c r="C8" s="31"/>
      <c r="D8" s="34" t="s">
        <v>296</v>
      </c>
      <c r="E8" s="34" t="s">
        <v>297</v>
      </c>
      <c r="F8" s="34" t="s">
        <v>298</v>
      </c>
      <c r="G8" s="34" t="s">
        <v>299</v>
      </c>
      <c r="H8" s="34" t="s">
        <v>300</v>
      </c>
      <c r="I8" s="34" t="s">
        <v>301</v>
      </c>
      <c r="J8" s="34" t="s">
        <v>302</v>
      </c>
      <c r="K8" s="34" t="s">
        <v>303</v>
      </c>
      <c r="L8" s="34" t="s">
        <v>304</v>
      </c>
      <c r="M8" s="34" t="s">
        <v>305</v>
      </c>
      <c r="N8" s="34" t="s">
        <v>306</v>
      </c>
      <c r="O8" s="34" t="s">
        <v>307</v>
      </c>
      <c r="P8" s="34" t="s">
        <v>308</v>
      </c>
      <c r="Q8" s="34" t="s">
        <v>309</v>
      </c>
      <c r="R8" s="34" t="s">
        <v>310</v>
      </c>
      <c r="S8" s="34" t="s">
        <v>311</v>
      </c>
      <c r="T8" s="34" t="s">
        <v>312</v>
      </c>
      <c r="U8" s="34" t="s">
        <v>313</v>
      </c>
      <c r="V8" s="34" t="s">
        <v>314</v>
      </c>
      <c r="W8" s="34" t="s">
        <v>315</v>
      </c>
      <c r="X8" s="34" t="s">
        <v>316</v>
      </c>
      <c r="Y8" s="34" t="s">
        <v>317</v>
      </c>
      <c r="Z8" s="34" t="s">
        <v>318</v>
      </c>
      <c r="AA8" s="34" t="s">
        <v>319</v>
      </c>
      <c r="AB8" s="34" t="s">
        <v>320</v>
      </c>
      <c r="AC8" s="34" t="s">
        <v>321</v>
      </c>
      <c r="AD8" s="34" t="s">
        <v>322</v>
      </c>
      <c r="AE8" s="34" t="s">
        <v>323</v>
      </c>
      <c r="AF8" s="34" t="s">
        <v>324</v>
      </c>
      <c r="AG8" s="34" t="s">
        <v>325</v>
      </c>
      <c r="AH8" s="34" t="s">
        <v>326</v>
      </c>
      <c r="AI8" s="34" t="s">
        <v>327</v>
      </c>
      <c r="AJ8" s="34" t="s">
        <v>328</v>
      </c>
      <c r="AK8" s="34" t="s">
        <v>329</v>
      </c>
      <c r="AL8" s="34" t="s">
        <v>330</v>
      </c>
      <c r="AM8" s="34" t="s">
        <v>331</v>
      </c>
      <c r="AN8" s="34" t="s">
        <v>332</v>
      </c>
      <c r="AO8" s="34" t="s">
        <v>333</v>
      </c>
      <c r="AP8" s="34" t="s">
        <v>334</v>
      </c>
      <c r="AQ8" s="34" t="s">
        <v>335</v>
      </c>
      <c r="AR8" s="34" t="s">
        <v>336</v>
      </c>
      <c r="AS8" s="34" t="s">
        <v>337</v>
      </c>
      <c r="AT8" s="34" t="s">
        <v>338</v>
      </c>
      <c r="AU8" s="34" t="s">
        <v>339</v>
      </c>
      <c r="AV8" s="34" t="s">
        <v>340</v>
      </c>
      <c r="AW8" s="34" t="s">
        <v>341</v>
      </c>
      <c r="AX8" s="34" t="s">
        <v>342</v>
      </c>
      <c r="AY8" s="34" t="s">
        <v>227</v>
      </c>
      <c r="AZ8" s="34" t="s">
        <v>228</v>
      </c>
      <c r="BA8" s="34" t="s">
        <v>229</v>
      </c>
      <c r="BB8" s="34" t="s">
        <v>230</v>
      </c>
      <c r="BC8" s="34" t="s">
        <v>231</v>
      </c>
      <c r="BD8" s="34" t="s">
        <v>232</v>
      </c>
      <c r="BE8" s="34" t="s">
        <v>233</v>
      </c>
      <c r="BF8" s="34" t="s">
        <v>234</v>
      </c>
      <c r="BG8" s="34" t="s">
        <v>235</v>
      </c>
      <c r="BH8" s="34" t="s">
        <v>236</v>
      </c>
      <c r="BI8" s="34" t="s">
        <v>237</v>
      </c>
      <c r="BJ8" s="34" t="s">
        <v>238</v>
      </c>
      <c r="BK8" s="34" t="s">
        <v>239</v>
      </c>
      <c r="BL8" s="34" t="s">
        <v>240</v>
      </c>
      <c r="BM8" s="34" t="s">
        <v>241</v>
      </c>
      <c r="BN8" s="34" t="s">
        <v>242</v>
      </c>
      <c r="BO8" s="34" t="s">
        <v>243</v>
      </c>
      <c r="BP8" s="34" t="s">
        <v>244</v>
      </c>
      <c r="BQ8" s="34" t="s">
        <v>245</v>
      </c>
      <c r="BR8" s="34" t="s">
        <v>246</v>
      </c>
      <c r="BS8" s="34" t="s">
        <v>247</v>
      </c>
      <c r="BT8" s="34" t="s">
        <v>248</v>
      </c>
      <c r="BU8" s="34" t="s">
        <v>249</v>
      </c>
      <c r="BV8" s="34" t="s">
        <v>250</v>
      </c>
      <c r="BW8" s="34" t="s">
        <v>251</v>
      </c>
      <c r="BX8" s="34" t="s">
        <v>252</v>
      </c>
      <c r="BY8" s="34" t="s">
        <v>253</v>
      </c>
      <c r="BZ8" s="34" t="s">
        <v>254</v>
      </c>
      <c r="CA8" s="34" t="s">
        <v>255</v>
      </c>
      <c r="CB8" s="34" t="s">
        <v>256</v>
      </c>
      <c r="CC8" s="34" t="s">
        <v>257</v>
      </c>
      <c r="CD8" s="34" t="s">
        <v>258</v>
      </c>
      <c r="CE8" s="34" t="s">
        <v>259</v>
      </c>
      <c r="CF8" s="34" t="s">
        <v>260</v>
      </c>
      <c r="CG8" s="35" t="s">
        <v>261</v>
      </c>
    </row>
    <row r="9" spans="1:85" x14ac:dyDescent="0.35">
      <c r="A9" s="403"/>
      <c r="B9" s="377" t="s">
        <v>460</v>
      </c>
      <c r="C9" s="404"/>
      <c r="D9" s="279" t="s">
        <v>263</v>
      </c>
      <c r="E9" s="279" t="s">
        <v>263</v>
      </c>
      <c r="F9" s="279" t="s">
        <v>263</v>
      </c>
      <c r="G9" s="279" t="s">
        <v>263</v>
      </c>
      <c r="H9" s="279" t="s">
        <v>263</v>
      </c>
      <c r="I9" s="279" t="s">
        <v>263</v>
      </c>
      <c r="J9" s="279" t="s">
        <v>263</v>
      </c>
      <c r="K9" s="279" t="s">
        <v>263</v>
      </c>
      <c r="L9" s="279" t="s">
        <v>263</v>
      </c>
      <c r="M9" s="279" t="s">
        <v>263</v>
      </c>
      <c r="N9" s="279" t="s">
        <v>263</v>
      </c>
      <c r="O9" s="279" t="s">
        <v>263</v>
      </c>
      <c r="P9" s="279" t="s">
        <v>263</v>
      </c>
      <c r="Q9" s="279" t="s">
        <v>263</v>
      </c>
      <c r="R9" s="279" t="s">
        <v>263</v>
      </c>
      <c r="S9" s="279" t="s">
        <v>263</v>
      </c>
      <c r="T9" s="279" t="s">
        <v>263</v>
      </c>
      <c r="U9" s="279" t="s">
        <v>263</v>
      </c>
      <c r="V9" s="279" t="s">
        <v>263</v>
      </c>
      <c r="W9" s="279" t="s">
        <v>263</v>
      </c>
      <c r="X9" s="279" t="s">
        <v>263</v>
      </c>
      <c r="Y9" s="279" t="s">
        <v>263</v>
      </c>
      <c r="Z9" s="279" t="s">
        <v>263</v>
      </c>
      <c r="AA9" s="279" t="s">
        <v>263</v>
      </c>
      <c r="AB9" s="279" t="s">
        <v>263</v>
      </c>
      <c r="AC9" s="279" t="s">
        <v>263</v>
      </c>
      <c r="AD9" s="279" t="s">
        <v>263</v>
      </c>
      <c r="AE9" s="279" t="s">
        <v>263</v>
      </c>
      <c r="AF9" s="279" t="s">
        <v>263</v>
      </c>
      <c r="AG9" s="279" t="s">
        <v>263</v>
      </c>
      <c r="AH9" s="279" t="s">
        <v>263</v>
      </c>
      <c r="AI9" s="279" t="s">
        <v>263</v>
      </c>
      <c r="AJ9" s="279" t="s">
        <v>263</v>
      </c>
      <c r="AK9" s="279" t="s">
        <v>263</v>
      </c>
      <c r="AL9" s="279" t="s">
        <v>263</v>
      </c>
      <c r="AM9" s="279" t="s">
        <v>263</v>
      </c>
      <c r="AN9" s="279" t="s">
        <v>263</v>
      </c>
      <c r="AO9" s="279" t="s">
        <v>263</v>
      </c>
      <c r="AP9" s="279" t="s">
        <v>263</v>
      </c>
      <c r="AQ9" s="279" t="s">
        <v>263</v>
      </c>
      <c r="AR9" s="279" t="s">
        <v>263</v>
      </c>
      <c r="AS9" s="279" t="s">
        <v>263</v>
      </c>
      <c r="AT9" s="279" t="s">
        <v>263</v>
      </c>
      <c r="AU9" s="279" t="s">
        <v>263</v>
      </c>
      <c r="AV9" s="279" t="s">
        <v>263</v>
      </c>
      <c r="AW9" s="279" t="s">
        <v>263</v>
      </c>
      <c r="AX9" s="279" t="s">
        <v>263</v>
      </c>
      <c r="AY9" s="279" t="s">
        <v>263</v>
      </c>
      <c r="AZ9" s="279" t="s">
        <v>263</v>
      </c>
      <c r="BA9" s="279" t="s">
        <v>263</v>
      </c>
      <c r="BB9" s="279" t="s">
        <v>263</v>
      </c>
      <c r="BC9" s="279" t="s">
        <v>263</v>
      </c>
      <c r="BD9" s="279" t="s">
        <v>263</v>
      </c>
      <c r="BE9" s="279" t="s">
        <v>263</v>
      </c>
      <c r="BF9" s="279" t="s">
        <v>263</v>
      </c>
      <c r="BG9" s="279" t="s">
        <v>263</v>
      </c>
      <c r="BH9" s="279" t="s">
        <v>263</v>
      </c>
      <c r="BI9" s="279" t="s">
        <v>263</v>
      </c>
      <c r="BJ9" s="279" t="s">
        <v>263</v>
      </c>
      <c r="BK9" s="279" t="s">
        <v>263</v>
      </c>
      <c r="BL9" s="279" t="s">
        <v>263</v>
      </c>
      <c r="BM9" s="279" t="s">
        <v>263</v>
      </c>
      <c r="BN9" s="279" t="s">
        <v>263</v>
      </c>
      <c r="BO9" s="279" t="s">
        <v>263</v>
      </c>
      <c r="BP9" s="279" t="s">
        <v>263</v>
      </c>
      <c r="BQ9" s="279" t="s">
        <v>263</v>
      </c>
      <c r="BR9" s="279" t="s">
        <v>263</v>
      </c>
      <c r="BS9" s="279" t="s">
        <v>263</v>
      </c>
      <c r="BT9" s="279" t="s">
        <v>263</v>
      </c>
      <c r="BU9" s="279" t="s">
        <v>263</v>
      </c>
      <c r="BV9" s="279" t="s">
        <v>263</v>
      </c>
      <c r="BW9" s="279" t="s">
        <v>263</v>
      </c>
      <c r="BX9" s="279" t="s">
        <v>263</v>
      </c>
      <c r="BY9" s="279" t="s">
        <v>263</v>
      </c>
      <c r="BZ9" s="279" t="s">
        <v>263</v>
      </c>
      <c r="CA9" s="279" t="s">
        <v>263</v>
      </c>
      <c r="CB9" s="279" t="s">
        <v>264</v>
      </c>
      <c r="CC9" s="279" t="s">
        <v>264</v>
      </c>
      <c r="CD9" s="279" t="s">
        <v>264</v>
      </c>
      <c r="CE9" s="279" t="s">
        <v>264</v>
      </c>
      <c r="CF9" s="279" t="s">
        <v>264</v>
      </c>
      <c r="CG9" s="280" t="s">
        <v>264</v>
      </c>
    </row>
    <row r="10" spans="1:85" s="246" customFormat="1" ht="26.25" customHeight="1" x14ac:dyDescent="0.35">
      <c r="A10" s="399"/>
      <c r="B10" s="101" t="s">
        <v>276</v>
      </c>
      <c r="C10" s="101"/>
      <c r="D10" s="390">
        <v>0</v>
      </c>
      <c r="E10" s="390">
        <v>0</v>
      </c>
      <c r="F10" s="390">
        <v>0</v>
      </c>
      <c r="G10" s="390">
        <v>0</v>
      </c>
      <c r="H10" s="390">
        <v>0</v>
      </c>
      <c r="I10" s="390">
        <v>0</v>
      </c>
      <c r="J10" s="390">
        <v>0</v>
      </c>
      <c r="K10" s="390">
        <v>0</v>
      </c>
      <c r="L10" s="390">
        <v>0</v>
      </c>
      <c r="M10" s="390">
        <v>0</v>
      </c>
      <c r="N10" s="390">
        <v>0</v>
      </c>
      <c r="O10" s="390">
        <v>0</v>
      </c>
      <c r="P10" s="390">
        <v>0</v>
      </c>
      <c r="Q10" s="390">
        <v>0</v>
      </c>
      <c r="R10" s="390">
        <v>0</v>
      </c>
      <c r="S10" s="390">
        <v>0</v>
      </c>
      <c r="T10" s="390">
        <v>0</v>
      </c>
      <c r="U10" s="390">
        <v>0</v>
      </c>
      <c r="V10" s="390">
        <v>0</v>
      </c>
      <c r="W10" s="390">
        <v>0</v>
      </c>
      <c r="X10" s="390">
        <v>0</v>
      </c>
      <c r="Y10" s="390">
        <v>0</v>
      </c>
      <c r="Z10" s="390">
        <v>0</v>
      </c>
      <c r="AA10" s="390">
        <v>0</v>
      </c>
      <c r="AB10" s="390">
        <v>0</v>
      </c>
      <c r="AC10" s="390">
        <v>0</v>
      </c>
      <c r="AD10" s="390">
        <v>0</v>
      </c>
      <c r="AE10" s="390">
        <v>0</v>
      </c>
      <c r="AF10" s="390">
        <v>0</v>
      </c>
      <c r="AG10" s="390">
        <v>0</v>
      </c>
      <c r="AH10" s="390">
        <v>0</v>
      </c>
      <c r="AI10" s="390">
        <v>0</v>
      </c>
      <c r="AJ10" s="390">
        <v>0</v>
      </c>
      <c r="AK10" s="390">
        <v>0</v>
      </c>
      <c r="AL10" s="390">
        <v>0</v>
      </c>
      <c r="AM10" s="390">
        <v>0</v>
      </c>
      <c r="AN10" s="390">
        <v>0</v>
      </c>
      <c r="AO10" s="390">
        <v>0</v>
      </c>
      <c r="AP10" s="390">
        <v>0</v>
      </c>
      <c r="AQ10" s="390">
        <v>0</v>
      </c>
      <c r="AR10" s="390">
        <v>0</v>
      </c>
      <c r="AS10" s="390">
        <v>0</v>
      </c>
      <c r="AT10" s="390">
        <v>0</v>
      </c>
      <c r="AU10" s="390">
        <v>0</v>
      </c>
      <c r="AV10" s="390">
        <v>0</v>
      </c>
      <c r="AW10" s="390">
        <v>0</v>
      </c>
      <c r="AX10" s="390">
        <v>0</v>
      </c>
      <c r="AY10" s="390">
        <v>0</v>
      </c>
      <c r="AZ10" s="390">
        <v>0</v>
      </c>
      <c r="BA10" s="390">
        <v>0</v>
      </c>
      <c r="BB10" s="390">
        <v>0</v>
      </c>
      <c r="BC10" s="390">
        <v>1.0726576536690151</v>
      </c>
      <c r="BD10" s="390">
        <v>80.088220808910549</v>
      </c>
      <c r="BE10" s="390">
        <v>150.9848474043369</v>
      </c>
      <c r="BF10" s="390">
        <v>324.39771318544956</v>
      </c>
      <c r="BG10" s="390">
        <v>245.40055827113488</v>
      </c>
      <c r="BH10" s="390">
        <v>149.26199595868326</v>
      </c>
      <c r="BI10" s="390">
        <v>119.41994826004597</v>
      </c>
      <c r="BJ10" s="390">
        <v>140.06451670955767</v>
      </c>
      <c r="BK10" s="390">
        <v>174.02773475315627</v>
      </c>
      <c r="BL10" s="390">
        <v>171.40627142835842</v>
      </c>
      <c r="BM10" s="390">
        <v>173.45433494357167</v>
      </c>
      <c r="BN10" s="390">
        <v>204.3005638269463</v>
      </c>
      <c r="BO10" s="390">
        <v>68.3312576821655</v>
      </c>
      <c r="BP10" s="390">
        <v>1.9884931664518837</v>
      </c>
      <c r="BQ10" s="390">
        <v>1.2171401370189052</v>
      </c>
      <c r="BR10" s="390">
        <v>0.57044325096240389</v>
      </c>
      <c r="BS10" s="390">
        <v>0.12851348161907444</v>
      </c>
      <c r="BT10" s="390">
        <v>3.7602019637230075E-2</v>
      </c>
      <c r="BU10" s="390">
        <v>4.277949574760255E-2</v>
      </c>
      <c r="BV10" s="390">
        <v>0</v>
      </c>
      <c r="BW10" s="390">
        <v>0</v>
      </c>
      <c r="BX10" s="391">
        <v>0</v>
      </c>
      <c r="BY10" s="391">
        <v>0</v>
      </c>
      <c r="BZ10" s="391">
        <v>0</v>
      </c>
      <c r="CA10" s="391">
        <v>0</v>
      </c>
      <c r="CB10" s="391">
        <v>0</v>
      </c>
      <c r="CC10" s="391">
        <v>0</v>
      </c>
      <c r="CD10" s="391">
        <v>0</v>
      </c>
      <c r="CE10" s="391">
        <v>0</v>
      </c>
      <c r="CF10" s="391">
        <v>0</v>
      </c>
      <c r="CG10" s="398">
        <v>0</v>
      </c>
    </row>
    <row r="11" spans="1:85" x14ac:dyDescent="0.35">
      <c r="B11" s="444" t="s">
        <v>939</v>
      </c>
      <c r="C11" s="444"/>
      <c r="D11" s="394">
        <v>0</v>
      </c>
      <c r="E11" s="394">
        <v>0</v>
      </c>
      <c r="F11" s="394">
        <v>0</v>
      </c>
      <c r="G11" s="394">
        <v>0</v>
      </c>
      <c r="H11" s="394">
        <v>0</v>
      </c>
      <c r="I11" s="394">
        <v>0</v>
      </c>
      <c r="J11" s="394">
        <v>0</v>
      </c>
      <c r="K11" s="394">
        <v>0</v>
      </c>
      <c r="L11" s="394">
        <v>0</v>
      </c>
      <c r="M11" s="394">
        <v>0</v>
      </c>
      <c r="N11" s="394">
        <v>0</v>
      </c>
      <c r="O11" s="394">
        <v>0</v>
      </c>
      <c r="P11" s="394">
        <v>0</v>
      </c>
      <c r="Q11" s="394">
        <v>0</v>
      </c>
      <c r="R11" s="394">
        <v>0</v>
      </c>
      <c r="S11" s="394">
        <v>0</v>
      </c>
      <c r="T11" s="394">
        <v>0</v>
      </c>
      <c r="U11" s="394">
        <v>0</v>
      </c>
      <c r="V11" s="394">
        <v>0</v>
      </c>
      <c r="W11" s="394">
        <v>0</v>
      </c>
      <c r="X11" s="394">
        <v>0</v>
      </c>
      <c r="Y11" s="394">
        <v>0</v>
      </c>
      <c r="Z11" s="394">
        <v>0</v>
      </c>
      <c r="AA11" s="394">
        <v>0</v>
      </c>
      <c r="AB11" s="394">
        <v>0</v>
      </c>
      <c r="AC11" s="394">
        <v>0</v>
      </c>
      <c r="AD11" s="394">
        <v>0</v>
      </c>
      <c r="AE11" s="394">
        <v>0</v>
      </c>
      <c r="AF11" s="394">
        <v>0</v>
      </c>
      <c r="AG11" s="394">
        <v>0</v>
      </c>
      <c r="AH11" s="394">
        <v>0</v>
      </c>
      <c r="AI11" s="394">
        <v>0</v>
      </c>
      <c r="AJ11" s="394">
        <v>0</v>
      </c>
      <c r="AK11" s="394">
        <v>0</v>
      </c>
      <c r="AL11" s="394">
        <v>0</v>
      </c>
      <c r="AM11" s="394">
        <v>0</v>
      </c>
      <c r="AN11" s="394">
        <v>0</v>
      </c>
      <c r="AO11" s="394">
        <v>0</v>
      </c>
      <c r="AP11" s="394">
        <v>0</v>
      </c>
      <c r="AQ11" s="394">
        <v>0</v>
      </c>
      <c r="AR11" s="394">
        <v>0</v>
      </c>
      <c r="AS11" s="394">
        <v>0</v>
      </c>
      <c r="AT11" s="394">
        <v>0</v>
      </c>
      <c r="AU11" s="394">
        <v>0</v>
      </c>
      <c r="AV11" s="394">
        <v>0</v>
      </c>
      <c r="AW11" s="394">
        <v>0</v>
      </c>
      <c r="AX11" s="394">
        <v>0</v>
      </c>
      <c r="AY11" s="394">
        <v>0</v>
      </c>
      <c r="AZ11" s="394">
        <v>0</v>
      </c>
      <c r="BA11" s="394">
        <v>0</v>
      </c>
      <c r="BB11" s="394">
        <v>0</v>
      </c>
      <c r="BC11" s="394">
        <v>1.0726576536690151</v>
      </c>
      <c r="BD11" s="394">
        <v>80.088220808910549</v>
      </c>
      <c r="BE11" s="394">
        <v>150.9848474043369</v>
      </c>
      <c r="BF11" s="394">
        <v>176.48887919081611</v>
      </c>
      <c r="BG11" s="394">
        <v>67.257042269277363</v>
      </c>
      <c r="BH11" s="394">
        <v>0</v>
      </c>
      <c r="BI11" s="394">
        <v>0</v>
      </c>
      <c r="BJ11" s="394">
        <v>0</v>
      </c>
      <c r="BK11" s="394">
        <v>0</v>
      </c>
      <c r="BL11" s="394">
        <v>0</v>
      </c>
      <c r="BM11" s="394">
        <v>0</v>
      </c>
      <c r="BN11" s="394">
        <v>0</v>
      </c>
      <c r="BO11" s="394">
        <v>0</v>
      </c>
      <c r="BP11" s="394">
        <v>0</v>
      </c>
      <c r="BQ11" s="394">
        <v>0</v>
      </c>
      <c r="BR11" s="394">
        <v>0</v>
      </c>
      <c r="BS11" s="394">
        <v>0</v>
      </c>
      <c r="BT11" s="394">
        <v>0</v>
      </c>
      <c r="BU11" s="394">
        <v>0</v>
      </c>
      <c r="BV11" s="394">
        <v>0</v>
      </c>
      <c r="BW11" s="394">
        <v>0</v>
      </c>
      <c r="BX11" s="395">
        <v>0</v>
      </c>
      <c r="BY11" s="395">
        <v>0</v>
      </c>
      <c r="BZ11" s="395">
        <v>0</v>
      </c>
      <c r="CA11" s="395">
        <v>0</v>
      </c>
      <c r="CB11" s="395">
        <v>0</v>
      </c>
      <c r="CC11" s="395">
        <v>0</v>
      </c>
      <c r="CD11" s="395">
        <v>0</v>
      </c>
      <c r="CE11" s="395">
        <v>0</v>
      </c>
      <c r="CF11" s="395">
        <v>0</v>
      </c>
      <c r="CG11" s="396">
        <v>0</v>
      </c>
    </row>
    <row r="12" spans="1:85" x14ac:dyDescent="0.35">
      <c r="B12" s="444" t="s">
        <v>940</v>
      </c>
      <c r="C12" s="444"/>
      <c r="D12" s="394">
        <v>0</v>
      </c>
      <c r="E12" s="394">
        <v>0</v>
      </c>
      <c r="F12" s="394">
        <v>0</v>
      </c>
      <c r="G12" s="394">
        <v>0</v>
      </c>
      <c r="H12" s="394">
        <v>0</v>
      </c>
      <c r="I12" s="394">
        <v>0</v>
      </c>
      <c r="J12" s="394">
        <v>0</v>
      </c>
      <c r="K12" s="394">
        <v>0</v>
      </c>
      <c r="L12" s="394">
        <v>0</v>
      </c>
      <c r="M12" s="394">
        <v>0</v>
      </c>
      <c r="N12" s="394">
        <v>0</v>
      </c>
      <c r="O12" s="394">
        <v>0</v>
      </c>
      <c r="P12" s="394">
        <v>0</v>
      </c>
      <c r="Q12" s="394">
        <v>0</v>
      </c>
      <c r="R12" s="394">
        <v>0</v>
      </c>
      <c r="S12" s="394">
        <v>0</v>
      </c>
      <c r="T12" s="394">
        <v>0</v>
      </c>
      <c r="U12" s="394">
        <v>0</v>
      </c>
      <c r="V12" s="394">
        <v>0</v>
      </c>
      <c r="W12" s="394">
        <v>0</v>
      </c>
      <c r="X12" s="394">
        <v>0</v>
      </c>
      <c r="Y12" s="394">
        <v>0</v>
      </c>
      <c r="Z12" s="394">
        <v>0</v>
      </c>
      <c r="AA12" s="394">
        <v>0</v>
      </c>
      <c r="AB12" s="394">
        <v>0</v>
      </c>
      <c r="AC12" s="394">
        <v>0</v>
      </c>
      <c r="AD12" s="394">
        <v>0</v>
      </c>
      <c r="AE12" s="394">
        <v>0</v>
      </c>
      <c r="AF12" s="394">
        <v>0</v>
      </c>
      <c r="AG12" s="394">
        <v>0</v>
      </c>
      <c r="AH12" s="394">
        <v>0</v>
      </c>
      <c r="AI12" s="394">
        <v>0</v>
      </c>
      <c r="AJ12" s="394">
        <v>0</v>
      </c>
      <c r="AK12" s="394">
        <v>0</v>
      </c>
      <c r="AL12" s="394">
        <v>0</v>
      </c>
      <c r="AM12" s="394">
        <v>0</v>
      </c>
      <c r="AN12" s="394">
        <v>0</v>
      </c>
      <c r="AO12" s="394">
        <v>0</v>
      </c>
      <c r="AP12" s="394">
        <v>0</v>
      </c>
      <c r="AQ12" s="394">
        <v>0</v>
      </c>
      <c r="AR12" s="394">
        <v>0</v>
      </c>
      <c r="AS12" s="394">
        <v>0</v>
      </c>
      <c r="AT12" s="394">
        <v>0</v>
      </c>
      <c r="AU12" s="394">
        <v>0</v>
      </c>
      <c r="AV12" s="394">
        <v>0</v>
      </c>
      <c r="AW12" s="394">
        <v>0</v>
      </c>
      <c r="AX12" s="394">
        <v>0</v>
      </c>
      <c r="AY12" s="394">
        <v>0</v>
      </c>
      <c r="AZ12" s="394">
        <v>0</v>
      </c>
      <c r="BA12" s="394">
        <v>0</v>
      </c>
      <c r="BB12" s="394">
        <v>0</v>
      </c>
      <c r="BC12" s="394">
        <v>0</v>
      </c>
      <c r="BD12" s="394">
        <v>0</v>
      </c>
      <c r="BE12" s="394">
        <v>0</v>
      </c>
      <c r="BF12" s="394">
        <v>66.288130089672549</v>
      </c>
      <c r="BG12" s="394">
        <v>88.628927629496502</v>
      </c>
      <c r="BH12" s="394">
        <v>73.625590349679726</v>
      </c>
      <c r="BI12" s="394">
        <v>59.000468381590501</v>
      </c>
      <c r="BJ12" s="394">
        <v>66.811824224629191</v>
      </c>
      <c r="BK12" s="394">
        <v>85.726051313988989</v>
      </c>
      <c r="BL12" s="394">
        <v>84.131005568224822</v>
      </c>
      <c r="BM12" s="394">
        <v>119.03728868676487</v>
      </c>
      <c r="BN12" s="394">
        <v>0</v>
      </c>
      <c r="BO12" s="394">
        <v>0</v>
      </c>
      <c r="BP12" s="394">
        <v>0</v>
      </c>
      <c r="BQ12" s="394">
        <v>0</v>
      </c>
      <c r="BR12" s="394">
        <v>0</v>
      </c>
      <c r="BS12" s="394">
        <v>0</v>
      </c>
      <c r="BT12" s="394">
        <v>0</v>
      </c>
      <c r="BU12" s="394">
        <v>0</v>
      </c>
      <c r="BV12" s="394">
        <v>0</v>
      </c>
      <c r="BW12" s="394">
        <v>0</v>
      </c>
      <c r="BX12" s="395">
        <v>0</v>
      </c>
      <c r="BY12" s="395">
        <v>0</v>
      </c>
      <c r="BZ12" s="395">
        <v>0</v>
      </c>
      <c r="CA12" s="395">
        <v>0</v>
      </c>
      <c r="CB12" s="395">
        <v>0</v>
      </c>
      <c r="CC12" s="395">
        <v>0</v>
      </c>
      <c r="CD12" s="395">
        <v>0</v>
      </c>
      <c r="CE12" s="395">
        <v>0</v>
      </c>
      <c r="CF12" s="395">
        <v>0</v>
      </c>
      <c r="CG12" s="396">
        <v>0</v>
      </c>
    </row>
    <row r="13" spans="1:85" x14ac:dyDescent="0.35">
      <c r="B13" s="444" t="s">
        <v>941</v>
      </c>
      <c r="C13" s="444"/>
      <c r="D13" s="394">
        <v>0</v>
      </c>
      <c r="E13" s="394">
        <v>0</v>
      </c>
      <c r="F13" s="394">
        <v>0</v>
      </c>
      <c r="G13" s="394">
        <v>0</v>
      </c>
      <c r="H13" s="394">
        <v>0</v>
      </c>
      <c r="I13" s="394">
        <v>0</v>
      </c>
      <c r="J13" s="394">
        <v>0</v>
      </c>
      <c r="K13" s="394">
        <v>0</v>
      </c>
      <c r="L13" s="394">
        <v>0</v>
      </c>
      <c r="M13" s="394">
        <v>0</v>
      </c>
      <c r="N13" s="394">
        <v>0</v>
      </c>
      <c r="O13" s="394">
        <v>0</v>
      </c>
      <c r="P13" s="394">
        <v>0</v>
      </c>
      <c r="Q13" s="394">
        <v>0</v>
      </c>
      <c r="R13" s="394">
        <v>0</v>
      </c>
      <c r="S13" s="394">
        <v>0</v>
      </c>
      <c r="T13" s="394">
        <v>0</v>
      </c>
      <c r="U13" s="394">
        <v>0</v>
      </c>
      <c r="V13" s="394">
        <v>0</v>
      </c>
      <c r="W13" s="394">
        <v>0</v>
      </c>
      <c r="X13" s="394">
        <v>0</v>
      </c>
      <c r="Y13" s="394">
        <v>0</v>
      </c>
      <c r="Z13" s="394">
        <v>0</v>
      </c>
      <c r="AA13" s="394">
        <v>0</v>
      </c>
      <c r="AB13" s="394">
        <v>0</v>
      </c>
      <c r="AC13" s="394">
        <v>0</v>
      </c>
      <c r="AD13" s="394">
        <v>0</v>
      </c>
      <c r="AE13" s="394">
        <v>0</v>
      </c>
      <c r="AF13" s="394">
        <v>0</v>
      </c>
      <c r="AG13" s="394">
        <v>0</v>
      </c>
      <c r="AH13" s="394">
        <v>0</v>
      </c>
      <c r="AI13" s="394">
        <v>0</v>
      </c>
      <c r="AJ13" s="394">
        <v>0</v>
      </c>
      <c r="AK13" s="394">
        <v>0</v>
      </c>
      <c r="AL13" s="394">
        <v>0</v>
      </c>
      <c r="AM13" s="394">
        <v>0</v>
      </c>
      <c r="AN13" s="394">
        <v>0</v>
      </c>
      <c r="AO13" s="394">
        <v>0</v>
      </c>
      <c r="AP13" s="394">
        <v>0</v>
      </c>
      <c r="AQ13" s="394">
        <v>0</v>
      </c>
      <c r="AR13" s="394">
        <v>0</v>
      </c>
      <c r="AS13" s="394">
        <v>0</v>
      </c>
      <c r="AT13" s="394">
        <v>0</v>
      </c>
      <c r="AU13" s="394">
        <v>0</v>
      </c>
      <c r="AV13" s="394">
        <v>0</v>
      </c>
      <c r="AW13" s="394">
        <v>0</v>
      </c>
      <c r="AX13" s="394">
        <v>0</v>
      </c>
      <c r="AY13" s="394">
        <v>0</v>
      </c>
      <c r="AZ13" s="394">
        <v>0</v>
      </c>
      <c r="BA13" s="394">
        <v>0</v>
      </c>
      <c r="BB13" s="394">
        <v>0</v>
      </c>
      <c r="BC13" s="394">
        <v>0</v>
      </c>
      <c r="BD13" s="394">
        <v>0</v>
      </c>
      <c r="BE13" s="394">
        <v>0</v>
      </c>
      <c r="BF13" s="394">
        <v>81.620703904960905</v>
      </c>
      <c r="BG13" s="394">
        <v>89.514588372361032</v>
      </c>
      <c r="BH13" s="394">
        <v>75.636405609003532</v>
      </c>
      <c r="BI13" s="394">
        <v>60.419479878455483</v>
      </c>
      <c r="BJ13" s="394">
        <v>73.25269248492846</v>
      </c>
      <c r="BK13" s="394">
        <v>88.301683439167263</v>
      </c>
      <c r="BL13" s="394">
        <v>87.275265860133587</v>
      </c>
      <c r="BM13" s="394">
        <v>54.417046256806806</v>
      </c>
      <c r="BN13" s="394">
        <v>0</v>
      </c>
      <c r="BO13" s="394">
        <v>0</v>
      </c>
      <c r="BP13" s="394">
        <v>0</v>
      </c>
      <c r="BQ13" s="394">
        <v>0</v>
      </c>
      <c r="BR13" s="394">
        <v>0</v>
      </c>
      <c r="BS13" s="394">
        <v>0</v>
      </c>
      <c r="BT13" s="394">
        <v>0</v>
      </c>
      <c r="BU13" s="394">
        <v>0</v>
      </c>
      <c r="BV13" s="394">
        <v>0</v>
      </c>
      <c r="BW13" s="394">
        <v>0</v>
      </c>
      <c r="BX13" s="395">
        <v>0</v>
      </c>
      <c r="BY13" s="395">
        <v>0</v>
      </c>
      <c r="BZ13" s="395">
        <v>0</v>
      </c>
      <c r="CA13" s="395">
        <v>0</v>
      </c>
      <c r="CB13" s="395">
        <v>0</v>
      </c>
      <c r="CC13" s="395">
        <v>0</v>
      </c>
      <c r="CD13" s="395">
        <v>0</v>
      </c>
      <c r="CE13" s="395">
        <v>0</v>
      </c>
      <c r="CF13" s="395">
        <v>0</v>
      </c>
      <c r="CG13" s="396">
        <v>0</v>
      </c>
    </row>
    <row r="14" spans="1:85" ht="16" thickBot="1" x14ac:dyDescent="0.4">
      <c r="A14" s="413"/>
      <c r="B14" s="462"/>
      <c r="C14" s="462"/>
      <c r="D14" s="427"/>
      <c r="E14" s="427"/>
      <c r="F14" s="427"/>
      <c r="G14" s="427"/>
      <c r="H14" s="427"/>
      <c r="I14" s="427"/>
      <c r="J14" s="427"/>
      <c r="K14" s="427"/>
      <c r="L14" s="427"/>
      <c r="M14" s="427"/>
      <c r="N14" s="427"/>
      <c r="O14" s="427"/>
      <c r="P14" s="427"/>
      <c r="Q14" s="427"/>
      <c r="R14" s="427"/>
      <c r="S14" s="427"/>
      <c r="T14" s="427"/>
      <c r="U14" s="427"/>
      <c r="V14" s="427"/>
      <c r="W14" s="427"/>
      <c r="X14" s="427"/>
      <c r="Y14" s="427"/>
      <c r="Z14" s="427"/>
      <c r="AA14" s="427"/>
      <c r="AB14" s="427"/>
      <c r="AC14" s="427"/>
      <c r="AD14" s="427"/>
      <c r="AE14" s="427"/>
      <c r="AF14" s="427"/>
      <c r="AG14" s="427"/>
      <c r="AH14" s="427"/>
      <c r="AI14" s="427"/>
      <c r="AJ14" s="427"/>
      <c r="AK14" s="427"/>
      <c r="AL14" s="427"/>
      <c r="AM14" s="427"/>
      <c r="AN14" s="427"/>
      <c r="AO14" s="427"/>
      <c r="AP14" s="427"/>
      <c r="AQ14" s="427"/>
      <c r="AR14" s="427"/>
      <c r="AS14" s="427"/>
      <c r="AT14" s="427"/>
      <c r="AU14" s="427"/>
      <c r="AV14" s="427"/>
      <c r="AW14" s="427"/>
      <c r="AX14" s="427"/>
      <c r="AY14" s="427"/>
      <c r="AZ14" s="427"/>
      <c r="BA14" s="427"/>
      <c r="BB14" s="427"/>
      <c r="BC14" s="427"/>
      <c r="BD14" s="427"/>
      <c r="BE14" s="427"/>
      <c r="BF14" s="427"/>
      <c r="BG14" s="427"/>
      <c r="BH14" s="427"/>
      <c r="BI14" s="427"/>
      <c r="BJ14" s="427"/>
      <c r="BK14" s="427"/>
      <c r="BL14" s="427"/>
      <c r="BM14" s="427"/>
      <c r="BN14" s="427"/>
      <c r="BO14" s="427"/>
      <c r="BP14" s="427"/>
      <c r="BQ14" s="427"/>
      <c r="BR14" s="427"/>
      <c r="BS14" s="427"/>
      <c r="BT14" s="427"/>
      <c r="BU14" s="427"/>
      <c r="BV14" s="427"/>
      <c r="BW14" s="427"/>
      <c r="BX14" s="427"/>
      <c r="BY14" s="427"/>
      <c r="BZ14" s="427"/>
      <c r="CA14" s="427"/>
      <c r="CB14" s="427"/>
      <c r="CC14" s="427"/>
      <c r="CD14" s="427"/>
      <c r="CE14" s="427"/>
      <c r="CF14" s="427"/>
      <c r="CG14" s="428"/>
    </row>
    <row r="15" spans="1:85" x14ac:dyDescent="0.35">
      <c r="A15" s="353"/>
      <c r="B15" s="410"/>
      <c r="C15" s="353"/>
      <c r="D15" s="391"/>
      <c r="E15" s="391"/>
      <c r="F15" s="391"/>
      <c r="G15" s="391"/>
      <c r="H15" s="391"/>
      <c r="I15" s="391"/>
      <c r="J15" s="391"/>
      <c r="K15" s="391"/>
      <c r="L15" s="391"/>
      <c r="M15" s="391"/>
      <c r="N15" s="391"/>
      <c r="O15" s="391"/>
      <c r="P15" s="391"/>
      <c r="Q15" s="391"/>
      <c r="R15" s="391"/>
      <c r="S15" s="391"/>
      <c r="T15" s="391"/>
      <c r="U15" s="391"/>
      <c r="V15" s="391"/>
      <c r="W15" s="391"/>
      <c r="X15" s="391"/>
      <c r="Y15" s="391"/>
      <c r="Z15" s="391"/>
      <c r="AA15" s="391"/>
      <c r="AB15" s="391"/>
      <c r="AC15" s="391"/>
      <c r="AD15" s="391"/>
      <c r="AE15" s="391"/>
      <c r="AF15" s="391"/>
      <c r="AG15" s="391"/>
      <c r="AH15" s="391"/>
      <c r="AI15" s="391"/>
      <c r="AJ15" s="391"/>
      <c r="AK15" s="391"/>
      <c r="AL15" s="391"/>
      <c r="AM15" s="391"/>
      <c r="AN15" s="391"/>
      <c r="AO15" s="391"/>
      <c r="AP15" s="391"/>
      <c r="AQ15" s="391"/>
      <c r="AR15" s="391"/>
      <c r="AS15" s="391"/>
      <c r="AT15" s="391"/>
      <c r="AU15" s="391"/>
      <c r="AV15" s="391"/>
      <c r="AW15" s="391"/>
      <c r="AX15" s="391"/>
      <c r="AY15" s="391"/>
      <c r="AZ15" s="391"/>
      <c r="BA15" s="391"/>
      <c r="BB15" s="391"/>
      <c r="BC15" s="391"/>
      <c r="BD15" s="391"/>
      <c r="BE15" s="391"/>
      <c r="BF15" s="391"/>
      <c r="BG15" s="391"/>
      <c r="BH15" s="391"/>
      <c r="BI15" s="391"/>
      <c r="BJ15" s="391"/>
      <c r="BK15" s="391"/>
      <c r="BL15" s="391"/>
      <c r="BM15" s="391"/>
      <c r="BN15" s="391"/>
      <c r="BO15" s="391"/>
      <c r="BP15" s="391"/>
      <c r="BQ15" s="391"/>
      <c r="BR15" s="391"/>
      <c r="BS15" s="391"/>
      <c r="BT15" s="391"/>
      <c r="BU15" s="391"/>
      <c r="BV15" s="391"/>
      <c r="BW15" s="391"/>
    </row>
  </sheetData>
  <hyperlinks>
    <hyperlink ref="B1" location="Notes!A1" display="Information relating to this table can be found in the 'Notes' tab" xr:uid="{DCB09EC3-B2D4-4371-9EF9-248304D57808}"/>
    <hyperlink ref="A1" location="Contents!A1" display="Contents page" xr:uid="{A4025074-AD5A-41C3-812E-9E30105B6C5A}"/>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FE1AD-AD1E-4A63-8436-666A62E516DB}">
  <dimension ref="A1:BR71"/>
  <sheetViews>
    <sheetView zoomScale="54" zoomScaleNormal="39" workbookViewId="0">
      <pane xSplit="2" topLeftCell="Z1" activePane="topRight" state="frozen"/>
      <selection pane="topRight"/>
    </sheetView>
  </sheetViews>
  <sheetFormatPr defaultColWidth="9" defaultRowHeight="15.5" x14ac:dyDescent="0.35"/>
  <cols>
    <col min="1" max="1" width="23" style="36" bestFit="1" customWidth="1"/>
    <col min="2" max="2" width="138" style="36" bestFit="1" customWidth="1"/>
    <col min="3" max="3" width="25.54296875" style="36" customWidth="1"/>
    <col min="4" max="21" width="12.54296875" style="36" customWidth="1"/>
    <col min="22" max="38" width="13.1796875" style="36" bestFit="1" customWidth="1"/>
    <col min="39" max="39" width="9.81640625" style="36" customWidth="1"/>
    <col min="40" max="16384" width="9" style="36"/>
  </cols>
  <sheetData>
    <row r="1" spans="1:48" s="29" customFormat="1" ht="25.5" customHeight="1" thickBot="1" x14ac:dyDescent="0.3">
      <c r="A1" s="26" t="s">
        <v>47</v>
      </c>
      <c r="B1" s="27" t="s">
        <v>224</v>
      </c>
      <c r="C1" s="26"/>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row>
    <row r="2" spans="1:48" ht="33" customHeight="1" x14ac:dyDescent="0.35">
      <c r="A2" s="30" t="s">
        <v>225</v>
      </c>
      <c r="B2" s="31" t="s">
        <v>226</v>
      </c>
      <c r="C2" s="32"/>
      <c r="D2" s="33" t="s">
        <v>227</v>
      </c>
      <c r="E2" s="34" t="s">
        <v>228</v>
      </c>
      <c r="F2" s="34" t="s">
        <v>229</v>
      </c>
      <c r="G2" s="34" t="s">
        <v>230</v>
      </c>
      <c r="H2" s="34" t="s">
        <v>231</v>
      </c>
      <c r="I2" s="34" t="s">
        <v>232</v>
      </c>
      <c r="J2" s="34" t="s">
        <v>233</v>
      </c>
      <c r="K2" s="34" t="s">
        <v>234</v>
      </c>
      <c r="L2" s="34" t="s">
        <v>235</v>
      </c>
      <c r="M2" s="34" t="s">
        <v>236</v>
      </c>
      <c r="N2" s="34" t="s">
        <v>237</v>
      </c>
      <c r="O2" s="34" t="s">
        <v>238</v>
      </c>
      <c r="P2" s="34" t="s">
        <v>239</v>
      </c>
      <c r="Q2" s="34" t="s">
        <v>240</v>
      </c>
      <c r="R2" s="34" t="s">
        <v>241</v>
      </c>
      <c r="S2" s="34" t="s">
        <v>242</v>
      </c>
      <c r="T2" s="34" t="s">
        <v>243</v>
      </c>
      <c r="U2" s="34" t="s">
        <v>244</v>
      </c>
      <c r="V2" s="34" t="s">
        <v>245</v>
      </c>
      <c r="W2" s="34" t="s">
        <v>246</v>
      </c>
      <c r="X2" s="34" t="s">
        <v>247</v>
      </c>
      <c r="Y2" s="34" t="s">
        <v>248</v>
      </c>
      <c r="Z2" s="34" t="s">
        <v>249</v>
      </c>
      <c r="AA2" s="34" t="s">
        <v>250</v>
      </c>
      <c r="AB2" s="34" t="s">
        <v>251</v>
      </c>
      <c r="AC2" s="34" t="s">
        <v>252</v>
      </c>
      <c r="AD2" s="34" t="s">
        <v>253</v>
      </c>
      <c r="AE2" s="34" t="s">
        <v>254</v>
      </c>
      <c r="AF2" s="34" t="s">
        <v>255</v>
      </c>
      <c r="AG2" s="34" t="s">
        <v>256</v>
      </c>
      <c r="AH2" s="34" t="s">
        <v>257</v>
      </c>
      <c r="AI2" s="34" t="s">
        <v>258</v>
      </c>
      <c r="AJ2" s="34" t="s">
        <v>259</v>
      </c>
      <c r="AK2" s="34" t="s">
        <v>260</v>
      </c>
      <c r="AL2" s="35" t="s">
        <v>261</v>
      </c>
    </row>
    <row r="3" spans="1:48" s="38" customFormat="1" x14ac:dyDescent="0.35">
      <c r="A3" s="19">
        <v>2025</v>
      </c>
      <c r="B3" s="37" t="s">
        <v>262</v>
      </c>
      <c r="D3" s="39" t="s">
        <v>263</v>
      </c>
      <c r="E3" s="40" t="s">
        <v>263</v>
      </c>
      <c r="F3" s="40" t="s">
        <v>263</v>
      </c>
      <c r="G3" s="40" t="s">
        <v>263</v>
      </c>
      <c r="H3" s="40" t="s">
        <v>263</v>
      </c>
      <c r="I3" s="40" t="s">
        <v>263</v>
      </c>
      <c r="J3" s="40" t="s">
        <v>263</v>
      </c>
      <c r="K3" s="40" t="s">
        <v>263</v>
      </c>
      <c r="L3" s="40" t="s">
        <v>263</v>
      </c>
      <c r="M3" s="40" t="s">
        <v>263</v>
      </c>
      <c r="N3" s="40" t="s">
        <v>263</v>
      </c>
      <c r="O3" s="40" t="s">
        <v>263</v>
      </c>
      <c r="P3" s="40" t="s">
        <v>263</v>
      </c>
      <c r="Q3" s="40" t="s">
        <v>263</v>
      </c>
      <c r="R3" s="40" t="s">
        <v>263</v>
      </c>
      <c r="S3" s="40" t="s">
        <v>263</v>
      </c>
      <c r="T3" s="40" t="s">
        <v>263</v>
      </c>
      <c r="U3" s="40" t="s">
        <v>263</v>
      </c>
      <c r="V3" s="40" t="s">
        <v>263</v>
      </c>
      <c r="W3" s="40" t="s">
        <v>263</v>
      </c>
      <c r="X3" s="40" t="s">
        <v>263</v>
      </c>
      <c r="Y3" s="40" t="s">
        <v>263</v>
      </c>
      <c r="Z3" s="40" t="s">
        <v>263</v>
      </c>
      <c r="AA3" s="40" t="s">
        <v>263</v>
      </c>
      <c r="AB3" s="40" t="s">
        <v>263</v>
      </c>
      <c r="AC3" s="40" t="s">
        <v>263</v>
      </c>
      <c r="AD3" s="40" t="s">
        <v>263</v>
      </c>
      <c r="AE3" s="40" t="s">
        <v>263</v>
      </c>
      <c r="AF3" s="40" t="s">
        <v>263</v>
      </c>
      <c r="AG3" s="40" t="s">
        <v>264</v>
      </c>
      <c r="AH3" s="40" t="s">
        <v>264</v>
      </c>
      <c r="AI3" s="40" t="s">
        <v>264</v>
      </c>
      <c r="AJ3" s="40" t="s">
        <v>264</v>
      </c>
      <c r="AK3" s="40" t="s">
        <v>264</v>
      </c>
      <c r="AL3" s="41" t="s">
        <v>264</v>
      </c>
      <c r="AM3" s="36"/>
      <c r="AN3" s="36"/>
      <c r="AO3" s="36"/>
      <c r="AP3" s="36"/>
      <c r="AQ3" s="36"/>
      <c r="AR3" s="36"/>
      <c r="AS3" s="36"/>
      <c r="AT3" s="36"/>
      <c r="AU3" s="36"/>
      <c r="AV3" s="36"/>
    </row>
    <row r="4" spans="1:48" x14ac:dyDescent="0.35">
      <c r="A4" s="42"/>
      <c r="B4" s="43"/>
      <c r="C4" s="44"/>
      <c r="D4" s="45"/>
      <c r="E4" s="46"/>
      <c r="F4" s="46"/>
      <c r="G4" s="46"/>
      <c r="H4" s="46"/>
      <c r="I4" s="46"/>
      <c r="J4" s="46"/>
      <c r="K4" s="46"/>
      <c r="L4" s="46"/>
      <c r="M4" s="46"/>
      <c r="N4" s="46"/>
      <c r="O4" s="46"/>
      <c r="P4" s="46"/>
      <c r="Q4" s="46"/>
      <c r="R4" s="46"/>
      <c r="S4" s="46"/>
      <c r="T4" s="46"/>
      <c r="U4" s="46"/>
      <c r="V4" s="46"/>
      <c r="W4" s="46"/>
      <c r="X4" s="46"/>
      <c r="Y4" s="47"/>
      <c r="Z4" s="47"/>
      <c r="AA4" s="47"/>
      <c r="AB4" s="47"/>
      <c r="AC4" s="47"/>
      <c r="AD4" s="47"/>
      <c r="AE4" s="47"/>
      <c r="AF4" s="47"/>
      <c r="AG4" s="47"/>
      <c r="AH4" s="47"/>
      <c r="AI4" s="47"/>
      <c r="AJ4" s="47"/>
      <c r="AK4" s="47"/>
      <c r="AL4" s="48"/>
    </row>
    <row r="5" spans="1:48" ht="39" customHeight="1" x14ac:dyDescent="0.35">
      <c r="B5" s="49" t="s">
        <v>265</v>
      </c>
      <c r="C5" s="50"/>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0"/>
    </row>
    <row r="6" spans="1:48" ht="25.5" customHeight="1" x14ac:dyDescent="0.35">
      <c r="B6" s="52" t="s">
        <v>266</v>
      </c>
      <c r="C6" s="53"/>
      <c r="D6" s="51"/>
      <c r="E6" s="54">
        <f>('Table 1a'!AZ84+'Table 1a'!AZ88)/1000</f>
        <v>86.67607494808054</v>
      </c>
      <c r="F6" s="54">
        <f>('Table 1a'!BA84+'Table 1a'!BA88)/1000</f>
        <v>87.926874053839455</v>
      </c>
      <c r="G6" s="54">
        <f>('Table 1a'!BB84+'Table 1a'!BB88)/1000</f>
        <v>90.248553723961322</v>
      </c>
      <c r="H6" s="54">
        <f>('Table 1a'!BC84+'Table 1a'!BC88)/1000</f>
        <v>93.746448396197479</v>
      </c>
      <c r="I6" s="54">
        <f>('Table 1a'!BD84+'Table 1a'!BD88)/1000</f>
        <v>96.115685924979147</v>
      </c>
      <c r="J6" s="54">
        <f>('Table 1a'!BE84+'Table 1a'!BE88)/1000</f>
        <v>101.43716308374759</v>
      </c>
      <c r="K6" s="54">
        <f>('Table 1a'!BF84+'Table 1a'!BF88)/1000</f>
        <v>105.03007656514355</v>
      </c>
      <c r="L6" s="54">
        <f>('Table 1a'!BG84+'Table 1a'!BG88)/1000</f>
        <v>100.72854788745595</v>
      </c>
      <c r="M6" s="54">
        <f>('Table 1a'!BH84+'Table 1a'!BH88)/1000</f>
        <v>110.63168917917216</v>
      </c>
      <c r="N6" s="54">
        <f>('Table 1a'!BI84+'Table 1a'!BI88)/1000</f>
        <v>115.27802456074366</v>
      </c>
      <c r="O6" s="54">
        <f>('Table 1a'!BJ84+'Table 1a'!BJ88)/1000</f>
        <v>118.73496725744036</v>
      </c>
      <c r="P6" s="54">
        <f>('Table 1a'!BK84+'Table 1a'!BK88)/1000</f>
        <v>125.80526949085737</v>
      </c>
      <c r="Q6" s="54">
        <f>('Table 1a'!BL84+'Table 1a'!BL88)/1000</f>
        <v>135.30295700645365</v>
      </c>
      <c r="R6" s="54">
        <f>('Table 1a'!BM84+'Table 1a'!BM88)/1000</f>
        <v>147.59659979452218</v>
      </c>
      <c r="S6" s="54">
        <f>('Table 1a'!BN84+'Table 1a'!BN88)/1000</f>
        <v>152.9379453898035</v>
      </c>
      <c r="T6" s="54">
        <f>('Table 1a'!BO84+'Table 1a'!BO88)/1000</f>
        <v>158.52260284456634</v>
      </c>
      <c r="U6" s="54">
        <f>('Table 1a'!BP84+'Table 1a'!BP88)/1000</f>
        <v>166.10218093256199</v>
      </c>
      <c r="V6" s="54">
        <f>('Table 1a'!BQ84+'Table 1a'!BQ88)/1000</f>
        <v>163.74898099476673</v>
      </c>
      <c r="W6" s="54">
        <f>('Table 1a'!BR84+'Table 1a'!BR88)/1000</f>
        <v>167.77438931287509</v>
      </c>
      <c r="X6" s="54">
        <f>('Table 1a'!BS84+'Table 1a'!BS88)/1000</f>
        <v>171.22220563292112</v>
      </c>
      <c r="Y6" s="54">
        <f>('Table 1a'!BT84+'Table 1a'!BT88)/1000</f>
        <v>173.33914482879013</v>
      </c>
      <c r="Z6" s="54">
        <f>('Table 1a'!BU84+'Table 1a'!BU88)/1000</f>
        <v>177.51753945483767</v>
      </c>
      <c r="AA6" s="54">
        <f>('Table 1a'!BV84+'Table 1a'!BV88)/1000</f>
        <v>183.30978799196606</v>
      </c>
      <c r="AB6" s="54">
        <f>('Table 1a'!BW84+'Table 1a'!BW88)/1000</f>
        <v>192.06456267876797</v>
      </c>
      <c r="AC6" s="54">
        <f>('Table 1a'!BX84+'Table 1a'!BX88)/1000</f>
        <v>212.71142402862387</v>
      </c>
      <c r="AD6" s="54">
        <f>('Table 1a'!BY84+'Table 1a'!BY88)/1000</f>
        <v>215.9453692065218</v>
      </c>
      <c r="AE6" s="54">
        <f>('Table 1a'!BZ84+'Table 1a'!BZ88)/1000</f>
        <v>233.58062561178409</v>
      </c>
      <c r="AF6" s="54">
        <f>('Table 1a'!CA84+'Table 1a'!CA88)/1000</f>
        <v>266.86510800957075</v>
      </c>
      <c r="AG6" s="54">
        <f>('Table 1a'!CB84+'Table 1a'!CB88)/1000</f>
        <v>286.37623444253632</v>
      </c>
      <c r="AH6" s="54">
        <f>('Table 1a'!CC84+'Table 1a'!CC88)/1000</f>
        <v>302.41435426811165</v>
      </c>
      <c r="AI6" s="54">
        <f>('Table 1a'!CD84+'Table 1a'!CD88)/1000</f>
        <v>318.07278008795447</v>
      </c>
      <c r="AJ6" s="54">
        <f>('Table 1a'!CE84+'Table 1a'!CE88)/1000</f>
        <v>324.62327102408307</v>
      </c>
      <c r="AK6" s="54">
        <f>('Table 1a'!CF84+'Table 1a'!CF88)/1000</f>
        <v>334.17134704421426</v>
      </c>
      <c r="AL6" s="55">
        <f>('Table 1a'!CG84+'Table 1a'!CG88)/1000</f>
        <v>348.77265720033591</v>
      </c>
    </row>
    <row r="7" spans="1:48" ht="18.75" customHeight="1" x14ac:dyDescent="0.35">
      <c r="B7" s="56" t="s">
        <v>267</v>
      </c>
      <c r="C7" s="50"/>
      <c r="D7" s="57"/>
      <c r="E7" s="54"/>
      <c r="F7" s="54"/>
      <c r="G7" s="54"/>
      <c r="H7" s="54"/>
      <c r="I7" s="54"/>
      <c r="J7" s="54"/>
      <c r="K7" s="54"/>
      <c r="L7" s="54"/>
      <c r="M7" s="54"/>
      <c r="N7" s="54"/>
      <c r="O7" s="54"/>
      <c r="P7" s="54"/>
      <c r="Q7" s="54"/>
      <c r="R7" s="54"/>
      <c r="S7" s="54"/>
      <c r="T7" s="54"/>
      <c r="U7" s="54"/>
      <c r="V7" s="54">
        <f>'Table 1a'!BQ85/1000</f>
        <v>72.001639751489833</v>
      </c>
      <c r="W7" s="54">
        <f>'Table 1a'!BR85/1000</f>
        <v>74.444697315330188</v>
      </c>
      <c r="X7" s="54">
        <f>'Table 1a'!BS85/1000</f>
        <v>76.186646985249169</v>
      </c>
      <c r="Y7" s="54">
        <f>'Table 1a'!BT85/1000</f>
        <v>76.351737185090315</v>
      </c>
      <c r="Z7" s="54">
        <f>'Table 1a'!BU85/1000</f>
        <v>78.227886091005544</v>
      </c>
      <c r="AA7" s="54">
        <f>'Table 1a'!BV85/1000</f>
        <v>81.320816577712293</v>
      </c>
      <c r="AB7" s="54">
        <f>'Table 1a'!BW85/1000</f>
        <v>88.313990123868038</v>
      </c>
      <c r="AC7" s="54">
        <f>'Table 1a'!BX85/1000</f>
        <v>92.260387918241719</v>
      </c>
      <c r="AD7" s="54">
        <f>'Table 1a'!BY85/1000</f>
        <v>97.098845869879398</v>
      </c>
      <c r="AE7" s="54">
        <f>'Table 1a'!BZ85/1000</f>
        <v>104.09305529492754</v>
      </c>
      <c r="AF7" s="54">
        <f>'Table 1a'!CA85/1000</f>
        <v>120.29464354651392</v>
      </c>
      <c r="AG7" s="54">
        <f>'Table 1a'!CB85/1000</f>
        <v>136.02291426729838</v>
      </c>
      <c r="AH7" s="54">
        <f>'Table 1a'!CC85/1000</f>
        <v>140.76541631064995</v>
      </c>
      <c r="AI7" s="54">
        <f>'Table 1a'!CD85/1000</f>
        <v>148.05443863342964</v>
      </c>
      <c r="AJ7" s="54">
        <f>'Table 1a'!CE85/1000</f>
        <v>152.15234532504783</v>
      </c>
      <c r="AK7" s="54">
        <f>'Table 1a'!CF85/1000</f>
        <v>157.17670927839353</v>
      </c>
      <c r="AL7" s="55">
        <f>'Table 1a'!CG85/1000</f>
        <v>163.49393735156829</v>
      </c>
    </row>
    <row r="8" spans="1:48" x14ac:dyDescent="0.35">
      <c r="B8" s="56" t="s">
        <v>268</v>
      </c>
      <c r="C8" s="53"/>
      <c r="D8" s="57"/>
      <c r="E8" s="54"/>
      <c r="F8" s="54"/>
      <c r="G8" s="54"/>
      <c r="H8" s="54"/>
      <c r="I8" s="54"/>
      <c r="J8" s="54"/>
      <c r="K8" s="54"/>
      <c r="L8" s="54"/>
      <c r="M8" s="54"/>
      <c r="N8" s="54"/>
      <c r="O8" s="54"/>
      <c r="P8" s="54"/>
      <c r="Q8" s="54"/>
      <c r="R8" s="54"/>
      <c r="S8" s="54"/>
      <c r="T8" s="54"/>
      <c r="U8" s="54"/>
      <c r="V8" s="54">
        <f>('Table 1a'!BQ86+'Table 1a'!BQ88)/1000</f>
        <v>91.747341243276892</v>
      </c>
      <c r="W8" s="54">
        <f>('Table 1a'!BR86+'Table 1a'!BR88)/1000</f>
        <v>93.329691997544884</v>
      </c>
      <c r="X8" s="54">
        <f>('Table 1a'!BS86+'Table 1a'!BS88)/1000</f>
        <v>95.035558647671962</v>
      </c>
      <c r="Y8" s="54">
        <f>('Table 1a'!BT86+'Table 1a'!BT88)/1000</f>
        <v>96.987407643699797</v>
      </c>
      <c r="Z8" s="54">
        <f>('Table 1a'!BU86+'Table 1a'!BU88)/1000</f>
        <v>99.289653363832173</v>
      </c>
      <c r="AA8" s="54">
        <f>('Table 1a'!BV86+'Table 1a'!BV88)/1000</f>
        <v>101.98897141425374</v>
      </c>
      <c r="AB8" s="54">
        <f>('Table 1a'!BW86+'Table 1a'!BW88)/1000</f>
        <v>103.75057255489997</v>
      </c>
      <c r="AC8" s="54">
        <f>('Table 1a'!BX86+'Table 1a'!BX88)/1000</f>
        <v>120.45103611038215</v>
      </c>
      <c r="AD8" s="54">
        <f>('Table 1a'!BY86+'Table 1a'!BY88)/1000</f>
        <v>118.84652333664242</v>
      </c>
      <c r="AE8" s="54">
        <f>('Table 1a'!BZ86+'Table 1a'!BZ88)/1000</f>
        <v>129.48757031685656</v>
      </c>
      <c r="AF8" s="54">
        <f>('Table 1a'!CA86+'Table 1a'!CA88)/1000</f>
        <v>146.57046446305679</v>
      </c>
      <c r="AG8" s="54">
        <f>('Table 1a'!CB86+'Table 1a'!CB88)/1000</f>
        <v>150.35332017523791</v>
      </c>
      <c r="AH8" s="54">
        <f>('Table 1a'!CC86+'Table 1a'!CC88)/1000</f>
        <v>161.6489379574617</v>
      </c>
      <c r="AI8" s="54">
        <f>('Table 1a'!CD86+'Table 1a'!CD88)/1000</f>
        <v>170.01834145452477</v>
      </c>
      <c r="AJ8" s="54">
        <f>('Table 1a'!CE86+'Table 1a'!CE88)/1000</f>
        <v>172.47092569903526</v>
      </c>
      <c r="AK8" s="54">
        <f>('Table 1a'!CF86+'Table 1a'!CF88)/1000</f>
        <v>176.9946377658207</v>
      </c>
      <c r="AL8" s="55">
        <f>('Table 1a'!CG86+'Table 1a'!CG88)/1000</f>
        <v>185.27871984876768</v>
      </c>
    </row>
    <row r="9" spans="1:48" x14ac:dyDescent="0.35">
      <c r="B9" s="36" t="s">
        <v>269</v>
      </c>
      <c r="C9" s="50"/>
      <c r="D9" s="57"/>
      <c r="E9" s="54">
        <f>'Table 1a'!AZ89/1000</f>
        <v>5.5418748089194496</v>
      </c>
      <c r="F9" s="54">
        <f>'Table 1a'!BA89/1000</f>
        <v>5.4205197031605667</v>
      </c>
      <c r="G9" s="54">
        <f>'Table 1a'!BB89/1000</f>
        <v>5.3167638360770972</v>
      </c>
      <c r="H9" s="54">
        <f>'Table 1a'!BC89/1000</f>
        <v>5.3021368462702565</v>
      </c>
      <c r="I9" s="54">
        <f>'Table 1a'!BD89/1000</f>
        <v>5.2581548601357344</v>
      </c>
      <c r="J9" s="54">
        <f>'Table 1a'!BE89/1000</f>
        <v>5.2696888111279332</v>
      </c>
      <c r="K9" s="54">
        <f>'Table 1a'!BF89/1000</f>
        <v>5.2722224148939558</v>
      </c>
      <c r="L9" s="54">
        <f>'Table 1a'!BG89/1000</f>
        <v>5.0620751975610929</v>
      </c>
      <c r="M9" s="54">
        <f>'Table 1a'!BH89/1000</f>
        <v>0.46086395830826699</v>
      </c>
      <c r="N9" s="54">
        <f>'Table 1a'!BI89/1000</f>
        <v>0.50313108199999901</v>
      </c>
      <c r="O9" s="54">
        <f>'Table 1a'!BJ89/1000</f>
        <v>0.472205286000004</v>
      </c>
      <c r="P9" s="54">
        <f>'Table 1a'!BK89/1000</f>
        <v>0.43693637199999563</v>
      </c>
      <c r="Q9" s="54">
        <f>'Table 1a'!BL89/1000</f>
        <v>0.45420841800000478</v>
      </c>
      <c r="R9" s="54">
        <f>'Table 1a'!BM89/1000</f>
        <v>0.50133089600000036</v>
      </c>
      <c r="S9" s="54">
        <f>'Table 1a'!BN89/1000</f>
        <v>0.52570778000000251</v>
      </c>
      <c r="T9" s="54">
        <f>'Table 1a'!BO89/1000</f>
        <v>0.52772003400001455</v>
      </c>
      <c r="U9" s="54">
        <f>'Table 1a'!BP89/1000</f>
        <v>0.5428400000000011</v>
      </c>
      <c r="V9" s="54">
        <f>'Table 1a'!BQ89/1000</f>
        <v>0.48768399400000123</v>
      </c>
      <c r="W9" s="54">
        <f>'Table 1a'!BR89/1000</f>
        <v>0.6056932089999979</v>
      </c>
      <c r="X9" s="54">
        <f>'Table 1a'!BS89/1000</f>
        <v>0.67083216699999926</v>
      </c>
      <c r="Y9" s="54">
        <f>'Table 1a'!BT89/1000</f>
        <v>0.58701828100000286</v>
      </c>
      <c r="Z9" s="54">
        <f>'Table 1a'!BU89/1000</f>
        <v>0.63108855999999913</v>
      </c>
      <c r="AA9" s="54">
        <f>'Table 1a'!BV89/1000</f>
        <v>0.53934585599999563</v>
      </c>
      <c r="AB9" s="54">
        <f>'Table 1a'!BW89/1000</f>
        <v>0.50327833099999997</v>
      </c>
      <c r="AC9" s="54">
        <f>'Table 1a'!BX89/1000</f>
        <v>0.46369869291000493</v>
      </c>
      <c r="AD9" s="54">
        <f>'Table 1a'!BY89/1000</f>
        <v>0.5145656201811426</v>
      </c>
      <c r="AE9" s="54">
        <f>'Table 1a'!BZ89/1000</f>
        <v>0.59416064107024724</v>
      </c>
      <c r="AF9" s="54">
        <f>'Table 1a'!CA89/1000</f>
        <v>0.72910067603634376</v>
      </c>
      <c r="AG9" s="54">
        <f>'Table 1a'!CB89/1000</f>
        <v>0.72892264117743621</v>
      </c>
      <c r="AH9" s="54">
        <f>'Table 1a'!CC89/1000</f>
        <v>0.64826596479667387</v>
      </c>
      <c r="AI9" s="54">
        <f>'Table 1a'!CD89/1000</f>
        <v>0.64494701017260736</v>
      </c>
      <c r="AJ9" s="54">
        <f>'Table 1a'!CE89/1000</f>
        <v>0.66455533220999863</v>
      </c>
      <c r="AK9" s="54">
        <f>'Table 1a'!CF89/1000</f>
        <v>0.68706418188427598</v>
      </c>
      <c r="AL9" s="55">
        <f>'Table 1a'!CG89/1000</f>
        <v>0.71872123962347001</v>
      </c>
    </row>
    <row r="10" spans="1:48" ht="20.25" customHeight="1" x14ac:dyDescent="0.35">
      <c r="B10" s="58" t="s">
        <v>270</v>
      </c>
      <c r="C10" s="50"/>
      <c r="D10" s="57"/>
      <c r="E10" s="57">
        <v>0</v>
      </c>
      <c r="F10" s="57">
        <v>0</v>
      </c>
      <c r="G10" s="57">
        <v>0</v>
      </c>
      <c r="H10" s="57">
        <v>0</v>
      </c>
      <c r="I10" s="57">
        <v>0</v>
      </c>
      <c r="J10" s="57">
        <v>0</v>
      </c>
      <c r="K10" s="57">
        <v>0</v>
      </c>
      <c r="L10" s="57">
        <v>9.4267900000000004</v>
      </c>
      <c r="M10" s="57">
        <v>9.5946309999999997</v>
      </c>
      <c r="N10" s="57">
        <v>9.7716150000000006</v>
      </c>
      <c r="O10" s="57">
        <v>10.157861</v>
      </c>
      <c r="P10" s="57">
        <v>10.604897000000001</v>
      </c>
      <c r="Q10" s="57">
        <v>11.263881999999999</v>
      </c>
      <c r="R10" s="57">
        <v>11.825938000000001</v>
      </c>
      <c r="S10" s="57">
        <v>12.161869575658981</v>
      </c>
      <c r="T10" s="57">
        <v>12.17926075177</v>
      </c>
      <c r="U10" s="57">
        <v>12.169274962900001</v>
      </c>
      <c r="V10" s="57">
        <v>11.439592560140001</v>
      </c>
      <c r="W10" s="57">
        <v>11.584072656309999</v>
      </c>
      <c r="X10" s="57">
        <v>11.683085999999999</v>
      </c>
      <c r="Y10" s="57">
        <v>11.642592233859999</v>
      </c>
      <c r="Z10" s="57">
        <v>11.601620605159999</v>
      </c>
      <c r="AA10" s="57">
        <v>11.554019419909999</v>
      </c>
      <c r="AB10" s="57">
        <v>11.462449000000001</v>
      </c>
      <c r="AC10" s="57">
        <v>11.498417222200002</v>
      </c>
      <c r="AD10" s="57">
        <v>11.360811898606942</v>
      </c>
      <c r="AE10" s="57">
        <v>11.599524891251832</v>
      </c>
      <c r="AF10" s="57">
        <v>12.514321039149999</v>
      </c>
      <c r="AG10" s="57">
        <v>13.317535220710786</v>
      </c>
      <c r="AH10" s="57">
        <v>13.322771767490259</v>
      </c>
      <c r="AI10" s="57">
        <v>13.55941229291518</v>
      </c>
      <c r="AJ10" s="57">
        <v>13.599133863161581</v>
      </c>
      <c r="AK10" s="57">
        <v>13.608960457048113</v>
      </c>
      <c r="AL10" s="59">
        <v>13.633621907406873</v>
      </c>
    </row>
    <row r="11" spans="1:48" x14ac:dyDescent="0.35">
      <c r="B11" s="58" t="s">
        <v>271</v>
      </c>
      <c r="C11" s="50"/>
      <c r="D11" s="57"/>
      <c r="E11" s="57">
        <v>0</v>
      </c>
      <c r="F11" s="57">
        <v>0</v>
      </c>
      <c r="G11" s="57">
        <v>0</v>
      </c>
      <c r="H11" s="57">
        <v>0</v>
      </c>
      <c r="I11" s="57">
        <v>0</v>
      </c>
      <c r="J11" s="57">
        <v>0</v>
      </c>
      <c r="K11" s="57">
        <v>0</v>
      </c>
      <c r="L11" s="57">
        <v>0</v>
      </c>
      <c r="M11" s="57">
        <v>0</v>
      </c>
      <c r="N11" s="57">
        <v>0.44391799999999998</v>
      </c>
      <c r="O11" s="57">
        <v>0.256407</v>
      </c>
      <c r="P11" s="57">
        <v>0.21188499999999996</v>
      </c>
      <c r="Q11" s="57">
        <v>0.29639800000000005</v>
      </c>
      <c r="R11" s="57">
        <v>0.55483300000000002</v>
      </c>
      <c r="S11" s="57">
        <v>0.45553300000000002</v>
      </c>
      <c r="T11" s="57">
        <v>8.5307999999999995E-2</v>
      </c>
      <c r="U11" s="57">
        <v>5.4700000000000007E-4</v>
      </c>
      <c r="V11" s="57">
        <v>2.22E-4</v>
      </c>
      <c r="W11" s="60">
        <v>1.1E-5</v>
      </c>
      <c r="X11" s="57">
        <v>5.0000000000000004E-6</v>
      </c>
      <c r="Y11" s="60">
        <v>3.9999999999999998E-6</v>
      </c>
      <c r="Z11" s="57">
        <v>1.9999999999999999E-6</v>
      </c>
      <c r="AA11" s="57">
        <v>0</v>
      </c>
      <c r="AB11" s="57">
        <v>1.0000000000000001E-5</v>
      </c>
      <c r="AC11" s="57">
        <v>5.0000000000000004E-6</v>
      </c>
      <c r="AD11" s="57">
        <v>7.9999999999999996E-6</v>
      </c>
      <c r="AE11" s="57">
        <v>9.9999999999999995E-7</v>
      </c>
      <c r="AF11" s="57">
        <v>9.9999999999999995E-7</v>
      </c>
      <c r="AG11" s="57">
        <v>9.9999999999999995E-7</v>
      </c>
      <c r="AH11" s="57">
        <v>9.9999999999999995E-7</v>
      </c>
      <c r="AI11" s="57">
        <v>9.9999999999999995E-7</v>
      </c>
      <c r="AJ11" s="57">
        <v>9.9999999999999995E-7</v>
      </c>
      <c r="AK11" s="57">
        <v>9.9999999999999995E-7</v>
      </c>
      <c r="AL11" s="59">
        <v>9.9999999999999995E-7</v>
      </c>
    </row>
    <row r="12" spans="1:48" ht="15.75" customHeight="1" x14ac:dyDescent="0.35">
      <c r="A12" s="1186"/>
      <c r="B12" s="58" t="s">
        <v>272</v>
      </c>
      <c r="C12" s="50"/>
      <c r="D12" s="57"/>
      <c r="E12" s="57">
        <v>0</v>
      </c>
      <c r="F12" s="57">
        <v>0</v>
      </c>
      <c r="G12" s="57">
        <v>0</v>
      </c>
      <c r="H12" s="57">
        <v>0</v>
      </c>
      <c r="I12" s="57">
        <v>0</v>
      </c>
      <c r="J12" s="57">
        <v>0</v>
      </c>
      <c r="K12" s="57">
        <v>0</v>
      </c>
      <c r="L12" s="57">
        <v>0.02</v>
      </c>
      <c r="M12" s="57">
        <v>3.78E-2</v>
      </c>
      <c r="N12" s="57">
        <v>0.05</v>
      </c>
      <c r="O12" s="57">
        <v>6.6919999999999992E-3</v>
      </c>
      <c r="P12" s="57">
        <v>4.2799999999999998E-2</v>
      </c>
      <c r="Q12" s="57">
        <v>4.4477000000000003E-2</v>
      </c>
      <c r="R12" s="57">
        <v>4.7121999999999997E-2</v>
      </c>
      <c r="S12" s="57">
        <v>5.5225000000000003E-2</v>
      </c>
      <c r="T12" s="57">
        <v>8.2780000000000006E-2</v>
      </c>
      <c r="U12" s="57">
        <v>3.866E-2</v>
      </c>
      <c r="V12" s="57">
        <v>6.2E-2</v>
      </c>
      <c r="W12" s="57">
        <v>7.3999999999999996E-2</v>
      </c>
      <c r="X12" s="57">
        <v>0.10199999999999999</v>
      </c>
      <c r="Y12" s="57">
        <v>0.13300000000000001</v>
      </c>
      <c r="Z12" s="57">
        <v>0.09</v>
      </c>
      <c r="AA12" s="57">
        <v>7.9000000000000001E-2</v>
      </c>
      <c r="AB12" s="57">
        <v>7.1999999999999995E-2</v>
      </c>
      <c r="AC12" s="57">
        <v>0.09</v>
      </c>
      <c r="AD12" s="57">
        <v>8.7999999999999995E-2</v>
      </c>
      <c r="AE12" s="57">
        <v>8.7999999999999995E-2</v>
      </c>
      <c r="AF12" s="57">
        <v>9.2999999999999999E-2</v>
      </c>
      <c r="AG12" s="57">
        <v>9.8000000000000004E-2</v>
      </c>
      <c r="AH12" s="57">
        <v>9.9000000000000005E-2</v>
      </c>
      <c r="AI12" s="57">
        <v>9.9000000000000005E-2</v>
      </c>
      <c r="AJ12" s="57">
        <v>9.9000000000000005E-2</v>
      </c>
      <c r="AK12" s="57">
        <v>9.9000000000000005E-2</v>
      </c>
      <c r="AL12" s="59">
        <v>9.9000000000000005E-2</v>
      </c>
    </row>
    <row r="13" spans="1:48" ht="15.75" customHeight="1" x14ac:dyDescent="0.35">
      <c r="A13" s="1186"/>
      <c r="B13" s="58" t="s">
        <v>273</v>
      </c>
      <c r="C13" s="50"/>
      <c r="D13" s="57"/>
      <c r="E13" s="57">
        <v>0</v>
      </c>
      <c r="F13" s="57">
        <v>0</v>
      </c>
      <c r="G13" s="57">
        <v>0</v>
      </c>
      <c r="H13" s="57">
        <v>1.097</v>
      </c>
      <c r="I13" s="57">
        <v>4.4690000000000003</v>
      </c>
      <c r="J13" s="57">
        <v>5.673</v>
      </c>
      <c r="K13" s="57">
        <v>6.6479999999999997</v>
      </c>
      <c r="L13" s="57">
        <v>13.361000000000001</v>
      </c>
      <c r="M13" s="57">
        <v>15.896000000000001</v>
      </c>
      <c r="N13" s="57">
        <v>17.332000000000001</v>
      </c>
      <c r="O13" s="57">
        <v>18.684000000000001</v>
      </c>
      <c r="P13" s="57">
        <v>20.03</v>
      </c>
      <c r="Q13" s="57">
        <v>24.099162181390334</v>
      </c>
      <c r="R13" s="57">
        <v>27.600999999999999</v>
      </c>
      <c r="S13" s="57">
        <v>28.879493928319999</v>
      </c>
      <c r="T13" s="57">
        <v>29.830088114479999</v>
      </c>
      <c r="U13" s="57">
        <v>29.887844814499999</v>
      </c>
      <c r="V13" s="57">
        <v>29.709964027239998</v>
      </c>
      <c r="W13" s="57">
        <v>29.731818387810002</v>
      </c>
      <c r="X13" s="57">
        <v>28.53890914814</v>
      </c>
      <c r="Y13" s="57">
        <v>27.428956647610001</v>
      </c>
      <c r="Z13" s="57">
        <v>25.940328676639997</v>
      </c>
      <c r="AA13" s="57">
        <v>22.876964278510002</v>
      </c>
      <c r="AB13" s="57">
        <v>18.002830000000003</v>
      </c>
      <c r="AC13" s="57">
        <v>15.25382953522</v>
      </c>
      <c r="AD13" s="57">
        <v>10.826356524998094</v>
      </c>
      <c r="AE13" s="57">
        <v>8.9103308110400015</v>
      </c>
      <c r="AF13" s="57">
        <v>7.4038000000000004</v>
      </c>
      <c r="AG13" s="57">
        <v>1.9015383013322087</v>
      </c>
      <c r="AH13" s="57">
        <v>-1.2054386934545405E-2</v>
      </c>
      <c r="AI13" s="57">
        <v>-0.11861921014595277</v>
      </c>
      <c r="AJ13" s="57">
        <v>-0.11057015326430261</v>
      </c>
      <c r="AK13" s="57">
        <v>-0.10358900936345153</v>
      </c>
      <c r="AL13" s="59">
        <v>-9.7048638752006089E-2</v>
      </c>
    </row>
    <row r="14" spans="1:48" ht="15" customHeight="1" x14ac:dyDescent="0.35">
      <c r="A14" s="1186"/>
      <c r="B14" s="58" t="s">
        <v>274</v>
      </c>
      <c r="C14" s="50"/>
      <c r="D14" s="57"/>
      <c r="E14" s="57">
        <v>0</v>
      </c>
      <c r="F14" s="57">
        <v>0</v>
      </c>
      <c r="G14" s="57">
        <v>0</v>
      </c>
      <c r="H14" s="57">
        <v>0</v>
      </c>
      <c r="I14" s="57">
        <v>0</v>
      </c>
      <c r="J14" s="57">
        <v>0</v>
      </c>
      <c r="K14" s="57">
        <v>0</v>
      </c>
      <c r="L14" s="57">
        <v>0</v>
      </c>
      <c r="M14" s="57">
        <v>0</v>
      </c>
      <c r="N14" s="57">
        <v>0</v>
      </c>
      <c r="O14" s="57">
        <v>0</v>
      </c>
      <c r="P14" s="57">
        <v>0</v>
      </c>
      <c r="Q14" s="57">
        <v>0</v>
      </c>
      <c r="R14" s="57">
        <v>0</v>
      </c>
      <c r="S14" s="57">
        <v>0</v>
      </c>
      <c r="T14" s="57">
        <v>0</v>
      </c>
      <c r="U14" s="57">
        <v>0</v>
      </c>
      <c r="V14" s="57">
        <v>0</v>
      </c>
      <c r="W14" s="57">
        <v>5.594E-3</v>
      </c>
      <c r="X14" s="57">
        <v>2.7789000000000001E-2</v>
      </c>
      <c r="Y14" s="57">
        <v>4.2276000000000001E-2</v>
      </c>
      <c r="Z14" s="57">
        <v>7.9103999999999994E-2</v>
      </c>
      <c r="AA14" s="57">
        <v>0.16505400000000001</v>
      </c>
      <c r="AB14" s="57">
        <v>0.23543877219703618</v>
      </c>
      <c r="AC14" s="57">
        <v>0.24031537712574844</v>
      </c>
      <c r="AD14" s="57">
        <v>0.41072562018170544</v>
      </c>
      <c r="AE14" s="57">
        <v>0.53287011818999985</v>
      </c>
      <c r="AF14" s="57">
        <v>0.62375496628999993</v>
      </c>
      <c r="AG14" s="57">
        <v>0.62877406111623024</v>
      </c>
      <c r="AH14" s="57">
        <v>0.43941902236233565</v>
      </c>
      <c r="AI14" s="57">
        <v>0.34769144891566622</v>
      </c>
      <c r="AJ14" s="57">
        <v>0.36423538305674724</v>
      </c>
      <c r="AK14" s="57">
        <v>0.3720420967083079</v>
      </c>
      <c r="AL14" s="59">
        <v>0.37178513263347479</v>
      </c>
    </row>
    <row r="15" spans="1:48" ht="25.5" customHeight="1" x14ac:dyDescent="0.35">
      <c r="A15" s="1186"/>
      <c r="B15" s="58" t="s">
        <v>275</v>
      </c>
      <c r="C15" s="50"/>
      <c r="D15" s="54"/>
      <c r="E15" s="54">
        <v>2.9239129999999993</v>
      </c>
      <c r="F15" s="54">
        <v>3.0212880000000011</v>
      </c>
      <c r="G15" s="54">
        <v>3.2118989999999998</v>
      </c>
      <c r="H15" s="54">
        <v>3.3441000000000001</v>
      </c>
      <c r="I15" s="54">
        <v>3.3784989999999993</v>
      </c>
      <c r="J15" s="54">
        <v>3.6118519999999998</v>
      </c>
      <c r="K15" s="54">
        <v>3.7324419999999989</v>
      </c>
      <c r="L15" s="54">
        <v>3.5906999999999987</v>
      </c>
      <c r="M15" s="54">
        <v>3.7627170000000012</v>
      </c>
      <c r="N15" s="54">
        <v>3.8509519999999995</v>
      </c>
      <c r="O15" s="54">
        <v>3.9786849999999996</v>
      </c>
      <c r="P15" s="54">
        <v>4.1472550000000012</v>
      </c>
      <c r="Q15" s="54">
        <v>4.4229289999999999</v>
      </c>
      <c r="R15" s="54">
        <v>4.7804530000000014</v>
      </c>
      <c r="S15" s="54">
        <v>4.9458060000000001</v>
      </c>
      <c r="T15" s="54">
        <v>5.1139489999999999</v>
      </c>
      <c r="U15" s="54">
        <v>5.3718470000000016</v>
      </c>
      <c r="V15" s="54">
        <v>5.396720000000002</v>
      </c>
      <c r="W15" s="54">
        <v>5.5571469999999996</v>
      </c>
      <c r="X15" s="54">
        <v>5.699360000000004</v>
      </c>
      <c r="Y15" s="54">
        <v>5.7547700000000006</v>
      </c>
      <c r="Z15" s="54">
        <v>5.1386670000000008</v>
      </c>
      <c r="AA15" s="54">
        <v>6.0365739999999999</v>
      </c>
      <c r="AB15" s="54">
        <v>6.3577829999999995</v>
      </c>
      <c r="AC15" s="54">
        <v>7.1422969999999992</v>
      </c>
      <c r="AD15" s="54">
        <v>7.183052</v>
      </c>
      <c r="AE15" s="54">
        <v>7.7042959999999994</v>
      </c>
      <c r="AF15" s="54">
        <v>8.8717919999999992</v>
      </c>
      <c r="AG15" s="54">
        <v>9.9837389999999999</v>
      </c>
      <c r="AH15" s="54">
        <v>10.410354</v>
      </c>
      <c r="AI15" s="54">
        <v>10.790254182676701</v>
      </c>
      <c r="AJ15" s="54">
        <v>10.956011555663043</v>
      </c>
      <c r="AK15" s="54">
        <v>11.152555776210434</v>
      </c>
      <c r="AL15" s="55">
        <v>11.49151367929964</v>
      </c>
    </row>
    <row r="16" spans="1:48" ht="15" customHeight="1" x14ac:dyDescent="0.35">
      <c r="A16" s="61"/>
      <c r="B16" s="56" t="s">
        <v>267</v>
      </c>
      <c r="C16" s="50"/>
      <c r="D16" s="62"/>
      <c r="E16" s="54"/>
      <c r="F16" s="54"/>
      <c r="G16" s="54"/>
      <c r="H16" s="54"/>
      <c r="I16" s="54"/>
      <c r="J16" s="54"/>
      <c r="K16" s="54"/>
      <c r="L16" s="54"/>
      <c r="M16" s="54"/>
      <c r="N16" s="54"/>
      <c r="O16" s="54"/>
      <c r="P16" s="54"/>
      <c r="Q16" s="54"/>
      <c r="R16" s="54"/>
      <c r="S16" s="54"/>
      <c r="T16" s="54"/>
      <c r="U16" s="54"/>
      <c r="V16" s="54">
        <v>3.1585510180495651</v>
      </c>
      <c r="W16" s="54">
        <v>3.2808139995907384</v>
      </c>
      <c r="X16" s="54">
        <v>3.383444008815391</v>
      </c>
      <c r="Y16" s="54">
        <v>3.399880894839685</v>
      </c>
      <c r="Z16" s="54">
        <v>2.7466772117924836</v>
      </c>
      <c r="AA16" s="54">
        <v>3.5415659543765727</v>
      </c>
      <c r="AB16" s="54">
        <v>4.0495939999999999</v>
      </c>
      <c r="AC16" s="54">
        <v>4.1352549999999999</v>
      </c>
      <c r="AD16" s="54">
        <v>4.1660579999999996</v>
      </c>
      <c r="AE16" s="54">
        <v>4.5089139999999999</v>
      </c>
      <c r="AF16" s="54">
        <v>5.2342810000000002</v>
      </c>
      <c r="AG16" s="54">
        <v>5.9271060000000002</v>
      </c>
      <c r="AH16" s="54">
        <v>6.0624929999999999</v>
      </c>
      <c r="AI16" s="54">
        <v>6.1789631826767009</v>
      </c>
      <c r="AJ16" s="54">
        <v>6.2273245556630421</v>
      </c>
      <c r="AK16" s="54">
        <v>6.256351776210435</v>
      </c>
      <c r="AL16" s="55">
        <v>6.3358656792996406</v>
      </c>
    </row>
    <row r="17" spans="1:48" ht="15" customHeight="1" x14ac:dyDescent="0.35">
      <c r="A17" s="61"/>
      <c r="B17" s="56" t="s">
        <v>268</v>
      </c>
      <c r="C17" s="50"/>
      <c r="D17" s="57"/>
      <c r="E17" s="54"/>
      <c r="F17" s="54"/>
      <c r="G17" s="54"/>
      <c r="H17" s="54"/>
      <c r="I17" s="54"/>
      <c r="J17" s="54"/>
      <c r="K17" s="54"/>
      <c r="L17" s="54"/>
      <c r="M17" s="54"/>
      <c r="N17" s="54"/>
      <c r="O17" s="54"/>
      <c r="P17" s="54"/>
      <c r="Q17" s="54"/>
      <c r="R17" s="54"/>
      <c r="S17" s="54"/>
      <c r="T17" s="54"/>
      <c r="U17" s="54"/>
      <c r="V17" s="54">
        <v>2.2381689819504373</v>
      </c>
      <c r="W17" s="54">
        <v>2.2763330004092612</v>
      </c>
      <c r="X17" s="54">
        <v>2.3159159911846126</v>
      </c>
      <c r="Y17" s="54">
        <v>2.3548891051603156</v>
      </c>
      <c r="Z17" s="54">
        <v>2.3919897882075172</v>
      </c>
      <c r="AA17" s="54">
        <v>2.4950080456234276</v>
      </c>
      <c r="AB17" s="54">
        <v>2.308189</v>
      </c>
      <c r="AC17" s="54">
        <v>3.0070419999999998</v>
      </c>
      <c r="AD17" s="54">
        <v>3.016994</v>
      </c>
      <c r="AE17" s="54">
        <v>3.1953819999999999</v>
      </c>
      <c r="AF17" s="54">
        <v>3.6375109999999999</v>
      </c>
      <c r="AG17" s="54">
        <v>4.0566329999999997</v>
      </c>
      <c r="AH17" s="54">
        <v>4.347861</v>
      </c>
      <c r="AI17" s="54">
        <v>4.6112910000000005</v>
      </c>
      <c r="AJ17" s="54">
        <v>4.7286869999999999</v>
      </c>
      <c r="AK17" s="54">
        <v>4.896204</v>
      </c>
      <c r="AL17" s="55">
        <v>5.1556480000000002</v>
      </c>
    </row>
    <row r="18" spans="1:48" ht="25.5" customHeight="1" x14ac:dyDescent="0.35">
      <c r="A18" s="61"/>
      <c r="B18" s="58"/>
      <c r="C18" s="50"/>
      <c r="D18" s="57"/>
      <c r="E18" s="54"/>
      <c r="F18" s="54"/>
      <c r="G18" s="54"/>
      <c r="H18" s="54"/>
      <c r="I18" s="54"/>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4"/>
      <c r="AK18" s="54"/>
      <c r="AL18" s="55"/>
    </row>
    <row r="19" spans="1:48" ht="20.149999999999999" customHeight="1" x14ac:dyDescent="0.35">
      <c r="A19" s="61"/>
      <c r="B19" s="63" t="s">
        <v>276</v>
      </c>
      <c r="C19" s="50"/>
      <c r="D19" s="57"/>
      <c r="E19" s="57"/>
      <c r="F19" s="57"/>
      <c r="G19" s="57"/>
      <c r="H19" s="57"/>
      <c r="I19" s="57"/>
      <c r="J19" s="57"/>
      <c r="K19" s="57"/>
      <c r="L19" s="57"/>
      <c r="M19" s="57"/>
      <c r="N19" s="57"/>
      <c r="O19" s="57"/>
      <c r="P19" s="57"/>
      <c r="Q19" s="57"/>
      <c r="R19" s="57"/>
      <c r="S19" s="57"/>
      <c r="T19" s="57"/>
      <c r="U19" s="57"/>
      <c r="V19" s="64">
        <f t="shared" ref="V19:AL19" si="0">SUM(V6,V9:V14,V15,)</f>
        <v>210.84516357614677</v>
      </c>
      <c r="W19" s="64">
        <f t="shared" si="0"/>
        <v>215.33272556599508</v>
      </c>
      <c r="X19" s="64">
        <f t="shared" si="0"/>
        <v>217.94418694806112</v>
      </c>
      <c r="Y19" s="64">
        <f t="shared" si="0"/>
        <v>218.92776199126013</v>
      </c>
      <c r="Z19" s="64">
        <f t="shared" si="0"/>
        <v>220.99835029663768</v>
      </c>
      <c r="AA19" s="64">
        <f t="shared" si="0"/>
        <v>224.56074554638604</v>
      </c>
      <c r="AB19" s="64">
        <f t="shared" si="0"/>
        <v>228.69835178196499</v>
      </c>
      <c r="AC19" s="64">
        <f t="shared" si="0"/>
        <v>247.39998685607964</v>
      </c>
      <c r="AD19" s="64">
        <f t="shared" si="0"/>
        <v>246.32888887048969</v>
      </c>
      <c r="AE19" s="64">
        <f t="shared" si="0"/>
        <v>263.00980907333621</v>
      </c>
      <c r="AF19" s="64">
        <f t="shared" si="0"/>
        <v>297.10087769104712</v>
      </c>
      <c r="AG19" s="64">
        <f t="shared" si="0"/>
        <v>313.03474466687305</v>
      </c>
      <c r="AH19" s="64">
        <f t="shared" si="0"/>
        <v>327.32211163582639</v>
      </c>
      <c r="AI19" s="64">
        <f t="shared" si="0"/>
        <v>343.39546681248862</v>
      </c>
      <c r="AJ19" s="64">
        <f t="shared" si="0"/>
        <v>350.19563800491011</v>
      </c>
      <c r="AK19" s="64">
        <f t="shared" si="0"/>
        <v>359.9873815467019</v>
      </c>
      <c r="AL19" s="65">
        <f t="shared" si="0"/>
        <v>374.9902515205473</v>
      </c>
    </row>
    <row r="20" spans="1:48" x14ac:dyDescent="0.35">
      <c r="A20" s="66"/>
      <c r="B20" s="56" t="s">
        <v>267</v>
      </c>
      <c r="C20" s="50"/>
      <c r="D20" s="57"/>
      <c r="E20" s="67"/>
      <c r="F20" s="67"/>
      <c r="G20" s="67"/>
      <c r="H20" s="67"/>
      <c r="I20" s="67"/>
      <c r="J20" s="67"/>
      <c r="K20" s="67"/>
      <c r="L20" s="67"/>
      <c r="M20" s="67"/>
      <c r="N20" s="67"/>
      <c r="O20" s="67"/>
      <c r="P20" s="67"/>
      <c r="Q20" s="67"/>
      <c r="R20" s="67"/>
      <c r="S20" s="67"/>
      <c r="T20" s="67"/>
      <c r="U20" s="67"/>
      <c r="V20" s="57">
        <f t="shared" ref="V20:AL20" si="1">SUM(V7,V16,V10:V14,)</f>
        <v>116.37196935691938</v>
      </c>
      <c r="W20" s="57">
        <f t="shared" si="1"/>
        <v>119.12100735904093</v>
      </c>
      <c r="X20" s="57">
        <f t="shared" si="1"/>
        <v>119.92188014220456</v>
      </c>
      <c r="Y20" s="57">
        <f t="shared" si="1"/>
        <v>118.99844696140001</v>
      </c>
      <c r="Z20" s="57">
        <f t="shared" si="1"/>
        <v>118.68561858459802</v>
      </c>
      <c r="AA20" s="57">
        <f t="shared" si="1"/>
        <v>119.53742023050886</v>
      </c>
      <c r="AB20" s="57">
        <f t="shared" si="1"/>
        <v>122.1363118960651</v>
      </c>
      <c r="AC20" s="57">
        <f t="shared" si="1"/>
        <v>123.47821005278747</v>
      </c>
      <c r="AD20" s="57">
        <f t="shared" si="1"/>
        <v>123.95080591366612</v>
      </c>
      <c r="AE20" s="57">
        <f t="shared" si="1"/>
        <v>129.73269611540937</v>
      </c>
      <c r="AF20" s="57">
        <f t="shared" si="1"/>
        <v>146.1638015519539</v>
      </c>
      <c r="AG20" s="57">
        <f t="shared" si="1"/>
        <v>157.89586885045762</v>
      </c>
      <c r="AH20" s="57">
        <f t="shared" si="1"/>
        <v>160.67704671356796</v>
      </c>
      <c r="AI20" s="57">
        <f t="shared" si="1"/>
        <v>168.12088734779121</v>
      </c>
      <c r="AJ20" s="57">
        <f t="shared" si="1"/>
        <v>172.33146997366489</v>
      </c>
      <c r="AK20" s="57">
        <f t="shared" si="1"/>
        <v>177.40947559899692</v>
      </c>
      <c r="AL20" s="59">
        <f t="shared" si="1"/>
        <v>183.83716243215628</v>
      </c>
    </row>
    <row r="21" spans="1:48" s="72" customFormat="1" ht="27.75" customHeight="1" x14ac:dyDescent="0.35">
      <c r="A21" s="38"/>
      <c r="B21" s="68" t="s">
        <v>268</v>
      </c>
      <c r="C21" s="69"/>
      <c r="D21" s="70"/>
      <c r="E21" s="70"/>
      <c r="F21" s="70"/>
      <c r="G21" s="70"/>
      <c r="H21" s="70"/>
      <c r="I21" s="70"/>
      <c r="J21" s="70"/>
      <c r="K21" s="70"/>
      <c r="L21" s="70"/>
      <c r="M21" s="70"/>
      <c r="N21" s="70"/>
      <c r="O21" s="70"/>
      <c r="P21" s="70"/>
      <c r="Q21" s="70"/>
      <c r="R21" s="70"/>
      <c r="S21" s="70"/>
      <c r="T21" s="70"/>
      <c r="U21" s="70"/>
      <c r="V21" s="70">
        <f t="shared" ref="V21:AL21" si="2">SUM(V8,V9,V17)</f>
        <v>94.473194219227338</v>
      </c>
      <c r="W21" s="70">
        <f t="shared" si="2"/>
        <v>96.211718206954146</v>
      </c>
      <c r="X21" s="70">
        <f t="shared" si="2"/>
        <v>98.022306805856573</v>
      </c>
      <c r="Y21" s="70">
        <f t="shared" si="2"/>
        <v>99.929315029860106</v>
      </c>
      <c r="Z21" s="70">
        <f t="shared" si="2"/>
        <v>102.31273171203968</v>
      </c>
      <c r="AA21" s="70">
        <f t="shared" si="2"/>
        <v>105.02332531587716</v>
      </c>
      <c r="AB21" s="70">
        <f t="shared" si="2"/>
        <v>106.56203988589998</v>
      </c>
      <c r="AC21" s="70">
        <f t="shared" si="2"/>
        <v>123.92177680329215</v>
      </c>
      <c r="AD21" s="70">
        <f t="shared" si="2"/>
        <v>122.37808295682356</v>
      </c>
      <c r="AE21" s="70">
        <f t="shared" si="2"/>
        <v>133.27711295792682</v>
      </c>
      <c r="AF21" s="70">
        <f t="shared" si="2"/>
        <v>150.93707613909314</v>
      </c>
      <c r="AG21" s="70">
        <f t="shared" si="2"/>
        <v>155.13887581641535</v>
      </c>
      <c r="AH21" s="70">
        <f t="shared" si="2"/>
        <v>166.64506492225837</v>
      </c>
      <c r="AI21" s="70">
        <f t="shared" si="2"/>
        <v>175.27457946469738</v>
      </c>
      <c r="AJ21" s="70">
        <f t="shared" si="2"/>
        <v>177.86416803124527</v>
      </c>
      <c r="AK21" s="70">
        <f t="shared" si="2"/>
        <v>182.57790594770498</v>
      </c>
      <c r="AL21" s="71">
        <f t="shared" si="2"/>
        <v>191.15308908839117</v>
      </c>
      <c r="AM21" s="36"/>
      <c r="AN21" s="36"/>
      <c r="AO21" s="36"/>
      <c r="AP21" s="36"/>
      <c r="AQ21" s="36"/>
      <c r="AR21" s="36"/>
      <c r="AS21" s="36"/>
      <c r="AT21" s="36"/>
      <c r="AU21" s="36"/>
      <c r="AV21" s="36"/>
    </row>
    <row r="22" spans="1:48" s="72" customFormat="1" ht="31" x14ac:dyDescent="0.35">
      <c r="A22" s="38"/>
      <c r="B22" s="49" t="s">
        <v>277</v>
      </c>
      <c r="C22" s="69"/>
      <c r="D22" s="70"/>
      <c r="E22" s="70"/>
      <c r="F22" s="70"/>
      <c r="G22" s="70"/>
      <c r="H22" s="70"/>
      <c r="I22" s="70"/>
      <c r="J22" s="70"/>
      <c r="K22" s="70"/>
      <c r="L22" s="70"/>
      <c r="M22" s="70"/>
      <c r="N22" s="70"/>
      <c r="O22" s="70"/>
      <c r="P22" s="70"/>
      <c r="Q22" s="70"/>
      <c r="R22" s="70"/>
      <c r="S22" s="70"/>
      <c r="T22" s="70"/>
      <c r="U22" s="70"/>
      <c r="V22" s="70"/>
      <c r="W22" s="70"/>
      <c r="X22" s="70"/>
      <c r="Y22" s="70"/>
      <c r="Z22" s="70"/>
      <c r="AA22" s="70"/>
      <c r="AB22" s="70"/>
      <c r="AC22" s="70"/>
      <c r="AD22" s="70"/>
      <c r="AE22" s="70"/>
      <c r="AF22" s="70"/>
      <c r="AG22" s="70"/>
      <c r="AH22" s="70"/>
      <c r="AI22" s="70"/>
      <c r="AJ22" s="70"/>
      <c r="AK22" s="70"/>
      <c r="AL22" s="71"/>
      <c r="AM22" s="36"/>
      <c r="AN22" s="36"/>
      <c r="AO22" s="36"/>
      <c r="AP22" s="36"/>
      <c r="AQ22" s="36"/>
      <c r="AR22" s="36"/>
      <c r="AS22" s="36"/>
      <c r="AT22" s="36"/>
      <c r="AU22" s="36"/>
      <c r="AV22" s="36"/>
    </row>
    <row r="23" spans="1:48" s="72" customFormat="1" ht="26.25" customHeight="1" x14ac:dyDescent="0.35">
      <c r="A23" s="38"/>
      <c r="B23" s="56" t="s">
        <v>278</v>
      </c>
      <c r="C23" s="69"/>
      <c r="D23" s="70"/>
      <c r="E23" s="70">
        <f>SUM('Cost of Living'!AZ4,'Cost of Living'!AZ32)/1000</f>
        <v>0</v>
      </c>
      <c r="F23" s="70">
        <f>SUM('Cost of Living'!BA4,'Cost of Living'!BA32)/1000</f>
        <v>0</v>
      </c>
      <c r="G23" s="70">
        <f>SUM('Cost of Living'!BB4,'Cost of Living'!BB32)/1000</f>
        <v>0</v>
      </c>
      <c r="H23" s="70">
        <f>SUM('Cost of Living'!BC4,'Cost of Living'!BC32)/1000</f>
        <v>0</v>
      </c>
      <c r="I23" s="70">
        <f>SUM('Cost of Living'!BD4,'Cost of Living'!BD32)/1000</f>
        <v>0</v>
      </c>
      <c r="J23" s="70">
        <f>SUM('Cost of Living'!BE4,'Cost of Living'!BE32)/1000</f>
        <v>0</v>
      </c>
      <c r="K23" s="70">
        <f>SUM('Cost of Living'!BF4,'Cost of Living'!BF32)/1000</f>
        <v>0</v>
      </c>
      <c r="L23" s="70">
        <f>SUM('Cost of Living'!BG4,'Cost of Living'!BG32)/1000</f>
        <v>0</v>
      </c>
      <c r="M23" s="70">
        <f>SUM('Cost of Living'!BH4,'Cost of Living'!BH32)/1000</f>
        <v>0</v>
      </c>
      <c r="N23" s="70">
        <f>SUM('Cost of Living'!BI4,'Cost of Living'!BI32)/1000</f>
        <v>0</v>
      </c>
      <c r="O23" s="70">
        <f>SUM('Cost of Living'!BJ4,'Cost of Living'!BJ32)/1000</f>
        <v>0</v>
      </c>
      <c r="P23" s="70">
        <f>SUM('Cost of Living'!BK4,'Cost of Living'!BK32)/1000</f>
        <v>0</v>
      </c>
      <c r="Q23" s="70">
        <f>SUM('Cost of Living'!BL4,'Cost of Living'!BL32)/1000</f>
        <v>0</v>
      </c>
      <c r="R23" s="70">
        <f>SUM('Cost of Living'!BM4,'Cost of Living'!BM32)/1000</f>
        <v>0</v>
      </c>
      <c r="S23" s="70">
        <f>SUM('Cost of Living'!BN4,'Cost of Living'!BN32)/1000</f>
        <v>0</v>
      </c>
      <c r="T23" s="70">
        <f>SUM('Cost of Living'!BO4,'Cost of Living'!BO32)/1000</f>
        <v>0</v>
      </c>
      <c r="U23" s="70">
        <f>SUM('Cost of Living'!BP4,'Cost of Living'!BP32)/1000</f>
        <v>0</v>
      </c>
      <c r="V23" s="70">
        <f>SUM('Cost of Living'!BQ4,'Cost of Living'!BQ32)/1000</f>
        <v>0</v>
      </c>
      <c r="W23" s="70">
        <f>SUM('Cost of Living'!BR4,'Cost of Living'!BR32)/1000</f>
        <v>0</v>
      </c>
      <c r="X23" s="70">
        <f>SUM('Cost of Living'!BS4,'Cost of Living'!BS32)/1000</f>
        <v>0</v>
      </c>
      <c r="Y23" s="70">
        <f>SUM('Cost of Living'!BT4,'Cost of Living'!BT32)/1000</f>
        <v>0</v>
      </c>
      <c r="Z23" s="70">
        <f>SUM('Cost of Living'!BU4,'Cost of Living'!BU32)/1000</f>
        <v>0</v>
      </c>
      <c r="AA23" s="70">
        <f>SUM('Cost of Living'!BV4,'Cost of Living'!BV32)/1000</f>
        <v>0</v>
      </c>
      <c r="AB23" s="70">
        <f>SUM('Cost of Living'!BW4,'Cost of Living'!BW32)/1000</f>
        <v>0</v>
      </c>
      <c r="AC23" s="70">
        <f>SUM('Cost of Living'!BX4,'Cost of Living'!BX32)/1000</f>
        <v>0</v>
      </c>
      <c r="AD23" s="70">
        <f>SUM('Cost of Living'!BY4,'Cost of Living'!BY32)/1000</f>
        <v>0</v>
      </c>
      <c r="AE23" s="70">
        <f>SUM('Cost of Living'!BZ4,'Cost of Living'!BZ32)/1000</f>
        <v>8.1993156072966666</v>
      </c>
      <c r="AF23" s="70">
        <f>SUM('Cost of Living'!CA4,'Cost of Living'!CA32)/1000</f>
        <v>10.415394902003138</v>
      </c>
      <c r="AG23" s="70">
        <f>SUM('Cost of Living'!CB4,'Cost of Living'!CB32)/1000</f>
        <v>-1.3485278048629949E-2</v>
      </c>
      <c r="AH23" s="70">
        <f>SUM('Cost of Living'!CC4,'Cost of Living'!CC32)/1000</f>
        <v>5.3509057330228945E-3</v>
      </c>
      <c r="AI23" s="70">
        <f>SUM('Cost of Living'!CD4,'Cost of Living'!CD32)/1000</f>
        <v>0</v>
      </c>
      <c r="AJ23" s="70">
        <f>SUM('Cost of Living'!CE4,'Cost of Living'!CE32)/1000</f>
        <v>0</v>
      </c>
      <c r="AK23" s="70">
        <f>SUM('Cost of Living'!CF4,'Cost of Living'!CF32)/1000</f>
        <v>0</v>
      </c>
      <c r="AL23" s="71">
        <f>SUM('Cost of Living'!CG4,'Cost of Living'!CG32)/1000</f>
        <v>0</v>
      </c>
      <c r="AM23" s="36"/>
      <c r="AN23" s="36"/>
      <c r="AO23" s="36"/>
      <c r="AP23" s="36"/>
      <c r="AQ23" s="36"/>
      <c r="AR23" s="36"/>
      <c r="AS23" s="36"/>
      <c r="AT23" s="36"/>
      <c r="AU23" s="36"/>
      <c r="AV23" s="36"/>
    </row>
    <row r="24" spans="1:48" s="72" customFormat="1" ht="27.75" customHeight="1" thickBot="1" x14ac:dyDescent="0.4">
      <c r="A24" s="38"/>
      <c r="B24" s="73" t="s">
        <v>279</v>
      </c>
      <c r="C24" s="74"/>
      <c r="D24" s="70"/>
      <c r="E24" s="70"/>
      <c r="F24" s="70"/>
      <c r="G24" s="70"/>
      <c r="H24" s="70"/>
      <c r="I24" s="70"/>
      <c r="J24" s="70"/>
      <c r="K24" s="70"/>
      <c r="L24" s="70"/>
      <c r="M24" s="70"/>
      <c r="N24" s="70"/>
      <c r="O24" s="70"/>
      <c r="P24" s="70"/>
      <c r="Q24" s="70"/>
      <c r="R24" s="70"/>
      <c r="S24" s="70"/>
      <c r="T24" s="70"/>
      <c r="U24" s="70"/>
      <c r="V24" s="70">
        <f>V23+V19</f>
        <v>210.84516357614677</v>
      </c>
      <c r="W24" s="70">
        <f t="shared" ref="W24:AJ24" si="3">W23+W19</f>
        <v>215.33272556599508</v>
      </c>
      <c r="X24" s="70">
        <f t="shared" si="3"/>
        <v>217.94418694806112</v>
      </c>
      <c r="Y24" s="70">
        <f t="shared" si="3"/>
        <v>218.92776199126013</v>
      </c>
      <c r="Z24" s="70">
        <f t="shared" si="3"/>
        <v>220.99835029663768</v>
      </c>
      <c r="AA24" s="70">
        <f t="shared" si="3"/>
        <v>224.56074554638604</v>
      </c>
      <c r="AB24" s="70">
        <f t="shared" si="3"/>
        <v>228.69835178196499</v>
      </c>
      <c r="AC24" s="70">
        <f t="shared" si="3"/>
        <v>247.39998685607964</v>
      </c>
      <c r="AD24" s="70">
        <f t="shared" si="3"/>
        <v>246.32888887048969</v>
      </c>
      <c r="AE24" s="70">
        <f t="shared" si="3"/>
        <v>271.2091246806329</v>
      </c>
      <c r="AF24" s="70">
        <f t="shared" si="3"/>
        <v>307.51627259305025</v>
      </c>
      <c r="AG24" s="70">
        <f t="shared" si="3"/>
        <v>313.02125938882443</v>
      </c>
      <c r="AH24" s="70">
        <f t="shared" si="3"/>
        <v>327.32746254155938</v>
      </c>
      <c r="AI24" s="70">
        <f t="shared" si="3"/>
        <v>343.39546681248862</v>
      </c>
      <c r="AJ24" s="70">
        <f t="shared" si="3"/>
        <v>350.19563800491011</v>
      </c>
      <c r="AK24" s="70">
        <f>AK23+AK19</f>
        <v>359.9873815467019</v>
      </c>
      <c r="AL24" s="71">
        <f>AL23+AL19</f>
        <v>374.9902515205473</v>
      </c>
      <c r="AM24" s="36"/>
      <c r="AN24" s="36"/>
      <c r="AO24" s="36"/>
      <c r="AP24" s="36"/>
      <c r="AQ24" s="36"/>
      <c r="AR24" s="36"/>
      <c r="AS24" s="36"/>
      <c r="AT24" s="36"/>
      <c r="AU24" s="36"/>
      <c r="AV24" s="36"/>
    </row>
    <row r="25" spans="1:48" ht="39" customHeight="1" x14ac:dyDescent="0.35">
      <c r="B25" s="31" t="s">
        <v>280</v>
      </c>
      <c r="C25" s="75"/>
      <c r="D25" s="76"/>
      <c r="E25" s="77"/>
      <c r="F25" s="77"/>
      <c r="G25" s="77"/>
      <c r="H25" s="77"/>
      <c r="I25" s="77"/>
      <c r="J25" s="77"/>
      <c r="K25" s="77"/>
      <c r="L25" s="77"/>
      <c r="M25" s="77"/>
      <c r="N25" s="77"/>
      <c r="O25" s="77"/>
      <c r="P25" s="77"/>
      <c r="Q25" s="77"/>
      <c r="R25" s="77"/>
      <c r="S25" s="77"/>
      <c r="T25" s="77"/>
      <c r="U25" s="77"/>
      <c r="V25" s="77"/>
      <c r="W25" s="77"/>
      <c r="X25" s="77"/>
      <c r="Y25" s="77"/>
      <c r="Z25" s="77"/>
      <c r="AA25" s="77"/>
      <c r="AB25" s="77"/>
      <c r="AC25" s="77"/>
      <c r="AD25" s="77"/>
      <c r="AE25" s="77"/>
      <c r="AF25" s="77"/>
      <c r="AG25" s="77"/>
      <c r="AH25" s="77"/>
      <c r="AI25" s="77"/>
      <c r="AJ25" s="77"/>
      <c r="AK25" s="77"/>
      <c r="AL25" s="78"/>
    </row>
    <row r="26" spans="1:48" ht="25.5" customHeight="1" x14ac:dyDescent="0.35">
      <c r="B26" s="79" t="s">
        <v>266</v>
      </c>
      <c r="C26" s="50"/>
      <c r="D26" s="80"/>
      <c r="E26" s="54">
        <v>168.41705614340754</v>
      </c>
      <c r="F26" s="54">
        <v>170.86364048269567</v>
      </c>
      <c r="G26" s="54">
        <v>172.98689642100572</v>
      </c>
      <c r="H26" s="54">
        <v>177.35069731299578</v>
      </c>
      <c r="I26" s="54">
        <v>180.05974778507229</v>
      </c>
      <c r="J26" s="54">
        <v>186.77408035766422</v>
      </c>
      <c r="K26" s="54">
        <v>189.14939279905903</v>
      </c>
      <c r="L26" s="54">
        <v>177.39007103740548</v>
      </c>
      <c r="M26" s="54">
        <v>189.1665720801418</v>
      </c>
      <c r="N26" s="54">
        <v>191.87140157945072</v>
      </c>
      <c r="O26" s="54">
        <v>192.44801828488411</v>
      </c>
      <c r="P26" s="54">
        <v>199.08092548441633</v>
      </c>
      <c r="Q26" s="54">
        <v>206.63751367639335</v>
      </c>
      <c r="R26" s="54">
        <v>222.41867482922046</v>
      </c>
      <c r="S26" s="54">
        <v>226.18614239829199</v>
      </c>
      <c r="T26" s="54">
        <v>230.37257980294078</v>
      </c>
      <c r="U26" s="54">
        <v>237.01240101602019</v>
      </c>
      <c r="V26" s="54">
        <v>229.27120345643212</v>
      </c>
      <c r="W26" s="54">
        <v>232.07175077633497</v>
      </c>
      <c r="X26" s="54">
        <v>235.15267067533676</v>
      </c>
      <c r="Y26" s="54">
        <v>232.80233247847974</v>
      </c>
      <c r="Z26" s="54">
        <v>234.72133890692342</v>
      </c>
      <c r="AA26" s="54">
        <v>237.38063708798427</v>
      </c>
      <c r="AB26" s="54">
        <v>242.9610370376314</v>
      </c>
      <c r="AC26" s="54">
        <v>255.37670703799574</v>
      </c>
      <c r="AD26" s="54">
        <v>260.78293478625471</v>
      </c>
      <c r="AE26" s="54">
        <v>263.49247765472978</v>
      </c>
      <c r="AF26" s="54">
        <v>284.33643742502551</v>
      </c>
      <c r="AG26" s="54">
        <v>293.95210907853374</v>
      </c>
      <c r="AH26" s="54">
        <v>302.41435426811165</v>
      </c>
      <c r="AI26" s="54">
        <v>312.89024615017809</v>
      </c>
      <c r="AJ26" s="54">
        <v>312.95935196771563</v>
      </c>
      <c r="AK26" s="54">
        <v>316.01091795396508</v>
      </c>
      <c r="AL26" s="59">
        <v>323.72903790890297</v>
      </c>
    </row>
    <row r="27" spans="1:48" ht="18.75" customHeight="1" x14ac:dyDescent="0.35">
      <c r="B27" s="56" t="s">
        <v>267</v>
      </c>
      <c r="C27" s="50"/>
      <c r="D27" s="81"/>
      <c r="E27" s="54">
        <v>0</v>
      </c>
      <c r="F27" s="54">
        <v>0</v>
      </c>
      <c r="G27" s="54">
        <v>0</v>
      </c>
      <c r="H27" s="54">
        <v>0</v>
      </c>
      <c r="I27" s="54">
        <v>0</v>
      </c>
      <c r="J27" s="54">
        <v>0</v>
      </c>
      <c r="K27" s="54">
        <v>0</v>
      </c>
      <c r="L27" s="54">
        <v>0</v>
      </c>
      <c r="M27" s="54">
        <v>0</v>
      </c>
      <c r="N27" s="54">
        <v>0</v>
      </c>
      <c r="O27" s="54">
        <v>0</v>
      </c>
      <c r="P27" s="54">
        <v>0</v>
      </c>
      <c r="Q27" s="54">
        <v>0</v>
      </c>
      <c r="R27" s="54">
        <v>0</v>
      </c>
      <c r="S27" s="54">
        <v>0</v>
      </c>
      <c r="T27" s="54">
        <v>0</v>
      </c>
      <c r="U27" s="54">
        <v>0</v>
      </c>
      <c r="V27" s="54">
        <v>100.81224625873021</v>
      </c>
      <c r="W27" s="54">
        <v>102.97466325307133</v>
      </c>
      <c r="X27" s="54">
        <v>104.6330027238932</v>
      </c>
      <c r="Y27" s="54">
        <v>102.54384560988471</v>
      </c>
      <c r="Z27" s="54">
        <v>103.43628139241157</v>
      </c>
      <c r="AA27" s="54">
        <v>105.30800051210846</v>
      </c>
      <c r="AB27" s="54">
        <v>111.71690563924156</v>
      </c>
      <c r="AC27" s="54">
        <v>110.7658141268337</v>
      </c>
      <c r="AD27" s="54">
        <v>117.25985180116848</v>
      </c>
      <c r="AE27" s="54">
        <v>117.42299676813403</v>
      </c>
      <c r="AF27" s="54">
        <v>128.17018546352048</v>
      </c>
      <c r="AG27" s="54">
        <v>139.62130136152791</v>
      </c>
      <c r="AH27" s="54">
        <v>140.76541631064995</v>
      </c>
      <c r="AI27" s="54">
        <v>145.64210661104153</v>
      </c>
      <c r="AJ27" s="54">
        <v>146.6854155066487</v>
      </c>
      <c r="AK27" s="54">
        <v>148.6349940513507</v>
      </c>
      <c r="AL27" s="59">
        <v>151.75425581702018</v>
      </c>
    </row>
    <row r="28" spans="1:48" x14ac:dyDescent="0.35">
      <c r="B28" s="56" t="s">
        <v>268</v>
      </c>
      <c r="C28" s="50"/>
      <c r="D28" s="81"/>
      <c r="E28" s="54">
        <v>0</v>
      </c>
      <c r="F28" s="54">
        <v>0</v>
      </c>
      <c r="G28" s="54">
        <v>0</v>
      </c>
      <c r="H28" s="54">
        <v>0</v>
      </c>
      <c r="I28" s="54">
        <v>0</v>
      </c>
      <c r="J28" s="54">
        <v>0</v>
      </c>
      <c r="K28" s="54">
        <v>0</v>
      </c>
      <c r="L28" s="54">
        <v>0</v>
      </c>
      <c r="M28" s="54">
        <v>0</v>
      </c>
      <c r="N28" s="54">
        <v>0</v>
      </c>
      <c r="O28" s="54">
        <v>0</v>
      </c>
      <c r="P28" s="54">
        <v>0</v>
      </c>
      <c r="Q28" s="54">
        <v>0</v>
      </c>
      <c r="R28" s="54">
        <v>0</v>
      </c>
      <c r="S28" s="54">
        <v>0</v>
      </c>
      <c r="T28" s="54">
        <v>0</v>
      </c>
      <c r="U28" s="54">
        <v>0</v>
      </c>
      <c r="V28" s="54">
        <v>128.45895719770192</v>
      </c>
      <c r="W28" s="54">
        <v>129.09708752326364</v>
      </c>
      <c r="X28" s="54">
        <v>130.51966795144358</v>
      </c>
      <c r="Y28" s="54">
        <v>130.25848686859501</v>
      </c>
      <c r="Z28" s="54">
        <v>131.28505751451192</v>
      </c>
      <c r="AA28" s="54">
        <v>132.07263657587578</v>
      </c>
      <c r="AB28" s="54">
        <v>131.2441313983899</v>
      </c>
      <c r="AC28" s="54">
        <v>144.61089291116207</v>
      </c>
      <c r="AD28" s="54">
        <v>143.52308298508626</v>
      </c>
      <c r="AE28" s="54">
        <v>146.06948088659578</v>
      </c>
      <c r="AF28" s="54">
        <v>156.166251961505</v>
      </c>
      <c r="AG28" s="54">
        <v>154.33080771700577</v>
      </c>
      <c r="AH28" s="54">
        <v>161.6489379574617</v>
      </c>
      <c r="AI28" s="54">
        <v>167.24813953913647</v>
      </c>
      <c r="AJ28" s="54">
        <v>166.27393646106694</v>
      </c>
      <c r="AK28" s="54">
        <v>167.37592390261435</v>
      </c>
      <c r="AL28" s="59">
        <v>171.97478209188284</v>
      </c>
    </row>
    <row r="29" spans="1:48" x14ac:dyDescent="0.35">
      <c r="B29" s="36" t="s">
        <v>269</v>
      </c>
      <c r="C29" s="50"/>
      <c r="D29" s="81"/>
      <c r="E29" s="54"/>
      <c r="F29" s="54"/>
      <c r="G29" s="54"/>
      <c r="H29" s="54"/>
      <c r="I29" s="54"/>
      <c r="J29" s="54"/>
      <c r="K29" s="54"/>
      <c r="L29" s="54"/>
      <c r="M29" s="54"/>
      <c r="N29" s="54"/>
      <c r="O29" s="54"/>
      <c r="P29" s="54"/>
      <c r="Q29" s="54"/>
      <c r="R29" s="54"/>
      <c r="S29" s="54"/>
      <c r="T29" s="54"/>
      <c r="U29" s="54"/>
      <c r="V29" s="54">
        <v>0.68282498939271641</v>
      </c>
      <c r="W29" s="54">
        <v>0.83781728559198587</v>
      </c>
      <c r="X29" s="54">
        <v>0.92130559270545309</v>
      </c>
      <c r="Y29" s="54">
        <v>0.78839217280833385</v>
      </c>
      <c r="Z29" s="54">
        <v>0.83445248411483242</v>
      </c>
      <c r="AA29" s="54">
        <v>0.69843658819601262</v>
      </c>
      <c r="AB29" s="54">
        <v>0.63664542543873237</v>
      </c>
      <c r="AC29" s="54">
        <v>0.55670656051479772</v>
      </c>
      <c r="AD29" s="54">
        <v>0.62140685426142928</v>
      </c>
      <c r="AE29" s="54">
        <v>0.67024762447859376</v>
      </c>
      <c r="AF29" s="54">
        <v>0.77683399787474938</v>
      </c>
      <c r="AG29" s="54">
        <v>0.74820575857595217</v>
      </c>
      <c r="AH29" s="54">
        <v>0.64826596479667387</v>
      </c>
      <c r="AI29" s="54">
        <v>0.63443853545382545</v>
      </c>
      <c r="AJ29" s="54">
        <v>0.64067743960260215</v>
      </c>
      <c r="AK29" s="54">
        <v>0.64972591076700814</v>
      </c>
      <c r="AL29" s="59">
        <v>0.6671134638124836</v>
      </c>
    </row>
    <row r="30" spans="1:48" ht="20.25" customHeight="1" x14ac:dyDescent="0.35">
      <c r="B30" s="58" t="s">
        <v>270</v>
      </c>
      <c r="C30" s="50"/>
      <c r="D30" s="81"/>
      <c r="E30" s="57">
        <v>0</v>
      </c>
      <c r="F30" s="57">
        <v>0</v>
      </c>
      <c r="G30" s="57">
        <v>0</v>
      </c>
      <c r="H30" s="57">
        <v>0</v>
      </c>
      <c r="I30" s="57">
        <v>0</v>
      </c>
      <c r="J30" s="57">
        <v>0</v>
      </c>
      <c r="K30" s="57">
        <v>0</v>
      </c>
      <c r="L30" s="57">
        <v>16.601241483428062</v>
      </c>
      <c r="M30" s="57">
        <v>16.405638114269678</v>
      </c>
      <c r="N30" s="57">
        <v>16.26410127072262</v>
      </c>
      <c r="O30" s="57">
        <v>16.464065006434009</v>
      </c>
      <c r="P30" s="57">
        <v>16.78175101862756</v>
      </c>
      <c r="Q30" s="57">
        <v>17.202436830063235</v>
      </c>
      <c r="R30" s="57">
        <v>17.820935321235915</v>
      </c>
      <c r="S30" s="57">
        <v>17.986683139087457</v>
      </c>
      <c r="T30" s="57">
        <v>17.699480510227641</v>
      </c>
      <c r="U30" s="57">
        <v>17.364426291019573</v>
      </c>
      <c r="V30" s="57">
        <v>16.017010532715112</v>
      </c>
      <c r="W30" s="57">
        <v>16.023518449271606</v>
      </c>
      <c r="X30" s="57">
        <v>16.045283755539995</v>
      </c>
      <c r="Y30" s="57">
        <v>15.636529364533152</v>
      </c>
      <c r="Z30" s="57">
        <v>15.340162613205347</v>
      </c>
      <c r="AA30" s="57">
        <v>14.962106065745832</v>
      </c>
      <c r="AB30" s="57">
        <v>14.499960102941078</v>
      </c>
      <c r="AC30" s="57">
        <v>13.804749508701844</v>
      </c>
      <c r="AD30" s="57">
        <v>13.71970086397131</v>
      </c>
      <c r="AE30" s="57">
        <v>13.084936069541298</v>
      </c>
      <c r="AF30" s="57">
        <v>13.33361819986351</v>
      </c>
      <c r="AG30" s="57">
        <v>13.669840912169375</v>
      </c>
      <c r="AH30" s="57">
        <v>13.322771767490259</v>
      </c>
      <c r="AI30" s="57">
        <v>13.338481365204537</v>
      </c>
      <c r="AJ30" s="57">
        <v>13.11050839858466</v>
      </c>
      <c r="AK30" s="57">
        <v>12.869386093302534</v>
      </c>
      <c r="AL30" s="59">
        <v>12.654659739462852</v>
      </c>
    </row>
    <row r="31" spans="1:48" x14ac:dyDescent="0.35">
      <c r="B31" s="58" t="s">
        <v>271</v>
      </c>
      <c r="C31" s="50"/>
      <c r="D31" s="81"/>
      <c r="E31" s="57">
        <v>0</v>
      </c>
      <c r="F31" s="57">
        <v>0</v>
      </c>
      <c r="G31" s="57">
        <v>0</v>
      </c>
      <c r="H31" s="57">
        <v>0</v>
      </c>
      <c r="I31" s="57">
        <v>0</v>
      </c>
      <c r="J31" s="57">
        <v>0</v>
      </c>
      <c r="K31" s="57">
        <v>0</v>
      </c>
      <c r="L31" s="57">
        <v>0</v>
      </c>
      <c r="M31" s="57">
        <v>0</v>
      </c>
      <c r="N31" s="57">
        <v>0.73886735282720861</v>
      </c>
      <c r="O31" s="57">
        <v>0.415589612429696</v>
      </c>
      <c r="P31" s="57">
        <v>0.33529805283180963</v>
      </c>
      <c r="Q31" s="57">
        <v>0.45266524201488301</v>
      </c>
      <c r="R31" s="57">
        <v>0.83609799130413898</v>
      </c>
      <c r="S31" s="57">
        <v>0.67370626526012289</v>
      </c>
      <c r="T31" s="57">
        <v>0.12397363962727098</v>
      </c>
      <c r="U31" s="57">
        <v>7.8051824863395176E-4</v>
      </c>
      <c r="V31" s="57">
        <v>3.1083068033842969E-4</v>
      </c>
      <c r="W31" s="60">
        <v>1.5215607513129434E-5</v>
      </c>
      <c r="X31" s="57">
        <v>6.8668859218959765E-6</v>
      </c>
      <c r="Y31" s="60">
        <v>5.3721814009968115E-6</v>
      </c>
      <c r="Z31" s="57">
        <v>2.644486168834477E-6</v>
      </c>
      <c r="AA31" s="57">
        <v>0</v>
      </c>
      <c r="AB31" s="57">
        <v>1.2649966951164692E-5</v>
      </c>
      <c r="AC31" s="57">
        <v>6.0028911988203931E-6</v>
      </c>
      <c r="AD31" s="57">
        <v>9.6610706955925307E-6</v>
      </c>
      <c r="AE31" s="57">
        <v>1.1280579327356535E-6</v>
      </c>
      <c r="AF31" s="57">
        <v>1.0654687663957484E-6</v>
      </c>
      <c r="AG31" s="57">
        <v>1.0264542714263448E-6</v>
      </c>
      <c r="AH31" s="57">
        <v>9.9999999999999995E-7</v>
      </c>
      <c r="AI31" s="57">
        <v>9.8370645254100853E-7</v>
      </c>
      <c r="AJ31" s="57">
        <v>9.6406936871909546E-7</v>
      </c>
      <c r="AK31" s="57">
        <v>9.4565533744625209E-7</v>
      </c>
      <c r="AL31" s="59">
        <v>9.2819500389605418E-7</v>
      </c>
    </row>
    <row r="32" spans="1:48" ht="15.75" customHeight="1" x14ac:dyDescent="0.35">
      <c r="A32" s="1186"/>
      <c r="B32" s="58" t="s">
        <v>272</v>
      </c>
      <c r="C32" s="50"/>
      <c r="D32" s="81"/>
      <c r="E32" s="57">
        <v>0</v>
      </c>
      <c r="F32" s="57">
        <v>0</v>
      </c>
      <c r="G32" s="57">
        <v>0</v>
      </c>
      <c r="H32" s="57">
        <v>0</v>
      </c>
      <c r="I32" s="57">
        <v>0</v>
      </c>
      <c r="J32" s="57">
        <v>0</v>
      </c>
      <c r="K32" s="57">
        <v>0</v>
      </c>
      <c r="L32" s="57">
        <v>3.5221409373557833E-2</v>
      </c>
      <c r="M32" s="57">
        <v>6.4633347621122036E-2</v>
      </c>
      <c r="N32" s="57">
        <v>8.3221152648372973E-2</v>
      </c>
      <c r="O32" s="57">
        <v>1.0846527927784832E-2</v>
      </c>
      <c r="P32" s="57">
        <v>6.7728988183219457E-2</v>
      </c>
      <c r="Q32" s="57">
        <v>6.7926207225068827E-2</v>
      </c>
      <c r="R32" s="57">
        <v>7.100985259750886E-2</v>
      </c>
      <c r="S32" s="57">
        <v>8.167449668627802E-2</v>
      </c>
      <c r="T32" s="57">
        <v>0.12029982989104766</v>
      </c>
      <c r="U32" s="57">
        <v>5.5164233075299031E-2</v>
      </c>
      <c r="V32" s="57">
        <v>8.6808568382804679E-2</v>
      </c>
      <c r="W32" s="57">
        <v>0.10235954145196163</v>
      </c>
      <c r="X32" s="57">
        <v>0.14008447280667791</v>
      </c>
      <c r="Y32" s="57">
        <v>0.17862503158314399</v>
      </c>
      <c r="Z32" s="57">
        <v>0.11900187759755147</v>
      </c>
      <c r="AA32" s="57">
        <v>0.10230261316309334</v>
      </c>
      <c r="AB32" s="57">
        <v>9.1079762048385762E-2</v>
      </c>
      <c r="AC32" s="57">
        <v>0.10805204157876706</v>
      </c>
      <c r="AD32" s="57">
        <v>0.10627177765151784</v>
      </c>
      <c r="AE32" s="57">
        <v>9.92690980807375E-2</v>
      </c>
      <c r="AF32" s="57">
        <v>9.9088595274804597E-2</v>
      </c>
      <c r="AG32" s="57">
        <v>0.10059251859978179</v>
      </c>
      <c r="AH32" s="57">
        <v>9.9000000000000005E-2</v>
      </c>
      <c r="AI32" s="57">
        <v>9.7386938801559866E-2</v>
      </c>
      <c r="AJ32" s="57">
        <v>9.5442867503190462E-2</v>
      </c>
      <c r="AK32" s="57">
        <v>9.3619878407178961E-2</v>
      </c>
      <c r="AL32" s="59">
        <v>9.1891305385709374E-2</v>
      </c>
    </row>
    <row r="33" spans="1:48" ht="15.75" customHeight="1" x14ac:dyDescent="0.35">
      <c r="A33" s="1186"/>
      <c r="B33" s="58" t="s">
        <v>273</v>
      </c>
      <c r="C33" s="50"/>
      <c r="D33" s="81"/>
      <c r="E33" s="57">
        <v>0</v>
      </c>
      <c r="F33" s="57">
        <v>0</v>
      </c>
      <c r="G33" s="57">
        <v>0</v>
      </c>
      <c r="H33" s="57">
        <v>2.0753182470456961</v>
      </c>
      <c r="I33" s="57">
        <v>8.3720675257893671</v>
      </c>
      <c r="J33" s="57">
        <v>10.445573650302478</v>
      </c>
      <c r="K33" s="57">
        <v>11.972429274087199</v>
      </c>
      <c r="L33" s="57">
        <v>23.529662532005311</v>
      </c>
      <c r="M33" s="57">
        <v>27.180203539295132</v>
      </c>
      <c r="N33" s="57">
        <v>28.847780354032007</v>
      </c>
      <c r="O33" s="57">
        <v>30.283402241890592</v>
      </c>
      <c r="P33" s="57">
        <v>31.696533488548734</v>
      </c>
      <c r="Q33" s="57">
        <v>36.80474591999598</v>
      </c>
      <c r="R33" s="57">
        <v>41.592948973809307</v>
      </c>
      <c r="S33" s="57">
        <v>42.711057150746178</v>
      </c>
      <c r="T33" s="57">
        <v>43.350501640576304</v>
      </c>
      <c r="U33" s="57">
        <v>42.647181517471431</v>
      </c>
      <c r="V33" s="57">
        <v>41.598055546924684</v>
      </c>
      <c r="W33" s="57">
        <v>41.126152658232883</v>
      </c>
      <c r="X33" s="57">
        <v>39.194686691126172</v>
      </c>
      <c r="Y33" s="57">
        <v>36.838332687759575</v>
      </c>
      <c r="Z33" s="57">
        <v>34.299420200197417</v>
      </c>
      <c r="AA33" s="57">
        <v>29.624977556079919</v>
      </c>
      <c r="AB33" s="57">
        <v>22.773520452743625</v>
      </c>
      <c r="AC33" s="57">
        <v>18.313415813055737</v>
      </c>
      <c r="AD33" s="57">
        <v>13.07427447046201</v>
      </c>
      <c r="AE33" s="57">
        <v>10.051369354692582</v>
      </c>
      <c r="AF33" s="57">
        <v>7.8885176526408429</v>
      </c>
      <c r="AG33" s="57">
        <v>1.9518421116832414</v>
      </c>
      <c r="AH33" s="57">
        <v>-1.2054386934545405E-2</v>
      </c>
      <c r="AI33" s="57">
        <v>-0.11668648241589162</v>
      </c>
      <c r="AJ33" s="57">
        <v>-0.10659729785668985</v>
      </c>
      <c r="AK33" s="57">
        <v>-9.7959499605317732E-2</v>
      </c>
      <c r="AL33" s="59">
        <v>-9.0080061624525046E-2</v>
      </c>
    </row>
    <row r="34" spans="1:48" ht="15" customHeight="1" x14ac:dyDescent="0.35">
      <c r="A34" s="1186"/>
      <c r="B34" s="58" t="s">
        <v>274</v>
      </c>
      <c r="C34" s="50"/>
      <c r="D34" s="81"/>
      <c r="E34" s="57">
        <v>0</v>
      </c>
      <c r="F34" s="57">
        <v>0</v>
      </c>
      <c r="G34" s="57">
        <v>0</v>
      </c>
      <c r="H34" s="57">
        <v>0</v>
      </c>
      <c r="I34" s="57">
        <v>0</v>
      </c>
      <c r="J34" s="57">
        <v>0</v>
      </c>
      <c r="K34" s="57">
        <v>0</v>
      </c>
      <c r="L34" s="57">
        <v>0</v>
      </c>
      <c r="M34" s="57">
        <v>0</v>
      </c>
      <c r="N34" s="57">
        <v>0</v>
      </c>
      <c r="O34" s="57">
        <v>0</v>
      </c>
      <c r="P34" s="57">
        <v>0</v>
      </c>
      <c r="Q34" s="57">
        <v>0</v>
      </c>
      <c r="R34" s="57">
        <v>0</v>
      </c>
      <c r="S34" s="57">
        <v>0</v>
      </c>
      <c r="T34" s="57">
        <v>0</v>
      </c>
      <c r="U34" s="57">
        <v>0</v>
      </c>
      <c r="V34" s="57">
        <v>0</v>
      </c>
      <c r="W34" s="57">
        <v>7.7378280389496408E-3</v>
      </c>
      <c r="X34" s="57">
        <v>3.8164778576713458E-2</v>
      </c>
      <c r="Y34" s="57">
        <v>5.6778585227135303E-2</v>
      </c>
      <c r="Z34" s="57">
        <v>0.10459471694974123</v>
      </c>
      <c r="AA34" s="57">
        <v>0.21373994320280013</v>
      </c>
      <c r="AB34" s="57">
        <v>0.29782926873152998</v>
      </c>
      <c r="AC34" s="57">
        <v>0.28851741245787177</v>
      </c>
      <c r="AD34" s="57">
        <v>0.49600615663331787</v>
      </c>
      <c r="AE34" s="57">
        <v>0.60110836394201461</v>
      </c>
      <c r="AF34" s="57">
        <v>0.66459143446622793</v>
      </c>
      <c r="AG34" s="57">
        <v>0.64540782079484404</v>
      </c>
      <c r="AH34" s="57">
        <v>0.43941902236233565</v>
      </c>
      <c r="AI34" s="57">
        <v>0.34202632179167336</v>
      </c>
      <c r="AJ34" s="57">
        <v>0.35114817580867624</v>
      </c>
      <c r="AK34" s="57">
        <v>0.35182359450690609</v>
      </c>
      <c r="AL34" s="59">
        <v>0.34508910263322318</v>
      </c>
    </row>
    <row r="35" spans="1:48" ht="25.5" customHeight="1" x14ac:dyDescent="0.35">
      <c r="A35" s="1186"/>
      <c r="B35" s="58" t="s">
        <v>275</v>
      </c>
      <c r="C35" s="50"/>
      <c r="D35" s="82"/>
      <c r="E35" s="54">
        <v>5.6813465558334464</v>
      </c>
      <c r="F35" s="54">
        <v>5.8711090571761435</v>
      </c>
      <c r="G35" s="54">
        <v>6.1565135029993687</v>
      </c>
      <c r="H35" s="54">
        <v>6.3264099817187907</v>
      </c>
      <c r="I35" s="54">
        <v>6.3291612807813484</v>
      </c>
      <c r="J35" s="54">
        <v>6.6504258910615732</v>
      </c>
      <c r="K35" s="54">
        <v>6.7217806655584482</v>
      </c>
      <c r="L35" s="54">
        <v>6.323475731881703</v>
      </c>
      <c r="M35" s="54">
        <v>6.4337829592832154</v>
      </c>
      <c r="N35" s="54">
        <v>6.4096132846711429</v>
      </c>
      <c r="O35" s="54">
        <v>6.4487325117092933</v>
      </c>
      <c r="P35" s="54">
        <v>6.5628360955092964</v>
      </c>
      <c r="Q35" s="54">
        <v>6.7547899317797153</v>
      </c>
      <c r="R35" s="54">
        <v>7.2038381834242848</v>
      </c>
      <c r="S35" s="54">
        <v>7.3145534768306737</v>
      </c>
      <c r="T35" s="54">
        <v>7.4318337131129892</v>
      </c>
      <c r="U35" s="54">
        <v>7.6651272621015512</v>
      </c>
      <c r="V35" s="54">
        <v>7.5561538252072555</v>
      </c>
      <c r="W35" s="54">
        <v>7.686851604069517</v>
      </c>
      <c r="X35" s="54">
        <v>7.8273709895634154</v>
      </c>
      <c r="Y35" s="54">
        <v>7.7289170902536064</v>
      </c>
      <c r="Z35" s="54">
        <v>6.7945669038730792</v>
      </c>
      <c r="AA35" s="54">
        <v>7.8171809462327468</v>
      </c>
      <c r="AB35" s="54">
        <v>8.0425744832676695</v>
      </c>
      <c r="AC35" s="54">
        <v>8.5748863601322576</v>
      </c>
      <c r="AD35" s="54">
        <v>8.6744966477646663</v>
      </c>
      <c r="AE35" s="54">
        <v>8.6908922189435636</v>
      </c>
      <c r="AF35" s="54">
        <v>9.4526172779596696</v>
      </c>
      <c r="AG35" s="54">
        <v>10.247851541355784</v>
      </c>
      <c r="AH35" s="54">
        <v>10.410354</v>
      </c>
      <c r="AI35" s="54">
        <v>10.614442664056678</v>
      </c>
      <c r="AJ35" s="54">
        <v>10.562355144147185</v>
      </c>
      <c r="AK35" s="54">
        <v>10.546473895940427</v>
      </c>
      <c r="AL35" s="59">
        <v>10.666365584329089</v>
      </c>
    </row>
    <row r="36" spans="1:48" ht="15" customHeight="1" x14ac:dyDescent="0.35">
      <c r="A36" s="61"/>
      <c r="B36" s="56" t="s">
        <v>267</v>
      </c>
      <c r="C36" s="50"/>
      <c r="D36" s="83"/>
      <c r="E36" s="54">
        <v>0</v>
      </c>
      <c r="F36" s="54">
        <v>0</v>
      </c>
      <c r="G36" s="54">
        <v>0</v>
      </c>
      <c r="H36" s="54">
        <v>0</v>
      </c>
      <c r="I36" s="54">
        <v>0</v>
      </c>
      <c r="J36" s="54">
        <v>0</v>
      </c>
      <c r="K36" s="54">
        <v>0</v>
      </c>
      <c r="L36" s="54">
        <v>0</v>
      </c>
      <c r="M36" s="54">
        <v>0</v>
      </c>
      <c r="N36" s="54">
        <v>0</v>
      </c>
      <c r="O36" s="54">
        <v>0</v>
      </c>
      <c r="P36" s="54">
        <v>0</v>
      </c>
      <c r="Q36" s="54">
        <v>0</v>
      </c>
      <c r="R36" s="54">
        <v>0</v>
      </c>
      <c r="S36" s="54">
        <v>0</v>
      </c>
      <c r="T36" s="54">
        <v>0</v>
      </c>
      <c r="U36" s="54">
        <v>0</v>
      </c>
      <c r="V36" s="54">
        <v>4.4224079361440811</v>
      </c>
      <c r="W36" s="54">
        <v>4.5381434673957335</v>
      </c>
      <c r="X36" s="54">
        <v>4.6467448063315384</v>
      </c>
      <c r="Y36" s="54">
        <v>4.5661942272155382</v>
      </c>
      <c r="Z36" s="54">
        <v>3.6317749484190345</v>
      </c>
      <c r="AA36" s="54">
        <v>4.5862209091413675</v>
      </c>
      <c r="AB36" s="54">
        <v>5.1227230265634818</v>
      </c>
      <c r="AC36" s="54">
        <v>4.9646971688756043</v>
      </c>
      <c r="AD36" s="54">
        <v>5.0310726074923533</v>
      </c>
      <c r="AE36" s="54">
        <v>5.0863162057228459</v>
      </c>
      <c r="AF36" s="54">
        <v>5.5769629200387048</v>
      </c>
      <c r="AG36" s="54">
        <v>6.0839032708967169</v>
      </c>
      <c r="AH36" s="54">
        <v>6.0624929999999999</v>
      </c>
      <c r="AI36" s="54">
        <v>6.078285952812398</v>
      </c>
      <c r="AJ36" s="54">
        <v>6.0035728531869905</v>
      </c>
      <c r="AK36" s="54">
        <v>5.9163524501147382</v>
      </c>
      <c r="AL36" s="59">
        <v>5.8809188688824054</v>
      </c>
    </row>
    <row r="37" spans="1:48" ht="15" customHeight="1" x14ac:dyDescent="0.35">
      <c r="A37" s="61"/>
      <c r="B37" s="56" t="s">
        <v>268</v>
      </c>
      <c r="C37" s="50"/>
      <c r="D37" s="81"/>
      <c r="E37" s="54">
        <v>0</v>
      </c>
      <c r="F37" s="54">
        <v>0</v>
      </c>
      <c r="G37" s="54">
        <v>0</v>
      </c>
      <c r="H37" s="54">
        <v>0</v>
      </c>
      <c r="I37" s="54">
        <v>0</v>
      </c>
      <c r="J37" s="54">
        <v>0</v>
      </c>
      <c r="K37" s="54">
        <v>0</v>
      </c>
      <c r="L37" s="54">
        <v>0</v>
      </c>
      <c r="M37" s="54">
        <v>0</v>
      </c>
      <c r="N37" s="54">
        <v>0</v>
      </c>
      <c r="O37" s="54">
        <v>0</v>
      </c>
      <c r="P37" s="54">
        <v>0</v>
      </c>
      <c r="Q37" s="54">
        <v>0</v>
      </c>
      <c r="R37" s="54">
        <v>0</v>
      </c>
      <c r="S37" s="54">
        <v>0</v>
      </c>
      <c r="T37" s="54">
        <v>0</v>
      </c>
      <c r="U37" s="54">
        <v>0</v>
      </c>
      <c r="V37" s="54">
        <v>3.1337458890631753</v>
      </c>
      <c r="W37" s="54">
        <v>3.1487081366737835</v>
      </c>
      <c r="X37" s="54">
        <v>3.1806261832318761</v>
      </c>
      <c r="Y37" s="54">
        <v>3.1627228630380682</v>
      </c>
      <c r="Z37" s="54">
        <v>3.1627919554540447</v>
      </c>
      <c r="AA37" s="54">
        <v>3.2309600370913807</v>
      </c>
      <c r="AB37" s="54">
        <v>2.9198514567041878</v>
      </c>
      <c r="AC37" s="54">
        <v>3.6101891912566537</v>
      </c>
      <c r="AD37" s="54">
        <v>3.6434240402723117</v>
      </c>
      <c r="AE37" s="54">
        <v>3.6045760132207176</v>
      </c>
      <c r="AF37" s="54">
        <v>3.8756543579209652</v>
      </c>
      <c r="AG37" s="54">
        <v>4.1639482704590671</v>
      </c>
      <c r="AH37" s="54">
        <v>4.347861</v>
      </c>
      <c r="AI37" s="54">
        <v>4.5361567112442804</v>
      </c>
      <c r="AJ37" s="54">
        <v>4.5587822909601936</v>
      </c>
      <c r="AK37" s="54">
        <v>4.6301214458256892</v>
      </c>
      <c r="AL37" s="59">
        <v>4.7854467154466844</v>
      </c>
    </row>
    <row r="38" spans="1:48" ht="25.5" customHeight="1" x14ac:dyDescent="0.35">
      <c r="A38" s="61"/>
      <c r="B38" s="63" t="s">
        <v>276</v>
      </c>
      <c r="C38" s="50"/>
      <c r="D38" s="81"/>
      <c r="E38" s="57">
        <v>0</v>
      </c>
      <c r="F38" s="57">
        <v>0</v>
      </c>
      <c r="G38" s="57">
        <v>0</v>
      </c>
      <c r="H38" s="57">
        <v>0</v>
      </c>
      <c r="I38" s="57">
        <v>0</v>
      </c>
      <c r="J38" s="57">
        <v>0</v>
      </c>
      <c r="K38" s="57">
        <v>0</v>
      </c>
      <c r="L38" s="57">
        <v>0</v>
      </c>
      <c r="M38" s="57">
        <v>0</v>
      </c>
      <c r="N38" s="57">
        <v>0</v>
      </c>
      <c r="O38" s="57">
        <v>0</v>
      </c>
      <c r="P38" s="57">
        <v>0</v>
      </c>
      <c r="Q38" s="57">
        <v>0</v>
      </c>
      <c r="R38" s="57">
        <v>0</v>
      </c>
      <c r="S38" s="57">
        <v>0</v>
      </c>
      <c r="T38" s="57">
        <v>0</v>
      </c>
      <c r="U38" s="57">
        <v>0</v>
      </c>
      <c r="V38" s="67">
        <v>295.21236774973511</v>
      </c>
      <c r="W38" s="67">
        <v>297.85620335859937</v>
      </c>
      <c r="X38" s="67">
        <v>299.31957382254114</v>
      </c>
      <c r="Y38" s="67">
        <v>294.0299127828261</v>
      </c>
      <c r="Z38" s="67">
        <v>292.21354034734759</v>
      </c>
      <c r="AA38" s="67">
        <v>290.79938080060464</v>
      </c>
      <c r="AB38" s="67">
        <v>289.30265918276933</v>
      </c>
      <c r="AC38" s="67">
        <v>297.02304073732824</v>
      </c>
      <c r="AD38" s="67">
        <v>297.47510121806965</v>
      </c>
      <c r="AE38" s="67">
        <v>296.69030151246659</v>
      </c>
      <c r="AF38" s="67">
        <v>316.55170564857411</v>
      </c>
      <c r="AG38" s="67">
        <v>321.31585076816702</v>
      </c>
      <c r="AH38" s="67">
        <v>327.32211163582639</v>
      </c>
      <c r="AI38" s="67">
        <v>337.80033647677686</v>
      </c>
      <c r="AJ38" s="67">
        <v>337.6128876595746</v>
      </c>
      <c r="AK38" s="67">
        <v>340.42398877293908</v>
      </c>
      <c r="AL38" s="65">
        <v>348.06407797109676</v>
      </c>
    </row>
    <row r="39" spans="1:48" x14ac:dyDescent="0.35">
      <c r="A39" s="66"/>
      <c r="B39" s="56" t="s">
        <v>267</v>
      </c>
      <c r="C39" s="50"/>
      <c r="D39" s="81"/>
      <c r="E39" s="67">
        <v>0</v>
      </c>
      <c r="F39" s="67">
        <v>0</v>
      </c>
      <c r="G39" s="67">
        <v>0</v>
      </c>
      <c r="H39" s="67">
        <v>0</v>
      </c>
      <c r="I39" s="67">
        <v>0</v>
      </c>
      <c r="J39" s="67">
        <v>0</v>
      </c>
      <c r="K39" s="67">
        <v>0</v>
      </c>
      <c r="L39" s="67">
        <v>0</v>
      </c>
      <c r="M39" s="67">
        <v>0</v>
      </c>
      <c r="N39" s="67">
        <v>0</v>
      </c>
      <c r="O39" s="67">
        <v>0</v>
      </c>
      <c r="P39" s="67">
        <v>0</v>
      </c>
      <c r="Q39" s="67">
        <v>0</v>
      </c>
      <c r="R39" s="67">
        <v>0</v>
      </c>
      <c r="S39" s="67">
        <v>0</v>
      </c>
      <c r="T39" s="67">
        <v>0</v>
      </c>
      <c r="U39" s="67">
        <v>0</v>
      </c>
      <c r="V39" s="57">
        <v>162.9368396735772</v>
      </c>
      <c r="W39" s="57">
        <v>164.77259041306996</v>
      </c>
      <c r="X39" s="57">
        <v>164.69797409516022</v>
      </c>
      <c r="Y39" s="57">
        <v>159.82031087838467</v>
      </c>
      <c r="Z39" s="57">
        <v>156.93123839326682</v>
      </c>
      <c r="AA39" s="57">
        <v>154.79734759944148</v>
      </c>
      <c r="AB39" s="57">
        <v>154.50203090223664</v>
      </c>
      <c r="AC39" s="57">
        <v>148.24525207439473</v>
      </c>
      <c r="AD39" s="57">
        <v>149.68718733844966</v>
      </c>
      <c r="AE39" s="57">
        <v>146.34599698817144</v>
      </c>
      <c r="AF39" s="57">
        <v>155.73296533127331</v>
      </c>
      <c r="AG39" s="57">
        <v>162.07288902212616</v>
      </c>
      <c r="AH39" s="57">
        <v>160.67704671356796</v>
      </c>
      <c r="AI39" s="57">
        <v>165.38160169094223</v>
      </c>
      <c r="AJ39" s="57">
        <v>166.13949146794488</v>
      </c>
      <c r="AK39" s="57">
        <v>167.76821751373205</v>
      </c>
      <c r="AL39" s="59">
        <v>170.63673569995484</v>
      </c>
    </row>
    <row r="40" spans="1:48" s="72" customFormat="1" ht="27.75" customHeight="1" x14ac:dyDescent="0.35">
      <c r="A40" s="38"/>
      <c r="B40" s="68" t="s">
        <v>268</v>
      </c>
      <c r="C40" s="69"/>
      <c r="D40" s="84"/>
      <c r="E40" s="70">
        <v>0</v>
      </c>
      <c r="F40" s="70">
        <v>0</v>
      </c>
      <c r="G40" s="70">
        <v>0</v>
      </c>
      <c r="H40" s="70">
        <v>0</v>
      </c>
      <c r="I40" s="70">
        <v>0</v>
      </c>
      <c r="J40" s="70">
        <v>0</v>
      </c>
      <c r="K40" s="70">
        <v>0</v>
      </c>
      <c r="L40" s="70">
        <v>0</v>
      </c>
      <c r="M40" s="70">
        <v>0</v>
      </c>
      <c r="N40" s="70">
        <v>0</v>
      </c>
      <c r="O40" s="70">
        <v>0</v>
      </c>
      <c r="P40" s="70">
        <v>0</v>
      </c>
      <c r="Q40" s="70">
        <v>0</v>
      </c>
      <c r="R40" s="70">
        <v>0</v>
      </c>
      <c r="S40" s="70">
        <v>0</v>
      </c>
      <c r="T40" s="70">
        <v>0</v>
      </c>
      <c r="U40" s="70">
        <v>0</v>
      </c>
      <c r="V40" s="70">
        <v>132.27552807615783</v>
      </c>
      <c r="W40" s="70">
        <v>133.08361294552941</v>
      </c>
      <c r="X40" s="70">
        <v>134.62159972738093</v>
      </c>
      <c r="Y40" s="70">
        <v>134.2096019044414</v>
      </c>
      <c r="Z40" s="70">
        <v>135.28230195408076</v>
      </c>
      <c r="AA40" s="70">
        <v>136.00203320116316</v>
      </c>
      <c r="AB40" s="70">
        <v>134.80062828053283</v>
      </c>
      <c r="AC40" s="70">
        <v>148.77778866293349</v>
      </c>
      <c r="AD40" s="70">
        <v>147.78791387961999</v>
      </c>
      <c r="AE40" s="70">
        <v>150.3443045242951</v>
      </c>
      <c r="AF40" s="70">
        <v>160.81874031730072</v>
      </c>
      <c r="AG40" s="70">
        <v>159.24296174604081</v>
      </c>
      <c r="AH40" s="70">
        <v>166.64506492225837</v>
      </c>
      <c r="AI40" s="70">
        <v>172.41873478583457</v>
      </c>
      <c r="AJ40" s="70">
        <v>171.47339619162975</v>
      </c>
      <c r="AK40" s="70">
        <v>172.65577125920703</v>
      </c>
      <c r="AL40" s="71">
        <v>177.42734227114204</v>
      </c>
      <c r="AM40" s="36"/>
      <c r="AN40" s="36"/>
      <c r="AO40" s="36"/>
      <c r="AP40" s="36"/>
      <c r="AQ40" s="36"/>
      <c r="AR40" s="36"/>
      <c r="AS40" s="36"/>
      <c r="AT40" s="36"/>
      <c r="AU40" s="36"/>
      <c r="AV40" s="36"/>
    </row>
    <row r="41" spans="1:48" s="72" customFormat="1" ht="31" x14ac:dyDescent="0.35">
      <c r="A41" s="38"/>
      <c r="B41" s="49" t="s">
        <v>281</v>
      </c>
      <c r="C41" s="69"/>
      <c r="D41" s="84"/>
      <c r="E41" s="70"/>
      <c r="F41" s="70"/>
      <c r="G41" s="70"/>
      <c r="H41" s="70"/>
      <c r="I41" s="70"/>
      <c r="J41" s="70"/>
      <c r="K41" s="70"/>
      <c r="L41" s="70"/>
      <c r="M41" s="70"/>
      <c r="N41" s="70"/>
      <c r="O41" s="70"/>
      <c r="P41" s="70"/>
      <c r="Q41" s="70"/>
      <c r="R41" s="70"/>
      <c r="S41" s="70"/>
      <c r="T41" s="70"/>
      <c r="U41" s="70"/>
      <c r="V41" s="70"/>
      <c r="W41" s="70"/>
      <c r="X41" s="70"/>
      <c r="Y41" s="70"/>
      <c r="Z41" s="70"/>
      <c r="AA41" s="70"/>
      <c r="AB41" s="70"/>
      <c r="AC41" s="70"/>
      <c r="AD41" s="70"/>
      <c r="AE41" s="70"/>
      <c r="AF41" s="70"/>
      <c r="AG41" s="70"/>
      <c r="AH41" s="70"/>
      <c r="AI41" s="70"/>
      <c r="AJ41" s="70"/>
      <c r="AK41" s="70"/>
      <c r="AL41" s="71"/>
      <c r="AM41" s="36"/>
      <c r="AN41" s="36"/>
      <c r="AO41" s="36"/>
      <c r="AP41" s="36"/>
      <c r="AQ41" s="36"/>
      <c r="AR41" s="36"/>
      <c r="AS41" s="36"/>
      <c r="AT41" s="36"/>
      <c r="AU41" s="36"/>
      <c r="AV41" s="36"/>
    </row>
    <row r="42" spans="1:48" s="72" customFormat="1" ht="27.75" customHeight="1" x14ac:dyDescent="0.35">
      <c r="A42" s="38"/>
      <c r="B42" s="56" t="s">
        <v>278</v>
      </c>
      <c r="C42" s="69"/>
      <c r="D42" s="84"/>
      <c r="E42" s="70">
        <v>0</v>
      </c>
      <c r="F42" s="70">
        <v>0</v>
      </c>
      <c r="G42" s="70">
        <v>0</v>
      </c>
      <c r="H42" s="70">
        <v>0</v>
      </c>
      <c r="I42" s="70">
        <v>0</v>
      </c>
      <c r="J42" s="70">
        <v>0</v>
      </c>
      <c r="K42" s="70">
        <v>0</v>
      </c>
      <c r="L42" s="70">
        <v>0</v>
      </c>
      <c r="M42" s="70">
        <v>0</v>
      </c>
      <c r="N42" s="70">
        <v>0</v>
      </c>
      <c r="O42" s="70">
        <v>0</v>
      </c>
      <c r="P42" s="70">
        <v>0</v>
      </c>
      <c r="Q42" s="70">
        <v>0</v>
      </c>
      <c r="R42" s="70">
        <v>0</v>
      </c>
      <c r="S42" s="70">
        <v>0</v>
      </c>
      <c r="T42" s="70">
        <v>0</v>
      </c>
      <c r="U42" s="70">
        <v>0</v>
      </c>
      <c r="V42" s="70">
        <v>0</v>
      </c>
      <c r="W42" s="70">
        <v>0</v>
      </c>
      <c r="X42" s="70">
        <v>0</v>
      </c>
      <c r="Y42" s="70">
        <v>0</v>
      </c>
      <c r="Z42" s="70">
        <v>0</v>
      </c>
      <c r="AA42" s="70">
        <v>0</v>
      </c>
      <c r="AB42" s="70">
        <v>0</v>
      </c>
      <c r="AC42" s="70">
        <v>0</v>
      </c>
      <c r="AD42" s="70">
        <v>0</v>
      </c>
      <c r="AE42" s="70">
        <v>9.2493030138142576</v>
      </c>
      <c r="AF42" s="70">
        <v>11.09727795776185</v>
      </c>
      <c r="AG42" s="70">
        <v>-1.3842021254388135E-2</v>
      </c>
      <c r="AH42" s="70">
        <v>5.3509057330228945E-3</v>
      </c>
      <c r="AI42" s="70">
        <v>0</v>
      </c>
      <c r="AJ42" s="70">
        <v>0</v>
      </c>
      <c r="AK42" s="70">
        <v>0</v>
      </c>
      <c r="AL42" s="71">
        <v>0</v>
      </c>
      <c r="AM42" s="36"/>
      <c r="AN42" s="36"/>
      <c r="AO42" s="36"/>
      <c r="AP42" s="36"/>
      <c r="AQ42" s="36"/>
      <c r="AR42" s="36"/>
      <c r="AS42" s="36"/>
      <c r="AT42" s="36"/>
      <c r="AU42" s="36"/>
      <c r="AV42" s="36"/>
    </row>
    <row r="43" spans="1:48" s="72" customFormat="1" ht="27.75" customHeight="1" thickBot="1" x14ac:dyDescent="0.4">
      <c r="A43" s="38"/>
      <c r="B43" s="85" t="s">
        <v>282</v>
      </c>
      <c r="C43" s="69"/>
      <c r="D43" s="84"/>
      <c r="E43" s="70">
        <v>0</v>
      </c>
      <c r="F43" s="70">
        <v>0</v>
      </c>
      <c r="G43" s="70">
        <v>0</v>
      </c>
      <c r="H43" s="70">
        <v>0</v>
      </c>
      <c r="I43" s="70">
        <v>0</v>
      </c>
      <c r="J43" s="70">
        <v>0</v>
      </c>
      <c r="K43" s="70">
        <v>0</v>
      </c>
      <c r="L43" s="70">
        <v>0</v>
      </c>
      <c r="M43" s="70">
        <v>0</v>
      </c>
      <c r="N43" s="70">
        <v>0</v>
      </c>
      <c r="O43" s="70">
        <v>0</v>
      </c>
      <c r="P43" s="70">
        <v>0</v>
      </c>
      <c r="Q43" s="70">
        <v>0</v>
      </c>
      <c r="R43" s="70">
        <v>0</v>
      </c>
      <c r="S43" s="70">
        <v>0</v>
      </c>
      <c r="T43" s="70">
        <v>0</v>
      </c>
      <c r="U43" s="70">
        <v>0</v>
      </c>
      <c r="V43" s="70">
        <v>295.21236774973511</v>
      </c>
      <c r="W43" s="70">
        <v>297.85620335859937</v>
      </c>
      <c r="X43" s="70">
        <v>299.31957382254114</v>
      </c>
      <c r="Y43" s="70">
        <v>294.0299127828261</v>
      </c>
      <c r="Z43" s="70">
        <v>292.21354034734759</v>
      </c>
      <c r="AA43" s="70">
        <v>290.79938080060464</v>
      </c>
      <c r="AB43" s="70">
        <v>289.30265918276933</v>
      </c>
      <c r="AC43" s="70">
        <v>297.02304073732824</v>
      </c>
      <c r="AD43" s="70">
        <v>297.47510121806965</v>
      </c>
      <c r="AE43" s="70">
        <v>305.93960452628085</v>
      </c>
      <c r="AF43" s="70">
        <v>327.64898360633595</v>
      </c>
      <c r="AG43" s="70">
        <v>321.30200874691269</v>
      </c>
      <c r="AH43" s="70">
        <v>327.32746254155938</v>
      </c>
      <c r="AI43" s="70">
        <v>337.80033647677686</v>
      </c>
      <c r="AJ43" s="70">
        <v>337.6128876595746</v>
      </c>
      <c r="AK43" s="70">
        <v>340.42398877293908</v>
      </c>
      <c r="AL43" s="71">
        <v>348.06407797109676</v>
      </c>
      <c r="AM43" s="36"/>
      <c r="AN43" s="36"/>
      <c r="AO43" s="36"/>
      <c r="AP43" s="36"/>
      <c r="AQ43" s="36"/>
      <c r="AR43" s="36"/>
      <c r="AS43" s="36"/>
      <c r="AT43" s="36"/>
      <c r="AU43" s="36"/>
      <c r="AV43" s="36"/>
    </row>
    <row r="44" spans="1:48" ht="39" customHeight="1" x14ac:dyDescent="0.35">
      <c r="B44" s="31" t="s">
        <v>283</v>
      </c>
      <c r="C44" s="75"/>
      <c r="D44" s="77"/>
      <c r="E44" s="77"/>
      <c r="F44" s="77"/>
      <c r="G44" s="77"/>
      <c r="H44" s="77"/>
      <c r="I44" s="77"/>
      <c r="J44" s="77"/>
      <c r="K44" s="77"/>
      <c r="L44" s="77"/>
      <c r="M44" s="77"/>
      <c r="N44" s="77"/>
      <c r="O44" s="77"/>
      <c r="P44" s="77"/>
      <c r="Q44" s="77"/>
      <c r="R44" s="77"/>
      <c r="S44" s="77"/>
      <c r="T44" s="77"/>
      <c r="U44" s="77"/>
      <c r="V44" s="77"/>
      <c r="W44" s="77"/>
      <c r="X44" s="77"/>
      <c r="Y44" s="77"/>
      <c r="Z44" s="77"/>
      <c r="AA44" s="77"/>
      <c r="AB44" s="77"/>
      <c r="AC44" s="77"/>
      <c r="AD44" s="77"/>
      <c r="AE44" s="77"/>
      <c r="AF44" s="77"/>
      <c r="AG44" s="77"/>
      <c r="AH44" s="77"/>
      <c r="AI44" s="77"/>
      <c r="AJ44" s="77"/>
      <c r="AK44" s="77"/>
      <c r="AL44" s="86"/>
    </row>
    <row r="45" spans="1:48" ht="24" customHeight="1" x14ac:dyDescent="0.35">
      <c r="B45" s="56" t="s">
        <v>284</v>
      </c>
      <c r="C45" s="50"/>
      <c r="D45" s="51"/>
      <c r="E45" s="51"/>
      <c r="F45" s="51"/>
      <c r="G45" s="51"/>
      <c r="H45" s="51"/>
      <c r="I45" s="51"/>
      <c r="J45" s="51"/>
      <c r="K45" s="51"/>
      <c r="L45" s="51"/>
      <c r="M45" s="51"/>
      <c r="N45" s="51"/>
      <c r="O45" s="51"/>
      <c r="P45" s="51"/>
      <c r="Q45" s="51"/>
      <c r="R45" s="51"/>
      <c r="S45" s="51"/>
      <c r="T45" s="51"/>
      <c r="U45" s="51"/>
      <c r="V45" s="51">
        <v>6085.4834238202284</v>
      </c>
      <c r="W45" s="51">
        <v>6106.7279760509864</v>
      </c>
      <c r="X45" s="51">
        <v>6057.3873898031161</v>
      </c>
      <c r="Y45" s="51">
        <v>5833.4816476690039</v>
      </c>
      <c r="Z45" s="51">
        <v>5688.2581617783535</v>
      </c>
      <c r="AA45" s="51">
        <v>5573.6886709358978</v>
      </c>
      <c r="AB45" s="51">
        <v>5520.9904727623334</v>
      </c>
      <c r="AC45" s="51">
        <v>5262.4884474258342</v>
      </c>
      <c r="AD45" s="51">
        <v>5281.1326250170732</v>
      </c>
      <c r="AE45" s="51">
        <v>5125.7859544989888</v>
      </c>
      <c r="AF45" s="51">
        <v>5416.946700328107</v>
      </c>
      <c r="AG45" s="51">
        <v>5599.7036470784706</v>
      </c>
      <c r="AH45" s="51">
        <v>5516.706755091519</v>
      </c>
      <c r="AI45" s="51">
        <v>5643.1480685181086</v>
      </c>
      <c r="AJ45" s="51">
        <v>5633.5083849961347</v>
      </c>
      <c r="AK45" s="51">
        <v>5654.0102434395258</v>
      </c>
      <c r="AL45" s="87">
        <v>5716.9753492586224</v>
      </c>
    </row>
    <row r="46" spans="1:48" x14ac:dyDescent="0.35">
      <c r="B46" s="56" t="s">
        <v>285</v>
      </c>
      <c r="C46" s="50"/>
      <c r="D46" s="51"/>
      <c r="E46" s="51"/>
      <c r="F46" s="51"/>
      <c r="G46" s="51"/>
      <c r="H46" s="51"/>
      <c r="I46" s="51"/>
      <c r="J46" s="51"/>
      <c r="K46" s="51"/>
      <c r="L46" s="51"/>
      <c r="M46" s="51"/>
      <c r="N46" s="51"/>
      <c r="O46" s="51"/>
      <c r="P46" s="51"/>
      <c r="Q46" s="51"/>
      <c r="R46" s="51"/>
      <c r="S46" s="51"/>
      <c r="T46" s="51"/>
      <c r="U46" s="51"/>
      <c r="V46" s="51">
        <v>4940.3224899731676</v>
      </c>
      <c r="W46" s="51">
        <v>4932.2852805252787</v>
      </c>
      <c r="X46" s="51">
        <v>4951.2156118726825</v>
      </c>
      <c r="Y46" s="51">
        <v>4898.6843120726808</v>
      </c>
      <c r="Z46" s="51">
        <v>4903.5530854988783</v>
      </c>
      <c r="AA46" s="51">
        <v>4896.9378573532231</v>
      </c>
      <c r="AB46" s="51">
        <v>4816.9786514335374</v>
      </c>
      <c r="AC46" s="51">
        <v>5281.3927132002982</v>
      </c>
      <c r="AD46" s="51">
        <v>5214.1241174380284</v>
      </c>
      <c r="AE46" s="51">
        <v>5265.8271516086479</v>
      </c>
      <c r="AF46" s="51">
        <v>5593.8480517572652</v>
      </c>
      <c r="AG46" s="51">
        <v>5501.9281697332208</v>
      </c>
      <c r="AH46" s="51">
        <v>5721.6134735046562</v>
      </c>
      <c r="AI46" s="51">
        <v>5883.2689986960486</v>
      </c>
      <c r="AJ46" s="51">
        <v>5814.3720479347367</v>
      </c>
      <c r="AK46" s="51">
        <v>5818.7272521304894</v>
      </c>
      <c r="AL46" s="87">
        <v>5944.4863258062196</v>
      </c>
    </row>
    <row r="47" spans="1:48" ht="24.75" customHeight="1" x14ac:dyDescent="0.35">
      <c r="B47" s="88" t="s">
        <v>276</v>
      </c>
      <c r="C47" s="89"/>
      <c r="D47" s="90"/>
      <c r="E47" s="90"/>
      <c r="F47" s="90"/>
      <c r="G47" s="90"/>
      <c r="H47" s="90"/>
      <c r="I47" s="90"/>
      <c r="J47" s="90"/>
      <c r="K47" s="90"/>
      <c r="L47" s="90"/>
      <c r="M47" s="90"/>
      <c r="N47" s="90"/>
      <c r="O47" s="90"/>
      <c r="P47" s="90"/>
      <c r="Q47" s="90"/>
      <c r="R47" s="90"/>
      <c r="S47" s="90"/>
      <c r="T47" s="90"/>
      <c r="U47" s="90"/>
      <c r="V47" s="90">
        <f t="shared" ref="V47:AH47" si="4">SUM(V45:V46)</f>
        <v>11025.805913793396</v>
      </c>
      <c r="W47" s="90">
        <f t="shared" si="4"/>
        <v>11039.013256576265</v>
      </c>
      <c r="X47" s="90">
        <f t="shared" si="4"/>
        <v>11008.603001675798</v>
      </c>
      <c r="Y47" s="90">
        <f t="shared" si="4"/>
        <v>10732.165959741684</v>
      </c>
      <c r="Z47" s="90">
        <f t="shared" si="4"/>
        <v>10591.811247277232</v>
      </c>
      <c r="AA47" s="90">
        <f t="shared" si="4"/>
        <v>10470.626528289122</v>
      </c>
      <c r="AB47" s="90">
        <f t="shared" si="4"/>
        <v>10337.969124195872</v>
      </c>
      <c r="AC47" s="90">
        <f t="shared" si="4"/>
        <v>10543.881160626133</v>
      </c>
      <c r="AD47" s="90">
        <f t="shared" si="4"/>
        <v>10495.256742455102</v>
      </c>
      <c r="AE47" s="90">
        <f t="shared" si="4"/>
        <v>10391.613106107638</v>
      </c>
      <c r="AF47" s="90">
        <f t="shared" si="4"/>
        <v>11010.794752085372</v>
      </c>
      <c r="AG47" s="90">
        <f t="shared" si="4"/>
        <v>11101.631816811692</v>
      </c>
      <c r="AH47" s="90">
        <f t="shared" si="4"/>
        <v>11238.320228596174</v>
      </c>
      <c r="AI47" s="90">
        <f t="shared" ref="AI47:AL47" si="5">SUM(AI45:AI46)</f>
        <v>11526.417067214157</v>
      </c>
      <c r="AJ47" s="90">
        <f t="shared" si="5"/>
        <v>11447.880432930871</v>
      </c>
      <c r="AK47" s="90">
        <f t="shared" si="5"/>
        <v>11472.737495570014</v>
      </c>
      <c r="AL47" s="91">
        <f t="shared" si="5"/>
        <v>11661.461675064842</v>
      </c>
    </row>
    <row r="48" spans="1:48" ht="24.75" customHeight="1" thickBot="1" x14ac:dyDescent="0.4">
      <c r="B48" s="92" t="s">
        <v>286</v>
      </c>
      <c r="C48" s="93"/>
      <c r="D48" s="94"/>
      <c r="E48" s="94"/>
      <c r="F48" s="94"/>
      <c r="G48" s="94"/>
      <c r="H48" s="94"/>
      <c r="I48" s="94"/>
      <c r="J48" s="94"/>
      <c r="K48" s="94"/>
      <c r="L48" s="94"/>
      <c r="M48" s="94"/>
      <c r="N48" s="94"/>
      <c r="O48" s="94"/>
      <c r="P48" s="94"/>
      <c r="Q48" s="94"/>
      <c r="R48" s="94"/>
      <c r="S48" s="94"/>
      <c r="T48" s="94"/>
      <c r="U48" s="94"/>
      <c r="V48" s="94">
        <v>11025.8059137934</v>
      </c>
      <c r="W48" s="94">
        <v>11039.013256576265</v>
      </c>
      <c r="X48" s="94">
        <v>11008.603001675798</v>
      </c>
      <c r="Y48" s="94">
        <v>10732.165959741687</v>
      </c>
      <c r="Z48" s="94">
        <v>10591.811247277234</v>
      </c>
      <c r="AA48" s="94">
        <v>10470.62652828912</v>
      </c>
      <c r="AB48" s="94">
        <v>10337.969124195866</v>
      </c>
      <c r="AC48" s="94">
        <v>10543.881160626133</v>
      </c>
      <c r="AD48" s="94">
        <v>10495.256742455102</v>
      </c>
      <c r="AE48" s="94">
        <v>10715.571044505818</v>
      </c>
      <c r="AF48" s="94">
        <v>11396.797568432248</v>
      </c>
      <c r="AG48" s="94">
        <v>11101.153567689535</v>
      </c>
      <c r="AH48" s="94">
        <v>11238.503947294066</v>
      </c>
      <c r="AI48" s="94">
        <v>11526.417067214157</v>
      </c>
      <c r="AJ48" s="94">
        <v>11447.88043293087</v>
      </c>
      <c r="AK48" s="94">
        <v>11472.737495570014</v>
      </c>
      <c r="AL48" s="95">
        <v>11661.461675064838</v>
      </c>
    </row>
    <row r="49" spans="1:48" ht="39" customHeight="1" x14ac:dyDescent="0.35">
      <c r="B49" s="49" t="s">
        <v>287</v>
      </c>
      <c r="C49" s="50"/>
      <c r="AL49" s="50"/>
    </row>
    <row r="50" spans="1:48" ht="26.25" customHeight="1" x14ac:dyDescent="0.35">
      <c r="B50" s="56" t="s">
        <v>284</v>
      </c>
      <c r="C50" s="50"/>
      <c r="D50" s="96"/>
      <c r="E50" s="96"/>
      <c r="F50" s="96"/>
      <c r="G50" s="96"/>
      <c r="H50" s="96"/>
      <c r="I50" s="96"/>
      <c r="J50" s="96"/>
      <c r="K50" s="96"/>
      <c r="L50" s="96"/>
      <c r="M50" s="96"/>
      <c r="N50" s="96"/>
      <c r="O50" s="96"/>
      <c r="P50" s="96"/>
      <c r="Q50" s="96"/>
      <c r="R50" s="96"/>
      <c r="S50" s="96"/>
      <c r="T50" s="96"/>
      <c r="U50" s="96"/>
      <c r="V50" s="96">
        <v>6.4512964661729483E-2</v>
      </c>
      <c r="W50" s="96">
        <v>6.3517585754436084E-2</v>
      </c>
      <c r="X50" s="96">
        <v>6.2068153895866958E-2</v>
      </c>
      <c r="Y50" s="96">
        <v>5.9097185328907446E-2</v>
      </c>
      <c r="Z50" s="96">
        <v>5.6549032610684447E-2</v>
      </c>
      <c r="AA50" s="96">
        <v>5.4993462763142473E-2</v>
      </c>
      <c r="AB50" s="96">
        <v>5.4481262365516835E-2</v>
      </c>
      <c r="AC50" s="96">
        <v>5.915407207664438E-2</v>
      </c>
      <c r="AD50" s="96">
        <v>5.2590988145642406E-2</v>
      </c>
      <c r="AE50" s="96">
        <v>5.0222575151475372E-2</v>
      </c>
      <c r="AF50" s="96">
        <v>5.3216771713397816E-2</v>
      </c>
      <c r="AG50" s="96">
        <v>5.4891586749212802E-2</v>
      </c>
      <c r="AH50" s="96">
        <v>5.3669001244406191E-2</v>
      </c>
      <c r="AI50" s="96">
        <v>5.4209881078036801E-2</v>
      </c>
      <c r="AJ50" s="96">
        <v>5.3523295455719003E-2</v>
      </c>
      <c r="AK50" s="96">
        <v>5.3124657687361292E-2</v>
      </c>
      <c r="AL50" s="97">
        <v>5.3070605847428398E-2</v>
      </c>
    </row>
    <row r="51" spans="1:48" x14ac:dyDescent="0.35">
      <c r="A51" s="98"/>
      <c r="B51" s="56" t="s">
        <v>285</v>
      </c>
      <c r="C51" s="50"/>
      <c r="D51" s="96"/>
      <c r="E51" s="96"/>
      <c r="F51" s="96"/>
      <c r="G51" s="96"/>
      <c r="H51" s="96"/>
      <c r="I51" s="96"/>
      <c r="J51" s="96"/>
      <c r="K51" s="96"/>
      <c r="L51" s="96"/>
      <c r="M51" s="96"/>
      <c r="N51" s="96"/>
      <c r="O51" s="96"/>
      <c r="P51" s="96"/>
      <c r="Q51" s="96"/>
      <c r="R51" s="96"/>
      <c r="S51" s="96"/>
      <c r="T51" s="96"/>
      <c r="U51" s="96"/>
      <c r="V51" s="96">
        <v>5.2372971548266846E-2</v>
      </c>
      <c r="W51" s="96">
        <v>5.1301917245984673E-2</v>
      </c>
      <c r="X51" s="96">
        <v>5.0733557686380916E-2</v>
      </c>
      <c r="Y51" s="96">
        <v>4.9627044729634348E-2</v>
      </c>
      <c r="Z51" s="96">
        <v>4.8747995511759137E-2</v>
      </c>
      <c r="AA51" s="96">
        <v>4.8316220300578451E-2</v>
      </c>
      <c r="AB51" s="96">
        <v>4.7534057342167278E-2</v>
      </c>
      <c r="AC51" s="96">
        <v>5.9366569322263175E-2</v>
      </c>
      <c r="AD51" s="96">
        <v>5.1923698782172706E-2</v>
      </c>
      <c r="AE51" s="96">
        <v>5.1594702198639576E-2</v>
      </c>
      <c r="AF51" s="96">
        <v>5.4954673035968855E-2</v>
      </c>
      <c r="AG51" s="96">
        <v>5.3933134046194736E-2</v>
      </c>
      <c r="AH51" s="96">
        <v>5.5662425838771713E-2</v>
      </c>
      <c r="AI51" s="96">
        <v>5.6516559356055464E-2</v>
      </c>
      <c r="AJ51" s="96">
        <v>5.5241659680479636E-2</v>
      </c>
      <c r="AK51" s="96">
        <v>5.4672326390676249E-2</v>
      </c>
      <c r="AL51" s="97">
        <v>5.5182587205523069E-2</v>
      </c>
    </row>
    <row r="52" spans="1:48" s="101" customFormat="1" ht="32.25" customHeight="1" x14ac:dyDescent="0.35">
      <c r="A52" s="98"/>
      <c r="B52" s="88" t="s">
        <v>276</v>
      </c>
      <c r="C52" s="89"/>
      <c r="D52" s="99"/>
      <c r="E52" s="99"/>
      <c r="F52" s="99"/>
      <c r="G52" s="99"/>
      <c r="H52" s="99"/>
      <c r="I52" s="99"/>
      <c r="J52" s="99"/>
      <c r="K52" s="99"/>
      <c r="L52" s="99"/>
      <c r="M52" s="99"/>
      <c r="N52" s="99"/>
      <c r="O52" s="99"/>
      <c r="P52" s="99"/>
      <c r="Q52" s="99"/>
      <c r="R52" s="99"/>
      <c r="S52" s="99"/>
      <c r="T52" s="99"/>
      <c r="U52" s="99"/>
      <c r="V52" s="99">
        <f t="shared" ref="V52:AH52" si="6">SUM(V50:V51)</f>
        <v>0.11688593620999632</v>
      </c>
      <c r="W52" s="99">
        <f t="shared" si="6"/>
        <v>0.11481950300042076</v>
      </c>
      <c r="X52" s="99">
        <f t="shared" si="6"/>
        <v>0.11280171158224787</v>
      </c>
      <c r="Y52" s="99">
        <f t="shared" si="6"/>
        <v>0.10872423005854179</v>
      </c>
      <c r="Z52" s="99">
        <f t="shared" si="6"/>
        <v>0.10529702812244358</v>
      </c>
      <c r="AA52" s="99">
        <f t="shared" si="6"/>
        <v>0.10330968306372093</v>
      </c>
      <c r="AB52" s="99">
        <f t="shared" si="6"/>
        <v>0.10201531970768411</v>
      </c>
      <c r="AC52" s="99">
        <f t="shared" si="6"/>
        <v>0.11852064139890756</v>
      </c>
      <c r="AD52" s="99">
        <f t="shared" si="6"/>
        <v>0.10451468692781511</v>
      </c>
      <c r="AE52" s="99">
        <f t="shared" si="6"/>
        <v>0.10181727735011495</v>
      </c>
      <c r="AF52" s="99">
        <f t="shared" si="6"/>
        <v>0.10817144474936667</v>
      </c>
      <c r="AG52" s="99">
        <f t="shared" si="6"/>
        <v>0.10882472079540753</v>
      </c>
      <c r="AH52" s="99">
        <f t="shared" si="6"/>
        <v>0.1093314270831779</v>
      </c>
      <c r="AI52" s="99">
        <f t="shared" ref="AI52:AL52" si="7">SUM(AI50:AI51)</f>
        <v>0.11072644043409227</v>
      </c>
      <c r="AJ52" s="99">
        <f t="shared" si="7"/>
        <v>0.10876495513619863</v>
      </c>
      <c r="AK52" s="99">
        <f t="shared" si="7"/>
        <v>0.10779698407803753</v>
      </c>
      <c r="AL52" s="100">
        <f t="shared" si="7"/>
        <v>0.10825319305295147</v>
      </c>
      <c r="AM52" s="36"/>
      <c r="AN52" s="36"/>
      <c r="AO52" s="36"/>
      <c r="AP52" s="36"/>
      <c r="AQ52" s="36"/>
      <c r="AR52" s="36"/>
      <c r="AS52" s="36"/>
      <c r="AT52" s="36"/>
      <c r="AU52" s="36"/>
      <c r="AV52" s="36"/>
    </row>
    <row r="53" spans="1:48" s="101" customFormat="1" ht="32.25" customHeight="1" thickBot="1" x14ac:dyDescent="0.4">
      <c r="A53" s="36"/>
      <c r="B53" s="92" t="s">
        <v>286</v>
      </c>
      <c r="C53" s="93"/>
      <c r="D53" s="102"/>
      <c r="E53" s="102"/>
      <c r="F53" s="102"/>
      <c r="G53" s="102"/>
      <c r="H53" s="102"/>
      <c r="I53" s="102"/>
      <c r="J53" s="102"/>
      <c r="K53" s="102"/>
      <c r="L53" s="102"/>
      <c r="M53" s="102"/>
      <c r="N53" s="102"/>
      <c r="O53" s="102"/>
      <c r="P53" s="102"/>
      <c r="Q53" s="102"/>
      <c r="R53" s="102"/>
      <c r="S53" s="102"/>
      <c r="T53" s="102"/>
      <c r="U53" s="102"/>
      <c r="V53" s="102">
        <v>0.11688593620999636</v>
      </c>
      <c r="W53" s="102">
        <v>0.11481950300042075</v>
      </c>
      <c r="X53" s="102">
        <v>0.11280171158224787</v>
      </c>
      <c r="Y53" s="102">
        <v>0.10872423005854182</v>
      </c>
      <c r="Z53" s="102">
        <v>0.10529702812244357</v>
      </c>
      <c r="AA53" s="102">
        <v>0.10330968306372094</v>
      </c>
      <c r="AB53" s="102">
        <v>0.10201531970768409</v>
      </c>
      <c r="AC53" s="102">
        <v>0.11852064139890756</v>
      </c>
      <c r="AD53" s="102">
        <v>0.10451468692781513</v>
      </c>
      <c r="AE53" s="102">
        <v>0.1049914250908803</v>
      </c>
      <c r="AF53" s="102">
        <v>0.11196358539513235</v>
      </c>
      <c r="AG53" s="102">
        <v>0.10882003271638921</v>
      </c>
      <c r="AH53" s="102">
        <v>0.10933321438119165</v>
      </c>
      <c r="AI53" s="102">
        <v>0.11072644043409227</v>
      </c>
      <c r="AJ53" s="102">
        <v>0.10876495513619863</v>
      </c>
      <c r="AK53" s="102">
        <v>0.10779698407803755</v>
      </c>
      <c r="AL53" s="103">
        <v>0.10825319305295142</v>
      </c>
      <c r="AM53" s="36"/>
      <c r="AN53" s="36"/>
      <c r="AO53" s="36"/>
      <c r="AP53" s="36"/>
      <c r="AQ53" s="36"/>
      <c r="AR53" s="36"/>
      <c r="AS53" s="36"/>
      <c r="AT53" s="36"/>
      <c r="AU53" s="36"/>
      <c r="AV53" s="36"/>
    </row>
    <row r="54" spans="1:48" ht="41.9" customHeight="1" x14ac:dyDescent="0.35">
      <c r="B54" s="49" t="s">
        <v>288</v>
      </c>
      <c r="C54" s="50"/>
      <c r="AL54" s="50"/>
    </row>
    <row r="55" spans="1:48" ht="23.25" customHeight="1" x14ac:dyDescent="0.35">
      <c r="A55" s="98"/>
      <c r="B55" s="56" t="s">
        <v>284</v>
      </c>
      <c r="C55" s="50"/>
      <c r="D55" s="96"/>
      <c r="E55" s="96"/>
      <c r="F55" s="96"/>
      <c r="G55" s="96"/>
      <c r="H55" s="96"/>
      <c r="I55" s="96"/>
      <c r="J55" s="96"/>
      <c r="K55" s="96"/>
      <c r="L55" s="96"/>
      <c r="M55" s="96"/>
      <c r="N55" s="96"/>
      <c r="O55" s="96"/>
      <c r="P55" s="96"/>
      <c r="Q55" s="96"/>
      <c r="R55" s="96"/>
      <c r="S55" s="96"/>
      <c r="T55" s="96"/>
      <c r="U55" s="96"/>
      <c r="V55" s="96">
        <v>0.15181223107749947</v>
      </c>
      <c r="W55" s="96">
        <v>0.15112832396279793</v>
      </c>
      <c r="X55" s="96">
        <v>0.15066736371702891</v>
      </c>
      <c r="Y55" s="96">
        <v>0.14632887655018409</v>
      </c>
      <c r="Z55" s="96">
        <v>0.14124700225474909</v>
      </c>
      <c r="AA55" s="96">
        <v>0.13938240883572117</v>
      </c>
      <c r="AB55" s="96">
        <v>0.13743410176334278</v>
      </c>
      <c r="AC55" s="96">
        <v>0.11154692758449475</v>
      </c>
      <c r="AD55" s="96">
        <v>0.11876379707635626</v>
      </c>
      <c r="AE55" s="96">
        <v>0.11194893594666583</v>
      </c>
      <c r="AF55" s="96">
        <v>0.11883854245420404</v>
      </c>
      <c r="AG55" s="96">
        <v>0.12349521811193416</v>
      </c>
      <c r="AH55" s="96">
        <v>0.11926864265486277</v>
      </c>
      <c r="AI55" s="96">
        <v>0.12099662442755116</v>
      </c>
      <c r="AJ55" s="96">
        <v>0.12044247440987145</v>
      </c>
      <c r="AK55" s="96">
        <v>0.12056822823660221</v>
      </c>
      <c r="AL55" s="97">
        <v>0.12102122791221955</v>
      </c>
    </row>
    <row r="56" spans="1:48" x14ac:dyDescent="0.35">
      <c r="A56" s="98"/>
      <c r="B56" s="56" t="s">
        <v>285</v>
      </c>
      <c r="C56" s="50"/>
      <c r="D56" s="96"/>
      <c r="E56" s="96"/>
      <c r="F56" s="96"/>
      <c r="G56" s="96"/>
      <c r="H56" s="96"/>
      <c r="I56" s="96"/>
      <c r="J56" s="96"/>
      <c r="K56" s="96"/>
      <c r="L56" s="96"/>
      <c r="M56" s="96"/>
      <c r="N56" s="96"/>
      <c r="O56" s="96"/>
      <c r="P56" s="96"/>
      <c r="Q56" s="96"/>
      <c r="R56" s="96"/>
      <c r="S56" s="96"/>
      <c r="T56" s="96"/>
      <c r="U56" s="96"/>
      <c r="V56" s="96">
        <v>0.12324433856963042</v>
      </c>
      <c r="W56" s="96">
        <v>0.12206340460480017</v>
      </c>
      <c r="X56" s="96">
        <v>0.12315319384908946</v>
      </c>
      <c r="Y56" s="96">
        <v>0.12288012807000774</v>
      </c>
      <c r="Z56" s="96">
        <v>0.12176173338574467</v>
      </c>
      <c r="AA56" s="96">
        <v>0.12245875842256514</v>
      </c>
      <c r="AB56" s="96">
        <v>0.11990912453825291</v>
      </c>
      <c r="AC56" s="96">
        <v>0.11194763397776269</v>
      </c>
      <c r="AD56" s="96">
        <v>0.1172568883577968</v>
      </c>
      <c r="AE56" s="96">
        <v>0.11500748406870813</v>
      </c>
      <c r="AF56" s="96">
        <v>0.12271945543434223</v>
      </c>
      <c r="AG56" s="96">
        <v>0.12133888901636679</v>
      </c>
      <c r="AH56" s="96">
        <v>0.12369863091795863</v>
      </c>
      <c r="AI56" s="96">
        <v>0.12614513757184012</v>
      </c>
      <c r="AJ56" s="96">
        <v>0.12430927740481777</v>
      </c>
      <c r="AK56" s="96">
        <v>0.1240807153109484</v>
      </c>
      <c r="AL56" s="97">
        <v>0.12583735113529218</v>
      </c>
    </row>
    <row r="57" spans="1:48" s="29" customFormat="1" ht="29.25" customHeight="1" x14ac:dyDescent="0.35">
      <c r="A57" s="104"/>
      <c r="B57" s="88" t="s">
        <v>276</v>
      </c>
      <c r="C57" s="105"/>
      <c r="D57" s="99"/>
      <c r="E57" s="99"/>
      <c r="F57" s="99"/>
      <c r="G57" s="99"/>
      <c r="H57" s="99"/>
      <c r="I57" s="99"/>
      <c r="J57" s="99"/>
      <c r="K57" s="99"/>
      <c r="L57" s="99"/>
      <c r="M57" s="99"/>
      <c r="N57" s="99"/>
      <c r="O57" s="99"/>
      <c r="P57" s="99"/>
      <c r="Q57" s="99"/>
      <c r="R57" s="99"/>
      <c r="S57" s="99"/>
      <c r="T57" s="99"/>
      <c r="U57" s="99"/>
      <c r="V57" s="99">
        <f t="shared" ref="V57:AH57" si="8">SUM(V55:V56)</f>
        <v>0.27505656964712988</v>
      </c>
      <c r="W57" s="99">
        <f t="shared" si="8"/>
        <v>0.2731917285675981</v>
      </c>
      <c r="X57" s="99">
        <f t="shared" si="8"/>
        <v>0.27382055756611834</v>
      </c>
      <c r="Y57" s="99">
        <f t="shared" si="8"/>
        <v>0.26920900462019182</v>
      </c>
      <c r="Z57" s="99">
        <f t="shared" si="8"/>
        <v>0.26300873564049376</v>
      </c>
      <c r="AA57" s="99">
        <f t="shared" si="8"/>
        <v>0.26184116725828632</v>
      </c>
      <c r="AB57" s="99">
        <f t="shared" si="8"/>
        <v>0.25734322630159567</v>
      </c>
      <c r="AC57" s="99">
        <f t="shared" si="8"/>
        <v>0.22349456156225744</v>
      </c>
      <c r="AD57" s="99">
        <f t="shared" si="8"/>
        <v>0.23602068543415305</v>
      </c>
      <c r="AE57" s="99">
        <f t="shared" si="8"/>
        <v>0.22695642001537397</v>
      </c>
      <c r="AF57" s="99">
        <f t="shared" si="8"/>
        <v>0.24155799788854626</v>
      </c>
      <c r="AG57" s="99">
        <f t="shared" si="8"/>
        <v>0.24483410712830095</v>
      </c>
      <c r="AH57" s="99">
        <f t="shared" si="8"/>
        <v>0.24296727357282139</v>
      </c>
      <c r="AI57" s="99">
        <f t="shared" ref="AI57:AL57" si="9">SUM(AI55:AI56)</f>
        <v>0.24714176199939128</v>
      </c>
      <c r="AJ57" s="99">
        <f t="shared" si="9"/>
        <v>0.24475175181468922</v>
      </c>
      <c r="AK57" s="99">
        <f t="shared" si="9"/>
        <v>0.24464894354755062</v>
      </c>
      <c r="AL57" s="100">
        <f t="shared" si="9"/>
        <v>0.24685857904751174</v>
      </c>
      <c r="AM57" s="36"/>
      <c r="AN57" s="36"/>
      <c r="AO57" s="36"/>
      <c r="AP57" s="36"/>
      <c r="AQ57" s="36"/>
      <c r="AR57" s="36"/>
      <c r="AS57" s="36"/>
      <c r="AT57" s="36"/>
      <c r="AU57" s="36"/>
      <c r="AV57" s="36"/>
    </row>
    <row r="58" spans="1:48" s="29" customFormat="1" ht="29.25" customHeight="1" thickBot="1" x14ac:dyDescent="0.4">
      <c r="A58" s="106"/>
      <c r="B58" s="92" t="s">
        <v>286</v>
      </c>
      <c r="C58" s="107"/>
      <c r="D58" s="102"/>
      <c r="E58" s="102"/>
      <c r="F58" s="102"/>
      <c r="G58" s="102"/>
      <c r="H58" s="102"/>
      <c r="I58" s="102"/>
      <c r="J58" s="102"/>
      <c r="K58" s="102"/>
      <c r="L58" s="102"/>
      <c r="M58" s="102"/>
      <c r="N58" s="102"/>
      <c r="O58" s="102"/>
      <c r="P58" s="102"/>
      <c r="Q58" s="102"/>
      <c r="R58" s="102"/>
      <c r="S58" s="102"/>
      <c r="T58" s="102"/>
      <c r="U58" s="102"/>
      <c r="V58" s="102">
        <v>0.27505656964712993</v>
      </c>
      <c r="W58" s="102">
        <v>0.2731917285675981</v>
      </c>
      <c r="X58" s="102">
        <v>0.27382055756611834</v>
      </c>
      <c r="Y58" s="102">
        <v>0.26920900462019182</v>
      </c>
      <c r="Z58" s="102">
        <v>0.26300873564049376</v>
      </c>
      <c r="AA58" s="102">
        <v>0.26184116725828632</v>
      </c>
      <c r="AB58" s="102">
        <v>0.25734322630159562</v>
      </c>
      <c r="AC58" s="102">
        <v>0.22349456156225744</v>
      </c>
      <c r="AD58" s="102">
        <v>0.23602068543415305</v>
      </c>
      <c r="AE58" s="102">
        <v>0.23403177330111152</v>
      </c>
      <c r="AF58" s="102">
        <v>0.25002623924582273</v>
      </c>
      <c r="AG58" s="102">
        <v>0.24482355987734356</v>
      </c>
      <c r="AH58" s="102">
        <v>0.24297124548590301</v>
      </c>
      <c r="AI58" s="102">
        <v>0.24714176199939131</v>
      </c>
      <c r="AJ58" s="102">
        <v>0.24475175181468919</v>
      </c>
      <c r="AK58" s="102">
        <v>0.24464894354755062</v>
      </c>
      <c r="AL58" s="103">
        <v>0.24685857904751163</v>
      </c>
      <c r="AM58" s="36"/>
      <c r="AN58" s="36"/>
      <c r="AO58" s="36"/>
      <c r="AP58" s="36"/>
      <c r="AQ58" s="36"/>
      <c r="AR58" s="36"/>
      <c r="AS58" s="36"/>
      <c r="AT58" s="36"/>
      <c r="AU58" s="36"/>
      <c r="AV58" s="36"/>
    </row>
    <row r="59" spans="1:48" x14ac:dyDescent="0.35">
      <c r="C59" s="75"/>
      <c r="AL59" s="75"/>
    </row>
    <row r="60" spans="1:48" x14ac:dyDescent="0.35">
      <c r="B60" s="101" t="s">
        <v>289</v>
      </c>
      <c r="C60" s="50"/>
      <c r="AL60" s="50"/>
    </row>
    <row r="61" spans="1:48" x14ac:dyDescent="0.35">
      <c r="C61" s="50"/>
      <c r="AL61" s="50"/>
    </row>
    <row r="62" spans="1:48" x14ac:dyDescent="0.35">
      <c r="B62" s="36" t="s">
        <v>290</v>
      </c>
      <c r="C62" s="50"/>
      <c r="E62" s="108">
        <v>54.834499999999998</v>
      </c>
      <c r="F62" s="108">
        <v>54.829300000000003</v>
      </c>
      <c r="G62" s="108">
        <v>55.586300000000001</v>
      </c>
      <c r="H62" s="108">
        <v>56.32</v>
      </c>
      <c r="I62" s="108">
        <v>56.874600000000001</v>
      </c>
      <c r="J62" s="108">
        <v>57.865699999999997</v>
      </c>
      <c r="K62" s="108">
        <v>59.1629</v>
      </c>
      <c r="L62" s="108">
        <v>60.501199999999997</v>
      </c>
      <c r="M62" s="108">
        <v>62.312600000000003</v>
      </c>
      <c r="N62" s="108">
        <v>64.014300000000006</v>
      </c>
      <c r="O62" s="108">
        <v>65.736400000000003</v>
      </c>
      <c r="P62" s="108">
        <v>67.330200000000005</v>
      </c>
      <c r="Q62" s="108">
        <v>69.765199999999993</v>
      </c>
      <c r="R62" s="108">
        <v>70.704300000000003</v>
      </c>
      <c r="S62" s="108">
        <v>72.042699999999996</v>
      </c>
      <c r="T62" s="108">
        <v>73.316400000000002</v>
      </c>
      <c r="U62" s="108">
        <v>74.669799999999995</v>
      </c>
      <c r="V62" s="108">
        <v>76.097399999999993</v>
      </c>
      <c r="W62" s="108">
        <v>77.027199999999993</v>
      </c>
      <c r="X62" s="108">
        <v>77.580200000000005</v>
      </c>
      <c r="Y62" s="108">
        <v>79.332300000000004</v>
      </c>
      <c r="Z62" s="108">
        <v>80.580399999999997</v>
      </c>
      <c r="AA62" s="108">
        <v>82.277500000000003</v>
      </c>
      <c r="AB62" s="108">
        <v>84.227000000000004</v>
      </c>
      <c r="AC62" s="108">
        <v>88.746300000000005</v>
      </c>
      <c r="AD62" s="108">
        <v>88.227800000000002</v>
      </c>
      <c r="AE62" s="108">
        <v>94.451599999999999</v>
      </c>
      <c r="AF62" s="108">
        <v>100</v>
      </c>
      <c r="AG62" s="108">
        <v>103.80089947067879</v>
      </c>
      <c r="AH62" s="108">
        <v>106.54687663957485</v>
      </c>
      <c r="AI62" s="108">
        <v>108.31165777590864</v>
      </c>
      <c r="AJ62" s="108">
        <v>110.5178528606688</v>
      </c>
      <c r="AK62" s="108">
        <v>112.66988343480968</v>
      </c>
      <c r="AL62" s="109">
        <v>114.78932357139331</v>
      </c>
    </row>
    <row r="63" spans="1:48" x14ac:dyDescent="0.35">
      <c r="B63" s="36" t="s">
        <v>291</v>
      </c>
      <c r="C63" s="50"/>
      <c r="E63" s="108">
        <v>0.51465140724390557</v>
      </c>
      <c r="F63" s="108">
        <v>0.51460260243456712</v>
      </c>
      <c r="G63" s="108">
        <v>0.52170745640941207</v>
      </c>
      <c r="H63" s="108">
        <v>0.5285936272962598</v>
      </c>
      <c r="I63" s="108">
        <v>0.53379884792300891</v>
      </c>
      <c r="J63" s="108">
        <v>0.54310085687210907</v>
      </c>
      <c r="K63" s="108">
        <v>0.55527577969399666</v>
      </c>
      <c r="L63" s="108">
        <v>0.56783644822046297</v>
      </c>
      <c r="M63" s="108">
        <v>0.58483741584270099</v>
      </c>
      <c r="N63" s="108">
        <v>0.60080878969870333</v>
      </c>
      <c r="O63" s="108">
        <v>0.61697162857595622</v>
      </c>
      <c r="P63" s="108">
        <v>0.63193030263818606</v>
      </c>
      <c r="Q63" s="108">
        <v>0.65478409316493291</v>
      </c>
      <c r="R63" s="108">
        <v>0.66359805402064886</v>
      </c>
      <c r="S63" s="108">
        <v>0.6761596611011409</v>
      </c>
      <c r="T63" s="108">
        <v>0.68811402372697983</v>
      </c>
      <c r="U63" s="108">
        <v>0.70081641391133276</v>
      </c>
      <c r="V63" s="108">
        <v>0.71421521118278408</v>
      </c>
      <c r="W63" s="108">
        <v>0.72294188651410618</v>
      </c>
      <c r="X63" s="108">
        <v>0.72813209027644354</v>
      </c>
      <c r="Y63" s="108">
        <v>0.74457649536141823</v>
      </c>
      <c r="Z63" s="108">
        <v>0.75629058815666783</v>
      </c>
      <c r="AA63" s="108">
        <v>0.77221878852748616</v>
      </c>
      <c r="AB63" s="108">
        <v>0.79051589925926991</v>
      </c>
      <c r="AC63" s="108">
        <v>0.83293197134449692</v>
      </c>
      <c r="AD63" s="108">
        <v>0.82806556872103965</v>
      </c>
      <c r="AE63" s="108">
        <v>0.88647929417498961</v>
      </c>
      <c r="AF63" s="108">
        <v>0.93855402573909774</v>
      </c>
      <c r="AG63" s="108">
        <v>0.97422752073544949</v>
      </c>
      <c r="AH63" s="108">
        <v>1</v>
      </c>
      <c r="AI63" s="108">
        <v>1.016563424400545</v>
      </c>
      <c r="AJ63" s="108">
        <v>1.0372697571842195</v>
      </c>
      <c r="AK63" s="108">
        <v>1.0574677267729551</v>
      </c>
      <c r="AL63" s="109">
        <v>1.077359817497991</v>
      </c>
    </row>
    <row r="64" spans="1:48" x14ac:dyDescent="0.35">
      <c r="B64" s="36" t="s">
        <v>292</v>
      </c>
      <c r="C64" s="50"/>
      <c r="V64" s="110">
        <v>1803854</v>
      </c>
      <c r="W64" s="110">
        <v>1875402</v>
      </c>
      <c r="X64" s="110">
        <v>1932100</v>
      </c>
      <c r="Y64" s="110">
        <v>2013606</v>
      </c>
      <c r="Z64" s="110">
        <v>2098809</v>
      </c>
      <c r="AA64" s="110">
        <v>2173666</v>
      </c>
      <c r="AB64" s="110">
        <v>2241804</v>
      </c>
      <c r="AC64" s="110">
        <v>2087400</v>
      </c>
      <c r="AD64" s="110">
        <v>2356883</v>
      </c>
      <c r="AE64" s="110">
        <v>2583155</v>
      </c>
      <c r="AF64" s="110">
        <v>2746574</v>
      </c>
      <c r="AG64" s="110">
        <v>2876504</v>
      </c>
      <c r="AH64" s="110">
        <v>2993852</v>
      </c>
      <c r="AI64" s="110">
        <v>3101296</v>
      </c>
      <c r="AJ64" s="110">
        <v>3219747</v>
      </c>
      <c r="AK64" s="110">
        <v>3339494</v>
      </c>
      <c r="AL64" s="111">
        <v>3464011</v>
      </c>
    </row>
    <row r="65" spans="1:70" ht="16" thickBot="1" x14ac:dyDescent="0.4">
      <c r="A65" s="112"/>
      <c r="B65" s="112" t="s">
        <v>293</v>
      </c>
      <c r="C65" s="113"/>
      <c r="D65" s="112"/>
      <c r="E65" s="112"/>
      <c r="F65" s="112"/>
      <c r="G65" s="112"/>
      <c r="H65" s="112"/>
      <c r="I65" s="112"/>
      <c r="J65" s="112"/>
      <c r="K65" s="112"/>
      <c r="L65" s="112"/>
      <c r="M65" s="112"/>
      <c r="N65" s="112"/>
      <c r="O65" s="112"/>
      <c r="P65" s="112"/>
      <c r="Q65" s="112"/>
      <c r="R65" s="112"/>
      <c r="S65" s="112"/>
      <c r="T65" s="112"/>
      <c r="U65" s="112"/>
      <c r="V65" s="114">
        <v>766552</v>
      </c>
      <c r="W65" s="114">
        <v>788211</v>
      </c>
      <c r="X65" s="114">
        <v>795938</v>
      </c>
      <c r="Y65" s="114">
        <v>813226</v>
      </c>
      <c r="Z65" s="114">
        <v>840270</v>
      </c>
      <c r="AA65" s="114">
        <v>857622</v>
      </c>
      <c r="AB65" s="114">
        <v>888690</v>
      </c>
      <c r="AC65" s="114">
        <v>1106962</v>
      </c>
      <c r="AD65" s="114">
        <v>1043675</v>
      </c>
      <c r="AE65" s="114">
        <v>1158856</v>
      </c>
      <c r="AF65" s="114">
        <v>1229936</v>
      </c>
      <c r="AG65" s="114">
        <v>1278558.5649749064</v>
      </c>
      <c r="AH65" s="114">
        <v>1347186.0091384791</v>
      </c>
      <c r="AI65" s="114">
        <v>1389467.5834403671</v>
      </c>
      <c r="AJ65" s="114">
        <v>1430819.7404448262</v>
      </c>
      <c r="AK65" s="114">
        <v>1471444.6599551074</v>
      </c>
      <c r="AL65" s="115">
        <v>1519048.8941782932</v>
      </c>
    </row>
    <row r="71" spans="1:70" x14ac:dyDescent="0.35">
      <c r="BR71" s="36" t="s">
        <v>294</v>
      </c>
    </row>
  </sheetData>
  <mergeCells count="2">
    <mergeCell ref="A12:A15"/>
    <mergeCell ref="A32:A35"/>
  </mergeCells>
  <conditionalFormatting sqref="D26">
    <cfRule type="cellIs" dxfId="10" priority="4" stopIfTrue="1" operator="equal">
      <formula>FALSE</formula>
    </cfRule>
  </conditionalFormatting>
  <conditionalFormatting sqref="D5:AG5 D6">
    <cfRule type="cellIs" dxfId="9" priority="6" stopIfTrue="1" operator="equal">
      <formula>FALSE</formula>
    </cfRule>
  </conditionalFormatting>
  <conditionalFormatting sqref="E6:AG9">
    <cfRule type="cellIs" dxfId="8" priority="5" stopIfTrue="1" operator="equal">
      <formula>FALSE</formula>
    </cfRule>
  </conditionalFormatting>
  <conditionalFormatting sqref="E26:AL29">
    <cfRule type="cellIs" dxfId="7" priority="3" stopIfTrue="1" operator="equal">
      <formula>FALSE</formula>
    </cfRule>
  </conditionalFormatting>
  <conditionalFormatting sqref="AH5:AK9">
    <cfRule type="cellIs" dxfId="6" priority="2" stopIfTrue="1" operator="equal">
      <formula>FALSE</formula>
    </cfRule>
  </conditionalFormatting>
  <conditionalFormatting sqref="AL6:AL9">
    <cfRule type="cellIs" dxfId="5" priority="1" stopIfTrue="1" operator="equal">
      <formula>FALSE</formula>
    </cfRule>
  </conditionalFormatting>
  <hyperlinks>
    <hyperlink ref="B1" location="Notes!A1" display="Information relating to this table can be found in the 'Notes' tab" xr:uid="{8316AD32-941F-4D9F-BDF9-6353097BA22A}"/>
    <hyperlink ref="A1" location="Contents!A1" display="Contents page" xr:uid="{8159CD94-2AD9-4835-8ACE-335EC92A64F6}"/>
  </hyperlinks>
  <pageMargins left="0.75" right="0.75" top="1" bottom="1" header="0.5" footer="0.5"/>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9E45A-AEA7-4C1B-BD58-4D8FAF53EF94}">
  <dimension ref="A1:CG26"/>
  <sheetViews>
    <sheetView zoomScale="85" zoomScaleNormal="85" workbookViewId="0">
      <pane xSplit="2" topLeftCell="BR1" activePane="topRight" state="frozen"/>
      <selection pane="topRight" activeCell="B1" sqref="B1"/>
    </sheetView>
  </sheetViews>
  <sheetFormatPr defaultColWidth="9" defaultRowHeight="15.5" x14ac:dyDescent="0.35"/>
  <cols>
    <col min="1" max="1" width="23" style="350" bestFit="1" customWidth="1"/>
    <col min="2" max="2" width="75.54296875" style="350" customWidth="1"/>
    <col min="3" max="3" width="25.54296875" style="350" customWidth="1"/>
    <col min="4" max="75" width="12.54296875" style="389" customWidth="1"/>
    <col min="76" max="84" width="12.54296875" style="353" customWidth="1"/>
    <col min="85" max="85" width="10.54296875" style="353" bestFit="1" customWidth="1"/>
    <col min="86" max="16384" width="9" style="353"/>
  </cols>
  <sheetData>
    <row r="1" spans="1:85" s="351" customFormat="1" ht="25.5" customHeight="1" thickBot="1" x14ac:dyDescent="0.3">
      <c r="A1" s="26" t="s">
        <v>47</v>
      </c>
      <c r="B1" s="116" t="s">
        <v>224</v>
      </c>
      <c r="C1" s="117"/>
      <c r="D1" s="348"/>
      <c r="E1" s="348"/>
      <c r="F1" s="348"/>
      <c r="G1" s="348"/>
      <c r="H1" s="348"/>
      <c r="I1" s="348"/>
      <c r="J1" s="348"/>
      <c r="K1" s="348"/>
      <c r="L1" s="348"/>
      <c r="M1" s="348"/>
      <c r="N1" s="348"/>
      <c r="O1" s="348"/>
      <c r="P1" s="348"/>
      <c r="Q1" s="348"/>
      <c r="R1" s="348"/>
      <c r="S1" s="348"/>
      <c r="T1" s="348"/>
      <c r="U1" s="348"/>
      <c r="V1" s="348"/>
      <c r="W1" s="348"/>
      <c r="X1" s="348"/>
      <c r="Y1" s="348"/>
      <c r="Z1" s="348"/>
      <c r="AA1" s="348"/>
      <c r="AB1" s="348"/>
      <c r="AC1" s="348"/>
      <c r="AD1" s="348"/>
      <c r="AE1" s="348"/>
      <c r="AF1" s="348"/>
      <c r="AG1" s="348"/>
      <c r="AH1" s="348"/>
      <c r="AI1" s="348"/>
      <c r="AJ1" s="348"/>
      <c r="AK1" s="348"/>
      <c r="AL1" s="348"/>
      <c r="AM1" s="348"/>
      <c r="AN1" s="348"/>
      <c r="AO1" s="348"/>
      <c r="AP1" s="348"/>
      <c r="AQ1" s="348"/>
      <c r="AR1" s="348"/>
      <c r="AS1" s="348"/>
      <c r="AT1" s="348"/>
      <c r="AU1" s="348"/>
      <c r="AV1" s="348"/>
      <c r="AW1" s="348"/>
      <c r="AX1" s="348"/>
      <c r="AY1" s="348"/>
      <c r="AZ1" s="348"/>
      <c r="BA1" s="348"/>
      <c r="BB1" s="348"/>
      <c r="BC1" s="348"/>
      <c r="BD1" s="348"/>
      <c r="BE1" s="348"/>
      <c r="BF1" s="348"/>
      <c r="BG1" s="348"/>
      <c r="BH1" s="348"/>
      <c r="BI1" s="348"/>
      <c r="BJ1" s="348"/>
      <c r="BK1" s="348"/>
      <c r="BL1" s="348"/>
      <c r="BM1" s="348"/>
      <c r="BN1" s="348"/>
      <c r="BO1" s="348"/>
      <c r="BP1" s="348"/>
      <c r="BQ1" s="348"/>
      <c r="BR1" s="348"/>
      <c r="BS1" s="348"/>
      <c r="BT1" s="348"/>
      <c r="BU1" s="348"/>
      <c r="BV1" s="416"/>
      <c r="BW1" s="416"/>
      <c r="BX1" s="416"/>
    </row>
    <row r="2" spans="1:85" ht="15.75" customHeight="1" x14ac:dyDescent="0.35">
      <c r="A2" s="30" t="s">
        <v>225</v>
      </c>
      <c r="B2" s="31" t="s">
        <v>942</v>
      </c>
      <c r="C2" s="438"/>
      <c r="D2" s="34" t="s">
        <v>296</v>
      </c>
      <c r="E2" s="34" t="s">
        <v>297</v>
      </c>
      <c r="F2" s="34" t="s">
        <v>298</v>
      </c>
      <c r="G2" s="34" t="s">
        <v>299</v>
      </c>
      <c r="H2" s="34" t="s">
        <v>300</v>
      </c>
      <c r="I2" s="34" t="s">
        <v>301</v>
      </c>
      <c r="J2" s="34" t="s">
        <v>302</v>
      </c>
      <c r="K2" s="34" t="s">
        <v>303</v>
      </c>
      <c r="L2" s="34" t="s">
        <v>304</v>
      </c>
      <c r="M2" s="34" t="s">
        <v>305</v>
      </c>
      <c r="N2" s="34" t="s">
        <v>306</v>
      </c>
      <c r="O2" s="34" t="s">
        <v>307</v>
      </c>
      <c r="P2" s="34" t="s">
        <v>308</v>
      </c>
      <c r="Q2" s="34" t="s">
        <v>309</v>
      </c>
      <c r="R2" s="34" t="s">
        <v>310</v>
      </c>
      <c r="S2" s="34" t="s">
        <v>311</v>
      </c>
      <c r="T2" s="34" t="s">
        <v>312</v>
      </c>
      <c r="U2" s="34" t="s">
        <v>313</v>
      </c>
      <c r="V2" s="34" t="s">
        <v>314</v>
      </c>
      <c r="W2" s="34" t="s">
        <v>315</v>
      </c>
      <c r="X2" s="34" t="s">
        <v>316</v>
      </c>
      <c r="Y2" s="34" t="s">
        <v>317</v>
      </c>
      <c r="Z2" s="34" t="s">
        <v>318</v>
      </c>
      <c r="AA2" s="34" t="s">
        <v>319</v>
      </c>
      <c r="AB2" s="34" t="s">
        <v>320</v>
      </c>
      <c r="AC2" s="34" t="s">
        <v>321</v>
      </c>
      <c r="AD2" s="34" t="s">
        <v>322</v>
      </c>
      <c r="AE2" s="34" t="s">
        <v>323</v>
      </c>
      <c r="AF2" s="34" t="s">
        <v>324</v>
      </c>
      <c r="AG2" s="34" t="s">
        <v>325</v>
      </c>
      <c r="AH2" s="34" t="s">
        <v>326</v>
      </c>
      <c r="AI2" s="34" t="s">
        <v>327</v>
      </c>
      <c r="AJ2" s="34" t="s">
        <v>328</v>
      </c>
      <c r="AK2" s="34" t="s">
        <v>329</v>
      </c>
      <c r="AL2" s="34" t="s">
        <v>330</v>
      </c>
      <c r="AM2" s="34" t="s">
        <v>331</v>
      </c>
      <c r="AN2" s="34" t="s">
        <v>332</v>
      </c>
      <c r="AO2" s="34" t="s">
        <v>333</v>
      </c>
      <c r="AP2" s="34" t="s">
        <v>334</v>
      </c>
      <c r="AQ2" s="34" t="s">
        <v>335</v>
      </c>
      <c r="AR2" s="34" t="s">
        <v>336</v>
      </c>
      <c r="AS2" s="34" t="s">
        <v>337</v>
      </c>
      <c r="AT2" s="34" t="s">
        <v>338</v>
      </c>
      <c r="AU2" s="34" t="s">
        <v>339</v>
      </c>
      <c r="AV2" s="34" t="s">
        <v>340</v>
      </c>
      <c r="AW2" s="34" t="s">
        <v>341</v>
      </c>
      <c r="AX2" s="34" t="s">
        <v>342</v>
      </c>
      <c r="AY2" s="34" t="s">
        <v>227</v>
      </c>
      <c r="AZ2" s="34" t="s">
        <v>228</v>
      </c>
      <c r="BA2" s="34" t="s">
        <v>229</v>
      </c>
      <c r="BB2" s="34" t="s">
        <v>230</v>
      </c>
      <c r="BC2" s="34" t="s">
        <v>231</v>
      </c>
      <c r="BD2" s="34" t="s">
        <v>232</v>
      </c>
      <c r="BE2" s="34" t="s">
        <v>233</v>
      </c>
      <c r="BF2" s="34" t="s">
        <v>234</v>
      </c>
      <c r="BG2" s="34" t="s">
        <v>235</v>
      </c>
      <c r="BH2" s="34" t="s">
        <v>236</v>
      </c>
      <c r="BI2" s="34" t="s">
        <v>237</v>
      </c>
      <c r="BJ2" s="34" t="s">
        <v>238</v>
      </c>
      <c r="BK2" s="34" t="s">
        <v>239</v>
      </c>
      <c r="BL2" s="34" t="s">
        <v>240</v>
      </c>
      <c r="BM2" s="34" t="s">
        <v>241</v>
      </c>
      <c r="BN2" s="34" t="s">
        <v>242</v>
      </c>
      <c r="BO2" s="34" t="s">
        <v>243</v>
      </c>
      <c r="BP2" s="34" t="s">
        <v>244</v>
      </c>
      <c r="BQ2" s="34" t="s">
        <v>245</v>
      </c>
      <c r="BR2" s="34" t="s">
        <v>246</v>
      </c>
      <c r="BS2" s="34" t="s">
        <v>247</v>
      </c>
      <c r="BT2" s="34" t="s">
        <v>248</v>
      </c>
      <c r="BU2" s="34" t="s">
        <v>249</v>
      </c>
      <c r="BV2" s="34" t="s">
        <v>250</v>
      </c>
      <c r="BW2" s="34" t="s">
        <v>251</v>
      </c>
      <c r="BX2" s="34" t="s">
        <v>252</v>
      </c>
      <c r="BY2" s="34" t="s">
        <v>253</v>
      </c>
      <c r="BZ2" s="34" t="s">
        <v>254</v>
      </c>
      <c r="CA2" s="34" t="s">
        <v>255</v>
      </c>
      <c r="CB2" s="34" t="s">
        <v>256</v>
      </c>
      <c r="CC2" s="34" t="s">
        <v>257</v>
      </c>
      <c r="CD2" s="34" t="s">
        <v>258</v>
      </c>
      <c r="CE2" s="34" t="s">
        <v>259</v>
      </c>
      <c r="CF2" s="34" t="s">
        <v>260</v>
      </c>
      <c r="CG2" s="35" t="s">
        <v>261</v>
      </c>
    </row>
    <row r="3" spans="1:85" x14ac:dyDescent="0.35">
      <c r="A3" s="119">
        <v>2025</v>
      </c>
      <c r="B3" s="354" t="s">
        <v>373</v>
      </c>
      <c r="C3" s="404"/>
      <c r="D3" s="279" t="s">
        <v>263</v>
      </c>
      <c r="E3" s="279" t="s">
        <v>263</v>
      </c>
      <c r="F3" s="279" t="s">
        <v>263</v>
      </c>
      <c r="G3" s="279" t="s">
        <v>263</v>
      </c>
      <c r="H3" s="279" t="s">
        <v>263</v>
      </c>
      <c r="I3" s="279" t="s">
        <v>263</v>
      </c>
      <c r="J3" s="279" t="s">
        <v>263</v>
      </c>
      <c r="K3" s="279" t="s">
        <v>263</v>
      </c>
      <c r="L3" s="279" t="s">
        <v>263</v>
      </c>
      <c r="M3" s="279" t="s">
        <v>263</v>
      </c>
      <c r="N3" s="279" t="s">
        <v>263</v>
      </c>
      <c r="O3" s="279" t="s">
        <v>263</v>
      </c>
      <c r="P3" s="279" t="s">
        <v>263</v>
      </c>
      <c r="Q3" s="279" t="s">
        <v>263</v>
      </c>
      <c r="R3" s="279" t="s">
        <v>263</v>
      </c>
      <c r="S3" s="279" t="s">
        <v>263</v>
      </c>
      <c r="T3" s="279" t="s">
        <v>263</v>
      </c>
      <c r="U3" s="279" t="s">
        <v>263</v>
      </c>
      <c r="V3" s="279" t="s">
        <v>263</v>
      </c>
      <c r="W3" s="279" t="s">
        <v>263</v>
      </c>
      <c r="X3" s="279" t="s">
        <v>263</v>
      </c>
      <c r="Y3" s="279" t="s">
        <v>263</v>
      </c>
      <c r="Z3" s="279" t="s">
        <v>263</v>
      </c>
      <c r="AA3" s="279" t="s">
        <v>263</v>
      </c>
      <c r="AB3" s="279" t="s">
        <v>263</v>
      </c>
      <c r="AC3" s="279" t="s">
        <v>263</v>
      </c>
      <c r="AD3" s="279" t="s">
        <v>263</v>
      </c>
      <c r="AE3" s="279" t="s">
        <v>263</v>
      </c>
      <c r="AF3" s="279" t="s">
        <v>263</v>
      </c>
      <c r="AG3" s="279" t="s">
        <v>263</v>
      </c>
      <c r="AH3" s="279" t="s">
        <v>263</v>
      </c>
      <c r="AI3" s="279" t="s">
        <v>263</v>
      </c>
      <c r="AJ3" s="279" t="s">
        <v>263</v>
      </c>
      <c r="AK3" s="279" t="s">
        <v>263</v>
      </c>
      <c r="AL3" s="279" t="s">
        <v>263</v>
      </c>
      <c r="AM3" s="279" t="s">
        <v>263</v>
      </c>
      <c r="AN3" s="279" t="s">
        <v>263</v>
      </c>
      <c r="AO3" s="279" t="s">
        <v>263</v>
      </c>
      <c r="AP3" s="279" t="s">
        <v>263</v>
      </c>
      <c r="AQ3" s="279" t="s">
        <v>263</v>
      </c>
      <c r="AR3" s="279" t="s">
        <v>263</v>
      </c>
      <c r="AS3" s="279" t="s">
        <v>263</v>
      </c>
      <c r="AT3" s="279" t="s">
        <v>263</v>
      </c>
      <c r="AU3" s="279" t="s">
        <v>263</v>
      </c>
      <c r="AV3" s="279" t="s">
        <v>263</v>
      </c>
      <c r="AW3" s="279" t="s">
        <v>263</v>
      </c>
      <c r="AX3" s="279" t="s">
        <v>263</v>
      </c>
      <c r="AY3" s="279" t="s">
        <v>263</v>
      </c>
      <c r="AZ3" s="279" t="s">
        <v>263</v>
      </c>
      <c r="BA3" s="279" t="s">
        <v>263</v>
      </c>
      <c r="BB3" s="279" t="s">
        <v>263</v>
      </c>
      <c r="BC3" s="279" t="s">
        <v>263</v>
      </c>
      <c r="BD3" s="279" t="s">
        <v>263</v>
      </c>
      <c r="BE3" s="279" t="s">
        <v>263</v>
      </c>
      <c r="BF3" s="279" t="s">
        <v>263</v>
      </c>
      <c r="BG3" s="279" t="s">
        <v>263</v>
      </c>
      <c r="BH3" s="279" t="s">
        <v>263</v>
      </c>
      <c r="BI3" s="279" t="s">
        <v>263</v>
      </c>
      <c r="BJ3" s="279" t="s">
        <v>263</v>
      </c>
      <c r="BK3" s="279" t="s">
        <v>263</v>
      </c>
      <c r="BL3" s="279" t="s">
        <v>263</v>
      </c>
      <c r="BM3" s="279" t="s">
        <v>263</v>
      </c>
      <c r="BN3" s="279" t="s">
        <v>263</v>
      </c>
      <c r="BO3" s="279" t="s">
        <v>263</v>
      </c>
      <c r="BP3" s="279" t="s">
        <v>263</v>
      </c>
      <c r="BQ3" s="279" t="s">
        <v>263</v>
      </c>
      <c r="BR3" s="279" t="s">
        <v>263</v>
      </c>
      <c r="BS3" s="279" t="s">
        <v>263</v>
      </c>
      <c r="BT3" s="279" t="s">
        <v>263</v>
      </c>
      <c r="BU3" s="279" t="s">
        <v>263</v>
      </c>
      <c r="BV3" s="279" t="s">
        <v>263</v>
      </c>
      <c r="BW3" s="279" t="s">
        <v>263</v>
      </c>
      <c r="BX3" s="279" t="s">
        <v>263</v>
      </c>
      <c r="BY3" s="279" t="s">
        <v>263</v>
      </c>
      <c r="BZ3" s="279" t="s">
        <v>263</v>
      </c>
      <c r="CA3" s="279" t="s">
        <v>263</v>
      </c>
      <c r="CB3" s="279" t="s">
        <v>264</v>
      </c>
      <c r="CC3" s="279" t="s">
        <v>264</v>
      </c>
      <c r="CD3" s="279" t="s">
        <v>264</v>
      </c>
      <c r="CE3" s="279" t="s">
        <v>264</v>
      </c>
      <c r="CF3" s="279" t="s">
        <v>264</v>
      </c>
      <c r="CG3" s="280" t="s">
        <v>264</v>
      </c>
    </row>
    <row r="4" spans="1:85" ht="26.25" customHeight="1" x14ac:dyDescent="0.35">
      <c r="A4" s="85"/>
      <c r="B4" s="63" t="s">
        <v>943</v>
      </c>
      <c r="C4" s="530"/>
      <c r="D4" s="572">
        <f t="shared" ref="D4:BO4" si="0">SUM(D5,D8,D9)</f>
        <v>0</v>
      </c>
      <c r="E4" s="572">
        <f t="shared" si="0"/>
        <v>0</v>
      </c>
      <c r="F4" s="572">
        <f t="shared" si="0"/>
        <v>0</v>
      </c>
      <c r="G4" s="572">
        <f t="shared" si="0"/>
        <v>0</v>
      </c>
      <c r="H4" s="572">
        <f t="shared" si="0"/>
        <v>0</v>
      </c>
      <c r="I4" s="572">
        <f t="shared" si="0"/>
        <v>0</v>
      </c>
      <c r="J4" s="572">
        <f t="shared" si="0"/>
        <v>0</v>
      </c>
      <c r="K4" s="572">
        <f t="shared" si="0"/>
        <v>0</v>
      </c>
      <c r="L4" s="572">
        <f t="shared" si="0"/>
        <v>0</v>
      </c>
      <c r="M4" s="572">
        <f t="shared" si="0"/>
        <v>0</v>
      </c>
      <c r="N4" s="572">
        <f t="shared" si="0"/>
        <v>0</v>
      </c>
      <c r="O4" s="572">
        <f t="shared" si="0"/>
        <v>0</v>
      </c>
      <c r="P4" s="572">
        <f t="shared" si="0"/>
        <v>0</v>
      </c>
      <c r="Q4" s="572">
        <f t="shared" si="0"/>
        <v>0</v>
      </c>
      <c r="R4" s="572">
        <f t="shared" si="0"/>
        <v>0</v>
      </c>
      <c r="S4" s="572">
        <f t="shared" si="0"/>
        <v>0</v>
      </c>
      <c r="T4" s="572">
        <f t="shared" si="0"/>
        <v>0</v>
      </c>
      <c r="U4" s="572">
        <f t="shared" si="0"/>
        <v>0</v>
      </c>
      <c r="V4" s="572">
        <f t="shared" si="0"/>
        <v>0</v>
      </c>
      <c r="W4" s="572">
        <f t="shared" si="0"/>
        <v>0</v>
      </c>
      <c r="X4" s="572">
        <f t="shared" si="0"/>
        <v>0</v>
      </c>
      <c r="Y4" s="572">
        <f t="shared" si="0"/>
        <v>0</v>
      </c>
      <c r="Z4" s="572">
        <f t="shared" si="0"/>
        <v>0</v>
      </c>
      <c r="AA4" s="572">
        <f t="shared" si="0"/>
        <v>0</v>
      </c>
      <c r="AB4" s="572">
        <f t="shared" si="0"/>
        <v>0</v>
      </c>
      <c r="AC4" s="572">
        <f t="shared" si="0"/>
        <v>0</v>
      </c>
      <c r="AD4" s="572">
        <f t="shared" si="0"/>
        <v>0</v>
      </c>
      <c r="AE4" s="572">
        <f t="shared" si="0"/>
        <v>0</v>
      </c>
      <c r="AF4" s="572">
        <f t="shared" si="0"/>
        <v>0</v>
      </c>
      <c r="AG4" s="572">
        <f t="shared" si="0"/>
        <v>0</v>
      </c>
      <c r="AH4" s="572">
        <f t="shared" si="0"/>
        <v>561</v>
      </c>
      <c r="AI4" s="572">
        <f t="shared" si="0"/>
        <v>624</v>
      </c>
      <c r="AJ4" s="572">
        <f t="shared" si="0"/>
        <v>729</v>
      </c>
      <c r="AK4" s="572">
        <f t="shared" si="0"/>
        <v>924.13</v>
      </c>
      <c r="AL4" s="572">
        <f t="shared" si="0"/>
        <v>941</v>
      </c>
      <c r="AM4" s="572">
        <f t="shared" si="0"/>
        <v>985</v>
      </c>
      <c r="AN4" s="572">
        <f t="shared" si="0"/>
        <v>1189</v>
      </c>
      <c r="AO4" s="572">
        <f t="shared" si="0"/>
        <v>1371</v>
      </c>
      <c r="AP4" s="572">
        <f t="shared" si="0"/>
        <v>1458</v>
      </c>
      <c r="AQ4" s="572">
        <f t="shared" si="0"/>
        <v>1574</v>
      </c>
      <c r="AR4" s="572">
        <f t="shared" si="0"/>
        <v>1853.9770000000001</v>
      </c>
      <c r="AS4" s="572">
        <f t="shared" si="0"/>
        <v>2050.058</v>
      </c>
      <c r="AT4" s="572">
        <f t="shared" si="0"/>
        <v>2305.1849999999999</v>
      </c>
      <c r="AU4" s="572">
        <f t="shared" si="0"/>
        <v>2758</v>
      </c>
      <c r="AV4" s="572">
        <f t="shared" si="0"/>
        <v>3728</v>
      </c>
      <c r="AW4" s="572">
        <f t="shared" si="0"/>
        <v>3939</v>
      </c>
      <c r="AX4" s="572">
        <f t="shared" si="0"/>
        <v>3969</v>
      </c>
      <c r="AY4" s="572">
        <f t="shared" si="0"/>
        <v>3888</v>
      </c>
      <c r="AZ4" s="572">
        <f t="shared" si="0"/>
        <v>3815</v>
      </c>
      <c r="BA4" s="572">
        <f t="shared" si="0"/>
        <v>3773</v>
      </c>
      <c r="BB4" s="572">
        <f t="shared" si="0"/>
        <v>3619</v>
      </c>
      <c r="BC4" s="572">
        <f t="shared" si="0"/>
        <v>3781</v>
      </c>
      <c r="BD4" s="572">
        <f t="shared" si="0"/>
        <v>4095</v>
      </c>
      <c r="BE4" s="572">
        <f t="shared" si="0"/>
        <v>4486</v>
      </c>
      <c r="BF4" s="572">
        <f t="shared" si="0"/>
        <v>4484</v>
      </c>
      <c r="BG4" s="572">
        <f t="shared" si="0"/>
        <v>4851.1851234350615</v>
      </c>
      <c r="BH4" s="572">
        <f t="shared" si="0"/>
        <v>6099.3140000000003</v>
      </c>
      <c r="BI4" s="572">
        <f t="shared" si="0"/>
        <v>6508.5602195999991</v>
      </c>
      <c r="BJ4" s="572">
        <f t="shared" si="0"/>
        <v>6954.7246595999977</v>
      </c>
      <c r="BK4" s="572">
        <f t="shared" si="0"/>
        <v>7455.2028207140329</v>
      </c>
      <c r="BL4" s="572">
        <f t="shared" si="0"/>
        <v>7793.5174822999979</v>
      </c>
      <c r="BM4" s="572">
        <f t="shared" si="0"/>
        <v>8225.126148360001</v>
      </c>
      <c r="BN4" s="572">
        <f t="shared" si="0"/>
        <v>8242.1568431600008</v>
      </c>
      <c r="BO4" s="572">
        <f t="shared" si="0"/>
        <v>8052.1531093099993</v>
      </c>
      <c r="BP4" s="572">
        <f t="shared" ref="BP4:CE4" si="1">SUM(BP5,BP8,BP9)</f>
        <v>7510.8751163199995</v>
      </c>
      <c r="BQ4" s="572">
        <f t="shared" si="1"/>
        <v>7041.5234761999718</v>
      </c>
      <c r="BR4" s="572">
        <f t="shared" si="1"/>
        <v>6576.0799377400017</v>
      </c>
      <c r="BS4" s="572">
        <f t="shared" si="1"/>
        <v>6078.7060508699969</v>
      </c>
      <c r="BT4" s="572">
        <f t="shared" si="1"/>
        <v>5665.5855551100012</v>
      </c>
      <c r="BU4" s="572">
        <f t="shared" si="1"/>
        <v>5367.648018240001</v>
      </c>
      <c r="BV4" s="572">
        <f t="shared" si="1"/>
        <v>5139.8772267200002</v>
      </c>
      <c r="BW4" s="572">
        <f t="shared" si="1"/>
        <v>5060.8868007399997</v>
      </c>
      <c r="BX4" s="572">
        <f t="shared" si="1"/>
        <v>5070.9368242</v>
      </c>
      <c r="BY4" s="572">
        <f t="shared" si="1"/>
        <v>4834.3991158399986</v>
      </c>
      <c r="BZ4" s="572">
        <f t="shared" si="1"/>
        <v>4935.3102140100009</v>
      </c>
      <c r="CA4" s="572">
        <f t="shared" si="1"/>
        <v>5467.1379150099983</v>
      </c>
      <c r="CB4" s="572">
        <f t="shared" si="1"/>
        <v>5888.3507128609017</v>
      </c>
      <c r="CC4" s="572">
        <f t="shared" si="1"/>
        <v>5945.6625462601423</v>
      </c>
      <c r="CD4" s="572">
        <f t="shared" si="1"/>
        <v>5901.8953894573069</v>
      </c>
      <c r="CE4" s="572">
        <f t="shared" si="1"/>
        <v>5730.4806135637409</v>
      </c>
      <c r="CF4" s="572">
        <f>SUM(CF5,CF8,CF9)</f>
        <v>5684.2890951725758</v>
      </c>
      <c r="CG4" s="573">
        <f>SUM(CG5,CG8,CG9)</f>
        <v>5684.8232986097682</v>
      </c>
    </row>
    <row r="5" spans="1:85" s="359" customFormat="1" ht="24" customHeight="1" x14ac:dyDescent="0.35">
      <c r="A5" s="457"/>
      <c r="B5" s="56" t="s">
        <v>944</v>
      </c>
      <c r="C5" s="101"/>
      <c r="D5" s="574">
        <f t="shared" ref="D5:BF5" si="2">SUM(D6:D7)</f>
        <v>0</v>
      </c>
      <c r="E5" s="574">
        <f t="shared" si="2"/>
        <v>0</v>
      </c>
      <c r="F5" s="574">
        <f t="shared" si="2"/>
        <v>0</v>
      </c>
      <c r="G5" s="574">
        <f t="shared" si="2"/>
        <v>0</v>
      </c>
      <c r="H5" s="574">
        <f t="shared" si="2"/>
        <v>0</v>
      </c>
      <c r="I5" s="574">
        <f t="shared" si="2"/>
        <v>0</v>
      </c>
      <c r="J5" s="574">
        <f t="shared" si="2"/>
        <v>0</v>
      </c>
      <c r="K5" s="574">
        <f t="shared" si="2"/>
        <v>0</v>
      </c>
      <c r="L5" s="574">
        <f t="shared" si="2"/>
        <v>0</v>
      </c>
      <c r="M5" s="574">
        <f t="shared" si="2"/>
        <v>0</v>
      </c>
      <c r="N5" s="574">
        <f t="shared" si="2"/>
        <v>0</v>
      </c>
      <c r="O5" s="574">
        <f t="shared" si="2"/>
        <v>0</v>
      </c>
      <c r="P5" s="574">
        <f t="shared" si="2"/>
        <v>0</v>
      </c>
      <c r="Q5" s="574">
        <f t="shared" si="2"/>
        <v>0</v>
      </c>
      <c r="R5" s="574">
        <f t="shared" si="2"/>
        <v>0</v>
      </c>
      <c r="S5" s="574">
        <f t="shared" si="2"/>
        <v>0</v>
      </c>
      <c r="T5" s="574">
        <f t="shared" si="2"/>
        <v>0</v>
      </c>
      <c r="U5" s="574">
        <f t="shared" si="2"/>
        <v>0</v>
      </c>
      <c r="V5" s="574">
        <f t="shared" si="2"/>
        <v>0</v>
      </c>
      <c r="W5" s="574">
        <f t="shared" si="2"/>
        <v>0</v>
      </c>
      <c r="X5" s="574">
        <f t="shared" si="2"/>
        <v>0</v>
      </c>
      <c r="Y5" s="574">
        <f t="shared" si="2"/>
        <v>0</v>
      </c>
      <c r="Z5" s="574">
        <f t="shared" si="2"/>
        <v>0</v>
      </c>
      <c r="AA5" s="574">
        <f t="shared" si="2"/>
        <v>0</v>
      </c>
      <c r="AB5" s="574">
        <f t="shared" si="2"/>
        <v>0</v>
      </c>
      <c r="AC5" s="574">
        <f t="shared" si="2"/>
        <v>0</v>
      </c>
      <c r="AD5" s="574">
        <f t="shared" si="2"/>
        <v>0</v>
      </c>
      <c r="AE5" s="574">
        <f t="shared" si="2"/>
        <v>0</v>
      </c>
      <c r="AF5" s="574">
        <f t="shared" si="2"/>
        <v>0</v>
      </c>
      <c r="AG5" s="574">
        <f t="shared" si="2"/>
        <v>0</v>
      </c>
      <c r="AH5" s="574">
        <f t="shared" si="2"/>
        <v>0</v>
      </c>
      <c r="AI5" s="574">
        <f t="shared" si="2"/>
        <v>0</v>
      </c>
      <c r="AJ5" s="574">
        <f t="shared" si="2"/>
        <v>0</v>
      </c>
      <c r="AK5" s="574">
        <f t="shared" si="2"/>
        <v>0</v>
      </c>
      <c r="AL5" s="574">
        <f t="shared" si="2"/>
        <v>0</v>
      </c>
      <c r="AM5" s="574">
        <f t="shared" si="2"/>
        <v>0</v>
      </c>
      <c r="AN5" s="574">
        <f t="shared" si="2"/>
        <v>0</v>
      </c>
      <c r="AO5" s="574">
        <f t="shared" si="2"/>
        <v>0</v>
      </c>
      <c r="AP5" s="574">
        <f t="shared" si="2"/>
        <v>0</v>
      </c>
      <c r="AQ5" s="574">
        <f t="shared" si="2"/>
        <v>0</v>
      </c>
      <c r="AR5" s="574">
        <f t="shared" si="2"/>
        <v>0</v>
      </c>
      <c r="AS5" s="574">
        <f t="shared" si="2"/>
        <v>0</v>
      </c>
      <c r="AT5" s="574">
        <f t="shared" si="2"/>
        <v>0</v>
      </c>
      <c r="AU5" s="574">
        <f t="shared" si="2"/>
        <v>0</v>
      </c>
      <c r="AV5" s="574">
        <f t="shared" si="2"/>
        <v>0</v>
      </c>
      <c r="AW5" s="574">
        <f t="shared" si="2"/>
        <v>0</v>
      </c>
      <c r="AX5" s="574">
        <f t="shared" si="2"/>
        <v>0</v>
      </c>
      <c r="AY5" s="574">
        <f t="shared" si="2"/>
        <v>0</v>
      </c>
      <c r="AZ5" s="574">
        <f t="shared" si="2"/>
        <v>0</v>
      </c>
      <c r="BA5" s="574">
        <f t="shared" si="2"/>
        <v>0</v>
      </c>
      <c r="BB5" s="574">
        <f t="shared" si="2"/>
        <v>0</v>
      </c>
      <c r="BC5" s="574">
        <f t="shared" si="2"/>
        <v>0</v>
      </c>
      <c r="BD5" s="574">
        <f t="shared" si="2"/>
        <v>0</v>
      </c>
      <c r="BE5" s="574">
        <f t="shared" si="2"/>
        <v>0</v>
      </c>
      <c r="BF5" s="574">
        <f t="shared" si="2"/>
        <v>0</v>
      </c>
      <c r="BG5" s="574">
        <f>SUM(BG6:BG7)</f>
        <v>2336.1031234350612</v>
      </c>
      <c r="BH5" s="574">
        <f t="shared" ref="BH5:CG5" si="3">SUM(BH6:BH7)</f>
        <v>5970.616</v>
      </c>
      <c r="BI5" s="574">
        <f t="shared" si="3"/>
        <v>6426.2752195999992</v>
      </c>
      <c r="BJ5" s="574">
        <f t="shared" si="3"/>
        <v>6868.5436595999981</v>
      </c>
      <c r="BK5" s="574">
        <f t="shared" si="3"/>
        <v>7367.1248207140325</v>
      </c>
      <c r="BL5" s="574">
        <f t="shared" si="3"/>
        <v>7703.3184822999983</v>
      </c>
      <c r="BM5" s="574">
        <f t="shared" si="3"/>
        <v>8128.8851483600001</v>
      </c>
      <c r="BN5" s="574">
        <f t="shared" si="3"/>
        <v>8242.1568431600008</v>
      </c>
      <c r="BO5" s="574">
        <f t="shared" si="3"/>
        <v>8052.1531093099993</v>
      </c>
      <c r="BP5" s="574">
        <f t="shared" si="3"/>
        <v>7510.8751163199995</v>
      </c>
      <c r="BQ5" s="574">
        <f t="shared" si="3"/>
        <v>7041.5234761999718</v>
      </c>
      <c r="BR5" s="574">
        <f t="shared" si="3"/>
        <v>6576.0799377400017</v>
      </c>
      <c r="BS5" s="574">
        <f t="shared" si="3"/>
        <v>6078.7060508699969</v>
      </c>
      <c r="BT5" s="574">
        <f t="shared" si="3"/>
        <v>5665.5855551100012</v>
      </c>
      <c r="BU5" s="574">
        <f t="shared" si="3"/>
        <v>5367.648018240001</v>
      </c>
      <c r="BV5" s="574">
        <f t="shared" si="3"/>
        <v>5139.8772267200002</v>
      </c>
      <c r="BW5" s="574">
        <f t="shared" si="3"/>
        <v>5060.8868007399997</v>
      </c>
      <c r="BX5" s="574">
        <f t="shared" si="3"/>
        <v>5070.9368242</v>
      </c>
      <c r="BY5" s="574">
        <f t="shared" si="3"/>
        <v>4834.3991158399986</v>
      </c>
      <c r="BZ5" s="574">
        <f t="shared" si="3"/>
        <v>4935.3102140100009</v>
      </c>
      <c r="CA5" s="574">
        <f t="shared" si="3"/>
        <v>5467.1379150099983</v>
      </c>
      <c r="CB5" s="574">
        <f t="shared" si="3"/>
        <v>5888.3507128609017</v>
      </c>
      <c r="CC5" s="574">
        <f t="shared" si="3"/>
        <v>5945.6625462601423</v>
      </c>
      <c r="CD5" s="574">
        <f t="shared" si="3"/>
        <v>5901.8953894573069</v>
      </c>
      <c r="CE5" s="574">
        <f t="shared" si="3"/>
        <v>5730.4806135637409</v>
      </c>
      <c r="CF5" s="574">
        <f t="shared" si="3"/>
        <v>5684.2890951725758</v>
      </c>
      <c r="CG5" s="575">
        <f t="shared" si="3"/>
        <v>5684.8232986097682</v>
      </c>
    </row>
    <row r="6" spans="1:85" x14ac:dyDescent="0.35">
      <c r="B6" s="200" t="s">
        <v>945</v>
      </c>
      <c r="C6" s="56"/>
      <c r="D6" s="576">
        <v>0</v>
      </c>
      <c r="E6" s="576">
        <v>0</v>
      </c>
      <c r="F6" s="576">
        <v>0</v>
      </c>
      <c r="G6" s="576">
        <v>0</v>
      </c>
      <c r="H6" s="576">
        <v>0</v>
      </c>
      <c r="I6" s="576">
        <v>0</v>
      </c>
      <c r="J6" s="576">
        <v>0</v>
      </c>
      <c r="K6" s="576">
        <v>0</v>
      </c>
      <c r="L6" s="576">
        <v>0</v>
      </c>
      <c r="M6" s="576">
        <v>0</v>
      </c>
      <c r="N6" s="576">
        <v>0</v>
      </c>
      <c r="O6" s="576">
        <v>0</v>
      </c>
      <c r="P6" s="576">
        <v>0</v>
      </c>
      <c r="Q6" s="576">
        <v>0</v>
      </c>
      <c r="R6" s="576">
        <v>0</v>
      </c>
      <c r="S6" s="576">
        <v>0</v>
      </c>
      <c r="T6" s="576">
        <v>0</v>
      </c>
      <c r="U6" s="576">
        <v>0</v>
      </c>
      <c r="V6" s="576">
        <v>0</v>
      </c>
      <c r="W6" s="576">
        <v>0</v>
      </c>
      <c r="X6" s="576">
        <v>0</v>
      </c>
      <c r="Y6" s="576">
        <v>0</v>
      </c>
      <c r="Z6" s="576">
        <v>0</v>
      </c>
      <c r="AA6" s="576">
        <v>0</v>
      </c>
      <c r="AB6" s="576">
        <v>0</v>
      </c>
      <c r="AC6" s="576">
        <v>0</v>
      </c>
      <c r="AD6" s="576">
        <v>0</v>
      </c>
      <c r="AE6" s="576">
        <v>0</v>
      </c>
      <c r="AF6" s="576">
        <v>0</v>
      </c>
      <c r="AG6" s="576">
        <v>0</v>
      </c>
      <c r="AH6" s="576">
        <v>0</v>
      </c>
      <c r="AI6" s="576">
        <v>0</v>
      </c>
      <c r="AJ6" s="576">
        <v>0</v>
      </c>
      <c r="AK6" s="576">
        <v>0</v>
      </c>
      <c r="AL6" s="576">
        <v>0</v>
      </c>
      <c r="AM6" s="576">
        <v>0</v>
      </c>
      <c r="AN6" s="576">
        <v>0</v>
      </c>
      <c r="AO6" s="576">
        <v>0</v>
      </c>
      <c r="AP6" s="576">
        <v>0</v>
      </c>
      <c r="AQ6" s="576">
        <v>0</v>
      </c>
      <c r="AR6" s="576">
        <v>0</v>
      </c>
      <c r="AS6" s="576">
        <v>0</v>
      </c>
      <c r="AT6" s="576">
        <v>0</v>
      </c>
      <c r="AU6" s="576">
        <v>0</v>
      </c>
      <c r="AV6" s="576">
        <v>0</v>
      </c>
      <c r="AW6" s="576">
        <v>0</v>
      </c>
      <c r="AX6" s="576">
        <v>0</v>
      </c>
      <c r="AY6" s="576">
        <v>0</v>
      </c>
      <c r="AZ6" s="576">
        <v>0</v>
      </c>
      <c r="BA6" s="576">
        <v>0</v>
      </c>
      <c r="BB6" s="576">
        <v>0</v>
      </c>
      <c r="BC6" s="576">
        <v>0</v>
      </c>
      <c r="BD6" s="576">
        <v>0</v>
      </c>
      <c r="BE6" s="576">
        <v>0</v>
      </c>
      <c r="BF6" s="576">
        <v>0</v>
      </c>
      <c r="BG6" s="576">
        <v>2014.2471386050611</v>
      </c>
      <c r="BH6" s="576">
        <v>5015.7</v>
      </c>
      <c r="BI6" s="576">
        <v>5423.7671116726178</v>
      </c>
      <c r="BJ6" s="576">
        <v>5757.8360123012462</v>
      </c>
      <c r="BK6" s="576">
        <v>6177.3624194595423</v>
      </c>
      <c r="BL6" s="576">
        <v>6490.1720590102777</v>
      </c>
      <c r="BM6" s="576">
        <v>6915.0678474402721</v>
      </c>
      <c r="BN6" s="576">
        <v>6948.1568948414524</v>
      </c>
      <c r="BO6" s="576">
        <v>6809.6169528651753</v>
      </c>
      <c r="BP6" s="576">
        <v>6513.1149729962708</v>
      </c>
      <c r="BQ6" s="576">
        <v>6130.2807911553373</v>
      </c>
      <c r="BR6" s="576">
        <v>5797.0775256391153</v>
      </c>
      <c r="BS6" s="576">
        <v>5456.4054314190616</v>
      </c>
      <c r="BT6" s="576">
        <v>5243.7866305220668</v>
      </c>
      <c r="BU6" s="576">
        <v>4972.5094967900277</v>
      </c>
      <c r="BV6" s="576">
        <v>4731.5968871425393</v>
      </c>
      <c r="BW6" s="576">
        <v>4668.3984997758625</v>
      </c>
      <c r="BX6" s="576">
        <v>4700.4667376707275</v>
      </c>
      <c r="BY6" s="576">
        <v>4492.3796697970911</v>
      </c>
      <c r="BZ6" s="576">
        <v>4594.3159914222761</v>
      </c>
      <c r="CA6" s="576">
        <v>5097.8512280114392</v>
      </c>
      <c r="CB6" s="576">
        <v>5523.4931380705075</v>
      </c>
      <c r="CC6" s="576">
        <v>5602.3484834987785</v>
      </c>
      <c r="CD6" s="576">
        <v>5573.9392925014427</v>
      </c>
      <c r="CE6" s="576">
        <v>5425.8110663116868</v>
      </c>
      <c r="CF6" s="576">
        <v>5391.6139424102057</v>
      </c>
      <c r="CG6" s="577">
        <v>5399.598967582373</v>
      </c>
    </row>
    <row r="7" spans="1:85" x14ac:dyDescent="0.35">
      <c r="A7" s="353"/>
      <c r="B7" s="200" t="s">
        <v>946</v>
      </c>
      <c r="C7" s="56"/>
      <c r="D7" s="576">
        <v>0</v>
      </c>
      <c r="E7" s="576">
        <v>0</v>
      </c>
      <c r="F7" s="576">
        <v>0</v>
      </c>
      <c r="G7" s="576">
        <v>0</v>
      </c>
      <c r="H7" s="576">
        <v>0</v>
      </c>
      <c r="I7" s="576">
        <v>0</v>
      </c>
      <c r="J7" s="576">
        <v>0</v>
      </c>
      <c r="K7" s="576">
        <v>0</v>
      </c>
      <c r="L7" s="576">
        <v>0</v>
      </c>
      <c r="M7" s="576">
        <v>0</v>
      </c>
      <c r="N7" s="576">
        <v>0</v>
      </c>
      <c r="O7" s="576">
        <v>0</v>
      </c>
      <c r="P7" s="576">
        <v>0</v>
      </c>
      <c r="Q7" s="576">
        <v>0</v>
      </c>
      <c r="R7" s="576">
        <v>0</v>
      </c>
      <c r="S7" s="576">
        <v>0</v>
      </c>
      <c r="T7" s="576">
        <v>0</v>
      </c>
      <c r="U7" s="576">
        <v>0</v>
      </c>
      <c r="V7" s="576">
        <v>0</v>
      </c>
      <c r="W7" s="576">
        <v>0</v>
      </c>
      <c r="X7" s="576">
        <v>0</v>
      </c>
      <c r="Y7" s="576">
        <v>0</v>
      </c>
      <c r="Z7" s="576">
        <v>0</v>
      </c>
      <c r="AA7" s="576">
        <v>0</v>
      </c>
      <c r="AB7" s="576">
        <v>0</v>
      </c>
      <c r="AC7" s="576">
        <v>0</v>
      </c>
      <c r="AD7" s="576">
        <v>0</v>
      </c>
      <c r="AE7" s="576">
        <v>0</v>
      </c>
      <c r="AF7" s="576">
        <v>0</v>
      </c>
      <c r="AG7" s="576">
        <v>0</v>
      </c>
      <c r="AH7" s="576">
        <v>0</v>
      </c>
      <c r="AI7" s="576">
        <v>0</v>
      </c>
      <c r="AJ7" s="576">
        <v>0</v>
      </c>
      <c r="AK7" s="576">
        <v>0</v>
      </c>
      <c r="AL7" s="576">
        <v>0</v>
      </c>
      <c r="AM7" s="576">
        <v>0</v>
      </c>
      <c r="AN7" s="576">
        <v>0</v>
      </c>
      <c r="AO7" s="576">
        <v>0</v>
      </c>
      <c r="AP7" s="576">
        <v>0</v>
      </c>
      <c r="AQ7" s="576">
        <v>0</v>
      </c>
      <c r="AR7" s="576">
        <v>0</v>
      </c>
      <c r="AS7" s="576">
        <v>0</v>
      </c>
      <c r="AT7" s="576">
        <v>0</v>
      </c>
      <c r="AU7" s="576">
        <v>0</v>
      </c>
      <c r="AV7" s="576">
        <v>0</v>
      </c>
      <c r="AW7" s="576">
        <v>0</v>
      </c>
      <c r="AX7" s="576">
        <v>0</v>
      </c>
      <c r="AY7" s="576">
        <v>0</v>
      </c>
      <c r="AZ7" s="576">
        <v>0</v>
      </c>
      <c r="BA7" s="576">
        <v>0</v>
      </c>
      <c r="BB7" s="576">
        <v>0</v>
      </c>
      <c r="BC7" s="576">
        <v>0</v>
      </c>
      <c r="BD7" s="576">
        <v>0</v>
      </c>
      <c r="BE7" s="576">
        <v>0</v>
      </c>
      <c r="BF7" s="576">
        <v>0</v>
      </c>
      <c r="BG7" s="576">
        <v>321.85598482999995</v>
      </c>
      <c r="BH7" s="576">
        <v>954.91600000000017</v>
      </c>
      <c r="BI7" s="576">
        <v>1002.5081079273812</v>
      </c>
      <c r="BJ7" s="576">
        <v>1110.7076472987521</v>
      </c>
      <c r="BK7" s="576">
        <v>1189.7624012544898</v>
      </c>
      <c r="BL7" s="576">
        <v>1213.1464232897204</v>
      </c>
      <c r="BM7" s="576">
        <v>1213.8173009197278</v>
      </c>
      <c r="BN7" s="576">
        <v>1293.9999483185484</v>
      </c>
      <c r="BO7" s="576">
        <v>1242.536156444824</v>
      </c>
      <c r="BP7" s="576">
        <v>997.76014332372893</v>
      </c>
      <c r="BQ7" s="576">
        <v>911.24268504463487</v>
      </c>
      <c r="BR7" s="576">
        <v>779.00241210088666</v>
      </c>
      <c r="BS7" s="576">
        <v>622.30061945093507</v>
      </c>
      <c r="BT7" s="576">
        <v>421.79892458793393</v>
      </c>
      <c r="BU7" s="576">
        <v>395.13852144997321</v>
      </c>
      <c r="BV7" s="576">
        <v>408.28033957746038</v>
      </c>
      <c r="BW7" s="576">
        <v>392.48830096413724</v>
      </c>
      <c r="BX7" s="576">
        <v>370.47008652927246</v>
      </c>
      <c r="BY7" s="576">
        <v>342.01944604290742</v>
      </c>
      <c r="BZ7" s="576">
        <v>340.99422258772444</v>
      </c>
      <c r="CA7" s="576">
        <v>369.28668699855882</v>
      </c>
      <c r="CB7" s="576">
        <v>364.85757479039376</v>
      </c>
      <c r="CC7" s="576">
        <v>343.31406276136403</v>
      </c>
      <c r="CD7" s="576">
        <v>327.95609695586404</v>
      </c>
      <c r="CE7" s="576">
        <v>304.66954725205386</v>
      </c>
      <c r="CF7" s="576">
        <v>292.67515276236975</v>
      </c>
      <c r="CG7" s="577">
        <v>285.22433102739501</v>
      </c>
    </row>
    <row r="8" spans="1:85" ht="31" x14ac:dyDescent="0.35">
      <c r="B8" s="560" t="s">
        <v>947</v>
      </c>
      <c r="C8" s="56"/>
      <c r="D8" s="574">
        <v>0</v>
      </c>
      <c r="E8" s="574">
        <v>0</v>
      </c>
      <c r="F8" s="574">
        <v>0</v>
      </c>
      <c r="G8" s="574">
        <v>0</v>
      </c>
      <c r="H8" s="574">
        <v>0</v>
      </c>
      <c r="I8" s="574">
        <v>0</v>
      </c>
      <c r="J8" s="574">
        <v>0</v>
      </c>
      <c r="K8" s="574">
        <v>0</v>
      </c>
      <c r="L8" s="574">
        <v>0</v>
      </c>
      <c r="M8" s="574">
        <v>0</v>
      </c>
      <c r="N8" s="574">
        <v>0</v>
      </c>
      <c r="O8" s="574">
        <v>0</v>
      </c>
      <c r="P8" s="574">
        <v>0</v>
      </c>
      <c r="Q8" s="574">
        <v>0</v>
      </c>
      <c r="R8" s="574">
        <v>0</v>
      </c>
      <c r="S8" s="574">
        <v>0</v>
      </c>
      <c r="T8" s="574">
        <v>0</v>
      </c>
      <c r="U8" s="574">
        <v>0</v>
      </c>
      <c r="V8" s="574">
        <v>0</v>
      </c>
      <c r="W8" s="574">
        <v>0</v>
      </c>
      <c r="X8" s="574">
        <v>0</v>
      </c>
      <c r="Y8" s="574">
        <v>0</v>
      </c>
      <c r="Z8" s="574">
        <v>0</v>
      </c>
      <c r="AA8" s="574">
        <v>0</v>
      </c>
      <c r="AB8" s="574">
        <v>0</v>
      </c>
      <c r="AC8" s="574">
        <v>0</v>
      </c>
      <c r="AD8" s="574">
        <v>0</v>
      </c>
      <c r="AE8" s="574">
        <v>0</v>
      </c>
      <c r="AF8" s="574">
        <v>0</v>
      </c>
      <c r="AG8" s="574">
        <v>0</v>
      </c>
      <c r="AH8" s="574">
        <v>0</v>
      </c>
      <c r="AI8" s="574">
        <v>0</v>
      </c>
      <c r="AJ8" s="574">
        <v>0</v>
      </c>
      <c r="AK8" s="574">
        <v>0</v>
      </c>
      <c r="AL8" s="574">
        <v>0</v>
      </c>
      <c r="AM8" s="574">
        <v>0</v>
      </c>
      <c r="AN8" s="574">
        <v>0</v>
      </c>
      <c r="AO8" s="574">
        <v>0</v>
      </c>
      <c r="AP8" s="574">
        <v>0</v>
      </c>
      <c r="AQ8" s="574">
        <v>0</v>
      </c>
      <c r="AR8" s="574">
        <v>1853.9770000000001</v>
      </c>
      <c r="AS8" s="574">
        <v>2050.058</v>
      </c>
      <c r="AT8" s="574">
        <v>2305.1849999999999</v>
      </c>
      <c r="AU8" s="574">
        <v>2758</v>
      </c>
      <c r="AV8" s="574">
        <v>3728</v>
      </c>
      <c r="AW8" s="574">
        <v>3939</v>
      </c>
      <c r="AX8" s="574">
        <v>3969</v>
      </c>
      <c r="AY8" s="574">
        <v>3888</v>
      </c>
      <c r="AZ8" s="574">
        <v>3815</v>
      </c>
      <c r="BA8" s="574">
        <v>3773</v>
      </c>
      <c r="BB8" s="574">
        <v>3619</v>
      </c>
      <c r="BC8" s="574">
        <v>3781</v>
      </c>
      <c r="BD8" s="574">
        <v>4095</v>
      </c>
      <c r="BE8" s="574">
        <v>4486</v>
      </c>
      <c r="BF8" s="574">
        <v>4484</v>
      </c>
      <c r="BG8" s="574">
        <v>2515.0819999999999</v>
      </c>
      <c r="BH8" s="574">
        <v>128.69800000000001</v>
      </c>
      <c r="BI8" s="574">
        <v>82.284999999999997</v>
      </c>
      <c r="BJ8" s="574">
        <v>86.180999999999997</v>
      </c>
      <c r="BK8" s="574">
        <v>88.078000000000003</v>
      </c>
      <c r="BL8" s="574">
        <v>90.198999999999998</v>
      </c>
      <c r="BM8" s="574">
        <v>96.241</v>
      </c>
      <c r="BN8" s="574">
        <v>0</v>
      </c>
      <c r="BO8" s="574">
        <v>0</v>
      </c>
      <c r="BP8" s="574">
        <v>0</v>
      </c>
      <c r="BQ8" s="574">
        <v>0</v>
      </c>
      <c r="BR8" s="574">
        <v>0</v>
      </c>
      <c r="BS8" s="574">
        <v>0</v>
      </c>
      <c r="BT8" s="574">
        <v>0</v>
      </c>
      <c r="BU8" s="574">
        <v>0</v>
      </c>
      <c r="BV8" s="574">
        <v>0</v>
      </c>
      <c r="BW8" s="574">
        <v>0</v>
      </c>
      <c r="BX8" s="574">
        <v>0</v>
      </c>
      <c r="BY8" s="574">
        <v>0</v>
      </c>
      <c r="BZ8" s="574">
        <v>0</v>
      </c>
      <c r="CA8" s="574">
        <v>0</v>
      </c>
      <c r="CB8" s="574">
        <v>0</v>
      </c>
      <c r="CC8" s="574">
        <v>0</v>
      </c>
      <c r="CD8" s="574">
        <v>0</v>
      </c>
      <c r="CE8" s="574">
        <v>0</v>
      </c>
      <c r="CF8" s="574">
        <v>0</v>
      </c>
      <c r="CG8" s="575">
        <v>0</v>
      </c>
    </row>
    <row r="9" spans="1:85" s="578" customFormat="1" ht="35.25" customHeight="1" thickBot="1" x14ac:dyDescent="0.3">
      <c r="B9" s="417" t="s">
        <v>948</v>
      </c>
      <c r="C9" s="579"/>
      <c r="D9" s="580">
        <v>0</v>
      </c>
      <c r="E9" s="580">
        <v>0</v>
      </c>
      <c r="F9" s="580">
        <v>0</v>
      </c>
      <c r="G9" s="580">
        <v>0</v>
      </c>
      <c r="H9" s="580">
        <v>0</v>
      </c>
      <c r="I9" s="580">
        <v>0</v>
      </c>
      <c r="J9" s="580">
        <v>0</v>
      </c>
      <c r="K9" s="580">
        <v>0</v>
      </c>
      <c r="L9" s="580">
        <v>0</v>
      </c>
      <c r="M9" s="580">
        <v>0</v>
      </c>
      <c r="N9" s="580">
        <v>0</v>
      </c>
      <c r="O9" s="580">
        <v>0</v>
      </c>
      <c r="P9" s="580">
        <v>0</v>
      </c>
      <c r="Q9" s="580">
        <v>0</v>
      </c>
      <c r="R9" s="580">
        <v>0</v>
      </c>
      <c r="S9" s="580">
        <v>0</v>
      </c>
      <c r="T9" s="580">
        <v>0</v>
      </c>
      <c r="U9" s="580">
        <v>0</v>
      </c>
      <c r="V9" s="580">
        <v>0</v>
      </c>
      <c r="W9" s="580">
        <v>0</v>
      </c>
      <c r="X9" s="580">
        <v>0</v>
      </c>
      <c r="Y9" s="580">
        <v>0</v>
      </c>
      <c r="Z9" s="580">
        <v>0</v>
      </c>
      <c r="AA9" s="580">
        <v>0</v>
      </c>
      <c r="AB9" s="580">
        <v>0</v>
      </c>
      <c r="AC9" s="580">
        <v>0</v>
      </c>
      <c r="AD9" s="580">
        <v>0</v>
      </c>
      <c r="AE9" s="580">
        <v>0</v>
      </c>
      <c r="AF9" s="580">
        <v>0</v>
      </c>
      <c r="AG9" s="580">
        <v>0</v>
      </c>
      <c r="AH9" s="580">
        <v>561</v>
      </c>
      <c r="AI9" s="580">
        <v>624</v>
      </c>
      <c r="AJ9" s="580">
        <v>729</v>
      </c>
      <c r="AK9" s="580">
        <v>924.13</v>
      </c>
      <c r="AL9" s="580">
        <v>941</v>
      </c>
      <c r="AM9" s="580">
        <v>985</v>
      </c>
      <c r="AN9" s="580">
        <v>1189</v>
      </c>
      <c r="AO9" s="580">
        <v>1371</v>
      </c>
      <c r="AP9" s="580">
        <v>1458</v>
      </c>
      <c r="AQ9" s="580">
        <v>1574</v>
      </c>
      <c r="AR9" s="580">
        <v>0</v>
      </c>
      <c r="AS9" s="580">
        <v>0</v>
      </c>
      <c r="AT9" s="580">
        <v>0</v>
      </c>
      <c r="AU9" s="580">
        <v>0</v>
      </c>
      <c r="AV9" s="580">
        <v>0</v>
      </c>
      <c r="AW9" s="580">
        <v>0</v>
      </c>
      <c r="AX9" s="580">
        <v>0</v>
      </c>
      <c r="AY9" s="580">
        <v>0</v>
      </c>
      <c r="AZ9" s="580">
        <v>0</v>
      </c>
      <c r="BA9" s="580">
        <v>0</v>
      </c>
      <c r="BB9" s="580">
        <v>0</v>
      </c>
      <c r="BC9" s="580">
        <v>0</v>
      </c>
      <c r="BD9" s="580">
        <v>0</v>
      </c>
      <c r="BE9" s="580">
        <v>0</v>
      </c>
      <c r="BF9" s="580">
        <v>0</v>
      </c>
      <c r="BG9" s="580">
        <v>0</v>
      </c>
      <c r="BH9" s="580">
        <v>0</v>
      </c>
      <c r="BI9" s="580">
        <v>0</v>
      </c>
      <c r="BJ9" s="580">
        <v>0</v>
      </c>
      <c r="BK9" s="580">
        <v>0</v>
      </c>
      <c r="BL9" s="580">
        <v>0</v>
      </c>
      <c r="BM9" s="580">
        <v>0</v>
      </c>
      <c r="BN9" s="580">
        <v>0</v>
      </c>
      <c r="BO9" s="580">
        <v>0</v>
      </c>
      <c r="BP9" s="580">
        <v>0</v>
      </c>
      <c r="BQ9" s="580">
        <v>0</v>
      </c>
      <c r="BR9" s="580">
        <v>0</v>
      </c>
      <c r="BS9" s="580">
        <v>0</v>
      </c>
      <c r="BT9" s="580">
        <v>0</v>
      </c>
      <c r="BU9" s="580">
        <v>0</v>
      </c>
      <c r="BV9" s="580">
        <v>0</v>
      </c>
      <c r="BW9" s="580">
        <v>0</v>
      </c>
      <c r="BX9" s="580">
        <v>0</v>
      </c>
      <c r="BY9" s="580">
        <v>0</v>
      </c>
      <c r="BZ9" s="580">
        <v>0</v>
      </c>
      <c r="CA9" s="580">
        <v>0</v>
      </c>
      <c r="CB9" s="580">
        <v>0</v>
      </c>
      <c r="CC9" s="580">
        <v>0</v>
      </c>
      <c r="CD9" s="580">
        <v>0</v>
      </c>
      <c r="CE9" s="580">
        <v>0</v>
      </c>
      <c r="CF9" s="580">
        <v>0</v>
      </c>
      <c r="CG9" s="581">
        <v>0</v>
      </c>
    </row>
    <row r="10" spans="1:85" ht="26.25" customHeight="1" x14ac:dyDescent="0.35">
      <c r="A10" s="403"/>
      <c r="B10" s="63" t="s">
        <v>949</v>
      </c>
      <c r="D10" s="34" t="s">
        <v>296</v>
      </c>
      <c r="E10" s="34" t="s">
        <v>297</v>
      </c>
      <c r="F10" s="34" t="s">
        <v>298</v>
      </c>
      <c r="G10" s="34" t="s">
        <v>299</v>
      </c>
      <c r="H10" s="34" t="s">
        <v>300</v>
      </c>
      <c r="I10" s="34" t="s">
        <v>301</v>
      </c>
      <c r="J10" s="34" t="s">
        <v>302</v>
      </c>
      <c r="K10" s="34" t="s">
        <v>303</v>
      </c>
      <c r="L10" s="34" t="s">
        <v>304</v>
      </c>
      <c r="M10" s="34" t="s">
        <v>305</v>
      </c>
      <c r="N10" s="34" t="s">
        <v>306</v>
      </c>
      <c r="O10" s="34" t="s">
        <v>307</v>
      </c>
      <c r="P10" s="34" t="s">
        <v>308</v>
      </c>
      <c r="Q10" s="34" t="s">
        <v>309</v>
      </c>
      <c r="R10" s="34" t="s">
        <v>310</v>
      </c>
      <c r="S10" s="34" t="s">
        <v>311</v>
      </c>
      <c r="T10" s="34" t="s">
        <v>312</v>
      </c>
      <c r="U10" s="34" t="s">
        <v>313</v>
      </c>
      <c r="V10" s="34" t="s">
        <v>314</v>
      </c>
      <c r="W10" s="34" t="s">
        <v>315</v>
      </c>
      <c r="X10" s="34" t="s">
        <v>316</v>
      </c>
      <c r="Y10" s="34" t="s">
        <v>317</v>
      </c>
      <c r="Z10" s="34" t="s">
        <v>318</v>
      </c>
      <c r="AA10" s="34" t="s">
        <v>319</v>
      </c>
      <c r="AB10" s="34" t="s">
        <v>320</v>
      </c>
      <c r="AC10" s="34" t="s">
        <v>321</v>
      </c>
      <c r="AD10" s="34" t="s">
        <v>322</v>
      </c>
      <c r="AE10" s="34" t="s">
        <v>323</v>
      </c>
      <c r="AF10" s="34" t="s">
        <v>324</v>
      </c>
      <c r="AG10" s="34" t="s">
        <v>325</v>
      </c>
      <c r="AH10" s="34" t="s">
        <v>326</v>
      </c>
      <c r="AI10" s="34" t="s">
        <v>327</v>
      </c>
      <c r="AJ10" s="34" t="s">
        <v>328</v>
      </c>
      <c r="AK10" s="34" t="s">
        <v>329</v>
      </c>
      <c r="AL10" s="34" t="s">
        <v>330</v>
      </c>
      <c r="AM10" s="34" t="s">
        <v>331</v>
      </c>
      <c r="AN10" s="34" t="s">
        <v>332</v>
      </c>
      <c r="AO10" s="34" t="s">
        <v>333</v>
      </c>
      <c r="AP10" s="34" t="s">
        <v>334</v>
      </c>
      <c r="AQ10" s="34" t="s">
        <v>335</v>
      </c>
      <c r="AR10" s="34" t="s">
        <v>336</v>
      </c>
      <c r="AS10" s="34" t="s">
        <v>337</v>
      </c>
      <c r="AT10" s="34" t="s">
        <v>338</v>
      </c>
      <c r="AU10" s="34" t="s">
        <v>339</v>
      </c>
      <c r="AV10" s="34" t="s">
        <v>340</v>
      </c>
      <c r="AW10" s="34" t="s">
        <v>341</v>
      </c>
      <c r="AX10" s="34" t="s">
        <v>342</v>
      </c>
      <c r="AY10" s="34" t="s">
        <v>227</v>
      </c>
      <c r="AZ10" s="34" t="s">
        <v>228</v>
      </c>
      <c r="BA10" s="34" t="s">
        <v>229</v>
      </c>
      <c r="BB10" s="34" t="s">
        <v>230</v>
      </c>
      <c r="BC10" s="34" t="s">
        <v>231</v>
      </c>
      <c r="BD10" s="34" t="s">
        <v>232</v>
      </c>
      <c r="BE10" s="34" t="s">
        <v>233</v>
      </c>
      <c r="BF10" s="34" t="s">
        <v>234</v>
      </c>
      <c r="BG10" s="34" t="s">
        <v>235</v>
      </c>
      <c r="BH10" s="34" t="s">
        <v>236</v>
      </c>
      <c r="BI10" s="34" t="s">
        <v>237</v>
      </c>
      <c r="BJ10" s="34" t="s">
        <v>238</v>
      </c>
      <c r="BK10" s="34" t="s">
        <v>239</v>
      </c>
      <c r="BL10" s="34" t="s">
        <v>240</v>
      </c>
      <c r="BM10" s="34" t="s">
        <v>241</v>
      </c>
      <c r="BN10" s="34" t="s">
        <v>242</v>
      </c>
      <c r="BO10" s="34" t="s">
        <v>243</v>
      </c>
      <c r="BP10" s="34" t="s">
        <v>244</v>
      </c>
      <c r="BQ10" s="34" t="s">
        <v>245</v>
      </c>
      <c r="BR10" s="34" t="s">
        <v>246</v>
      </c>
      <c r="BS10" s="34" t="s">
        <v>247</v>
      </c>
      <c r="BT10" s="34" t="s">
        <v>248</v>
      </c>
      <c r="BU10" s="34" t="s">
        <v>249</v>
      </c>
      <c r="BV10" s="34" t="s">
        <v>250</v>
      </c>
      <c r="BW10" s="34" t="s">
        <v>251</v>
      </c>
      <c r="BX10" s="34" t="s">
        <v>252</v>
      </c>
      <c r="BY10" s="34" t="s">
        <v>253</v>
      </c>
      <c r="BZ10" s="34" t="s">
        <v>254</v>
      </c>
      <c r="CA10" s="34" t="s">
        <v>255</v>
      </c>
      <c r="CB10" s="34" t="s">
        <v>256</v>
      </c>
      <c r="CC10" s="34" t="s">
        <v>257</v>
      </c>
      <c r="CD10" s="34" t="s">
        <v>258</v>
      </c>
      <c r="CE10" s="34" t="s">
        <v>259</v>
      </c>
      <c r="CF10" s="34" t="s">
        <v>260</v>
      </c>
      <c r="CG10" s="35" t="s">
        <v>261</v>
      </c>
    </row>
    <row r="11" spans="1:85" x14ac:dyDescent="0.35">
      <c r="A11" s="403"/>
      <c r="B11" s="582" t="s">
        <v>460</v>
      </c>
      <c r="C11" s="404"/>
      <c r="D11" s="279" t="s">
        <v>263</v>
      </c>
      <c r="E11" s="279" t="s">
        <v>263</v>
      </c>
      <c r="F11" s="279" t="s">
        <v>263</v>
      </c>
      <c r="G11" s="279" t="s">
        <v>263</v>
      </c>
      <c r="H11" s="279" t="s">
        <v>263</v>
      </c>
      <c r="I11" s="279" t="s">
        <v>263</v>
      </c>
      <c r="J11" s="279" t="s">
        <v>263</v>
      </c>
      <c r="K11" s="279" t="s">
        <v>263</v>
      </c>
      <c r="L11" s="279" t="s">
        <v>263</v>
      </c>
      <c r="M11" s="279" t="s">
        <v>263</v>
      </c>
      <c r="N11" s="279" t="s">
        <v>263</v>
      </c>
      <c r="O11" s="279" t="s">
        <v>263</v>
      </c>
      <c r="P11" s="279" t="s">
        <v>263</v>
      </c>
      <c r="Q11" s="279" t="s">
        <v>263</v>
      </c>
      <c r="R11" s="279" t="s">
        <v>263</v>
      </c>
      <c r="S11" s="279" t="s">
        <v>263</v>
      </c>
      <c r="T11" s="279" t="s">
        <v>263</v>
      </c>
      <c r="U11" s="279" t="s">
        <v>263</v>
      </c>
      <c r="V11" s="279" t="s">
        <v>263</v>
      </c>
      <c r="W11" s="279" t="s">
        <v>263</v>
      </c>
      <c r="X11" s="279" t="s">
        <v>263</v>
      </c>
      <c r="Y11" s="279" t="s">
        <v>263</v>
      </c>
      <c r="Z11" s="279" t="s">
        <v>263</v>
      </c>
      <c r="AA11" s="279" t="s">
        <v>263</v>
      </c>
      <c r="AB11" s="279" t="s">
        <v>263</v>
      </c>
      <c r="AC11" s="279" t="s">
        <v>263</v>
      </c>
      <c r="AD11" s="279" t="s">
        <v>263</v>
      </c>
      <c r="AE11" s="279" t="s">
        <v>263</v>
      </c>
      <c r="AF11" s="279" t="s">
        <v>263</v>
      </c>
      <c r="AG11" s="279" t="s">
        <v>263</v>
      </c>
      <c r="AH11" s="279" t="s">
        <v>263</v>
      </c>
      <c r="AI11" s="279" t="s">
        <v>263</v>
      </c>
      <c r="AJ11" s="279" t="s">
        <v>263</v>
      </c>
      <c r="AK11" s="279" t="s">
        <v>263</v>
      </c>
      <c r="AL11" s="279" t="s">
        <v>263</v>
      </c>
      <c r="AM11" s="279" t="s">
        <v>263</v>
      </c>
      <c r="AN11" s="279" t="s">
        <v>263</v>
      </c>
      <c r="AO11" s="279" t="s">
        <v>263</v>
      </c>
      <c r="AP11" s="279" t="s">
        <v>263</v>
      </c>
      <c r="AQ11" s="279" t="s">
        <v>263</v>
      </c>
      <c r="AR11" s="279" t="s">
        <v>263</v>
      </c>
      <c r="AS11" s="279" t="s">
        <v>263</v>
      </c>
      <c r="AT11" s="279" t="s">
        <v>263</v>
      </c>
      <c r="AU11" s="279" t="s">
        <v>263</v>
      </c>
      <c r="AV11" s="279" t="s">
        <v>263</v>
      </c>
      <c r="AW11" s="279" t="s">
        <v>263</v>
      </c>
      <c r="AX11" s="279" t="s">
        <v>263</v>
      </c>
      <c r="AY11" s="279" t="s">
        <v>263</v>
      </c>
      <c r="AZ11" s="279" t="s">
        <v>263</v>
      </c>
      <c r="BA11" s="279" t="s">
        <v>263</v>
      </c>
      <c r="BB11" s="279" t="s">
        <v>263</v>
      </c>
      <c r="BC11" s="279" t="s">
        <v>263</v>
      </c>
      <c r="BD11" s="279" t="s">
        <v>263</v>
      </c>
      <c r="BE11" s="279" t="s">
        <v>263</v>
      </c>
      <c r="BF11" s="279" t="s">
        <v>263</v>
      </c>
      <c r="BG11" s="279" t="s">
        <v>263</v>
      </c>
      <c r="BH11" s="279" t="s">
        <v>263</v>
      </c>
      <c r="BI11" s="279" t="s">
        <v>263</v>
      </c>
      <c r="BJ11" s="279" t="s">
        <v>263</v>
      </c>
      <c r="BK11" s="279" t="s">
        <v>263</v>
      </c>
      <c r="BL11" s="279" t="s">
        <v>263</v>
      </c>
      <c r="BM11" s="279" t="s">
        <v>263</v>
      </c>
      <c r="BN11" s="279" t="s">
        <v>263</v>
      </c>
      <c r="BO11" s="279" t="s">
        <v>263</v>
      </c>
      <c r="BP11" s="279" t="s">
        <v>263</v>
      </c>
      <c r="BQ11" s="279" t="s">
        <v>263</v>
      </c>
      <c r="BR11" s="279" t="s">
        <v>263</v>
      </c>
      <c r="BS11" s="279" t="s">
        <v>263</v>
      </c>
      <c r="BT11" s="279" t="s">
        <v>263</v>
      </c>
      <c r="BU11" s="279" t="s">
        <v>263</v>
      </c>
      <c r="BV11" s="279" t="s">
        <v>263</v>
      </c>
      <c r="BW11" s="279" t="s">
        <v>263</v>
      </c>
      <c r="BX11" s="279" t="s">
        <v>263</v>
      </c>
      <c r="BY11" s="279" t="s">
        <v>263</v>
      </c>
      <c r="BZ11" s="279" t="s">
        <v>263</v>
      </c>
      <c r="CA11" s="279" t="s">
        <v>263</v>
      </c>
      <c r="CB11" s="279" t="s">
        <v>264</v>
      </c>
      <c r="CC11" s="279" t="s">
        <v>264</v>
      </c>
      <c r="CD11" s="279" t="s">
        <v>264</v>
      </c>
      <c r="CE11" s="279" t="s">
        <v>264</v>
      </c>
      <c r="CF11" s="279" t="s">
        <v>264</v>
      </c>
      <c r="CG11" s="280" t="s">
        <v>264</v>
      </c>
    </row>
    <row r="12" spans="1:85" ht="26.25" customHeight="1" x14ac:dyDescent="0.35">
      <c r="A12" s="405"/>
      <c r="B12" s="101" t="s">
        <v>943</v>
      </c>
      <c r="C12" s="530"/>
      <c r="D12" s="572">
        <f t="shared" ref="D12:BO12" si="4">SUM(D13,D16,D17)</f>
        <v>0</v>
      </c>
      <c r="E12" s="572">
        <f t="shared" si="4"/>
        <v>0</v>
      </c>
      <c r="F12" s="572">
        <f t="shared" si="4"/>
        <v>0</v>
      </c>
      <c r="G12" s="572">
        <f t="shared" si="4"/>
        <v>0</v>
      </c>
      <c r="H12" s="572">
        <f t="shared" si="4"/>
        <v>0</v>
      </c>
      <c r="I12" s="572">
        <f t="shared" si="4"/>
        <v>0</v>
      </c>
      <c r="J12" s="572">
        <f t="shared" si="4"/>
        <v>0</v>
      </c>
      <c r="K12" s="572">
        <f t="shared" si="4"/>
        <v>0</v>
      </c>
      <c r="L12" s="572">
        <f t="shared" si="4"/>
        <v>0</v>
      </c>
      <c r="M12" s="572">
        <f t="shared" si="4"/>
        <v>0</v>
      </c>
      <c r="N12" s="572">
        <f t="shared" si="4"/>
        <v>0</v>
      </c>
      <c r="O12" s="572">
        <f t="shared" si="4"/>
        <v>0</v>
      </c>
      <c r="P12" s="572">
        <f t="shared" si="4"/>
        <v>0</v>
      </c>
      <c r="Q12" s="572">
        <f t="shared" si="4"/>
        <v>0</v>
      </c>
      <c r="R12" s="572">
        <f t="shared" si="4"/>
        <v>0</v>
      </c>
      <c r="S12" s="572">
        <f t="shared" si="4"/>
        <v>0</v>
      </c>
      <c r="T12" s="572">
        <f t="shared" si="4"/>
        <v>0</v>
      </c>
      <c r="U12" s="572">
        <f t="shared" si="4"/>
        <v>0</v>
      </c>
      <c r="V12" s="572">
        <f t="shared" si="4"/>
        <v>0</v>
      </c>
      <c r="W12" s="572">
        <f t="shared" si="4"/>
        <v>0</v>
      </c>
      <c r="X12" s="572">
        <f t="shared" si="4"/>
        <v>0</v>
      </c>
      <c r="Y12" s="572">
        <f t="shared" si="4"/>
        <v>0</v>
      </c>
      <c r="Z12" s="572">
        <f t="shared" si="4"/>
        <v>0</v>
      </c>
      <c r="AA12" s="572">
        <f t="shared" si="4"/>
        <v>0</v>
      </c>
      <c r="AB12" s="572">
        <f t="shared" si="4"/>
        <v>0</v>
      </c>
      <c r="AC12" s="572">
        <f t="shared" si="4"/>
        <v>0</v>
      </c>
      <c r="AD12" s="572">
        <f t="shared" si="4"/>
        <v>0</v>
      </c>
      <c r="AE12" s="572">
        <f t="shared" si="4"/>
        <v>0</v>
      </c>
      <c r="AF12" s="572">
        <f t="shared" si="4"/>
        <v>0</v>
      </c>
      <c r="AG12" s="572">
        <f t="shared" si="4"/>
        <v>0</v>
      </c>
      <c r="AH12" s="572">
        <f t="shared" si="4"/>
        <v>3524.5888739062602</v>
      </c>
      <c r="AI12" s="572">
        <f t="shared" si="4"/>
        <v>3354.3680039905507</v>
      </c>
      <c r="AJ12" s="572">
        <f t="shared" si="4"/>
        <v>3290.6851045276635</v>
      </c>
      <c r="AK12" s="572">
        <f t="shared" si="4"/>
        <v>3773.8797774276013</v>
      </c>
      <c r="AL12" s="572">
        <f t="shared" si="4"/>
        <v>3578.9083046101432</v>
      </c>
      <c r="AM12" s="572">
        <f t="shared" si="4"/>
        <v>3576.0320531685929</v>
      </c>
      <c r="AN12" s="572">
        <f t="shared" si="4"/>
        <v>4078.378886514065</v>
      </c>
      <c r="AO12" s="572">
        <f t="shared" si="4"/>
        <v>4459.9066309099626</v>
      </c>
      <c r="AP12" s="572">
        <f t="shared" si="4"/>
        <v>4558.2420867456412</v>
      </c>
      <c r="AQ12" s="572">
        <f t="shared" si="4"/>
        <v>4650.0573637863417</v>
      </c>
      <c r="AR12" s="572">
        <f t="shared" si="4"/>
        <v>5127.9674234346039</v>
      </c>
      <c r="AS12" s="572">
        <f t="shared" si="4"/>
        <v>5246.8214773332356</v>
      </c>
      <c r="AT12" s="572">
        <f t="shared" si="4"/>
        <v>5442.7419509375559</v>
      </c>
      <c r="AU12" s="572">
        <f t="shared" si="4"/>
        <v>6141.4667262711091</v>
      </c>
      <c r="AV12" s="572">
        <f t="shared" si="4"/>
        <v>8078.5952617838302</v>
      </c>
      <c r="AW12" s="572">
        <f t="shared" si="4"/>
        <v>8299.2018359469275</v>
      </c>
      <c r="AX12" s="572">
        <f t="shared" si="4"/>
        <v>8226.2696498596015</v>
      </c>
      <c r="AY12" s="572">
        <f t="shared" si="4"/>
        <v>7810.9451358565739</v>
      </c>
      <c r="AZ12" s="572">
        <f t="shared" si="4"/>
        <v>7412.7845495076645</v>
      </c>
      <c r="BA12" s="572">
        <f t="shared" si="4"/>
        <v>7331.871199543235</v>
      </c>
      <c r="BB12" s="572">
        <f t="shared" si="4"/>
        <v>6936.8377920210805</v>
      </c>
      <c r="BC12" s="572">
        <f t="shared" si="4"/>
        <v>7152.9428369004354</v>
      </c>
      <c r="BD12" s="572">
        <f t="shared" si="4"/>
        <v>7671.4290709571405</v>
      </c>
      <c r="BE12" s="572">
        <f t="shared" si="4"/>
        <v>8259.9759201933575</v>
      </c>
      <c r="BF12" s="572">
        <f t="shared" si="4"/>
        <v>8075.2666764450969</v>
      </c>
      <c r="BG12" s="572">
        <f t="shared" si="4"/>
        <v>8543.278858970998</v>
      </c>
      <c r="BH12" s="572">
        <f t="shared" si="4"/>
        <v>10429.076243713662</v>
      </c>
      <c r="BI12" s="572">
        <f t="shared" si="4"/>
        <v>10832.997671129189</v>
      </c>
      <c r="BJ12" s="572">
        <f t="shared" si="4"/>
        <v>11272.357329707896</v>
      </c>
      <c r="BK12" s="572">
        <f t="shared" si="4"/>
        <v>11797.508031487034</v>
      </c>
      <c r="BL12" s="572">
        <f t="shared" si="4"/>
        <v>11902.423353978602</v>
      </c>
      <c r="BM12" s="572">
        <f t="shared" si="4"/>
        <v>12394.741211980803</v>
      </c>
      <c r="BN12" s="572">
        <f t="shared" si="4"/>
        <v>12189.660693063925</v>
      </c>
      <c r="BO12" s="572">
        <f t="shared" si="4"/>
        <v>11701.771554803858</v>
      </c>
      <c r="BP12" s="572">
        <f t="shared" ref="BP12:CG12" si="5">SUM(BP13,BP16,BP17)</f>
        <v>10717.321922300574</v>
      </c>
      <c r="BQ12" s="572">
        <f t="shared" si="5"/>
        <v>9859.1060032714486</v>
      </c>
      <c r="BR12" s="572">
        <f t="shared" si="5"/>
        <v>9096.2773916015012</v>
      </c>
      <c r="BS12" s="572">
        <f t="shared" si="5"/>
        <v>8348.3562008126137</v>
      </c>
      <c r="BT12" s="572">
        <f t="shared" si="5"/>
        <v>7609.1383362295355</v>
      </c>
      <c r="BU12" s="572">
        <f t="shared" si="5"/>
        <v>7097.3354717037373</v>
      </c>
      <c r="BV12" s="572">
        <f t="shared" si="5"/>
        <v>6655.9857168472045</v>
      </c>
      <c r="BW12" s="572">
        <f t="shared" si="5"/>
        <v>6402.0050772946597</v>
      </c>
      <c r="BX12" s="572">
        <f t="shared" si="5"/>
        <v>6088.0564063528827</v>
      </c>
      <c r="BY12" s="572">
        <f t="shared" si="5"/>
        <v>5838.183953605032</v>
      </c>
      <c r="BZ12" s="572">
        <f t="shared" si="5"/>
        <v>5567.3158374252762</v>
      </c>
      <c r="CA12" s="572">
        <f t="shared" si="5"/>
        <v>5825.0646900211268</v>
      </c>
      <c r="CB12" s="572">
        <f t="shared" si="5"/>
        <v>6044.1227408724335</v>
      </c>
      <c r="CC12" s="572">
        <f t="shared" si="5"/>
        <v>5945.6625462601423</v>
      </c>
      <c r="CD12" s="572">
        <f t="shared" si="5"/>
        <v>5805.7325768311821</v>
      </c>
      <c r="CE12" s="572">
        <f t="shared" si="5"/>
        <v>5524.5808275754107</v>
      </c>
      <c r="CF12" s="572">
        <f t="shared" si="5"/>
        <v>5375.3783224374729</v>
      </c>
      <c r="CG12" s="583">
        <f t="shared" si="5"/>
        <v>5276.6245838014738</v>
      </c>
    </row>
    <row r="13" spans="1:85" ht="24" customHeight="1" x14ac:dyDescent="0.35">
      <c r="B13" s="56" t="s">
        <v>944</v>
      </c>
      <c r="C13" s="36"/>
      <c r="D13" s="574">
        <f t="shared" ref="D13:BO13" si="6">SUM(D14:D15)</f>
        <v>0</v>
      </c>
      <c r="E13" s="574">
        <f t="shared" si="6"/>
        <v>0</v>
      </c>
      <c r="F13" s="574">
        <f t="shared" si="6"/>
        <v>0</v>
      </c>
      <c r="G13" s="574">
        <f t="shared" si="6"/>
        <v>0</v>
      </c>
      <c r="H13" s="574">
        <f t="shared" si="6"/>
        <v>0</v>
      </c>
      <c r="I13" s="574">
        <f t="shared" si="6"/>
        <v>0</v>
      </c>
      <c r="J13" s="574">
        <f t="shared" si="6"/>
        <v>0</v>
      </c>
      <c r="K13" s="574">
        <f t="shared" si="6"/>
        <v>0</v>
      </c>
      <c r="L13" s="574">
        <f t="shared" si="6"/>
        <v>0</v>
      </c>
      <c r="M13" s="574">
        <f t="shared" si="6"/>
        <v>0</v>
      </c>
      <c r="N13" s="574">
        <f t="shared" si="6"/>
        <v>0</v>
      </c>
      <c r="O13" s="574">
        <f t="shared" si="6"/>
        <v>0</v>
      </c>
      <c r="P13" s="574">
        <f t="shared" si="6"/>
        <v>0</v>
      </c>
      <c r="Q13" s="574">
        <f t="shared" si="6"/>
        <v>0</v>
      </c>
      <c r="R13" s="574">
        <f t="shared" si="6"/>
        <v>0</v>
      </c>
      <c r="S13" s="574">
        <f t="shared" si="6"/>
        <v>0</v>
      </c>
      <c r="T13" s="574">
        <f t="shared" si="6"/>
        <v>0</v>
      </c>
      <c r="U13" s="574">
        <f t="shared" si="6"/>
        <v>0</v>
      </c>
      <c r="V13" s="574">
        <f t="shared" si="6"/>
        <v>0</v>
      </c>
      <c r="W13" s="574">
        <f t="shared" si="6"/>
        <v>0</v>
      </c>
      <c r="X13" s="574">
        <f t="shared" si="6"/>
        <v>0</v>
      </c>
      <c r="Y13" s="574">
        <f t="shared" si="6"/>
        <v>0</v>
      </c>
      <c r="Z13" s="574">
        <f t="shared" si="6"/>
        <v>0</v>
      </c>
      <c r="AA13" s="574">
        <f t="shared" si="6"/>
        <v>0</v>
      </c>
      <c r="AB13" s="574">
        <f t="shared" si="6"/>
        <v>0</v>
      </c>
      <c r="AC13" s="574">
        <f t="shared" si="6"/>
        <v>0</v>
      </c>
      <c r="AD13" s="574">
        <f t="shared" si="6"/>
        <v>0</v>
      </c>
      <c r="AE13" s="574">
        <f t="shared" si="6"/>
        <v>0</v>
      </c>
      <c r="AF13" s="574">
        <f t="shared" si="6"/>
        <v>0</v>
      </c>
      <c r="AG13" s="574">
        <f t="shared" si="6"/>
        <v>0</v>
      </c>
      <c r="AH13" s="574">
        <f t="shared" si="6"/>
        <v>0</v>
      </c>
      <c r="AI13" s="574">
        <f t="shared" si="6"/>
        <v>0</v>
      </c>
      <c r="AJ13" s="574">
        <f t="shared" si="6"/>
        <v>0</v>
      </c>
      <c r="AK13" s="574">
        <f t="shared" si="6"/>
        <v>0</v>
      </c>
      <c r="AL13" s="574">
        <f t="shared" si="6"/>
        <v>0</v>
      </c>
      <c r="AM13" s="574">
        <f t="shared" si="6"/>
        <v>0</v>
      </c>
      <c r="AN13" s="574">
        <f t="shared" si="6"/>
        <v>0</v>
      </c>
      <c r="AO13" s="574">
        <f t="shared" si="6"/>
        <v>0</v>
      </c>
      <c r="AP13" s="574">
        <f t="shared" si="6"/>
        <v>0</v>
      </c>
      <c r="AQ13" s="574">
        <f t="shared" si="6"/>
        <v>0</v>
      </c>
      <c r="AR13" s="574">
        <f t="shared" si="6"/>
        <v>0</v>
      </c>
      <c r="AS13" s="574">
        <f t="shared" si="6"/>
        <v>0</v>
      </c>
      <c r="AT13" s="574">
        <f t="shared" si="6"/>
        <v>0</v>
      </c>
      <c r="AU13" s="574">
        <f t="shared" si="6"/>
        <v>0</v>
      </c>
      <c r="AV13" s="574">
        <f t="shared" si="6"/>
        <v>0</v>
      </c>
      <c r="AW13" s="574">
        <f t="shared" si="6"/>
        <v>0</v>
      </c>
      <c r="AX13" s="574">
        <f t="shared" si="6"/>
        <v>0</v>
      </c>
      <c r="AY13" s="574">
        <f t="shared" si="6"/>
        <v>0</v>
      </c>
      <c r="AZ13" s="574">
        <f t="shared" si="6"/>
        <v>0</v>
      </c>
      <c r="BA13" s="574">
        <f t="shared" si="6"/>
        <v>0</v>
      </c>
      <c r="BB13" s="574">
        <f t="shared" si="6"/>
        <v>0</v>
      </c>
      <c r="BC13" s="574">
        <f t="shared" si="6"/>
        <v>0</v>
      </c>
      <c r="BD13" s="574">
        <f t="shared" si="6"/>
        <v>0</v>
      </c>
      <c r="BE13" s="574">
        <f t="shared" si="6"/>
        <v>0</v>
      </c>
      <c r="BF13" s="574">
        <f t="shared" si="6"/>
        <v>0</v>
      </c>
      <c r="BG13" s="574">
        <f t="shared" si="6"/>
        <v>4114.0422224676695</v>
      </c>
      <c r="BH13" s="574">
        <f t="shared" si="6"/>
        <v>10209.018503709874</v>
      </c>
      <c r="BI13" s="574">
        <f t="shared" si="6"/>
        <v>10696.040620215761</v>
      </c>
      <c r="BJ13" s="574">
        <f t="shared" si="6"/>
        <v>11132.6734350061</v>
      </c>
      <c r="BK13" s="574">
        <f t="shared" si="6"/>
        <v>11658.128736599147</v>
      </c>
      <c r="BL13" s="574">
        <f t="shared" si="6"/>
        <v>11764.669549416829</v>
      </c>
      <c r="BM13" s="574">
        <f t="shared" si="6"/>
        <v>12249.71215498329</v>
      </c>
      <c r="BN13" s="574">
        <f t="shared" si="6"/>
        <v>12189.660693063925</v>
      </c>
      <c r="BO13" s="574">
        <f t="shared" si="6"/>
        <v>11701.771554803858</v>
      </c>
      <c r="BP13" s="574">
        <f t="shared" ref="BP13:CG13" si="7">SUM(BP14:BP15)</f>
        <v>10717.321922300574</v>
      </c>
      <c r="BQ13" s="574">
        <f t="shared" si="7"/>
        <v>9859.1060032714486</v>
      </c>
      <c r="BR13" s="574">
        <f t="shared" si="7"/>
        <v>9096.2773916015012</v>
      </c>
      <c r="BS13" s="574">
        <f t="shared" si="7"/>
        <v>8348.3562008126137</v>
      </c>
      <c r="BT13" s="574">
        <f t="shared" si="7"/>
        <v>7609.1383362295355</v>
      </c>
      <c r="BU13" s="574">
        <f t="shared" si="7"/>
        <v>7097.3354717037373</v>
      </c>
      <c r="BV13" s="574">
        <f t="shared" si="7"/>
        <v>6655.9857168472045</v>
      </c>
      <c r="BW13" s="574">
        <f t="shared" si="7"/>
        <v>6402.0050772946597</v>
      </c>
      <c r="BX13" s="574">
        <f t="shared" si="7"/>
        <v>6088.0564063528827</v>
      </c>
      <c r="BY13" s="574">
        <f t="shared" si="7"/>
        <v>5838.183953605032</v>
      </c>
      <c r="BZ13" s="574">
        <f t="shared" si="7"/>
        <v>5567.3158374252762</v>
      </c>
      <c r="CA13" s="574">
        <f t="shared" si="7"/>
        <v>5825.0646900211268</v>
      </c>
      <c r="CB13" s="574">
        <f t="shared" si="7"/>
        <v>6044.1227408724335</v>
      </c>
      <c r="CC13" s="574">
        <f t="shared" si="7"/>
        <v>5945.6625462601423</v>
      </c>
      <c r="CD13" s="574">
        <f t="shared" si="7"/>
        <v>5805.7325768311821</v>
      </c>
      <c r="CE13" s="574">
        <f t="shared" si="7"/>
        <v>5524.5808275754107</v>
      </c>
      <c r="CF13" s="574">
        <f t="shared" si="7"/>
        <v>5375.3783224374729</v>
      </c>
      <c r="CG13" s="575">
        <f t="shared" si="7"/>
        <v>5276.6245838014738</v>
      </c>
    </row>
    <row r="14" spans="1:85" x14ac:dyDescent="0.35">
      <c r="B14" s="200" t="s">
        <v>945</v>
      </c>
      <c r="C14" s="56"/>
      <c r="D14" s="574">
        <v>0</v>
      </c>
      <c r="E14" s="574">
        <v>0</v>
      </c>
      <c r="F14" s="574">
        <v>0</v>
      </c>
      <c r="G14" s="574">
        <v>0</v>
      </c>
      <c r="H14" s="574">
        <v>0</v>
      </c>
      <c r="I14" s="574">
        <v>0</v>
      </c>
      <c r="J14" s="574">
        <v>0</v>
      </c>
      <c r="K14" s="574">
        <v>0</v>
      </c>
      <c r="L14" s="574">
        <v>0</v>
      </c>
      <c r="M14" s="574">
        <v>0</v>
      </c>
      <c r="N14" s="574">
        <v>0</v>
      </c>
      <c r="O14" s="574">
        <v>0</v>
      </c>
      <c r="P14" s="574">
        <v>0</v>
      </c>
      <c r="Q14" s="574">
        <v>0</v>
      </c>
      <c r="R14" s="574">
        <v>0</v>
      </c>
      <c r="S14" s="574">
        <v>0</v>
      </c>
      <c r="T14" s="574">
        <v>0</v>
      </c>
      <c r="U14" s="574">
        <v>0</v>
      </c>
      <c r="V14" s="574">
        <v>0</v>
      </c>
      <c r="W14" s="574">
        <v>0</v>
      </c>
      <c r="X14" s="574">
        <v>0</v>
      </c>
      <c r="Y14" s="574">
        <v>0</v>
      </c>
      <c r="Z14" s="574">
        <v>0</v>
      </c>
      <c r="AA14" s="574">
        <v>0</v>
      </c>
      <c r="AB14" s="574">
        <v>0</v>
      </c>
      <c r="AC14" s="574">
        <v>0</v>
      </c>
      <c r="AD14" s="574">
        <v>0</v>
      </c>
      <c r="AE14" s="574">
        <v>0</v>
      </c>
      <c r="AF14" s="574">
        <v>0</v>
      </c>
      <c r="AG14" s="574">
        <v>0</v>
      </c>
      <c r="AH14" s="574">
        <v>0</v>
      </c>
      <c r="AI14" s="574">
        <v>0</v>
      </c>
      <c r="AJ14" s="574">
        <v>0</v>
      </c>
      <c r="AK14" s="574">
        <v>0</v>
      </c>
      <c r="AL14" s="574">
        <v>0</v>
      </c>
      <c r="AM14" s="574">
        <v>0</v>
      </c>
      <c r="AN14" s="574">
        <v>0</v>
      </c>
      <c r="AO14" s="574">
        <v>0</v>
      </c>
      <c r="AP14" s="574">
        <v>0</v>
      </c>
      <c r="AQ14" s="574">
        <v>0</v>
      </c>
      <c r="AR14" s="574">
        <v>0</v>
      </c>
      <c r="AS14" s="574">
        <v>0</v>
      </c>
      <c r="AT14" s="574">
        <v>0</v>
      </c>
      <c r="AU14" s="574">
        <v>0</v>
      </c>
      <c r="AV14" s="574">
        <v>0</v>
      </c>
      <c r="AW14" s="574">
        <v>0</v>
      </c>
      <c r="AX14" s="574">
        <v>0</v>
      </c>
      <c r="AY14" s="574">
        <v>0</v>
      </c>
      <c r="AZ14" s="574">
        <v>0</v>
      </c>
      <c r="BA14" s="574">
        <v>0</v>
      </c>
      <c r="BB14" s="574">
        <v>0</v>
      </c>
      <c r="BC14" s="574">
        <v>0</v>
      </c>
      <c r="BD14" s="574">
        <v>0</v>
      </c>
      <c r="BE14" s="574">
        <v>0</v>
      </c>
      <c r="BF14" s="574">
        <v>0</v>
      </c>
      <c r="BG14" s="574">
        <v>3547.2311524163169</v>
      </c>
      <c r="BH14" s="574">
        <v>8576.2296736312655</v>
      </c>
      <c r="BI14" s="574">
        <v>9027.4430145946371</v>
      </c>
      <c r="BJ14" s="574">
        <v>9332.4161851510344</v>
      </c>
      <c r="BK14" s="574">
        <v>9775.3856614728811</v>
      </c>
      <c r="BL14" s="574">
        <v>9911.9268882047727</v>
      </c>
      <c r="BM14" s="574">
        <v>10420.566795732495</v>
      </c>
      <c r="BN14" s="574">
        <v>10275.911585033373</v>
      </c>
      <c r="BO14" s="574">
        <v>9896.0589641564966</v>
      </c>
      <c r="BP14" s="574">
        <v>9293.6107712515841</v>
      </c>
      <c r="BQ14" s="574">
        <v>8583.2403107226146</v>
      </c>
      <c r="BR14" s="574">
        <v>8018.7323957553008</v>
      </c>
      <c r="BS14" s="574">
        <v>7493.7027282336585</v>
      </c>
      <c r="BT14" s="574">
        <v>7042.643251821597</v>
      </c>
      <c r="BU14" s="574">
        <v>6574.8662943296576</v>
      </c>
      <c r="BV14" s="574">
        <v>6127.2750125194916</v>
      </c>
      <c r="BW14" s="574">
        <v>5905.5086737031479</v>
      </c>
      <c r="BX14" s="574">
        <v>5643.2780819823229</v>
      </c>
      <c r="BY14" s="574">
        <v>5425.1496976690414</v>
      </c>
      <c r="BZ14" s="574">
        <v>5182.6545996181667</v>
      </c>
      <c r="CA14" s="574">
        <v>5431.6012591783992</v>
      </c>
      <c r="CB14" s="574">
        <v>5669.6131247665771</v>
      </c>
      <c r="CC14" s="574">
        <v>5602.3484834987785</v>
      </c>
      <c r="CD14" s="574">
        <v>5483.1200481055339</v>
      </c>
      <c r="CE14" s="574">
        <v>5230.8582494881903</v>
      </c>
      <c r="CF14" s="574">
        <v>5098.6085020898408</v>
      </c>
      <c r="CG14" s="575">
        <v>5011.8807847522512</v>
      </c>
    </row>
    <row r="15" spans="1:85" x14ac:dyDescent="0.35">
      <c r="A15" s="353"/>
      <c r="B15" s="200" t="s">
        <v>946</v>
      </c>
      <c r="C15" s="56"/>
      <c r="D15" s="574">
        <v>0</v>
      </c>
      <c r="E15" s="574">
        <v>0</v>
      </c>
      <c r="F15" s="574">
        <v>0</v>
      </c>
      <c r="G15" s="574">
        <v>0</v>
      </c>
      <c r="H15" s="574">
        <v>0</v>
      </c>
      <c r="I15" s="574">
        <v>0</v>
      </c>
      <c r="J15" s="574">
        <v>0</v>
      </c>
      <c r="K15" s="574">
        <v>0</v>
      </c>
      <c r="L15" s="574">
        <v>0</v>
      </c>
      <c r="M15" s="574">
        <v>0</v>
      </c>
      <c r="N15" s="574">
        <v>0</v>
      </c>
      <c r="O15" s="574">
        <v>0</v>
      </c>
      <c r="P15" s="574">
        <v>0</v>
      </c>
      <c r="Q15" s="574">
        <v>0</v>
      </c>
      <c r="R15" s="574">
        <v>0</v>
      </c>
      <c r="S15" s="574">
        <v>0</v>
      </c>
      <c r="T15" s="574">
        <v>0</v>
      </c>
      <c r="U15" s="574">
        <v>0</v>
      </c>
      <c r="V15" s="574">
        <v>0</v>
      </c>
      <c r="W15" s="574">
        <v>0</v>
      </c>
      <c r="X15" s="574">
        <v>0</v>
      </c>
      <c r="Y15" s="574">
        <v>0</v>
      </c>
      <c r="Z15" s="574">
        <v>0</v>
      </c>
      <c r="AA15" s="574">
        <v>0</v>
      </c>
      <c r="AB15" s="574">
        <v>0</v>
      </c>
      <c r="AC15" s="574">
        <v>0</v>
      </c>
      <c r="AD15" s="574">
        <v>0</v>
      </c>
      <c r="AE15" s="574">
        <v>0</v>
      </c>
      <c r="AF15" s="574">
        <v>0</v>
      </c>
      <c r="AG15" s="574">
        <v>0</v>
      </c>
      <c r="AH15" s="574">
        <v>0</v>
      </c>
      <c r="AI15" s="574">
        <v>0</v>
      </c>
      <c r="AJ15" s="574">
        <v>0</v>
      </c>
      <c r="AK15" s="574">
        <v>0</v>
      </c>
      <c r="AL15" s="574">
        <v>0</v>
      </c>
      <c r="AM15" s="574">
        <v>0</v>
      </c>
      <c r="AN15" s="574">
        <v>0</v>
      </c>
      <c r="AO15" s="574">
        <v>0</v>
      </c>
      <c r="AP15" s="574">
        <v>0</v>
      </c>
      <c r="AQ15" s="574">
        <v>0</v>
      </c>
      <c r="AR15" s="574">
        <v>0</v>
      </c>
      <c r="AS15" s="574">
        <v>0</v>
      </c>
      <c r="AT15" s="574">
        <v>0</v>
      </c>
      <c r="AU15" s="574">
        <v>0</v>
      </c>
      <c r="AV15" s="574">
        <v>0</v>
      </c>
      <c r="AW15" s="574">
        <v>0</v>
      </c>
      <c r="AX15" s="574">
        <v>0</v>
      </c>
      <c r="AY15" s="574">
        <v>0</v>
      </c>
      <c r="AZ15" s="574">
        <v>0</v>
      </c>
      <c r="BA15" s="574">
        <v>0</v>
      </c>
      <c r="BB15" s="574">
        <v>0</v>
      </c>
      <c r="BC15" s="574">
        <v>0</v>
      </c>
      <c r="BD15" s="574">
        <v>0</v>
      </c>
      <c r="BE15" s="574">
        <v>0</v>
      </c>
      <c r="BF15" s="574">
        <v>0</v>
      </c>
      <c r="BG15" s="574">
        <v>566.81107005135232</v>
      </c>
      <c r="BH15" s="574">
        <v>1632.788830078608</v>
      </c>
      <c r="BI15" s="574">
        <v>1668.597605621123</v>
      </c>
      <c r="BJ15" s="574">
        <v>1800.257249855066</v>
      </c>
      <c r="BK15" s="574">
        <v>1882.743075126265</v>
      </c>
      <c r="BL15" s="574">
        <v>1852.7426612120555</v>
      </c>
      <c r="BM15" s="574">
        <v>1829.1453592507944</v>
      </c>
      <c r="BN15" s="574">
        <v>1913.7491080305515</v>
      </c>
      <c r="BO15" s="574">
        <v>1805.7125906473605</v>
      </c>
      <c r="BP15" s="574">
        <v>1423.7111510489899</v>
      </c>
      <c r="BQ15" s="574">
        <v>1275.8656925488344</v>
      </c>
      <c r="BR15" s="574">
        <v>1077.5449958462002</v>
      </c>
      <c r="BS15" s="574">
        <v>854.65347257895428</v>
      </c>
      <c r="BT15" s="574">
        <v>566.49508440793886</v>
      </c>
      <c r="BU15" s="574">
        <v>522.46917737407978</v>
      </c>
      <c r="BV15" s="574">
        <v>528.71070432771285</v>
      </c>
      <c r="BW15" s="574">
        <v>496.49640359151164</v>
      </c>
      <c r="BX15" s="574">
        <v>444.7783243705598</v>
      </c>
      <c r="BY15" s="574">
        <v>413.03425593599047</v>
      </c>
      <c r="BZ15" s="574">
        <v>384.66123780710973</v>
      </c>
      <c r="CA15" s="574">
        <v>393.46343084272735</v>
      </c>
      <c r="CB15" s="574">
        <v>374.50961610585671</v>
      </c>
      <c r="CC15" s="574">
        <v>343.31406276136403</v>
      </c>
      <c r="CD15" s="574">
        <v>322.61252872564813</v>
      </c>
      <c r="CE15" s="574">
        <v>293.7225780872202</v>
      </c>
      <c r="CF15" s="574">
        <v>276.76982034763216</v>
      </c>
      <c r="CG15" s="575">
        <v>264.74379904922233</v>
      </c>
    </row>
    <row r="16" spans="1:85" ht="31" x14ac:dyDescent="0.35">
      <c r="A16" s="353"/>
      <c r="B16" s="560" t="s">
        <v>947</v>
      </c>
      <c r="C16" s="56"/>
      <c r="D16" s="574">
        <v>0</v>
      </c>
      <c r="E16" s="574">
        <v>0</v>
      </c>
      <c r="F16" s="574">
        <v>0</v>
      </c>
      <c r="G16" s="574">
        <v>0</v>
      </c>
      <c r="H16" s="574">
        <v>0</v>
      </c>
      <c r="I16" s="574">
        <v>0</v>
      </c>
      <c r="J16" s="574">
        <v>0</v>
      </c>
      <c r="K16" s="574">
        <v>0</v>
      </c>
      <c r="L16" s="574">
        <v>0</v>
      </c>
      <c r="M16" s="574">
        <v>0</v>
      </c>
      <c r="N16" s="574">
        <v>0</v>
      </c>
      <c r="O16" s="574">
        <v>0</v>
      </c>
      <c r="P16" s="574">
        <v>0</v>
      </c>
      <c r="Q16" s="574">
        <v>0</v>
      </c>
      <c r="R16" s="574">
        <v>0</v>
      </c>
      <c r="S16" s="574">
        <v>0</v>
      </c>
      <c r="T16" s="574">
        <v>0</v>
      </c>
      <c r="U16" s="574">
        <v>0</v>
      </c>
      <c r="V16" s="574">
        <v>0</v>
      </c>
      <c r="W16" s="574">
        <v>0</v>
      </c>
      <c r="X16" s="574">
        <v>0</v>
      </c>
      <c r="Y16" s="574">
        <v>0</v>
      </c>
      <c r="Z16" s="574">
        <v>0</v>
      </c>
      <c r="AA16" s="574">
        <v>0</v>
      </c>
      <c r="AB16" s="574">
        <v>0</v>
      </c>
      <c r="AC16" s="574">
        <v>0</v>
      </c>
      <c r="AD16" s="574">
        <v>0</v>
      </c>
      <c r="AE16" s="574">
        <v>0</v>
      </c>
      <c r="AF16" s="574">
        <v>0</v>
      </c>
      <c r="AG16" s="574">
        <v>0</v>
      </c>
      <c r="AH16" s="574">
        <v>0</v>
      </c>
      <c r="AI16" s="574">
        <v>0</v>
      </c>
      <c r="AJ16" s="574">
        <v>0</v>
      </c>
      <c r="AK16" s="574">
        <v>0</v>
      </c>
      <c r="AL16" s="574">
        <v>0</v>
      </c>
      <c r="AM16" s="574">
        <v>0</v>
      </c>
      <c r="AN16" s="574">
        <v>0</v>
      </c>
      <c r="AO16" s="574">
        <v>0</v>
      </c>
      <c r="AP16" s="574">
        <v>0</v>
      </c>
      <c r="AQ16" s="574">
        <v>0</v>
      </c>
      <c r="AR16" s="574">
        <v>5127.9674234346039</v>
      </c>
      <c r="AS16" s="574">
        <v>5246.8214773332356</v>
      </c>
      <c r="AT16" s="574">
        <v>5442.7419509375559</v>
      </c>
      <c r="AU16" s="574">
        <v>6141.4667262711091</v>
      </c>
      <c r="AV16" s="574">
        <v>8078.5952617838302</v>
      </c>
      <c r="AW16" s="574">
        <v>8299.2018359469275</v>
      </c>
      <c r="AX16" s="574">
        <v>8226.2696498596015</v>
      </c>
      <c r="AY16" s="574">
        <v>7810.9451358565739</v>
      </c>
      <c r="AZ16" s="574">
        <v>7412.7845495076645</v>
      </c>
      <c r="BA16" s="574">
        <v>7331.871199543235</v>
      </c>
      <c r="BB16" s="574">
        <v>6936.8377920210805</v>
      </c>
      <c r="BC16" s="574">
        <v>7152.9428369004354</v>
      </c>
      <c r="BD16" s="574">
        <v>7671.4290709571405</v>
      </c>
      <c r="BE16" s="574">
        <v>8259.9759201933575</v>
      </c>
      <c r="BF16" s="574">
        <v>8075.2666764450969</v>
      </c>
      <c r="BG16" s="574">
        <v>4429.2366365033286</v>
      </c>
      <c r="BH16" s="574">
        <v>220.05774000378744</v>
      </c>
      <c r="BI16" s="574">
        <v>136.95705091342739</v>
      </c>
      <c r="BJ16" s="574">
        <v>139.68389470179687</v>
      </c>
      <c r="BK16" s="574">
        <v>139.37929488788794</v>
      </c>
      <c r="BL16" s="574">
        <v>137.75380456177311</v>
      </c>
      <c r="BM16" s="574">
        <v>145.02905699751392</v>
      </c>
      <c r="BN16" s="574">
        <v>0</v>
      </c>
      <c r="BO16" s="574">
        <v>0</v>
      </c>
      <c r="BP16" s="574">
        <v>0</v>
      </c>
      <c r="BQ16" s="574">
        <v>0</v>
      </c>
      <c r="BR16" s="574">
        <v>0</v>
      </c>
      <c r="BS16" s="574">
        <v>0</v>
      </c>
      <c r="BT16" s="574">
        <v>0</v>
      </c>
      <c r="BU16" s="574">
        <v>0</v>
      </c>
      <c r="BV16" s="574">
        <v>0</v>
      </c>
      <c r="BW16" s="574">
        <v>0</v>
      </c>
      <c r="BX16" s="574">
        <v>0</v>
      </c>
      <c r="BY16" s="574">
        <v>0</v>
      </c>
      <c r="BZ16" s="574">
        <v>0</v>
      </c>
      <c r="CA16" s="574">
        <v>0</v>
      </c>
      <c r="CB16" s="574">
        <v>0</v>
      </c>
      <c r="CC16" s="574">
        <v>0</v>
      </c>
      <c r="CD16" s="574">
        <v>0</v>
      </c>
      <c r="CE16" s="574">
        <v>0</v>
      </c>
      <c r="CF16" s="574">
        <v>0</v>
      </c>
      <c r="CG16" s="575">
        <v>0</v>
      </c>
    </row>
    <row r="17" spans="1:85" s="578" customFormat="1" ht="35.25" customHeight="1" thickBot="1" x14ac:dyDescent="0.3">
      <c r="B17" s="584" t="s">
        <v>948</v>
      </c>
      <c r="C17" s="579"/>
      <c r="D17" s="580">
        <v>0</v>
      </c>
      <c r="E17" s="580">
        <v>0</v>
      </c>
      <c r="F17" s="580">
        <v>0</v>
      </c>
      <c r="G17" s="580">
        <v>0</v>
      </c>
      <c r="H17" s="580">
        <v>0</v>
      </c>
      <c r="I17" s="580">
        <v>0</v>
      </c>
      <c r="J17" s="580">
        <v>0</v>
      </c>
      <c r="K17" s="580">
        <v>0</v>
      </c>
      <c r="L17" s="580">
        <v>0</v>
      </c>
      <c r="M17" s="580">
        <v>0</v>
      </c>
      <c r="N17" s="580">
        <v>0</v>
      </c>
      <c r="O17" s="580">
        <v>0</v>
      </c>
      <c r="P17" s="580">
        <v>0</v>
      </c>
      <c r="Q17" s="580">
        <v>0</v>
      </c>
      <c r="R17" s="580">
        <v>0</v>
      </c>
      <c r="S17" s="580">
        <v>0</v>
      </c>
      <c r="T17" s="580">
        <v>0</v>
      </c>
      <c r="U17" s="580">
        <v>0</v>
      </c>
      <c r="V17" s="580">
        <v>0</v>
      </c>
      <c r="W17" s="580">
        <v>0</v>
      </c>
      <c r="X17" s="580">
        <v>0</v>
      </c>
      <c r="Y17" s="580">
        <v>0</v>
      </c>
      <c r="Z17" s="580">
        <v>0</v>
      </c>
      <c r="AA17" s="580">
        <v>0</v>
      </c>
      <c r="AB17" s="580">
        <v>0</v>
      </c>
      <c r="AC17" s="580">
        <v>0</v>
      </c>
      <c r="AD17" s="580">
        <v>0</v>
      </c>
      <c r="AE17" s="580">
        <v>0</v>
      </c>
      <c r="AF17" s="580">
        <v>0</v>
      </c>
      <c r="AG17" s="580">
        <v>0</v>
      </c>
      <c r="AH17" s="580">
        <v>3524.5888739062602</v>
      </c>
      <c r="AI17" s="580">
        <v>3354.3680039905507</v>
      </c>
      <c r="AJ17" s="580">
        <v>3290.6851045276635</v>
      </c>
      <c r="AK17" s="580">
        <v>3773.8797774276013</v>
      </c>
      <c r="AL17" s="580">
        <v>3578.9083046101432</v>
      </c>
      <c r="AM17" s="580">
        <v>3576.0320531685929</v>
      </c>
      <c r="AN17" s="580">
        <v>4078.378886514065</v>
      </c>
      <c r="AO17" s="580">
        <v>4459.9066309099626</v>
      </c>
      <c r="AP17" s="580">
        <v>4558.2420867456412</v>
      </c>
      <c r="AQ17" s="580">
        <v>4650.0573637863417</v>
      </c>
      <c r="AR17" s="580">
        <v>0</v>
      </c>
      <c r="AS17" s="580">
        <v>0</v>
      </c>
      <c r="AT17" s="580">
        <v>0</v>
      </c>
      <c r="AU17" s="580">
        <v>0</v>
      </c>
      <c r="AV17" s="580">
        <v>0</v>
      </c>
      <c r="AW17" s="580">
        <v>0</v>
      </c>
      <c r="AX17" s="580">
        <v>0</v>
      </c>
      <c r="AY17" s="580">
        <v>0</v>
      </c>
      <c r="AZ17" s="580">
        <v>0</v>
      </c>
      <c r="BA17" s="580">
        <v>0</v>
      </c>
      <c r="BB17" s="580">
        <v>0</v>
      </c>
      <c r="BC17" s="580">
        <v>0</v>
      </c>
      <c r="BD17" s="580">
        <v>0</v>
      </c>
      <c r="BE17" s="580">
        <v>0</v>
      </c>
      <c r="BF17" s="580">
        <v>0</v>
      </c>
      <c r="BG17" s="580">
        <v>0</v>
      </c>
      <c r="BH17" s="580">
        <v>0</v>
      </c>
      <c r="BI17" s="580">
        <v>0</v>
      </c>
      <c r="BJ17" s="580">
        <v>0</v>
      </c>
      <c r="BK17" s="580">
        <v>0</v>
      </c>
      <c r="BL17" s="580">
        <v>0</v>
      </c>
      <c r="BM17" s="580">
        <v>0</v>
      </c>
      <c r="BN17" s="580">
        <v>0</v>
      </c>
      <c r="BO17" s="580">
        <v>0</v>
      </c>
      <c r="BP17" s="580">
        <v>0</v>
      </c>
      <c r="BQ17" s="580">
        <v>0</v>
      </c>
      <c r="BR17" s="580">
        <v>0</v>
      </c>
      <c r="BS17" s="580">
        <v>0</v>
      </c>
      <c r="BT17" s="580">
        <v>0</v>
      </c>
      <c r="BU17" s="580">
        <v>0</v>
      </c>
      <c r="BV17" s="580">
        <v>0</v>
      </c>
      <c r="BW17" s="580">
        <v>0</v>
      </c>
      <c r="BX17" s="580">
        <v>0</v>
      </c>
      <c r="BY17" s="580">
        <v>0</v>
      </c>
      <c r="BZ17" s="580">
        <v>0</v>
      </c>
      <c r="CA17" s="580">
        <v>0</v>
      </c>
      <c r="CB17" s="580">
        <v>0</v>
      </c>
      <c r="CC17" s="580">
        <v>0</v>
      </c>
      <c r="CD17" s="580">
        <v>0</v>
      </c>
      <c r="CE17" s="580">
        <v>0</v>
      </c>
      <c r="CF17" s="580">
        <v>0</v>
      </c>
      <c r="CG17" s="581">
        <v>0</v>
      </c>
    </row>
    <row r="18" spans="1:85" ht="39.75" customHeight="1" x14ac:dyDescent="0.35">
      <c r="A18" s="421"/>
      <c r="B18" s="406" t="s">
        <v>950</v>
      </c>
      <c r="C18" s="585"/>
      <c r="D18" s="408" t="s">
        <v>673</v>
      </c>
      <c r="E18" s="408" t="s">
        <v>674</v>
      </c>
      <c r="F18" s="408" t="s">
        <v>675</v>
      </c>
      <c r="G18" s="408" t="s">
        <v>676</v>
      </c>
      <c r="H18" s="408" t="s">
        <v>677</v>
      </c>
      <c r="I18" s="408" t="s">
        <v>678</v>
      </c>
      <c r="J18" s="408" t="s">
        <v>679</v>
      </c>
      <c r="K18" s="408" t="s">
        <v>680</v>
      </c>
      <c r="L18" s="408" t="s">
        <v>681</v>
      </c>
      <c r="M18" s="408" t="s">
        <v>682</v>
      </c>
      <c r="N18" s="408" t="s">
        <v>683</v>
      </c>
      <c r="O18" s="408" t="s">
        <v>684</v>
      </c>
      <c r="P18" s="408" t="s">
        <v>685</v>
      </c>
      <c r="Q18" s="408" t="s">
        <v>686</v>
      </c>
      <c r="R18" s="408" t="s">
        <v>687</v>
      </c>
      <c r="S18" s="408" t="s">
        <v>688</v>
      </c>
      <c r="T18" s="408" t="s">
        <v>689</v>
      </c>
      <c r="U18" s="408" t="s">
        <v>690</v>
      </c>
      <c r="V18" s="408" t="s">
        <v>691</v>
      </c>
      <c r="W18" s="408" t="s">
        <v>692</v>
      </c>
      <c r="X18" s="408" t="s">
        <v>693</v>
      </c>
      <c r="Y18" s="408" t="s">
        <v>694</v>
      </c>
      <c r="Z18" s="408" t="s">
        <v>695</v>
      </c>
      <c r="AA18" s="408" t="s">
        <v>696</v>
      </c>
      <c r="AB18" s="408" t="s">
        <v>697</v>
      </c>
      <c r="AC18" s="408" t="s">
        <v>698</v>
      </c>
      <c r="AD18" s="408" t="s">
        <v>699</v>
      </c>
      <c r="AE18" s="408" t="s">
        <v>700</v>
      </c>
      <c r="AF18" s="408" t="s">
        <v>701</v>
      </c>
      <c r="AG18" s="408" t="s">
        <v>702</v>
      </c>
      <c r="AH18" s="408" t="s">
        <v>703</v>
      </c>
      <c r="AI18" s="408" t="s">
        <v>704</v>
      </c>
      <c r="AJ18" s="408" t="s">
        <v>705</v>
      </c>
      <c r="AK18" s="408" t="s">
        <v>706</v>
      </c>
      <c r="AL18" s="408" t="s">
        <v>707</v>
      </c>
      <c r="AM18" s="408" t="s">
        <v>708</v>
      </c>
      <c r="AN18" s="408" t="s">
        <v>709</v>
      </c>
      <c r="AO18" s="408" t="s">
        <v>710</v>
      </c>
      <c r="AP18" s="408" t="s">
        <v>711</v>
      </c>
      <c r="AQ18" s="408" t="s">
        <v>712</v>
      </c>
      <c r="AR18" s="408" t="s">
        <v>713</v>
      </c>
      <c r="AS18" s="408" t="s">
        <v>714</v>
      </c>
      <c r="AT18" s="408" t="s">
        <v>715</v>
      </c>
      <c r="AU18" s="408" t="s">
        <v>716</v>
      </c>
      <c r="AV18" s="408" t="s">
        <v>717</v>
      </c>
      <c r="AW18" s="408" t="s">
        <v>718</v>
      </c>
      <c r="AX18" s="408" t="s">
        <v>719</v>
      </c>
      <c r="AY18" s="408" t="s">
        <v>720</v>
      </c>
      <c r="AZ18" s="408" t="s">
        <v>721</v>
      </c>
      <c r="BA18" s="408" t="s">
        <v>722</v>
      </c>
      <c r="BB18" s="408" t="s">
        <v>723</v>
      </c>
      <c r="BC18" s="408" t="s">
        <v>724</v>
      </c>
      <c r="BD18" s="408" t="s">
        <v>725</v>
      </c>
      <c r="BE18" s="408" t="s">
        <v>726</v>
      </c>
      <c r="BF18" s="408" t="s">
        <v>727</v>
      </c>
      <c r="BG18" s="408" t="s">
        <v>728</v>
      </c>
      <c r="BH18" s="408" t="s">
        <v>729</v>
      </c>
      <c r="BI18" s="408" t="s">
        <v>730</v>
      </c>
      <c r="BJ18" s="408" t="s">
        <v>731</v>
      </c>
      <c r="BK18" s="408" t="s">
        <v>732</v>
      </c>
      <c r="BL18" s="408" t="s">
        <v>733</v>
      </c>
      <c r="BM18" s="408" t="s">
        <v>734</v>
      </c>
      <c r="BN18" s="408" t="s">
        <v>735</v>
      </c>
      <c r="BO18" s="408" t="s">
        <v>736</v>
      </c>
      <c r="BP18" s="408" t="s">
        <v>737</v>
      </c>
      <c r="BQ18" s="408" t="s">
        <v>738</v>
      </c>
      <c r="BR18" s="408" t="s">
        <v>739</v>
      </c>
      <c r="BS18" s="408" t="s">
        <v>740</v>
      </c>
      <c r="BT18" s="408" t="s">
        <v>741</v>
      </c>
      <c r="BU18" s="408" t="s">
        <v>742</v>
      </c>
      <c r="BV18" s="408" t="s">
        <v>743</v>
      </c>
      <c r="BW18" s="408" t="s">
        <v>744</v>
      </c>
      <c r="BX18" s="408" t="s">
        <v>745</v>
      </c>
      <c r="BY18" s="408" t="s">
        <v>746</v>
      </c>
      <c r="BZ18" s="408" t="s">
        <v>747</v>
      </c>
      <c r="CA18" s="408" t="s">
        <v>748</v>
      </c>
      <c r="CB18" s="408" t="s">
        <v>749</v>
      </c>
      <c r="CC18" s="408" t="s">
        <v>750</v>
      </c>
      <c r="CD18" s="408" t="s">
        <v>751</v>
      </c>
      <c r="CE18" s="408" t="s">
        <v>752</v>
      </c>
      <c r="CF18" s="408" t="s">
        <v>753</v>
      </c>
      <c r="CG18" s="409" t="s">
        <v>754</v>
      </c>
    </row>
    <row r="19" spans="1:85" ht="26.25" customHeight="1" x14ac:dyDescent="0.35">
      <c r="A19" s="405"/>
      <c r="B19" s="101" t="s">
        <v>943</v>
      </c>
      <c r="D19" s="572">
        <v>0</v>
      </c>
      <c r="E19" s="572">
        <v>0</v>
      </c>
      <c r="F19" s="572">
        <v>0</v>
      </c>
      <c r="G19" s="572">
        <v>0</v>
      </c>
      <c r="H19" s="572">
        <v>0</v>
      </c>
      <c r="I19" s="572">
        <v>0</v>
      </c>
      <c r="J19" s="572">
        <v>0</v>
      </c>
      <c r="K19" s="572">
        <v>0</v>
      </c>
      <c r="L19" s="572">
        <v>0</v>
      </c>
      <c r="M19" s="572">
        <v>0</v>
      </c>
      <c r="N19" s="572">
        <v>0</v>
      </c>
      <c r="O19" s="572">
        <v>0</v>
      </c>
      <c r="P19" s="572">
        <v>0</v>
      </c>
      <c r="Q19" s="572">
        <v>0</v>
      </c>
      <c r="R19" s="572">
        <v>0</v>
      </c>
      <c r="S19" s="572">
        <v>0</v>
      </c>
      <c r="T19" s="572">
        <v>0</v>
      </c>
      <c r="U19" s="572">
        <v>0</v>
      </c>
      <c r="V19" s="572">
        <v>0</v>
      </c>
      <c r="W19" s="572">
        <v>0</v>
      </c>
      <c r="X19" s="572">
        <v>0</v>
      </c>
      <c r="Y19" s="572">
        <v>0</v>
      </c>
      <c r="Z19" s="572">
        <v>0</v>
      </c>
      <c r="AA19" s="572">
        <v>0</v>
      </c>
      <c r="AB19" s="572">
        <v>0</v>
      </c>
      <c r="AC19" s="572">
        <v>0</v>
      </c>
      <c r="AD19" s="572">
        <v>0</v>
      </c>
      <c r="AE19" s="572">
        <v>0</v>
      </c>
      <c r="AF19" s="572">
        <v>0</v>
      </c>
      <c r="AG19" s="572">
        <v>0</v>
      </c>
      <c r="AH19" s="572">
        <v>0</v>
      </c>
      <c r="AI19" s="572">
        <v>1723</v>
      </c>
      <c r="AJ19" s="572">
        <v>1694</v>
      </c>
      <c r="AK19" s="572">
        <v>1738</v>
      </c>
      <c r="AL19" s="572">
        <v>1781</v>
      </c>
      <c r="AM19" s="572">
        <v>1651</v>
      </c>
      <c r="AN19" s="572">
        <v>1683</v>
      </c>
      <c r="AO19" s="572">
        <v>1717</v>
      </c>
      <c r="AP19" s="572">
        <v>1722</v>
      </c>
      <c r="AQ19" s="572">
        <v>1727</v>
      </c>
      <c r="AR19" s="572">
        <v>1719</v>
      </c>
      <c r="AS19" s="572">
        <v>1607</v>
      </c>
      <c r="AT19" s="572">
        <v>1675</v>
      </c>
      <c r="AU19" s="572">
        <v>1575</v>
      </c>
      <c r="AV19" s="572">
        <v>1643</v>
      </c>
      <c r="AW19" s="572">
        <v>1736</v>
      </c>
      <c r="AX19" s="572">
        <v>1765</v>
      </c>
      <c r="AY19" s="572">
        <v>1781</v>
      </c>
      <c r="AZ19" s="572">
        <v>1764</v>
      </c>
      <c r="BA19" s="572">
        <v>1705</v>
      </c>
      <c r="BB19" s="572">
        <v>1643</v>
      </c>
      <c r="BC19" s="572">
        <v>1620</v>
      </c>
      <c r="BD19" s="572">
        <v>1671</v>
      </c>
      <c r="BE19" s="572">
        <v>1750</v>
      </c>
      <c r="BF19" s="572">
        <v>1776</v>
      </c>
      <c r="BG19" s="572">
        <v>1979</v>
      </c>
      <c r="BH19" s="572">
        <v>2606</v>
      </c>
      <c r="BI19" s="572">
        <v>2711</v>
      </c>
      <c r="BJ19" s="572">
        <v>2741</v>
      </c>
      <c r="BK19" s="572">
        <v>2744</v>
      </c>
      <c r="BL19" s="572">
        <v>2735</v>
      </c>
      <c r="BM19" s="572">
        <v>2746</v>
      </c>
      <c r="BN19" s="572">
        <v>2718</v>
      </c>
      <c r="BO19" s="572">
        <v>2649</v>
      </c>
      <c r="BP19" s="572">
        <v>2505</v>
      </c>
      <c r="BQ19" s="572">
        <v>2380</v>
      </c>
      <c r="BR19" s="572">
        <v>2228</v>
      </c>
      <c r="BS19" s="572">
        <v>2098</v>
      </c>
      <c r="BT19" s="572">
        <v>1903</v>
      </c>
      <c r="BU19" s="572">
        <v>1792</v>
      </c>
      <c r="BV19" s="572">
        <v>1654</v>
      </c>
      <c r="BW19" s="572">
        <v>1563</v>
      </c>
      <c r="BX19" s="572">
        <v>1480</v>
      </c>
      <c r="BY19" s="572">
        <v>1410</v>
      </c>
      <c r="BZ19" s="572">
        <v>1374</v>
      </c>
      <c r="CA19" s="572">
        <v>1370</v>
      </c>
      <c r="CB19" s="572">
        <v>1346</v>
      </c>
      <c r="CC19" s="572">
        <v>1365</v>
      </c>
      <c r="CD19" s="572">
        <v>1304</v>
      </c>
      <c r="CE19" s="572">
        <v>1243</v>
      </c>
      <c r="CF19" s="572">
        <v>1212</v>
      </c>
      <c r="CG19" s="583">
        <v>1210</v>
      </c>
    </row>
    <row r="20" spans="1:85" ht="26.25" customHeight="1" x14ac:dyDescent="0.35">
      <c r="A20" s="399"/>
      <c r="B20" s="56" t="s">
        <v>34</v>
      </c>
      <c r="D20" s="574"/>
      <c r="E20" s="574"/>
      <c r="F20" s="574"/>
      <c r="G20" s="574"/>
      <c r="H20" s="574"/>
      <c r="I20" s="574"/>
      <c r="J20" s="574"/>
      <c r="K20" s="574"/>
      <c r="L20" s="574"/>
      <c r="M20" s="574"/>
      <c r="N20" s="574"/>
      <c r="O20" s="574"/>
      <c r="P20" s="574"/>
      <c r="Q20" s="574"/>
      <c r="R20" s="574"/>
      <c r="S20" s="574"/>
      <c r="T20" s="574"/>
      <c r="U20" s="574"/>
      <c r="V20" s="574"/>
      <c r="W20" s="574"/>
      <c r="X20" s="574"/>
      <c r="Y20" s="574"/>
      <c r="Z20" s="574"/>
      <c r="AA20" s="574"/>
      <c r="AB20" s="574"/>
      <c r="AC20" s="574"/>
      <c r="AD20" s="574"/>
      <c r="AE20" s="574"/>
      <c r="AF20" s="574"/>
      <c r="AG20" s="574"/>
      <c r="AH20" s="574"/>
      <c r="AI20" s="574"/>
      <c r="AJ20" s="574"/>
      <c r="AK20" s="574"/>
      <c r="AL20" s="574"/>
      <c r="AM20" s="574"/>
      <c r="AN20" s="574"/>
      <c r="AO20" s="574"/>
      <c r="AP20" s="574"/>
      <c r="AQ20" s="574"/>
      <c r="AR20" s="574"/>
      <c r="AS20" s="574"/>
      <c r="AT20" s="574"/>
      <c r="AU20" s="574"/>
      <c r="AV20" s="574"/>
      <c r="AW20" s="574"/>
      <c r="AX20" s="574"/>
      <c r="AY20" s="574"/>
      <c r="AZ20" s="574"/>
      <c r="BA20" s="574"/>
      <c r="BB20" s="574"/>
      <c r="BC20" s="574"/>
      <c r="BD20" s="574"/>
      <c r="BE20" s="574"/>
      <c r="BF20" s="574"/>
      <c r="BG20" s="574">
        <v>1979</v>
      </c>
      <c r="BH20" s="574">
        <v>2594</v>
      </c>
      <c r="BI20" s="574">
        <v>2700</v>
      </c>
      <c r="BJ20" s="574">
        <v>2729</v>
      </c>
      <c r="BK20" s="574">
        <v>2732</v>
      </c>
      <c r="BL20" s="574">
        <v>2724</v>
      </c>
      <c r="BM20" s="574">
        <v>2736</v>
      </c>
      <c r="BN20" s="574">
        <v>2718</v>
      </c>
      <c r="BO20" s="574">
        <v>2649</v>
      </c>
      <c r="BP20" s="574">
        <v>2505</v>
      </c>
      <c r="BQ20" s="574">
        <v>2380</v>
      </c>
      <c r="BR20" s="574">
        <v>2228</v>
      </c>
      <c r="BS20" s="574">
        <v>2098</v>
      </c>
      <c r="BT20" s="574">
        <v>1903</v>
      </c>
      <c r="BU20" s="574">
        <v>1792</v>
      </c>
      <c r="BV20" s="574">
        <v>1654</v>
      </c>
      <c r="BW20" s="574">
        <v>1563</v>
      </c>
      <c r="BX20" s="574">
        <v>1480</v>
      </c>
      <c r="BY20" s="574">
        <v>1410</v>
      </c>
      <c r="BZ20" s="574">
        <v>1374</v>
      </c>
      <c r="CA20" s="574">
        <v>1370</v>
      </c>
      <c r="CB20" s="574">
        <v>1346</v>
      </c>
      <c r="CC20" s="574">
        <v>1365</v>
      </c>
      <c r="CD20" s="574">
        <v>1304</v>
      </c>
      <c r="CE20" s="574">
        <v>1243</v>
      </c>
      <c r="CF20" s="574">
        <v>1212</v>
      </c>
      <c r="CG20" s="575">
        <v>1210</v>
      </c>
    </row>
    <row r="21" spans="1:85" x14ac:dyDescent="0.35">
      <c r="B21" s="200" t="s">
        <v>951</v>
      </c>
      <c r="D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74"/>
      <c r="AO21" s="574"/>
      <c r="AP21" s="574"/>
      <c r="AQ21" s="574"/>
      <c r="AR21" s="574"/>
      <c r="AS21" s="574"/>
      <c r="AT21" s="574"/>
      <c r="AU21" s="574"/>
      <c r="AV21" s="574"/>
      <c r="AW21" s="574"/>
      <c r="AX21" s="574"/>
      <c r="AY21" s="574"/>
      <c r="AZ21" s="574"/>
      <c r="BA21" s="574"/>
      <c r="BB21" s="574"/>
      <c r="BC21" s="574"/>
      <c r="BD21" s="574"/>
      <c r="BE21" s="574"/>
      <c r="BF21" s="574"/>
      <c r="BG21" s="574">
        <v>1259</v>
      </c>
      <c r="BH21" s="574">
        <v>752</v>
      </c>
      <c r="BI21" s="574">
        <v>773</v>
      </c>
      <c r="BJ21" s="574">
        <v>790</v>
      </c>
      <c r="BK21" s="574">
        <v>827</v>
      </c>
      <c r="BL21" s="574">
        <v>897</v>
      </c>
      <c r="BM21" s="574">
        <v>942</v>
      </c>
      <c r="BN21" s="574">
        <v>951</v>
      </c>
      <c r="BO21" s="574">
        <v>958</v>
      </c>
      <c r="BP21" s="574">
        <v>1002</v>
      </c>
      <c r="BQ21" s="574">
        <v>967</v>
      </c>
      <c r="BR21" s="574">
        <v>947</v>
      </c>
      <c r="BS21" s="574">
        <v>946</v>
      </c>
      <c r="BT21" s="574">
        <v>918</v>
      </c>
      <c r="BU21" s="574">
        <v>884</v>
      </c>
      <c r="BV21" s="574">
        <v>803</v>
      </c>
      <c r="BW21" s="574">
        <v>776</v>
      </c>
      <c r="BX21" s="574">
        <v>752</v>
      </c>
      <c r="BY21" s="574">
        <v>727</v>
      </c>
      <c r="BZ21" s="574">
        <v>727</v>
      </c>
      <c r="CA21" s="574">
        <v>747</v>
      </c>
      <c r="CB21" s="574">
        <v>776</v>
      </c>
      <c r="CC21" s="574">
        <v>815</v>
      </c>
      <c r="CD21" s="574">
        <v>794</v>
      </c>
      <c r="CE21" s="574">
        <v>768</v>
      </c>
      <c r="CF21" s="574">
        <v>754</v>
      </c>
      <c r="CG21" s="575">
        <v>758</v>
      </c>
    </row>
    <row r="22" spans="1:85" x14ac:dyDescent="0.35">
      <c r="B22" s="200" t="s">
        <v>952</v>
      </c>
      <c r="D22" s="574"/>
      <c r="E22" s="574"/>
      <c r="F22" s="574"/>
      <c r="G22" s="574"/>
      <c r="H22" s="574"/>
      <c r="I22" s="574"/>
      <c r="J22" s="574"/>
      <c r="K22" s="574"/>
      <c r="L22" s="574"/>
      <c r="M22" s="574"/>
      <c r="N22" s="574"/>
      <c r="O22" s="574"/>
      <c r="P22" s="574"/>
      <c r="Q22" s="574"/>
      <c r="R22" s="574"/>
      <c r="S22" s="574"/>
      <c r="T22" s="574"/>
      <c r="U22" s="574"/>
      <c r="V22" s="574"/>
      <c r="W22" s="574"/>
      <c r="X22" s="574"/>
      <c r="Y22" s="574"/>
      <c r="Z22" s="574"/>
      <c r="AA22" s="574"/>
      <c r="AB22" s="574"/>
      <c r="AC22" s="574"/>
      <c r="AD22" s="574"/>
      <c r="AE22" s="574"/>
      <c r="AF22" s="574"/>
      <c r="AG22" s="574"/>
      <c r="AH22" s="574"/>
      <c r="AI22" s="574"/>
      <c r="AJ22" s="574"/>
      <c r="AK22" s="574"/>
      <c r="AL22" s="574"/>
      <c r="AM22" s="574"/>
      <c r="AN22" s="574"/>
      <c r="AO22" s="574"/>
      <c r="AP22" s="574"/>
      <c r="AQ22" s="574"/>
      <c r="AR22" s="574"/>
      <c r="AS22" s="574"/>
      <c r="AT22" s="574"/>
      <c r="AU22" s="574"/>
      <c r="AV22" s="574"/>
      <c r="AW22" s="574"/>
      <c r="AX22" s="574"/>
      <c r="AY22" s="574"/>
      <c r="AZ22" s="574"/>
      <c r="BA22" s="574"/>
      <c r="BB22" s="574"/>
      <c r="BC22" s="574"/>
      <c r="BD22" s="574"/>
      <c r="BE22" s="574"/>
      <c r="BF22" s="574"/>
      <c r="BG22" s="574">
        <v>577</v>
      </c>
      <c r="BH22" s="574">
        <v>1295</v>
      </c>
      <c r="BI22" s="574">
        <v>1321</v>
      </c>
      <c r="BJ22" s="574">
        <v>1333</v>
      </c>
      <c r="BK22" s="574">
        <v>1307</v>
      </c>
      <c r="BL22" s="574">
        <v>1234</v>
      </c>
      <c r="BM22" s="574">
        <v>1205</v>
      </c>
      <c r="BN22" s="574">
        <v>1186</v>
      </c>
      <c r="BO22" s="574">
        <v>1108</v>
      </c>
      <c r="BP22" s="574">
        <v>948</v>
      </c>
      <c r="BQ22" s="574">
        <v>885</v>
      </c>
      <c r="BR22" s="574">
        <v>802</v>
      </c>
      <c r="BS22" s="574">
        <v>723</v>
      </c>
      <c r="BT22" s="574">
        <v>646</v>
      </c>
      <c r="BU22" s="574">
        <v>599</v>
      </c>
      <c r="BV22" s="574">
        <v>568</v>
      </c>
      <c r="BW22" s="574">
        <v>533</v>
      </c>
      <c r="BX22" s="574">
        <v>500</v>
      </c>
      <c r="BY22" s="574">
        <v>470</v>
      </c>
      <c r="BZ22" s="574">
        <v>448</v>
      </c>
      <c r="CA22" s="574">
        <v>437</v>
      </c>
      <c r="CB22" s="574">
        <v>393</v>
      </c>
      <c r="CC22" s="574">
        <v>384</v>
      </c>
      <c r="CD22" s="574">
        <v>357</v>
      </c>
      <c r="CE22" s="574">
        <v>335</v>
      </c>
      <c r="CF22" s="574">
        <v>318</v>
      </c>
      <c r="CG22" s="575">
        <v>306</v>
      </c>
    </row>
    <row r="23" spans="1:85" x14ac:dyDescent="0.35">
      <c r="A23" s="353"/>
      <c r="B23" s="200" t="s">
        <v>953</v>
      </c>
      <c r="D23" s="574"/>
      <c r="E23" s="574"/>
      <c r="F23" s="574"/>
      <c r="G23" s="574"/>
      <c r="H23" s="574"/>
      <c r="I23" s="574"/>
      <c r="J23" s="574"/>
      <c r="K23" s="574"/>
      <c r="L23" s="574"/>
      <c r="M23" s="574"/>
      <c r="N23" s="574"/>
      <c r="O23" s="574"/>
      <c r="P23" s="574"/>
      <c r="Q23" s="574"/>
      <c r="R23" s="574"/>
      <c r="S23" s="574"/>
      <c r="T23" s="574"/>
      <c r="U23" s="574"/>
      <c r="V23" s="574"/>
      <c r="W23" s="574"/>
      <c r="X23" s="574"/>
      <c r="Y23" s="574"/>
      <c r="Z23" s="574"/>
      <c r="AA23" s="574"/>
      <c r="AB23" s="574"/>
      <c r="AC23" s="574"/>
      <c r="AD23" s="574"/>
      <c r="AE23" s="574"/>
      <c r="AF23" s="574"/>
      <c r="AG23" s="574"/>
      <c r="AH23" s="574"/>
      <c r="AI23" s="574"/>
      <c r="AJ23" s="574"/>
      <c r="AK23" s="574"/>
      <c r="AL23" s="574"/>
      <c r="AM23" s="574"/>
      <c r="AN23" s="574"/>
      <c r="AO23" s="574"/>
      <c r="AP23" s="574"/>
      <c r="AQ23" s="574"/>
      <c r="AR23" s="574"/>
      <c r="AS23" s="574"/>
      <c r="AT23" s="574"/>
      <c r="AU23" s="574"/>
      <c r="AV23" s="574"/>
      <c r="AW23" s="574"/>
      <c r="AX23" s="574"/>
      <c r="AY23" s="574"/>
      <c r="AZ23" s="574"/>
      <c r="BA23" s="574"/>
      <c r="BB23" s="574"/>
      <c r="BC23" s="574"/>
      <c r="BD23" s="574"/>
      <c r="BE23" s="574"/>
      <c r="BF23" s="574"/>
      <c r="BG23" s="574">
        <v>143</v>
      </c>
      <c r="BH23" s="574">
        <v>547</v>
      </c>
      <c r="BI23" s="574">
        <v>606</v>
      </c>
      <c r="BJ23" s="574">
        <v>606</v>
      </c>
      <c r="BK23" s="574">
        <v>598</v>
      </c>
      <c r="BL23" s="574">
        <v>594</v>
      </c>
      <c r="BM23" s="574">
        <v>589</v>
      </c>
      <c r="BN23" s="574">
        <v>581</v>
      </c>
      <c r="BO23" s="574">
        <v>583</v>
      </c>
      <c r="BP23" s="574">
        <v>555</v>
      </c>
      <c r="BQ23" s="574">
        <v>528</v>
      </c>
      <c r="BR23" s="574">
        <v>478</v>
      </c>
      <c r="BS23" s="574">
        <v>429</v>
      </c>
      <c r="BT23" s="574">
        <v>339</v>
      </c>
      <c r="BU23" s="574">
        <v>309</v>
      </c>
      <c r="BV23" s="574">
        <v>282</v>
      </c>
      <c r="BW23" s="574">
        <v>254</v>
      </c>
      <c r="BX23" s="574">
        <v>228</v>
      </c>
      <c r="BY23" s="574">
        <v>213</v>
      </c>
      <c r="BZ23" s="574">
        <v>199</v>
      </c>
      <c r="CA23" s="574">
        <v>186</v>
      </c>
      <c r="CB23" s="574">
        <v>177</v>
      </c>
      <c r="CC23" s="574">
        <v>166</v>
      </c>
      <c r="CD23" s="574">
        <v>153</v>
      </c>
      <c r="CE23" s="574">
        <v>140</v>
      </c>
      <c r="CF23" s="574">
        <v>140</v>
      </c>
      <c r="CG23" s="575">
        <v>146</v>
      </c>
    </row>
    <row r="24" spans="1:85" ht="30" customHeight="1" x14ac:dyDescent="0.35">
      <c r="B24" s="560" t="s">
        <v>947</v>
      </c>
      <c r="D24" s="574">
        <v>0</v>
      </c>
      <c r="E24" s="574">
        <v>0</v>
      </c>
      <c r="F24" s="574">
        <v>0</v>
      </c>
      <c r="G24" s="574">
        <v>0</v>
      </c>
      <c r="H24" s="574">
        <v>0</v>
      </c>
      <c r="I24" s="574">
        <v>0</v>
      </c>
      <c r="J24" s="574">
        <v>0</v>
      </c>
      <c r="K24" s="574">
        <v>0</v>
      </c>
      <c r="L24" s="574">
        <v>0</v>
      </c>
      <c r="M24" s="574">
        <v>0</v>
      </c>
      <c r="N24" s="574">
        <v>0</v>
      </c>
      <c r="O24" s="574">
        <v>0</v>
      </c>
      <c r="P24" s="574">
        <v>0</v>
      </c>
      <c r="Q24" s="574">
        <v>0</v>
      </c>
      <c r="R24" s="574">
        <v>0</v>
      </c>
      <c r="S24" s="574">
        <v>0</v>
      </c>
      <c r="T24" s="574">
        <v>0</v>
      </c>
      <c r="U24" s="574">
        <v>0</v>
      </c>
      <c r="V24" s="574">
        <v>0</v>
      </c>
      <c r="W24" s="574">
        <v>0</v>
      </c>
      <c r="X24" s="574">
        <v>0</v>
      </c>
      <c r="Y24" s="574">
        <v>0</v>
      </c>
      <c r="Z24" s="574">
        <v>0</v>
      </c>
      <c r="AA24" s="574">
        <v>0</v>
      </c>
      <c r="AB24" s="574">
        <v>0</v>
      </c>
      <c r="AC24" s="574">
        <v>0</v>
      </c>
      <c r="AD24" s="574">
        <v>0</v>
      </c>
      <c r="AE24" s="574">
        <v>0</v>
      </c>
      <c r="AF24" s="574">
        <v>0</v>
      </c>
      <c r="AG24" s="574">
        <v>0</v>
      </c>
      <c r="AH24" s="574">
        <v>0</v>
      </c>
      <c r="AI24" s="574">
        <v>0</v>
      </c>
      <c r="AJ24" s="574">
        <v>0</v>
      </c>
      <c r="AK24" s="574">
        <v>0</v>
      </c>
      <c r="AL24" s="574">
        <v>0</v>
      </c>
      <c r="AM24" s="574">
        <v>0</v>
      </c>
      <c r="AN24" s="574">
        <v>0</v>
      </c>
      <c r="AO24" s="574">
        <v>0</v>
      </c>
      <c r="AP24" s="574">
        <v>0</v>
      </c>
      <c r="AQ24" s="574">
        <v>0</v>
      </c>
      <c r="AR24" s="574">
        <v>1719</v>
      </c>
      <c r="AS24" s="574">
        <v>1607</v>
      </c>
      <c r="AT24" s="574">
        <v>1675</v>
      </c>
      <c r="AU24" s="574">
        <v>1575</v>
      </c>
      <c r="AV24" s="574">
        <v>1643</v>
      </c>
      <c r="AW24" s="574">
        <v>1736</v>
      </c>
      <c r="AX24" s="574">
        <v>1765</v>
      </c>
      <c r="AY24" s="574">
        <v>1781</v>
      </c>
      <c r="AZ24" s="574">
        <v>1764</v>
      </c>
      <c r="BA24" s="574">
        <v>1705</v>
      </c>
      <c r="BB24" s="574">
        <v>1643</v>
      </c>
      <c r="BC24" s="574">
        <v>1620</v>
      </c>
      <c r="BD24" s="574">
        <v>1671</v>
      </c>
      <c r="BE24" s="574">
        <v>1750</v>
      </c>
      <c r="BF24" s="574">
        <v>1776</v>
      </c>
      <c r="BG24" s="574">
        <v>911</v>
      </c>
      <c r="BH24" s="574">
        <v>12</v>
      </c>
      <c r="BI24" s="574">
        <v>11</v>
      </c>
      <c r="BJ24" s="574">
        <v>12</v>
      </c>
      <c r="BK24" s="574">
        <v>12</v>
      </c>
      <c r="BL24" s="574">
        <v>11</v>
      </c>
      <c r="BM24" s="574">
        <v>10</v>
      </c>
      <c r="BN24" s="574">
        <v>0</v>
      </c>
      <c r="BO24" s="574">
        <v>0</v>
      </c>
      <c r="BP24" s="574">
        <v>0</v>
      </c>
      <c r="BQ24" s="574">
        <v>0</v>
      </c>
      <c r="BR24" s="574">
        <v>0</v>
      </c>
      <c r="BS24" s="574">
        <v>0</v>
      </c>
      <c r="BT24" s="574">
        <v>0</v>
      </c>
      <c r="BU24" s="574">
        <v>0</v>
      </c>
      <c r="BV24" s="574">
        <v>0</v>
      </c>
      <c r="BW24" s="574">
        <v>0</v>
      </c>
      <c r="BX24" s="574">
        <v>0</v>
      </c>
      <c r="BY24" s="574">
        <v>0</v>
      </c>
      <c r="BZ24" s="574">
        <v>0</v>
      </c>
      <c r="CA24" s="574">
        <v>0</v>
      </c>
      <c r="CB24" s="574">
        <v>0</v>
      </c>
      <c r="CC24" s="574">
        <v>0</v>
      </c>
      <c r="CD24" s="574">
        <v>0</v>
      </c>
      <c r="CE24" s="574">
        <v>0</v>
      </c>
      <c r="CF24" s="574">
        <v>0</v>
      </c>
      <c r="CG24" s="575">
        <v>0</v>
      </c>
    </row>
    <row r="25" spans="1:85" ht="30" customHeight="1" x14ac:dyDescent="0.35">
      <c r="B25" s="560" t="s">
        <v>948</v>
      </c>
      <c r="D25" s="574">
        <v>0</v>
      </c>
      <c r="E25" s="574">
        <v>0</v>
      </c>
      <c r="F25" s="574">
        <v>0</v>
      </c>
      <c r="G25" s="574">
        <v>0</v>
      </c>
      <c r="H25" s="574">
        <v>0</v>
      </c>
      <c r="I25" s="574">
        <v>0</v>
      </c>
      <c r="J25" s="574">
        <v>0</v>
      </c>
      <c r="K25" s="574">
        <v>0</v>
      </c>
      <c r="L25" s="574">
        <v>0</v>
      </c>
      <c r="M25" s="574">
        <v>0</v>
      </c>
      <c r="N25" s="574">
        <v>0</v>
      </c>
      <c r="O25" s="574">
        <v>0</v>
      </c>
      <c r="P25" s="574">
        <v>0</v>
      </c>
      <c r="Q25" s="574">
        <v>0</v>
      </c>
      <c r="R25" s="574">
        <v>0</v>
      </c>
      <c r="S25" s="574">
        <v>0</v>
      </c>
      <c r="T25" s="574">
        <v>0</v>
      </c>
      <c r="U25" s="574">
        <v>0</v>
      </c>
      <c r="V25" s="574">
        <v>0</v>
      </c>
      <c r="W25" s="574">
        <v>0</v>
      </c>
      <c r="X25" s="574">
        <v>0</v>
      </c>
      <c r="Y25" s="574">
        <v>0</v>
      </c>
      <c r="Z25" s="574">
        <v>0</v>
      </c>
      <c r="AA25" s="574">
        <v>0</v>
      </c>
      <c r="AB25" s="574">
        <v>0</v>
      </c>
      <c r="AC25" s="574">
        <v>0</v>
      </c>
      <c r="AD25" s="574">
        <v>0</v>
      </c>
      <c r="AE25" s="574">
        <v>0</v>
      </c>
      <c r="AF25" s="574">
        <v>0</v>
      </c>
      <c r="AG25" s="574">
        <v>0</v>
      </c>
      <c r="AH25" s="574">
        <v>0</v>
      </c>
      <c r="AI25" s="574">
        <v>1723</v>
      </c>
      <c r="AJ25" s="574">
        <v>1694</v>
      </c>
      <c r="AK25" s="574">
        <v>1738</v>
      </c>
      <c r="AL25" s="574">
        <v>1781</v>
      </c>
      <c r="AM25" s="574">
        <v>1651</v>
      </c>
      <c r="AN25" s="574">
        <v>1683</v>
      </c>
      <c r="AO25" s="574">
        <v>1717</v>
      </c>
      <c r="AP25" s="574">
        <v>1722</v>
      </c>
      <c r="AQ25" s="574">
        <v>1727</v>
      </c>
      <c r="AR25" s="574">
        <v>0</v>
      </c>
      <c r="AS25" s="574">
        <v>0</v>
      </c>
      <c r="AT25" s="574">
        <v>0</v>
      </c>
      <c r="AU25" s="574">
        <v>0</v>
      </c>
      <c r="AV25" s="574">
        <v>0</v>
      </c>
      <c r="AW25" s="574">
        <v>0</v>
      </c>
      <c r="AX25" s="574">
        <v>0</v>
      </c>
      <c r="AY25" s="574">
        <v>0</v>
      </c>
      <c r="AZ25" s="574">
        <v>0</v>
      </c>
      <c r="BA25" s="574">
        <v>0</v>
      </c>
      <c r="BB25" s="574">
        <v>0</v>
      </c>
      <c r="BC25" s="574">
        <v>0</v>
      </c>
      <c r="BD25" s="574">
        <v>0</v>
      </c>
      <c r="BE25" s="574">
        <v>0</v>
      </c>
      <c r="BF25" s="574">
        <v>0</v>
      </c>
      <c r="BG25" s="574">
        <v>0</v>
      </c>
      <c r="BH25" s="574">
        <v>0</v>
      </c>
      <c r="BI25" s="574">
        <v>0</v>
      </c>
      <c r="BJ25" s="574">
        <v>0</v>
      </c>
      <c r="BK25" s="574">
        <v>0</v>
      </c>
      <c r="BL25" s="574">
        <v>0</v>
      </c>
      <c r="BM25" s="574">
        <v>0</v>
      </c>
      <c r="BN25" s="574">
        <v>0</v>
      </c>
      <c r="BO25" s="574">
        <v>0</v>
      </c>
      <c r="BP25" s="574">
        <v>0</v>
      </c>
      <c r="BQ25" s="574">
        <v>0</v>
      </c>
      <c r="BR25" s="574">
        <v>0</v>
      </c>
      <c r="BS25" s="574">
        <v>0</v>
      </c>
      <c r="BT25" s="574">
        <v>0</v>
      </c>
      <c r="BU25" s="574">
        <v>0</v>
      </c>
      <c r="BV25" s="574">
        <v>0</v>
      </c>
      <c r="BW25" s="574">
        <v>0</v>
      </c>
      <c r="BX25" s="574">
        <v>0</v>
      </c>
      <c r="BY25" s="574">
        <v>0</v>
      </c>
      <c r="BZ25" s="574">
        <v>0</v>
      </c>
      <c r="CA25" s="574">
        <v>0</v>
      </c>
      <c r="CB25" s="574">
        <v>0</v>
      </c>
      <c r="CC25" s="574">
        <v>0</v>
      </c>
      <c r="CD25" s="574">
        <v>0</v>
      </c>
      <c r="CE25" s="574">
        <v>0</v>
      </c>
      <c r="CF25" s="574">
        <v>0</v>
      </c>
      <c r="CG25" s="575">
        <v>0</v>
      </c>
    </row>
    <row r="26" spans="1:85" ht="15.75" customHeight="1" thickBot="1" x14ac:dyDescent="0.4">
      <c r="A26" s="586"/>
      <c r="B26" s="538"/>
      <c r="C26" s="413"/>
      <c r="D26" s="587"/>
      <c r="E26" s="587"/>
      <c r="F26" s="587"/>
      <c r="G26" s="587"/>
      <c r="H26" s="587"/>
      <c r="I26" s="587"/>
      <c r="J26" s="587"/>
      <c r="K26" s="587"/>
      <c r="L26" s="587"/>
      <c r="M26" s="587"/>
      <c r="N26" s="587"/>
      <c r="O26" s="587"/>
      <c r="P26" s="587"/>
      <c r="Q26" s="587"/>
      <c r="R26" s="587"/>
      <c r="S26" s="587"/>
      <c r="T26" s="587"/>
      <c r="U26" s="587"/>
      <c r="V26" s="587"/>
      <c r="W26" s="587"/>
      <c r="X26" s="587"/>
      <c r="Y26" s="587"/>
      <c r="Z26" s="587"/>
      <c r="AA26" s="587"/>
      <c r="AB26" s="587"/>
      <c r="AC26" s="587"/>
      <c r="AD26" s="587"/>
      <c r="AE26" s="587"/>
      <c r="AF26" s="587"/>
      <c r="AG26" s="587"/>
      <c r="AH26" s="587"/>
      <c r="AI26" s="587"/>
      <c r="AJ26" s="587"/>
      <c r="AK26" s="587"/>
      <c r="AL26" s="587"/>
      <c r="AM26" s="587"/>
      <c r="AN26" s="587"/>
      <c r="AO26" s="587"/>
      <c r="AP26" s="587"/>
      <c r="AQ26" s="587"/>
      <c r="AR26" s="587"/>
      <c r="AS26" s="587"/>
      <c r="AT26" s="587"/>
      <c r="AU26" s="587"/>
      <c r="AV26" s="587"/>
      <c r="AW26" s="587"/>
      <c r="AX26" s="587"/>
      <c r="AY26" s="587"/>
      <c r="AZ26" s="587"/>
      <c r="BA26" s="587"/>
      <c r="BB26" s="587"/>
      <c r="BC26" s="587"/>
      <c r="BD26" s="587"/>
      <c r="BE26" s="587"/>
      <c r="BF26" s="587"/>
      <c r="BG26" s="587"/>
      <c r="BH26" s="587"/>
      <c r="BI26" s="587"/>
      <c r="BJ26" s="587"/>
      <c r="BK26" s="587"/>
      <c r="BL26" s="587"/>
      <c r="BM26" s="587"/>
      <c r="BN26" s="587"/>
      <c r="BO26" s="587"/>
      <c r="BP26" s="587"/>
      <c r="BQ26" s="587"/>
      <c r="BR26" s="587"/>
      <c r="BS26" s="587"/>
      <c r="BT26" s="587"/>
      <c r="BU26" s="587"/>
      <c r="BV26" s="587"/>
      <c r="BW26" s="587"/>
      <c r="BX26" s="587"/>
      <c r="BY26" s="587"/>
      <c r="BZ26" s="587"/>
      <c r="CA26" s="587"/>
      <c r="CB26" s="587"/>
      <c r="CC26" s="587"/>
      <c r="CD26" s="587"/>
      <c r="CE26" s="587"/>
      <c r="CF26" s="587"/>
      <c r="CG26" s="588"/>
    </row>
  </sheetData>
  <hyperlinks>
    <hyperlink ref="B1" location="Notes!A1" display="Information relating to this table can be found in the 'Notes' tab" xr:uid="{DAEBEF9E-A586-4D9C-AE4C-4C4743BDD8A8}"/>
    <hyperlink ref="A1" location="Contents!A1" display="Contents page" xr:uid="{58453C5A-28E2-4DB9-A904-082BCDEC915D}"/>
  </hyperlinks>
  <pageMargins left="0.75" right="0.75" top="1" bottom="1" header="0.5" footer="0.5"/>
  <pageSetup paperSize="9"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D7ED4-0A3C-4817-9EA6-DE9049A76D35}">
  <dimension ref="A1:CG39"/>
  <sheetViews>
    <sheetView zoomScale="70" zoomScaleNormal="70" workbookViewId="0">
      <pane xSplit="2" topLeftCell="BU1" activePane="topRight" state="frozen"/>
      <selection pane="topRight" activeCell="B1" sqref="B1"/>
    </sheetView>
  </sheetViews>
  <sheetFormatPr defaultColWidth="12.54296875" defaultRowHeight="15.5" x14ac:dyDescent="0.35"/>
  <cols>
    <col min="1" max="1" width="23" style="350" bestFit="1" customWidth="1"/>
    <col min="2" max="2" width="84.453125" style="350" customWidth="1"/>
    <col min="3" max="3" width="25.54296875" style="350" customWidth="1"/>
    <col min="4" max="75" width="12.54296875" style="219" customWidth="1"/>
    <col min="76" max="76" width="12.54296875" style="353" customWidth="1"/>
    <col min="77" max="84" width="12.54296875" style="353"/>
    <col min="85" max="85" width="11" style="353" bestFit="1" customWidth="1"/>
    <col min="86" max="16384" width="12.54296875" style="353"/>
  </cols>
  <sheetData>
    <row r="1" spans="1:85" s="351" customFormat="1" ht="25.5" customHeight="1" thickBot="1" x14ac:dyDescent="0.3">
      <c r="A1" s="26" t="s">
        <v>47</v>
      </c>
      <c r="B1" s="116" t="s">
        <v>224</v>
      </c>
      <c r="C1" s="117"/>
      <c r="D1" s="349"/>
      <c r="E1" s="349"/>
      <c r="F1" s="349"/>
      <c r="G1" s="349"/>
      <c r="H1" s="349"/>
      <c r="I1" s="349"/>
      <c r="J1" s="349"/>
      <c r="K1" s="349"/>
      <c r="L1" s="349"/>
      <c r="M1" s="349"/>
      <c r="N1" s="349"/>
      <c r="O1" s="349"/>
      <c r="P1" s="349"/>
      <c r="Q1" s="349"/>
      <c r="R1" s="349"/>
      <c r="S1" s="349"/>
      <c r="T1" s="349"/>
      <c r="U1" s="349"/>
      <c r="V1" s="349"/>
      <c r="W1" s="349"/>
      <c r="X1" s="349"/>
      <c r="Y1" s="349"/>
      <c r="Z1" s="349"/>
      <c r="AA1" s="349"/>
      <c r="AB1" s="349"/>
      <c r="AC1" s="349"/>
      <c r="AD1" s="349"/>
      <c r="AE1" s="349"/>
      <c r="AF1" s="349"/>
      <c r="AG1" s="349"/>
      <c r="AH1" s="349"/>
      <c r="AI1" s="349"/>
      <c r="AJ1" s="349"/>
      <c r="AK1" s="349"/>
      <c r="AL1" s="349"/>
      <c r="AM1" s="349"/>
      <c r="AN1" s="349"/>
      <c r="AO1" s="349"/>
      <c r="AP1" s="349"/>
      <c r="AQ1" s="349"/>
      <c r="AR1" s="349"/>
      <c r="AS1" s="349"/>
      <c r="AT1" s="349"/>
      <c r="AU1" s="349"/>
      <c r="AV1" s="349"/>
      <c r="AW1" s="349"/>
      <c r="AX1" s="349"/>
      <c r="AY1" s="349"/>
      <c r="AZ1" s="349"/>
      <c r="BA1" s="349"/>
      <c r="BB1" s="349"/>
      <c r="BC1" s="349"/>
      <c r="BD1" s="349"/>
      <c r="BE1" s="349"/>
      <c r="BF1" s="349"/>
      <c r="BG1" s="349"/>
      <c r="BH1" s="349"/>
      <c r="BI1" s="349"/>
      <c r="BJ1" s="349"/>
      <c r="BK1" s="349"/>
      <c r="BL1" s="349"/>
      <c r="BM1" s="349"/>
      <c r="BN1" s="349"/>
      <c r="BO1" s="349"/>
      <c r="BP1" s="349"/>
      <c r="BQ1" s="349"/>
      <c r="BR1" s="349"/>
      <c r="BS1" s="349"/>
      <c r="BT1" s="349"/>
      <c r="BU1" s="349"/>
      <c r="BV1" s="416"/>
      <c r="BW1" s="416"/>
      <c r="BX1" s="416"/>
    </row>
    <row r="2" spans="1:85" ht="15.75" customHeight="1" x14ac:dyDescent="0.35">
      <c r="A2" s="30" t="s">
        <v>225</v>
      </c>
      <c r="B2" s="31" t="s">
        <v>954</v>
      </c>
      <c r="C2" s="438"/>
      <c r="D2" s="34" t="s">
        <v>296</v>
      </c>
      <c r="E2" s="34" t="s">
        <v>297</v>
      </c>
      <c r="F2" s="34" t="s">
        <v>298</v>
      </c>
      <c r="G2" s="34" t="s">
        <v>299</v>
      </c>
      <c r="H2" s="34" t="s">
        <v>300</v>
      </c>
      <c r="I2" s="34" t="s">
        <v>301</v>
      </c>
      <c r="J2" s="34" t="s">
        <v>302</v>
      </c>
      <c r="K2" s="34" t="s">
        <v>303</v>
      </c>
      <c r="L2" s="34" t="s">
        <v>304</v>
      </c>
      <c r="M2" s="34" t="s">
        <v>305</v>
      </c>
      <c r="N2" s="34" t="s">
        <v>306</v>
      </c>
      <c r="O2" s="34" t="s">
        <v>307</v>
      </c>
      <c r="P2" s="34" t="s">
        <v>308</v>
      </c>
      <c r="Q2" s="34" t="s">
        <v>309</v>
      </c>
      <c r="R2" s="34" t="s">
        <v>310</v>
      </c>
      <c r="S2" s="34" t="s">
        <v>311</v>
      </c>
      <c r="T2" s="34" t="s">
        <v>312</v>
      </c>
      <c r="U2" s="34" t="s">
        <v>313</v>
      </c>
      <c r="V2" s="34" t="s">
        <v>314</v>
      </c>
      <c r="W2" s="34" t="s">
        <v>315</v>
      </c>
      <c r="X2" s="34" t="s">
        <v>316</v>
      </c>
      <c r="Y2" s="34" t="s">
        <v>317</v>
      </c>
      <c r="Z2" s="34" t="s">
        <v>318</v>
      </c>
      <c r="AA2" s="34" t="s">
        <v>319</v>
      </c>
      <c r="AB2" s="34" t="s">
        <v>320</v>
      </c>
      <c r="AC2" s="34" t="s">
        <v>321</v>
      </c>
      <c r="AD2" s="34" t="s">
        <v>322</v>
      </c>
      <c r="AE2" s="34" t="s">
        <v>323</v>
      </c>
      <c r="AF2" s="34" t="s">
        <v>324</v>
      </c>
      <c r="AG2" s="34" t="s">
        <v>325</v>
      </c>
      <c r="AH2" s="34" t="s">
        <v>326</v>
      </c>
      <c r="AI2" s="34" t="s">
        <v>327</v>
      </c>
      <c r="AJ2" s="34" t="s">
        <v>328</v>
      </c>
      <c r="AK2" s="34" t="s">
        <v>329</v>
      </c>
      <c r="AL2" s="34" t="s">
        <v>330</v>
      </c>
      <c r="AM2" s="34" t="s">
        <v>331</v>
      </c>
      <c r="AN2" s="34" t="s">
        <v>332</v>
      </c>
      <c r="AO2" s="34" t="s">
        <v>333</v>
      </c>
      <c r="AP2" s="34" t="s">
        <v>334</v>
      </c>
      <c r="AQ2" s="34" t="s">
        <v>335</v>
      </c>
      <c r="AR2" s="34" t="s">
        <v>336</v>
      </c>
      <c r="AS2" s="34" t="s">
        <v>337</v>
      </c>
      <c r="AT2" s="34" t="s">
        <v>338</v>
      </c>
      <c r="AU2" s="34" t="s">
        <v>339</v>
      </c>
      <c r="AV2" s="34" t="s">
        <v>340</v>
      </c>
      <c r="AW2" s="34" t="s">
        <v>341</v>
      </c>
      <c r="AX2" s="34" t="s">
        <v>342</v>
      </c>
      <c r="AY2" s="34" t="s">
        <v>227</v>
      </c>
      <c r="AZ2" s="34" t="s">
        <v>228</v>
      </c>
      <c r="BA2" s="34" t="s">
        <v>229</v>
      </c>
      <c r="BB2" s="34" t="s">
        <v>230</v>
      </c>
      <c r="BC2" s="34" t="s">
        <v>231</v>
      </c>
      <c r="BD2" s="34" t="s">
        <v>232</v>
      </c>
      <c r="BE2" s="34" t="s">
        <v>233</v>
      </c>
      <c r="BF2" s="34" t="s">
        <v>234</v>
      </c>
      <c r="BG2" s="34" t="s">
        <v>235</v>
      </c>
      <c r="BH2" s="34" t="s">
        <v>236</v>
      </c>
      <c r="BI2" s="34" t="s">
        <v>237</v>
      </c>
      <c r="BJ2" s="34" t="s">
        <v>238</v>
      </c>
      <c r="BK2" s="34" t="s">
        <v>239</v>
      </c>
      <c r="BL2" s="34" t="s">
        <v>240</v>
      </c>
      <c r="BM2" s="34" t="s">
        <v>241</v>
      </c>
      <c r="BN2" s="34" t="s">
        <v>242</v>
      </c>
      <c r="BO2" s="34" t="s">
        <v>243</v>
      </c>
      <c r="BP2" s="34" t="s">
        <v>244</v>
      </c>
      <c r="BQ2" s="34" t="s">
        <v>245</v>
      </c>
      <c r="BR2" s="34" t="s">
        <v>246</v>
      </c>
      <c r="BS2" s="34" t="s">
        <v>247</v>
      </c>
      <c r="BT2" s="34" t="s">
        <v>248</v>
      </c>
      <c r="BU2" s="34" t="s">
        <v>249</v>
      </c>
      <c r="BV2" s="34" t="s">
        <v>250</v>
      </c>
      <c r="BW2" s="34" t="s">
        <v>251</v>
      </c>
      <c r="BX2" s="34" t="s">
        <v>252</v>
      </c>
      <c r="BY2" s="34" t="s">
        <v>253</v>
      </c>
      <c r="BZ2" s="34" t="s">
        <v>254</v>
      </c>
      <c r="CA2" s="34" t="s">
        <v>255</v>
      </c>
      <c r="CB2" s="34" t="s">
        <v>256</v>
      </c>
      <c r="CC2" s="34" t="s">
        <v>257</v>
      </c>
      <c r="CD2" s="34" t="s">
        <v>258</v>
      </c>
      <c r="CE2" s="34" t="s">
        <v>259</v>
      </c>
      <c r="CF2" s="34" t="s">
        <v>260</v>
      </c>
      <c r="CG2" s="35" t="s">
        <v>261</v>
      </c>
    </row>
    <row r="3" spans="1:85" x14ac:dyDescent="0.35">
      <c r="A3" s="119">
        <v>2025</v>
      </c>
      <c r="B3" s="354" t="s">
        <v>373</v>
      </c>
      <c r="C3" s="404"/>
      <c r="D3" s="279" t="s">
        <v>263</v>
      </c>
      <c r="E3" s="279" t="s">
        <v>263</v>
      </c>
      <c r="F3" s="279" t="s">
        <v>263</v>
      </c>
      <c r="G3" s="279" t="s">
        <v>263</v>
      </c>
      <c r="H3" s="279" t="s">
        <v>263</v>
      </c>
      <c r="I3" s="279" t="s">
        <v>263</v>
      </c>
      <c r="J3" s="279" t="s">
        <v>263</v>
      </c>
      <c r="K3" s="279" t="s">
        <v>263</v>
      </c>
      <c r="L3" s="279" t="s">
        <v>263</v>
      </c>
      <c r="M3" s="279" t="s">
        <v>263</v>
      </c>
      <c r="N3" s="279" t="s">
        <v>263</v>
      </c>
      <c r="O3" s="279" t="s">
        <v>263</v>
      </c>
      <c r="P3" s="279" t="s">
        <v>263</v>
      </c>
      <c r="Q3" s="279" t="s">
        <v>263</v>
      </c>
      <c r="R3" s="279" t="s">
        <v>263</v>
      </c>
      <c r="S3" s="279" t="s">
        <v>263</v>
      </c>
      <c r="T3" s="279" t="s">
        <v>263</v>
      </c>
      <c r="U3" s="279" t="s">
        <v>263</v>
      </c>
      <c r="V3" s="279" t="s">
        <v>263</v>
      </c>
      <c r="W3" s="279" t="s">
        <v>263</v>
      </c>
      <c r="X3" s="279" t="s">
        <v>263</v>
      </c>
      <c r="Y3" s="279" t="s">
        <v>263</v>
      </c>
      <c r="Z3" s="279" t="s">
        <v>263</v>
      </c>
      <c r="AA3" s="279" t="s">
        <v>263</v>
      </c>
      <c r="AB3" s="279" t="s">
        <v>263</v>
      </c>
      <c r="AC3" s="279" t="s">
        <v>263</v>
      </c>
      <c r="AD3" s="279" t="s">
        <v>263</v>
      </c>
      <c r="AE3" s="279" t="s">
        <v>263</v>
      </c>
      <c r="AF3" s="279" t="s">
        <v>263</v>
      </c>
      <c r="AG3" s="279" t="s">
        <v>263</v>
      </c>
      <c r="AH3" s="279" t="s">
        <v>263</v>
      </c>
      <c r="AI3" s="279" t="s">
        <v>263</v>
      </c>
      <c r="AJ3" s="279" t="s">
        <v>263</v>
      </c>
      <c r="AK3" s="279" t="s">
        <v>263</v>
      </c>
      <c r="AL3" s="279" t="s">
        <v>263</v>
      </c>
      <c r="AM3" s="279" t="s">
        <v>263</v>
      </c>
      <c r="AN3" s="279" t="s">
        <v>263</v>
      </c>
      <c r="AO3" s="279" t="s">
        <v>263</v>
      </c>
      <c r="AP3" s="279" t="s">
        <v>263</v>
      </c>
      <c r="AQ3" s="279" t="s">
        <v>263</v>
      </c>
      <c r="AR3" s="279" t="s">
        <v>263</v>
      </c>
      <c r="AS3" s="279" t="s">
        <v>263</v>
      </c>
      <c r="AT3" s="279" t="s">
        <v>263</v>
      </c>
      <c r="AU3" s="279" t="s">
        <v>263</v>
      </c>
      <c r="AV3" s="279" t="s">
        <v>263</v>
      </c>
      <c r="AW3" s="279" t="s">
        <v>263</v>
      </c>
      <c r="AX3" s="279" t="s">
        <v>263</v>
      </c>
      <c r="AY3" s="279" t="s">
        <v>263</v>
      </c>
      <c r="AZ3" s="279" t="s">
        <v>263</v>
      </c>
      <c r="BA3" s="279" t="s">
        <v>263</v>
      </c>
      <c r="BB3" s="279" t="s">
        <v>263</v>
      </c>
      <c r="BC3" s="279" t="s">
        <v>263</v>
      </c>
      <c r="BD3" s="279" t="s">
        <v>263</v>
      </c>
      <c r="BE3" s="279" t="s">
        <v>263</v>
      </c>
      <c r="BF3" s="279" t="s">
        <v>263</v>
      </c>
      <c r="BG3" s="279" t="s">
        <v>263</v>
      </c>
      <c r="BH3" s="279" t="s">
        <v>263</v>
      </c>
      <c r="BI3" s="279" t="s">
        <v>263</v>
      </c>
      <c r="BJ3" s="279" t="s">
        <v>263</v>
      </c>
      <c r="BK3" s="279" t="s">
        <v>263</v>
      </c>
      <c r="BL3" s="279" t="s">
        <v>263</v>
      </c>
      <c r="BM3" s="279" t="s">
        <v>263</v>
      </c>
      <c r="BN3" s="279" t="s">
        <v>263</v>
      </c>
      <c r="BO3" s="279" t="s">
        <v>263</v>
      </c>
      <c r="BP3" s="279" t="s">
        <v>263</v>
      </c>
      <c r="BQ3" s="279" t="s">
        <v>263</v>
      </c>
      <c r="BR3" s="279" t="s">
        <v>263</v>
      </c>
      <c r="BS3" s="279" t="s">
        <v>263</v>
      </c>
      <c r="BT3" s="279" t="s">
        <v>263</v>
      </c>
      <c r="BU3" s="279" t="s">
        <v>263</v>
      </c>
      <c r="BV3" s="279" t="s">
        <v>263</v>
      </c>
      <c r="BW3" s="279" t="s">
        <v>263</v>
      </c>
      <c r="BX3" s="279" t="s">
        <v>263</v>
      </c>
      <c r="BY3" s="279" t="s">
        <v>263</v>
      </c>
      <c r="BZ3" s="279" t="s">
        <v>263</v>
      </c>
      <c r="CA3" s="279" t="s">
        <v>263</v>
      </c>
      <c r="CB3" s="279" t="s">
        <v>264</v>
      </c>
      <c r="CC3" s="279" t="s">
        <v>264</v>
      </c>
      <c r="CD3" s="279" t="s">
        <v>264</v>
      </c>
      <c r="CE3" s="279" t="s">
        <v>264</v>
      </c>
      <c r="CF3" s="279" t="s">
        <v>264</v>
      </c>
      <c r="CG3" s="280" t="s">
        <v>264</v>
      </c>
    </row>
    <row r="4" spans="1:85" s="246" customFormat="1" ht="24" customHeight="1" x14ac:dyDescent="0.35">
      <c r="A4" s="88"/>
      <c r="B4" s="101" t="s">
        <v>276</v>
      </c>
      <c r="C4" s="399"/>
      <c r="D4" s="572">
        <f t="shared" ref="D4:BO4" si="0">SUM(D5,D12)</f>
        <v>176.4</v>
      </c>
      <c r="E4" s="572">
        <f t="shared" si="0"/>
        <v>248.9</v>
      </c>
      <c r="F4" s="572">
        <f t="shared" si="0"/>
        <v>248.6</v>
      </c>
      <c r="G4" s="572">
        <f t="shared" si="0"/>
        <v>275.2</v>
      </c>
      <c r="H4" s="572">
        <f t="shared" si="0"/>
        <v>315.5</v>
      </c>
      <c r="I4" s="572">
        <f t="shared" si="0"/>
        <v>334.1</v>
      </c>
      <c r="J4" s="572">
        <f t="shared" si="0"/>
        <v>348.1</v>
      </c>
      <c r="K4" s="572">
        <f t="shared" si="0"/>
        <v>432.5</v>
      </c>
      <c r="L4" s="572">
        <f t="shared" si="0"/>
        <v>447.9</v>
      </c>
      <c r="M4" s="572">
        <f t="shared" si="0"/>
        <v>482.1</v>
      </c>
      <c r="N4" s="572">
        <f t="shared" si="0"/>
        <v>617.4</v>
      </c>
      <c r="O4" s="572">
        <f t="shared" si="0"/>
        <v>657</v>
      </c>
      <c r="P4" s="572">
        <f t="shared" si="0"/>
        <v>676.9</v>
      </c>
      <c r="Q4" s="572">
        <f t="shared" si="0"/>
        <v>783.9</v>
      </c>
      <c r="R4" s="572">
        <f t="shared" si="0"/>
        <v>807.1</v>
      </c>
      <c r="S4" s="572">
        <f t="shared" si="0"/>
        <v>958.8</v>
      </c>
      <c r="T4" s="572">
        <f t="shared" si="0"/>
        <v>1014.7</v>
      </c>
      <c r="U4" s="572">
        <f t="shared" si="0"/>
        <v>1237.8</v>
      </c>
      <c r="V4" s="572">
        <f t="shared" si="0"/>
        <v>1271.5999999999999</v>
      </c>
      <c r="W4" s="572">
        <f t="shared" si="0"/>
        <v>1384.6</v>
      </c>
      <c r="X4" s="572">
        <f t="shared" si="0"/>
        <v>1543.3</v>
      </c>
      <c r="Y4" s="572">
        <f t="shared" si="0"/>
        <v>1626.9</v>
      </c>
      <c r="Z4" s="572">
        <f t="shared" si="0"/>
        <v>1785.2</v>
      </c>
      <c r="AA4" s="572">
        <f t="shared" si="0"/>
        <v>2068.1999999999998</v>
      </c>
      <c r="AB4" s="572">
        <f t="shared" si="0"/>
        <v>2395.6</v>
      </c>
      <c r="AC4" s="572">
        <f t="shared" si="0"/>
        <v>2779.8</v>
      </c>
      <c r="AD4" s="572">
        <f t="shared" si="0"/>
        <v>3609</v>
      </c>
      <c r="AE4" s="572">
        <f t="shared" si="0"/>
        <v>4824.8999999999996</v>
      </c>
      <c r="AF4" s="572">
        <f t="shared" si="0"/>
        <v>5687.1</v>
      </c>
      <c r="AG4" s="572">
        <f t="shared" si="0"/>
        <v>6627.5</v>
      </c>
      <c r="AH4" s="572">
        <f t="shared" si="0"/>
        <v>7589</v>
      </c>
      <c r="AI4" s="572">
        <f t="shared" si="0"/>
        <v>8852</v>
      </c>
      <c r="AJ4" s="572">
        <f t="shared" si="0"/>
        <v>10564</v>
      </c>
      <c r="AK4" s="572">
        <f t="shared" si="0"/>
        <v>12165</v>
      </c>
      <c r="AL4" s="572">
        <f t="shared" si="0"/>
        <v>13589</v>
      </c>
      <c r="AM4" s="572">
        <f t="shared" si="0"/>
        <v>14654</v>
      </c>
      <c r="AN4" s="572">
        <f t="shared" si="0"/>
        <v>15307</v>
      </c>
      <c r="AO4" s="572">
        <f t="shared" si="0"/>
        <v>16625</v>
      </c>
      <c r="AP4" s="572">
        <f t="shared" si="0"/>
        <v>17816.453000000001</v>
      </c>
      <c r="AQ4" s="572">
        <f t="shared" si="0"/>
        <v>18685.544999999998</v>
      </c>
      <c r="AR4" s="572">
        <f t="shared" si="0"/>
        <v>19273.72</v>
      </c>
      <c r="AS4" s="572">
        <f t="shared" si="0"/>
        <v>20731.936000000002</v>
      </c>
      <c r="AT4" s="572">
        <f t="shared" si="0"/>
        <v>22734.863000000001</v>
      </c>
      <c r="AU4" s="572">
        <f t="shared" si="0"/>
        <v>25578.864000000001</v>
      </c>
      <c r="AV4" s="572">
        <f t="shared" si="0"/>
        <v>26741.489000000001</v>
      </c>
      <c r="AW4" s="572">
        <f t="shared" si="0"/>
        <v>28219.280000000002</v>
      </c>
      <c r="AX4" s="572">
        <f t="shared" si="0"/>
        <v>28779.506000000001</v>
      </c>
      <c r="AY4" s="572">
        <f t="shared" si="0"/>
        <v>29998.344000000005</v>
      </c>
      <c r="AZ4" s="572">
        <f t="shared" si="0"/>
        <v>32024.285999999996</v>
      </c>
      <c r="BA4" s="572">
        <f t="shared" si="0"/>
        <v>33586</v>
      </c>
      <c r="BB4" s="572">
        <f t="shared" si="0"/>
        <v>35603.290999999997</v>
      </c>
      <c r="BC4" s="572">
        <f t="shared" si="0"/>
        <v>37802.438000000002</v>
      </c>
      <c r="BD4" s="572">
        <f t="shared" si="0"/>
        <v>38745.199999999997</v>
      </c>
      <c r="BE4" s="572">
        <f t="shared" si="0"/>
        <v>41921.603135450001</v>
      </c>
      <c r="BF4" s="572">
        <f t="shared" si="0"/>
        <v>44367.258565528275</v>
      </c>
      <c r="BG4" s="572">
        <f t="shared" si="0"/>
        <v>46506.352382756908</v>
      </c>
      <c r="BH4" s="572">
        <f t="shared" si="0"/>
        <v>48801.804999999993</v>
      </c>
      <c r="BI4" s="572">
        <f t="shared" si="0"/>
        <v>51422.462685709994</v>
      </c>
      <c r="BJ4" s="572">
        <f t="shared" si="0"/>
        <v>53663.45674691999</v>
      </c>
      <c r="BK4" s="572">
        <f t="shared" si="0"/>
        <v>57593.742352232308</v>
      </c>
      <c r="BL4" s="572">
        <f t="shared" si="0"/>
        <v>61584.34965923</v>
      </c>
      <c r="BM4" s="572">
        <f t="shared" si="0"/>
        <v>66895.841990320012</v>
      </c>
      <c r="BN4" s="572">
        <f t="shared" si="0"/>
        <v>69835.141333070016</v>
      </c>
      <c r="BO4" s="572">
        <f t="shared" si="0"/>
        <v>74150.519898250015</v>
      </c>
      <c r="BP4" s="572">
        <f t="shared" ref="BP4:CE4" si="1">SUM(BP5,BP12)</f>
        <v>79809.006438810029</v>
      </c>
      <c r="BQ4" s="572">
        <f t="shared" si="1"/>
        <v>83110.340476999991</v>
      </c>
      <c r="BR4" s="572">
        <f t="shared" si="1"/>
        <v>86515.830874880034</v>
      </c>
      <c r="BS4" s="572">
        <f t="shared" si="1"/>
        <v>89367.86147389999</v>
      </c>
      <c r="BT4" s="572">
        <f t="shared" si="1"/>
        <v>91580.290263549934</v>
      </c>
      <c r="BU4" s="572">
        <f t="shared" si="1"/>
        <v>93800.446975290019</v>
      </c>
      <c r="BV4" s="572">
        <f t="shared" si="1"/>
        <v>96743.369584550004</v>
      </c>
      <c r="BW4" s="572">
        <f t="shared" si="1"/>
        <v>98807.419040459965</v>
      </c>
      <c r="BX4" s="572">
        <f t="shared" si="1"/>
        <v>102034.15475553997</v>
      </c>
      <c r="BY4" s="572">
        <f>SUM(BY5,BY12)</f>
        <v>104691.67042369001</v>
      </c>
      <c r="BZ4" s="572">
        <f t="shared" si="1"/>
        <v>110533.35656294</v>
      </c>
      <c r="CA4" s="572">
        <f t="shared" si="1"/>
        <v>124106.07907995992</v>
      </c>
      <c r="CB4" s="572">
        <f t="shared" si="1"/>
        <v>136418.78910025879</v>
      </c>
      <c r="CC4" s="572">
        <f t="shared" si="1"/>
        <v>145574.3831711394</v>
      </c>
      <c r="CD4" s="572">
        <f t="shared" si="1"/>
        <v>153160.36959786399</v>
      </c>
      <c r="CE4" s="572">
        <f t="shared" si="1"/>
        <v>156143.93090250372</v>
      </c>
      <c r="CF4" s="572">
        <f>SUM(CF5,CF12)</f>
        <v>160855.43310927798</v>
      </c>
      <c r="CG4" s="573">
        <f>SUM(CG5,CG12)</f>
        <v>168661.69750282279</v>
      </c>
    </row>
    <row r="5" spans="1:85" ht="26.25" customHeight="1" x14ac:dyDescent="0.35">
      <c r="B5" s="56" t="s">
        <v>955</v>
      </c>
      <c r="C5" s="589"/>
      <c r="D5" s="574">
        <f t="shared" ref="D5:BM5" si="2">SUM(D6:D9)</f>
        <v>176.4</v>
      </c>
      <c r="E5" s="574">
        <f t="shared" si="2"/>
        <v>248.9</v>
      </c>
      <c r="F5" s="574">
        <f t="shared" si="2"/>
        <v>248.6</v>
      </c>
      <c r="G5" s="574">
        <f t="shared" si="2"/>
        <v>275.2</v>
      </c>
      <c r="H5" s="574">
        <f t="shared" si="2"/>
        <v>315.5</v>
      </c>
      <c r="I5" s="574">
        <f t="shared" si="2"/>
        <v>334.1</v>
      </c>
      <c r="J5" s="574">
        <f t="shared" si="2"/>
        <v>348.1</v>
      </c>
      <c r="K5" s="574">
        <f t="shared" si="2"/>
        <v>432.5</v>
      </c>
      <c r="L5" s="574">
        <f t="shared" si="2"/>
        <v>447.9</v>
      </c>
      <c r="M5" s="574">
        <f t="shared" si="2"/>
        <v>482.1</v>
      </c>
      <c r="N5" s="574">
        <f t="shared" si="2"/>
        <v>617.4</v>
      </c>
      <c r="O5" s="574">
        <f t="shared" si="2"/>
        <v>657</v>
      </c>
      <c r="P5" s="574">
        <f t="shared" si="2"/>
        <v>676.9</v>
      </c>
      <c r="Q5" s="574">
        <f t="shared" si="2"/>
        <v>783.9</v>
      </c>
      <c r="R5" s="574">
        <f t="shared" si="2"/>
        <v>807.1</v>
      </c>
      <c r="S5" s="574">
        <f t="shared" si="2"/>
        <v>958.8</v>
      </c>
      <c r="T5" s="574">
        <f t="shared" si="2"/>
        <v>1014.7</v>
      </c>
      <c r="U5" s="574">
        <f t="shared" si="2"/>
        <v>1237.8</v>
      </c>
      <c r="V5" s="574">
        <f t="shared" si="2"/>
        <v>1271.5999999999999</v>
      </c>
      <c r="W5" s="574">
        <f t="shared" si="2"/>
        <v>1384.6</v>
      </c>
      <c r="X5" s="574">
        <f t="shared" si="2"/>
        <v>1543.3</v>
      </c>
      <c r="Y5" s="574">
        <f t="shared" si="2"/>
        <v>1626.9</v>
      </c>
      <c r="Z5" s="574">
        <f t="shared" si="2"/>
        <v>1777.8</v>
      </c>
      <c r="AA5" s="574">
        <f t="shared" si="2"/>
        <v>2045.3</v>
      </c>
      <c r="AB5" s="574">
        <f t="shared" si="2"/>
        <v>2368.6</v>
      </c>
      <c r="AC5" s="574">
        <f t="shared" si="2"/>
        <v>2752</v>
      </c>
      <c r="AD5" s="574">
        <f t="shared" si="2"/>
        <v>3578.4</v>
      </c>
      <c r="AE5" s="574">
        <f t="shared" si="2"/>
        <v>4791</v>
      </c>
      <c r="AF5" s="574">
        <f t="shared" si="2"/>
        <v>5651.3</v>
      </c>
      <c r="AG5" s="574">
        <f t="shared" si="2"/>
        <v>6591.6</v>
      </c>
      <c r="AH5" s="574">
        <f t="shared" si="2"/>
        <v>7552</v>
      </c>
      <c r="AI5" s="574">
        <f t="shared" si="2"/>
        <v>8816</v>
      </c>
      <c r="AJ5" s="574">
        <f t="shared" si="2"/>
        <v>10526</v>
      </c>
      <c r="AK5" s="574">
        <f t="shared" si="2"/>
        <v>12126</v>
      </c>
      <c r="AL5" s="574">
        <f t="shared" si="2"/>
        <v>13549</v>
      </c>
      <c r="AM5" s="574">
        <f t="shared" si="2"/>
        <v>14613</v>
      </c>
      <c r="AN5" s="574">
        <f t="shared" si="2"/>
        <v>15268</v>
      </c>
      <c r="AO5" s="574">
        <f t="shared" si="2"/>
        <v>16584</v>
      </c>
      <c r="AP5" s="574">
        <f t="shared" si="2"/>
        <v>17779.453000000001</v>
      </c>
      <c r="AQ5" s="574">
        <f t="shared" si="2"/>
        <v>18648.391</v>
      </c>
      <c r="AR5" s="574">
        <f t="shared" si="2"/>
        <v>19237.593000000001</v>
      </c>
      <c r="AS5" s="574">
        <f t="shared" si="2"/>
        <v>20697.363000000001</v>
      </c>
      <c r="AT5" s="574">
        <f t="shared" si="2"/>
        <v>22699.034</v>
      </c>
      <c r="AU5" s="574">
        <f t="shared" si="2"/>
        <v>25543.024000000001</v>
      </c>
      <c r="AV5" s="574">
        <f t="shared" si="2"/>
        <v>26705.927</v>
      </c>
      <c r="AW5" s="574">
        <f t="shared" si="2"/>
        <v>28183.114000000001</v>
      </c>
      <c r="AX5" s="574">
        <f t="shared" si="2"/>
        <v>28744.81</v>
      </c>
      <c r="AY5" s="574">
        <f t="shared" si="2"/>
        <v>29962.569000000003</v>
      </c>
      <c r="AZ5" s="574">
        <f t="shared" si="2"/>
        <v>31994.560999999998</v>
      </c>
      <c r="BA5" s="574">
        <f t="shared" si="2"/>
        <v>33556.756999999998</v>
      </c>
      <c r="BB5" s="574">
        <f t="shared" si="2"/>
        <v>35574.510999999999</v>
      </c>
      <c r="BC5" s="574">
        <f t="shared" si="2"/>
        <v>37774.760999999999</v>
      </c>
      <c r="BD5" s="574">
        <f t="shared" si="2"/>
        <v>38717.656999999999</v>
      </c>
      <c r="BE5" s="574">
        <f t="shared" si="2"/>
        <v>41893.0018538</v>
      </c>
      <c r="BF5" s="574">
        <f t="shared" si="2"/>
        <v>44338.400971748277</v>
      </c>
      <c r="BG5" s="574">
        <f t="shared" si="2"/>
        <v>46476.654559836905</v>
      </c>
      <c r="BH5" s="574">
        <f t="shared" si="2"/>
        <v>48771.517999999996</v>
      </c>
      <c r="BI5" s="574">
        <f t="shared" si="2"/>
        <v>51391.939927299994</v>
      </c>
      <c r="BJ5" s="574">
        <f t="shared" si="2"/>
        <v>53629.367547699992</v>
      </c>
      <c r="BK5" s="574">
        <f t="shared" si="2"/>
        <v>57554.148143162311</v>
      </c>
      <c r="BL5" s="574">
        <f t="shared" si="2"/>
        <v>61539.334872430001</v>
      </c>
      <c r="BM5" s="574">
        <f t="shared" si="2"/>
        <v>66848.160442100008</v>
      </c>
      <c r="BN5" s="574">
        <f t="shared" ref="BN5:BS5" si="3">SUM(BN6:BN9)</f>
        <v>69777.042747120009</v>
      </c>
      <c r="BO5" s="574">
        <f t="shared" si="3"/>
        <v>74087.953530660016</v>
      </c>
      <c r="BP5" s="574">
        <f t="shared" si="3"/>
        <v>79733.982094140025</v>
      </c>
      <c r="BQ5" s="574">
        <f t="shared" si="3"/>
        <v>83014.68745279999</v>
      </c>
      <c r="BR5" s="574">
        <f t="shared" si="3"/>
        <v>86427.717724600036</v>
      </c>
      <c r="BS5" s="574">
        <f t="shared" si="3"/>
        <v>89274.966169329986</v>
      </c>
      <c r="BT5" s="574">
        <f t="shared" ref="BT5:CE5" si="4">SUM(BT6:BT11)</f>
        <v>91481.012978129933</v>
      </c>
      <c r="BU5" s="574">
        <f t="shared" si="4"/>
        <v>93695.825169830016</v>
      </c>
      <c r="BV5" s="574">
        <f t="shared" si="4"/>
        <v>96630.245524619997</v>
      </c>
      <c r="BW5" s="574">
        <f t="shared" si="4"/>
        <v>98688.75562941996</v>
      </c>
      <c r="BX5" s="574">
        <f t="shared" si="4"/>
        <v>101901.05001043997</v>
      </c>
      <c r="BY5" s="574">
        <f t="shared" si="4"/>
        <v>104533.25621006</v>
      </c>
      <c r="BZ5" s="574">
        <f t="shared" si="4"/>
        <v>110355.45940816999</v>
      </c>
      <c r="CA5" s="574">
        <f t="shared" si="4"/>
        <v>123883.84170832991</v>
      </c>
      <c r="CB5" s="574">
        <f t="shared" si="4"/>
        <v>136205.70368071483</v>
      </c>
      <c r="CC5" s="574">
        <f t="shared" si="4"/>
        <v>145360.1122913505</v>
      </c>
      <c r="CD5" s="574">
        <f t="shared" si="4"/>
        <v>152935.66227010096</v>
      </c>
      <c r="CE5" s="574">
        <f t="shared" si="4"/>
        <v>155911.78552187374</v>
      </c>
      <c r="CF5" s="574">
        <f>SUM(CF6:CF11)</f>
        <v>160624.11578180446</v>
      </c>
      <c r="CG5" s="575">
        <f>SUM(CG6:CG11)</f>
        <v>168426.94783154404</v>
      </c>
    </row>
    <row r="6" spans="1:85" x14ac:dyDescent="0.35">
      <c r="B6" s="200" t="s">
        <v>956</v>
      </c>
      <c r="C6" s="460"/>
      <c r="D6" s="576">
        <v>176.4</v>
      </c>
      <c r="E6" s="576">
        <v>248.9</v>
      </c>
      <c r="F6" s="576">
        <v>248.6</v>
      </c>
      <c r="G6" s="576">
        <v>275.2</v>
      </c>
      <c r="H6" s="576">
        <v>315.5</v>
      </c>
      <c r="I6" s="576">
        <v>334.1</v>
      </c>
      <c r="J6" s="576">
        <v>348.1</v>
      </c>
      <c r="K6" s="576">
        <v>432.5</v>
      </c>
      <c r="L6" s="576">
        <v>447.9</v>
      </c>
      <c r="M6" s="576">
        <v>482.1</v>
      </c>
      <c r="N6" s="576">
        <v>617.4</v>
      </c>
      <c r="O6" s="576">
        <v>657</v>
      </c>
      <c r="P6" s="576">
        <v>676.9</v>
      </c>
      <c r="Q6" s="576">
        <v>783.9</v>
      </c>
      <c r="R6" s="576">
        <v>807.1</v>
      </c>
      <c r="S6" s="576">
        <v>958.8</v>
      </c>
      <c r="T6" s="576">
        <v>1014.7</v>
      </c>
      <c r="U6" s="576">
        <v>1237.8</v>
      </c>
      <c r="V6" s="576">
        <v>1271.5999999999999</v>
      </c>
      <c r="W6" s="576">
        <v>1384.6</v>
      </c>
      <c r="X6" s="576">
        <v>1543.3</v>
      </c>
      <c r="Y6" s="576">
        <v>1626.9</v>
      </c>
      <c r="Z6" s="576">
        <v>1777.8</v>
      </c>
      <c r="AA6" s="576">
        <v>2045.3</v>
      </c>
      <c r="AB6" s="576">
        <v>2368.6</v>
      </c>
      <c r="AC6" s="576">
        <v>2752</v>
      </c>
      <c r="AD6" s="576">
        <v>3578.4</v>
      </c>
      <c r="AE6" s="576">
        <v>4791</v>
      </c>
      <c r="AF6" s="576">
        <v>5651.3</v>
      </c>
      <c r="AG6" s="576">
        <v>6591.6</v>
      </c>
      <c r="AH6" s="576">
        <v>7552</v>
      </c>
      <c r="AI6" s="576">
        <v>8815</v>
      </c>
      <c r="AJ6" s="576">
        <v>10518</v>
      </c>
      <c r="AK6" s="576">
        <v>12107</v>
      </c>
      <c r="AL6" s="576">
        <v>13509</v>
      </c>
      <c r="AM6" s="576">
        <v>14553</v>
      </c>
      <c r="AN6" s="576">
        <v>15181</v>
      </c>
      <c r="AO6" s="576">
        <v>16443</v>
      </c>
      <c r="AP6" s="576">
        <v>17560.36</v>
      </c>
      <c r="AQ6" s="576">
        <v>18355.971000000001</v>
      </c>
      <c r="AR6" s="576">
        <v>18857.098000000002</v>
      </c>
      <c r="AS6" s="576">
        <v>20171.257000000001</v>
      </c>
      <c r="AT6" s="576">
        <v>21972.580999999998</v>
      </c>
      <c r="AU6" s="576">
        <v>24450.99</v>
      </c>
      <c r="AV6" s="576">
        <v>25364.328000000001</v>
      </c>
      <c r="AW6" s="576">
        <v>26546.062000000002</v>
      </c>
      <c r="AX6" s="576">
        <v>26859.15</v>
      </c>
      <c r="AY6" s="576">
        <v>27740.434000000001</v>
      </c>
      <c r="AZ6" s="576">
        <v>29238.920999999998</v>
      </c>
      <c r="BA6" s="576">
        <v>30391.121999999999</v>
      </c>
      <c r="BB6" s="576">
        <v>31914.134999999998</v>
      </c>
      <c r="BC6" s="576">
        <v>33377.665495317</v>
      </c>
      <c r="BD6" s="576">
        <v>32886.690685359994</v>
      </c>
      <c r="BE6" s="576">
        <v>35420.719669182879</v>
      </c>
      <c r="BF6" s="576">
        <v>37284.042076120684</v>
      </c>
      <c r="BG6" s="576">
        <v>38505.283116754588</v>
      </c>
      <c r="BH6" s="576">
        <v>40026.295326250001</v>
      </c>
      <c r="BI6" s="576">
        <v>41780.351999849998</v>
      </c>
      <c r="BJ6" s="576">
        <v>43129.110323089997</v>
      </c>
      <c r="BK6" s="576">
        <v>45774.817325406155</v>
      </c>
      <c r="BL6" s="576">
        <v>48323.221362397162</v>
      </c>
      <c r="BM6" s="576">
        <v>51848.801061122263</v>
      </c>
      <c r="BN6" s="576">
        <v>54097.476088878946</v>
      </c>
      <c r="BO6" s="576">
        <v>57360.707342025926</v>
      </c>
      <c r="BP6" s="576">
        <v>61155.804856264447</v>
      </c>
      <c r="BQ6" s="576">
        <v>63491.474743577586</v>
      </c>
      <c r="BR6" s="576">
        <v>65864.526208284093</v>
      </c>
      <c r="BS6" s="576">
        <v>68092.517947238579</v>
      </c>
      <c r="BT6" s="576">
        <v>68936.397712484904</v>
      </c>
      <c r="BU6" s="576">
        <v>68234.40159905277</v>
      </c>
      <c r="BV6" s="576">
        <v>67573.790798066111</v>
      </c>
      <c r="BW6" s="576">
        <v>66781.129154952563</v>
      </c>
      <c r="BX6" s="576">
        <v>67192.990052109904</v>
      </c>
      <c r="BY6" s="576">
        <v>64908.458625963816</v>
      </c>
      <c r="BZ6" s="576">
        <v>63985.318023766231</v>
      </c>
      <c r="CA6" s="576">
        <v>65818.184849924364</v>
      </c>
      <c r="CB6" s="576">
        <v>66964.485074552169</v>
      </c>
      <c r="CC6" s="576">
        <v>66684.548364467715</v>
      </c>
      <c r="CD6" s="576">
        <v>65944.250369781337</v>
      </c>
      <c r="CE6" s="576">
        <v>63928.980112582321</v>
      </c>
      <c r="CF6" s="576">
        <v>61543.052972942802</v>
      </c>
      <c r="CG6" s="577">
        <v>59166.90882793269</v>
      </c>
    </row>
    <row r="7" spans="1:85" x14ac:dyDescent="0.35">
      <c r="B7" s="200" t="s">
        <v>513</v>
      </c>
      <c r="C7" s="459"/>
      <c r="BD7" s="576">
        <v>1099.6683146400001</v>
      </c>
      <c r="BE7" s="576">
        <v>1144.4988485600004</v>
      </c>
      <c r="BF7" s="576">
        <v>1185.4171848499998</v>
      </c>
      <c r="BG7" s="576">
        <v>1322.9499594399999</v>
      </c>
      <c r="BH7" s="576">
        <v>1382.4806737499998</v>
      </c>
      <c r="BI7" s="576">
        <v>1450.2460951499997</v>
      </c>
      <c r="BJ7" s="576">
        <v>1507.2713076100001</v>
      </c>
      <c r="BK7" s="576">
        <v>1595.1330525061512</v>
      </c>
      <c r="BL7" s="576">
        <v>1696.1175015328326</v>
      </c>
      <c r="BM7" s="576">
        <v>1803.6566907777408</v>
      </c>
      <c r="BN7" s="576">
        <v>1841.4891045270388</v>
      </c>
      <c r="BO7" s="576">
        <v>1928.517541864087</v>
      </c>
      <c r="BP7" s="576">
        <v>2057.8452180005802</v>
      </c>
      <c r="BQ7" s="576">
        <v>2120.523072903236</v>
      </c>
      <c r="BR7" s="576">
        <v>2184.8482328354826</v>
      </c>
      <c r="BS7" s="576">
        <v>2207.3069311882009</v>
      </c>
      <c r="BT7" s="576">
        <v>2157.4583034014645</v>
      </c>
      <c r="BU7" s="576">
        <v>2097.8760606459073</v>
      </c>
      <c r="BV7" s="576">
        <v>2071.5651535127631</v>
      </c>
      <c r="BW7" s="576">
        <v>2042.1948411368223</v>
      </c>
      <c r="BX7" s="576">
        <v>1948.1148638046461</v>
      </c>
      <c r="BY7" s="576">
        <v>1870.3315385699634</v>
      </c>
      <c r="BZ7" s="576">
        <v>1815.0799635220912</v>
      </c>
      <c r="CA7" s="576">
        <v>1903.3687396456135</v>
      </c>
      <c r="CB7" s="576">
        <v>1894.2866555800401</v>
      </c>
      <c r="CC7" s="576">
        <v>1848.7913666209506</v>
      </c>
      <c r="CD7" s="576">
        <v>1804.6681222827567</v>
      </c>
      <c r="CE7" s="576">
        <v>1730.6176279548395</v>
      </c>
      <c r="CF7" s="576">
        <v>1650.4942379368822</v>
      </c>
      <c r="CG7" s="577">
        <v>1570.5288535250638</v>
      </c>
    </row>
    <row r="8" spans="1:85" x14ac:dyDescent="0.35">
      <c r="B8" s="200" t="s">
        <v>957</v>
      </c>
      <c r="C8" s="459"/>
      <c r="D8" s="576">
        <v>0</v>
      </c>
      <c r="E8" s="576">
        <v>0</v>
      </c>
      <c r="F8" s="576">
        <v>0</v>
      </c>
      <c r="G8" s="576">
        <v>0</v>
      </c>
      <c r="H8" s="576">
        <v>0</v>
      </c>
      <c r="I8" s="576">
        <v>0</v>
      </c>
      <c r="J8" s="576">
        <v>0</v>
      </c>
      <c r="K8" s="576">
        <v>0</v>
      </c>
      <c r="L8" s="576">
        <v>0</v>
      </c>
      <c r="M8" s="576">
        <v>0</v>
      </c>
      <c r="N8" s="576">
        <v>0</v>
      </c>
      <c r="O8" s="576">
        <v>0</v>
      </c>
      <c r="P8" s="576">
        <v>0</v>
      </c>
      <c r="Q8" s="576">
        <v>0</v>
      </c>
      <c r="R8" s="576">
        <v>0</v>
      </c>
      <c r="S8" s="576">
        <v>0</v>
      </c>
      <c r="T8" s="576">
        <v>0</v>
      </c>
      <c r="U8" s="576">
        <v>0</v>
      </c>
      <c r="V8" s="576">
        <v>0</v>
      </c>
      <c r="W8" s="576">
        <v>0</v>
      </c>
      <c r="X8" s="576">
        <v>0</v>
      </c>
      <c r="Y8" s="576">
        <v>0</v>
      </c>
      <c r="Z8" s="576">
        <v>0</v>
      </c>
      <c r="AA8" s="576">
        <v>0</v>
      </c>
      <c r="AB8" s="576">
        <v>0</v>
      </c>
      <c r="AC8" s="576">
        <v>0</v>
      </c>
      <c r="AD8" s="576">
        <v>0</v>
      </c>
      <c r="AE8" s="576">
        <v>0</v>
      </c>
      <c r="AF8" s="576">
        <v>0</v>
      </c>
      <c r="AG8" s="576">
        <v>0</v>
      </c>
      <c r="AH8" s="576">
        <v>0</v>
      </c>
      <c r="AI8" s="576">
        <v>0</v>
      </c>
      <c r="AJ8" s="576">
        <v>0</v>
      </c>
      <c r="AK8" s="576">
        <v>0</v>
      </c>
      <c r="AL8" s="576">
        <v>0</v>
      </c>
      <c r="AM8" s="576">
        <v>0</v>
      </c>
      <c r="AN8" s="576">
        <v>0</v>
      </c>
      <c r="AO8" s="576">
        <v>0</v>
      </c>
      <c r="AP8" s="576">
        <v>0</v>
      </c>
      <c r="AQ8" s="576">
        <v>0</v>
      </c>
      <c r="AR8" s="576">
        <v>0</v>
      </c>
      <c r="AS8" s="576">
        <v>0</v>
      </c>
      <c r="AT8" s="576">
        <v>0</v>
      </c>
      <c r="AU8" s="576">
        <v>0</v>
      </c>
      <c r="AV8" s="576">
        <v>0</v>
      </c>
      <c r="AW8" s="576">
        <v>0</v>
      </c>
      <c r="AX8" s="576">
        <v>0</v>
      </c>
      <c r="AY8" s="576">
        <v>0</v>
      </c>
      <c r="AZ8" s="576">
        <v>0</v>
      </c>
      <c r="BA8" s="576">
        <v>0</v>
      </c>
      <c r="BB8" s="576">
        <v>0</v>
      </c>
      <c r="BC8" s="576">
        <v>0</v>
      </c>
      <c r="BD8" s="576">
        <v>0</v>
      </c>
      <c r="BE8" s="576">
        <v>0</v>
      </c>
      <c r="BF8" s="576">
        <v>0</v>
      </c>
      <c r="BG8" s="576">
        <v>0</v>
      </c>
      <c r="BH8" s="576">
        <v>0</v>
      </c>
      <c r="BI8" s="576">
        <v>0</v>
      </c>
      <c r="BJ8" s="576">
        <v>41.005154839999996</v>
      </c>
      <c r="BK8" s="576">
        <v>158.65031815</v>
      </c>
      <c r="BL8" s="576">
        <v>347.99640159999996</v>
      </c>
      <c r="BM8" s="576">
        <v>499.48331779</v>
      </c>
      <c r="BN8" s="576">
        <v>763.72664662801776</v>
      </c>
      <c r="BO8" s="576">
        <v>632.22697060000007</v>
      </c>
      <c r="BP8" s="576">
        <v>753.45013339999991</v>
      </c>
      <c r="BQ8" s="576">
        <v>738.99857426000017</v>
      </c>
      <c r="BR8" s="576">
        <v>745.19955327293599</v>
      </c>
      <c r="BS8" s="576">
        <v>750.35909004872349</v>
      </c>
      <c r="BT8" s="576">
        <v>843.26833552000005</v>
      </c>
      <c r="BU8" s="576">
        <v>773.7962701000821</v>
      </c>
      <c r="BV8" s="576">
        <v>755.74334992456068</v>
      </c>
      <c r="BW8" s="576">
        <v>651.21979876854232</v>
      </c>
      <c r="BX8" s="576">
        <v>522.30759835282458</v>
      </c>
      <c r="BY8" s="576">
        <v>329.66024383962531</v>
      </c>
      <c r="BZ8" s="576">
        <v>422.51825136916608</v>
      </c>
      <c r="CA8" s="576">
        <v>388.75712992095555</v>
      </c>
      <c r="CB8" s="576">
        <v>372.62481958926941</v>
      </c>
      <c r="CC8" s="576">
        <v>362.29160436549984</v>
      </c>
      <c r="CD8" s="576">
        <v>286.19482832631019</v>
      </c>
      <c r="CE8" s="576">
        <v>204.06414329776567</v>
      </c>
      <c r="CF8" s="576">
        <v>138.18174637780373</v>
      </c>
      <c r="CG8" s="577">
        <v>88.327678108537853</v>
      </c>
    </row>
    <row r="9" spans="1:85" x14ac:dyDescent="0.35">
      <c r="A9" s="353"/>
      <c r="B9" s="200" t="s">
        <v>958</v>
      </c>
      <c r="C9" s="369"/>
      <c r="D9" s="576">
        <v>0</v>
      </c>
      <c r="E9" s="576">
        <v>0</v>
      </c>
      <c r="F9" s="576">
        <v>0</v>
      </c>
      <c r="G9" s="576">
        <v>0</v>
      </c>
      <c r="H9" s="576">
        <v>0</v>
      </c>
      <c r="I9" s="576">
        <v>0</v>
      </c>
      <c r="J9" s="576">
        <v>0</v>
      </c>
      <c r="K9" s="576">
        <v>0</v>
      </c>
      <c r="L9" s="576">
        <v>0</v>
      </c>
      <c r="M9" s="576">
        <v>0</v>
      </c>
      <c r="N9" s="576">
        <v>0</v>
      </c>
      <c r="O9" s="576">
        <v>0</v>
      </c>
      <c r="P9" s="576">
        <v>0</v>
      </c>
      <c r="Q9" s="576">
        <v>0</v>
      </c>
      <c r="R9" s="576">
        <v>0</v>
      </c>
      <c r="S9" s="576">
        <v>0</v>
      </c>
      <c r="T9" s="576">
        <v>0</v>
      </c>
      <c r="U9" s="576">
        <v>0</v>
      </c>
      <c r="V9" s="576">
        <v>0</v>
      </c>
      <c r="W9" s="576">
        <v>0</v>
      </c>
      <c r="X9" s="576">
        <v>0</v>
      </c>
      <c r="Y9" s="576">
        <v>0</v>
      </c>
      <c r="Z9" s="576">
        <v>0</v>
      </c>
      <c r="AA9" s="576">
        <v>0</v>
      </c>
      <c r="AB9" s="576">
        <v>0</v>
      </c>
      <c r="AC9" s="576">
        <v>0</v>
      </c>
      <c r="AD9" s="576">
        <v>0</v>
      </c>
      <c r="AE9" s="576">
        <v>0</v>
      </c>
      <c r="AF9" s="576">
        <v>0</v>
      </c>
      <c r="AG9" s="576">
        <v>0</v>
      </c>
      <c r="AH9" s="576">
        <v>0</v>
      </c>
      <c r="AI9" s="576">
        <v>1</v>
      </c>
      <c r="AJ9" s="576">
        <v>8</v>
      </c>
      <c r="AK9" s="576">
        <v>19</v>
      </c>
      <c r="AL9" s="576">
        <v>40</v>
      </c>
      <c r="AM9" s="576">
        <v>60</v>
      </c>
      <c r="AN9" s="576">
        <v>87</v>
      </c>
      <c r="AO9" s="576">
        <v>141</v>
      </c>
      <c r="AP9" s="576">
        <v>219.09299999999999</v>
      </c>
      <c r="AQ9" s="576">
        <v>292.42</v>
      </c>
      <c r="AR9" s="576">
        <v>380.495</v>
      </c>
      <c r="AS9" s="576">
        <v>526.10599999999999</v>
      </c>
      <c r="AT9" s="576">
        <v>726.45299999999997</v>
      </c>
      <c r="AU9" s="576">
        <v>1092.0340000000001</v>
      </c>
      <c r="AV9" s="576">
        <v>1341.5989999999999</v>
      </c>
      <c r="AW9" s="576">
        <v>1637.0519999999999</v>
      </c>
      <c r="AX9" s="576">
        <v>1885.66</v>
      </c>
      <c r="AY9" s="576">
        <v>2222.1350000000002</v>
      </c>
      <c r="AZ9" s="576">
        <v>2755.64</v>
      </c>
      <c r="BA9" s="576">
        <v>3165.6350000000002</v>
      </c>
      <c r="BB9" s="576">
        <v>3660.3760000000002</v>
      </c>
      <c r="BC9" s="576">
        <v>4397.0955046829995</v>
      </c>
      <c r="BD9" s="576">
        <v>4731.2979999999998</v>
      </c>
      <c r="BE9" s="576">
        <v>5327.7833360571276</v>
      </c>
      <c r="BF9" s="576">
        <v>5868.9417107775953</v>
      </c>
      <c r="BG9" s="576">
        <v>6648.4214836423171</v>
      </c>
      <c r="BH9" s="576">
        <v>7362.7420000000002</v>
      </c>
      <c r="BI9" s="576">
        <v>8161.3418322999996</v>
      </c>
      <c r="BJ9" s="576">
        <v>8951.9807621599994</v>
      </c>
      <c r="BK9" s="576">
        <v>10025.547447100002</v>
      </c>
      <c r="BL9" s="576">
        <v>11171.999606900003</v>
      </c>
      <c r="BM9" s="576">
        <v>12696.219372410003</v>
      </c>
      <c r="BN9" s="576">
        <v>13074.350907085996</v>
      </c>
      <c r="BO9" s="576">
        <v>14166.501676169999</v>
      </c>
      <c r="BP9" s="576">
        <v>15766.881886475003</v>
      </c>
      <c r="BQ9" s="576">
        <v>16663.691062059166</v>
      </c>
      <c r="BR9" s="576">
        <v>17633.143730207517</v>
      </c>
      <c r="BS9" s="576">
        <v>18224.782200854486</v>
      </c>
      <c r="BT9" s="576">
        <v>18134.792022653575</v>
      </c>
      <c r="BU9" s="576">
        <v>17984.26812492009</v>
      </c>
      <c r="BV9" s="576">
        <v>18214.194374105791</v>
      </c>
      <c r="BW9" s="576">
        <v>18348.723756922442</v>
      </c>
      <c r="BX9" s="576">
        <v>17858.497166502981</v>
      </c>
      <c r="BY9" s="576">
        <v>17382.061162804323</v>
      </c>
      <c r="BZ9" s="576">
        <v>17247.54195820327</v>
      </c>
      <c r="CA9" s="576">
        <v>19188.877277740285</v>
      </c>
      <c r="CB9" s="576">
        <v>19804.918426726603</v>
      </c>
      <c r="CC9" s="576">
        <v>19529.158225342697</v>
      </c>
      <c r="CD9" s="576">
        <v>19438.901355917671</v>
      </c>
      <c r="CE9" s="576">
        <v>18873.812174583447</v>
      </c>
      <c r="CF9" s="576">
        <v>18196.125840330631</v>
      </c>
      <c r="CG9" s="577">
        <v>17509.25327561628</v>
      </c>
    </row>
    <row r="10" spans="1:85" x14ac:dyDescent="0.35">
      <c r="A10" s="353"/>
      <c r="B10" s="200" t="s">
        <v>515</v>
      </c>
      <c r="C10" s="369"/>
      <c r="D10" s="576"/>
      <c r="E10" s="576"/>
      <c r="F10" s="576"/>
      <c r="G10" s="576"/>
      <c r="H10" s="576"/>
      <c r="I10" s="576"/>
      <c r="J10" s="576"/>
      <c r="K10" s="576"/>
      <c r="L10" s="576"/>
      <c r="M10" s="576"/>
      <c r="N10" s="576"/>
      <c r="O10" s="576"/>
      <c r="P10" s="576"/>
      <c r="Q10" s="576"/>
      <c r="R10" s="576"/>
      <c r="S10" s="576"/>
      <c r="T10" s="576"/>
      <c r="U10" s="576"/>
      <c r="V10" s="576"/>
      <c r="W10" s="576"/>
      <c r="X10" s="576"/>
      <c r="Y10" s="576"/>
      <c r="Z10" s="576"/>
      <c r="AA10" s="576"/>
      <c r="AB10" s="576"/>
      <c r="AC10" s="576"/>
      <c r="AD10" s="576"/>
      <c r="AE10" s="576"/>
      <c r="AF10" s="576"/>
      <c r="AG10" s="576"/>
      <c r="AH10" s="576"/>
      <c r="AI10" s="576"/>
      <c r="AJ10" s="576"/>
      <c r="AK10" s="576"/>
      <c r="AL10" s="576"/>
      <c r="AM10" s="576"/>
      <c r="AN10" s="576"/>
      <c r="AO10" s="576"/>
      <c r="AP10" s="576"/>
      <c r="AQ10" s="576"/>
      <c r="AR10" s="576"/>
      <c r="AS10" s="576"/>
      <c r="AT10" s="576"/>
      <c r="AU10" s="576"/>
      <c r="AV10" s="576"/>
      <c r="AW10" s="576"/>
      <c r="AX10" s="576"/>
      <c r="AY10" s="576"/>
      <c r="AZ10" s="576"/>
      <c r="BA10" s="576"/>
      <c r="BB10" s="576"/>
      <c r="BC10" s="576"/>
      <c r="BD10" s="576"/>
      <c r="BE10" s="576"/>
      <c r="BF10" s="576"/>
      <c r="BG10" s="576"/>
      <c r="BH10" s="576"/>
      <c r="BI10" s="576"/>
      <c r="BJ10" s="576"/>
      <c r="BK10" s="576"/>
      <c r="BL10" s="576"/>
      <c r="BM10" s="576"/>
      <c r="BN10" s="576"/>
      <c r="BO10" s="576"/>
      <c r="BP10" s="576"/>
      <c r="BQ10" s="576"/>
      <c r="BR10" s="576"/>
      <c r="BS10" s="576"/>
      <c r="BT10" s="576">
        <v>1346.5040417899927</v>
      </c>
      <c r="BU10" s="576">
        <v>4411.5230526242794</v>
      </c>
      <c r="BV10" s="576">
        <v>7688.5788062906558</v>
      </c>
      <c r="BW10" s="576">
        <v>10447.128793449607</v>
      </c>
      <c r="BX10" s="576">
        <v>13869.917403119598</v>
      </c>
      <c r="BY10" s="576">
        <v>19408.24378017227</v>
      </c>
      <c r="BZ10" s="576">
        <v>26099.609042329223</v>
      </c>
      <c r="CA10" s="576">
        <v>35587.009646258382</v>
      </c>
      <c r="CB10" s="576">
        <v>45986.704445982454</v>
      </c>
      <c r="CC10" s="576">
        <v>55633.446286570455</v>
      </c>
      <c r="CD10" s="576">
        <v>64045.266453065822</v>
      </c>
      <c r="CE10" s="576">
        <v>69692.844853120027</v>
      </c>
      <c r="CF10" s="576">
        <v>77546.537782068946</v>
      </c>
      <c r="CG10" s="577">
        <v>88462.631782316967</v>
      </c>
    </row>
    <row r="11" spans="1:85" x14ac:dyDescent="0.35">
      <c r="A11" s="353"/>
      <c r="B11" s="200" t="s">
        <v>516</v>
      </c>
      <c r="C11" s="369"/>
      <c r="D11" s="576"/>
      <c r="E11" s="576"/>
      <c r="F11" s="576"/>
      <c r="G11" s="576"/>
      <c r="H11" s="576"/>
      <c r="I11" s="576"/>
      <c r="J11" s="576"/>
      <c r="K11" s="576"/>
      <c r="L11" s="576"/>
      <c r="M11" s="576"/>
      <c r="N11" s="576"/>
      <c r="O11" s="576"/>
      <c r="P11" s="576"/>
      <c r="Q11" s="576"/>
      <c r="R11" s="576"/>
      <c r="S11" s="576"/>
      <c r="T11" s="576"/>
      <c r="U11" s="576"/>
      <c r="V11" s="576"/>
      <c r="W11" s="576"/>
      <c r="X11" s="576"/>
      <c r="Y11" s="576"/>
      <c r="Z11" s="576"/>
      <c r="AA11" s="576"/>
      <c r="AB11" s="576"/>
      <c r="AC11" s="576"/>
      <c r="AD11" s="576"/>
      <c r="AE11" s="576"/>
      <c r="AF11" s="576"/>
      <c r="AG11" s="576"/>
      <c r="AH11" s="576"/>
      <c r="AI11" s="576"/>
      <c r="AJ11" s="576"/>
      <c r="AK11" s="576"/>
      <c r="AL11" s="576"/>
      <c r="AM11" s="576"/>
      <c r="AN11" s="576"/>
      <c r="AO11" s="576"/>
      <c r="AP11" s="576"/>
      <c r="AQ11" s="576"/>
      <c r="AR11" s="576"/>
      <c r="AS11" s="576"/>
      <c r="AT11" s="576"/>
      <c r="AU11" s="576"/>
      <c r="AV11" s="576"/>
      <c r="AW11" s="576"/>
      <c r="AX11" s="576"/>
      <c r="AY11" s="576"/>
      <c r="AZ11" s="576"/>
      <c r="BA11" s="576"/>
      <c r="BB11" s="576"/>
      <c r="BC11" s="576"/>
      <c r="BD11" s="576"/>
      <c r="BE11" s="576"/>
      <c r="BF11" s="576"/>
      <c r="BG11" s="576"/>
      <c r="BH11" s="576"/>
      <c r="BI11" s="576"/>
      <c r="BJ11" s="576"/>
      <c r="BK11" s="576"/>
      <c r="BL11" s="576"/>
      <c r="BM11" s="576"/>
      <c r="BN11" s="576"/>
      <c r="BO11" s="576"/>
      <c r="BP11" s="576"/>
      <c r="BQ11" s="576"/>
      <c r="BR11" s="576"/>
      <c r="BS11" s="576"/>
      <c r="BT11" s="576">
        <v>62.592562279999946</v>
      </c>
      <c r="BU11" s="576">
        <v>193.96006248688587</v>
      </c>
      <c r="BV11" s="576">
        <v>326.3730427201121</v>
      </c>
      <c r="BW11" s="576">
        <v>418.35928419000038</v>
      </c>
      <c r="BX11" s="576">
        <v>509.22292654999933</v>
      </c>
      <c r="BY11" s="576">
        <v>634.50085871000056</v>
      </c>
      <c r="BZ11" s="576">
        <v>785.39216897999972</v>
      </c>
      <c r="CA11" s="576">
        <v>997.64406484033759</v>
      </c>
      <c r="CB11" s="576">
        <v>1182.6842582842835</v>
      </c>
      <c r="CC11" s="576">
        <v>1301.8764439831623</v>
      </c>
      <c r="CD11" s="576">
        <v>1416.3811407270939</v>
      </c>
      <c r="CE11" s="576">
        <v>1481.4666103353247</v>
      </c>
      <c r="CF11" s="576">
        <v>1549.7232021473653</v>
      </c>
      <c r="CG11" s="577">
        <v>1629.2974140445071</v>
      </c>
    </row>
    <row r="12" spans="1:85" x14ac:dyDescent="0.35">
      <c r="A12" s="353"/>
      <c r="B12" s="590" t="s">
        <v>959</v>
      </c>
      <c r="C12" s="590"/>
      <c r="D12" s="576">
        <v>0</v>
      </c>
      <c r="E12" s="576">
        <v>0</v>
      </c>
      <c r="F12" s="576">
        <v>0</v>
      </c>
      <c r="G12" s="576">
        <v>0</v>
      </c>
      <c r="H12" s="576">
        <v>0</v>
      </c>
      <c r="I12" s="576">
        <v>0</v>
      </c>
      <c r="J12" s="576">
        <v>0</v>
      </c>
      <c r="K12" s="576">
        <v>0</v>
      </c>
      <c r="L12" s="576">
        <v>0</v>
      </c>
      <c r="M12" s="576">
        <v>0</v>
      </c>
      <c r="N12" s="576">
        <v>0</v>
      </c>
      <c r="O12" s="576">
        <v>0</v>
      </c>
      <c r="P12" s="576">
        <v>0</v>
      </c>
      <c r="Q12" s="576">
        <v>0</v>
      </c>
      <c r="R12" s="576">
        <v>0</v>
      </c>
      <c r="S12" s="576">
        <v>0</v>
      </c>
      <c r="T12" s="576">
        <v>0</v>
      </c>
      <c r="U12" s="576">
        <v>0</v>
      </c>
      <c r="V12" s="576">
        <v>0</v>
      </c>
      <c r="W12" s="576">
        <v>0</v>
      </c>
      <c r="X12" s="576">
        <v>0</v>
      </c>
      <c r="Y12" s="576">
        <v>0</v>
      </c>
      <c r="Z12" s="576">
        <v>7.4</v>
      </c>
      <c r="AA12" s="576">
        <v>22.9</v>
      </c>
      <c r="AB12" s="576">
        <v>27</v>
      </c>
      <c r="AC12" s="576">
        <v>27.8</v>
      </c>
      <c r="AD12" s="576">
        <v>30.6</v>
      </c>
      <c r="AE12" s="576">
        <v>33.9</v>
      </c>
      <c r="AF12" s="576">
        <v>35.799999999999997</v>
      </c>
      <c r="AG12" s="576">
        <v>35.9</v>
      </c>
      <c r="AH12" s="576">
        <v>37</v>
      </c>
      <c r="AI12" s="576">
        <v>36</v>
      </c>
      <c r="AJ12" s="576">
        <v>38</v>
      </c>
      <c r="AK12" s="576">
        <v>39</v>
      </c>
      <c r="AL12" s="576">
        <v>40</v>
      </c>
      <c r="AM12" s="576">
        <v>41</v>
      </c>
      <c r="AN12" s="576">
        <v>39</v>
      </c>
      <c r="AO12" s="576">
        <v>41</v>
      </c>
      <c r="AP12" s="576">
        <v>37</v>
      </c>
      <c r="AQ12" s="576">
        <v>37.154000000000003</v>
      </c>
      <c r="AR12" s="576">
        <v>36.127000000000002</v>
      </c>
      <c r="AS12" s="576">
        <v>34.573</v>
      </c>
      <c r="AT12" s="576">
        <v>35.829000000000001</v>
      </c>
      <c r="AU12" s="576">
        <v>35.840000000000003</v>
      </c>
      <c r="AV12" s="576">
        <v>35.561999999999998</v>
      </c>
      <c r="AW12" s="576">
        <v>36.165999999999997</v>
      </c>
      <c r="AX12" s="576">
        <v>34.695999999999998</v>
      </c>
      <c r="AY12" s="576">
        <v>35.774999999999999</v>
      </c>
      <c r="AZ12" s="576">
        <v>29.725000000000001</v>
      </c>
      <c r="BA12" s="576">
        <v>29.242999999999999</v>
      </c>
      <c r="BB12" s="576">
        <v>28.78</v>
      </c>
      <c r="BC12" s="576">
        <v>27.677</v>
      </c>
      <c r="BD12" s="576">
        <v>27.542999999999999</v>
      </c>
      <c r="BE12" s="576">
        <v>28.601281650000001</v>
      </c>
      <c r="BF12" s="576">
        <v>28.857593779999998</v>
      </c>
      <c r="BG12" s="576">
        <v>29.69782292</v>
      </c>
      <c r="BH12" s="576">
        <v>30.286999999999999</v>
      </c>
      <c r="BI12" s="576">
        <v>30.522758409999998</v>
      </c>
      <c r="BJ12" s="576">
        <v>34.089199220000005</v>
      </c>
      <c r="BK12" s="576">
        <v>39.594209070000005</v>
      </c>
      <c r="BL12" s="576">
        <v>45.014786799999996</v>
      </c>
      <c r="BM12" s="576">
        <v>47.681548220000018</v>
      </c>
      <c r="BN12" s="576">
        <v>58.09858595</v>
      </c>
      <c r="BO12" s="576">
        <v>62.566367589999992</v>
      </c>
      <c r="BP12" s="576">
        <v>75.024344669999962</v>
      </c>
      <c r="BQ12" s="576">
        <v>95.653024200000061</v>
      </c>
      <c r="BR12" s="576">
        <v>88.113150280000013</v>
      </c>
      <c r="BS12" s="576">
        <v>92.895304570000008</v>
      </c>
      <c r="BT12" s="576">
        <v>99.277285419999984</v>
      </c>
      <c r="BU12" s="576">
        <v>104.62180545999999</v>
      </c>
      <c r="BV12" s="576">
        <v>113.12405992999996</v>
      </c>
      <c r="BW12" s="576">
        <v>118.66341103999997</v>
      </c>
      <c r="BX12" s="576">
        <v>133.10474510000003</v>
      </c>
      <c r="BY12" s="576">
        <v>158.41421363000001</v>
      </c>
      <c r="BZ12" s="576">
        <v>177.89715477000004</v>
      </c>
      <c r="CA12" s="576">
        <v>222.23737162999998</v>
      </c>
      <c r="CB12" s="576">
        <v>213.08541954395892</v>
      </c>
      <c r="CC12" s="576">
        <v>214.27087978890927</v>
      </c>
      <c r="CD12" s="576">
        <v>224.7073277630229</v>
      </c>
      <c r="CE12" s="576">
        <v>232.14538062998648</v>
      </c>
      <c r="CF12" s="576">
        <v>231.31732747351703</v>
      </c>
      <c r="CG12" s="577">
        <v>234.74967127874822</v>
      </c>
    </row>
    <row r="13" spans="1:85" ht="26.25" customHeight="1" x14ac:dyDescent="0.35">
      <c r="B13" s="56" t="s">
        <v>960</v>
      </c>
      <c r="C13" s="460"/>
      <c r="BD13" s="574">
        <v>1396.9807118136234</v>
      </c>
      <c r="BE13" s="574">
        <v>1514.0330256590748</v>
      </c>
      <c r="BF13" s="574">
        <v>1622.685744422949</v>
      </c>
      <c r="BG13" s="574">
        <v>1753.5941622288271</v>
      </c>
      <c r="BH13" s="574">
        <v>1890.9482456924106</v>
      </c>
      <c r="BI13" s="574">
        <v>2035.6212325466122</v>
      </c>
      <c r="BJ13" s="574">
        <v>2173.936356712717</v>
      </c>
      <c r="BK13" s="574">
        <v>2333.216346707105</v>
      </c>
      <c r="BL13" s="574">
        <v>2511.1234542366046</v>
      </c>
      <c r="BM13" s="574">
        <v>2753.6384223247896</v>
      </c>
      <c r="BN13" s="574">
        <v>3015.8112222628183</v>
      </c>
      <c r="BO13" s="574">
        <v>3174.4124856362937</v>
      </c>
      <c r="BP13" s="574">
        <v>3407.5967994059415</v>
      </c>
      <c r="BQ13" s="574">
        <v>3481.0106828642861</v>
      </c>
      <c r="BR13" s="574">
        <v>3677.9968933946316</v>
      </c>
      <c r="BS13" s="574">
        <v>3755.2251642728688</v>
      </c>
      <c r="BT13" s="574">
        <v>3858.3271710760018</v>
      </c>
      <c r="BU13" s="574">
        <v>3914.1571517056409</v>
      </c>
      <c r="BV13" s="574">
        <v>4109.086771977536</v>
      </c>
      <c r="BW13" s="574">
        <v>4259.5497591869362</v>
      </c>
      <c r="BX13" s="574">
        <v>4561.0820935158372</v>
      </c>
      <c r="BY13" s="574">
        <v>4410.8485144279057</v>
      </c>
      <c r="BZ13" s="574">
        <v>4541.0391820496152</v>
      </c>
      <c r="CA13" s="574">
        <v>5106.6000000000004</v>
      </c>
      <c r="CB13" s="574">
        <v>5539.996086440161</v>
      </c>
      <c r="CC13" s="574">
        <v>5805.5954485020275</v>
      </c>
      <c r="CD13" s="574">
        <v>6077.0857463126576</v>
      </c>
      <c r="CE13" s="574">
        <v>6212.6147035849108</v>
      </c>
      <c r="CF13" s="574">
        <v>6367.7158481864326</v>
      </c>
      <c r="CG13" s="575">
        <v>6586.0343733949721</v>
      </c>
    </row>
    <row r="14" spans="1:85" ht="15.75" customHeight="1" thickBot="1" x14ac:dyDescent="0.4">
      <c r="B14" s="591"/>
      <c r="C14" s="460"/>
      <c r="BX14" s="196"/>
      <c r="BY14" s="196"/>
      <c r="BZ14" s="196"/>
      <c r="CA14" s="196"/>
      <c r="CB14" s="196"/>
      <c r="CC14" s="196"/>
      <c r="CD14" s="196"/>
      <c r="CE14" s="196"/>
      <c r="CF14" s="196"/>
      <c r="CG14" s="220"/>
    </row>
    <row r="15" spans="1:85" ht="26.25" customHeight="1" x14ac:dyDescent="0.35">
      <c r="A15" s="592"/>
      <c r="B15" s="101" t="s">
        <v>961</v>
      </c>
      <c r="C15" s="438"/>
      <c r="D15" s="34" t="s">
        <v>296</v>
      </c>
      <c r="E15" s="34" t="s">
        <v>297</v>
      </c>
      <c r="F15" s="34" t="s">
        <v>298</v>
      </c>
      <c r="G15" s="34" t="s">
        <v>299</v>
      </c>
      <c r="H15" s="34" t="s">
        <v>300</v>
      </c>
      <c r="I15" s="34" t="s">
        <v>301</v>
      </c>
      <c r="J15" s="34" t="s">
        <v>302</v>
      </c>
      <c r="K15" s="34" t="s">
        <v>303</v>
      </c>
      <c r="L15" s="34" t="s">
        <v>304</v>
      </c>
      <c r="M15" s="34" t="s">
        <v>305</v>
      </c>
      <c r="N15" s="34" t="s">
        <v>306</v>
      </c>
      <c r="O15" s="34" t="s">
        <v>307</v>
      </c>
      <c r="P15" s="34" t="s">
        <v>308</v>
      </c>
      <c r="Q15" s="34" t="s">
        <v>309</v>
      </c>
      <c r="R15" s="34" t="s">
        <v>310</v>
      </c>
      <c r="S15" s="34" t="s">
        <v>311</v>
      </c>
      <c r="T15" s="34" t="s">
        <v>312</v>
      </c>
      <c r="U15" s="34" t="s">
        <v>313</v>
      </c>
      <c r="V15" s="34" t="s">
        <v>314</v>
      </c>
      <c r="W15" s="34" t="s">
        <v>315</v>
      </c>
      <c r="X15" s="34" t="s">
        <v>316</v>
      </c>
      <c r="Y15" s="34" t="s">
        <v>317</v>
      </c>
      <c r="Z15" s="34" t="s">
        <v>318</v>
      </c>
      <c r="AA15" s="34" t="s">
        <v>319</v>
      </c>
      <c r="AB15" s="34" t="s">
        <v>320</v>
      </c>
      <c r="AC15" s="34" t="s">
        <v>321</v>
      </c>
      <c r="AD15" s="34" t="s">
        <v>322</v>
      </c>
      <c r="AE15" s="34" t="s">
        <v>323</v>
      </c>
      <c r="AF15" s="34" t="s">
        <v>324</v>
      </c>
      <c r="AG15" s="34" t="s">
        <v>325</v>
      </c>
      <c r="AH15" s="34" t="s">
        <v>326</v>
      </c>
      <c r="AI15" s="34" t="s">
        <v>327</v>
      </c>
      <c r="AJ15" s="34" t="s">
        <v>328</v>
      </c>
      <c r="AK15" s="34" t="s">
        <v>329</v>
      </c>
      <c r="AL15" s="34" t="s">
        <v>330</v>
      </c>
      <c r="AM15" s="34" t="s">
        <v>331</v>
      </c>
      <c r="AN15" s="34" t="s">
        <v>332</v>
      </c>
      <c r="AO15" s="34" t="s">
        <v>333</v>
      </c>
      <c r="AP15" s="34" t="s">
        <v>334</v>
      </c>
      <c r="AQ15" s="34" t="s">
        <v>335</v>
      </c>
      <c r="AR15" s="34" t="s">
        <v>336</v>
      </c>
      <c r="AS15" s="34" t="s">
        <v>337</v>
      </c>
      <c r="AT15" s="34" t="s">
        <v>338</v>
      </c>
      <c r="AU15" s="34" t="s">
        <v>339</v>
      </c>
      <c r="AV15" s="34" t="s">
        <v>340</v>
      </c>
      <c r="AW15" s="34" t="s">
        <v>341</v>
      </c>
      <c r="AX15" s="34" t="s">
        <v>342</v>
      </c>
      <c r="AY15" s="34" t="s">
        <v>227</v>
      </c>
      <c r="AZ15" s="34" t="s">
        <v>228</v>
      </c>
      <c r="BA15" s="34" t="s">
        <v>229</v>
      </c>
      <c r="BB15" s="34" t="s">
        <v>230</v>
      </c>
      <c r="BC15" s="34" t="s">
        <v>231</v>
      </c>
      <c r="BD15" s="34" t="s">
        <v>232</v>
      </c>
      <c r="BE15" s="34" t="s">
        <v>233</v>
      </c>
      <c r="BF15" s="34" t="s">
        <v>234</v>
      </c>
      <c r="BG15" s="34" t="s">
        <v>235</v>
      </c>
      <c r="BH15" s="34" t="s">
        <v>236</v>
      </c>
      <c r="BI15" s="34" t="s">
        <v>237</v>
      </c>
      <c r="BJ15" s="34" t="s">
        <v>238</v>
      </c>
      <c r="BK15" s="34" t="s">
        <v>239</v>
      </c>
      <c r="BL15" s="34" t="s">
        <v>240</v>
      </c>
      <c r="BM15" s="34" t="s">
        <v>241</v>
      </c>
      <c r="BN15" s="34" t="s">
        <v>242</v>
      </c>
      <c r="BO15" s="34" t="s">
        <v>243</v>
      </c>
      <c r="BP15" s="34" t="s">
        <v>244</v>
      </c>
      <c r="BQ15" s="34" t="s">
        <v>245</v>
      </c>
      <c r="BR15" s="34" t="s">
        <v>246</v>
      </c>
      <c r="BS15" s="34" t="s">
        <v>247</v>
      </c>
      <c r="BT15" s="34" t="s">
        <v>248</v>
      </c>
      <c r="BU15" s="34" t="s">
        <v>249</v>
      </c>
      <c r="BV15" s="34" t="s">
        <v>250</v>
      </c>
      <c r="BW15" s="34" t="s">
        <v>251</v>
      </c>
      <c r="BX15" s="34" t="s">
        <v>252</v>
      </c>
      <c r="BY15" s="34" t="s">
        <v>253</v>
      </c>
      <c r="BZ15" s="34" t="s">
        <v>254</v>
      </c>
      <c r="CA15" s="34" t="s">
        <v>255</v>
      </c>
      <c r="CB15" s="34" t="s">
        <v>256</v>
      </c>
      <c r="CC15" s="34" t="s">
        <v>257</v>
      </c>
      <c r="CD15" s="34" t="s">
        <v>258</v>
      </c>
      <c r="CE15" s="34" t="s">
        <v>259</v>
      </c>
      <c r="CF15" s="34" t="s">
        <v>260</v>
      </c>
      <c r="CG15" s="35" t="s">
        <v>261</v>
      </c>
    </row>
    <row r="16" spans="1:85" x14ac:dyDescent="0.35">
      <c r="A16" s="592"/>
      <c r="B16" s="377" t="s">
        <v>460</v>
      </c>
      <c r="C16" s="404"/>
      <c r="D16" s="279" t="s">
        <v>263</v>
      </c>
      <c r="E16" s="279" t="s">
        <v>263</v>
      </c>
      <c r="F16" s="279" t="s">
        <v>263</v>
      </c>
      <c r="G16" s="279" t="s">
        <v>263</v>
      </c>
      <c r="H16" s="279" t="s">
        <v>263</v>
      </c>
      <c r="I16" s="279" t="s">
        <v>263</v>
      </c>
      <c r="J16" s="279" t="s">
        <v>263</v>
      </c>
      <c r="K16" s="279" t="s">
        <v>263</v>
      </c>
      <c r="L16" s="279" t="s">
        <v>263</v>
      </c>
      <c r="M16" s="279" t="s">
        <v>263</v>
      </c>
      <c r="N16" s="279" t="s">
        <v>263</v>
      </c>
      <c r="O16" s="279" t="s">
        <v>263</v>
      </c>
      <c r="P16" s="279" t="s">
        <v>263</v>
      </c>
      <c r="Q16" s="279" t="s">
        <v>263</v>
      </c>
      <c r="R16" s="279" t="s">
        <v>263</v>
      </c>
      <c r="S16" s="279" t="s">
        <v>263</v>
      </c>
      <c r="T16" s="279" t="s">
        <v>263</v>
      </c>
      <c r="U16" s="279" t="s">
        <v>263</v>
      </c>
      <c r="V16" s="279" t="s">
        <v>263</v>
      </c>
      <c r="W16" s="279" t="s">
        <v>263</v>
      </c>
      <c r="X16" s="279" t="s">
        <v>263</v>
      </c>
      <c r="Y16" s="279" t="s">
        <v>263</v>
      </c>
      <c r="Z16" s="279" t="s">
        <v>263</v>
      </c>
      <c r="AA16" s="279" t="s">
        <v>263</v>
      </c>
      <c r="AB16" s="279" t="s">
        <v>263</v>
      </c>
      <c r="AC16" s="279" t="s">
        <v>263</v>
      </c>
      <c r="AD16" s="279" t="s">
        <v>263</v>
      </c>
      <c r="AE16" s="279" t="s">
        <v>263</v>
      </c>
      <c r="AF16" s="279" t="s">
        <v>263</v>
      </c>
      <c r="AG16" s="279" t="s">
        <v>263</v>
      </c>
      <c r="AH16" s="279" t="s">
        <v>263</v>
      </c>
      <c r="AI16" s="279" t="s">
        <v>263</v>
      </c>
      <c r="AJ16" s="279" t="s">
        <v>263</v>
      </c>
      <c r="AK16" s="279" t="s">
        <v>263</v>
      </c>
      <c r="AL16" s="279" t="s">
        <v>263</v>
      </c>
      <c r="AM16" s="279" t="s">
        <v>263</v>
      </c>
      <c r="AN16" s="279" t="s">
        <v>263</v>
      </c>
      <c r="AO16" s="279" t="s">
        <v>263</v>
      </c>
      <c r="AP16" s="279" t="s">
        <v>263</v>
      </c>
      <c r="AQ16" s="279" t="s">
        <v>263</v>
      </c>
      <c r="AR16" s="279" t="s">
        <v>263</v>
      </c>
      <c r="AS16" s="279" t="s">
        <v>263</v>
      </c>
      <c r="AT16" s="279" t="s">
        <v>263</v>
      </c>
      <c r="AU16" s="279" t="s">
        <v>263</v>
      </c>
      <c r="AV16" s="279" t="s">
        <v>263</v>
      </c>
      <c r="AW16" s="279" t="s">
        <v>263</v>
      </c>
      <c r="AX16" s="279" t="s">
        <v>263</v>
      </c>
      <c r="AY16" s="279" t="s">
        <v>263</v>
      </c>
      <c r="AZ16" s="279" t="s">
        <v>263</v>
      </c>
      <c r="BA16" s="279" t="s">
        <v>263</v>
      </c>
      <c r="BB16" s="279" t="s">
        <v>263</v>
      </c>
      <c r="BC16" s="279" t="s">
        <v>263</v>
      </c>
      <c r="BD16" s="279" t="s">
        <v>263</v>
      </c>
      <c r="BE16" s="279" t="s">
        <v>263</v>
      </c>
      <c r="BF16" s="279" t="s">
        <v>263</v>
      </c>
      <c r="BG16" s="279" t="s">
        <v>263</v>
      </c>
      <c r="BH16" s="279" t="s">
        <v>263</v>
      </c>
      <c r="BI16" s="279" t="s">
        <v>263</v>
      </c>
      <c r="BJ16" s="279" t="s">
        <v>263</v>
      </c>
      <c r="BK16" s="279" t="s">
        <v>263</v>
      </c>
      <c r="BL16" s="279" t="s">
        <v>263</v>
      </c>
      <c r="BM16" s="279" t="s">
        <v>263</v>
      </c>
      <c r="BN16" s="279" t="s">
        <v>263</v>
      </c>
      <c r="BO16" s="279" t="s">
        <v>263</v>
      </c>
      <c r="BP16" s="279" t="s">
        <v>263</v>
      </c>
      <c r="BQ16" s="279" t="s">
        <v>263</v>
      </c>
      <c r="BR16" s="279" t="s">
        <v>263</v>
      </c>
      <c r="BS16" s="279" t="s">
        <v>263</v>
      </c>
      <c r="BT16" s="279" t="s">
        <v>263</v>
      </c>
      <c r="BU16" s="279" t="s">
        <v>263</v>
      </c>
      <c r="BV16" s="279" t="s">
        <v>263</v>
      </c>
      <c r="BW16" s="279" t="s">
        <v>263</v>
      </c>
      <c r="BX16" s="279" t="s">
        <v>263</v>
      </c>
      <c r="BY16" s="279" t="s">
        <v>263</v>
      </c>
      <c r="BZ16" s="279" t="s">
        <v>263</v>
      </c>
      <c r="CA16" s="279" t="s">
        <v>263</v>
      </c>
      <c r="CB16" s="279" t="s">
        <v>264</v>
      </c>
      <c r="CC16" s="279" t="s">
        <v>264</v>
      </c>
      <c r="CD16" s="279" t="s">
        <v>264</v>
      </c>
      <c r="CE16" s="279" t="s">
        <v>264</v>
      </c>
      <c r="CF16" s="279" t="s">
        <v>264</v>
      </c>
      <c r="CG16" s="280" t="s">
        <v>264</v>
      </c>
    </row>
    <row r="17" spans="1:85" s="246" customFormat="1" ht="24" customHeight="1" x14ac:dyDescent="0.35">
      <c r="A17" s="593"/>
      <c r="B17" s="101" t="s">
        <v>276</v>
      </c>
      <c r="C17" s="399"/>
      <c r="D17" s="572">
        <f t="shared" ref="D17:BO17" si="5">SUM(D18,D25)</f>
        <v>7566.1439526668928</v>
      </c>
      <c r="E17" s="572">
        <f t="shared" si="5"/>
        <v>10408.916661413377</v>
      </c>
      <c r="F17" s="572">
        <f t="shared" si="5"/>
        <v>10142.800740927851</v>
      </c>
      <c r="G17" s="572">
        <f t="shared" si="5"/>
        <v>10462.521878888785</v>
      </c>
      <c r="H17" s="572">
        <f t="shared" si="5"/>
        <v>10995.089080875585</v>
      </c>
      <c r="I17" s="572">
        <f t="shared" si="5"/>
        <v>11405.675770379739</v>
      </c>
      <c r="J17" s="572">
        <f t="shared" si="5"/>
        <v>11645.942594899141</v>
      </c>
      <c r="K17" s="572">
        <f t="shared" si="5"/>
        <v>13913.083586430399</v>
      </c>
      <c r="L17" s="572">
        <f t="shared" si="5"/>
        <v>13566.734718804179</v>
      </c>
      <c r="M17" s="572">
        <f t="shared" si="5"/>
        <v>13959.737261642307</v>
      </c>
      <c r="N17" s="572">
        <f t="shared" si="5"/>
        <v>17453.91006322097</v>
      </c>
      <c r="O17" s="572">
        <f t="shared" si="5"/>
        <v>18477.312380150634</v>
      </c>
      <c r="P17" s="572">
        <f t="shared" si="5"/>
        <v>18663.556348453334</v>
      </c>
      <c r="Q17" s="572">
        <f t="shared" si="5"/>
        <v>20848.729836440107</v>
      </c>
      <c r="R17" s="572">
        <f t="shared" si="5"/>
        <v>20816.747551634191</v>
      </c>
      <c r="S17" s="572">
        <f t="shared" si="5"/>
        <v>24320.81357061812</v>
      </c>
      <c r="T17" s="572">
        <f t="shared" si="5"/>
        <v>24582.895410577003</v>
      </c>
      <c r="U17" s="572">
        <f t="shared" si="5"/>
        <v>28453.263986637987</v>
      </c>
      <c r="V17" s="572">
        <f t="shared" si="5"/>
        <v>27816.332012828414</v>
      </c>
      <c r="W17" s="572">
        <f t="shared" si="5"/>
        <v>29481.37597824847</v>
      </c>
      <c r="X17" s="572">
        <f t="shared" si="5"/>
        <v>31226.745170317117</v>
      </c>
      <c r="Y17" s="572">
        <f t="shared" si="5"/>
        <v>30791.017764126107</v>
      </c>
      <c r="Z17" s="572">
        <f t="shared" si="5"/>
        <v>30751.537383307037</v>
      </c>
      <c r="AA17" s="572">
        <f t="shared" si="5"/>
        <v>33121.439669622981</v>
      </c>
      <c r="AB17" s="572">
        <f t="shared" si="5"/>
        <v>35358.189405131809</v>
      </c>
      <c r="AC17" s="572">
        <f t="shared" si="5"/>
        <v>37714.916107357625</v>
      </c>
      <c r="AD17" s="572">
        <f t="shared" si="5"/>
        <v>40692.481987832885</v>
      </c>
      <c r="AE17" s="572">
        <f t="shared" si="5"/>
        <v>43713.374355732441</v>
      </c>
      <c r="AF17" s="572">
        <f t="shared" si="5"/>
        <v>45216.233276391773</v>
      </c>
      <c r="AG17" s="572">
        <f t="shared" si="5"/>
        <v>46326.704428954537</v>
      </c>
      <c r="AH17" s="572">
        <f t="shared" si="5"/>
        <v>47679.331486764007</v>
      </c>
      <c r="AI17" s="572">
        <f t="shared" si="5"/>
        <v>47584.720466865954</v>
      </c>
      <c r="AJ17" s="572">
        <f t="shared" si="5"/>
        <v>47685.593201961914</v>
      </c>
      <c r="AK17" s="572">
        <f t="shared" si="5"/>
        <v>49678.343406670887</v>
      </c>
      <c r="AL17" s="572">
        <f t="shared" si="5"/>
        <v>51683.087089635745</v>
      </c>
      <c r="AM17" s="572">
        <f t="shared" si="5"/>
        <v>53201.191580845232</v>
      </c>
      <c r="AN17" s="572">
        <f t="shared" si="5"/>
        <v>52504.411787948527</v>
      </c>
      <c r="AO17" s="572">
        <f t="shared" si="5"/>
        <v>54081.654076497543</v>
      </c>
      <c r="AP17" s="572">
        <f t="shared" si="5"/>
        <v>55700.75850557314</v>
      </c>
      <c r="AQ17" s="572">
        <f t="shared" si="5"/>
        <v>55202.576952738928</v>
      </c>
      <c r="AR17" s="572">
        <f t="shared" si="5"/>
        <v>53309.727298882353</v>
      </c>
      <c r="AS17" s="572">
        <f t="shared" si="5"/>
        <v>53060.336376579638</v>
      </c>
      <c r="AT17" s="572">
        <f t="shared" si="5"/>
        <v>53678.985677469733</v>
      </c>
      <c r="AU17" s="572">
        <f t="shared" si="5"/>
        <v>56958.572208779522</v>
      </c>
      <c r="AV17" s="572">
        <f t="shared" si="5"/>
        <v>57948.944830591317</v>
      </c>
      <c r="AW17" s="572">
        <f t="shared" si="5"/>
        <v>59456.080321172987</v>
      </c>
      <c r="AX17" s="572">
        <f t="shared" si="5"/>
        <v>59649.276076027294</v>
      </c>
      <c r="AY17" s="572">
        <f t="shared" si="5"/>
        <v>60266.311509915708</v>
      </c>
      <c r="AZ17" s="572">
        <f t="shared" si="5"/>
        <v>62225.19855041011</v>
      </c>
      <c r="BA17" s="572">
        <f t="shared" si="5"/>
        <v>65265.896132483191</v>
      </c>
      <c r="BB17" s="572">
        <f t="shared" si="5"/>
        <v>68243.784064416686</v>
      </c>
      <c r="BC17" s="572">
        <f t="shared" si="5"/>
        <v>71515.12248333056</v>
      </c>
      <c r="BD17" s="572">
        <f t="shared" si="5"/>
        <v>72583.895882795739</v>
      </c>
      <c r="BE17" s="572">
        <f t="shared" si="5"/>
        <v>77189.351857940128</v>
      </c>
      <c r="BF17" s="572">
        <f t="shared" si="5"/>
        <v>79901.303438767573</v>
      </c>
      <c r="BG17" s="572">
        <f t="shared" si="5"/>
        <v>81900.963787200875</v>
      </c>
      <c r="BH17" s="572">
        <f t="shared" si="5"/>
        <v>83445.080082095563</v>
      </c>
      <c r="BI17" s="572">
        <f t="shared" si="5"/>
        <v>85588.732334454689</v>
      </c>
      <c r="BJ17" s="572">
        <f t="shared" si="5"/>
        <v>86978.807876111954</v>
      </c>
      <c r="BK17" s="572">
        <f t="shared" si="5"/>
        <v>91139.390074806739</v>
      </c>
      <c r="BL17" s="572">
        <f t="shared" si="5"/>
        <v>94052.910420530898</v>
      </c>
      <c r="BM17" s="572">
        <f t="shared" si="5"/>
        <v>100807.77299602877</v>
      </c>
      <c r="BN17" s="572">
        <f t="shared" si="5"/>
        <v>103282.02841817262</v>
      </c>
      <c r="BO17" s="572">
        <f t="shared" si="5"/>
        <v>107759.05931495795</v>
      </c>
      <c r="BP17" s="572">
        <f t="shared" ref="BP17:CG17" si="6">SUM(BP18,BP25)</f>
        <v>113880.04740554986</v>
      </c>
      <c r="BQ17" s="572">
        <f t="shared" si="6"/>
        <v>116365.96249380376</v>
      </c>
      <c r="BR17" s="572">
        <f t="shared" si="6"/>
        <v>119671.90238767817</v>
      </c>
      <c r="BS17" s="572">
        <f t="shared" si="6"/>
        <v>122735.78196501473</v>
      </c>
      <c r="BT17" s="572">
        <f t="shared" si="6"/>
        <v>122996.48301293311</v>
      </c>
      <c r="BU17" s="572">
        <f t="shared" si="6"/>
        <v>124026.9923283231</v>
      </c>
      <c r="BV17" s="572">
        <f t="shared" si="6"/>
        <v>125279.74069243531</v>
      </c>
      <c r="BW17" s="572">
        <f t="shared" si="6"/>
        <v>124991.05853916994</v>
      </c>
      <c r="BX17" s="572">
        <f t="shared" si="6"/>
        <v>122499.98591222173</v>
      </c>
      <c r="BY17" s="572">
        <f t="shared" si="6"/>
        <v>126429.20365036784</v>
      </c>
      <c r="BZ17" s="572">
        <f t="shared" si="6"/>
        <v>124688.02970272297</v>
      </c>
      <c r="CA17" s="572">
        <f t="shared" si="6"/>
        <v>132231.1509795381</v>
      </c>
      <c r="CB17" s="572">
        <f t="shared" si="6"/>
        <v>140027.64877477029</v>
      </c>
      <c r="CC17" s="572">
        <f t="shared" si="6"/>
        <v>145574.3831711394</v>
      </c>
      <c r="CD17" s="572">
        <f t="shared" si="6"/>
        <v>150664.84384698459</v>
      </c>
      <c r="CE17" s="572">
        <f t="shared" si="6"/>
        <v>150533.58089449481</v>
      </c>
      <c r="CF17" s="572">
        <f t="shared" si="6"/>
        <v>152113.79887701725</v>
      </c>
      <c r="CG17" s="583">
        <f t="shared" si="6"/>
        <v>156550.94497074772</v>
      </c>
    </row>
    <row r="18" spans="1:85" ht="26.25" customHeight="1" x14ac:dyDescent="0.35">
      <c r="A18" s="353"/>
      <c r="B18" s="56" t="s">
        <v>955</v>
      </c>
      <c r="C18" s="460"/>
      <c r="D18" s="574">
        <f>SUM(D19:D22)</f>
        <v>7566.1439526668928</v>
      </c>
      <c r="E18" s="574">
        <f t="shared" ref="E18:BP18" si="7">SUM(E19:E22)</f>
        <v>10408.916661413377</v>
      </c>
      <c r="F18" s="574">
        <f t="shared" si="7"/>
        <v>10142.800740927851</v>
      </c>
      <c r="G18" s="574">
        <f t="shared" si="7"/>
        <v>10462.521878888785</v>
      </c>
      <c r="H18" s="574">
        <f t="shared" si="7"/>
        <v>10995.089080875585</v>
      </c>
      <c r="I18" s="574">
        <f t="shared" si="7"/>
        <v>11405.675770379739</v>
      </c>
      <c r="J18" s="574">
        <f t="shared" si="7"/>
        <v>11645.942594899141</v>
      </c>
      <c r="K18" s="574">
        <f t="shared" si="7"/>
        <v>13913.083586430399</v>
      </c>
      <c r="L18" s="574">
        <f t="shared" si="7"/>
        <v>13566.734718804179</v>
      </c>
      <c r="M18" s="574">
        <f t="shared" si="7"/>
        <v>13959.737261642307</v>
      </c>
      <c r="N18" s="574">
        <f t="shared" si="7"/>
        <v>17453.91006322097</v>
      </c>
      <c r="O18" s="574">
        <f t="shared" si="7"/>
        <v>18477.312380150634</v>
      </c>
      <c r="P18" s="574">
        <f t="shared" si="7"/>
        <v>18663.556348453334</v>
      </c>
      <c r="Q18" s="574">
        <f t="shared" si="7"/>
        <v>20848.729836440107</v>
      </c>
      <c r="R18" s="574">
        <f t="shared" si="7"/>
        <v>20816.747551634191</v>
      </c>
      <c r="S18" s="574">
        <f t="shared" si="7"/>
        <v>24320.81357061812</v>
      </c>
      <c r="T18" s="574">
        <f t="shared" si="7"/>
        <v>24582.895410577003</v>
      </c>
      <c r="U18" s="574">
        <f t="shared" si="7"/>
        <v>28453.263986637987</v>
      </c>
      <c r="V18" s="574">
        <f t="shared" si="7"/>
        <v>27816.332012828414</v>
      </c>
      <c r="W18" s="574">
        <f t="shared" si="7"/>
        <v>29481.37597824847</v>
      </c>
      <c r="X18" s="574">
        <f t="shared" si="7"/>
        <v>31226.745170317117</v>
      </c>
      <c r="Y18" s="574">
        <f t="shared" si="7"/>
        <v>30791.017764126107</v>
      </c>
      <c r="Z18" s="574">
        <f t="shared" si="7"/>
        <v>30624.066300718827</v>
      </c>
      <c r="AA18" s="574">
        <f t="shared" si="7"/>
        <v>32754.704842993855</v>
      </c>
      <c r="AB18" s="574">
        <f t="shared" si="7"/>
        <v>34959.679172230426</v>
      </c>
      <c r="AC18" s="574">
        <f t="shared" si="7"/>
        <v>37337.739811298721</v>
      </c>
      <c r="AD18" s="574">
        <f t="shared" si="7"/>
        <v>40347.458449781436</v>
      </c>
      <c r="AE18" s="574">
        <f t="shared" si="7"/>
        <v>43406.241898964567</v>
      </c>
      <c r="AF18" s="574">
        <f t="shared" si="7"/>
        <v>44931.599429388058</v>
      </c>
      <c r="AG18" s="574">
        <f t="shared" si="7"/>
        <v>46075.760831972344</v>
      </c>
      <c r="AH18" s="574">
        <f t="shared" si="7"/>
        <v>47446.871971016182</v>
      </c>
      <c r="AI18" s="574">
        <f t="shared" si="7"/>
        <v>47391.199235866501</v>
      </c>
      <c r="AJ18" s="574">
        <f t="shared" si="7"/>
        <v>47514.062291163493</v>
      </c>
      <c r="AK18" s="574">
        <f t="shared" si="7"/>
        <v>49519.078680582919</v>
      </c>
      <c r="AL18" s="574">
        <f t="shared" si="7"/>
        <v>51530.954961915864</v>
      </c>
      <c r="AM18" s="574">
        <f t="shared" si="7"/>
        <v>53052.341515687964</v>
      </c>
      <c r="AN18" s="574">
        <f t="shared" si="7"/>
        <v>52370.638216397601</v>
      </c>
      <c r="AO18" s="574">
        <f t="shared" si="7"/>
        <v>53948.279771707384</v>
      </c>
      <c r="AP18" s="574">
        <f t="shared" si="7"/>
        <v>55585.082951931443</v>
      </c>
      <c r="AQ18" s="574">
        <f t="shared" si="7"/>
        <v>55092.813146325891</v>
      </c>
      <c r="AR18" s="574">
        <f t="shared" si="7"/>
        <v>53209.802607741942</v>
      </c>
      <c r="AS18" s="574">
        <f t="shared" si="7"/>
        <v>52971.851875684617</v>
      </c>
      <c r="AT18" s="574">
        <f t="shared" si="7"/>
        <v>53594.39029733315</v>
      </c>
      <c r="AU18" s="574">
        <f t="shared" si="7"/>
        <v>56878.764316296001</v>
      </c>
      <c r="AV18" s="574">
        <f t="shared" si="7"/>
        <v>57871.881792850021</v>
      </c>
      <c r="AW18" s="574">
        <f t="shared" si="7"/>
        <v>59379.881048870666</v>
      </c>
      <c r="AX18" s="574">
        <f t="shared" si="7"/>
        <v>59577.364095233257</v>
      </c>
      <c r="AY18" s="574">
        <f t="shared" si="7"/>
        <v>60194.439966130914</v>
      </c>
      <c r="AZ18" s="574">
        <f t="shared" si="7"/>
        <v>62167.441008933281</v>
      </c>
      <c r="BA18" s="574">
        <f t="shared" si="7"/>
        <v>65209.069758380821</v>
      </c>
      <c r="BB18" s="574">
        <f t="shared" si="7"/>
        <v>68188.61904876199</v>
      </c>
      <c r="BC18" s="574">
        <f t="shared" si="7"/>
        <v>71462.762790419452</v>
      </c>
      <c r="BD18" s="574">
        <f t="shared" si="7"/>
        <v>72532.297794663536</v>
      </c>
      <c r="BE18" s="574">
        <f t="shared" si="7"/>
        <v>77136.688929336553</v>
      </c>
      <c r="BF18" s="574">
        <f t="shared" si="7"/>
        <v>79849.333598131081</v>
      </c>
      <c r="BG18" s="574">
        <f t="shared" si="7"/>
        <v>81848.663828272431</v>
      </c>
      <c r="BH18" s="574">
        <f t="shared" si="7"/>
        <v>83393.29303978337</v>
      </c>
      <c r="BI18" s="574">
        <f t="shared" si="7"/>
        <v>85537.929551716923</v>
      </c>
      <c r="BJ18" s="574">
        <f t="shared" si="7"/>
        <v>86923.555417747411</v>
      </c>
      <c r="BK18" s="574">
        <f t="shared" si="7"/>
        <v>91076.734100081827</v>
      </c>
      <c r="BL18" s="574">
        <f t="shared" si="7"/>
        <v>93984.162894025765</v>
      </c>
      <c r="BM18" s="574">
        <f t="shared" si="7"/>
        <v>100735.91993990375</v>
      </c>
      <c r="BN18" s="574">
        <f t="shared" si="7"/>
        <v>103196.10405845055</v>
      </c>
      <c r="BO18" s="574">
        <f t="shared" si="7"/>
        <v>107668.13489628221</v>
      </c>
      <c r="BP18" s="574">
        <f t="shared" si="7"/>
        <v>113772.99462656131</v>
      </c>
      <c r="BQ18" s="574">
        <f>SUM(BQ19:BQ22)</f>
        <v>116232.03504070235</v>
      </c>
      <c r="BR18" s="574">
        <f>SUM(BR19:BR22)</f>
        <v>119550.021013914</v>
      </c>
      <c r="BS18" s="574">
        <f>SUM(BS19:BS22)</f>
        <v>122608.20167318234</v>
      </c>
      <c r="BT18" s="574">
        <f t="shared" ref="BT18:CG18" si="8">SUM(BT19:BT24)</f>
        <v>122863.14911636441</v>
      </c>
      <c r="BU18" s="574">
        <f t="shared" si="8"/>
        <v>123888.65686957438</v>
      </c>
      <c r="BV18" s="574">
        <f t="shared" si="8"/>
        <v>125133.24845265737</v>
      </c>
      <c r="BW18" s="574">
        <f t="shared" si="8"/>
        <v>124840.9497163731</v>
      </c>
      <c r="BX18" s="574">
        <f t="shared" si="8"/>
        <v>122340.18325164533</v>
      </c>
      <c r="BY18" s="574">
        <f t="shared" si="8"/>
        <v>126237.89728573458</v>
      </c>
      <c r="BZ18" s="574">
        <f t="shared" si="8"/>
        <v>124487.35140607356</v>
      </c>
      <c r="CA18" s="574">
        <f t="shared" si="8"/>
        <v>131994.36400134044</v>
      </c>
      <c r="CB18" s="574">
        <f t="shared" si="8"/>
        <v>139808.92633570073</v>
      </c>
      <c r="CC18" s="574">
        <f t="shared" si="8"/>
        <v>145360.1122913505</v>
      </c>
      <c r="CD18" s="574">
        <f t="shared" si="8"/>
        <v>150443.79779873084</v>
      </c>
      <c r="CE18" s="574">
        <f t="shared" si="8"/>
        <v>150309.77664393981</v>
      </c>
      <c r="CF18" s="574">
        <f t="shared" si="8"/>
        <v>151895.05241164812</v>
      </c>
      <c r="CG18" s="575">
        <f t="shared" si="8"/>
        <v>156333.05149870054</v>
      </c>
    </row>
    <row r="19" spans="1:85" x14ac:dyDescent="0.35">
      <c r="A19" s="353"/>
      <c r="B19" s="200" t="s">
        <v>956</v>
      </c>
      <c r="C19" s="460"/>
      <c r="D19" s="394">
        <v>7566.1439526668928</v>
      </c>
      <c r="E19" s="394">
        <v>10408.916661413377</v>
      </c>
      <c r="F19" s="394">
        <v>10142.800740927851</v>
      </c>
      <c r="G19" s="394">
        <v>10462.521878888785</v>
      </c>
      <c r="H19" s="394">
        <v>10995.089080875585</v>
      </c>
      <c r="I19" s="394">
        <v>11405.675770379739</v>
      </c>
      <c r="J19" s="394">
        <v>11645.942594899141</v>
      </c>
      <c r="K19" s="394">
        <v>13913.083586430399</v>
      </c>
      <c r="L19" s="394">
        <v>13566.734718804179</v>
      </c>
      <c r="M19" s="394">
        <v>13959.737261642307</v>
      </c>
      <c r="N19" s="394">
        <v>17453.91006322097</v>
      </c>
      <c r="O19" s="394">
        <v>18477.312380150634</v>
      </c>
      <c r="P19" s="394">
        <v>18663.556348453334</v>
      </c>
      <c r="Q19" s="394">
        <v>20848.729836440107</v>
      </c>
      <c r="R19" s="394">
        <v>20816.747551634191</v>
      </c>
      <c r="S19" s="394">
        <v>24320.81357061812</v>
      </c>
      <c r="T19" s="394">
        <v>24582.895410577003</v>
      </c>
      <c r="U19" s="394">
        <v>28453.263986637987</v>
      </c>
      <c r="V19" s="394">
        <v>27816.332012828414</v>
      </c>
      <c r="W19" s="394">
        <v>29481.37597824847</v>
      </c>
      <c r="X19" s="394">
        <v>31226.745170317117</v>
      </c>
      <c r="Y19" s="394">
        <v>30791.017764126107</v>
      </c>
      <c r="Z19" s="394">
        <v>30624.066300718827</v>
      </c>
      <c r="AA19" s="394">
        <v>32754.704842993855</v>
      </c>
      <c r="AB19" s="394">
        <v>34959.679172230426</v>
      </c>
      <c r="AC19" s="394">
        <v>37337.739811298721</v>
      </c>
      <c r="AD19" s="394">
        <v>40347.458449781436</v>
      </c>
      <c r="AE19" s="394">
        <v>43406.241898964567</v>
      </c>
      <c r="AF19" s="394">
        <v>44931.599429388058</v>
      </c>
      <c r="AG19" s="394">
        <v>46075.760831972344</v>
      </c>
      <c r="AH19" s="394">
        <v>47446.871971016182</v>
      </c>
      <c r="AI19" s="394">
        <v>47385.823646116514</v>
      </c>
      <c r="AJ19" s="394">
        <v>47477.950520469087</v>
      </c>
      <c r="AK19" s="394">
        <v>49441.488173001599</v>
      </c>
      <c r="AL19" s="394">
        <v>51378.822834195984</v>
      </c>
      <c r="AM19" s="394">
        <v>52834.512152043179</v>
      </c>
      <c r="AN19" s="394">
        <v>52072.220249091697</v>
      </c>
      <c r="AO19" s="394">
        <v>53489.602284502202</v>
      </c>
      <c r="AP19" s="394">
        <v>54900.117976957947</v>
      </c>
      <c r="AQ19" s="394">
        <v>54228.918753493359</v>
      </c>
      <c r="AR19" s="394">
        <v>52157.380725064999</v>
      </c>
      <c r="AS19" s="394">
        <v>51625.361064130077</v>
      </c>
      <c r="AT19" s="394">
        <v>51879.171684300163</v>
      </c>
      <c r="AU19" s="394">
        <v>54447.04188157637</v>
      </c>
      <c r="AV19" s="394">
        <v>54964.629828093064</v>
      </c>
      <c r="AW19" s="394">
        <v>55930.725180898953</v>
      </c>
      <c r="AX19" s="394">
        <v>55669.088048885496</v>
      </c>
      <c r="AY19" s="394">
        <v>55730.197535712534</v>
      </c>
      <c r="AZ19" s="394">
        <v>56813.059458211057</v>
      </c>
      <c r="BA19" s="394">
        <v>59057.458816221784</v>
      </c>
      <c r="BB19" s="394">
        <v>61172.472442017868</v>
      </c>
      <c r="BC19" s="394">
        <v>63144.282813326252</v>
      </c>
      <c r="BD19" s="394">
        <v>61608.770444748734</v>
      </c>
      <c r="BE19" s="394">
        <v>65219.414075650871</v>
      </c>
      <c r="BF19" s="394">
        <v>67145.089772630294</v>
      </c>
      <c r="BG19" s="394">
        <v>67810.516984997899</v>
      </c>
      <c r="BH19" s="394">
        <v>68440.03861923833</v>
      </c>
      <c r="BI19" s="394">
        <v>69540.18102964542</v>
      </c>
      <c r="BJ19" s="394">
        <v>69904.527737583499</v>
      </c>
      <c r="BK19" s="394">
        <v>72436.496769193051</v>
      </c>
      <c r="BL19" s="394">
        <v>73800.237157296171</v>
      </c>
      <c r="BM19" s="394">
        <v>78132.840726366732</v>
      </c>
      <c r="BN19" s="394">
        <v>80006.955754769544</v>
      </c>
      <c r="BO19" s="394">
        <v>83359.305818747118</v>
      </c>
      <c r="BP19" s="394">
        <v>87263.659415377042</v>
      </c>
      <c r="BQ19" s="394">
        <v>88896.839145209218</v>
      </c>
      <c r="BR19" s="394">
        <v>91106.252711225257</v>
      </c>
      <c r="BS19" s="394">
        <v>93516.71057566833</v>
      </c>
      <c r="BT19" s="394">
        <v>92584.708410682637</v>
      </c>
      <c r="BU19" s="394">
        <v>90222.465633696091</v>
      </c>
      <c r="BV19" s="394">
        <v>87506.017468080434</v>
      </c>
      <c r="BW19" s="394">
        <v>84477.907677161071</v>
      </c>
      <c r="BX19" s="395">
        <v>80670.441721247349</v>
      </c>
      <c r="BY19" s="395">
        <v>78385.650940922409</v>
      </c>
      <c r="BZ19" s="395">
        <v>72179.145575323084</v>
      </c>
      <c r="CA19" s="395">
        <v>70127.220218456248</v>
      </c>
      <c r="CB19" s="395">
        <v>68735.981738639792</v>
      </c>
      <c r="CC19" s="395">
        <v>66684.548364467715</v>
      </c>
      <c r="CD19" s="395">
        <v>64869.784596733698</v>
      </c>
      <c r="CE19" s="395">
        <v>61631.971499992847</v>
      </c>
      <c r="CF19" s="395">
        <v>58198.516526600797</v>
      </c>
      <c r="CG19" s="396">
        <v>54918.429170060466</v>
      </c>
    </row>
    <row r="20" spans="1:85" x14ac:dyDescent="0.35">
      <c r="A20" s="353"/>
      <c r="B20" s="200" t="s">
        <v>513</v>
      </c>
      <c r="C20" s="459"/>
      <c r="D20" s="394">
        <v>0</v>
      </c>
      <c r="E20" s="394">
        <v>0</v>
      </c>
      <c r="F20" s="394">
        <v>0</v>
      </c>
      <c r="G20" s="394">
        <v>0</v>
      </c>
      <c r="H20" s="394">
        <v>0</v>
      </c>
      <c r="I20" s="394">
        <v>0</v>
      </c>
      <c r="J20" s="394">
        <v>0</v>
      </c>
      <c r="K20" s="394">
        <v>0</v>
      </c>
      <c r="L20" s="394">
        <v>0</v>
      </c>
      <c r="M20" s="394">
        <v>0</v>
      </c>
      <c r="N20" s="394">
        <v>0</v>
      </c>
      <c r="O20" s="394">
        <v>0</v>
      </c>
      <c r="P20" s="394">
        <v>0</v>
      </c>
      <c r="Q20" s="394">
        <v>0</v>
      </c>
      <c r="R20" s="394">
        <v>0</v>
      </c>
      <c r="S20" s="394">
        <v>0</v>
      </c>
      <c r="T20" s="394">
        <v>0</v>
      </c>
      <c r="U20" s="394">
        <v>0</v>
      </c>
      <c r="V20" s="394">
        <v>0</v>
      </c>
      <c r="W20" s="394">
        <v>0</v>
      </c>
      <c r="X20" s="394">
        <v>0</v>
      </c>
      <c r="Y20" s="394">
        <v>0</v>
      </c>
      <c r="Z20" s="394">
        <v>0</v>
      </c>
      <c r="AA20" s="394">
        <v>0</v>
      </c>
      <c r="AB20" s="394">
        <v>0</v>
      </c>
      <c r="AC20" s="394">
        <v>0</v>
      </c>
      <c r="AD20" s="394">
        <v>0</v>
      </c>
      <c r="AE20" s="394">
        <v>0</v>
      </c>
      <c r="AF20" s="394">
        <v>0</v>
      </c>
      <c r="AG20" s="394">
        <v>0</v>
      </c>
      <c r="AH20" s="394">
        <v>0</v>
      </c>
      <c r="AI20" s="394">
        <v>0</v>
      </c>
      <c r="AJ20" s="394">
        <v>0</v>
      </c>
      <c r="AK20" s="394">
        <v>0</v>
      </c>
      <c r="AL20" s="394">
        <v>0</v>
      </c>
      <c r="AM20" s="394">
        <v>0</v>
      </c>
      <c r="AN20" s="394">
        <v>0</v>
      </c>
      <c r="AO20" s="394">
        <v>0</v>
      </c>
      <c r="AP20" s="394">
        <v>0</v>
      </c>
      <c r="AQ20" s="394">
        <v>0</v>
      </c>
      <c r="AR20" s="394">
        <v>0</v>
      </c>
      <c r="AS20" s="394">
        <v>0</v>
      </c>
      <c r="AT20" s="394">
        <v>0</v>
      </c>
      <c r="AU20" s="394">
        <v>0</v>
      </c>
      <c r="AV20" s="394">
        <v>0</v>
      </c>
      <c r="AW20" s="394">
        <v>0</v>
      </c>
      <c r="AX20" s="394">
        <v>0</v>
      </c>
      <c r="AY20" s="394">
        <v>0</v>
      </c>
      <c r="AZ20" s="394">
        <v>0</v>
      </c>
      <c r="BA20" s="394">
        <v>0</v>
      </c>
      <c r="BB20" s="394">
        <v>0</v>
      </c>
      <c r="BC20" s="394">
        <v>0</v>
      </c>
      <c r="BD20" s="394">
        <v>2060.0799700463344</v>
      </c>
      <c r="BE20" s="394">
        <v>2107.3412683447677</v>
      </c>
      <c r="BF20" s="394">
        <v>2134.8260237521322</v>
      </c>
      <c r="BG20" s="394">
        <v>2329.8081051083982</v>
      </c>
      <c r="BH20" s="394">
        <v>2363.8717980414485</v>
      </c>
      <c r="BI20" s="394">
        <v>2413.8230332436992</v>
      </c>
      <c r="BJ20" s="394">
        <v>2443.0155906665614</v>
      </c>
      <c r="BK20" s="394">
        <v>2524.2230762582221</v>
      </c>
      <c r="BL20" s="394">
        <v>2590.346221354524</v>
      </c>
      <c r="BM20" s="394">
        <v>2717.9957503636942</v>
      </c>
      <c r="BN20" s="394">
        <v>2723.4530695429735</v>
      </c>
      <c r="BO20" s="394">
        <v>2802.6133393108362</v>
      </c>
      <c r="BP20" s="394">
        <v>2936.3541965513077</v>
      </c>
      <c r="BQ20" s="394">
        <v>2969.0253577650915</v>
      </c>
      <c r="BR20" s="394">
        <v>3022.1630169617392</v>
      </c>
      <c r="BS20" s="394">
        <v>3031.4649782159331</v>
      </c>
      <c r="BT20" s="394">
        <v>2897.5643427398709</v>
      </c>
      <c r="BU20" s="394">
        <v>2773.9021131535305</v>
      </c>
      <c r="BV20" s="394">
        <v>2682.6142853412694</v>
      </c>
      <c r="BW20" s="394">
        <v>2583.3697248219828</v>
      </c>
      <c r="BX20" s="395">
        <v>2338.8643140448194</v>
      </c>
      <c r="BY20" s="395">
        <v>2258.675652290096</v>
      </c>
      <c r="BZ20" s="395">
        <v>2047.5153514006356</v>
      </c>
      <c r="CA20" s="395">
        <v>2027.9799430264422</v>
      </c>
      <c r="CB20" s="395">
        <v>1944.3986289260574</v>
      </c>
      <c r="CC20" s="395">
        <v>1848.7913666209506</v>
      </c>
      <c r="CD20" s="395">
        <v>1775.2636765846139</v>
      </c>
      <c r="CE20" s="395">
        <v>1668.4354440765605</v>
      </c>
      <c r="CF20" s="395">
        <v>1560.798685529297</v>
      </c>
      <c r="CG20" s="396">
        <v>1457.757035316562</v>
      </c>
    </row>
    <row r="21" spans="1:85" x14ac:dyDescent="0.35">
      <c r="A21" s="353"/>
      <c r="B21" s="200" t="s">
        <v>957</v>
      </c>
      <c r="C21" s="459"/>
      <c r="D21" s="394">
        <v>0</v>
      </c>
      <c r="E21" s="394">
        <v>0</v>
      </c>
      <c r="F21" s="394">
        <v>0</v>
      </c>
      <c r="G21" s="394">
        <v>0</v>
      </c>
      <c r="H21" s="394">
        <v>0</v>
      </c>
      <c r="I21" s="394">
        <v>0</v>
      </c>
      <c r="J21" s="394">
        <v>0</v>
      </c>
      <c r="K21" s="394">
        <v>0</v>
      </c>
      <c r="L21" s="394">
        <v>0</v>
      </c>
      <c r="M21" s="394">
        <v>0</v>
      </c>
      <c r="N21" s="394">
        <v>0</v>
      </c>
      <c r="O21" s="394">
        <v>0</v>
      </c>
      <c r="P21" s="394">
        <v>0</v>
      </c>
      <c r="Q21" s="394">
        <v>0</v>
      </c>
      <c r="R21" s="394">
        <v>0</v>
      </c>
      <c r="S21" s="394">
        <v>0</v>
      </c>
      <c r="T21" s="394">
        <v>0</v>
      </c>
      <c r="U21" s="394">
        <v>0</v>
      </c>
      <c r="V21" s="394">
        <v>0</v>
      </c>
      <c r="W21" s="394">
        <v>0</v>
      </c>
      <c r="X21" s="394">
        <v>0</v>
      </c>
      <c r="Y21" s="394">
        <v>0</v>
      </c>
      <c r="Z21" s="394">
        <v>0</v>
      </c>
      <c r="AA21" s="394">
        <v>0</v>
      </c>
      <c r="AB21" s="394">
        <v>0</v>
      </c>
      <c r="AC21" s="394">
        <v>0</v>
      </c>
      <c r="AD21" s="394">
        <v>0</v>
      </c>
      <c r="AE21" s="394">
        <v>0</v>
      </c>
      <c r="AF21" s="394">
        <v>0</v>
      </c>
      <c r="AG21" s="394">
        <v>0</v>
      </c>
      <c r="AH21" s="394">
        <v>0</v>
      </c>
      <c r="AI21" s="394">
        <v>0</v>
      </c>
      <c r="AJ21" s="394">
        <v>0</v>
      </c>
      <c r="AK21" s="394">
        <v>0</v>
      </c>
      <c r="AL21" s="394">
        <v>0</v>
      </c>
      <c r="AM21" s="394">
        <v>0</v>
      </c>
      <c r="AN21" s="394">
        <v>0</v>
      </c>
      <c r="AO21" s="394">
        <v>0</v>
      </c>
      <c r="AP21" s="394">
        <v>0</v>
      </c>
      <c r="AQ21" s="394">
        <v>0</v>
      </c>
      <c r="AR21" s="394">
        <v>0</v>
      </c>
      <c r="AS21" s="394">
        <v>0</v>
      </c>
      <c r="AT21" s="394">
        <v>0</v>
      </c>
      <c r="AU21" s="394">
        <v>0</v>
      </c>
      <c r="AV21" s="394">
        <v>0</v>
      </c>
      <c r="AW21" s="394">
        <v>0</v>
      </c>
      <c r="AX21" s="394">
        <v>0</v>
      </c>
      <c r="AY21" s="394">
        <v>0</v>
      </c>
      <c r="AZ21" s="394">
        <v>0</v>
      </c>
      <c r="BA21" s="394">
        <v>0</v>
      </c>
      <c r="BB21" s="394">
        <v>0</v>
      </c>
      <c r="BC21" s="394">
        <v>0</v>
      </c>
      <c r="BD21" s="394">
        <v>0</v>
      </c>
      <c r="BE21" s="394">
        <v>0</v>
      </c>
      <c r="BF21" s="394">
        <v>0</v>
      </c>
      <c r="BG21" s="394">
        <v>0</v>
      </c>
      <c r="BH21" s="394">
        <v>0</v>
      </c>
      <c r="BI21" s="394">
        <v>0</v>
      </c>
      <c r="BJ21" s="394">
        <v>66.461978056664876</v>
      </c>
      <c r="BK21" s="394">
        <v>251.05667110386349</v>
      </c>
      <c r="BL21" s="394">
        <v>531.46740312206009</v>
      </c>
      <c r="BM21" s="394">
        <v>752.68954567256435</v>
      </c>
      <c r="BN21" s="394">
        <v>1129.5063733678996</v>
      </c>
      <c r="BO21" s="394">
        <v>918.78227851790757</v>
      </c>
      <c r="BP21" s="394">
        <v>1075.1034342858961</v>
      </c>
      <c r="BQ21" s="394">
        <v>1034.7001333620062</v>
      </c>
      <c r="BR21" s="394">
        <v>1030.7876292327619</v>
      </c>
      <c r="BS21" s="394">
        <v>1030.5260543644508</v>
      </c>
      <c r="BT21" s="394">
        <v>1132.547617032521</v>
      </c>
      <c r="BU21" s="394">
        <v>1023.1467668876872</v>
      </c>
      <c r="BV21" s="394">
        <v>978.66480478370408</v>
      </c>
      <c r="BW21" s="394">
        <v>823.79089323661799</v>
      </c>
      <c r="BX21" s="395">
        <v>627.07113704583742</v>
      </c>
      <c r="BY21" s="395">
        <v>398.10886515761155</v>
      </c>
      <c r="BZ21" s="395">
        <v>476.62506518258471</v>
      </c>
      <c r="CA21" s="395">
        <v>414.20857964443223</v>
      </c>
      <c r="CB21" s="395">
        <v>382.48233770687671</v>
      </c>
      <c r="CC21" s="395">
        <v>362.29160436549984</v>
      </c>
      <c r="CD21" s="395">
        <v>281.53169930845758</v>
      </c>
      <c r="CE21" s="395">
        <v>196.73198980728</v>
      </c>
      <c r="CF21" s="395">
        <v>130.67230599981443</v>
      </c>
      <c r="CG21" s="396">
        <v>81.985309526083711</v>
      </c>
    </row>
    <row r="22" spans="1:85" x14ac:dyDescent="0.35">
      <c r="A22" s="353"/>
      <c r="B22" s="200" t="s">
        <v>958</v>
      </c>
      <c r="C22" s="369"/>
      <c r="D22" s="394">
        <v>0</v>
      </c>
      <c r="E22" s="394">
        <v>0</v>
      </c>
      <c r="F22" s="394">
        <v>0</v>
      </c>
      <c r="G22" s="394">
        <v>0</v>
      </c>
      <c r="H22" s="394">
        <v>0</v>
      </c>
      <c r="I22" s="394">
        <v>0</v>
      </c>
      <c r="J22" s="394">
        <v>0</v>
      </c>
      <c r="K22" s="394">
        <v>0</v>
      </c>
      <c r="L22" s="394">
        <v>0</v>
      </c>
      <c r="M22" s="394">
        <v>0</v>
      </c>
      <c r="N22" s="394">
        <v>0</v>
      </c>
      <c r="O22" s="394">
        <v>0</v>
      </c>
      <c r="P22" s="394">
        <v>0</v>
      </c>
      <c r="Q22" s="394">
        <v>0</v>
      </c>
      <c r="R22" s="394">
        <v>0</v>
      </c>
      <c r="S22" s="394">
        <v>0</v>
      </c>
      <c r="T22" s="394">
        <v>0</v>
      </c>
      <c r="U22" s="394">
        <v>0</v>
      </c>
      <c r="V22" s="394">
        <v>0</v>
      </c>
      <c r="W22" s="394">
        <v>0</v>
      </c>
      <c r="X22" s="394">
        <v>0</v>
      </c>
      <c r="Y22" s="394">
        <v>0</v>
      </c>
      <c r="Z22" s="394">
        <v>0</v>
      </c>
      <c r="AA22" s="394">
        <v>0</v>
      </c>
      <c r="AB22" s="394">
        <v>0</v>
      </c>
      <c r="AC22" s="394">
        <v>0</v>
      </c>
      <c r="AD22" s="394">
        <v>0</v>
      </c>
      <c r="AE22" s="394">
        <v>0</v>
      </c>
      <c r="AF22" s="394">
        <v>0</v>
      </c>
      <c r="AG22" s="394">
        <v>0</v>
      </c>
      <c r="AH22" s="394">
        <v>0</v>
      </c>
      <c r="AI22" s="394">
        <v>5.3755897499848571</v>
      </c>
      <c r="AJ22" s="394">
        <v>36.111770694405088</v>
      </c>
      <c r="AK22" s="394">
        <v>77.590507581319102</v>
      </c>
      <c r="AL22" s="394">
        <v>152.13212771987855</v>
      </c>
      <c r="AM22" s="394">
        <v>217.82936364478738</v>
      </c>
      <c r="AN22" s="394">
        <v>298.41796730590721</v>
      </c>
      <c r="AO22" s="394">
        <v>458.67748720518216</v>
      </c>
      <c r="AP22" s="394">
        <v>684.96497497349969</v>
      </c>
      <c r="AQ22" s="394">
        <v>863.89439283252989</v>
      </c>
      <c r="AR22" s="394">
        <v>1052.4218826769422</v>
      </c>
      <c r="AS22" s="394">
        <v>1346.4908115545409</v>
      </c>
      <c r="AT22" s="394">
        <v>1715.2186130329846</v>
      </c>
      <c r="AU22" s="394">
        <v>2431.722434719632</v>
      </c>
      <c r="AV22" s="394">
        <v>2907.2519647569538</v>
      </c>
      <c r="AW22" s="394">
        <v>3449.1558679717159</v>
      </c>
      <c r="AX22" s="394">
        <v>3908.2760463477593</v>
      </c>
      <c r="AY22" s="394">
        <v>4464.2424304183769</v>
      </c>
      <c r="AZ22" s="394">
        <v>5354.381550722228</v>
      </c>
      <c r="BA22" s="394">
        <v>6151.6109421590381</v>
      </c>
      <c r="BB22" s="394">
        <v>7016.1466067441161</v>
      </c>
      <c r="BC22" s="394">
        <v>8318.4799770931932</v>
      </c>
      <c r="BD22" s="394">
        <v>8863.4473798684667</v>
      </c>
      <c r="BE22" s="394">
        <v>9809.9335853409066</v>
      </c>
      <c r="BF22" s="394">
        <v>10569.417801748659</v>
      </c>
      <c r="BG22" s="394">
        <v>11708.338738166138</v>
      </c>
      <c r="BH22" s="394">
        <v>12589.382622503581</v>
      </c>
      <c r="BI22" s="394">
        <v>13583.925488827803</v>
      </c>
      <c r="BJ22" s="394">
        <v>14509.550111440674</v>
      </c>
      <c r="BK22" s="394">
        <v>15864.957583526682</v>
      </c>
      <c r="BL22" s="394">
        <v>17062.112112253006</v>
      </c>
      <c r="BM22" s="394">
        <v>19132.393917500762</v>
      </c>
      <c r="BN22" s="394">
        <v>19336.188860770144</v>
      </c>
      <c r="BO22" s="394">
        <v>20587.433459706357</v>
      </c>
      <c r="BP22" s="394">
        <v>22497.877580347067</v>
      </c>
      <c r="BQ22" s="394">
        <v>23331.470404366039</v>
      </c>
      <c r="BR22" s="394">
        <v>24390.817656494241</v>
      </c>
      <c r="BS22" s="394">
        <v>25029.500064933607</v>
      </c>
      <c r="BT22" s="394">
        <v>24355.848103761222</v>
      </c>
      <c r="BU22" s="394">
        <v>23779.574156480969</v>
      </c>
      <c r="BV22" s="394">
        <v>23586.831406728303</v>
      </c>
      <c r="BW22" s="394">
        <v>23211.07491211193</v>
      </c>
      <c r="BX22" s="395">
        <v>21440.523092991931</v>
      </c>
      <c r="BY22" s="395">
        <v>20991.165216120735</v>
      </c>
      <c r="BZ22" s="395">
        <v>19456.226526142225</v>
      </c>
      <c r="CA22" s="395">
        <v>20445.149401633349</v>
      </c>
      <c r="CB22" s="395">
        <v>20328.843114363845</v>
      </c>
      <c r="CC22" s="395">
        <v>19529.158225342697</v>
      </c>
      <c r="CD22" s="395">
        <v>19122.172694124376</v>
      </c>
      <c r="CE22" s="395">
        <v>18195.664188473442</v>
      </c>
      <c r="CF22" s="395">
        <v>17207.263521752331</v>
      </c>
      <c r="CG22" s="396">
        <v>16252.001412377653</v>
      </c>
    </row>
    <row r="23" spans="1:85" x14ac:dyDescent="0.35">
      <c r="A23" s="353"/>
      <c r="B23" s="200" t="s">
        <v>515</v>
      </c>
      <c r="C23" s="369"/>
      <c r="D23" s="394"/>
      <c r="E23" s="394"/>
      <c r="F23" s="394"/>
      <c r="G23" s="394"/>
      <c r="H23" s="394"/>
      <c r="I23" s="394"/>
      <c r="J23" s="394"/>
      <c r="K23" s="394"/>
      <c r="L23" s="394"/>
      <c r="M23" s="394"/>
      <c r="N23" s="394"/>
      <c r="O23" s="394"/>
      <c r="P23" s="394"/>
      <c r="Q23" s="394"/>
      <c r="R23" s="394"/>
      <c r="S23" s="394"/>
      <c r="T23" s="394"/>
      <c r="U23" s="394"/>
      <c r="V23" s="394"/>
      <c r="W23" s="394"/>
      <c r="X23" s="394"/>
      <c r="Y23" s="394"/>
      <c r="Z23" s="394"/>
      <c r="AA23" s="394"/>
      <c r="AB23" s="394"/>
      <c r="AC23" s="394"/>
      <c r="AD23" s="394"/>
      <c r="AE23" s="394"/>
      <c r="AF23" s="394"/>
      <c r="AG23" s="394"/>
      <c r="AH23" s="394"/>
      <c r="AI23" s="394"/>
      <c r="AJ23" s="394"/>
      <c r="AK23" s="394"/>
      <c r="AL23" s="394"/>
      <c r="AM23" s="394"/>
      <c r="AN23" s="394"/>
      <c r="AO23" s="394"/>
      <c r="AP23" s="394"/>
      <c r="AQ23" s="394"/>
      <c r="AR23" s="394"/>
      <c r="AS23" s="394"/>
      <c r="AT23" s="394"/>
      <c r="AU23" s="394"/>
      <c r="AV23" s="394"/>
      <c r="AW23" s="394"/>
      <c r="AX23" s="394"/>
      <c r="AY23" s="394"/>
      <c r="AZ23" s="394"/>
      <c r="BA23" s="394"/>
      <c r="BB23" s="394"/>
      <c r="BC23" s="394"/>
      <c r="BD23" s="394"/>
      <c r="BE23" s="394"/>
      <c r="BF23" s="394"/>
      <c r="BG23" s="394"/>
      <c r="BH23" s="394"/>
      <c r="BI23" s="394"/>
      <c r="BJ23" s="394"/>
      <c r="BK23" s="394"/>
      <c r="BL23" s="394"/>
      <c r="BM23" s="394"/>
      <c r="BN23" s="394"/>
      <c r="BO23" s="394"/>
      <c r="BP23" s="394"/>
      <c r="BQ23" s="394"/>
      <c r="BR23" s="394"/>
      <c r="BS23" s="394"/>
      <c r="BT23" s="394">
        <v>1808.4159924178082</v>
      </c>
      <c r="BU23" s="394">
        <v>5833.1058480796792</v>
      </c>
      <c r="BV23" s="394">
        <v>9956.4772581507714</v>
      </c>
      <c r="BW23" s="394">
        <v>13215.583397169858</v>
      </c>
      <c r="BX23" s="395">
        <v>16651.921021510487</v>
      </c>
      <c r="BY23" s="395">
        <v>23438.051904692293</v>
      </c>
      <c r="BZ23" s="395">
        <v>29441.871021498671</v>
      </c>
      <c r="CA23" s="395">
        <v>37916.847267512516</v>
      </c>
      <c r="CB23" s="395">
        <v>47203.249207399567</v>
      </c>
      <c r="CC23" s="395">
        <v>55633.446286570455</v>
      </c>
      <c r="CD23" s="395">
        <v>63001.74186458905</v>
      </c>
      <c r="CE23" s="395">
        <v>67188.73694178529</v>
      </c>
      <c r="CF23" s="395">
        <v>73332.297354090944</v>
      </c>
      <c r="CG23" s="396">
        <v>82110.57285184291</v>
      </c>
    </row>
    <row r="24" spans="1:85" x14ac:dyDescent="0.35">
      <c r="A24" s="353"/>
      <c r="B24" s="200" t="s">
        <v>516</v>
      </c>
      <c r="C24" s="369"/>
      <c r="D24" s="394"/>
      <c r="E24" s="394"/>
      <c r="F24" s="394"/>
      <c r="G24" s="394"/>
      <c r="H24" s="394"/>
      <c r="I24" s="394"/>
      <c r="J24" s="394"/>
      <c r="K24" s="394"/>
      <c r="L24" s="394"/>
      <c r="M24" s="394"/>
      <c r="N24" s="394"/>
      <c r="O24" s="394"/>
      <c r="P24" s="394"/>
      <c r="Q24" s="394"/>
      <c r="R24" s="394"/>
      <c r="S24" s="394"/>
      <c r="T24" s="394"/>
      <c r="U24" s="394"/>
      <c r="V24" s="394"/>
      <c r="W24" s="394"/>
      <c r="X24" s="394"/>
      <c r="Y24" s="394"/>
      <c r="Z24" s="394"/>
      <c r="AA24" s="394"/>
      <c r="AB24" s="394"/>
      <c r="AC24" s="394"/>
      <c r="AD24" s="394"/>
      <c r="AE24" s="394"/>
      <c r="AF24" s="394"/>
      <c r="AG24" s="394"/>
      <c r="AH24" s="394"/>
      <c r="AI24" s="394"/>
      <c r="AJ24" s="394"/>
      <c r="AK24" s="394"/>
      <c r="AL24" s="394"/>
      <c r="AM24" s="394"/>
      <c r="AN24" s="394"/>
      <c r="AO24" s="394"/>
      <c r="AP24" s="394"/>
      <c r="AQ24" s="394"/>
      <c r="AR24" s="394"/>
      <c r="AS24" s="394"/>
      <c r="AT24" s="394"/>
      <c r="AU24" s="394"/>
      <c r="AV24" s="394"/>
      <c r="AW24" s="394"/>
      <c r="AX24" s="394"/>
      <c r="AY24" s="394"/>
      <c r="AZ24" s="394"/>
      <c r="BA24" s="394"/>
      <c r="BB24" s="394"/>
      <c r="BC24" s="394"/>
      <c r="BD24" s="394"/>
      <c r="BE24" s="394"/>
      <c r="BF24" s="394"/>
      <c r="BG24" s="394"/>
      <c r="BH24" s="394"/>
      <c r="BI24" s="394"/>
      <c r="BJ24" s="394"/>
      <c r="BK24" s="394"/>
      <c r="BL24" s="394"/>
      <c r="BM24" s="394"/>
      <c r="BN24" s="394"/>
      <c r="BO24" s="394"/>
      <c r="BP24" s="394"/>
      <c r="BQ24" s="394"/>
      <c r="BR24" s="394"/>
      <c r="BS24" s="394"/>
      <c r="BT24" s="394">
        <v>84.064649730337578</v>
      </c>
      <c r="BU24" s="394">
        <v>256.46235127642029</v>
      </c>
      <c r="BV24" s="394">
        <v>422.64322957287806</v>
      </c>
      <c r="BW24" s="394">
        <v>529.22311187164212</v>
      </c>
      <c r="BX24" s="395">
        <v>611.36196480491083</v>
      </c>
      <c r="BY24" s="395">
        <v>766.24470655143546</v>
      </c>
      <c r="BZ24" s="395">
        <v>885.96786652634955</v>
      </c>
      <c r="CA24" s="395">
        <v>1062.9585910674746</v>
      </c>
      <c r="CB24" s="395">
        <v>1213.9713086646011</v>
      </c>
      <c r="CC24" s="395">
        <v>1301.8764439831623</v>
      </c>
      <c r="CD24" s="395">
        <v>1393.3032673906366</v>
      </c>
      <c r="CE24" s="395">
        <v>1428.2365798043948</v>
      </c>
      <c r="CF24" s="395">
        <v>1465.5040176749533</v>
      </c>
      <c r="CG24" s="396">
        <v>1512.3057195768722</v>
      </c>
    </row>
    <row r="25" spans="1:85" x14ac:dyDescent="0.35">
      <c r="A25" s="353"/>
      <c r="B25" s="590" t="s">
        <v>959</v>
      </c>
      <c r="C25" s="590"/>
      <c r="D25" s="394">
        <v>0</v>
      </c>
      <c r="E25" s="394">
        <v>0</v>
      </c>
      <c r="F25" s="394">
        <v>0</v>
      </c>
      <c r="G25" s="394">
        <v>0</v>
      </c>
      <c r="H25" s="394">
        <v>0</v>
      </c>
      <c r="I25" s="394">
        <v>0</v>
      </c>
      <c r="J25" s="394">
        <v>0</v>
      </c>
      <c r="K25" s="394">
        <v>0</v>
      </c>
      <c r="L25" s="394">
        <v>0</v>
      </c>
      <c r="M25" s="394">
        <v>0</v>
      </c>
      <c r="N25" s="394">
        <v>0</v>
      </c>
      <c r="O25" s="394">
        <v>0</v>
      </c>
      <c r="P25" s="394">
        <v>0</v>
      </c>
      <c r="Q25" s="394">
        <v>0</v>
      </c>
      <c r="R25" s="394">
        <v>0</v>
      </c>
      <c r="S25" s="394">
        <v>0</v>
      </c>
      <c r="T25" s="394">
        <v>0</v>
      </c>
      <c r="U25" s="394">
        <v>0</v>
      </c>
      <c r="V25" s="394">
        <v>0</v>
      </c>
      <c r="W25" s="394">
        <v>0</v>
      </c>
      <c r="X25" s="394">
        <v>0</v>
      </c>
      <c r="Y25" s="394">
        <v>0</v>
      </c>
      <c r="Z25" s="394">
        <v>127.47108258820977</v>
      </c>
      <c r="AA25" s="394">
        <v>366.73482662912983</v>
      </c>
      <c r="AB25" s="394">
        <v>398.51023290138545</v>
      </c>
      <c r="AC25" s="394">
        <v>377.1762960589042</v>
      </c>
      <c r="AD25" s="394">
        <v>345.02353805145088</v>
      </c>
      <c r="AE25" s="394">
        <v>307.13245676787699</v>
      </c>
      <c r="AF25" s="394">
        <v>284.63384700371461</v>
      </c>
      <c r="AG25" s="394">
        <v>250.94359698219051</v>
      </c>
      <c r="AH25" s="394">
        <v>232.45951574782822</v>
      </c>
      <c r="AI25" s="394">
        <v>193.52123099945484</v>
      </c>
      <c r="AJ25" s="394">
        <v>171.53091079842415</v>
      </c>
      <c r="AK25" s="394">
        <v>159.26472608797079</v>
      </c>
      <c r="AL25" s="394">
        <v>152.13212771987855</v>
      </c>
      <c r="AM25" s="394">
        <v>148.85006515727136</v>
      </c>
      <c r="AN25" s="394">
        <v>133.77357155092392</v>
      </c>
      <c r="AO25" s="394">
        <v>133.37430479015936</v>
      </c>
      <c r="AP25" s="394">
        <v>115.67555364169321</v>
      </c>
      <c r="AQ25" s="394">
        <v>109.76380641303543</v>
      </c>
      <c r="AR25" s="394">
        <v>99.924691140408939</v>
      </c>
      <c r="AS25" s="394">
        <v>88.484500895019536</v>
      </c>
      <c r="AT25" s="394">
        <v>84.595380136579806</v>
      </c>
      <c r="AU25" s="394">
        <v>79.807892483523048</v>
      </c>
      <c r="AV25" s="394">
        <v>77.063037741297364</v>
      </c>
      <c r="AW25" s="394">
        <v>76.199272302324587</v>
      </c>
      <c r="AX25" s="394">
        <v>71.911980794035955</v>
      </c>
      <c r="AY25" s="394">
        <v>71.871543784791385</v>
      </c>
      <c r="AZ25" s="394">
        <v>57.75754147683233</v>
      </c>
      <c r="BA25" s="394">
        <v>56.82637410237021</v>
      </c>
      <c r="BB25" s="394">
        <v>55.165015654702046</v>
      </c>
      <c r="BC25" s="394">
        <v>52.359692911106414</v>
      </c>
      <c r="BD25" s="394">
        <v>51.598088132203301</v>
      </c>
      <c r="BE25" s="394">
        <v>52.66292860358184</v>
      </c>
      <c r="BF25" s="394">
        <v>51.969840636490474</v>
      </c>
      <c r="BG25" s="394">
        <v>52.299958928437427</v>
      </c>
      <c r="BH25" s="394">
        <v>51.787042312193734</v>
      </c>
      <c r="BI25" s="394">
        <v>50.802782737760388</v>
      </c>
      <c r="BJ25" s="394">
        <v>55.252458364547365</v>
      </c>
      <c r="BK25" s="394">
        <v>62.655974724905398</v>
      </c>
      <c r="BL25" s="394">
        <v>68.747526505139561</v>
      </c>
      <c r="BM25" s="394">
        <v>71.85305612502043</v>
      </c>
      <c r="BN25" s="394">
        <v>85.924359722059094</v>
      </c>
      <c r="BO25" s="394">
        <v>90.924418675739986</v>
      </c>
      <c r="BP25" s="394">
        <v>107.05277898855267</v>
      </c>
      <c r="BQ25" s="394">
        <v>133.92745310141575</v>
      </c>
      <c r="BR25" s="394">
        <v>121.88137376417009</v>
      </c>
      <c r="BS25" s="394">
        <v>127.58029183239439</v>
      </c>
      <c r="BT25" s="394">
        <v>133.33389656869397</v>
      </c>
      <c r="BU25" s="394">
        <v>138.33545874873067</v>
      </c>
      <c r="BV25" s="394">
        <v>146.49223977794145</v>
      </c>
      <c r="BW25" s="394">
        <v>150.10882279684708</v>
      </c>
      <c r="BX25" s="395">
        <v>159.80266057640438</v>
      </c>
      <c r="BY25" s="395">
        <v>191.30636463326601</v>
      </c>
      <c r="BZ25" s="395">
        <v>200.67829664940083</v>
      </c>
      <c r="CA25" s="395">
        <v>236.78697819764957</v>
      </c>
      <c r="CB25" s="395">
        <v>218.72243906957135</v>
      </c>
      <c r="CC25" s="395">
        <v>214.27087978890927</v>
      </c>
      <c r="CD25" s="395">
        <v>221.04604825373298</v>
      </c>
      <c r="CE25" s="395">
        <v>223.80425055500521</v>
      </c>
      <c r="CF25" s="395">
        <v>218.74646536913394</v>
      </c>
      <c r="CG25" s="396">
        <v>217.89347204717515</v>
      </c>
    </row>
    <row r="26" spans="1:85" ht="26.25" customHeight="1" x14ac:dyDescent="0.35">
      <c r="A26" s="353"/>
      <c r="B26" s="56" t="s">
        <v>960</v>
      </c>
      <c r="C26" s="460"/>
      <c r="D26" s="394">
        <v>0</v>
      </c>
      <c r="E26" s="394">
        <v>0</v>
      </c>
      <c r="F26" s="394">
        <v>0</v>
      </c>
      <c r="G26" s="394">
        <v>0</v>
      </c>
      <c r="H26" s="394">
        <v>0</v>
      </c>
      <c r="I26" s="394">
        <v>0</v>
      </c>
      <c r="J26" s="394">
        <v>0</v>
      </c>
      <c r="K26" s="394">
        <v>0</v>
      </c>
      <c r="L26" s="394">
        <v>0</v>
      </c>
      <c r="M26" s="394">
        <v>0</v>
      </c>
      <c r="N26" s="394">
        <v>0</v>
      </c>
      <c r="O26" s="394">
        <v>0</v>
      </c>
      <c r="P26" s="394">
        <v>0</v>
      </c>
      <c r="Q26" s="394">
        <v>0</v>
      </c>
      <c r="R26" s="394">
        <v>0</v>
      </c>
      <c r="S26" s="394">
        <v>0</v>
      </c>
      <c r="T26" s="394">
        <v>0</v>
      </c>
      <c r="U26" s="394">
        <v>0</v>
      </c>
      <c r="V26" s="394">
        <v>0</v>
      </c>
      <c r="W26" s="394">
        <v>0</v>
      </c>
      <c r="X26" s="394">
        <v>0</v>
      </c>
      <c r="Y26" s="394">
        <v>0</v>
      </c>
      <c r="Z26" s="394">
        <v>0</v>
      </c>
      <c r="AA26" s="394">
        <v>0</v>
      </c>
      <c r="AB26" s="394">
        <v>0</v>
      </c>
      <c r="AC26" s="394">
        <v>0</v>
      </c>
      <c r="AD26" s="394">
        <v>0</v>
      </c>
      <c r="AE26" s="394">
        <v>0</v>
      </c>
      <c r="AF26" s="394">
        <v>0</v>
      </c>
      <c r="AG26" s="394">
        <v>0</v>
      </c>
      <c r="AH26" s="394">
        <v>0</v>
      </c>
      <c r="AI26" s="394">
        <v>0</v>
      </c>
      <c r="AJ26" s="394">
        <v>0</v>
      </c>
      <c r="AK26" s="394">
        <v>0</v>
      </c>
      <c r="AL26" s="394">
        <v>0</v>
      </c>
      <c r="AM26" s="394">
        <v>0</v>
      </c>
      <c r="AN26" s="394">
        <v>0</v>
      </c>
      <c r="AO26" s="394">
        <v>0</v>
      </c>
      <c r="AP26" s="394">
        <v>0</v>
      </c>
      <c r="AQ26" s="394">
        <v>0</v>
      </c>
      <c r="AR26" s="394">
        <v>0</v>
      </c>
      <c r="AS26" s="394">
        <v>0</v>
      </c>
      <c r="AT26" s="394">
        <v>0</v>
      </c>
      <c r="AU26" s="394">
        <v>0</v>
      </c>
      <c r="AV26" s="394">
        <v>0</v>
      </c>
      <c r="AW26" s="394">
        <v>0</v>
      </c>
      <c r="AX26" s="394">
        <v>0</v>
      </c>
      <c r="AY26" s="394">
        <v>0</v>
      </c>
      <c r="AZ26" s="394">
        <v>0</v>
      </c>
      <c r="BA26" s="394">
        <v>0</v>
      </c>
      <c r="BB26" s="394">
        <v>0</v>
      </c>
      <c r="BC26" s="394">
        <v>0</v>
      </c>
      <c r="BD26" s="394">
        <v>2617.0545651217167</v>
      </c>
      <c r="BE26" s="394">
        <v>2787.7566505397795</v>
      </c>
      <c r="BF26" s="394">
        <v>2922.3060031849118</v>
      </c>
      <c r="BG26" s="394">
        <v>3088.202893147135</v>
      </c>
      <c r="BH26" s="394">
        <v>3233.2887644811763</v>
      </c>
      <c r="BI26" s="394">
        <v>3388.1349065606146</v>
      </c>
      <c r="BJ26" s="394">
        <v>3523.559684146936</v>
      </c>
      <c r="BK26" s="394">
        <v>3692.2051956780369</v>
      </c>
      <c r="BL26" s="394">
        <v>3835.0404056075326</v>
      </c>
      <c r="BM26" s="394">
        <v>4149.5577113900126</v>
      </c>
      <c r="BN26" s="394">
        <v>4460.2057705594316</v>
      </c>
      <c r="BO26" s="394">
        <v>4613.207079319448</v>
      </c>
      <c r="BP26" s="394">
        <v>4862.3244715228238</v>
      </c>
      <c r="BQ26" s="394">
        <v>4873.8960307209354</v>
      </c>
      <c r="BR26" s="394">
        <v>5087.5415604001882</v>
      </c>
      <c r="BS26" s="394">
        <v>5157.340562818973</v>
      </c>
      <c r="BT26" s="394">
        <v>5181.9083668537851</v>
      </c>
      <c r="BU26" s="394">
        <v>5175.46722516506</v>
      </c>
      <c r="BV26" s="394">
        <v>5321.1432213569851</v>
      </c>
      <c r="BW26" s="394">
        <v>5388.3163680556254</v>
      </c>
      <c r="BX26" s="395">
        <v>5475.9359112527018</v>
      </c>
      <c r="BY26" s="395">
        <v>5326.6899156796617</v>
      </c>
      <c r="BZ26" s="395">
        <v>5122.5552721744916</v>
      </c>
      <c r="CA26" s="395">
        <v>5440.9228024765298</v>
      </c>
      <c r="CB26" s="395">
        <v>5686.5526466117371</v>
      </c>
      <c r="CC26" s="395">
        <v>5805.5954485020275</v>
      </c>
      <c r="CD26" s="395">
        <v>5978.0684612927525</v>
      </c>
      <c r="CE26" s="395">
        <v>5989.3915353800758</v>
      </c>
      <c r="CF26" s="395">
        <v>6021.6644791785884</v>
      </c>
      <c r="CG26" s="396">
        <v>6113.1242008728932</v>
      </c>
    </row>
    <row r="27" spans="1:85" ht="15.75" customHeight="1" thickBot="1" x14ac:dyDescent="0.4">
      <c r="A27" s="353"/>
      <c r="B27" s="591"/>
      <c r="C27" s="460"/>
      <c r="D27" s="394"/>
      <c r="E27" s="394"/>
      <c r="F27" s="394"/>
      <c r="G27" s="394"/>
      <c r="H27" s="394"/>
      <c r="I27" s="394"/>
      <c r="J27" s="394"/>
      <c r="K27" s="394"/>
      <c r="L27" s="394"/>
      <c r="M27" s="394"/>
      <c r="N27" s="394"/>
      <c r="O27" s="394"/>
      <c r="P27" s="394"/>
      <c r="Q27" s="394"/>
      <c r="R27" s="394"/>
      <c r="S27" s="394"/>
      <c r="T27" s="394"/>
      <c r="U27" s="394"/>
      <c r="V27" s="394"/>
      <c r="W27" s="394"/>
      <c r="X27" s="394"/>
      <c r="Y27" s="394"/>
      <c r="Z27" s="394"/>
      <c r="AA27" s="394"/>
      <c r="AB27" s="394"/>
      <c r="AC27" s="394"/>
      <c r="AD27" s="394"/>
      <c r="AE27" s="394"/>
      <c r="AF27" s="394"/>
      <c r="AG27" s="394"/>
      <c r="AH27" s="394"/>
      <c r="AI27" s="394"/>
      <c r="AJ27" s="394"/>
      <c r="AK27" s="394"/>
      <c r="AL27" s="394"/>
      <c r="AM27" s="394"/>
      <c r="AN27" s="394"/>
      <c r="AO27" s="394"/>
      <c r="AP27" s="394"/>
      <c r="AQ27" s="394"/>
      <c r="AR27" s="394"/>
      <c r="AS27" s="394"/>
      <c r="AT27" s="394"/>
      <c r="AU27" s="394"/>
      <c r="AV27" s="394"/>
      <c r="AW27" s="394"/>
      <c r="AX27" s="394"/>
      <c r="AY27" s="394"/>
      <c r="AZ27" s="394"/>
      <c r="BA27" s="394"/>
      <c r="BB27" s="394"/>
      <c r="BC27" s="394"/>
      <c r="BD27" s="394"/>
      <c r="BE27" s="394"/>
      <c r="BF27" s="394"/>
      <c r="BG27" s="394"/>
      <c r="BH27" s="394"/>
      <c r="BI27" s="394"/>
      <c r="BJ27" s="394"/>
      <c r="BK27" s="394"/>
      <c r="BL27" s="394"/>
      <c r="BM27" s="394"/>
      <c r="BN27" s="394"/>
      <c r="BO27" s="394"/>
      <c r="BP27" s="394"/>
      <c r="BQ27" s="394"/>
      <c r="BR27" s="394"/>
      <c r="BS27" s="394"/>
      <c r="BT27" s="394"/>
      <c r="BU27" s="394"/>
      <c r="BV27" s="394"/>
      <c r="BW27" s="394"/>
      <c r="BX27" s="395"/>
      <c r="BY27" s="395"/>
      <c r="BZ27" s="395"/>
      <c r="CA27" s="395"/>
      <c r="CB27" s="395"/>
      <c r="CC27" s="395"/>
      <c r="CD27" s="395"/>
      <c r="CE27" s="395"/>
      <c r="CF27" s="395"/>
      <c r="CG27" s="396"/>
    </row>
    <row r="28" spans="1:85" ht="39.75" customHeight="1" x14ac:dyDescent="0.35">
      <c r="A28" s="421"/>
      <c r="B28" s="406" t="s">
        <v>962</v>
      </c>
      <c r="C28" s="407"/>
      <c r="D28" s="408" t="s">
        <v>673</v>
      </c>
      <c r="E28" s="408" t="s">
        <v>674</v>
      </c>
      <c r="F28" s="408" t="s">
        <v>675</v>
      </c>
      <c r="G28" s="408" t="s">
        <v>676</v>
      </c>
      <c r="H28" s="408" t="s">
        <v>677</v>
      </c>
      <c r="I28" s="408" t="s">
        <v>678</v>
      </c>
      <c r="J28" s="408" t="s">
        <v>679</v>
      </c>
      <c r="K28" s="408" t="s">
        <v>680</v>
      </c>
      <c r="L28" s="408" t="s">
        <v>681</v>
      </c>
      <c r="M28" s="408" t="s">
        <v>682</v>
      </c>
      <c r="N28" s="408" t="s">
        <v>683</v>
      </c>
      <c r="O28" s="408" t="s">
        <v>684</v>
      </c>
      <c r="P28" s="408" t="s">
        <v>685</v>
      </c>
      <c r="Q28" s="408" t="s">
        <v>686</v>
      </c>
      <c r="R28" s="408" t="s">
        <v>687</v>
      </c>
      <c r="S28" s="408" t="s">
        <v>688</v>
      </c>
      <c r="T28" s="408" t="s">
        <v>689</v>
      </c>
      <c r="U28" s="408" t="s">
        <v>690</v>
      </c>
      <c r="V28" s="408" t="s">
        <v>691</v>
      </c>
      <c r="W28" s="408" t="s">
        <v>692</v>
      </c>
      <c r="X28" s="408" t="s">
        <v>693</v>
      </c>
      <c r="Y28" s="408" t="s">
        <v>694</v>
      </c>
      <c r="Z28" s="408" t="s">
        <v>695</v>
      </c>
      <c r="AA28" s="408" t="s">
        <v>696</v>
      </c>
      <c r="AB28" s="408" t="s">
        <v>697</v>
      </c>
      <c r="AC28" s="408" t="s">
        <v>698</v>
      </c>
      <c r="AD28" s="408" t="s">
        <v>699</v>
      </c>
      <c r="AE28" s="408" t="s">
        <v>700</v>
      </c>
      <c r="AF28" s="408" t="s">
        <v>701</v>
      </c>
      <c r="AG28" s="408" t="s">
        <v>702</v>
      </c>
      <c r="AH28" s="408" t="s">
        <v>703</v>
      </c>
      <c r="AI28" s="408" t="s">
        <v>704</v>
      </c>
      <c r="AJ28" s="408" t="s">
        <v>705</v>
      </c>
      <c r="AK28" s="408" t="s">
        <v>706</v>
      </c>
      <c r="AL28" s="408" t="s">
        <v>707</v>
      </c>
      <c r="AM28" s="408" t="s">
        <v>708</v>
      </c>
      <c r="AN28" s="408" t="s">
        <v>709</v>
      </c>
      <c r="AO28" s="408" t="s">
        <v>710</v>
      </c>
      <c r="AP28" s="408" t="s">
        <v>711</v>
      </c>
      <c r="AQ28" s="408" t="s">
        <v>712</v>
      </c>
      <c r="AR28" s="408" t="s">
        <v>713</v>
      </c>
      <c r="AS28" s="408" t="s">
        <v>714</v>
      </c>
      <c r="AT28" s="408" t="s">
        <v>715</v>
      </c>
      <c r="AU28" s="408" t="s">
        <v>716</v>
      </c>
      <c r="AV28" s="408" t="s">
        <v>717</v>
      </c>
      <c r="AW28" s="408" t="s">
        <v>718</v>
      </c>
      <c r="AX28" s="408" t="s">
        <v>719</v>
      </c>
      <c r="AY28" s="408" t="s">
        <v>720</v>
      </c>
      <c r="AZ28" s="408" t="s">
        <v>721</v>
      </c>
      <c r="BA28" s="408" t="s">
        <v>722</v>
      </c>
      <c r="BB28" s="408" t="s">
        <v>723</v>
      </c>
      <c r="BC28" s="408" t="s">
        <v>724</v>
      </c>
      <c r="BD28" s="408" t="s">
        <v>725</v>
      </c>
      <c r="BE28" s="408" t="s">
        <v>726</v>
      </c>
      <c r="BF28" s="408" t="s">
        <v>727</v>
      </c>
      <c r="BG28" s="408" t="s">
        <v>728</v>
      </c>
      <c r="BH28" s="408" t="s">
        <v>729</v>
      </c>
      <c r="BI28" s="408" t="s">
        <v>730</v>
      </c>
      <c r="BJ28" s="408" t="s">
        <v>731</v>
      </c>
      <c r="BK28" s="408" t="s">
        <v>732</v>
      </c>
      <c r="BL28" s="408" t="s">
        <v>733</v>
      </c>
      <c r="BM28" s="408" t="s">
        <v>734</v>
      </c>
      <c r="BN28" s="408" t="s">
        <v>735</v>
      </c>
      <c r="BO28" s="408" t="s">
        <v>736</v>
      </c>
      <c r="BP28" s="408" t="s">
        <v>737</v>
      </c>
      <c r="BQ28" s="408" t="s">
        <v>738</v>
      </c>
      <c r="BR28" s="408" t="s">
        <v>739</v>
      </c>
      <c r="BS28" s="408" t="s">
        <v>740</v>
      </c>
      <c r="BT28" s="408" t="s">
        <v>741</v>
      </c>
      <c r="BU28" s="408" t="s">
        <v>742</v>
      </c>
      <c r="BV28" s="408" t="s">
        <v>743</v>
      </c>
      <c r="BW28" s="408" t="s">
        <v>744</v>
      </c>
      <c r="BX28" s="408" t="s">
        <v>745</v>
      </c>
      <c r="BY28" s="408" t="s">
        <v>746</v>
      </c>
      <c r="BZ28" s="408" t="s">
        <v>747</v>
      </c>
      <c r="CA28" s="408" t="s">
        <v>748</v>
      </c>
      <c r="CB28" s="408" t="s">
        <v>749</v>
      </c>
      <c r="CC28" s="408" t="s">
        <v>750</v>
      </c>
      <c r="CD28" s="408" t="s">
        <v>751</v>
      </c>
      <c r="CE28" s="408" t="s">
        <v>752</v>
      </c>
      <c r="CF28" s="408" t="s">
        <v>753</v>
      </c>
      <c r="CG28" s="409" t="s">
        <v>754</v>
      </c>
    </row>
    <row r="29" spans="1:85" s="246" customFormat="1" ht="26.25" customHeight="1" x14ac:dyDescent="0.35">
      <c r="A29" s="455"/>
      <c r="B29" s="101" t="s">
        <v>963</v>
      </c>
      <c r="C29" s="399"/>
      <c r="D29" s="594"/>
      <c r="E29" s="594"/>
      <c r="F29" s="594"/>
      <c r="G29" s="594"/>
      <c r="H29" s="594"/>
      <c r="I29" s="594"/>
      <c r="J29" s="594"/>
      <c r="K29" s="594">
        <v>4621</v>
      </c>
      <c r="L29" s="594">
        <v>4729</v>
      </c>
      <c r="M29" s="594">
        <v>4832</v>
      </c>
      <c r="N29" s="594">
        <v>5412</v>
      </c>
      <c r="O29" s="594">
        <v>5541</v>
      </c>
      <c r="P29" s="594">
        <v>5661</v>
      </c>
      <c r="Q29" s="594">
        <v>5778</v>
      </c>
      <c r="R29" s="594">
        <v>5919</v>
      </c>
      <c r="S29" s="594">
        <v>5965</v>
      </c>
      <c r="T29" s="594">
        <v>6142</v>
      </c>
      <c r="U29" s="594">
        <v>6340</v>
      </c>
      <c r="V29" s="594">
        <v>6523</v>
      </c>
      <c r="W29" s="594">
        <v>6751</v>
      </c>
      <c r="X29" s="594">
        <v>6955</v>
      </c>
      <c r="Y29" s="594">
        <v>7151</v>
      </c>
      <c r="Z29" s="594">
        <v>7344</v>
      </c>
      <c r="AA29" s="594">
        <v>7495</v>
      </c>
      <c r="AB29" s="594">
        <v>7648</v>
      </c>
      <c r="AC29" s="594">
        <v>7803</v>
      </c>
      <c r="AD29" s="594">
        <v>7951</v>
      </c>
      <c r="AE29" s="594">
        <v>8128</v>
      </c>
      <c r="AF29" s="594">
        <v>8315</v>
      </c>
      <c r="AG29" s="594">
        <v>8436</v>
      </c>
      <c r="AH29" s="594">
        <v>8579</v>
      </c>
      <c r="AI29" s="594">
        <v>8727</v>
      </c>
      <c r="AJ29" s="594">
        <v>8895</v>
      </c>
      <c r="AK29" s="594">
        <v>9074</v>
      </c>
      <c r="AL29" s="594">
        <v>9164</v>
      </c>
      <c r="AM29" s="594">
        <v>9261</v>
      </c>
      <c r="AN29" s="594">
        <v>9298</v>
      </c>
      <c r="AO29" s="594">
        <v>9495</v>
      </c>
      <c r="AP29" s="594">
        <v>9627</v>
      </c>
      <c r="AQ29" s="594">
        <v>9700</v>
      </c>
      <c r="AR29" s="594">
        <v>9755</v>
      </c>
      <c r="AS29" s="594">
        <v>9755</v>
      </c>
      <c r="AT29" s="594">
        <v>9930</v>
      </c>
      <c r="AU29" s="594">
        <v>9990</v>
      </c>
      <c r="AV29" s="594">
        <v>10056</v>
      </c>
      <c r="AW29" s="594">
        <v>10061</v>
      </c>
      <c r="AX29" s="594">
        <v>10097</v>
      </c>
      <c r="AY29" s="594">
        <v>10384</v>
      </c>
      <c r="AZ29" s="594">
        <v>10536</v>
      </c>
      <c r="BA29" s="594">
        <v>10680</v>
      </c>
      <c r="BB29" s="594">
        <v>10782</v>
      </c>
      <c r="BC29" s="594">
        <v>10936</v>
      </c>
      <c r="BD29" s="594">
        <v>11004</v>
      </c>
      <c r="BE29" s="594">
        <v>11095</v>
      </c>
      <c r="BF29" s="594">
        <v>11195</v>
      </c>
      <c r="BG29" s="594">
        <v>11320</v>
      </c>
      <c r="BH29" s="594">
        <v>11477</v>
      </c>
      <c r="BI29" s="594">
        <v>11585</v>
      </c>
      <c r="BJ29" s="594">
        <v>11715</v>
      </c>
      <c r="BK29" s="594">
        <v>11938</v>
      </c>
      <c r="BL29" s="594">
        <v>12160</v>
      </c>
      <c r="BM29" s="594">
        <v>12410</v>
      </c>
      <c r="BN29" s="594">
        <v>12566</v>
      </c>
      <c r="BO29" s="594">
        <v>12667</v>
      </c>
      <c r="BP29" s="594">
        <v>12810</v>
      </c>
      <c r="BQ29" s="594">
        <v>12888</v>
      </c>
      <c r="BR29" s="594">
        <v>12958</v>
      </c>
      <c r="BS29" s="594">
        <v>12957</v>
      </c>
      <c r="BT29" s="594">
        <v>12930</v>
      </c>
      <c r="BU29" s="594">
        <v>12838</v>
      </c>
      <c r="BV29" s="594">
        <v>12724</v>
      </c>
      <c r="BW29" s="594">
        <v>12556</v>
      </c>
      <c r="BX29" s="267">
        <v>12379</v>
      </c>
      <c r="BY29" s="267">
        <v>12457</v>
      </c>
      <c r="BZ29" s="267">
        <v>12597</v>
      </c>
      <c r="CA29" s="267">
        <v>12776</v>
      </c>
      <c r="CB29" s="267">
        <v>12987</v>
      </c>
      <c r="CC29" s="267">
        <v>13196</v>
      </c>
      <c r="CD29" s="267">
        <v>13209</v>
      </c>
      <c r="CE29" s="267">
        <v>13075</v>
      </c>
      <c r="CF29" s="267">
        <v>13157</v>
      </c>
      <c r="CG29" s="595">
        <v>13423</v>
      </c>
    </row>
    <row r="30" spans="1:85" ht="26.25" customHeight="1" x14ac:dyDescent="0.35">
      <c r="B30" s="56" t="s">
        <v>955</v>
      </c>
      <c r="K30" s="219">
        <f t="shared" ref="K30:BV30" si="9">K29-K37</f>
        <v>4621</v>
      </c>
      <c r="L30" s="219">
        <f t="shared" si="9"/>
        <v>4729</v>
      </c>
      <c r="M30" s="219">
        <f t="shared" si="9"/>
        <v>4832</v>
      </c>
      <c r="N30" s="219">
        <f t="shared" si="9"/>
        <v>5412</v>
      </c>
      <c r="O30" s="219">
        <f t="shared" si="9"/>
        <v>5541</v>
      </c>
      <c r="P30" s="219">
        <f t="shared" si="9"/>
        <v>5661</v>
      </c>
      <c r="Q30" s="219">
        <f t="shared" si="9"/>
        <v>5778</v>
      </c>
      <c r="R30" s="219">
        <f t="shared" si="9"/>
        <v>5919</v>
      </c>
      <c r="S30" s="219">
        <f t="shared" si="9"/>
        <v>5965</v>
      </c>
      <c r="T30" s="219">
        <f t="shared" si="9"/>
        <v>6142</v>
      </c>
      <c r="U30" s="219">
        <f t="shared" si="9"/>
        <v>6340</v>
      </c>
      <c r="V30" s="219">
        <f t="shared" si="9"/>
        <v>6523</v>
      </c>
      <c r="W30" s="219">
        <f t="shared" si="9"/>
        <v>6751</v>
      </c>
      <c r="X30" s="219">
        <f t="shared" si="9"/>
        <v>6955</v>
      </c>
      <c r="Y30" s="219">
        <f t="shared" si="9"/>
        <v>7151</v>
      </c>
      <c r="Z30" s="219">
        <f t="shared" si="9"/>
        <v>7344</v>
      </c>
      <c r="AA30" s="219">
        <f t="shared" si="9"/>
        <v>7365</v>
      </c>
      <c r="AB30" s="219">
        <f t="shared" si="9"/>
        <v>7525</v>
      </c>
      <c r="AC30" s="219">
        <f t="shared" si="9"/>
        <v>7693</v>
      </c>
      <c r="AD30" s="219">
        <f t="shared" si="9"/>
        <v>7853</v>
      </c>
      <c r="AE30" s="219">
        <f t="shared" si="9"/>
        <v>8035</v>
      </c>
      <c r="AF30" s="219">
        <f t="shared" si="9"/>
        <v>8236</v>
      </c>
      <c r="AG30" s="219">
        <f t="shared" si="9"/>
        <v>8364</v>
      </c>
      <c r="AH30" s="219">
        <f t="shared" si="9"/>
        <v>8516</v>
      </c>
      <c r="AI30" s="219">
        <f t="shared" si="9"/>
        <v>8672</v>
      </c>
      <c r="AJ30" s="219">
        <f t="shared" si="9"/>
        <v>8844</v>
      </c>
      <c r="AK30" s="219">
        <f t="shared" si="9"/>
        <v>9028</v>
      </c>
      <c r="AL30" s="219">
        <f t="shared" si="9"/>
        <v>9121</v>
      </c>
      <c r="AM30" s="219">
        <f t="shared" si="9"/>
        <v>9221</v>
      </c>
      <c r="AN30" s="219">
        <f t="shared" si="9"/>
        <v>9259</v>
      </c>
      <c r="AO30" s="219">
        <f t="shared" si="9"/>
        <v>9459</v>
      </c>
      <c r="AP30" s="219">
        <f t="shared" si="9"/>
        <v>9589</v>
      </c>
      <c r="AQ30" s="219">
        <f t="shared" si="9"/>
        <v>9663</v>
      </c>
      <c r="AR30" s="219">
        <f t="shared" si="9"/>
        <v>9719</v>
      </c>
      <c r="AS30" s="219">
        <f t="shared" si="9"/>
        <v>9720</v>
      </c>
      <c r="AT30" s="219">
        <f t="shared" si="9"/>
        <v>9898</v>
      </c>
      <c r="AU30" s="219">
        <f t="shared" si="9"/>
        <v>9959</v>
      </c>
      <c r="AV30" s="219">
        <f t="shared" si="9"/>
        <v>10027</v>
      </c>
      <c r="AW30" s="219">
        <f t="shared" si="9"/>
        <v>10033</v>
      </c>
      <c r="AX30" s="219">
        <f t="shared" si="9"/>
        <v>10070</v>
      </c>
      <c r="AY30" s="219">
        <f t="shared" si="9"/>
        <v>10356</v>
      </c>
      <c r="AZ30" s="219">
        <f t="shared" si="9"/>
        <v>10509</v>
      </c>
      <c r="BA30" s="219">
        <f t="shared" si="9"/>
        <v>10654</v>
      </c>
      <c r="BB30" s="219">
        <f t="shared" si="9"/>
        <v>10758</v>
      </c>
      <c r="BC30" s="219">
        <f t="shared" si="9"/>
        <v>10913</v>
      </c>
      <c r="BD30" s="219">
        <f t="shared" si="9"/>
        <v>10981</v>
      </c>
      <c r="BE30" s="219">
        <f t="shared" si="9"/>
        <v>11072</v>
      </c>
      <c r="BF30" s="219">
        <f t="shared" si="9"/>
        <v>11171</v>
      </c>
      <c r="BG30" s="219">
        <f t="shared" si="9"/>
        <v>11297</v>
      </c>
      <c r="BH30" s="219">
        <f t="shared" si="9"/>
        <v>11454</v>
      </c>
      <c r="BI30" s="219">
        <f t="shared" si="9"/>
        <v>11562</v>
      </c>
      <c r="BJ30" s="219">
        <f t="shared" si="9"/>
        <v>11692</v>
      </c>
      <c r="BK30" s="219">
        <f t="shared" si="9"/>
        <v>11913</v>
      </c>
      <c r="BL30" s="219">
        <f t="shared" si="9"/>
        <v>12134</v>
      </c>
      <c r="BM30" s="219">
        <f t="shared" si="9"/>
        <v>12382</v>
      </c>
      <c r="BN30" s="219">
        <f t="shared" si="9"/>
        <v>12537</v>
      </c>
      <c r="BO30" s="219">
        <f t="shared" si="9"/>
        <v>12634</v>
      </c>
      <c r="BP30" s="219">
        <f t="shared" si="9"/>
        <v>12775</v>
      </c>
      <c r="BQ30" s="219">
        <f t="shared" si="9"/>
        <v>12846</v>
      </c>
      <c r="BR30" s="219">
        <f t="shared" si="9"/>
        <v>12912</v>
      </c>
      <c r="BS30" s="219">
        <f t="shared" si="9"/>
        <v>12909</v>
      </c>
      <c r="BT30" s="219">
        <f t="shared" si="9"/>
        <v>12879</v>
      </c>
      <c r="BU30" s="219">
        <f t="shared" si="9"/>
        <v>12790</v>
      </c>
      <c r="BV30" s="219">
        <f t="shared" si="9"/>
        <v>12669</v>
      </c>
      <c r="BW30" s="219">
        <f t="shared" ref="BW30:CG30" si="10">BW29-BW37</f>
        <v>12498</v>
      </c>
      <c r="BX30" s="196">
        <f t="shared" si="10"/>
        <v>12317</v>
      </c>
      <c r="BY30" s="196">
        <f t="shared" si="10"/>
        <v>12388</v>
      </c>
      <c r="BZ30" s="196">
        <f t="shared" si="10"/>
        <v>12518</v>
      </c>
      <c r="CA30" s="196">
        <f t="shared" si="10"/>
        <v>12689</v>
      </c>
      <c r="CB30" s="196">
        <f t="shared" si="10"/>
        <v>12913</v>
      </c>
      <c r="CC30" s="196">
        <f t="shared" si="10"/>
        <v>13122</v>
      </c>
      <c r="CD30" s="196">
        <f t="shared" si="10"/>
        <v>13133</v>
      </c>
      <c r="CE30" s="196">
        <f t="shared" si="10"/>
        <v>12997</v>
      </c>
      <c r="CF30" s="196">
        <f t="shared" si="10"/>
        <v>13080</v>
      </c>
      <c r="CG30" s="220">
        <f t="shared" si="10"/>
        <v>13345</v>
      </c>
    </row>
    <row r="31" spans="1:85" x14ac:dyDescent="0.35">
      <c r="B31" s="200" t="s">
        <v>956</v>
      </c>
      <c r="K31" s="219">
        <v>0</v>
      </c>
      <c r="L31" s="219">
        <v>0</v>
      </c>
      <c r="M31" s="219">
        <v>0</v>
      </c>
      <c r="N31" s="219">
        <v>0</v>
      </c>
      <c r="O31" s="219">
        <v>0</v>
      </c>
      <c r="P31" s="219">
        <v>0</v>
      </c>
      <c r="Q31" s="219">
        <v>0</v>
      </c>
      <c r="R31" s="219">
        <v>0</v>
      </c>
      <c r="S31" s="219">
        <v>0</v>
      </c>
      <c r="T31" s="219">
        <v>0</v>
      </c>
      <c r="U31" s="219">
        <v>0</v>
      </c>
      <c r="V31" s="219">
        <v>0</v>
      </c>
      <c r="W31" s="219">
        <v>0</v>
      </c>
      <c r="X31" s="219">
        <v>0</v>
      </c>
      <c r="Y31" s="219">
        <v>0</v>
      </c>
      <c r="Z31" s="219">
        <v>0</v>
      </c>
      <c r="AA31" s="219">
        <v>0</v>
      </c>
      <c r="AB31" s="219">
        <v>0</v>
      </c>
      <c r="AC31" s="219">
        <v>0</v>
      </c>
      <c r="AD31" s="219">
        <v>0</v>
      </c>
      <c r="AE31" s="219">
        <v>0</v>
      </c>
      <c r="AF31" s="219">
        <v>0</v>
      </c>
      <c r="AG31" s="219">
        <v>0</v>
      </c>
      <c r="AH31" s="219">
        <v>0</v>
      </c>
      <c r="AI31" s="219">
        <v>0</v>
      </c>
      <c r="AJ31" s="219">
        <v>0</v>
      </c>
      <c r="AK31" s="219">
        <v>0</v>
      </c>
      <c r="AL31" s="219">
        <v>0</v>
      </c>
      <c r="AM31" s="219">
        <v>0</v>
      </c>
      <c r="AN31" s="219">
        <v>0</v>
      </c>
      <c r="AO31" s="219">
        <v>0</v>
      </c>
      <c r="AP31" s="219">
        <v>0</v>
      </c>
      <c r="AQ31" s="219">
        <v>0</v>
      </c>
      <c r="AR31" s="219">
        <v>0</v>
      </c>
      <c r="AS31" s="219">
        <v>0</v>
      </c>
      <c r="AT31" s="219">
        <v>0</v>
      </c>
      <c r="AU31" s="219">
        <v>0</v>
      </c>
      <c r="AV31" s="219">
        <v>0</v>
      </c>
      <c r="AW31" s="219">
        <v>0</v>
      </c>
      <c r="AX31" s="219">
        <v>0</v>
      </c>
      <c r="AY31" s="219">
        <v>0</v>
      </c>
      <c r="AZ31" s="219">
        <v>0</v>
      </c>
      <c r="BA31" s="219">
        <v>0</v>
      </c>
      <c r="BB31" s="219">
        <v>0</v>
      </c>
      <c r="BC31" s="219">
        <v>0</v>
      </c>
      <c r="BD31" s="219">
        <v>10875</v>
      </c>
      <c r="BE31" s="219">
        <v>11018</v>
      </c>
      <c r="BF31" s="219">
        <v>11102</v>
      </c>
      <c r="BG31" s="219">
        <v>11231</v>
      </c>
      <c r="BH31" s="219">
        <v>11384</v>
      </c>
      <c r="BI31" s="219">
        <v>11492</v>
      </c>
      <c r="BJ31" s="219">
        <v>11617</v>
      </c>
      <c r="BK31" s="219">
        <v>11837</v>
      </c>
      <c r="BL31" s="219">
        <v>12053</v>
      </c>
      <c r="BM31" s="219">
        <v>12285</v>
      </c>
      <c r="BN31" s="219">
        <v>12460</v>
      </c>
      <c r="BO31" s="219">
        <v>12556</v>
      </c>
      <c r="BP31" s="219">
        <v>12737</v>
      </c>
      <c r="BQ31" s="219">
        <v>12814</v>
      </c>
      <c r="BR31" s="219">
        <v>12887</v>
      </c>
      <c r="BS31" s="219">
        <v>12890</v>
      </c>
      <c r="BT31" s="219">
        <v>12681</v>
      </c>
      <c r="BU31" s="219">
        <v>12144</v>
      </c>
      <c r="BV31" s="219">
        <v>11679</v>
      </c>
      <c r="BW31" s="219">
        <v>11224</v>
      </c>
      <c r="BX31" s="196">
        <v>10700</v>
      </c>
      <c r="BY31" s="196">
        <v>10160</v>
      </c>
      <c r="BZ31" s="196">
        <v>9632</v>
      </c>
      <c r="CA31" s="196">
        <v>9102</v>
      </c>
      <c r="CB31" s="196">
        <v>8597</v>
      </c>
      <c r="CC31" s="196">
        <v>8115</v>
      </c>
      <c r="CD31" s="196">
        <v>7647</v>
      </c>
      <c r="CE31" s="196">
        <v>7193</v>
      </c>
      <c r="CF31" s="196">
        <v>6747</v>
      </c>
      <c r="CG31" s="220">
        <v>6303</v>
      </c>
    </row>
    <row r="32" spans="1:85" x14ac:dyDescent="0.35">
      <c r="B32" s="200" t="s">
        <v>513</v>
      </c>
      <c r="K32" s="219">
        <v>0</v>
      </c>
      <c r="L32" s="219">
        <v>0</v>
      </c>
      <c r="M32" s="219">
        <v>0</v>
      </c>
      <c r="N32" s="219">
        <v>0</v>
      </c>
      <c r="O32" s="219">
        <v>0</v>
      </c>
      <c r="P32" s="219">
        <v>0</v>
      </c>
      <c r="Q32" s="219">
        <v>0</v>
      </c>
      <c r="R32" s="219">
        <v>0</v>
      </c>
      <c r="S32" s="219">
        <v>0</v>
      </c>
      <c r="T32" s="219">
        <v>0</v>
      </c>
      <c r="U32" s="219">
        <v>0</v>
      </c>
      <c r="V32" s="219">
        <v>0</v>
      </c>
      <c r="W32" s="219">
        <v>0</v>
      </c>
      <c r="X32" s="219">
        <v>0</v>
      </c>
      <c r="Y32" s="219">
        <v>0</v>
      </c>
      <c r="Z32" s="219">
        <v>0</v>
      </c>
      <c r="AA32" s="219">
        <v>0</v>
      </c>
      <c r="AB32" s="219">
        <v>0</v>
      </c>
      <c r="AC32" s="219">
        <v>0</v>
      </c>
      <c r="AD32" s="219">
        <v>0</v>
      </c>
      <c r="AE32" s="219">
        <v>0</v>
      </c>
      <c r="AF32" s="219">
        <v>0</v>
      </c>
      <c r="AG32" s="219">
        <v>0</v>
      </c>
      <c r="AH32" s="219">
        <v>0</v>
      </c>
      <c r="AI32" s="219">
        <v>0</v>
      </c>
      <c r="AJ32" s="219">
        <v>0</v>
      </c>
      <c r="AK32" s="219">
        <v>0</v>
      </c>
      <c r="AL32" s="219">
        <v>0</v>
      </c>
      <c r="AM32" s="219">
        <v>0</v>
      </c>
      <c r="AN32" s="219">
        <v>0</v>
      </c>
      <c r="AO32" s="219">
        <v>0</v>
      </c>
      <c r="AP32" s="219">
        <v>0</v>
      </c>
      <c r="AQ32" s="219">
        <v>0</v>
      </c>
      <c r="AR32" s="219">
        <v>0</v>
      </c>
      <c r="AS32" s="219">
        <v>0</v>
      </c>
      <c r="AT32" s="219">
        <v>0</v>
      </c>
      <c r="AU32" s="219">
        <v>0</v>
      </c>
      <c r="AV32" s="219">
        <v>0</v>
      </c>
      <c r="AW32" s="219">
        <v>0</v>
      </c>
      <c r="AX32" s="219">
        <v>0</v>
      </c>
      <c r="AY32" s="219">
        <v>0</v>
      </c>
      <c r="AZ32" s="219">
        <v>0</v>
      </c>
      <c r="BA32" s="219">
        <v>0</v>
      </c>
      <c r="BB32" s="219">
        <v>0</v>
      </c>
      <c r="BC32" s="219">
        <v>0</v>
      </c>
      <c r="BD32" s="219">
        <v>8670</v>
      </c>
      <c r="BE32" s="219">
        <v>8834</v>
      </c>
      <c r="BF32" s="219">
        <v>8961</v>
      </c>
      <c r="BG32" s="219">
        <v>9117</v>
      </c>
      <c r="BH32" s="219">
        <v>9296</v>
      </c>
      <c r="BI32" s="219">
        <v>9439</v>
      </c>
      <c r="BJ32" s="219">
        <v>9594</v>
      </c>
      <c r="BK32" s="219">
        <v>9842</v>
      </c>
      <c r="BL32" s="219">
        <v>10087</v>
      </c>
      <c r="BM32" s="219">
        <v>10358</v>
      </c>
      <c r="BN32" s="219">
        <v>10563</v>
      </c>
      <c r="BO32" s="219">
        <v>10702</v>
      </c>
      <c r="BP32" s="219">
        <v>10874</v>
      </c>
      <c r="BQ32" s="219">
        <v>10984</v>
      </c>
      <c r="BR32" s="219">
        <v>11096</v>
      </c>
      <c r="BS32" s="219">
        <v>11145</v>
      </c>
      <c r="BT32" s="219">
        <v>10995</v>
      </c>
      <c r="BU32" s="219">
        <v>10570</v>
      </c>
      <c r="BV32" s="219">
        <v>10184</v>
      </c>
      <c r="BW32" s="219">
        <v>9813</v>
      </c>
      <c r="BX32" s="196">
        <v>9382</v>
      </c>
      <c r="BY32" s="196">
        <v>8935</v>
      </c>
      <c r="BZ32" s="196">
        <v>8496</v>
      </c>
      <c r="CA32" s="196">
        <v>8055</v>
      </c>
      <c r="CB32" s="196">
        <v>7644</v>
      </c>
      <c r="CC32" s="196">
        <v>7236</v>
      </c>
      <c r="CD32" s="196">
        <v>6833</v>
      </c>
      <c r="CE32" s="196">
        <v>6446</v>
      </c>
      <c r="CF32" s="196">
        <v>6065</v>
      </c>
      <c r="CG32" s="220">
        <v>5678</v>
      </c>
    </row>
    <row r="33" spans="1:85" x14ac:dyDescent="0.35">
      <c r="B33" s="200" t="s">
        <v>957</v>
      </c>
      <c r="BJ33" s="219">
        <v>8</v>
      </c>
      <c r="BK33" s="219">
        <v>24</v>
      </c>
      <c r="BL33" s="219">
        <v>46</v>
      </c>
      <c r="BM33" s="219">
        <v>58</v>
      </c>
      <c r="BN33" s="219">
        <v>66</v>
      </c>
      <c r="BO33" s="219">
        <v>59</v>
      </c>
      <c r="BP33" s="219">
        <v>56</v>
      </c>
      <c r="BQ33" s="219">
        <v>56</v>
      </c>
      <c r="BR33" s="219">
        <v>50</v>
      </c>
      <c r="BS33" s="219">
        <v>47</v>
      </c>
      <c r="BT33" s="219">
        <v>49</v>
      </c>
      <c r="BU33" s="219">
        <v>44</v>
      </c>
      <c r="BV33" s="219">
        <v>30</v>
      </c>
      <c r="BW33" s="219">
        <v>20</v>
      </c>
      <c r="BX33" s="196">
        <v>14</v>
      </c>
      <c r="BY33" s="196">
        <v>10</v>
      </c>
      <c r="BZ33" s="196">
        <v>6</v>
      </c>
      <c r="CA33" s="196">
        <v>4</v>
      </c>
      <c r="CB33" s="196">
        <v>2</v>
      </c>
      <c r="CC33" s="196">
        <v>1</v>
      </c>
      <c r="CD33" s="196">
        <v>1</v>
      </c>
      <c r="CE33" s="196">
        <v>0</v>
      </c>
      <c r="CF33" s="196">
        <v>0</v>
      </c>
      <c r="CG33" s="220">
        <v>0</v>
      </c>
    </row>
    <row r="34" spans="1:85" x14ac:dyDescent="0.35">
      <c r="A34" s="353"/>
      <c r="B34" s="200" t="s">
        <v>958</v>
      </c>
      <c r="K34" s="219">
        <v>0</v>
      </c>
      <c r="L34" s="219">
        <v>0</v>
      </c>
      <c r="M34" s="219">
        <v>0</v>
      </c>
      <c r="N34" s="219">
        <v>0</v>
      </c>
      <c r="O34" s="219">
        <v>0</v>
      </c>
      <c r="P34" s="219">
        <v>0</v>
      </c>
      <c r="Q34" s="219">
        <v>0</v>
      </c>
      <c r="R34" s="219">
        <v>0</v>
      </c>
      <c r="S34" s="219">
        <v>0</v>
      </c>
      <c r="T34" s="219">
        <v>0</v>
      </c>
      <c r="U34" s="219">
        <v>0</v>
      </c>
      <c r="V34" s="219">
        <v>0</v>
      </c>
      <c r="W34" s="219">
        <v>0</v>
      </c>
      <c r="X34" s="219">
        <v>0</v>
      </c>
      <c r="Y34" s="219">
        <v>0</v>
      </c>
      <c r="Z34" s="219">
        <v>0</v>
      </c>
      <c r="AA34" s="219">
        <v>0</v>
      </c>
      <c r="AB34" s="219">
        <v>0</v>
      </c>
      <c r="AC34" s="219">
        <v>0</v>
      </c>
      <c r="AD34" s="219">
        <v>0</v>
      </c>
      <c r="AE34" s="219">
        <v>0</v>
      </c>
      <c r="AF34" s="219">
        <v>0</v>
      </c>
      <c r="AG34" s="219">
        <v>0</v>
      </c>
      <c r="AH34" s="219">
        <v>0</v>
      </c>
      <c r="AI34" s="219">
        <v>80</v>
      </c>
      <c r="AJ34" s="219">
        <v>276</v>
      </c>
      <c r="AK34" s="219">
        <v>476</v>
      </c>
      <c r="AL34" s="219">
        <v>658</v>
      </c>
      <c r="AM34" s="219">
        <v>882</v>
      </c>
      <c r="AN34" s="219">
        <v>1009</v>
      </c>
      <c r="AO34" s="219">
        <v>1434</v>
      </c>
      <c r="AP34" s="219">
        <v>1786</v>
      </c>
      <c r="AQ34" s="219">
        <v>2077</v>
      </c>
      <c r="AR34" s="219">
        <v>2382</v>
      </c>
      <c r="AS34" s="219">
        <v>2515</v>
      </c>
      <c r="AT34" s="219">
        <v>3044</v>
      </c>
      <c r="AU34" s="219">
        <v>3349</v>
      </c>
      <c r="AV34" s="219">
        <v>3642</v>
      </c>
      <c r="AW34" s="219">
        <v>3925</v>
      </c>
      <c r="AX34" s="219">
        <v>4219</v>
      </c>
      <c r="AY34" s="219">
        <v>4552</v>
      </c>
      <c r="AZ34" s="219">
        <v>4927</v>
      </c>
      <c r="BA34" s="219">
        <v>5280</v>
      </c>
      <c r="BB34" s="219">
        <v>5615</v>
      </c>
      <c r="BC34" s="219">
        <v>5947</v>
      </c>
      <c r="BD34" s="219">
        <v>6276</v>
      </c>
      <c r="BE34" s="219">
        <v>6589</v>
      </c>
      <c r="BF34" s="219">
        <v>6851</v>
      </c>
      <c r="BG34" s="219">
        <v>7122</v>
      </c>
      <c r="BH34" s="219">
        <v>7425</v>
      </c>
      <c r="BI34" s="219">
        <v>7700</v>
      </c>
      <c r="BJ34" s="219">
        <v>7963</v>
      </c>
      <c r="BK34" s="219">
        <v>8324</v>
      </c>
      <c r="BL34" s="219">
        <v>8673</v>
      </c>
      <c r="BM34" s="219">
        <v>9052</v>
      </c>
      <c r="BN34" s="219">
        <v>9320</v>
      </c>
      <c r="BO34" s="219">
        <v>9549</v>
      </c>
      <c r="BP34" s="219">
        <v>9848</v>
      </c>
      <c r="BQ34" s="219">
        <v>10021</v>
      </c>
      <c r="BR34" s="219">
        <v>10207</v>
      </c>
      <c r="BS34" s="219">
        <v>10335</v>
      </c>
      <c r="BT34" s="219">
        <v>10250</v>
      </c>
      <c r="BU34" s="219">
        <v>9876</v>
      </c>
      <c r="BV34" s="219">
        <v>9562</v>
      </c>
      <c r="BW34" s="219">
        <v>9238</v>
      </c>
      <c r="BX34" s="196">
        <v>8858</v>
      </c>
      <c r="BY34" s="196">
        <v>8449</v>
      </c>
      <c r="BZ34" s="196">
        <v>8052</v>
      </c>
      <c r="CA34" s="196">
        <v>7672</v>
      </c>
      <c r="CB34" s="196">
        <v>7312</v>
      </c>
      <c r="CC34" s="196">
        <v>6936</v>
      </c>
      <c r="CD34" s="196">
        <v>6574</v>
      </c>
      <c r="CE34" s="196">
        <v>6215</v>
      </c>
      <c r="CF34" s="196">
        <v>5859</v>
      </c>
      <c r="CG34" s="220">
        <v>5502</v>
      </c>
    </row>
    <row r="35" spans="1:85" x14ac:dyDescent="0.35">
      <c r="A35" s="353"/>
      <c r="B35" s="200" t="s">
        <v>964</v>
      </c>
      <c r="BT35" s="219">
        <v>197</v>
      </c>
      <c r="BU35" s="219">
        <v>593</v>
      </c>
      <c r="BV35" s="219">
        <v>987</v>
      </c>
      <c r="BW35" s="219">
        <v>1305</v>
      </c>
      <c r="BX35" s="196">
        <v>1682</v>
      </c>
      <c r="BY35" s="196">
        <v>2287</v>
      </c>
      <c r="BZ35" s="196">
        <v>2967</v>
      </c>
      <c r="CA35" s="196">
        <v>3675</v>
      </c>
      <c r="CB35" s="196">
        <v>4357</v>
      </c>
      <c r="CC35" s="196">
        <v>5052</v>
      </c>
      <c r="CD35" s="196">
        <v>5536</v>
      </c>
      <c r="CE35" s="196">
        <v>5859</v>
      </c>
      <c r="CF35" s="196">
        <v>6389</v>
      </c>
      <c r="CG35" s="220">
        <v>7103</v>
      </c>
    </row>
    <row r="36" spans="1:85" x14ac:dyDescent="0.35">
      <c r="A36" s="353"/>
      <c r="B36" s="200" t="s">
        <v>516</v>
      </c>
      <c r="BT36" s="219">
        <v>60</v>
      </c>
      <c r="BU36" s="219">
        <v>175</v>
      </c>
      <c r="BV36" s="219">
        <v>287</v>
      </c>
      <c r="BW36" s="219">
        <v>366</v>
      </c>
      <c r="BX36" s="196">
        <v>450</v>
      </c>
      <c r="BY36" s="196">
        <v>576</v>
      </c>
      <c r="BZ36" s="196">
        <v>710</v>
      </c>
      <c r="CA36" s="196">
        <v>841</v>
      </c>
      <c r="CB36" s="196">
        <v>1033</v>
      </c>
      <c r="CC36" s="196">
        <v>1137</v>
      </c>
      <c r="CD36" s="196">
        <v>1208</v>
      </c>
      <c r="CE36" s="196">
        <v>1248</v>
      </c>
      <c r="CF36" s="196">
        <v>1309</v>
      </c>
      <c r="CG36" s="220">
        <v>1384</v>
      </c>
    </row>
    <row r="37" spans="1:85" x14ac:dyDescent="0.35">
      <c r="A37" s="353"/>
      <c r="B37" s="590" t="s">
        <v>965</v>
      </c>
      <c r="K37" s="219">
        <v>0</v>
      </c>
      <c r="L37" s="219">
        <v>0</v>
      </c>
      <c r="M37" s="219">
        <v>0</v>
      </c>
      <c r="N37" s="219">
        <v>0</v>
      </c>
      <c r="O37" s="219">
        <v>0</v>
      </c>
      <c r="P37" s="219">
        <v>0</v>
      </c>
      <c r="Q37" s="219">
        <v>0</v>
      </c>
      <c r="R37" s="219">
        <v>0</v>
      </c>
      <c r="S37" s="219">
        <v>0</v>
      </c>
      <c r="T37" s="219">
        <v>0</v>
      </c>
      <c r="U37" s="219">
        <v>0</v>
      </c>
      <c r="V37" s="219">
        <v>0</v>
      </c>
      <c r="W37" s="219">
        <v>0</v>
      </c>
      <c r="X37" s="219">
        <v>0</v>
      </c>
      <c r="Y37" s="219">
        <v>0</v>
      </c>
      <c r="Z37" s="219">
        <v>0</v>
      </c>
      <c r="AA37" s="219">
        <v>130</v>
      </c>
      <c r="AB37" s="219">
        <v>123</v>
      </c>
      <c r="AC37" s="219">
        <v>110</v>
      </c>
      <c r="AD37" s="219">
        <v>98</v>
      </c>
      <c r="AE37" s="219">
        <v>93</v>
      </c>
      <c r="AF37" s="219">
        <v>79</v>
      </c>
      <c r="AG37" s="219">
        <v>72</v>
      </c>
      <c r="AH37" s="219">
        <v>63</v>
      </c>
      <c r="AI37" s="219">
        <v>55</v>
      </c>
      <c r="AJ37" s="219">
        <v>51</v>
      </c>
      <c r="AK37" s="219">
        <v>46</v>
      </c>
      <c r="AL37" s="219">
        <v>43</v>
      </c>
      <c r="AM37" s="219">
        <v>40</v>
      </c>
      <c r="AN37" s="219">
        <v>39</v>
      </c>
      <c r="AO37" s="219">
        <v>36</v>
      </c>
      <c r="AP37" s="219">
        <v>38</v>
      </c>
      <c r="AQ37" s="219">
        <v>37</v>
      </c>
      <c r="AR37" s="219">
        <v>36</v>
      </c>
      <c r="AS37" s="219">
        <v>35</v>
      </c>
      <c r="AT37" s="219">
        <v>32</v>
      </c>
      <c r="AU37" s="219">
        <v>31</v>
      </c>
      <c r="AV37" s="219">
        <v>29</v>
      </c>
      <c r="AW37" s="219">
        <v>28</v>
      </c>
      <c r="AX37" s="219">
        <v>27</v>
      </c>
      <c r="AY37" s="219">
        <v>28</v>
      </c>
      <c r="AZ37" s="219">
        <v>27</v>
      </c>
      <c r="BA37" s="219">
        <v>26</v>
      </c>
      <c r="BB37" s="219">
        <v>24</v>
      </c>
      <c r="BC37" s="219">
        <v>23</v>
      </c>
      <c r="BD37" s="219">
        <v>23</v>
      </c>
      <c r="BE37" s="219">
        <v>23</v>
      </c>
      <c r="BF37" s="219">
        <v>24</v>
      </c>
      <c r="BG37" s="219">
        <v>23</v>
      </c>
      <c r="BH37" s="219">
        <v>23</v>
      </c>
      <c r="BI37" s="219">
        <v>23</v>
      </c>
      <c r="BJ37" s="219">
        <v>23</v>
      </c>
      <c r="BK37" s="219">
        <v>25</v>
      </c>
      <c r="BL37" s="219">
        <v>26</v>
      </c>
      <c r="BM37" s="219">
        <v>28</v>
      </c>
      <c r="BN37" s="219">
        <v>29</v>
      </c>
      <c r="BO37" s="219">
        <v>33</v>
      </c>
      <c r="BP37" s="219">
        <v>35</v>
      </c>
      <c r="BQ37" s="219">
        <v>42</v>
      </c>
      <c r="BR37" s="219">
        <v>46</v>
      </c>
      <c r="BS37" s="219">
        <v>48</v>
      </c>
      <c r="BT37" s="219">
        <v>51</v>
      </c>
      <c r="BU37" s="219">
        <v>48</v>
      </c>
      <c r="BV37" s="219">
        <v>55</v>
      </c>
      <c r="BW37" s="219">
        <v>58</v>
      </c>
      <c r="BX37" s="196">
        <v>62</v>
      </c>
      <c r="BY37" s="196">
        <v>69</v>
      </c>
      <c r="BZ37" s="196">
        <v>79</v>
      </c>
      <c r="CA37" s="196">
        <v>87</v>
      </c>
      <c r="CB37" s="196">
        <v>74</v>
      </c>
      <c r="CC37" s="196">
        <v>74</v>
      </c>
      <c r="CD37" s="196">
        <v>76</v>
      </c>
      <c r="CE37" s="196">
        <v>78</v>
      </c>
      <c r="CF37" s="196">
        <v>77</v>
      </c>
      <c r="CG37" s="220">
        <v>78</v>
      </c>
    </row>
    <row r="38" spans="1:85" ht="26.25" customHeight="1" x14ac:dyDescent="0.35">
      <c r="A38" s="353"/>
      <c r="B38" s="590" t="s">
        <v>960</v>
      </c>
      <c r="K38" s="219">
        <v>0</v>
      </c>
      <c r="L38" s="219">
        <v>0</v>
      </c>
      <c r="M38" s="219">
        <v>0</v>
      </c>
      <c r="N38" s="219">
        <v>0</v>
      </c>
      <c r="O38" s="219">
        <v>0</v>
      </c>
      <c r="P38" s="219">
        <v>0</v>
      </c>
      <c r="Q38" s="219">
        <v>0</v>
      </c>
      <c r="R38" s="219">
        <v>0</v>
      </c>
      <c r="S38" s="219">
        <v>0</v>
      </c>
      <c r="T38" s="219">
        <v>0</v>
      </c>
      <c r="U38" s="219">
        <v>0</v>
      </c>
      <c r="V38" s="219">
        <v>0</v>
      </c>
      <c r="W38" s="219">
        <v>0</v>
      </c>
      <c r="X38" s="219">
        <v>0</v>
      </c>
      <c r="Y38" s="219">
        <v>0</v>
      </c>
      <c r="Z38" s="219">
        <v>0</v>
      </c>
      <c r="AA38" s="219">
        <v>0</v>
      </c>
      <c r="AB38" s="219">
        <v>0</v>
      </c>
      <c r="AC38" s="219">
        <v>0</v>
      </c>
      <c r="AD38" s="219">
        <v>0</v>
      </c>
      <c r="AE38" s="219">
        <v>0</v>
      </c>
      <c r="AF38" s="219">
        <v>0</v>
      </c>
      <c r="AG38" s="219">
        <v>0</v>
      </c>
      <c r="AH38" s="219">
        <v>0</v>
      </c>
      <c r="AI38" s="219">
        <v>0</v>
      </c>
      <c r="AJ38" s="219">
        <v>0</v>
      </c>
      <c r="AK38" s="219">
        <v>0</v>
      </c>
      <c r="AL38" s="219">
        <v>0</v>
      </c>
      <c r="AM38" s="219">
        <v>0</v>
      </c>
      <c r="AN38" s="219">
        <v>0</v>
      </c>
      <c r="AO38" s="219">
        <v>0</v>
      </c>
      <c r="AP38" s="219">
        <v>0</v>
      </c>
      <c r="AQ38" s="219">
        <v>0</v>
      </c>
      <c r="AR38" s="219">
        <v>0</v>
      </c>
      <c r="AS38" s="219">
        <v>0</v>
      </c>
      <c r="AT38" s="219">
        <v>0</v>
      </c>
      <c r="AU38" s="219">
        <v>0</v>
      </c>
      <c r="AV38" s="219">
        <v>0</v>
      </c>
      <c r="AW38" s="219">
        <v>0</v>
      </c>
      <c r="AX38" s="219">
        <v>0</v>
      </c>
      <c r="AY38" s="219">
        <v>721</v>
      </c>
      <c r="AZ38" s="219">
        <v>752</v>
      </c>
      <c r="BA38" s="219">
        <v>781</v>
      </c>
      <c r="BB38" s="219">
        <v>805</v>
      </c>
      <c r="BC38" s="219">
        <v>833</v>
      </c>
      <c r="BD38" s="219">
        <v>864</v>
      </c>
      <c r="BE38" s="219">
        <v>889</v>
      </c>
      <c r="BF38" s="219">
        <v>923</v>
      </c>
      <c r="BG38" s="219">
        <v>957</v>
      </c>
      <c r="BH38" s="219">
        <v>991</v>
      </c>
      <c r="BI38" s="219">
        <v>1015</v>
      </c>
      <c r="BJ38" s="219">
        <v>1046</v>
      </c>
      <c r="BK38" s="219">
        <v>1079</v>
      </c>
      <c r="BL38" s="219">
        <v>1109</v>
      </c>
      <c r="BM38" s="219">
        <v>1139</v>
      </c>
      <c r="BN38" s="219">
        <v>1165</v>
      </c>
      <c r="BO38" s="219">
        <v>1180</v>
      </c>
      <c r="BP38" s="219">
        <v>1195</v>
      </c>
      <c r="BQ38" s="219">
        <v>1209</v>
      </c>
      <c r="BR38" s="219">
        <v>1219</v>
      </c>
      <c r="BS38" s="219">
        <v>1219</v>
      </c>
      <c r="BT38" s="219">
        <v>1216</v>
      </c>
      <c r="BU38" s="219">
        <v>1200</v>
      </c>
      <c r="BV38" s="219">
        <v>1187</v>
      </c>
      <c r="BW38" s="219">
        <v>1167</v>
      </c>
      <c r="BX38" s="196">
        <v>1153</v>
      </c>
      <c r="BY38" s="196">
        <v>1137</v>
      </c>
      <c r="BZ38" s="196">
        <v>1120</v>
      </c>
      <c r="CA38" s="196">
        <v>1112</v>
      </c>
      <c r="CB38" s="196">
        <v>1097</v>
      </c>
      <c r="CC38" s="196">
        <v>1086</v>
      </c>
      <c r="CD38" s="196">
        <v>1066</v>
      </c>
      <c r="CE38" s="196">
        <v>1042</v>
      </c>
      <c r="CF38" s="196">
        <v>1024</v>
      </c>
      <c r="CG38" s="220">
        <v>1016</v>
      </c>
    </row>
    <row r="39" spans="1:85" ht="15.75" customHeight="1" thickBot="1" x14ac:dyDescent="0.4">
      <c r="A39" s="413"/>
      <c r="B39" s="538"/>
      <c r="C39" s="413"/>
      <c r="D39" s="556"/>
      <c r="E39" s="556"/>
      <c r="F39" s="556"/>
      <c r="G39" s="556"/>
      <c r="H39" s="556"/>
      <c r="I39" s="556"/>
      <c r="J39" s="556"/>
      <c r="K39" s="556"/>
      <c r="L39" s="556"/>
      <c r="M39" s="556"/>
      <c r="N39" s="556"/>
      <c r="O39" s="556"/>
      <c r="P39" s="556"/>
      <c r="Q39" s="556"/>
      <c r="R39" s="556"/>
      <c r="S39" s="556"/>
      <c r="T39" s="556"/>
      <c r="U39" s="556"/>
      <c r="V39" s="556"/>
      <c r="W39" s="556"/>
      <c r="X39" s="556"/>
      <c r="Y39" s="556"/>
      <c r="Z39" s="556"/>
      <c r="AA39" s="556"/>
      <c r="AB39" s="556"/>
      <c r="AC39" s="556"/>
      <c r="AD39" s="556"/>
      <c r="AE39" s="556"/>
      <c r="AF39" s="556"/>
      <c r="AG39" s="556"/>
      <c r="AH39" s="556"/>
      <c r="AI39" s="556"/>
      <c r="AJ39" s="556"/>
      <c r="AK39" s="556"/>
      <c r="AL39" s="556"/>
      <c r="AM39" s="556"/>
      <c r="AN39" s="556"/>
      <c r="AO39" s="556"/>
      <c r="AP39" s="556"/>
      <c r="AQ39" s="556"/>
      <c r="AR39" s="556"/>
      <c r="AS39" s="556"/>
      <c r="AT39" s="556"/>
      <c r="AU39" s="556"/>
      <c r="AV39" s="556"/>
      <c r="AW39" s="556"/>
      <c r="AX39" s="556"/>
      <c r="AY39" s="556"/>
      <c r="AZ39" s="556"/>
      <c r="BA39" s="556"/>
      <c r="BB39" s="556"/>
      <c r="BC39" s="556"/>
      <c r="BD39" s="556"/>
      <c r="BE39" s="556"/>
      <c r="BF39" s="556"/>
      <c r="BG39" s="556"/>
      <c r="BH39" s="556"/>
      <c r="BI39" s="556"/>
      <c r="BJ39" s="556"/>
      <c r="BK39" s="556"/>
      <c r="BL39" s="556"/>
      <c r="BM39" s="556"/>
      <c r="BN39" s="556"/>
      <c r="BO39" s="556"/>
      <c r="BP39" s="556"/>
      <c r="BQ39" s="556"/>
      <c r="BR39" s="556"/>
      <c r="BS39" s="556"/>
      <c r="BT39" s="556"/>
      <c r="BU39" s="556"/>
      <c r="BV39" s="556"/>
      <c r="BW39" s="596"/>
      <c r="BX39" s="596"/>
      <c r="BY39" s="596"/>
      <c r="BZ39" s="596"/>
      <c r="CA39" s="596"/>
      <c r="CB39" s="596"/>
      <c r="CC39" s="596"/>
      <c r="CD39" s="596"/>
      <c r="CE39" s="596"/>
      <c r="CF39" s="596"/>
      <c r="CG39" s="597"/>
    </row>
  </sheetData>
  <hyperlinks>
    <hyperlink ref="B1" location="Notes!A1" display="Information relating to this table can be found in the 'Notes' tab" xr:uid="{4D6A723B-0BB9-408F-9EAB-7E31F5096344}"/>
    <hyperlink ref="A1" location="Contents!A1" display="Contents page" xr:uid="{D2484601-4545-4B2B-ABD6-FDBB521AB8CB}"/>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A3D10-E9F6-4839-8421-C6AE04DCD979}">
  <dimension ref="A1:CG53"/>
  <sheetViews>
    <sheetView zoomScale="70" zoomScaleNormal="70" workbookViewId="0">
      <pane xSplit="2" topLeftCell="BL1" activePane="topRight" state="frozen"/>
      <selection pane="topRight" activeCell="B1" sqref="B1"/>
    </sheetView>
  </sheetViews>
  <sheetFormatPr defaultColWidth="9" defaultRowHeight="15.5" x14ac:dyDescent="0.35"/>
  <cols>
    <col min="1" max="1" width="23" style="350" bestFit="1" customWidth="1"/>
    <col min="2" max="2" width="75.54296875" style="350" customWidth="1"/>
    <col min="3" max="3" width="25.54296875" style="350" customWidth="1"/>
    <col min="4" max="75" width="12.54296875" style="389" customWidth="1"/>
    <col min="76" max="84" width="12.54296875" style="353" customWidth="1"/>
    <col min="85" max="85" width="10.54296875" style="353" customWidth="1"/>
    <col min="86" max="16384" width="9" style="353"/>
  </cols>
  <sheetData>
    <row r="1" spans="1:85" s="351" customFormat="1" ht="25.5" customHeight="1" thickBot="1" x14ac:dyDescent="0.3">
      <c r="A1" s="26" t="s">
        <v>47</v>
      </c>
      <c r="B1" s="116" t="s">
        <v>224</v>
      </c>
      <c r="C1" s="117"/>
      <c r="D1" s="348"/>
      <c r="E1" s="348"/>
      <c r="F1" s="348"/>
      <c r="G1" s="348"/>
      <c r="H1" s="348"/>
      <c r="I1" s="348"/>
      <c r="J1" s="348"/>
      <c r="K1" s="348"/>
      <c r="L1" s="348"/>
      <c r="M1" s="348"/>
      <c r="N1" s="348"/>
      <c r="O1" s="348"/>
      <c r="P1" s="348"/>
      <c r="Q1" s="348"/>
      <c r="R1" s="348"/>
      <c r="S1" s="348"/>
      <c r="T1" s="348"/>
      <c r="U1" s="348"/>
      <c r="V1" s="348"/>
      <c r="W1" s="348"/>
      <c r="X1" s="348"/>
      <c r="Y1" s="348"/>
      <c r="Z1" s="348"/>
      <c r="AA1" s="348"/>
      <c r="AB1" s="348"/>
      <c r="AC1" s="348"/>
      <c r="AD1" s="348"/>
      <c r="AE1" s="348"/>
      <c r="AF1" s="348"/>
      <c r="AG1" s="348"/>
      <c r="AH1" s="348"/>
      <c r="AI1" s="348"/>
      <c r="AJ1" s="348"/>
      <c r="AK1" s="348"/>
      <c r="AL1" s="348"/>
      <c r="AM1" s="348"/>
      <c r="AN1" s="348"/>
      <c r="AO1" s="348"/>
      <c r="AP1" s="348"/>
      <c r="AQ1" s="348"/>
      <c r="AR1" s="348"/>
      <c r="AS1" s="348"/>
      <c r="AT1" s="348"/>
      <c r="AU1" s="348"/>
      <c r="AV1" s="348"/>
      <c r="AW1" s="348"/>
      <c r="AX1" s="348"/>
      <c r="AY1" s="348"/>
      <c r="AZ1" s="348"/>
      <c r="BA1" s="348"/>
      <c r="BB1" s="348"/>
      <c r="BC1" s="348"/>
      <c r="BD1" s="348"/>
      <c r="BE1" s="348"/>
      <c r="BF1" s="348"/>
      <c r="BG1" s="348"/>
      <c r="BH1" s="348"/>
      <c r="BI1" s="348"/>
      <c r="BJ1" s="348"/>
      <c r="BK1" s="348"/>
      <c r="BL1" s="348"/>
      <c r="BM1" s="348"/>
      <c r="BN1" s="348"/>
      <c r="BO1" s="348"/>
      <c r="BP1" s="348"/>
      <c r="BQ1" s="348"/>
      <c r="BR1" s="348"/>
      <c r="BS1" s="348"/>
      <c r="BT1" s="348"/>
      <c r="BU1" s="348"/>
      <c r="BV1" s="416"/>
      <c r="BW1" s="416"/>
      <c r="BX1" s="416"/>
    </row>
    <row r="2" spans="1:85" ht="15.75" customHeight="1" x14ac:dyDescent="0.35">
      <c r="A2" s="30" t="s">
        <v>225</v>
      </c>
      <c r="B2" s="31" t="s">
        <v>966</v>
      </c>
      <c r="C2" s="438"/>
      <c r="D2" s="34" t="s">
        <v>296</v>
      </c>
      <c r="E2" s="34" t="s">
        <v>297</v>
      </c>
      <c r="F2" s="34" t="s">
        <v>298</v>
      </c>
      <c r="G2" s="34" t="s">
        <v>299</v>
      </c>
      <c r="H2" s="34" t="s">
        <v>300</v>
      </c>
      <c r="I2" s="34" t="s">
        <v>301</v>
      </c>
      <c r="J2" s="34" t="s">
        <v>302</v>
      </c>
      <c r="K2" s="34" t="s">
        <v>303</v>
      </c>
      <c r="L2" s="34" t="s">
        <v>304</v>
      </c>
      <c r="M2" s="34" t="s">
        <v>305</v>
      </c>
      <c r="N2" s="34" t="s">
        <v>306</v>
      </c>
      <c r="O2" s="34" t="s">
        <v>307</v>
      </c>
      <c r="P2" s="34" t="s">
        <v>308</v>
      </c>
      <c r="Q2" s="34" t="s">
        <v>309</v>
      </c>
      <c r="R2" s="34" t="s">
        <v>310</v>
      </c>
      <c r="S2" s="34" t="s">
        <v>311</v>
      </c>
      <c r="T2" s="34" t="s">
        <v>312</v>
      </c>
      <c r="U2" s="34" t="s">
        <v>313</v>
      </c>
      <c r="V2" s="34" t="s">
        <v>314</v>
      </c>
      <c r="W2" s="34" t="s">
        <v>315</v>
      </c>
      <c r="X2" s="34" t="s">
        <v>316</v>
      </c>
      <c r="Y2" s="34" t="s">
        <v>317</v>
      </c>
      <c r="Z2" s="34" t="s">
        <v>318</v>
      </c>
      <c r="AA2" s="34" t="s">
        <v>319</v>
      </c>
      <c r="AB2" s="34" t="s">
        <v>320</v>
      </c>
      <c r="AC2" s="34" t="s">
        <v>321</v>
      </c>
      <c r="AD2" s="34" t="s">
        <v>322</v>
      </c>
      <c r="AE2" s="34" t="s">
        <v>323</v>
      </c>
      <c r="AF2" s="34" t="s">
        <v>324</v>
      </c>
      <c r="AG2" s="34" t="s">
        <v>325</v>
      </c>
      <c r="AH2" s="34" t="s">
        <v>326</v>
      </c>
      <c r="AI2" s="34" t="s">
        <v>327</v>
      </c>
      <c r="AJ2" s="34" t="s">
        <v>328</v>
      </c>
      <c r="AK2" s="34" t="s">
        <v>329</v>
      </c>
      <c r="AL2" s="34" t="s">
        <v>330</v>
      </c>
      <c r="AM2" s="34" t="s">
        <v>331</v>
      </c>
      <c r="AN2" s="34" t="s">
        <v>332</v>
      </c>
      <c r="AO2" s="34" t="s">
        <v>333</v>
      </c>
      <c r="AP2" s="34" t="s">
        <v>334</v>
      </c>
      <c r="AQ2" s="34" t="s">
        <v>335</v>
      </c>
      <c r="AR2" s="34" t="s">
        <v>336</v>
      </c>
      <c r="AS2" s="34" t="s">
        <v>337</v>
      </c>
      <c r="AT2" s="34" t="s">
        <v>338</v>
      </c>
      <c r="AU2" s="34" t="s">
        <v>339</v>
      </c>
      <c r="AV2" s="34" t="s">
        <v>340</v>
      </c>
      <c r="AW2" s="34" t="s">
        <v>341</v>
      </c>
      <c r="AX2" s="34" t="s">
        <v>342</v>
      </c>
      <c r="AY2" s="34" t="s">
        <v>227</v>
      </c>
      <c r="AZ2" s="34" t="s">
        <v>228</v>
      </c>
      <c r="BA2" s="34" t="s">
        <v>229</v>
      </c>
      <c r="BB2" s="34" t="s">
        <v>230</v>
      </c>
      <c r="BC2" s="34" t="s">
        <v>231</v>
      </c>
      <c r="BD2" s="34" t="s">
        <v>232</v>
      </c>
      <c r="BE2" s="34" t="s">
        <v>233</v>
      </c>
      <c r="BF2" s="34" t="s">
        <v>234</v>
      </c>
      <c r="BG2" s="34" t="s">
        <v>235</v>
      </c>
      <c r="BH2" s="34" t="s">
        <v>236</v>
      </c>
      <c r="BI2" s="34" t="s">
        <v>237</v>
      </c>
      <c r="BJ2" s="34" t="s">
        <v>238</v>
      </c>
      <c r="BK2" s="34" t="s">
        <v>239</v>
      </c>
      <c r="BL2" s="34" t="s">
        <v>240</v>
      </c>
      <c r="BM2" s="34" t="s">
        <v>241</v>
      </c>
      <c r="BN2" s="34" t="s">
        <v>242</v>
      </c>
      <c r="BO2" s="34" t="s">
        <v>243</v>
      </c>
      <c r="BP2" s="34" t="s">
        <v>244</v>
      </c>
      <c r="BQ2" s="34" t="s">
        <v>245</v>
      </c>
      <c r="BR2" s="34" t="s">
        <v>246</v>
      </c>
      <c r="BS2" s="34" t="s">
        <v>247</v>
      </c>
      <c r="BT2" s="34" t="s">
        <v>248</v>
      </c>
      <c r="BU2" s="34" t="s">
        <v>249</v>
      </c>
      <c r="BV2" s="34" t="s">
        <v>250</v>
      </c>
      <c r="BW2" s="34" t="s">
        <v>251</v>
      </c>
      <c r="BX2" s="34" t="s">
        <v>252</v>
      </c>
      <c r="BY2" s="34" t="s">
        <v>253</v>
      </c>
      <c r="BZ2" s="34" t="s">
        <v>254</v>
      </c>
      <c r="CA2" s="34" t="s">
        <v>255</v>
      </c>
      <c r="CB2" s="34" t="s">
        <v>256</v>
      </c>
      <c r="CC2" s="34" t="s">
        <v>257</v>
      </c>
      <c r="CD2" s="34" t="s">
        <v>258</v>
      </c>
      <c r="CE2" s="34" t="s">
        <v>259</v>
      </c>
      <c r="CF2" s="34" t="s">
        <v>260</v>
      </c>
      <c r="CG2" s="35" t="s">
        <v>261</v>
      </c>
    </row>
    <row r="3" spans="1:85" x14ac:dyDescent="0.35">
      <c r="A3" s="119">
        <v>2025</v>
      </c>
      <c r="B3" s="354" t="s">
        <v>373</v>
      </c>
      <c r="C3" s="404"/>
      <c r="D3" s="279" t="s">
        <v>263</v>
      </c>
      <c r="E3" s="279" t="s">
        <v>263</v>
      </c>
      <c r="F3" s="279" t="s">
        <v>263</v>
      </c>
      <c r="G3" s="279" t="s">
        <v>263</v>
      </c>
      <c r="H3" s="279" t="s">
        <v>263</v>
      </c>
      <c r="I3" s="279" t="s">
        <v>263</v>
      </c>
      <c r="J3" s="279" t="s">
        <v>263</v>
      </c>
      <c r="K3" s="279" t="s">
        <v>263</v>
      </c>
      <c r="L3" s="279" t="s">
        <v>263</v>
      </c>
      <c r="M3" s="279" t="s">
        <v>263</v>
      </c>
      <c r="N3" s="279" t="s">
        <v>263</v>
      </c>
      <c r="O3" s="279" t="s">
        <v>263</v>
      </c>
      <c r="P3" s="279" t="s">
        <v>263</v>
      </c>
      <c r="Q3" s="279" t="s">
        <v>263</v>
      </c>
      <c r="R3" s="279" t="s">
        <v>263</v>
      </c>
      <c r="S3" s="279" t="s">
        <v>263</v>
      </c>
      <c r="T3" s="279" t="s">
        <v>263</v>
      </c>
      <c r="U3" s="279" t="s">
        <v>263</v>
      </c>
      <c r="V3" s="279" t="s">
        <v>263</v>
      </c>
      <c r="W3" s="279" t="s">
        <v>263</v>
      </c>
      <c r="X3" s="279" t="s">
        <v>263</v>
      </c>
      <c r="Y3" s="279" t="s">
        <v>263</v>
      </c>
      <c r="Z3" s="279" t="s">
        <v>263</v>
      </c>
      <c r="AA3" s="279" t="s">
        <v>263</v>
      </c>
      <c r="AB3" s="279" t="s">
        <v>263</v>
      </c>
      <c r="AC3" s="279" t="s">
        <v>263</v>
      </c>
      <c r="AD3" s="279" t="s">
        <v>263</v>
      </c>
      <c r="AE3" s="279" t="s">
        <v>263</v>
      </c>
      <c r="AF3" s="279" t="s">
        <v>263</v>
      </c>
      <c r="AG3" s="279" t="s">
        <v>263</v>
      </c>
      <c r="AH3" s="279" t="s">
        <v>263</v>
      </c>
      <c r="AI3" s="279" t="s">
        <v>263</v>
      </c>
      <c r="AJ3" s="279" t="s">
        <v>263</v>
      </c>
      <c r="AK3" s="279" t="s">
        <v>263</v>
      </c>
      <c r="AL3" s="279" t="s">
        <v>263</v>
      </c>
      <c r="AM3" s="279" t="s">
        <v>263</v>
      </c>
      <c r="AN3" s="279" t="s">
        <v>263</v>
      </c>
      <c r="AO3" s="279" t="s">
        <v>263</v>
      </c>
      <c r="AP3" s="279" t="s">
        <v>263</v>
      </c>
      <c r="AQ3" s="279" t="s">
        <v>263</v>
      </c>
      <c r="AR3" s="279" t="s">
        <v>263</v>
      </c>
      <c r="AS3" s="279" t="s">
        <v>263</v>
      </c>
      <c r="AT3" s="279" t="s">
        <v>263</v>
      </c>
      <c r="AU3" s="279" t="s">
        <v>263</v>
      </c>
      <c r="AV3" s="279" t="s">
        <v>263</v>
      </c>
      <c r="AW3" s="279" t="s">
        <v>263</v>
      </c>
      <c r="AX3" s="279" t="s">
        <v>263</v>
      </c>
      <c r="AY3" s="279" t="s">
        <v>263</v>
      </c>
      <c r="AZ3" s="279" t="s">
        <v>263</v>
      </c>
      <c r="BA3" s="279" t="s">
        <v>263</v>
      </c>
      <c r="BB3" s="279" t="s">
        <v>263</v>
      </c>
      <c r="BC3" s="279" t="s">
        <v>263</v>
      </c>
      <c r="BD3" s="279" t="s">
        <v>263</v>
      </c>
      <c r="BE3" s="279" t="s">
        <v>263</v>
      </c>
      <c r="BF3" s="279" t="s">
        <v>263</v>
      </c>
      <c r="BG3" s="279" t="s">
        <v>263</v>
      </c>
      <c r="BH3" s="279" t="s">
        <v>263</v>
      </c>
      <c r="BI3" s="279" t="s">
        <v>263</v>
      </c>
      <c r="BJ3" s="279" t="s">
        <v>263</v>
      </c>
      <c r="BK3" s="279" t="s">
        <v>263</v>
      </c>
      <c r="BL3" s="279" t="s">
        <v>263</v>
      </c>
      <c r="BM3" s="279" t="s">
        <v>263</v>
      </c>
      <c r="BN3" s="279" t="s">
        <v>263</v>
      </c>
      <c r="BO3" s="279" t="s">
        <v>263</v>
      </c>
      <c r="BP3" s="279" t="s">
        <v>263</v>
      </c>
      <c r="BQ3" s="279" t="s">
        <v>263</v>
      </c>
      <c r="BR3" s="279" t="s">
        <v>263</v>
      </c>
      <c r="BS3" s="279" t="s">
        <v>263</v>
      </c>
      <c r="BT3" s="279" t="s">
        <v>263</v>
      </c>
      <c r="BU3" s="279" t="s">
        <v>263</v>
      </c>
      <c r="BV3" s="279" t="s">
        <v>263</v>
      </c>
      <c r="BW3" s="279" t="s">
        <v>263</v>
      </c>
      <c r="BX3" s="279" t="s">
        <v>263</v>
      </c>
      <c r="BY3" s="279" t="s">
        <v>263</v>
      </c>
      <c r="BZ3" s="279" t="s">
        <v>263</v>
      </c>
      <c r="CA3" s="279" t="s">
        <v>263</v>
      </c>
      <c r="CB3" s="279" t="s">
        <v>264</v>
      </c>
      <c r="CC3" s="279" t="s">
        <v>264</v>
      </c>
      <c r="CD3" s="279" t="s">
        <v>264</v>
      </c>
      <c r="CE3" s="279" t="s">
        <v>264</v>
      </c>
      <c r="CF3" s="279" t="s">
        <v>264</v>
      </c>
      <c r="CG3" s="280" t="s">
        <v>264</v>
      </c>
    </row>
    <row r="4" spans="1:85" s="246" customFormat="1" ht="24" customHeight="1" x14ac:dyDescent="0.35">
      <c r="A4" s="598"/>
      <c r="B4" s="599" t="s">
        <v>276</v>
      </c>
      <c r="C4" s="101"/>
      <c r="D4" s="594"/>
      <c r="E4" s="594"/>
      <c r="F4" s="594"/>
      <c r="G4" s="594"/>
      <c r="H4" s="594"/>
      <c r="I4" s="594"/>
      <c r="J4" s="594"/>
      <c r="K4" s="594"/>
      <c r="L4" s="594"/>
      <c r="M4" s="594"/>
      <c r="N4" s="594"/>
      <c r="O4" s="594"/>
      <c r="P4" s="594"/>
      <c r="Q4" s="594"/>
      <c r="R4" s="594"/>
      <c r="S4" s="594"/>
      <c r="T4" s="594"/>
      <c r="U4" s="594"/>
      <c r="V4" s="594"/>
      <c r="W4" s="594"/>
      <c r="X4" s="594"/>
      <c r="Y4" s="594"/>
      <c r="Z4" s="594"/>
      <c r="AA4" s="594"/>
      <c r="AB4" s="594"/>
      <c r="AC4" s="594"/>
      <c r="AD4" s="594"/>
      <c r="AE4" s="594"/>
      <c r="AF4" s="594"/>
      <c r="AG4" s="594"/>
      <c r="AH4" s="594"/>
      <c r="AI4" s="594"/>
      <c r="AJ4" s="594"/>
      <c r="AK4" s="594"/>
      <c r="AL4" s="594"/>
      <c r="AM4" s="594"/>
      <c r="AN4" s="594"/>
      <c r="AO4" s="594"/>
      <c r="AP4" s="594"/>
      <c r="AQ4" s="594">
        <f t="shared" ref="AQ4:CG4" si="0">AQ5+AQ9</f>
        <v>28.981999999999999</v>
      </c>
      <c r="AR4" s="594">
        <f t="shared" si="0"/>
        <v>152.04351</v>
      </c>
      <c r="AS4" s="594">
        <f t="shared" si="0"/>
        <v>131.50648100000001</v>
      </c>
      <c r="AT4" s="594">
        <f t="shared" si="0"/>
        <v>155</v>
      </c>
      <c r="AU4" s="594">
        <f t="shared" si="0"/>
        <v>210.18</v>
      </c>
      <c r="AV4" s="594">
        <f t="shared" si="0"/>
        <v>211.578</v>
      </c>
      <c r="AW4" s="594">
        <f t="shared" si="0"/>
        <v>234.45600000000002</v>
      </c>
      <c r="AX4" s="594">
        <f t="shared" si="0"/>
        <v>217.38900000000001</v>
      </c>
      <c r="AY4" s="594">
        <f t="shared" si="0"/>
        <v>265.98800000000006</v>
      </c>
      <c r="AZ4" s="594">
        <f t="shared" si="0"/>
        <v>238.81600000000003</v>
      </c>
      <c r="BA4" s="594">
        <f t="shared" si="0"/>
        <v>185.90699999999998</v>
      </c>
      <c r="BB4" s="594">
        <f t="shared" si="0"/>
        <v>198.82299999999998</v>
      </c>
      <c r="BC4" s="594">
        <f t="shared" si="0"/>
        <v>185.245</v>
      </c>
      <c r="BD4" s="594">
        <f t="shared" si="0"/>
        <v>234.97299999999998</v>
      </c>
      <c r="BE4" s="594">
        <f t="shared" si="0"/>
        <v>251</v>
      </c>
      <c r="BF4" s="594">
        <f t="shared" si="0"/>
        <v>300.72500000000002</v>
      </c>
      <c r="BG4" s="594">
        <f t="shared" si="0"/>
        <v>328.07900000000001</v>
      </c>
      <c r="BH4" s="594">
        <f t="shared" si="0"/>
        <v>328.59699999999998</v>
      </c>
      <c r="BI4" s="594">
        <f t="shared" si="0"/>
        <v>364.44799999999998</v>
      </c>
      <c r="BJ4" s="594">
        <f t="shared" si="0"/>
        <v>442.661</v>
      </c>
      <c r="BK4" s="594">
        <f t="shared" si="0"/>
        <v>408.28</v>
      </c>
      <c r="BL4" s="594">
        <f t="shared" si="0"/>
        <v>611.97900000000004</v>
      </c>
      <c r="BM4" s="594">
        <f t="shared" si="0"/>
        <v>754.63800000000003</v>
      </c>
      <c r="BN4" s="594">
        <f t="shared" si="0"/>
        <v>884.19721186000004</v>
      </c>
      <c r="BO4" s="594">
        <f t="shared" si="0"/>
        <v>348.01045738980469</v>
      </c>
      <c r="BP4" s="594">
        <f t="shared" si="0"/>
        <v>321.60000000000002</v>
      </c>
      <c r="BQ4" s="594">
        <f t="shared" si="0"/>
        <v>98.405999999999992</v>
      </c>
      <c r="BR4" s="594">
        <f t="shared" si="0"/>
        <v>89.052999999999997</v>
      </c>
      <c r="BS4" s="594">
        <f t="shared" si="0"/>
        <v>73.740746990000005</v>
      </c>
      <c r="BT4" s="594">
        <f t="shared" si="0"/>
        <v>69.564879419999997</v>
      </c>
      <c r="BU4" s="594">
        <f t="shared" si="0"/>
        <v>176.87249709999998</v>
      </c>
      <c r="BV4" s="594">
        <f t="shared" si="0"/>
        <v>96.108252090000008</v>
      </c>
      <c r="BW4" s="594">
        <f t="shared" si="0"/>
        <v>60.134150729999995</v>
      </c>
      <c r="BX4" s="267">
        <f t="shared" si="0"/>
        <v>188.67521718999996</v>
      </c>
      <c r="BY4" s="267">
        <f t="shared" si="0"/>
        <v>74.591187189999971</v>
      </c>
      <c r="BZ4" s="267">
        <f t="shared" si="0"/>
        <v>210.68293729000001</v>
      </c>
      <c r="CA4" s="267">
        <f t="shared" si="0"/>
        <v>104.86181705999998</v>
      </c>
      <c r="CB4" s="267">
        <f t="shared" si="0"/>
        <v>100.37053518369066</v>
      </c>
      <c r="CC4" s="267">
        <f t="shared" si="0"/>
        <v>113.28122864608297</v>
      </c>
      <c r="CD4" s="267">
        <f t="shared" si="0"/>
        <v>114.45256144664491</v>
      </c>
      <c r="CE4" s="267">
        <f t="shared" si="0"/>
        <v>115.82878828832369</v>
      </c>
      <c r="CF4" s="267">
        <f t="shared" si="0"/>
        <v>117.42959821111702</v>
      </c>
      <c r="CG4" s="358">
        <f t="shared" si="0"/>
        <v>119.14633667359557</v>
      </c>
    </row>
    <row r="5" spans="1:85" s="246" customFormat="1" ht="24.75" customHeight="1" x14ac:dyDescent="0.35">
      <c r="A5" s="399"/>
      <c r="B5" s="600" t="s">
        <v>967</v>
      </c>
      <c r="C5" s="599"/>
      <c r="D5" s="594"/>
      <c r="E5" s="594"/>
      <c r="F5" s="594"/>
      <c r="G5" s="594"/>
      <c r="H5" s="594"/>
      <c r="I5" s="594"/>
      <c r="J5" s="594"/>
      <c r="K5" s="594"/>
      <c r="L5" s="594"/>
      <c r="M5" s="594"/>
      <c r="N5" s="594"/>
      <c r="O5" s="594"/>
      <c r="P5" s="594"/>
      <c r="Q5" s="594"/>
      <c r="R5" s="594"/>
      <c r="S5" s="594"/>
      <c r="T5" s="594"/>
      <c r="U5" s="594"/>
      <c r="V5" s="594"/>
      <c r="W5" s="594"/>
      <c r="X5" s="594"/>
      <c r="Y5" s="594"/>
      <c r="Z5" s="594"/>
      <c r="AA5" s="594"/>
      <c r="AB5" s="594"/>
      <c r="AC5" s="594"/>
      <c r="AD5" s="594"/>
      <c r="AE5" s="594"/>
      <c r="AF5" s="594"/>
      <c r="AG5" s="594"/>
      <c r="AH5" s="594"/>
      <c r="AI5" s="594"/>
      <c r="AJ5" s="594"/>
      <c r="AK5" s="594"/>
      <c r="AL5" s="594"/>
      <c r="AM5" s="594"/>
      <c r="AN5" s="594"/>
      <c r="AO5" s="594"/>
      <c r="AP5" s="594"/>
      <c r="AQ5" s="594"/>
      <c r="AR5" s="594">
        <f t="shared" ref="AR5:BP5" si="1">SUM(AR6:AR8)</f>
        <v>118</v>
      </c>
      <c r="AS5" s="594">
        <f t="shared" si="1"/>
        <v>93</v>
      </c>
      <c r="AT5" s="594">
        <f t="shared" si="1"/>
        <v>98.4</v>
      </c>
      <c r="AU5" s="594">
        <f t="shared" si="1"/>
        <v>126.66799999999999</v>
      </c>
      <c r="AV5" s="594">
        <f t="shared" si="1"/>
        <v>127.428</v>
      </c>
      <c r="AW5" s="594">
        <f t="shared" si="1"/>
        <v>139.703</v>
      </c>
      <c r="AX5" s="594">
        <f t="shared" si="1"/>
        <v>134.45699999999999</v>
      </c>
      <c r="AY5" s="594">
        <f t="shared" si="1"/>
        <v>137.58500000000001</v>
      </c>
      <c r="AZ5" s="594">
        <f t="shared" si="1"/>
        <v>134.50500000000002</v>
      </c>
      <c r="BA5" s="594">
        <f t="shared" si="1"/>
        <v>128.536</v>
      </c>
      <c r="BB5" s="594">
        <f t="shared" si="1"/>
        <v>142.53099999999998</v>
      </c>
      <c r="BC5" s="594">
        <f t="shared" si="1"/>
        <v>129.44200000000001</v>
      </c>
      <c r="BD5" s="594">
        <f t="shared" si="1"/>
        <v>126.22099999999999</v>
      </c>
      <c r="BE5" s="594">
        <f t="shared" si="1"/>
        <v>136</v>
      </c>
      <c r="BF5" s="594">
        <f t="shared" si="1"/>
        <v>135.53100000000001</v>
      </c>
      <c r="BG5" s="594">
        <f t="shared" si="1"/>
        <v>154.86799999999999</v>
      </c>
      <c r="BH5" s="594">
        <f t="shared" si="1"/>
        <v>160.81200000000001</v>
      </c>
      <c r="BI5" s="594">
        <f t="shared" si="1"/>
        <v>190.72200000000001</v>
      </c>
      <c r="BJ5" s="594">
        <f t="shared" si="1"/>
        <v>272.476</v>
      </c>
      <c r="BK5" s="594">
        <f t="shared" si="1"/>
        <v>234.56</v>
      </c>
      <c r="BL5" s="594">
        <f t="shared" si="1"/>
        <v>217.55500000000001</v>
      </c>
      <c r="BM5" s="594">
        <f t="shared" si="1"/>
        <v>270.00200000000001</v>
      </c>
      <c r="BN5" s="594">
        <f t="shared" si="1"/>
        <v>273.28648482000006</v>
      </c>
      <c r="BO5" s="594">
        <f t="shared" si="1"/>
        <v>126.68199999999999</v>
      </c>
      <c r="BP5" s="594">
        <f t="shared" si="1"/>
        <v>96.879000000000005</v>
      </c>
      <c r="BQ5" s="594">
        <f>SUM(BQ6:BQ8)</f>
        <v>8.7829999999999995</v>
      </c>
      <c r="BR5" s="594">
        <f t="shared" ref="BR5:CG5" si="2">SUM(BR6:BR8)</f>
        <v>0</v>
      </c>
      <c r="BS5" s="594">
        <f t="shared" si="2"/>
        <v>0</v>
      </c>
      <c r="BT5" s="594">
        <f t="shared" si="2"/>
        <v>0</v>
      </c>
      <c r="BU5" s="594">
        <f t="shared" si="2"/>
        <v>0</v>
      </c>
      <c r="BV5" s="594">
        <f t="shared" si="2"/>
        <v>0</v>
      </c>
      <c r="BW5" s="594">
        <f t="shared" si="2"/>
        <v>0</v>
      </c>
      <c r="BX5" s="267">
        <f t="shared" si="2"/>
        <v>0</v>
      </c>
      <c r="BY5" s="267">
        <f t="shared" si="2"/>
        <v>0</v>
      </c>
      <c r="BZ5" s="267">
        <f t="shared" si="2"/>
        <v>0</v>
      </c>
      <c r="CA5" s="267">
        <f t="shared" si="2"/>
        <v>0</v>
      </c>
      <c r="CB5" s="267">
        <f t="shared" si="2"/>
        <v>0</v>
      </c>
      <c r="CC5" s="267">
        <f t="shared" si="2"/>
        <v>0</v>
      </c>
      <c r="CD5" s="267">
        <f t="shared" si="2"/>
        <v>0</v>
      </c>
      <c r="CE5" s="267">
        <f t="shared" si="2"/>
        <v>0</v>
      </c>
      <c r="CF5" s="267">
        <f t="shared" si="2"/>
        <v>0</v>
      </c>
      <c r="CG5" s="595">
        <f t="shared" si="2"/>
        <v>0</v>
      </c>
    </row>
    <row r="6" spans="1:85" x14ac:dyDescent="0.35">
      <c r="B6" s="200" t="s">
        <v>968</v>
      </c>
      <c r="C6" s="36"/>
      <c r="D6" s="219"/>
      <c r="E6" s="219"/>
      <c r="F6" s="219"/>
      <c r="G6" s="219"/>
      <c r="H6" s="219"/>
      <c r="I6" s="219"/>
      <c r="J6" s="219"/>
      <c r="K6" s="219"/>
      <c r="L6" s="219"/>
      <c r="M6" s="219"/>
      <c r="N6" s="219"/>
      <c r="O6" s="219"/>
      <c r="P6" s="219"/>
      <c r="Q6" s="219"/>
      <c r="R6" s="219"/>
      <c r="S6" s="219"/>
      <c r="T6" s="219"/>
      <c r="U6" s="219"/>
      <c r="V6" s="219"/>
      <c r="W6" s="219"/>
      <c r="X6" s="219"/>
      <c r="Y6" s="219"/>
      <c r="Z6" s="219"/>
      <c r="AA6" s="219"/>
      <c r="AB6" s="219"/>
      <c r="AC6" s="219"/>
      <c r="AD6" s="219"/>
      <c r="AE6" s="219"/>
      <c r="AF6" s="219"/>
      <c r="AG6" s="219"/>
      <c r="AH6" s="219"/>
      <c r="AI6" s="219"/>
      <c r="AJ6" s="219"/>
      <c r="AK6" s="219"/>
      <c r="AL6" s="219"/>
      <c r="AM6" s="219"/>
      <c r="AN6" s="219"/>
      <c r="AO6" s="219"/>
      <c r="AP6" s="219"/>
      <c r="AQ6" s="219"/>
      <c r="AR6" s="219">
        <v>68</v>
      </c>
      <c r="AS6" s="219">
        <v>25</v>
      </c>
      <c r="AT6" s="219">
        <v>22</v>
      </c>
      <c r="AU6" s="219">
        <v>36.134</v>
      </c>
      <c r="AV6" s="219">
        <v>27.254999999999999</v>
      </c>
      <c r="AW6" s="219">
        <v>31.824000000000002</v>
      </c>
      <c r="AX6" s="219">
        <v>27.925000000000001</v>
      </c>
      <c r="AY6" s="219">
        <v>31.975999999999999</v>
      </c>
      <c r="AZ6" s="219">
        <v>33.951000000000001</v>
      </c>
      <c r="BA6" s="219">
        <v>28.73</v>
      </c>
      <c r="BB6" s="219">
        <v>37.692999999999998</v>
      </c>
      <c r="BC6" s="219">
        <v>22.696999999999999</v>
      </c>
      <c r="BD6" s="219">
        <v>15.597</v>
      </c>
      <c r="BE6" s="219">
        <v>15</v>
      </c>
      <c r="BF6" s="219">
        <v>3.915</v>
      </c>
      <c r="BG6" s="219">
        <v>22.943999999999999</v>
      </c>
      <c r="BH6" s="219">
        <v>19.669</v>
      </c>
      <c r="BI6" s="219">
        <v>38.921999999999997</v>
      </c>
      <c r="BJ6" s="219">
        <v>106.18</v>
      </c>
      <c r="BK6" s="219">
        <v>47.756999999999998</v>
      </c>
      <c r="BL6" s="219">
        <v>-0.24199999999999999</v>
      </c>
      <c r="BM6" s="219">
        <v>17.018999999999998</v>
      </c>
      <c r="BN6" s="219">
        <v>28.041668320000053</v>
      </c>
      <c r="BO6" s="219">
        <v>0.2287232800000325</v>
      </c>
      <c r="BP6" s="219">
        <v>-4.673</v>
      </c>
      <c r="BQ6" s="219">
        <v>0</v>
      </c>
      <c r="BR6" s="219">
        <v>0</v>
      </c>
      <c r="BS6" s="219"/>
      <c r="BT6" s="219"/>
      <c r="BU6" s="219"/>
      <c r="BV6" s="219"/>
      <c r="BW6" s="219"/>
      <c r="BX6" s="196"/>
      <c r="BY6" s="196"/>
      <c r="BZ6" s="196"/>
      <c r="CA6" s="196"/>
      <c r="CB6" s="196"/>
      <c r="CC6" s="196"/>
      <c r="CD6" s="196"/>
      <c r="CE6" s="196"/>
      <c r="CF6" s="196"/>
      <c r="CG6" s="220"/>
    </row>
    <row r="7" spans="1:85" x14ac:dyDescent="0.35">
      <c r="B7" s="200" t="s">
        <v>969</v>
      </c>
      <c r="C7" s="36"/>
      <c r="D7" s="219"/>
      <c r="E7" s="219"/>
      <c r="F7" s="219"/>
      <c r="G7" s="219"/>
      <c r="H7" s="219"/>
      <c r="I7" s="219"/>
      <c r="J7" s="219"/>
      <c r="K7" s="219"/>
      <c r="L7" s="219"/>
      <c r="M7" s="219"/>
      <c r="N7" s="219"/>
      <c r="O7" s="219"/>
      <c r="P7" s="219"/>
      <c r="Q7" s="219"/>
      <c r="R7" s="219"/>
      <c r="S7" s="219"/>
      <c r="T7" s="219"/>
      <c r="U7" s="219"/>
      <c r="V7" s="219"/>
      <c r="W7" s="219"/>
      <c r="X7" s="219"/>
      <c r="Y7" s="219"/>
      <c r="Z7" s="219"/>
      <c r="AA7" s="219"/>
      <c r="AB7" s="219"/>
      <c r="AC7" s="219"/>
      <c r="AD7" s="219"/>
      <c r="AE7" s="219"/>
      <c r="AF7" s="219"/>
      <c r="AG7" s="219"/>
      <c r="AH7" s="219"/>
      <c r="AI7" s="219"/>
      <c r="AJ7" s="219"/>
      <c r="AK7" s="219"/>
      <c r="AL7" s="219"/>
      <c r="AM7" s="219"/>
      <c r="AN7" s="219"/>
      <c r="AO7" s="219"/>
      <c r="AP7" s="219"/>
      <c r="AQ7" s="219"/>
      <c r="AR7" s="219">
        <v>41</v>
      </c>
      <c r="AS7" s="219">
        <v>60</v>
      </c>
      <c r="AT7" s="219">
        <v>67.400000000000006</v>
      </c>
      <c r="AU7" s="219">
        <v>80.007999999999996</v>
      </c>
      <c r="AV7" s="219">
        <v>90.844999999999999</v>
      </c>
      <c r="AW7" s="219">
        <v>97.629000000000005</v>
      </c>
      <c r="AX7" s="219">
        <v>94.061999999999998</v>
      </c>
      <c r="AY7" s="219">
        <v>95.814999999999998</v>
      </c>
      <c r="AZ7" s="219">
        <v>96.2</v>
      </c>
      <c r="BA7" s="219">
        <v>96.498999999999995</v>
      </c>
      <c r="BB7" s="219">
        <v>97.774000000000001</v>
      </c>
      <c r="BC7" s="219">
        <v>98.138999999999996</v>
      </c>
      <c r="BD7" s="219">
        <v>99.977999999999994</v>
      </c>
      <c r="BE7" s="219">
        <v>103</v>
      </c>
      <c r="BF7" s="219">
        <v>108.88500000000001</v>
      </c>
      <c r="BG7" s="219">
        <v>116.81699999999999</v>
      </c>
      <c r="BH7" s="219">
        <v>128.03800000000001</v>
      </c>
      <c r="BI7" s="219">
        <v>138</v>
      </c>
      <c r="BJ7" s="219">
        <v>140.625</v>
      </c>
      <c r="BK7" s="219">
        <v>140.04400000000001</v>
      </c>
      <c r="BL7" s="219">
        <v>141.37299999999999</v>
      </c>
      <c r="BM7" s="219">
        <v>140.65799999999999</v>
      </c>
      <c r="BN7" s="219">
        <v>141.16998859000003</v>
      </c>
      <c r="BO7" s="219">
        <v>141.81741953000005</v>
      </c>
      <c r="BP7" s="219">
        <v>133.44800000000001</v>
      </c>
      <c r="BQ7" s="219">
        <v>8.7829999999999995</v>
      </c>
      <c r="BR7" s="219">
        <v>0</v>
      </c>
      <c r="BS7" s="219"/>
      <c r="BT7" s="219"/>
      <c r="BU7" s="219"/>
      <c r="BV7" s="219"/>
      <c r="BW7" s="219"/>
      <c r="BX7" s="196"/>
      <c r="BY7" s="196"/>
      <c r="BZ7" s="196"/>
      <c r="CA7" s="196"/>
      <c r="CB7" s="196"/>
      <c r="CC7" s="196"/>
      <c r="CD7" s="196"/>
      <c r="CE7" s="196"/>
      <c r="CF7" s="196"/>
      <c r="CG7" s="220"/>
    </row>
    <row r="8" spans="1:85" x14ac:dyDescent="0.35">
      <c r="B8" s="200" t="s">
        <v>970</v>
      </c>
      <c r="C8" s="36"/>
      <c r="D8" s="196"/>
      <c r="E8" s="196"/>
      <c r="F8" s="196"/>
      <c r="G8" s="196"/>
      <c r="H8" s="196"/>
      <c r="I8" s="196"/>
      <c r="J8" s="196"/>
      <c r="K8" s="196"/>
      <c r="L8" s="196"/>
      <c r="M8" s="196"/>
      <c r="N8" s="196"/>
      <c r="O8" s="196"/>
      <c r="P8" s="196"/>
      <c r="Q8" s="196"/>
      <c r="R8" s="196"/>
      <c r="S8" s="196"/>
      <c r="T8" s="196"/>
      <c r="U8" s="196"/>
      <c r="V8" s="196"/>
      <c r="W8" s="196"/>
      <c r="X8" s="196"/>
      <c r="Y8" s="196"/>
      <c r="Z8" s="196"/>
      <c r="AA8" s="196"/>
      <c r="AB8" s="196"/>
      <c r="AC8" s="196"/>
      <c r="AD8" s="196"/>
      <c r="AE8" s="196"/>
      <c r="AF8" s="196"/>
      <c r="AG8" s="196"/>
      <c r="AH8" s="196"/>
      <c r="AI8" s="196"/>
      <c r="AJ8" s="196"/>
      <c r="AK8" s="196"/>
      <c r="AL8" s="196"/>
      <c r="AM8" s="196"/>
      <c r="AN8" s="196"/>
      <c r="AO8" s="196"/>
      <c r="AP8" s="196"/>
      <c r="AQ8" s="196"/>
      <c r="AR8" s="196">
        <v>9</v>
      </c>
      <c r="AS8" s="196">
        <v>8</v>
      </c>
      <c r="AT8" s="196">
        <v>9</v>
      </c>
      <c r="AU8" s="196">
        <v>10.526</v>
      </c>
      <c r="AV8" s="196">
        <v>9.3279999999999994</v>
      </c>
      <c r="AW8" s="196">
        <v>10.25</v>
      </c>
      <c r="AX8" s="196">
        <v>12.47</v>
      </c>
      <c r="AY8" s="196">
        <v>9.7940000000000005</v>
      </c>
      <c r="AZ8" s="196">
        <v>4.3540000000000001</v>
      </c>
      <c r="BA8" s="196">
        <v>3.3069999999999999</v>
      </c>
      <c r="BB8" s="196">
        <v>7.0640000000000001</v>
      </c>
      <c r="BC8" s="196">
        <v>8.6059999999999999</v>
      </c>
      <c r="BD8" s="196">
        <v>10.646000000000001</v>
      </c>
      <c r="BE8" s="196">
        <v>18</v>
      </c>
      <c r="BF8" s="196">
        <v>22.731000000000002</v>
      </c>
      <c r="BG8" s="196">
        <v>15.106999999999999</v>
      </c>
      <c r="BH8" s="196">
        <v>13.105</v>
      </c>
      <c r="BI8" s="196">
        <v>13.8</v>
      </c>
      <c r="BJ8" s="196">
        <v>25.670999999999999</v>
      </c>
      <c r="BK8" s="196">
        <v>46.759</v>
      </c>
      <c r="BL8" s="196">
        <v>76.424000000000007</v>
      </c>
      <c r="BM8" s="196">
        <v>112.325</v>
      </c>
      <c r="BN8" s="196">
        <v>104.07482791000001</v>
      </c>
      <c r="BO8" s="196">
        <v>-15.364142810000091</v>
      </c>
      <c r="BP8" s="196">
        <v>-31.895999999999997</v>
      </c>
      <c r="BQ8" s="196">
        <v>0</v>
      </c>
      <c r="BR8" s="196">
        <v>0</v>
      </c>
      <c r="BS8" s="196"/>
      <c r="BT8" s="196"/>
      <c r="BU8" s="196"/>
      <c r="BV8" s="196"/>
      <c r="BW8" s="196"/>
      <c r="BX8" s="196"/>
      <c r="BY8" s="196"/>
      <c r="BZ8" s="196"/>
      <c r="CA8" s="196"/>
      <c r="CB8" s="196"/>
      <c r="CC8" s="196"/>
      <c r="CD8" s="196"/>
      <c r="CE8" s="196"/>
      <c r="CF8" s="196"/>
      <c r="CG8" s="220"/>
    </row>
    <row r="9" spans="1:85" s="246" customFormat="1" ht="24.75" customHeight="1" x14ac:dyDescent="0.35">
      <c r="A9" s="399"/>
      <c r="B9" s="600" t="s">
        <v>971</v>
      </c>
      <c r="C9" s="599"/>
      <c r="D9" s="267"/>
      <c r="E9" s="267"/>
      <c r="F9" s="267"/>
      <c r="G9" s="267"/>
      <c r="H9" s="267"/>
      <c r="I9" s="267"/>
      <c r="J9" s="267"/>
      <c r="K9" s="267"/>
      <c r="L9" s="267"/>
      <c r="M9" s="267"/>
      <c r="N9" s="267"/>
      <c r="O9" s="267"/>
      <c r="P9" s="267"/>
      <c r="Q9" s="267"/>
      <c r="R9" s="267"/>
      <c r="S9" s="267"/>
      <c r="T9" s="267"/>
      <c r="U9" s="267"/>
      <c r="V9" s="267"/>
      <c r="W9" s="267"/>
      <c r="X9" s="267"/>
      <c r="Y9" s="267"/>
      <c r="Z9" s="267"/>
      <c r="AA9" s="267"/>
      <c r="AB9" s="267"/>
      <c r="AC9" s="267"/>
      <c r="AD9" s="267"/>
      <c r="AE9" s="267"/>
      <c r="AF9" s="267"/>
      <c r="AG9" s="267"/>
      <c r="AH9" s="267"/>
      <c r="AI9" s="267"/>
      <c r="AJ9" s="267"/>
      <c r="AK9" s="267"/>
      <c r="AL9" s="267"/>
      <c r="AM9" s="267"/>
      <c r="AN9" s="267"/>
      <c r="AO9" s="267"/>
      <c r="AP9" s="267"/>
      <c r="AQ9" s="267">
        <f t="shared" ref="AQ9:CG9" si="3">SUM(AQ10:AQ12)</f>
        <v>28.981999999999999</v>
      </c>
      <c r="AR9" s="267">
        <f t="shared" si="3"/>
        <v>34.043509999999998</v>
      </c>
      <c r="AS9" s="267">
        <f t="shared" si="3"/>
        <v>38.506481000000001</v>
      </c>
      <c r="AT9" s="267">
        <f t="shared" si="3"/>
        <v>56.6</v>
      </c>
      <c r="AU9" s="267">
        <f t="shared" si="3"/>
        <v>83.512</v>
      </c>
      <c r="AV9" s="267">
        <f t="shared" si="3"/>
        <v>84.15</v>
      </c>
      <c r="AW9" s="267">
        <f t="shared" si="3"/>
        <v>94.753</v>
      </c>
      <c r="AX9" s="267">
        <f t="shared" si="3"/>
        <v>82.932000000000002</v>
      </c>
      <c r="AY9" s="267">
        <f t="shared" si="3"/>
        <v>128.40300000000002</v>
      </c>
      <c r="AZ9" s="267">
        <f t="shared" si="3"/>
        <v>104.31100000000001</v>
      </c>
      <c r="BA9" s="267">
        <f t="shared" si="3"/>
        <v>57.370999999999995</v>
      </c>
      <c r="BB9" s="267">
        <f t="shared" si="3"/>
        <v>56.292000000000002</v>
      </c>
      <c r="BC9" s="267">
        <f t="shared" si="3"/>
        <v>55.803000000000004</v>
      </c>
      <c r="BD9" s="267">
        <f t="shared" si="3"/>
        <v>108.752</v>
      </c>
      <c r="BE9" s="267">
        <f t="shared" si="3"/>
        <v>115</v>
      </c>
      <c r="BF9" s="267">
        <f t="shared" si="3"/>
        <v>165.19399999999999</v>
      </c>
      <c r="BG9" s="267">
        <f t="shared" si="3"/>
        <v>173.21100000000001</v>
      </c>
      <c r="BH9" s="267">
        <f t="shared" si="3"/>
        <v>167.785</v>
      </c>
      <c r="BI9" s="267">
        <f t="shared" si="3"/>
        <v>173.726</v>
      </c>
      <c r="BJ9" s="267">
        <f t="shared" si="3"/>
        <v>170.185</v>
      </c>
      <c r="BK9" s="267">
        <f t="shared" si="3"/>
        <v>173.72</v>
      </c>
      <c r="BL9" s="267">
        <f t="shared" si="3"/>
        <v>394.42399999999998</v>
      </c>
      <c r="BM9" s="267">
        <f t="shared" si="3"/>
        <v>484.63600000000002</v>
      </c>
      <c r="BN9" s="267">
        <f t="shared" si="3"/>
        <v>610.91072703999998</v>
      </c>
      <c r="BO9" s="267">
        <f t="shared" si="3"/>
        <v>221.3284573898047</v>
      </c>
      <c r="BP9" s="267">
        <f t="shared" si="3"/>
        <v>224.721</v>
      </c>
      <c r="BQ9" s="267">
        <f t="shared" si="3"/>
        <v>89.62299999999999</v>
      </c>
      <c r="BR9" s="267">
        <f t="shared" si="3"/>
        <v>89.052999999999997</v>
      </c>
      <c r="BS9" s="267">
        <f t="shared" si="3"/>
        <v>73.740746990000005</v>
      </c>
      <c r="BT9" s="267">
        <f t="shared" si="3"/>
        <v>69.564879419999997</v>
      </c>
      <c r="BU9" s="267">
        <f t="shared" si="3"/>
        <v>176.87249709999998</v>
      </c>
      <c r="BV9" s="267">
        <f t="shared" si="3"/>
        <v>96.108252090000008</v>
      </c>
      <c r="BW9" s="267">
        <f t="shared" si="3"/>
        <v>60.134150729999995</v>
      </c>
      <c r="BX9" s="267">
        <f t="shared" si="3"/>
        <v>188.67521718999996</v>
      </c>
      <c r="BY9" s="267">
        <f t="shared" si="3"/>
        <v>74.591187189999971</v>
      </c>
      <c r="BZ9" s="267">
        <f t="shared" si="3"/>
        <v>210.68293729000001</v>
      </c>
      <c r="CA9" s="267">
        <f t="shared" si="3"/>
        <v>104.86181705999998</v>
      </c>
      <c r="CB9" s="267">
        <f t="shared" si="3"/>
        <v>100.37053518369066</v>
      </c>
      <c r="CC9" s="267">
        <f t="shared" si="3"/>
        <v>113.28122864608297</v>
      </c>
      <c r="CD9" s="267">
        <f t="shared" si="3"/>
        <v>114.45256144664491</v>
      </c>
      <c r="CE9" s="267">
        <f t="shared" si="3"/>
        <v>115.82878828832369</v>
      </c>
      <c r="CF9" s="267">
        <f t="shared" si="3"/>
        <v>117.42959821111702</v>
      </c>
      <c r="CG9" s="595">
        <f t="shared" si="3"/>
        <v>119.14633667359557</v>
      </c>
    </row>
    <row r="10" spans="1:85" x14ac:dyDescent="0.35">
      <c r="B10" s="200" t="s">
        <v>397</v>
      </c>
      <c r="C10" s="36"/>
      <c r="D10" s="219"/>
      <c r="E10" s="219"/>
      <c r="F10" s="219"/>
      <c r="G10" s="219"/>
      <c r="H10" s="219"/>
      <c r="I10" s="219"/>
      <c r="J10" s="219"/>
      <c r="K10" s="219"/>
      <c r="L10" s="219"/>
      <c r="M10" s="219"/>
      <c r="N10" s="219"/>
      <c r="O10" s="219"/>
      <c r="P10" s="219"/>
      <c r="Q10" s="219"/>
      <c r="R10" s="219"/>
      <c r="S10" s="219"/>
      <c r="T10" s="219"/>
      <c r="U10" s="219"/>
      <c r="V10" s="219"/>
      <c r="W10" s="219"/>
      <c r="X10" s="219"/>
      <c r="Y10" s="219"/>
      <c r="Z10" s="219"/>
      <c r="AA10" s="219"/>
      <c r="AB10" s="219"/>
      <c r="AC10" s="219"/>
      <c r="AD10" s="219"/>
      <c r="AE10" s="219"/>
      <c r="AF10" s="219"/>
      <c r="AG10" s="219"/>
      <c r="AH10" s="219"/>
      <c r="AI10" s="219"/>
      <c r="AJ10" s="219"/>
      <c r="AK10" s="219"/>
      <c r="AL10" s="219"/>
      <c r="AM10" s="219"/>
      <c r="AN10" s="219"/>
      <c r="AO10" s="219"/>
      <c r="AP10" s="219"/>
      <c r="AQ10" s="219">
        <v>14.981999999999999</v>
      </c>
      <c r="AR10" s="219">
        <v>19.041</v>
      </c>
      <c r="AS10" s="219">
        <v>23.1</v>
      </c>
      <c r="AT10" s="219">
        <v>29</v>
      </c>
      <c r="AU10" s="219">
        <v>37.561</v>
      </c>
      <c r="AV10" s="219">
        <v>46.265999999999998</v>
      </c>
      <c r="AW10" s="219">
        <v>59.125</v>
      </c>
      <c r="AX10" s="219">
        <v>60.497999999999998</v>
      </c>
      <c r="AY10" s="219">
        <v>46.542999999999999</v>
      </c>
      <c r="AZ10" s="219">
        <v>41.273000000000003</v>
      </c>
      <c r="BA10" s="219">
        <v>36.790999999999997</v>
      </c>
      <c r="BB10" s="219">
        <v>37.914999999999999</v>
      </c>
      <c r="BC10" s="219">
        <v>37.4</v>
      </c>
      <c r="BD10" s="219">
        <v>34.851999999999997</v>
      </c>
      <c r="BE10" s="219">
        <v>38</v>
      </c>
      <c r="BF10" s="219">
        <v>40.408999999999999</v>
      </c>
      <c r="BG10" s="219">
        <v>46.344000000000001</v>
      </c>
      <c r="BH10" s="219">
        <v>46.491</v>
      </c>
      <c r="BI10" s="219">
        <v>44.334000000000003</v>
      </c>
      <c r="BJ10" s="219">
        <v>46.637999999999998</v>
      </c>
      <c r="BK10" s="219">
        <v>46.658999999999999</v>
      </c>
      <c r="BL10" s="219">
        <v>50.039000000000001</v>
      </c>
      <c r="BM10" s="219">
        <v>47.561</v>
      </c>
      <c r="BN10" s="219">
        <v>44.601999999999997</v>
      </c>
      <c r="BO10" s="219">
        <v>46.558457389804701</v>
      </c>
      <c r="BP10" s="219">
        <v>43.945999999999998</v>
      </c>
      <c r="BQ10" s="219">
        <v>44.098999999999997</v>
      </c>
      <c r="BR10" s="219">
        <v>44.164999999999999</v>
      </c>
      <c r="BS10" s="219">
        <v>39.841999999999999</v>
      </c>
      <c r="BT10" s="219">
        <v>38.499000000000002</v>
      </c>
      <c r="BU10" s="219">
        <v>36.994</v>
      </c>
      <c r="BV10" s="219">
        <v>44.322000000000003</v>
      </c>
      <c r="BW10" s="219">
        <v>33.988</v>
      </c>
      <c r="BX10" s="196">
        <v>62.020754029999992</v>
      </c>
      <c r="BY10" s="196">
        <v>48.520351089999991</v>
      </c>
      <c r="BZ10" s="196">
        <v>45.593648689999988</v>
      </c>
      <c r="CA10" s="196">
        <v>51.232449919999972</v>
      </c>
      <c r="CB10" s="196">
        <v>50.598700693145169</v>
      </c>
      <c r="CC10" s="196">
        <v>51.744332174315353</v>
      </c>
      <c r="CD10" s="196">
        <v>53.007846341252282</v>
      </c>
      <c r="CE10" s="196">
        <v>54.448473863549211</v>
      </c>
      <c r="CF10" s="196">
        <v>56.06283739363603</v>
      </c>
      <c r="CG10" s="220">
        <v>57.771073282595054</v>
      </c>
    </row>
    <row r="11" spans="1:85" x14ac:dyDescent="0.35">
      <c r="B11" s="200" t="s">
        <v>431</v>
      </c>
      <c r="C11" s="36"/>
      <c r="D11" s="219"/>
      <c r="E11" s="219"/>
      <c r="F11" s="219"/>
      <c r="G11" s="219"/>
      <c r="H11" s="219"/>
      <c r="I11" s="219"/>
      <c r="J11" s="219"/>
      <c r="K11" s="219"/>
      <c r="L11" s="219"/>
      <c r="M11" s="219"/>
      <c r="N11" s="219"/>
      <c r="O11" s="219"/>
      <c r="P11" s="219"/>
      <c r="Q11" s="219"/>
      <c r="R11" s="219"/>
      <c r="S11" s="219"/>
      <c r="T11" s="219"/>
      <c r="U11" s="219"/>
      <c r="V11" s="219"/>
      <c r="W11" s="219"/>
      <c r="X11" s="219"/>
      <c r="Y11" s="219"/>
      <c r="Z11" s="219"/>
      <c r="AA11" s="219"/>
      <c r="AB11" s="219"/>
      <c r="AC11" s="219"/>
      <c r="AD11" s="219"/>
      <c r="AE11" s="219"/>
      <c r="AF11" s="219"/>
      <c r="AG11" s="219"/>
      <c r="AH11" s="219"/>
      <c r="AI11" s="219"/>
      <c r="AJ11" s="219"/>
      <c r="AK11" s="219"/>
      <c r="AL11" s="219"/>
      <c r="AM11" s="219"/>
      <c r="AN11" s="219"/>
      <c r="AO11" s="219"/>
      <c r="AP11" s="219"/>
      <c r="AQ11" s="219">
        <v>14</v>
      </c>
      <c r="AR11" s="219">
        <v>15</v>
      </c>
      <c r="AS11" s="219">
        <v>15</v>
      </c>
      <c r="AT11" s="219">
        <v>19</v>
      </c>
      <c r="AU11" s="219">
        <v>22.698</v>
      </c>
      <c r="AV11" s="219">
        <v>22.576000000000001</v>
      </c>
      <c r="AW11" s="219">
        <v>23.443000000000001</v>
      </c>
      <c r="AX11" s="219">
        <v>22.434000000000001</v>
      </c>
      <c r="AY11" s="219">
        <v>21.899000000000001</v>
      </c>
      <c r="AZ11" s="219">
        <v>22.006</v>
      </c>
      <c r="BA11" s="219">
        <v>19.994</v>
      </c>
      <c r="BB11" s="219">
        <v>18.376999999999999</v>
      </c>
      <c r="BC11" s="219">
        <v>17.431000000000001</v>
      </c>
      <c r="BD11" s="219">
        <v>44.381999999999998</v>
      </c>
      <c r="BE11" s="219">
        <v>61</v>
      </c>
      <c r="BF11" s="219">
        <v>110.63800000000001</v>
      </c>
      <c r="BG11" s="219">
        <v>120.54600000000001</v>
      </c>
      <c r="BH11" s="219">
        <v>119.50700000000001</v>
      </c>
      <c r="BI11" s="219">
        <v>120.578</v>
      </c>
      <c r="BJ11" s="219">
        <v>120.111</v>
      </c>
      <c r="BK11" s="219">
        <v>123.071</v>
      </c>
      <c r="BL11" s="219">
        <v>133.291</v>
      </c>
      <c r="BM11" s="219">
        <v>138.81399999999999</v>
      </c>
      <c r="BN11" s="219">
        <v>130.89869660000002</v>
      </c>
      <c r="BO11" s="219">
        <v>46.04</v>
      </c>
      <c r="BP11" s="219">
        <v>39.037999999999997</v>
      </c>
      <c r="BQ11" s="219">
        <v>37.116999999999997</v>
      </c>
      <c r="BR11" s="219">
        <v>33.851999999999997</v>
      </c>
      <c r="BS11" s="219">
        <v>30.114000000000001</v>
      </c>
      <c r="BT11" s="219">
        <v>27.888000000000002</v>
      </c>
      <c r="BU11" s="219">
        <v>25.613999999999965</v>
      </c>
      <c r="BV11" s="219">
        <v>24.831</v>
      </c>
      <c r="BW11" s="219">
        <v>25.919</v>
      </c>
      <c r="BX11" s="196">
        <v>27.905347539999973</v>
      </c>
      <c r="BY11" s="196">
        <v>25.654237789999986</v>
      </c>
      <c r="BZ11" s="196">
        <v>25.353212500000001</v>
      </c>
      <c r="CA11" s="196">
        <v>23.674199999999999</v>
      </c>
      <c r="CB11" s="196">
        <v>25.488694998009343</v>
      </c>
      <c r="CC11" s="196">
        <v>25.448707647298722</v>
      </c>
      <c r="CD11" s="196">
        <v>25.356526280923738</v>
      </c>
      <c r="CE11" s="196">
        <v>25.292125600305596</v>
      </c>
      <c r="CF11" s="196">
        <v>25.2785719930121</v>
      </c>
      <c r="CG11" s="220">
        <v>25.287074566531629</v>
      </c>
    </row>
    <row r="12" spans="1:85" x14ac:dyDescent="0.35">
      <c r="A12" s="353"/>
      <c r="B12" s="200" t="s">
        <v>385</v>
      </c>
      <c r="C12" s="36"/>
      <c r="D12" s="219"/>
      <c r="E12" s="219"/>
      <c r="F12" s="219"/>
      <c r="G12" s="219"/>
      <c r="H12" s="219"/>
      <c r="I12" s="219"/>
      <c r="J12" s="219"/>
      <c r="K12" s="219"/>
      <c r="L12" s="219"/>
      <c r="M12" s="219"/>
      <c r="N12" s="219"/>
      <c r="O12" s="219"/>
      <c r="P12" s="219"/>
      <c r="Q12" s="219"/>
      <c r="R12" s="219"/>
      <c r="S12" s="219"/>
      <c r="T12" s="219"/>
      <c r="U12" s="219"/>
      <c r="V12" s="219"/>
      <c r="W12" s="219"/>
      <c r="X12" s="219"/>
      <c r="Y12" s="219"/>
      <c r="Z12" s="219"/>
      <c r="AA12" s="219"/>
      <c r="AB12" s="219"/>
      <c r="AC12" s="219"/>
      <c r="AD12" s="219"/>
      <c r="AE12" s="219"/>
      <c r="AF12" s="219"/>
      <c r="AG12" s="219"/>
      <c r="AH12" s="219"/>
      <c r="AI12" s="219"/>
      <c r="AJ12" s="219"/>
      <c r="AK12" s="219"/>
      <c r="AL12" s="219"/>
      <c r="AM12" s="219"/>
      <c r="AN12" s="219"/>
      <c r="AO12" s="219"/>
      <c r="AP12" s="219"/>
      <c r="AQ12" s="219">
        <v>0</v>
      </c>
      <c r="AR12" s="219">
        <v>2.5100000000000001E-3</v>
      </c>
      <c r="AS12" s="219">
        <v>0.40648099999999998</v>
      </c>
      <c r="AT12" s="219">
        <v>8.6</v>
      </c>
      <c r="AU12" s="219">
        <v>23.253</v>
      </c>
      <c r="AV12" s="219">
        <v>15.308</v>
      </c>
      <c r="AW12" s="219">
        <v>12.185</v>
      </c>
      <c r="AX12" s="219">
        <v>0</v>
      </c>
      <c r="AY12" s="219">
        <v>59.960999999999999</v>
      </c>
      <c r="AZ12" s="219">
        <v>41.031999999999996</v>
      </c>
      <c r="BA12" s="219">
        <v>0.58599999999999997</v>
      </c>
      <c r="BB12" s="219">
        <v>0</v>
      </c>
      <c r="BC12" s="219">
        <v>0.97199999999999998</v>
      </c>
      <c r="BD12" s="219">
        <v>29.518000000000001</v>
      </c>
      <c r="BE12" s="219">
        <v>16</v>
      </c>
      <c r="BF12" s="219">
        <v>14.147</v>
      </c>
      <c r="BG12" s="219">
        <v>6.3209999999999997</v>
      </c>
      <c r="BH12" s="219">
        <v>1.7869999999999999</v>
      </c>
      <c r="BI12" s="219">
        <v>8.8140000000000001</v>
      </c>
      <c r="BJ12" s="219">
        <v>3.4359999999999999</v>
      </c>
      <c r="BK12" s="219">
        <v>3.99</v>
      </c>
      <c r="BL12" s="219">
        <v>211.09399999999999</v>
      </c>
      <c r="BM12" s="219">
        <v>298.26100000000002</v>
      </c>
      <c r="BN12" s="219">
        <v>435.41003044000001</v>
      </c>
      <c r="BO12" s="219">
        <v>128.72999999999999</v>
      </c>
      <c r="BP12" s="219">
        <v>141.73699999999999</v>
      </c>
      <c r="BQ12" s="219">
        <v>8.4069999999999965</v>
      </c>
      <c r="BR12" s="219">
        <v>11.036000000000001</v>
      </c>
      <c r="BS12" s="219">
        <v>3.7847469900000021</v>
      </c>
      <c r="BT12" s="219">
        <v>3.1778794199999973</v>
      </c>
      <c r="BU12" s="219">
        <v>114.2644971</v>
      </c>
      <c r="BV12" s="219">
        <v>26.955252089999995</v>
      </c>
      <c r="BW12" s="219">
        <v>0.22715072999999997</v>
      </c>
      <c r="BX12" s="196">
        <v>98.749115619999998</v>
      </c>
      <c r="BY12" s="196">
        <v>0.41659831000000003</v>
      </c>
      <c r="BZ12" s="196">
        <v>139.73607610000002</v>
      </c>
      <c r="CA12" s="196">
        <v>29.95516714</v>
      </c>
      <c r="CB12" s="196">
        <v>24.283139492536154</v>
      </c>
      <c r="CC12" s="196">
        <v>36.088188824468887</v>
      </c>
      <c r="CD12" s="196">
        <v>36.088188824468887</v>
      </c>
      <c r="CE12" s="196">
        <v>36.088188824468887</v>
      </c>
      <c r="CF12" s="196">
        <v>36.088188824468887</v>
      </c>
      <c r="CG12" s="220">
        <v>36.088188824468887</v>
      </c>
    </row>
    <row r="13" spans="1:85" s="246" customFormat="1" ht="26.25" customHeight="1" x14ac:dyDescent="0.35">
      <c r="A13" s="399"/>
      <c r="B13" s="557" t="s">
        <v>972</v>
      </c>
      <c r="C13" s="233"/>
      <c r="D13" s="267"/>
      <c r="E13" s="267"/>
      <c r="F13" s="267"/>
      <c r="G13" s="267"/>
      <c r="H13" s="267"/>
      <c r="I13" s="267"/>
      <c r="J13" s="267"/>
      <c r="K13" s="267"/>
      <c r="L13" s="267"/>
      <c r="M13" s="267"/>
      <c r="N13" s="267"/>
      <c r="O13" s="267"/>
      <c r="P13" s="267"/>
      <c r="Q13" s="267"/>
      <c r="R13" s="267"/>
      <c r="S13" s="267"/>
      <c r="T13" s="267"/>
      <c r="U13" s="267"/>
      <c r="V13" s="267"/>
      <c r="W13" s="267"/>
      <c r="X13" s="267"/>
      <c r="Y13" s="267"/>
      <c r="Z13" s="267"/>
      <c r="AA13" s="267"/>
      <c r="AB13" s="267"/>
      <c r="AC13" s="267"/>
      <c r="AD13" s="267"/>
      <c r="AE13" s="267"/>
      <c r="AF13" s="267"/>
      <c r="AG13" s="267"/>
      <c r="AH13" s="267"/>
      <c r="AI13" s="267"/>
      <c r="AJ13" s="267"/>
      <c r="AK13" s="267"/>
      <c r="AL13" s="267"/>
      <c r="AM13" s="267"/>
      <c r="AN13" s="267"/>
      <c r="AO13" s="267"/>
      <c r="AP13" s="267"/>
      <c r="AQ13" s="196">
        <v>23.742129412884193</v>
      </c>
      <c r="AR13" s="196">
        <v>124.55443691978304</v>
      </c>
      <c r="AS13" s="196">
        <v>107.73044960785994</v>
      </c>
      <c r="AT13" s="196">
        <v>126.97640117994101</v>
      </c>
      <c r="AU13" s="196">
        <v>172.18</v>
      </c>
      <c r="AV13" s="196">
        <v>172.37799999999999</v>
      </c>
      <c r="AW13" s="196">
        <v>194.25600000000003</v>
      </c>
      <c r="AX13" s="196">
        <v>187.28899999999999</v>
      </c>
      <c r="AY13" s="196">
        <v>214.38800000000001</v>
      </c>
      <c r="AZ13" s="196">
        <v>197.916</v>
      </c>
      <c r="BA13" s="196">
        <v>164.20699999999999</v>
      </c>
      <c r="BB13" s="196">
        <v>176.72299999999998</v>
      </c>
      <c r="BC13" s="196">
        <v>163.03138294517106</v>
      </c>
      <c r="BD13" s="196">
        <v>199.31266883868574</v>
      </c>
      <c r="BE13" s="196">
        <v>223.009962981786</v>
      </c>
      <c r="BF13" s="196">
        <v>271.56763858619945</v>
      </c>
      <c r="BG13" s="196">
        <v>297.69167471771999</v>
      </c>
      <c r="BH13" s="196">
        <v>296.03603723607625</v>
      </c>
      <c r="BI13" s="196">
        <v>323.58529987590123</v>
      </c>
      <c r="BJ13" s="196">
        <f>SUM(BJ14:BJ19)</f>
        <v>397.09139123869591</v>
      </c>
      <c r="BK13" s="196">
        <f>SUM(BK14:BK19)</f>
        <v>365.57602716769622</v>
      </c>
      <c r="BL13" s="196">
        <f>SUM(BL14:BL19)</f>
        <v>428.08124799166512</v>
      </c>
      <c r="BM13" s="196">
        <f t="shared" ref="BM13:CG13" si="4">SUM(BM14:BM19)</f>
        <v>523.25416753056652</v>
      </c>
      <c r="BN13" s="196">
        <f t="shared" si="4"/>
        <v>581.59344393140691</v>
      </c>
      <c r="BO13" s="196">
        <f t="shared" si="4"/>
        <v>238.92399636036316</v>
      </c>
      <c r="BP13" s="196">
        <f t="shared" si="4"/>
        <v>211.24968195335762</v>
      </c>
      <c r="BQ13" s="196">
        <f t="shared" si="4"/>
        <v>75.084993981267189</v>
      </c>
      <c r="BR13" s="196">
        <f t="shared" si="4"/>
        <v>66.170281157308693</v>
      </c>
      <c r="BS13" s="196">
        <f t="shared" si="4"/>
        <v>57.56398189623264</v>
      </c>
      <c r="BT13" s="196">
        <f t="shared" si="4"/>
        <v>54.918535565330302</v>
      </c>
      <c r="BU13" s="196">
        <f t="shared" si="4"/>
        <v>111.30444023002792</v>
      </c>
      <c r="BV13" s="196">
        <f t="shared" si="4"/>
        <v>63.537856715465999</v>
      </c>
      <c r="BW13" s="196">
        <f t="shared" si="4"/>
        <v>50.390050350255464</v>
      </c>
      <c r="BX13" s="196">
        <f t="shared" si="4"/>
        <v>139.19981707118637</v>
      </c>
      <c r="BY13" s="196">
        <f t="shared" si="4"/>
        <v>62.870161658691323</v>
      </c>
      <c r="BZ13" s="196">
        <f t="shared" si="4"/>
        <v>154.83706942637266</v>
      </c>
      <c r="CA13" s="196">
        <f t="shared" si="4"/>
        <v>83.694965543187251</v>
      </c>
      <c r="CB13" s="196">
        <f t="shared" si="4"/>
        <v>81.885825294368658</v>
      </c>
      <c r="CC13" s="196">
        <f t="shared" si="4"/>
        <v>88.848166037310449</v>
      </c>
      <c r="CD13" s="196">
        <f t="shared" si="4"/>
        <v>89.736280023776317</v>
      </c>
      <c r="CE13" s="196">
        <f t="shared" si="4"/>
        <v>90.789583368217706</v>
      </c>
      <c r="CF13" s="196">
        <f t="shared" si="4"/>
        <v>92.028519666001301</v>
      </c>
      <c r="CG13" s="220">
        <f t="shared" si="4"/>
        <v>93.362339712459743</v>
      </c>
    </row>
    <row r="14" spans="1:85" x14ac:dyDescent="0.35">
      <c r="B14" s="266" t="s">
        <v>968</v>
      </c>
      <c r="C14" s="56"/>
      <c r="D14" s="219"/>
      <c r="E14" s="219"/>
      <c r="F14" s="219"/>
      <c r="G14" s="219"/>
      <c r="H14" s="219"/>
      <c r="I14" s="219"/>
      <c r="J14" s="219"/>
      <c r="K14" s="219"/>
      <c r="L14" s="219"/>
      <c r="M14" s="219"/>
      <c r="N14" s="219"/>
      <c r="O14" s="219"/>
      <c r="P14" s="219"/>
      <c r="Q14" s="219"/>
      <c r="R14" s="219"/>
      <c r="S14" s="219"/>
      <c r="T14" s="219"/>
      <c r="U14" s="219"/>
      <c r="V14" s="219"/>
      <c r="W14" s="219"/>
      <c r="X14" s="219"/>
      <c r="Y14" s="219"/>
      <c r="Z14" s="219"/>
      <c r="AA14" s="219"/>
      <c r="AB14" s="219"/>
      <c r="AC14" s="219"/>
      <c r="AD14" s="219"/>
      <c r="AE14" s="219"/>
      <c r="AF14" s="219"/>
      <c r="AG14" s="219"/>
      <c r="AH14" s="219"/>
      <c r="AI14" s="219"/>
      <c r="AJ14" s="219"/>
      <c r="AK14" s="219"/>
      <c r="AL14" s="219"/>
      <c r="AM14" s="219"/>
      <c r="AN14" s="219"/>
      <c r="AO14" s="219"/>
      <c r="AP14" s="219"/>
      <c r="AQ14" s="219"/>
      <c r="AR14" s="219"/>
      <c r="AS14" s="219"/>
      <c r="AT14" s="219"/>
      <c r="AU14" s="219"/>
      <c r="AV14" s="219"/>
      <c r="AW14" s="219"/>
      <c r="AX14" s="219"/>
      <c r="AY14" s="219"/>
      <c r="AZ14" s="219"/>
      <c r="BA14" s="219"/>
      <c r="BB14" s="219"/>
      <c r="BC14" s="219"/>
      <c r="BD14" s="219"/>
      <c r="BE14" s="219"/>
      <c r="BF14" s="219"/>
      <c r="BG14" s="219"/>
      <c r="BH14" s="219"/>
      <c r="BI14" s="219"/>
      <c r="BJ14" s="219">
        <v>100.44628</v>
      </c>
      <c r="BK14" s="219">
        <v>44.748308999999999</v>
      </c>
      <c r="BL14" s="219">
        <v>-0.225302</v>
      </c>
      <c r="BM14" s="219">
        <v>15.793631999999999</v>
      </c>
      <c r="BN14" s="219">
        <v>25.79833485440005</v>
      </c>
      <c r="BO14" s="219">
        <v>0.21019669432002988</v>
      </c>
      <c r="BP14" s="219">
        <v>-4.303833</v>
      </c>
      <c r="BQ14" s="219">
        <v>0</v>
      </c>
      <c r="BR14" s="219">
        <v>0</v>
      </c>
      <c r="BS14" s="219"/>
      <c r="BT14" s="219"/>
      <c r="BU14" s="219"/>
      <c r="BV14" s="219"/>
      <c r="BW14" s="219"/>
      <c r="BX14" s="196"/>
      <c r="BY14" s="196"/>
      <c r="BZ14" s="196"/>
      <c r="CA14" s="196"/>
      <c r="CB14" s="196"/>
      <c r="CC14" s="196"/>
      <c r="CD14" s="196"/>
      <c r="CE14" s="196"/>
      <c r="CF14" s="196"/>
      <c r="CG14" s="220"/>
    </row>
    <row r="15" spans="1:85" x14ac:dyDescent="0.35">
      <c r="B15" s="266" t="s">
        <v>969</v>
      </c>
      <c r="C15" s="56"/>
      <c r="D15" s="219"/>
      <c r="E15" s="219"/>
      <c r="F15" s="219"/>
      <c r="G15" s="219"/>
      <c r="H15" s="219"/>
      <c r="I15" s="219"/>
      <c r="J15" s="219"/>
      <c r="K15" s="219"/>
      <c r="L15" s="219"/>
      <c r="M15" s="219"/>
      <c r="N15" s="219"/>
      <c r="O15" s="219"/>
      <c r="P15" s="219"/>
      <c r="Q15" s="219"/>
      <c r="R15" s="219"/>
      <c r="S15" s="219"/>
      <c r="T15" s="219"/>
      <c r="U15" s="219"/>
      <c r="V15" s="219"/>
      <c r="W15" s="219"/>
      <c r="X15" s="219"/>
      <c r="Y15" s="219"/>
      <c r="Z15" s="219"/>
      <c r="AA15" s="219"/>
      <c r="AB15" s="219"/>
      <c r="AC15" s="219"/>
      <c r="AD15" s="219"/>
      <c r="AE15" s="219"/>
      <c r="AF15" s="219"/>
      <c r="AG15" s="219"/>
      <c r="AH15" s="219"/>
      <c r="AI15" s="219"/>
      <c r="AJ15" s="219"/>
      <c r="AK15" s="219"/>
      <c r="AL15" s="219"/>
      <c r="AM15" s="219"/>
      <c r="AN15" s="219"/>
      <c r="AO15" s="219"/>
      <c r="AP15" s="219"/>
      <c r="AQ15" s="219"/>
      <c r="AR15" s="219"/>
      <c r="AS15" s="219"/>
      <c r="AT15" s="219"/>
      <c r="AU15" s="219"/>
      <c r="AV15" s="219"/>
      <c r="AW15" s="219"/>
      <c r="AX15" s="219"/>
      <c r="AY15" s="219"/>
      <c r="AZ15" s="219"/>
      <c r="BA15" s="219"/>
      <c r="BB15" s="219"/>
      <c r="BC15" s="219"/>
      <c r="BD15" s="219"/>
      <c r="BE15" s="219"/>
      <c r="BF15" s="219"/>
      <c r="BG15" s="219"/>
      <c r="BH15" s="219"/>
      <c r="BI15" s="219"/>
      <c r="BJ15" s="219">
        <v>126.84375</v>
      </c>
      <c r="BK15" s="219">
        <v>126.17964400000001</v>
      </c>
      <c r="BL15" s="219">
        <v>127.659819</v>
      </c>
      <c r="BM15" s="219">
        <v>127.99877999999998</v>
      </c>
      <c r="BN15" s="219">
        <v>129.31170954844004</v>
      </c>
      <c r="BO15" s="219">
        <v>131.89020016290004</v>
      </c>
      <c r="BP15" s="219">
        <v>124.90732800000001</v>
      </c>
      <c r="BQ15" s="219">
        <v>8.2208879999999986</v>
      </c>
      <c r="BR15" s="219">
        <v>0</v>
      </c>
      <c r="BS15" s="219"/>
      <c r="BT15" s="219"/>
      <c r="BU15" s="219"/>
      <c r="BV15" s="219"/>
      <c r="BW15" s="219"/>
      <c r="BX15" s="196"/>
      <c r="BY15" s="196"/>
      <c r="BZ15" s="196"/>
      <c r="CA15" s="196"/>
      <c r="CB15" s="196"/>
      <c r="CC15" s="196"/>
      <c r="CD15" s="196"/>
      <c r="CE15" s="196"/>
      <c r="CF15" s="196"/>
      <c r="CG15" s="220"/>
    </row>
    <row r="16" spans="1:85" x14ac:dyDescent="0.35">
      <c r="B16" s="266" t="s">
        <v>970</v>
      </c>
      <c r="C16" s="56"/>
      <c r="D16" s="219"/>
      <c r="E16" s="219"/>
      <c r="F16" s="219"/>
      <c r="G16" s="219"/>
      <c r="H16" s="219"/>
      <c r="I16" s="219"/>
      <c r="J16" s="219"/>
      <c r="K16" s="219"/>
      <c r="L16" s="219"/>
      <c r="M16" s="219"/>
      <c r="N16" s="219"/>
      <c r="O16" s="219"/>
      <c r="P16" s="219"/>
      <c r="Q16" s="219"/>
      <c r="R16" s="219"/>
      <c r="S16" s="219"/>
      <c r="T16" s="219"/>
      <c r="U16" s="219"/>
      <c r="V16" s="219"/>
      <c r="W16" s="219"/>
      <c r="X16" s="219"/>
      <c r="Y16" s="219"/>
      <c r="Z16" s="219"/>
      <c r="AA16" s="219"/>
      <c r="AB16" s="219"/>
      <c r="AC16" s="219"/>
      <c r="AD16" s="219"/>
      <c r="AE16" s="219"/>
      <c r="AF16" s="219"/>
      <c r="AG16" s="219"/>
      <c r="AH16" s="219"/>
      <c r="AI16" s="219"/>
      <c r="AJ16" s="219"/>
      <c r="AK16" s="219"/>
      <c r="AL16" s="219"/>
      <c r="AM16" s="219"/>
      <c r="AN16" s="219"/>
      <c r="AO16" s="219"/>
      <c r="AP16" s="219"/>
      <c r="AQ16" s="219"/>
      <c r="AR16" s="219"/>
      <c r="AS16" s="219"/>
      <c r="AT16" s="219"/>
      <c r="AU16" s="219"/>
      <c r="AV16" s="219"/>
      <c r="AW16" s="219"/>
      <c r="AX16" s="219"/>
      <c r="AY16" s="219"/>
      <c r="AZ16" s="219"/>
      <c r="BA16" s="219"/>
      <c r="BB16" s="219"/>
      <c r="BC16" s="219"/>
      <c r="BD16" s="219"/>
      <c r="BE16" s="219"/>
      <c r="BF16" s="219"/>
      <c r="BG16" s="219"/>
      <c r="BH16" s="219"/>
      <c r="BI16" s="219"/>
      <c r="BJ16" s="219">
        <v>25.234593</v>
      </c>
      <c r="BK16" s="219">
        <v>46.104374</v>
      </c>
      <c r="BL16" s="219">
        <v>75.277640000000005</v>
      </c>
      <c r="BM16" s="219">
        <v>110.86477500000001</v>
      </c>
      <c r="BN16" s="219">
        <v>102.72185514717</v>
      </c>
      <c r="BO16" s="219">
        <v>-15.28732209595009</v>
      </c>
      <c r="BP16" s="219">
        <v>-31.768415999999998</v>
      </c>
      <c r="BQ16" s="219">
        <v>0</v>
      </c>
      <c r="BR16" s="219">
        <v>0</v>
      </c>
      <c r="BS16" s="219"/>
      <c r="BT16" s="219"/>
      <c r="BU16" s="219"/>
      <c r="BV16" s="219"/>
      <c r="BW16" s="219"/>
      <c r="BX16" s="196"/>
      <c r="BY16" s="196"/>
      <c r="BZ16" s="196"/>
      <c r="CA16" s="196"/>
      <c r="CB16" s="196"/>
      <c r="CC16" s="196"/>
      <c r="CD16" s="196"/>
      <c r="CE16" s="196"/>
      <c r="CF16" s="196"/>
      <c r="CG16" s="220"/>
    </row>
    <row r="17" spans="1:85" x14ac:dyDescent="0.35">
      <c r="B17" s="266" t="s">
        <v>397</v>
      </c>
      <c r="C17" s="56"/>
      <c r="D17" s="219"/>
      <c r="E17" s="219"/>
      <c r="F17" s="219"/>
      <c r="G17" s="219"/>
      <c r="H17" s="219"/>
      <c r="I17" s="219"/>
      <c r="J17" s="219"/>
      <c r="K17" s="219"/>
      <c r="L17" s="219"/>
      <c r="M17" s="219"/>
      <c r="N17" s="219"/>
      <c r="O17" s="219"/>
      <c r="P17" s="219"/>
      <c r="Q17" s="219"/>
      <c r="R17" s="219"/>
      <c r="S17" s="219"/>
      <c r="T17" s="219"/>
      <c r="U17" s="219"/>
      <c r="V17" s="219"/>
      <c r="W17" s="219"/>
      <c r="X17" s="219"/>
      <c r="Y17" s="219"/>
      <c r="Z17" s="219"/>
      <c r="AA17" s="219"/>
      <c r="AB17" s="219"/>
      <c r="AC17" s="219"/>
      <c r="AD17" s="219"/>
      <c r="AE17" s="219"/>
      <c r="AF17" s="219"/>
      <c r="AG17" s="219"/>
      <c r="AH17" s="219"/>
      <c r="AI17" s="219"/>
      <c r="AJ17" s="219"/>
      <c r="AK17" s="219"/>
      <c r="AL17" s="219"/>
      <c r="AM17" s="219"/>
      <c r="AN17" s="219"/>
      <c r="AO17" s="219"/>
      <c r="AP17" s="219"/>
      <c r="AQ17" s="219"/>
      <c r="AR17" s="219"/>
      <c r="AS17" s="219"/>
      <c r="AT17" s="219"/>
      <c r="AU17" s="219"/>
      <c r="AV17" s="219"/>
      <c r="AW17" s="219"/>
      <c r="AX17" s="219"/>
      <c r="AY17" s="219"/>
      <c r="AZ17" s="219"/>
      <c r="BA17" s="219"/>
      <c r="BB17" s="219"/>
      <c r="BC17" s="219"/>
      <c r="BD17" s="219"/>
      <c r="BE17" s="219"/>
      <c r="BF17" s="219"/>
      <c r="BG17" s="219"/>
      <c r="BH17" s="219"/>
      <c r="BI17" s="219"/>
      <c r="BJ17" s="219">
        <v>23.645465999999999</v>
      </c>
      <c r="BK17" s="219">
        <v>24.26268</v>
      </c>
      <c r="BL17" s="219">
        <v>26.420592000000003</v>
      </c>
      <c r="BM17" s="219">
        <v>25.445135000000001</v>
      </c>
      <c r="BN17" s="219">
        <v>24.263487999999999</v>
      </c>
      <c r="BO17" s="219">
        <v>25.234683905274146</v>
      </c>
      <c r="BP17" s="219">
        <v>25.400787999999999</v>
      </c>
      <c r="BQ17" s="219">
        <v>26.194805999999996</v>
      </c>
      <c r="BR17" s="219">
        <v>27.426465</v>
      </c>
      <c r="BS17" s="219">
        <v>25.544037070000002</v>
      </c>
      <c r="BT17" s="219">
        <v>25.418902700000004</v>
      </c>
      <c r="BU17" s="219">
        <v>25.523962900000001</v>
      </c>
      <c r="BV17" s="219">
        <v>31.846040880000004</v>
      </c>
      <c r="BW17" s="219">
        <v>24.345475053334301</v>
      </c>
      <c r="BX17" s="196">
        <v>47.236723186118098</v>
      </c>
      <c r="BY17" s="196">
        <v>36.954442576157</v>
      </c>
      <c r="BZ17" s="196">
        <v>35.114056034818503</v>
      </c>
      <c r="CA17" s="196">
        <v>39.2288877476133</v>
      </c>
      <c r="CB17" s="196">
        <v>40.752393506034061</v>
      </c>
      <c r="CC17" s="196">
        <v>40.145342844974621</v>
      </c>
      <c r="CD17" s="196">
        <v>41.125628168791089</v>
      </c>
      <c r="CE17" s="196">
        <v>42.243325187271964</v>
      </c>
      <c r="CF17" s="196">
        <v>43.495813617761918</v>
      </c>
      <c r="CG17" s="220">
        <v>44.821132015752383</v>
      </c>
    </row>
    <row r="18" spans="1:85" x14ac:dyDescent="0.35">
      <c r="B18" s="266" t="s">
        <v>431</v>
      </c>
      <c r="C18" s="56"/>
      <c r="D18" s="219"/>
      <c r="E18" s="219"/>
      <c r="F18" s="219"/>
      <c r="G18" s="219"/>
      <c r="H18" s="219"/>
      <c r="I18" s="219"/>
      <c r="J18" s="219"/>
      <c r="K18" s="219"/>
      <c r="L18" s="219"/>
      <c r="M18" s="219"/>
      <c r="N18" s="219"/>
      <c r="O18" s="219"/>
      <c r="P18" s="219"/>
      <c r="Q18" s="219"/>
      <c r="R18" s="219"/>
      <c r="S18" s="219"/>
      <c r="T18" s="219"/>
      <c r="U18" s="219"/>
      <c r="V18" s="219"/>
      <c r="W18" s="219"/>
      <c r="X18" s="219"/>
      <c r="Y18" s="219"/>
      <c r="Z18" s="219"/>
      <c r="AA18" s="219"/>
      <c r="AB18" s="219"/>
      <c r="AC18" s="219"/>
      <c r="AD18" s="219"/>
      <c r="AE18" s="219"/>
      <c r="AF18" s="219"/>
      <c r="AG18" s="219"/>
      <c r="AH18" s="219"/>
      <c r="AI18" s="219"/>
      <c r="AJ18" s="219"/>
      <c r="AK18" s="219"/>
      <c r="AL18" s="219"/>
      <c r="AM18" s="219"/>
      <c r="AN18" s="219"/>
      <c r="AO18" s="219"/>
      <c r="AP18" s="219"/>
      <c r="AQ18" s="219"/>
      <c r="AR18" s="219"/>
      <c r="AS18" s="219"/>
      <c r="AT18" s="219"/>
      <c r="AU18" s="219"/>
      <c r="AV18" s="219"/>
      <c r="AW18" s="219"/>
      <c r="AX18" s="219"/>
      <c r="AY18" s="219"/>
      <c r="AZ18" s="219"/>
      <c r="BA18" s="219"/>
      <c r="BB18" s="219"/>
      <c r="BC18" s="219"/>
      <c r="BD18" s="219"/>
      <c r="BE18" s="219"/>
      <c r="BF18" s="219"/>
      <c r="BG18" s="219"/>
      <c r="BH18" s="219"/>
      <c r="BI18" s="219"/>
      <c r="BJ18" s="219">
        <v>119.870778</v>
      </c>
      <c r="BK18" s="219">
        <v>123.071</v>
      </c>
      <c r="BL18" s="219">
        <v>133.291</v>
      </c>
      <c r="BM18" s="219">
        <v>138.81399999999999</v>
      </c>
      <c r="BN18" s="219">
        <v>130.89869660000002</v>
      </c>
      <c r="BO18" s="219">
        <v>46.04</v>
      </c>
      <c r="BP18" s="219">
        <v>39.037999999999997</v>
      </c>
      <c r="BQ18" s="219">
        <v>37.116999999999997</v>
      </c>
      <c r="BR18" s="219">
        <v>33.851999999999997</v>
      </c>
      <c r="BS18" s="219">
        <v>30.109000000000002</v>
      </c>
      <c r="BT18" s="219">
        <v>27.880500000000001</v>
      </c>
      <c r="BU18" s="219">
        <v>25.610500000000002</v>
      </c>
      <c r="BV18" s="219">
        <v>24.826999999999998</v>
      </c>
      <c r="BW18" s="219">
        <v>25.9147748797783</v>
      </c>
      <c r="BX18" s="196">
        <v>27.903133137433699</v>
      </c>
      <c r="BY18" s="196">
        <v>25.652202022127302</v>
      </c>
      <c r="BZ18" s="196">
        <v>25.350977949277301</v>
      </c>
      <c r="CA18" s="196">
        <v>23.671720247198099</v>
      </c>
      <c r="CB18" s="196">
        <v>25.484262807775703</v>
      </c>
      <c r="CC18" s="196">
        <v>25.445938913018633</v>
      </c>
      <c r="CD18" s="196">
        <v>25.353767575668016</v>
      </c>
      <c r="CE18" s="196">
        <v>25.28937390162854</v>
      </c>
      <c r="CF18" s="196">
        <v>25.275821768922189</v>
      </c>
      <c r="CG18" s="220">
        <v>25.284323417390155</v>
      </c>
    </row>
    <row r="19" spans="1:85" x14ac:dyDescent="0.35">
      <c r="A19" s="353"/>
      <c r="B19" s="266" t="s">
        <v>385</v>
      </c>
      <c r="C19" s="56"/>
      <c r="D19" s="219"/>
      <c r="E19" s="219"/>
      <c r="F19" s="219"/>
      <c r="G19" s="219"/>
      <c r="H19" s="219"/>
      <c r="I19" s="219"/>
      <c r="J19" s="219"/>
      <c r="K19" s="219"/>
      <c r="L19" s="219"/>
      <c r="M19" s="219"/>
      <c r="N19" s="219"/>
      <c r="O19" s="219"/>
      <c r="P19" s="219"/>
      <c r="Q19" s="219"/>
      <c r="R19" s="219"/>
      <c r="S19" s="219"/>
      <c r="T19" s="219"/>
      <c r="U19" s="219"/>
      <c r="V19" s="219"/>
      <c r="W19" s="219"/>
      <c r="X19" s="219"/>
      <c r="Y19" s="219"/>
      <c r="Z19" s="219"/>
      <c r="AA19" s="219"/>
      <c r="AB19" s="219"/>
      <c r="AC19" s="219"/>
      <c r="AD19" s="219"/>
      <c r="AE19" s="219"/>
      <c r="AF19" s="219"/>
      <c r="AG19" s="219"/>
      <c r="AH19" s="219"/>
      <c r="AI19" s="219"/>
      <c r="AJ19" s="219"/>
      <c r="AK19" s="219"/>
      <c r="AL19" s="219"/>
      <c r="AM19" s="219"/>
      <c r="AN19" s="219"/>
      <c r="AO19" s="219"/>
      <c r="AP19" s="219"/>
      <c r="AQ19" s="219"/>
      <c r="AR19" s="219"/>
      <c r="AS19" s="219"/>
      <c r="AT19" s="219"/>
      <c r="AU19" s="219"/>
      <c r="AV19" s="219"/>
      <c r="AW19" s="219"/>
      <c r="AX19" s="219"/>
      <c r="AY19" s="219"/>
      <c r="AZ19" s="219"/>
      <c r="BA19" s="219"/>
      <c r="BB19" s="219"/>
      <c r="BC19" s="219"/>
      <c r="BD19" s="219"/>
      <c r="BE19" s="219"/>
      <c r="BF19" s="219"/>
      <c r="BG19" s="219"/>
      <c r="BH19" s="219"/>
      <c r="BI19" s="219"/>
      <c r="BJ19" s="219">
        <v>1.0505242386959734</v>
      </c>
      <c r="BK19" s="219">
        <v>1.210020167696229</v>
      </c>
      <c r="BL19" s="219">
        <v>65.657498991665165</v>
      </c>
      <c r="BM19" s="219">
        <v>104.33784553056645</v>
      </c>
      <c r="BN19" s="219">
        <v>168.59935978139674</v>
      </c>
      <c r="BO19" s="219">
        <v>50.836237693819029</v>
      </c>
      <c r="BP19" s="219">
        <v>57.975814953357627</v>
      </c>
      <c r="BQ19" s="219">
        <v>3.5522999812671952</v>
      </c>
      <c r="BR19" s="219">
        <v>4.8918161573086953</v>
      </c>
      <c r="BS19" s="219">
        <v>1.9109448262326334</v>
      </c>
      <c r="BT19" s="219">
        <v>1.6191328653303012</v>
      </c>
      <c r="BU19" s="219">
        <v>60.169977330027926</v>
      </c>
      <c r="BV19" s="219">
        <v>6.8648158354659987</v>
      </c>
      <c r="BW19" s="219">
        <v>0.12980041714285781</v>
      </c>
      <c r="BX19" s="196">
        <v>64.059960747634577</v>
      </c>
      <c r="BY19" s="196">
        <v>0.26351706040701717</v>
      </c>
      <c r="BZ19" s="196">
        <v>94.372035442276854</v>
      </c>
      <c r="CA19" s="196">
        <v>20.794357548375853</v>
      </c>
      <c r="CB19" s="196">
        <v>15.649168980558894</v>
      </c>
      <c r="CC19" s="196">
        <v>23.256884279317198</v>
      </c>
      <c r="CD19" s="196">
        <v>23.256884279317198</v>
      </c>
      <c r="CE19" s="196">
        <v>23.256884279317198</v>
      </c>
      <c r="CF19" s="196">
        <v>23.256884279317198</v>
      </c>
      <c r="CG19" s="220">
        <v>23.256884279317202</v>
      </c>
    </row>
    <row r="20" spans="1:85" s="246" customFormat="1" ht="26.25" customHeight="1" x14ac:dyDescent="0.35">
      <c r="B20" s="557" t="s">
        <v>973</v>
      </c>
      <c r="C20" s="233"/>
      <c r="D20" s="267"/>
      <c r="E20" s="267"/>
      <c r="F20" s="267"/>
      <c r="G20" s="267"/>
      <c r="H20" s="267"/>
      <c r="I20" s="267"/>
      <c r="J20" s="267"/>
      <c r="K20" s="267"/>
      <c r="L20" s="267"/>
      <c r="M20" s="267"/>
      <c r="N20" s="267"/>
      <c r="O20" s="267"/>
      <c r="P20" s="267"/>
      <c r="Q20" s="267"/>
      <c r="R20" s="267"/>
      <c r="S20" s="267"/>
      <c r="T20" s="267"/>
      <c r="U20" s="267"/>
      <c r="V20" s="267"/>
      <c r="W20" s="267"/>
      <c r="X20" s="267"/>
      <c r="Y20" s="267"/>
      <c r="Z20" s="267"/>
      <c r="AA20" s="267"/>
      <c r="AB20" s="267"/>
      <c r="AC20" s="267"/>
      <c r="AD20" s="267"/>
      <c r="AE20" s="267"/>
      <c r="AF20" s="267"/>
      <c r="AG20" s="267"/>
      <c r="AH20" s="267"/>
      <c r="AI20" s="267"/>
      <c r="AJ20" s="267"/>
      <c r="AK20" s="267"/>
      <c r="AL20" s="267"/>
      <c r="AM20" s="267"/>
      <c r="AN20" s="267"/>
      <c r="AO20" s="267"/>
      <c r="AP20" s="267"/>
      <c r="AQ20" s="196">
        <v>5.2398705871158064</v>
      </c>
      <c r="AR20" s="196">
        <v>27.489073080216954</v>
      </c>
      <c r="AS20" s="196">
        <v>23.776031392140069</v>
      </c>
      <c r="AT20" s="196">
        <v>28.023598820058993</v>
      </c>
      <c r="AU20" s="196">
        <v>38</v>
      </c>
      <c r="AV20" s="196">
        <v>39.200000000000003</v>
      </c>
      <c r="AW20" s="196">
        <v>40.200000000000003</v>
      </c>
      <c r="AX20" s="196">
        <v>30.1</v>
      </c>
      <c r="AY20" s="196">
        <v>51.6</v>
      </c>
      <c r="AZ20" s="196">
        <v>40.9</v>
      </c>
      <c r="BA20" s="196">
        <v>21.7</v>
      </c>
      <c r="BB20" s="196">
        <v>22.1</v>
      </c>
      <c r="BC20" s="196">
        <v>22.213617054828948</v>
      </c>
      <c r="BD20" s="196">
        <v>35.660331161314261</v>
      </c>
      <c r="BE20" s="196">
        <v>27.990037018213997</v>
      </c>
      <c r="BF20" s="196">
        <v>29.15736141380097</v>
      </c>
      <c r="BG20" s="196">
        <v>30.387325282280013</v>
      </c>
      <c r="BH20" s="196">
        <v>32.560962763923698</v>
      </c>
      <c r="BI20" s="196">
        <v>40.862700124098772</v>
      </c>
      <c r="BJ20" s="196">
        <f>SUM(BJ21:BJ26)</f>
        <v>45.569608761304032</v>
      </c>
      <c r="BK20" s="196">
        <f t="shared" ref="BK20:CG20" si="5">SUM(BK21:BK26)</f>
        <v>42.703972832303776</v>
      </c>
      <c r="BL20" s="196">
        <f t="shared" si="5"/>
        <v>183.89775200833483</v>
      </c>
      <c r="BM20" s="196">
        <f t="shared" si="5"/>
        <v>231.38383246943357</v>
      </c>
      <c r="BN20" s="196">
        <f t="shared" si="5"/>
        <v>302.6037679285933</v>
      </c>
      <c r="BO20" s="196">
        <f t="shared" si="5"/>
        <v>109.08646102944152</v>
      </c>
      <c r="BP20" s="196">
        <f t="shared" si="5"/>
        <v>110.35031804664237</v>
      </c>
      <c r="BQ20" s="196">
        <f t="shared" si="5"/>
        <v>23.321006018732803</v>
      </c>
      <c r="BR20" s="196">
        <f t="shared" si="5"/>
        <v>22.882718842691304</v>
      </c>
      <c r="BS20" s="196">
        <f t="shared" si="5"/>
        <v>16.176765093767365</v>
      </c>
      <c r="BT20" s="196">
        <f t="shared" si="5"/>
        <v>14.646343854669695</v>
      </c>
      <c r="BU20" s="196">
        <f t="shared" si="5"/>
        <v>65.568056869972068</v>
      </c>
      <c r="BV20" s="196">
        <f t="shared" si="5"/>
        <v>32.570395374534002</v>
      </c>
      <c r="BW20" s="196">
        <f t="shared" si="5"/>
        <v>9.7441003797445891</v>
      </c>
      <c r="BX20" s="196">
        <f t="shared" si="5"/>
        <v>49.475400118813631</v>
      </c>
      <c r="BY20" s="196">
        <f t="shared" si="5"/>
        <v>11.721025531308699</v>
      </c>
      <c r="BZ20" s="196">
        <f t="shared" si="5"/>
        <v>55.84586786362739</v>
      </c>
      <c r="CA20" s="196">
        <f t="shared" si="5"/>
        <v>21.16685151681267</v>
      </c>
      <c r="CB20" s="196">
        <f t="shared" si="5"/>
        <v>18.484709889322009</v>
      </c>
      <c r="CC20" s="196">
        <f t="shared" si="5"/>
        <v>24.433062608772502</v>
      </c>
      <c r="CD20" s="196">
        <f t="shared" si="5"/>
        <v>24.716281422868597</v>
      </c>
      <c r="CE20" s="196">
        <f t="shared" si="5"/>
        <v>25.039204920105981</v>
      </c>
      <c r="CF20" s="196">
        <f t="shared" si="5"/>
        <v>25.401078545115709</v>
      </c>
      <c r="CG20" s="220">
        <f t="shared" si="5"/>
        <v>25.783996961135831</v>
      </c>
    </row>
    <row r="21" spans="1:85" x14ac:dyDescent="0.35">
      <c r="A21" s="353"/>
      <c r="B21" s="266" t="s">
        <v>968</v>
      </c>
      <c r="C21" s="36"/>
      <c r="D21" s="219"/>
      <c r="E21" s="219"/>
      <c r="F21" s="219"/>
      <c r="G21" s="219"/>
      <c r="H21" s="219"/>
      <c r="I21" s="219"/>
      <c r="J21" s="219"/>
      <c r="K21" s="219"/>
      <c r="L21" s="219"/>
      <c r="M21" s="219"/>
      <c r="N21" s="219"/>
      <c r="O21" s="219"/>
      <c r="P21" s="219"/>
      <c r="Q21" s="219"/>
      <c r="R21" s="219"/>
      <c r="S21" s="219"/>
      <c r="T21" s="219"/>
      <c r="U21" s="219"/>
      <c r="V21" s="219"/>
      <c r="W21" s="219"/>
      <c r="X21" s="219"/>
      <c r="Y21" s="219"/>
      <c r="Z21" s="219"/>
      <c r="AA21" s="219"/>
      <c r="AB21" s="219"/>
      <c r="AC21" s="219"/>
      <c r="AD21" s="219"/>
      <c r="AE21" s="219"/>
      <c r="AF21" s="219"/>
      <c r="AG21" s="219"/>
      <c r="AH21" s="219"/>
      <c r="AI21" s="219"/>
      <c r="AJ21" s="219"/>
      <c r="AK21" s="219"/>
      <c r="AL21" s="219"/>
      <c r="AM21" s="219"/>
      <c r="AN21" s="219"/>
      <c r="AO21" s="219"/>
      <c r="AP21" s="219"/>
      <c r="AQ21" s="219"/>
      <c r="AR21" s="219"/>
      <c r="AS21" s="219"/>
      <c r="AT21" s="219"/>
      <c r="AU21" s="219"/>
      <c r="AV21" s="219"/>
      <c r="AW21" s="219"/>
      <c r="AX21" s="219"/>
      <c r="AY21" s="219"/>
      <c r="AZ21" s="219"/>
      <c r="BA21" s="219"/>
      <c r="BB21" s="219"/>
      <c r="BC21" s="219"/>
      <c r="BD21" s="219"/>
      <c r="BE21" s="219"/>
      <c r="BF21" s="219"/>
      <c r="BG21" s="219"/>
      <c r="BH21" s="219"/>
      <c r="BI21" s="219"/>
      <c r="BJ21" s="219">
        <v>5.7337199999999999</v>
      </c>
      <c r="BK21" s="219">
        <v>3.0086909999999998</v>
      </c>
      <c r="BL21" s="219">
        <v>-1.6698000000000001E-2</v>
      </c>
      <c r="BM21" s="219">
        <v>1.2253679999999998</v>
      </c>
      <c r="BN21" s="219">
        <v>2.2433334656000041</v>
      </c>
      <c r="BO21" s="219">
        <v>1.8526585680002632E-2</v>
      </c>
      <c r="BP21" s="219">
        <v>-0.36916700000000002</v>
      </c>
      <c r="BQ21" s="219">
        <v>0</v>
      </c>
      <c r="BR21" s="219">
        <v>0</v>
      </c>
      <c r="BS21" s="219"/>
      <c r="BT21" s="219"/>
      <c r="BU21" s="219"/>
      <c r="BV21" s="219"/>
      <c r="BW21" s="219"/>
      <c r="BX21" s="196"/>
      <c r="BY21" s="196"/>
      <c r="BZ21" s="196"/>
      <c r="CA21" s="196"/>
      <c r="CB21" s="196"/>
      <c r="CC21" s="196"/>
      <c r="CD21" s="196"/>
      <c r="CE21" s="196"/>
      <c r="CF21" s="196"/>
      <c r="CG21" s="220"/>
    </row>
    <row r="22" spans="1:85" x14ac:dyDescent="0.35">
      <c r="A22" s="353"/>
      <c r="B22" s="266" t="s">
        <v>969</v>
      </c>
      <c r="C22" s="36"/>
      <c r="D22" s="219"/>
      <c r="E22" s="219"/>
      <c r="F22" s="219"/>
      <c r="G22" s="219"/>
      <c r="H22" s="219"/>
      <c r="I22" s="219"/>
      <c r="J22" s="219"/>
      <c r="K22" s="219"/>
      <c r="L22" s="219"/>
      <c r="M22" s="219"/>
      <c r="N22" s="219"/>
      <c r="O22" s="219"/>
      <c r="P22" s="219"/>
      <c r="Q22" s="219"/>
      <c r="R22" s="219"/>
      <c r="S22" s="219"/>
      <c r="T22" s="219"/>
      <c r="U22" s="219"/>
      <c r="V22" s="219"/>
      <c r="W22" s="219"/>
      <c r="X22" s="219"/>
      <c r="Y22" s="219"/>
      <c r="Z22" s="219"/>
      <c r="AA22" s="219"/>
      <c r="AB22" s="219"/>
      <c r="AC22" s="219"/>
      <c r="AD22" s="219"/>
      <c r="AE22" s="219"/>
      <c r="AF22" s="219"/>
      <c r="AG22" s="219"/>
      <c r="AH22" s="219"/>
      <c r="AI22" s="219"/>
      <c r="AJ22" s="219"/>
      <c r="AK22" s="219"/>
      <c r="AL22" s="219"/>
      <c r="AM22" s="219"/>
      <c r="AN22" s="219"/>
      <c r="AO22" s="219"/>
      <c r="AP22" s="219"/>
      <c r="AQ22" s="219"/>
      <c r="AR22" s="219"/>
      <c r="AS22" s="219"/>
      <c r="AT22" s="219"/>
      <c r="AU22" s="219"/>
      <c r="AV22" s="219"/>
      <c r="AW22" s="219"/>
      <c r="AX22" s="219"/>
      <c r="AY22" s="219"/>
      <c r="AZ22" s="219"/>
      <c r="BA22" s="219"/>
      <c r="BB22" s="219"/>
      <c r="BC22" s="219"/>
      <c r="BD22" s="219"/>
      <c r="BE22" s="219"/>
      <c r="BF22" s="219"/>
      <c r="BG22" s="219"/>
      <c r="BH22" s="219"/>
      <c r="BI22" s="219"/>
      <c r="BJ22" s="219">
        <v>13.78125</v>
      </c>
      <c r="BK22" s="219">
        <v>13.864356000000003</v>
      </c>
      <c r="BL22" s="219">
        <v>13.713180999999999</v>
      </c>
      <c r="BM22" s="219">
        <v>12.659219999999998</v>
      </c>
      <c r="BN22" s="219">
        <v>11.858279041560003</v>
      </c>
      <c r="BO22" s="219">
        <v>9.9272193671000046</v>
      </c>
      <c r="BP22" s="219">
        <v>8.5406720000000007</v>
      </c>
      <c r="BQ22" s="219">
        <v>0.56211199999999995</v>
      </c>
      <c r="BR22" s="219">
        <v>0</v>
      </c>
      <c r="BS22" s="219"/>
      <c r="BT22" s="219"/>
      <c r="BU22" s="219"/>
      <c r="BV22" s="219"/>
      <c r="BW22" s="219"/>
      <c r="BX22" s="196"/>
      <c r="BY22" s="196"/>
      <c r="BZ22" s="196"/>
      <c r="CA22" s="196"/>
      <c r="CB22" s="196"/>
      <c r="CC22" s="196"/>
      <c r="CD22" s="196"/>
      <c r="CE22" s="196"/>
      <c r="CF22" s="196"/>
      <c r="CG22" s="220"/>
    </row>
    <row r="23" spans="1:85" x14ac:dyDescent="0.35">
      <c r="A23" s="353"/>
      <c r="B23" s="266" t="s">
        <v>970</v>
      </c>
      <c r="C23" s="36"/>
      <c r="D23" s="219"/>
      <c r="E23" s="219"/>
      <c r="F23" s="219"/>
      <c r="G23" s="219"/>
      <c r="H23" s="219"/>
      <c r="I23" s="219"/>
      <c r="J23" s="219"/>
      <c r="K23" s="219"/>
      <c r="L23" s="219"/>
      <c r="M23" s="219"/>
      <c r="N23" s="219"/>
      <c r="O23" s="219"/>
      <c r="P23" s="219"/>
      <c r="Q23" s="219"/>
      <c r="R23" s="219"/>
      <c r="S23" s="219"/>
      <c r="T23" s="219"/>
      <c r="U23" s="219"/>
      <c r="V23" s="219"/>
      <c r="W23" s="219"/>
      <c r="X23" s="219"/>
      <c r="Y23" s="219"/>
      <c r="Z23" s="219"/>
      <c r="AA23" s="219"/>
      <c r="AB23" s="219"/>
      <c r="AC23" s="219"/>
      <c r="AD23" s="219"/>
      <c r="AE23" s="219"/>
      <c r="AF23" s="219"/>
      <c r="AG23" s="219"/>
      <c r="AH23" s="219"/>
      <c r="AI23" s="219"/>
      <c r="AJ23" s="219"/>
      <c r="AK23" s="219"/>
      <c r="AL23" s="219"/>
      <c r="AM23" s="219"/>
      <c r="AN23" s="219"/>
      <c r="AO23" s="219"/>
      <c r="AP23" s="219"/>
      <c r="AQ23" s="219"/>
      <c r="AR23" s="219"/>
      <c r="AS23" s="219"/>
      <c r="AT23" s="219"/>
      <c r="AU23" s="219"/>
      <c r="AV23" s="219"/>
      <c r="AW23" s="219"/>
      <c r="AX23" s="219"/>
      <c r="AY23" s="219"/>
      <c r="AZ23" s="219"/>
      <c r="BA23" s="219"/>
      <c r="BB23" s="219"/>
      <c r="BC23" s="219"/>
      <c r="BD23" s="219"/>
      <c r="BE23" s="219"/>
      <c r="BF23" s="219"/>
      <c r="BG23" s="219"/>
      <c r="BH23" s="219"/>
      <c r="BI23" s="219"/>
      <c r="BJ23" s="219">
        <v>0.43640700000000004</v>
      </c>
      <c r="BK23" s="219">
        <v>0.65462600000000004</v>
      </c>
      <c r="BL23" s="219">
        <v>1.14636</v>
      </c>
      <c r="BM23" s="219">
        <v>1.4602249999999999</v>
      </c>
      <c r="BN23" s="219">
        <v>1.3529727628300001</v>
      </c>
      <c r="BO23" s="219">
        <v>-7.682071405000046E-2</v>
      </c>
      <c r="BP23" s="219">
        <v>-0.127584</v>
      </c>
      <c r="BQ23" s="219">
        <v>0</v>
      </c>
      <c r="BR23" s="219">
        <v>0</v>
      </c>
      <c r="BS23" s="219"/>
      <c r="BT23" s="219"/>
      <c r="BU23" s="219"/>
      <c r="BV23" s="219"/>
      <c r="BW23" s="219"/>
      <c r="BX23" s="196"/>
      <c r="BY23" s="196"/>
      <c r="BZ23" s="196"/>
      <c r="CA23" s="196"/>
      <c r="CB23" s="196"/>
      <c r="CC23" s="196"/>
      <c r="CD23" s="196"/>
      <c r="CE23" s="196"/>
      <c r="CF23" s="196"/>
      <c r="CG23" s="220"/>
    </row>
    <row r="24" spans="1:85" x14ac:dyDescent="0.35">
      <c r="A24" s="353"/>
      <c r="B24" s="266" t="s">
        <v>397</v>
      </c>
      <c r="C24" s="36"/>
      <c r="D24" s="219"/>
      <c r="E24" s="219"/>
      <c r="F24" s="219"/>
      <c r="G24" s="219"/>
      <c r="H24" s="219"/>
      <c r="I24" s="219"/>
      <c r="J24" s="219"/>
      <c r="K24" s="219"/>
      <c r="L24" s="219"/>
      <c r="M24" s="219"/>
      <c r="N24" s="219"/>
      <c r="O24" s="219"/>
      <c r="P24" s="219"/>
      <c r="Q24" s="219"/>
      <c r="R24" s="219"/>
      <c r="S24" s="219"/>
      <c r="T24" s="219"/>
      <c r="U24" s="219"/>
      <c r="V24" s="219"/>
      <c r="W24" s="219"/>
      <c r="X24" s="219"/>
      <c r="Y24" s="219"/>
      <c r="Z24" s="219"/>
      <c r="AA24" s="219"/>
      <c r="AB24" s="219"/>
      <c r="AC24" s="219"/>
      <c r="AD24" s="219"/>
      <c r="AE24" s="219"/>
      <c r="AF24" s="219"/>
      <c r="AG24" s="219"/>
      <c r="AH24" s="219"/>
      <c r="AI24" s="219"/>
      <c r="AJ24" s="219"/>
      <c r="AK24" s="219"/>
      <c r="AL24" s="219"/>
      <c r="AM24" s="219"/>
      <c r="AN24" s="219"/>
      <c r="AO24" s="219"/>
      <c r="AP24" s="219"/>
      <c r="AQ24" s="219"/>
      <c r="AR24" s="219"/>
      <c r="AS24" s="219"/>
      <c r="AT24" s="219"/>
      <c r="AU24" s="219"/>
      <c r="AV24" s="219"/>
      <c r="AW24" s="219"/>
      <c r="AX24" s="219"/>
      <c r="AY24" s="219"/>
      <c r="AZ24" s="219"/>
      <c r="BA24" s="219"/>
      <c r="BB24" s="219"/>
      <c r="BC24" s="219"/>
      <c r="BD24" s="219"/>
      <c r="BE24" s="219"/>
      <c r="BF24" s="219"/>
      <c r="BG24" s="219"/>
      <c r="BH24" s="219"/>
      <c r="BI24" s="219"/>
      <c r="BJ24" s="219">
        <v>22.992533999999999</v>
      </c>
      <c r="BK24" s="219">
        <v>22.396319999999999</v>
      </c>
      <c r="BL24" s="219">
        <v>23.618407999999999</v>
      </c>
      <c r="BM24" s="219">
        <v>22.115864999999999</v>
      </c>
      <c r="BN24" s="219">
        <v>20.338511999999998</v>
      </c>
      <c r="BO24" s="219">
        <v>21.323773484530555</v>
      </c>
      <c r="BP24" s="219">
        <v>18.545211999999999</v>
      </c>
      <c r="BQ24" s="219">
        <v>17.904194</v>
      </c>
      <c r="BR24" s="219">
        <v>16.738534999999999</v>
      </c>
      <c r="BS24" s="219">
        <v>14.297962929999997</v>
      </c>
      <c r="BT24" s="219">
        <v>13.080097299999998</v>
      </c>
      <c r="BU24" s="219">
        <v>11.470037099999999</v>
      </c>
      <c r="BV24" s="219">
        <v>12.475959119999999</v>
      </c>
      <c r="BW24" s="219">
        <v>9.6425249466657501</v>
      </c>
      <c r="BX24" s="196">
        <v>14.784030843881901</v>
      </c>
      <c r="BY24" s="196">
        <v>11.565908513843</v>
      </c>
      <c r="BZ24" s="196">
        <v>10.4795926551815</v>
      </c>
      <c r="CA24" s="196">
        <v>12.0035621723866</v>
      </c>
      <c r="CB24" s="196">
        <v>9.8463071871111065</v>
      </c>
      <c r="CC24" s="196">
        <v>11.598989329340727</v>
      </c>
      <c r="CD24" s="196">
        <v>11.88221817246119</v>
      </c>
      <c r="CE24" s="196">
        <v>12.20514867627724</v>
      </c>
      <c r="CF24" s="196">
        <v>12.567023775874109</v>
      </c>
      <c r="CG24" s="220">
        <v>12.949941266842668</v>
      </c>
    </row>
    <row r="25" spans="1:85" x14ac:dyDescent="0.35">
      <c r="A25" s="353"/>
      <c r="B25" s="266" t="s">
        <v>431</v>
      </c>
      <c r="C25" s="36"/>
      <c r="D25" s="219"/>
      <c r="E25" s="219"/>
      <c r="F25" s="219"/>
      <c r="G25" s="219"/>
      <c r="H25" s="219"/>
      <c r="I25" s="219"/>
      <c r="J25" s="219"/>
      <c r="K25" s="219"/>
      <c r="L25" s="219"/>
      <c r="M25" s="219"/>
      <c r="N25" s="219"/>
      <c r="O25" s="219"/>
      <c r="P25" s="219"/>
      <c r="Q25" s="219"/>
      <c r="R25" s="219"/>
      <c r="S25" s="219"/>
      <c r="T25" s="219"/>
      <c r="U25" s="219"/>
      <c r="V25" s="219"/>
      <c r="W25" s="219"/>
      <c r="X25" s="219"/>
      <c r="Y25" s="219"/>
      <c r="Z25" s="219"/>
      <c r="AA25" s="219"/>
      <c r="AB25" s="219"/>
      <c r="AC25" s="219"/>
      <c r="AD25" s="219"/>
      <c r="AE25" s="219"/>
      <c r="AF25" s="219"/>
      <c r="AG25" s="219"/>
      <c r="AH25" s="219"/>
      <c r="AI25" s="219"/>
      <c r="AJ25" s="219"/>
      <c r="AK25" s="219"/>
      <c r="AL25" s="219"/>
      <c r="AM25" s="219"/>
      <c r="AN25" s="219"/>
      <c r="AO25" s="219"/>
      <c r="AP25" s="219"/>
      <c r="AQ25" s="219"/>
      <c r="AR25" s="219"/>
      <c r="AS25" s="219"/>
      <c r="AT25" s="219"/>
      <c r="AU25" s="219"/>
      <c r="AV25" s="219"/>
      <c r="AW25" s="219"/>
      <c r="AX25" s="219"/>
      <c r="AY25" s="219"/>
      <c r="AZ25" s="219"/>
      <c r="BA25" s="219"/>
      <c r="BB25" s="219"/>
      <c r="BC25" s="219"/>
      <c r="BD25" s="219"/>
      <c r="BE25" s="219"/>
      <c r="BF25" s="219"/>
      <c r="BG25" s="219"/>
      <c r="BH25" s="219"/>
      <c r="BI25" s="219"/>
      <c r="BJ25" s="219">
        <v>0.24022200000000002</v>
      </c>
      <c r="BK25" s="219">
        <v>0</v>
      </c>
      <c r="BL25" s="219">
        <v>0</v>
      </c>
      <c r="BM25" s="219">
        <v>0</v>
      </c>
      <c r="BN25" s="219">
        <v>0</v>
      </c>
      <c r="BO25" s="219">
        <v>0</v>
      </c>
      <c r="BP25" s="219">
        <v>0</v>
      </c>
      <c r="BQ25" s="219">
        <v>0</v>
      </c>
      <c r="BR25" s="219">
        <v>0</v>
      </c>
      <c r="BS25" s="219">
        <v>4.9999999999990052E-3</v>
      </c>
      <c r="BT25" s="219">
        <v>7.5000000000002842E-3</v>
      </c>
      <c r="BU25" s="219">
        <v>3.4999999999989484E-3</v>
      </c>
      <c r="BV25" s="219">
        <v>4.0000000000013358E-3</v>
      </c>
      <c r="BW25" s="219">
        <v>4.2251202216974102E-3</v>
      </c>
      <c r="BX25" s="196">
        <v>2.2144025663095599E-3</v>
      </c>
      <c r="BY25" s="196">
        <v>2.03576787271587E-3</v>
      </c>
      <c r="BZ25" s="196">
        <v>2.23455072272044E-3</v>
      </c>
      <c r="CA25" s="196">
        <v>2.4797528019273101E-3</v>
      </c>
      <c r="CB25" s="196">
        <v>4.4321902336425236E-3</v>
      </c>
      <c r="CC25" s="196">
        <v>2.7687342800881603E-3</v>
      </c>
      <c r="CD25" s="196">
        <v>2.7587052557225605E-3</v>
      </c>
      <c r="CE25" s="196">
        <v>2.7516986770561823E-3</v>
      </c>
      <c r="CF25" s="196">
        <v>2.7502240899120161E-3</v>
      </c>
      <c r="CG25" s="220">
        <v>2.7511491414745062E-3</v>
      </c>
    </row>
    <row r="26" spans="1:85" s="366" customFormat="1" ht="26.25" customHeight="1" thickBot="1" x14ac:dyDescent="0.3">
      <c r="B26" s="601" t="s">
        <v>385</v>
      </c>
      <c r="C26" s="202"/>
      <c r="D26" s="602"/>
      <c r="E26" s="602"/>
      <c r="F26" s="602"/>
      <c r="G26" s="602"/>
      <c r="H26" s="602"/>
      <c r="I26" s="602"/>
      <c r="J26" s="602"/>
      <c r="K26" s="602"/>
      <c r="L26" s="602"/>
      <c r="M26" s="602"/>
      <c r="N26" s="602"/>
      <c r="O26" s="602"/>
      <c r="P26" s="602"/>
      <c r="Q26" s="602"/>
      <c r="R26" s="602"/>
      <c r="S26" s="602"/>
      <c r="T26" s="602"/>
      <c r="U26" s="602"/>
      <c r="V26" s="602"/>
      <c r="W26" s="602"/>
      <c r="X26" s="602"/>
      <c r="Y26" s="602"/>
      <c r="Z26" s="602"/>
      <c r="AA26" s="602"/>
      <c r="AB26" s="602"/>
      <c r="AC26" s="602"/>
      <c r="AD26" s="602"/>
      <c r="AE26" s="602"/>
      <c r="AF26" s="602"/>
      <c r="AG26" s="602"/>
      <c r="AH26" s="602"/>
      <c r="AI26" s="602"/>
      <c r="AJ26" s="602"/>
      <c r="AK26" s="602"/>
      <c r="AL26" s="602"/>
      <c r="AM26" s="602"/>
      <c r="AN26" s="602"/>
      <c r="AO26" s="602"/>
      <c r="AP26" s="602"/>
      <c r="AQ26" s="602"/>
      <c r="AR26" s="602"/>
      <c r="AS26" s="602"/>
      <c r="AT26" s="602"/>
      <c r="AU26" s="602"/>
      <c r="AV26" s="602"/>
      <c r="AW26" s="602"/>
      <c r="AX26" s="602"/>
      <c r="AY26" s="602"/>
      <c r="AZ26" s="602"/>
      <c r="BA26" s="602"/>
      <c r="BB26" s="602"/>
      <c r="BC26" s="602"/>
      <c r="BD26" s="602"/>
      <c r="BE26" s="602"/>
      <c r="BF26" s="602"/>
      <c r="BG26" s="602"/>
      <c r="BH26" s="602"/>
      <c r="BI26" s="602"/>
      <c r="BJ26" s="602">
        <v>2.3854757613040265</v>
      </c>
      <c r="BK26" s="602">
        <v>2.7799798323037712</v>
      </c>
      <c r="BL26" s="602">
        <v>145.43650100833483</v>
      </c>
      <c r="BM26" s="602">
        <v>193.92315446943357</v>
      </c>
      <c r="BN26" s="602">
        <v>266.81067065860327</v>
      </c>
      <c r="BO26" s="602">
        <v>77.89376230618096</v>
      </c>
      <c r="BP26" s="602">
        <v>83.761185046642368</v>
      </c>
      <c r="BQ26" s="602">
        <v>4.8547000187328013</v>
      </c>
      <c r="BR26" s="602">
        <v>6.144183842691306</v>
      </c>
      <c r="BS26" s="602">
        <v>1.8738021637673685</v>
      </c>
      <c r="BT26" s="602">
        <v>1.5587465546696961</v>
      </c>
      <c r="BU26" s="602">
        <v>54.094519769972067</v>
      </c>
      <c r="BV26" s="602">
        <v>20.090436254533998</v>
      </c>
      <c r="BW26" s="602">
        <v>9.7350312857142157E-2</v>
      </c>
      <c r="BX26" s="602">
        <v>34.689154872365421</v>
      </c>
      <c r="BY26" s="602">
        <v>0.15308124959298289</v>
      </c>
      <c r="BZ26" s="602">
        <v>45.364040657723173</v>
      </c>
      <c r="CA26" s="602">
        <v>9.1608095916241457</v>
      </c>
      <c r="CB26" s="602">
        <v>8.6339705119772603</v>
      </c>
      <c r="CC26" s="602">
        <v>12.831304545151687</v>
      </c>
      <c r="CD26" s="602">
        <v>12.831304545151687</v>
      </c>
      <c r="CE26" s="602">
        <v>12.831304545151687</v>
      </c>
      <c r="CF26" s="602">
        <v>12.831304545151687</v>
      </c>
      <c r="CG26" s="603">
        <v>12.831304545151689</v>
      </c>
    </row>
    <row r="27" spans="1:85" ht="26.25" customHeight="1" x14ac:dyDescent="0.35">
      <c r="A27" s="403"/>
      <c r="B27" s="604" t="s">
        <v>966</v>
      </c>
      <c r="D27" s="34" t="s">
        <v>296</v>
      </c>
      <c r="E27" s="34" t="s">
        <v>297</v>
      </c>
      <c r="F27" s="34" t="s">
        <v>298</v>
      </c>
      <c r="G27" s="34" t="s">
        <v>299</v>
      </c>
      <c r="H27" s="34" t="s">
        <v>300</v>
      </c>
      <c r="I27" s="34" t="s">
        <v>301</v>
      </c>
      <c r="J27" s="34" t="s">
        <v>302</v>
      </c>
      <c r="K27" s="34" t="s">
        <v>303</v>
      </c>
      <c r="L27" s="34" t="s">
        <v>304</v>
      </c>
      <c r="M27" s="34" t="s">
        <v>305</v>
      </c>
      <c r="N27" s="34" t="s">
        <v>306</v>
      </c>
      <c r="O27" s="34" t="s">
        <v>307</v>
      </c>
      <c r="P27" s="34" t="s">
        <v>308</v>
      </c>
      <c r="Q27" s="34" t="s">
        <v>309</v>
      </c>
      <c r="R27" s="34" t="s">
        <v>310</v>
      </c>
      <c r="S27" s="34" t="s">
        <v>311</v>
      </c>
      <c r="T27" s="34" t="s">
        <v>312</v>
      </c>
      <c r="U27" s="34" t="s">
        <v>313</v>
      </c>
      <c r="V27" s="34" t="s">
        <v>314</v>
      </c>
      <c r="W27" s="34" t="s">
        <v>315</v>
      </c>
      <c r="X27" s="34" t="s">
        <v>316</v>
      </c>
      <c r="Y27" s="34" t="s">
        <v>317</v>
      </c>
      <c r="Z27" s="34" t="s">
        <v>318</v>
      </c>
      <c r="AA27" s="34" t="s">
        <v>319</v>
      </c>
      <c r="AB27" s="34" t="s">
        <v>320</v>
      </c>
      <c r="AC27" s="34" t="s">
        <v>321</v>
      </c>
      <c r="AD27" s="34" t="s">
        <v>322</v>
      </c>
      <c r="AE27" s="34" t="s">
        <v>323</v>
      </c>
      <c r="AF27" s="34" t="s">
        <v>324</v>
      </c>
      <c r="AG27" s="34" t="s">
        <v>325</v>
      </c>
      <c r="AH27" s="34" t="s">
        <v>326</v>
      </c>
      <c r="AI27" s="34" t="s">
        <v>327</v>
      </c>
      <c r="AJ27" s="34" t="s">
        <v>328</v>
      </c>
      <c r="AK27" s="34" t="s">
        <v>329</v>
      </c>
      <c r="AL27" s="34" t="s">
        <v>330</v>
      </c>
      <c r="AM27" s="34" t="s">
        <v>331</v>
      </c>
      <c r="AN27" s="34" t="s">
        <v>332</v>
      </c>
      <c r="AO27" s="34" t="s">
        <v>333</v>
      </c>
      <c r="AP27" s="34" t="s">
        <v>334</v>
      </c>
      <c r="AQ27" s="34" t="s">
        <v>335</v>
      </c>
      <c r="AR27" s="34" t="s">
        <v>336</v>
      </c>
      <c r="AS27" s="34" t="s">
        <v>337</v>
      </c>
      <c r="AT27" s="34" t="s">
        <v>338</v>
      </c>
      <c r="AU27" s="34" t="s">
        <v>339</v>
      </c>
      <c r="AV27" s="34" t="s">
        <v>340</v>
      </c>
      <c r="AW27" s="34" t="s">
        <v>341</v>
      </c>
      <c r="AX27" s="34" t="s">
        <v>342</v>
      </c>
      <c r="AY27" s="34" t="s">
        <v>227</v>
      </c>
      <c r="AZ27" s="34" t="s">
        <v>228</v>
      </c>
      <c r="BA27" s="34" t="s">
        <v>229</v>
      </c>
      <c r="BB27" s="34" t="s">
        <v>230</v>
      </c>
      <c r="BC27" s="34" t="s">
        <v>231</v>
      </c>
      <c r="BD27" s="34" t="s">
        <v>232</v>
      </c>
      <c r="BE27" s="34" t="s">
        <v>233</v>
      </c>
      <c r="BF27" s="34" t="s">
        <v>234</v>
      </c>
      <c r="BG27" s="34" t="s">
        <v>235</v>
      </c>
      <c r="BH27" s="34" t="s">
        <v>236</v>
      </c>
      <c r="BI27" s="34" t="s">
        <v>237</v>
      </c>
      <c r="BJ27" s="34" t="s">
        <v>238</v>
      </c>
      <c r="BK27" s="34" t="s">
        <v>239</v>
      </c>
      <c r="BL27" s="34" t="s">
        <v>240</v>
      </c>
      <c r="BM27" s="34" t="s">
        <v>241</v>
      </c>
      <c r="BN27" s="34" t="s">
        <v>242</v>
      </c>
      <c r="BO27" s="34" t="s">
        <v>243</v>
      </c>
      <c r="BP27" s="34" t="s">
        <v>244</v>
      </c>
      <c r="BQ27" s="34" t="s">
        <v>245</v>
      </c>
      <c r="BR27" s="34" t="s">
        <v>246</v>
      </c>
      <c r="BS27" s="34" t="s">
        <v>247</v>
      </c>
      <c r="BT27" s="34" t="s">
        <v>248</v>
      </c>
      <c r="BU27" s="34" t="s">
        <v>249</v>
      </c>
      <c r="BV27" s="34" t="s">
        <v>250</v>
      </c>
      <c r="BW27" s="34" t="s">
        <v>251</v>
      </c>
      <c r="BX27" s="34" t="s">
        <v>252</v>
      </c>
      <c r="BY27" s="34" t="s">
        <v>253</v>
      </c>
      <c r="BZ27" s="34" t="s">
        <v>254</v>
      </c>
      <c r="CA27" s="34" t="s">
        <v>255</v>
      </c>
      <c r="CB27" s="34" t="s">
        <v>256</v>
      </c>
      <c r="CC27" s="34" t="s">
        <v>257</v>
      </c>
      <c r="CD27" s="34" t="s">
        <v>258</v>
      </c>
      <c r="CE27" s="34" t="s">
        <v>259</v>
      </c>
      <c r="CF27" s="34" t="s">
        <v>260</v>
      </c>
      <c r="CG27" s="35" t="s">
        <v>261</v>
      </c>
    </row>
    <row r="28" spans="1:85" x14ac:dyDescent="0.35">
      <c r="A28" s="403"/>
      <c r="B28" s="377" t="s">
        <v>460</v>
      </c>
      <c r="C28" s="404"/>
      <c r="D28" s="279" t="s">
        <v>263</v>
      </c>
      <c r="E28" s="279" t="s">
        <v>263</v>
      </c>
      <c r="F28" s="279" t="s">
        <v>263</v>
      </c>
      <c r="G28" s="279" t="s">
        <v>263</v>
      </c>
      <c r="H28" s="279" t="s">
        <v>263</v>
      </c>
      <c r="I28" s="279" t="s">
        <v>263</v>
      </c>
      <c r="J28" s="279" t="s">
        <v>263</v>
      </c>
      <c r="K28" s="279" t="s">
        <v>263</v>
      </c>
      <c r="L28" s="279" t="s">
        <v>263</v>
      </c>
      <c r="M28" s="279" t="s">
        <v>263</v>
      </c>
      <c r="N28" s="279" t="s">
        <v>263</v>
      </c>
      <c r="O28" s="279" t="s">
        <v>263</v>
      </c>
      <c r="P28" s="279" t="s">
        <v>263</v>
      </c>
      <c r="Q28" s="279" t="s">
        <v>263</v>
      </c>
      <c r="R28" s="279" t="s">
        <v>263</v>
      </c>
      <c r="S28" s="279" t="s">
        <v>263</v>
      </c>
      <c r="T28" s="279" t="s">
        <v>263</v>
      </c>
      <c r="U28" s="279" t="s">
        <v>263</v>
      </c>
      <c r="V28" s="279" t="s">
        <v>263</v>
      </c>
      <c r="W28" s="279" t="s">
        <v>263</v>
      </c>
      <c r="X28" s="279" t="s">
        <v>263</v>
      </c>
      <c r="Y28" s="279" t="s">
        <v>263</v>
      </c>
      <c r="Z28" s="279" t="s">
        <v>263</v>
      </c>
      <c r="AA28" s="279" t="s">
        <v>263</v>
      </c>
      <c r="AB28" s="279" t="s">
        <v>263</v>
      </c>
      <c r="AC28" s="279" t="s">
        <v>263</v>
      </c>
      <c r="AD28" s="279" t="s">
        <v>263</v>
      </c>
      <c r="AE28" s="279" t="s">
        <v>263</v>
      </c>
      <c r="AF28" s="279" t="s">
        <v>263</v>
      </c>
      <c r="AG28" s="279" t="s">
        <v>263</v>
      </c>
      <c r="AH28" s="279" t="s">
        <v>263</v>
      </c>
      <c r="AI28" s="279" t="s">
        <v>263</v>
      </c>
      <c r="AJ28" s="279" t="s">
        <v>263</v>
      </c>
      <c r="AK28" s="279" t="s">
        <v>263</v>
      </c>
      <c r="AL28" s="279" t="s">
        <v>263</v>
      </c>
      <c r="AM28" s="279" t="s">
        <v>263</v>
      </c>
      <c r="AN28" s="279" t="s">
        <v>263</v>
      </c>
      <c r="AO28" s="279" t="s">
        <v>263</v>
      </c>
      <c r="AP28" s="279" t="s">
        <v>263</v>
      </c>
      <c r="AQ28" s="279" t="s">
        <v>263</v>
      </c>
      <c r="AR28" s="279" t="s">
        <v>263</v>
      </c>
      <c r="AS28" s="279" t="s">
        <v>263</v>
      </c>
      <c r="AT28" s="279" t="s">
        <v>263</v>
      </c>
      <c r="AU28" s="279" t="s">
        <v>263</v>
      </c>
      <c r="AV28" s="279" t="s">
        <v>263</v>
      </c>
      <c r="AW28" s="279" t="s">
        <v>263</v>
      </c>
      <c r="AX28" s="279" t="s">
        <v>263</v>
      </c>
      <c r="AY28" s="279" t="s">
        <v>263</v>
      </c>
      <c r="AZ28" s="279" t="s">
        <v>263</v>
      </c>
      <c r="BA28" s="279" t="s">
        <v>263</v>
      </c>
      <c r="BB28" s="279" t="s">
        <v>263</v>
      </c>
      <c r="BC28" s="279" t="s">
        <v>263</v>
      </c>
      <c r="BD28" s="279" t="s">
        <v>263</v>
      </c>
      <c r="BE28" s="279" t="s">
        <v>263</v>
      </c>
      <c r="BF28" s="279" t="s">
        <v>263</v>
      </c>
      <c r="BG28" s="279" t="s">
        <v>263</v>
      </c>
      <c r="BH28" s="279" t="s">
        <v>263</v>
      </c>
      <c r="BI28" s="279" t="s">
        <v>263</v>
      </c>
      <c r="BJ28" s="279" t="s">
        <v>263</v>
      </c>
      <c r="BK28" s="279" t="s">
        <v>263</v>
      </c>
      <c r="BL28" s="279" t="s">
        <v>263</v>
      </c>
      <c r="BM28" s="279" t="s">
        <v>263</v>
      </c>
      <c r="BN28" s="279" t="s">
        <v>263</v>
      </c>
      <c r="BO28" s="279" t="s">
        <v>263</v>
      </c>
      <c r="BP28" s="279" t="s">
        <v>263</v>
      </c>
      <c r="BQ28" s="279" t="s">
        <v>263</v>
      </c>
      <c r="BR28" s="279" t="s">
        <v>263</v>
      </c>
      <c r="BS28" s="279" t="s">
        <v>263</v>
      </c>
      <c r="BT28" s="279" t="s">
        <v>263</v>
      </c>
      <c r="BU28" s="279" t="s">
        <v>263</v>
      </c>
      <c r="BV28" s="279" t="s">
        <v>263</v>
      </c>
      <c r="BW28" s="279" t="s">
        <v>263</v>
      </c>
      <c r="BX28" s="279" t="s">
        <v>263</v>
      </c>
      <c r="BY28" s="279" t="s">
        <v>263</v>
      </c>
      <c r="BZ28" s="279" t="s">
        <v>263</v>
      </c>
      <c r="CA28" s="279" t="s">
        <v>263</v>
      </c>
      <c r="CB28" s="279" t="s">
        <v>264</v>
      </c>
      <c r="CC28" s="279" t="s">
        <v>264</v>
      </c>
      <c r="CD28" s="279" t="s">
        <v>264</v>
      </c>
      <c r="CE28" s="279" t="s">
        <v>264</v>
      </c>
      <c r="CF28" s="279" t="s">
        <v>264</v>
      </c>
      <c r="CG28" s="280" t="s">
        <v>264</v>
      </c>
    </row>
    <row r="29" spans="1:85" s="246" customFormat="1" ht="24" customHeight="1" x14ac:dyDescent="0.35">
      <c r="A29" s="393"/>
      <c r="B29" s="101" t="s">
        <v>276</v>
      </c>
      <c r="C29" s="101"/>
      <c r="D29" s="594"/>
      <c r="E29" s="594"/>
      <c r="F29" s="594"/>
      <c r="G29" s="594"/>
      <c r="H29" s="594"/>
      <c r="I29" s="594"/>
      <c r="J29" s="594"/>
      <c r="K29" s="594"/>
      <c r="L29" s="594"/>
      <c r="M29" s="594"/>
      <c r="N29" s="594"/>
      <c r="O29" s="594"/>
      <c r="P29" s="594"/>
      <c r="Q29" s="594"/>
      <c r="R29" s="594"/>
      <c r="S29" s="594"/>
      <c r="T29" s="594"/>
      <c r="U29" s="594"/>
      <c r="V29" s="594"/>
      <c r="W29" s="594"/>
      <c r="X29" s="594"/>
      <c r="Y29" s="594"/>
      <c r="Z29" s="594"/>
      <c r="AA29" s="594"/>
      <c r="AB29" s="594"/>
      <c r="AC29" s="594"/>
      <c r="AD29" s="594"/>
      <c r="AE29" s="594"/>
      <c r="AF29" s="594"/>
      <c r="AG29" s="594"/>
      <c r="AH29" s="594"/>
      <c r="AI29" s="594"/>
      <c r="AJ29" s="594"/>
      <c r="AK29" s="594"/>
      <c r="AL29" s="594"/>
      <c r="AM29" s="594"/>
      <c r="AN29" s="594"/>
      <c r="AO29" s="594"/>
      <c r="AP29" s="594"/>
      <c r="AQ29" s="594">
        <v>85.621323073224744</v>
      </c>
      <c r="AR29" s="594">
        <f t="shared" ref="AR29:CG29" si="6">AR30+AR34</f>
        <v>420.54144481007773</v>
      </c>
      <c r="AS29" s="594">
        <f t="shared" si="6"/>
        <v>336.57146720693515</v>
      </c>
      <c r="AT29" s="594">
        <f t="shared" si="6"/>
        <v>365.96845910212039</v>
      </c>
      <c r="AU29" s="594">
        <f t="shared" si="6"/>
        <v>468.02519090923192</v>
      </c>
      <c r="AV29" s="594">
        <f t="shared" si="6"/>
        <v>458.49061917856739</v>
      </c>
      <c r="AW29" s="594">
        <f t="shared" si="6"/>
        <v>493.98265185295077</v>
      </c>
      <c r="AX29" s="594">
        <f t="shared" si="6"/>
        <v>450.56702769295259</v>
      </c>
      <c r="AY29" s="594">
        <f t="shared" si="6"/>
        <v>534.36668590437716</v>
      </c>
      <c r="AZ29" s="594">
        <f t="shared" si="6"/>
        <v>464.03448361080535</v>
      </c>
      <c r="BA29" s="594">
        <f t="shared" si="6"/>
        <v>361.2632332609287</v>
      </c>
      <c r="BB29" s="594">
        <f t="shared" si="6"/>
        <v>381.10055272810371</v>
      </c>
      <c r="BC29" s="594">
        <f t="shared" si="6"/>
        <v>350.44879550955335</v>
      </c>
      <c r="BD29" s="594">
        <f t="shared" si="6"/>
        <v>440.19015948474043</v>
      </c>
      <c r="BE29" s="594">
        <f t="shared" si="6"/>
        <v>462.16093534742151</v>
      </c>
      <c r="BF29" s="594">
        <f t="shared" si="6"/>
        <v>541.57773668018535</v>
      </c>
      <c r="BG29" s="594">
        <f t="shared" si="6"/>
        <v>577.77023829337395</v>
      </c>
      <c r="BH29" s="594">
        <f t="shared" si="6"/>
        <v>561.86042667348784</v>
      </c>
      <c r="BI29" s="594">
        <f t="shared" si="6"/>
        <v>606.59565280788456</v>
      </c>
      <c r="BJ29" s="594">
        <f t="shared" si="6"/>
        <v>717.47383428588796</v>
      </c>
      <c r="BK29" s="594">
        <f t="shared" si="6"/>
        <v>646.08390877207557</v>
      </c>
      <c r="BL29" s="594">
        <f t="shared" si="6"/>
        <v>934.62716395868404</v>
      </c>
      <c r="BM29" s="594">
        <f t="shared" si="6"/>
        <v>1137.1913998658565</v>
      </c>
      <c r="BN29" s="594">
        <f t="shared" si="6"/>
        <v>1307.6751878691869</v>
      </c>
      <c r="BO29" s="594">
        <f t="shared" si="6"/>
        <v>505.74533491542871</v>
      </c>
      <c r="BP29" s="594">
        <f t="shared" si="6"/>
        <v>458.89336153689004</v>
      </c>
      <c r="BQ29" s="594">
        <f t="shared" si="6"/>
        <v>137.78199968190771</v>
      </c>
      <c r="BR29" s="594">
        <f t="shared" si="6"/>
        <v>123.18140871515594</v>
      </c>
      <c r="BS29" s="594">
        <f t="shared" si="6"/>
        <v>101.27385947514482</v>
      </c>
      <c r="BT29" s="594">
        <f t="shared" si="6"/>
        <v>93.428787845677476</v>
      </c>
      <c r="BU29" s="594">
        <f t="shared" si="6"/>
        <v>233.86843611408307</v>
      </c>
      <c r="BV29" s="594">
        <f t="shared" si="6"/>
        <v>124.45728272587755</v>
      </c>
      <c r="BW29" s="594">
        <f t="shared" si="6"/>
        <v>76.069501937085604</v>
      </c>
      <c r="BX29" s="267">
        <f t="shared" si="6"/>
        <v>226.51936014107537</v>
      </c>
      <c r="BY29" s="267">
        <f t="shared" si="6"/>
        <v>90.078841588845719</v>
      </c>
      <c r="BZ29" s="267">
        <f t="shared" si="6"/>
        <v>237.66255870203273</v>
      </c>
      <c r="CA29" s="267">
        <f t="shared" si="6"/>
        <v>111.72699086493482</v>
      </c>
      <c r="CB29" s="267">
        <f t="shared" si="6"/>
        <v>103.0257645646475</v>
      </c>
      <c r="CC29" s="267">
        <f t="shared" si="6"/>
        <v>113.28122864608297</v>
      </c>
      <c r="CD29" s="267">
        <f t="shared" si="6"/>
        <v>112.58772320491087</v>
      </c>
      <c r="CE29" s="267">
        <f t="shared" si="6"/>
        <v>111.66698680462198</v>
      </c>
      <c r="CF29" s="267">
        <f t="shared" si="6"/>
        <v>111.04792632251167</v>
      </c>
      <c r="CG29" s="595">
        <f t="shared" si="6"/>
        <v>110.59103443294862</v>
      </c>
    </row>
    <row r="30" spans="1:85" s="246" customFormat="1" ht="24.75" customHeight="1" x14ac:dyDescent="0.35">
      <c r="A30" s="399"/>
      <c r="B30" s="600" t="s">
        <v>967</v>
      </c>
      <c r="C30" s="599"/>
      <c r="D30" s="594"/>
      <c r="E30" s="594"/>
      <c r="F30" s="594"/>
      <c r="G30" s="594"/>
      <c r="H30" s="594"/>
      <c r="I30" s="594"/>
      <c r="J30" s="594"/>
      <c r="K30" s="594"/>
      <c r="L30" s="594"/>
      <c r="M30" s="594"/>
      <c r="N30" s="594"/>
      <c r="O30" s="594"/>
      <c r="P30" s="594"/>
      <c r="Q30" s="594"/>
      <c r="R30" s="594"/>
      <c r="S30" s="594"/>
      <c r="T30" s="594"/>
      <c r="U30" s="594"/>
      <c r="V30" s="594"/>
      <c r="W30" s="594"/>
      <c r="X30" s="594"/>
      <c r="Y30" s="594"/>
      <c r="Z30" s="594"/>
      <c r="AA30" s="594"/>
      <c r="AB30" s="594"/>
      <c r="AC30" s="594"/>
      <c r="AD30" s="594"/>
      <c r="AE30" s="594"/>
      <c r="AF30" s="594"/>
      <c r="AG30" s="594"/>
      <c r="AH30" s="594"/>
      <c r="AI30" s="594"/>
      <c r="AJ30" s="594"/>
      <c r="AK30" s="594"/>
      <c r="AL30" s="594"/>
      <c r="AM30" s="594"/>
      <c r="AN30" s="594"/>
      <c r="AO30" s="594"/>
      <c r="AP30" s="594"/>
      <c r="AQ30" s="594"/>
      <c r="AR30" s="594">
        <f t="shared" ref="AR30:BF30" si="7">SUM(AR31:AR33)</f>
        <v>326.37953759150372</v>
      </c>
      <c r="AS30" s="594">
        <f t="shared" si="7"/>
        <v>238.01980109440365</v>
      </c>
      <c r="AT30" s="594">
        <f t="shared" si="7"/>
        <v>232.3309443590235</v>
      </c>
      <c r="AU30" s="594">
        <f t="shared" si="7"/>
        <v>282.0621128655942</v>
      </c>
      <c r="AV30" s="594">
        <f t="shared" si="7"/>
        <v>276.13713439339858</v>
      </c>
      <c r="AW30" s="594">
        <f t="shared" si="7"/>
        <v>294.34460372868591</v>
      </c>
      <c r="AX30" s="594">
        <f t="shared" si="7"/>
        <v>278.67965187986204</v>
      </c>
      <c r="AY30" s="594">
        <f t="shared" si="7"/>
        <v>276.40660661441018</v>
      </c>
      <c r="AZ30" s="594">
        <f t="shared" si="7"/>
        <v>261.3516607684216</v>
      </c>
      <c r="BA30" s="594">
        <f t="shared" si="7"/>
        <v>249.77720554054841</v>
      </c>
      <c r="BB30" s="594">
        <f t="shared" si="7"/>
        <v>273.20100230299988</v>
      </c>
      <c r="BC30" s="594">
        <f t="shared" si="7"/>
        <v>244.87998590163085</v>
      </c>
      <c r="BD30" s="594">
        <f t="shared" si="7"/>
        <v>236.45798504646672</v>
      </c>
      <c r="BE30" s="594">
        <f t="shared" si="7"/>
        <v>250.41389325597339</v>
      </c>
      <c r="BF30" s="594">
        <f t="shared" si="7"/>
        <v>244.07871720010712</v>
      </c>
      <c r="BG30" s="594">
        <f t="shared" ref="BG30:CG30" si="8">SUM(BG31:BG33)</f>
        <v>272.73346134320769</v>
      </c>
      <c r="BH30" s="594">
        <f t="shared" si="8"/>
        <v>274.96872745100205</v>
      </c>
      <c r="BI30" s="594">
        <f t="shared" si="8"/>
        <v>317.44209350805977</v>
      </c>
      <c r="BJ30" s="594">
        <f t="shared" si="8"/>
        <v>441.63457018097733</v>
      </c>
      <c r="BK30" s="594">
        <f t="shared" si="8"/>
        <v>371.18017449196157</v>
      </c>
      <c r="BL30" s="594">
        <f t="shared" si="8"/>
        <v>332.25455882478241</v>
      </c>
      <c r="BM30" s="594">
        <f t="shared" si="8"/>
        <v>406.87581641340751</v>
      </c>
      <c r="BN30" s="594">
        <f t="shared" si="8"/>
        <v>404.1744879825381</v>
      </c>
      <c r="BO30" s="594">
        <f t="shared" si="8"/>
        <v>184.10030261243895</v>
      </c>
      <c r="BP30" s="594">
        <f t="shared" si="8"/>
        <v>138.23734444133203</v>
      </c>
      <c r="BQ30" s="594">
        <f t="shared" si="8"/>
        <v>12.297413808164089</v>
      </c>
      <c r="BR30" s="594">
        <f t="shared" si="8"/>
        <v>0</v>
      </c>
      <c r="BS30" s="594">
        <f t="shared" si="8"/>
        <v>0</v>
      </c>
      <c r="BT30" s="594">
        <f t="shared" si="8"/>
        <v>0</v>
      </c>
      <c r="BU30" s="594">
        <f t="shared" si="8"/>
        <v>0</v>
      </c>
      <c r="BV30" s="594">
        <f t="shared" si="8"/>
        <v>0</v>
      </c>
      <c r="BW30" s="594">
        <f t="shared" si="8"/>
        <v>0</v>
      </c>
      <c r="BX30" s="267">
        <f t="shared" si="8"/>
        <v>0</v>
      </c>
      <c r="BY30" s="267">
        <f t="shared" si="8"/>
        <v>0</v>
      </c>
      <c r="BZ30" s="267">
        <f t="shared" si="8"/>
        <v>0</v>
      </c>
      <c r="CA30" s="267">
        <f t="shared" si="8"/>
        <v>0</v>
      </c>
      <c r="CB30" s="267">
        <f t="shared" si="8"/>
        <v>0</v>
      </c>
      <c r="CC30" s="267">
        <f t="shared" si="8"/>
        <v>0</v>
      </c>
      <c r="CD30" s="267">
        <f t="shared" si="8"/>
        <v>0</v>
      </c>
      <c r="CE30" s="267">
        <f t="shared" si="8"/>
        <v>0</v>
      </c>
      <c r="CF30" s="267">
        <f t="shared" si="8"/>
        <v>0</v>
      </c>
      <c r="CG30" s="595">
        <f t="shared" si="8"/>
        <v>0</v>
      </c>
    </row>
    <row r="31" spans="1:85" x14ac:dyDescent="0.35">
      <c r="B31" s="200" t="s">
        <v>968</v>
      </c>
      <c r="C31" s="36"/>
      <c r="D31" s="219"/>
      <c r="E31" s="219"/>
      <c r="F31" s="219"/>
      <c r="G31" s="219"/>
      <c r="H31" s="219"/>
      <c r="I31" s="219"/>
      <c r="J31" s="219"/>
      <c r="K31" s="219"/>
      <c r="L31" s="219"/>
      <c r="M31" s="219"/>
      <c r="N31" s="219"/>
      <c r="O31" s="219"/>
      <c r="P31" s="219"/>
      <c r="Q31" s="219"/>
      <c r="R31" s="219"/>
      <c r="S31" s="219"/>
      <c r="T31" s="219"/>
      <c r="U31" s="219"/>
      <c r="V31" s="219"/>
      <c r="W31" s="219"/>
      <c r="X31" s="219"/>
      <c r="Y31" s="219"/>
      <c r="Z31" s="219"/>
      <c r="AA31" s="219"/>
      <c r="AB31" s="219"/>
      <c r="AC31" s="219"/>
      <c r="AD31" s="219"/>
      <c r="AE31" s="219"/>
      <c r="AF31" s="219"/>
      <c r="AG31" s="219"/>
      <c r="AH31" s="219"/>
      <c r="AI31" s="219"/>
      <c r="AJ31" s="219"/>
      <c r="AK31" s="219"/>
      <c r="AL31" s="219"/>
      <c r="AM31" s="219"/>
      <c r="AN31" s="219"/>
      <c r="AO31" s="219"/>
      <c r="AP31" s="219"/>
      <c r="AQ31" s="219"/>
      <c r="AR31" s="219">
        <v>188.08312335781568</v>
      </c>
      <c r="AS31" s="219">
        <v>63.983817498495597</v>
      </c>
      <c r="AT31" s="219">
        <v>51.943910324171917</v>
      </c>
      <c r="AU31" s="219">
        <v>80.462566601551941</v>
      </c>
      <c r="AV31" s="219">
        <v>59.061725820793534</v>
      </c>
      <c r="AW31" s="219">
        <v>67.050977209234588</v>
      </c>
      <c r="AX31" s="219">
        <v>57.878201051229375</v>
      </c>
      <c r="AY31" s="219">
        <v>64.239398576170217</v>
      </c>
      <c r="AZ31" s="219">
        <v>65.968924833639505</v>
      </c>
      <c r="BA31" s="219">
        <v>55.829488354857446</v>
      </c>
      <c r="BB31" s="219">
        <v>72.249302816979977</v>
      </c>
      <c r="BC31" s="219">
        <v>42.938466958246281</v>
      </c>
      <c r="BD31" s="219">
        <v>29.218871604326864</v>
      </c>
      <c r="BE31" s="219">
        <v>27.619179403232359</v>
      </c>
      <c r="BF31" s="219">
        <v>7.0505506329800518</v>
      </c>
      <c r="BG31" s="219">
        <v>40.406000833345544</v>
      </c>
      <c r="BH31" s="219">
        <v>33.631569162958982</v>
      </c>
      <c r="BI31" s="219">
        <v>64.782674067599444</v>
      </c>
      <c r="BJ31" s="219">
        <v>172.0986753395388</v>
      </c>
      <c r="BK31" s="219">
        <v>75.573207679112414</v>
      </c>
      <c r="BL31" s="219">
        <v>-0.36958747551468518</v>
      </c>
      <c r="BM31" s="219">
        <v>25.646548986821511</v>
      </c>
      <c r="BN31" s="219">
        <v>41.471962811761912</v>
      </c>
      <c r="BO31" s="219">
        <v>0.33239153993870951</v>
      </c>
      <c r="BP31" s="219">
        <v>-6.6679374330282561</v>
      </c>
      <c r="BQ31" s="161">
        <v>0</v>
      </c>
      <c r="BR31" s="219">
        <v>0</v>
      </c>
      <c r="BS31" s="219"/>
      <c r="BT31" s="219"/>
      <c r="BU31" s="219"/>
      <c r="BV31" s="219"/>
      <c r="BW31" s="219"/>
      <c r="BX31" s="196"/>
      <c r="BY31" s="196"/>
      <c r="BZ31" s="196"/>
      <c r="CA31" s="196"/>
      <c r="CB31" s="196"/>
      <c r="CC31" s="196"/>
      <c r="CD31" s="196"/>
      <c r="CE31" s="196"/>
      <c r="CF31" s="196"/>
      <c r="CG31" s="220"/>
    </row>
    <row r="32" spans="1:85" x14ac:dyDescent="0.35">
      <c r="B32" s="200" t="s">
        <v>969</v>
      </c>
      <c r="C32" s="36"/>
      <c r="D32" s="219"/>
      <c r="E32" s="219"/>
      <c r="F32" s="219"/>
      <c r="G32" s="219"/>
      <c r="H32" s="219"/>
      <c r="I32" s="219"/>
      <c r="J32" s="219"/>
      <c r="K32" s="219"/>
      <c r="L32" s="219"/>
      <c r="M32" s="219"/>
      <c r="N32" s="219"/>
      <c r="O32" s="219"/>
      <c r="P32" s="219"/>
      <c r="Q32" s="219"/>
      <c r="R32" s="219"/>
      <c r="S32" s="219"/>
      <c r="T32" s="219"/>
      <c r="U32" s="219"/>
      <c r="V32" s="219"/>
      <c r="W32" s="219"/>
      <c r="X32" s="219"/>
      <c r="Y32" s="219"/>
      <c r="Z32" s="219"/>
      <c r="AA32" s="219"/>
      <c r="AB32" s="219"/>
      <c r="AC32" s="219"/>
      <c r="AD32" s="219"/>
      <c r="AE32" s="219"/>
      <c r="AF32" s="219"/>
      <c r="AG32" s="219"/>
      <c r="AH32" s="219"/>
      <c r="AI32" s="219"/>
      <c r="AJ32" s="219"/>
      <c r="AK32" s="219"/>
      <c r="AL32" s="219"/>
      <c r="AM32" s="219"/>
      <c r="AN32" s="219"/>
      <c r="AO32" s="219"/>
      <c r="AP32" s="219"/>
      <c r="AQ32" s="219"/>
      <c r="AR32" s="219">
        <v>113.40305967162416</v>
      </c>
      <c r="AS32" s="219">
        <v>153.56116199638944</v>
      </c>
      <c r="AT32" s="219">
        <v>159.13725253859943</v>
      </c>
      <c r="AU32" s="219">
        <v>178.16043141243614</v>
      </c>
      <c r="AV32" s="219">
        <v>196.86158437681118</v>
      </c>
      <c r="AW32" s="219">
        <v>205.69758213802046</v>
      </c>
      <c r="AX32" s="219">
        <v>194.95575102169155</v>
      </c>
      <c r="AY32" s="219">
        <v>192.49118009056008</v>
      </c>
      <c r="AZ32" s="219">
        <v>186.9226405406651</v>
      </c>
      <c r="BA32" s="219">
        <v>187.52139912131528</v>
      </c>
      <c r="BB32" s="219">
        <v>187.4115441495079</v>
      </c>
      <c r="BC32" s="219">
        <v>185.66058108187565</v>
      </c>
      <c r="BD32" s="219">
        <v>187.29527122250377</v>
      </c>
      <c r="BE32" s="219">
        <v>189.6516985688622</v>
      </c>
      <c r="BF32" s="219">
        <v>196.09175112951033</v>
      </c>
      <c r="BG32" s="219">
        <v>205.72296893954524</v>
      </c>
      <c r="BH32" s="219">
        <v>218.92922123579959</v>
      </c>
      <c r="BI32" s="219">
        <v>229.69038130950938</v>
      </c>
      <c r="BJ32" s="219">
        <v>227.92782275026033</v>
      </c>
      <c r="BK32" s="219">
        <v>221.61304722268193</v>
      </c>
      <c r="BL32" s="219">
        <v>215.90781064437019</v>
      </c>
      <c r="BM32" s="219">
        <v>211.96264688808625</v>
      </c>
      <c r="BN32" s="219">
        <v>208.78203287090744</v>
      </c>
      <c r="BO32" s="219">
        <v>206.0958135424782</v>
      </c>
      <c r="BP32" s="219">
        <v>190.41791452231004</v>
      </c>
      <c r="BQ32" s="219">
        <v>12.297413808164089</v>
      </c>
      <c r="BR32" s="219">
        <v>0</v>
      </c>
      <c r="BS32" s="219"/>
      <c r="BT32" s="219"/>
      <c r="BU32" s="219"/>
      <c r="BV32" s="219"/>
      <c r="BW32" s="219"/>
      <c r="BX32" s="196"/>
      <c r="BY32" s="196"/>
      <c r="BZ32" s="196"/>
      <c r="CA32" s="196"/>
      <c r="CB32" s="196"/>
      <c r="CC32" s="196"/>
      <c r="CD32" s="196"/>
      <c r="CE32" s="196"/>
      <c r="CF32" s="196"/>
      <c r="CG32" s="220"/>
    </row>
    <row r="33" spans="1:85" x14ac:dyDescent="0.35">
      <c r="B33" s="200" t="s">
        <v>970</v>
      </c>
      <c r="C33" s="36"/>
      <c r="D33" s="219"/>
      <c r="E33" s="219"/>
      <c r="F33" s="219"/>
      <c r="G33" s="219"/>
      <c r="H33" s="219"/>
      <c r="I33" s="219"/>
      <c r="J33" s="219"/>
      <c r="K33" s="219"/>
      <c r="L33" s="219"/>
      <c r="M33" s="219"/>
      <c r="N33" s="219"/>
      <c r="O33" s="219"/>
      <c r="P33" s="219"/>
      <c r="Q33" s="219"/>
      <c r="R33" s="219"/>
      <c r="S33" s="219"/>
      <c r="T33" s="219"/>
      <c r="U33" s="219"/>
      <c r="V33" s="219"/>
      <c r="W33" s="219"/>
      <c r="X33" s="219"/>
      <c r="Y33" s="219"/>
      <c r="Z33" s="219"/>
      <c r="AA33" s="219"/>
      <c r="AB33" s="219"/>
      <c r="AC33" s="219"/>
      <c r="AD33" s="219"/>
      <c r="AE33" s="219"/>
      <c r="AF33" s="219"/>
      <c r="AG33" s="219"/>
      <c r="AH33" s="219"/>
      <c r="AI33" s="219"/>
      <c r="AJ33" s="219"/>
      <c r="AK33" s="219"/>
      <c r="AL33" s="219"/>
      <c r="AM33" s="219"/>
      <c r="AN33" s="219"/>
      <c r="AO33" s="219"/>
      <c r="AP33" s="219"/>
      <c r="AQ33" s="219"/>
      <c r="AR33" s="219">
        <v>24.893354562063841</v>
      </c>
      <c r="AS33" s="219">
        <v>20.474821599518592</v>
      </c>
      <c r="AT33" s="219">
        <v>21.249781496252147</v>
      </c>
      <c r="AU33" s="219">
        <v>23.439114851606124</v>
      </c>
      <c r="AV33" s="219">
        <v>20.213824195793876</v>
      </c>
      <c r="AW33" s="219">
        <v>21.596044381430822</v>
      </c>
      <c r="AX33" s="219">
        <v>25.845699806941102</v>
      </c>
      <c r="AY33" s="219">
        <v>19.676027947679859</v>
      </c>
      <c r="AZ33" s="219">
        <v>8.4600953941170047</v>
      </c>
      <c r="BA33" s="219">
        <v>6.4263180643756899</v>
      </c>
      <c r="BB33" s="219">
        <v>13.540155336511996</v>
      </c>
      <c r="BC33" s="219">
        <v>16.2809378615089</v>
      </c>
      <c r="BD33" s="219">
        <v>19.943842219636075</v>
      </c>
      <c r="BE33" s="219">
        <v>33.143015283878832</v>
      </c>
      <c r="BF33" s="219">
        <v>40.936415437616752</v>
      </c>
      <c r="BG33" s="219">
        <v>26.604491570316906</v>
      </c>
      <c r="BH33" s="219">
        <v>22.407937052243501</v>
      </c>
      <c r="BI33" s="219">
        <v>22.969038130950938</v>
      </c>
      <c r="BJ33" s="219">
        <v>41.608072091178187</v>
      </c>
      <c r="BK33" s="219">
        <v>73.993919590167266</v>
      </c>
      <c r="BL33" s="219">
        <v>116.71633565592688</v>
      </c>
      <c r="BM33" s="219">
        <v>169.26662053849972</v>
      </c>
      <c r="BN33" s="219">
        <v>153.92049229986873</v>
      </c>
      <c r="BO33" s="219">
        <v>-22.327902469977939</v>
      </c>
      <c r="BP33" s="219">
        <v>-45.512632647949765</v>
      </c>
      <c r="BQ33" s="219">
        <v>0</v>
      </c>
      <c r="BR33" s="219">
        <v>0</v>
      </c>
      <c r="BS33" s="219"/>
      <c r="BT33" s="219"/>
      <c r="BU33" s="219"/>
      <c r="BV33" s="219"/>
      <c r="BW33" s="219"/>
      <c r="BX33" s="196"/>
      <c r="BY33" s="196"/>
      <c r="BZ33" s="196"/>
      <c r="CA33" s="196"/>
      <c r="CB33" s="196"/>
      <c r="CC33" s="196"/>
      <c r="CD33" s="196"/>
      <c r="CE33" s="196"/>
      <c r="CF33" s="196"/>
      <c r="CG33" s="220"/>
    </row>
    <row r="34" spans="1:85" s="246" customFormat="1" ht="24.75" customHeight="1" x14ac:dyDescent="0.35">
      <c r="A34" s="399"/>
      <c r="B34" s="600" t="s">
        <v>971</v>
      </c>
      <c r="C34" s="599"/>
      <c r="D34" s="594"/>
      <c r="E34" s="594"/>
      <c r="F34" s="594"/>
      <c r="G34" s="594"/>
      <c r="H34" s="594"/>
      <c r="I34" s="594"/>
      <c r="J34" s="594"/>
      <c r="K34" s="594"/>
      <c r="L34" s="594"/>
      <c r="M34" s="594"/>
      <c r="N34" s="594"/>
      <c r="O34" s="594"/>
      <c r="P34" s="594"/>
      <c r="Q34" s="594"/>
      <c r="R34" s="594"/>
      <c r="S34" s="594"/>
      <c r="T34" s="594"/>
      <c r="U34" s="594"/>
      <c r="V34" s="594"/>
      <c r="W34" s="594"/>
      <c r="X34" s="594"/>
      <c r="Y34" s="594"/>
      <c r="Z34" s="594"/>
      <c r="AA34" s="594"/>
      <c r="AB34" s="594"/>
      <c r="AC34" s="594"/>
      <c r="AD34" s="594"/>
      <c r="AE34" s="594"/>
      <c r="AF34" s="594"/>
      <c r="AG34" s="594"/>
      <c r="AH34" s="594"/>
      <c r="AI34" s="594"/>
      <c r="AJ34" s="594"/>
      <c r="AK34" s="594"/>
      <c r="AL34" s="594"/>
      <c r="AM34" s="594"/>
      <c r="AN34" s="594"/>
      <c r="AO34" s="594"/>
      <c r="AP34" s="594"/>
      <c r="AQ34" s="594">
        <v>85.621323073224744</v>
      </c>
      <c r="AR34" s="594">
        <f>SUM(AR35:AR37)</f>
        <v>94.161907218574001</v>
      </c>
      <c r="AS34" s="594">
        <f t="shared" ref="AS34:CG34" si="9">SUM(AS35:AS37)</f>
        <v>98.551666112531535</v>
      </c>
      <c r="AT34" s="594">
        <f t="shared" si="9"/>
        <v>133.63751474309686</v>
      </c>
      <c r="AU34" s="594">
        <f t="shared" si="9"/>
        <v>185.96307804363772</v>
      </c>
      <c r="AV34" s="594">
        <f t="shared" si="9"/>
        <v>182.3534847851688</v>
      </c>
      <c r="AW34" s="594">
        <f t="shared" si="9"/>
        <v>199.63804812426486</v>
      </c>
      <c r="AX34" s="594">
        <f t="shared" si="9"/>
        <v>171.88737581309056</v>
      </c>
      <c r="AY34" s="594">
        <f t="shared" si="9"/>
        <v>257.96007928996698</v>
      </c>
      <c r="AZ34" s="594">
        <f t="shared" si="9"/>
        <v>202.68282284238376</v>
      </c>
      <c r="BA34" s="594">
        <f t="shared" si="9"/>
        <v>111.48602772038031</v>
      </c>
      <c r="BB34" s="594">
        <f t="shared" si="9"/>
        <v>107.8995504251038</v>
      </c>
      <c r="BC34" s="594">
        <f t="shared" si="9"/>
        <v>105.5688096079225</v>
      </c>
      <c r="BD34" s="594">
        <f t="shared" si="9"/>
        <v>203.73217443827372</v>
      </c>
      <c r="BE34" s="594">
        <f t="shared" si="9"/>
        <v>211.74704209144809</v>
      </c>
      <c r="BF34" s="594">
        <f t="shared" si="9"/>
        <v>297.49901948007829</v>
      </c>
      <c r="BG34" s="594">
        <f t="shared" si="9"/>
        <v>305.03677695016626</v>
      </c>
      <c r="BH34" s="594">
        <f t="shared" si="9"/>
        <v>286.89169922248578</v>
      </c>
      <c r="BI34" s="594">
        <f t="shared" si="9"/>
        <v>289.15355929982485</v>
      </c>
      <c r="BJ34" s="594">
        <f t="shared" si="9"/>
        <v>275.83926410491063</v>
      </c>
      <c r="BK34" s="594">
        <f t="shared" si="9"/>
        <v>274.90373428011407</v>
      </c>
      <c r="BL34" s="594">
        <f t="shared" si="9"/>
        <v>602.37260513390163</v>
      </c>
      <c r="BM34" s="594">
        <f t="shared" si="9"/>
        <v>730.31558345244912</v>
      </c>
      <c r="BN34" s="594">
        <f t="shared" si="9"/>
        <v>903.5006998866487</v>
      </c>
      <c r="BO34" s="594">
        <f t="shared" si="9"/>
        <v>321.64503230298976</v>
      </c>
      <c r="BP34" s="594">
        <f t="shared" si="9"/>
        <v>320.65601709555801</v>
      </c>
      <c r="BQ34" s="594">
        <f t="shared" si="9"/>
        <v>125.48458587374361</v>
      </c>
      <c r="BR34" s="594">
        <f t="shared" si="9"/>
        <v>123.18140871515594</v>
      </c>
      <c r="BS34" s="594">
        <f t="shared" si="9"/>
        <v>101.27385947514482</v>
      </c>
      <c r="BT34" s="594">
        <f t="shared" si="9"/>
        <v>93.428787845677476</v>
      </c>
      <c r="BU34" s="594">
        <f t="shared" si="9"/>
        <v>233.86843611408307</v>
      </c>
      <c r="BV34" s="594">
        <f t="shared" si="9"/>
        <v>124.45728272587755</v>
      </c>
      <c r="BW34" s="594">
        <f t="shared" si="9"/>
        <v>76.069501937085604</v>
      </c>
      <c r="BX34" s="267">
        <f t="shared" si="9"/>
        <v>226.51936014107537</v>
      </c>
      <c r="BY34" s="267">
        <f t="shared" si="9"/>
        <v>90.078841588845719</v>
      </c>
      <c r="BZ34" s="267">
        <f t="shared" si="9"/>
        <v>237.66255870203273</v>
      </c>
      <c r="CA34" s="267">
        <f t="shared" si="9"/>
        <v>111.72699086493482</v>
      </c>
      <c r="CB34" s="267">
        <f t="shared" si="9"/>
        <v>103.0257645646475</v>
      </c>
      <c r="CC34" s="267">
        <f t="shared" si="9"/>
        <v>113.28122864608297</v>
      </c>
      <c r="CD34" s="267">
        <f t="shared" si="9"/>
        <v>112.58772320491087</v>
      </c>
      <c r="CE34" s="267">
        <f t="shared" si="9"/>
        <v>111.66698680462198</v>
      </c>
      <c r="CF34" s="267">
        <f t="shared" si="9"/>
        <v>111.04792632251167</v>
      </c>
      <c r="CG34" s="595">
        <f t="shared" si="9"/>
        <v>110.59103443294862</v>
      </c>
    </row>
    <row r="35" spans="1:85" x14ac:dyDescent="0.35">
      <c r="B35" s="200" t="s">
        <v>397</v>
      </c>
      <c r="C35" s="36"/>
      <c r="D35" s="219"/>
      <c r="E35" s="219"/>
      <c r="F35" s="219"/>
      <c r="G35" s="219"/>
      <c r="H35" s="219"/>
      <c r="I35" s="219"/>
      <c r="J35" s="219"/>
      <c r="K35" s="219"/>
      <c r="L35" s="219"/>
      <c r="M35" s="219"/>
      <c r="N35" s="219"/>
      <c r="O35" s="219"/>
      <c r="P35" s="219"/>
      <c r="Q35" s="219"/>
      <c r="R35" s="219"/>
      <c r="S35" s="219"/>
      <c r="T35" s="219"/>
      <c r="U35" s="219"/>
      <c r="V35" s="219"/>
      <c r="W35" s="219"/>
      <c r="X35" s="219"/>
      <c r="Y35" s="219"/>
      <c r="Z35" s="219"/>
      <c r="AA35" s="219"/>
      <c r="AB35" s="219"/>
      <c r="AC35" s="219"/>
      <c r="AD35" s="219"/>
      <c r="AE35" s="219"/>
      <c r="AF35" s="219"/>
      <c r="AG35" s="219"/>
      <c r="AH35" s="219"/>
      <c r="AI35" s="219"/>
      <c r="AJ35" s="219"/>
      <c r="AK35" s="219"/>
      <c r="AL35" s="219"/>
      <c r="AM35" s="219"/>
      <c r="AN35" s="219"/>
      <c r="AO35" s="219"/>
      <c r="AP35" s="219"/>
      <c r="AQ35" s="219"/>
      <c r="AR35" s="219">
        <v>52.666040468473064</v>
      </c>
      <c r="AS35" s="219">
        <v>59.121047368609936</v>
      </c>
      <c r="AT35" s="219">
        <v>68.471518154590257</v>
      </c>
      <c r="AU35" s="219">
        <v>83.640185534977931</v>
      </c>
      <c r="AV35" s="219">
        <v>100.25866104659084</v>
      </c>
      <c r="AW35" s="219">
        <v>124.57230478557047</v>
      </c>
      <c r="AX35" s="219">
        <v>125.3899877241638</v>
      </c>
      <c r="AY35" s="219">
        <v>93.504325992328319</v>
      </c>
      <c r="AZ35" s="219">
        <v>80.196030592878074</v>
      </c>
      <c r="BA35" s="219">
        <v>71.494002995599033</v>
      </c>
      <c r="BB35" s="219">
        <v>72.674828650035721</v>
      </c>
      <c r="BC35" s="219">
        <v>70.753785268467666</v>
      </c>
      <c r="BD35" s="219">
        <v>65.290511839071598</v>
      </c>
      <c r="BE35" s="219">
        <v>69.968587821521979</v>
      </c>
      <c r="BF35" s="219">
        <v>72.772848155323345</v>
      </c>
      <c r="BG35" s="219">
        <v>81.615049800408201</v>
      </c>
      <c r="BH35" s="219">
        <v>79.493887943216535</v>
      </c>
      <c r="BI35" s="219">
        <v>73.790531630259352</v>
      </c>
      <c r="BJ35" s="219">
        <v>75.591806559478329</v>
      </c>
      <c r="BK35" s="219">
        <v>73.835674290673751</v>
      </c>
      <c r="BL35" s="219">
        <v>76.420610278013768</v>
      </c>
      <c r="BM35" s="219">
        <v>71.671397635714087</v>
      </c>
      <c r="BN35" s="219">
        <v>65.96371029789718</v>
      </c>
      <c r="BO35" s="219">
        <v>67.660962841061803</v>
      </c>
      <c r="BP35" s="219">
        <v>62.706864633396044</v>
      </c>
      <c r="BQ35" s="219">
        <v>61.74469446956941</v>
      </c>
      <c r="BR35" s="219">
        <v>61.090664165214676</v>
      </c>
      <c r="BS35" s="219">
        <v>54.718093780035893</v>
      </c>
      <c r="BT35" s="219">
        <v>51.705902939244069</v>
      </c>
      <c r="BU35" s="219">
        <v>48.915060664931325</v>
      </c>
      <c r="BV35" s="219">
        <v>57.395650893855994</v>
      </c>
      <c r="BW35" s="219">
        <v>42.994707673618549</v>
      </c>
      <c r="BX35" s="196">
        <v>74.460767702178273</v>
      </c>
      <c r="BY35" s="196">
        <v>58.594817756932507</v>
      </c>
      <c r="BZ35" s="196">
        <v>51.432277087117022</v>
      </c>
      <c r="CA35" s="196">
        <v>54.586575215694332</v>
      </c>
      <c r="CB35" s="196">
        <v>51.937252455102012</v>
      </c>
      <c r="CC35" s="196">
        <v>51.744332174315353</v>
      </c>
      <c r="CD35" s="196">
        <v>52.144160481192166</v>
      </c>
      <c r="CE35" s="196">
        <v>52.492105825350059</v>
      </c>
      <c r="CF35" s="196">
        <v>53.01612141367324</v>
      </c>
      <c r="CG35" s="220">
        <v>53.622821590617548</v>
      </c>
    </row>
    <row r="36" spans="1:85" x14ac:dyDescent="0.35">
      <c r="B36" s="200" t="s">
        <v>431</v>
      </c>
      <c r="C36" s="36"/>
      <c r="D36" s="219"/>
      <c r="E36" s="219"/>
      <c r="F36" s="219"/>
      <c r="G36" s="219"/>
      <c r="H36" s="219"/>
      <c r="I36" s="219"/>
      <c r="J36" s="219"/>
      <c r="K36" s="219"/>
      <c r="L36" s="219"/>
      <c r="M36" s="219"/>
      <c r="N36" s="219"/>
      <c r="O36" s="219"/>
      <c r="P36" s="219"/>
      <c r="Q36" s="219"/>
      <c r="R36" s="219"/>
      <c r="S36" s="219"/>
      <c r="T36" s="219"/>
      <c r="U36" s="219"/>
      <c r="V36" s="219"/>
      <c r="W36" s="219"/>
      <c r="X36" s="219"/>
      <c r="Y36" s="219"/>
      <c r="Z36" s="219"/>
      <c r="AA36" s="219"/>
      <c r="AB36" s="219"/>
      <c r="AC36" s="219"/>
      <c r="AD36" s="219"/>
      <c r="AE36" s="219"/>
      <c r="AF36" s="219"/>
      <c r="AG36" s="219"/>
      <c r="AH36" s="219"/>
      <c r="AI36" s="219"/>
      <c r="AJ36" s="219"/>
      <c r="AK36" s="219"/>
      <c r="AL36" s="219"/>
      <c r="AM36" s="219"/>
      <c r="AN36" s="219"/>
      <c r="AO36" s="219"/>
      <c r="AP36" s="219"/>
      <c r="AQ36" s="219"/>
      <c r="AR36" s="219">
        <v>41.488924270106402</v>
      </c>
      <c r="AS36" s="219">
        <v>38.390290499097361</v>
      </c>
      <c r="AT36" s="219">
        <v>44.860649825421198</v>
      </c>
      <c r="AU36" s="219">
        <v>50.543514051088337</v>
      </c>
      <c r="AV36" s="219">
        <v>48.922308645394786</v>
      </c>
      <c r="AW36" s="219">
        <v>49.392787164281245</v>
      </c>
      <c r="AX36" s="219">
        <v>46.497388088926762</v>
      </c>
      <c r="AY36" s="219">
        <v>43.994827039640718</v>
      </c>
      <c r="AZ36" s="219">
        <v>42.759039789375009</v>
      </c>
      <c r="BA36" s="219">
        <v>38.853281941072737</v>
      </c>
      <c r="BB36" s="219">
        <v>35.224721775068083</v>
      </c>
      <c r="BC36" s="219">
        <v>32.976182647450806</v>
      </c>
      <c r="BD36" s="219">
        <v>83.143678883325947</v>
      </c>
      <c r="BE36" s="219">
        <v>112.31799623981159</v>
      </c>
      <c r="BF36" s="219">
        <v>199.24874097870932</v>
      </c>
      <c r="BG36" s="219">
        <v>212.29000071724511</v>
      </c>
      <c r="BH36" s="219">
        <v>204.34226122109609</v>
      </c>
      <c r="BI36" s="219">
        <v>200.6928028807103</v>
      </c>
      <c r="BJ36" s="219">
        <v>194.67831977497968</v>
      </c>
      <c r="BK36" s="219">
        <v>194.75407253964957</v>
      </c>
      <c r="BL36" s="219">
        <v>203.56481073895827</v>
      </c>
      <c r="BM36" s="219">
        <v>209.18385634036321</v>
      </c>
      <c r="BN36" s="219">
        <v>193.59140175092463</v>
      </c>
      <c r="BO36" s="219">
        <v>66.907515923940977</v>
      </c>
      <c r="BP36" s="219">
        <v>55.703604003971122</v>
      </c>
      <c r="BQ36" s="219">
        <v>51.968929559105824</v>
      </c>
      <c r="BR36" s="219">
        <v>46.825340503132502</v>
      </c>
      <c r="BS36" s="219">
        <v>41.357880530395086</v>
      </c>
      <c r="BT36" s="219">
        <v>37.454848727749777</v>
      </c>
      <c r="BU36" s="219">
        <v>33.867934364263107</v>
      </c>
      <c r="BV36" s="219">
        <v>32.155394777883174</v>
      </c>
      <c r="BW36" s="219">
        <v>32.787449340723761</v>
      </c>
      <c r="BX36" s="196">
        <v>33.502553029578024</v>
      </c>
      <c r="BY36" s="196">
        <v>30.980925616341423</v>
      </c>
      <c r="BZ36" s="196">
        <v>28.599892480957731</v>
      </c>
      <c r="CA36" s="196">
        <v>25.224120669406226</v>
      </c>
      <c r="CB36" s="196">
        <v>26.162979853789999</v>
      </c>
      <c r="CC36" s="196">
        <v>25.448707647298722</v>
      </c>
      <c r="CD36" s="196">
        <v>24.943378516570345</v>
      </c>
      <c r="CE36" s="196">
        <v>24.38336356105069</v>
      </c>
      <c r="CF36" s="196">
        <v>23.904816528211235</v>
      </c>
      <c r="CG36" s="220">
        <v>23.471336275801637</v>
      </c>
    </row>
    <row r="37" spans="1:85" x14ac:dyDescent="0.35">
      <c r="A37" s="353"/>
      <c r="B37" s="200" t="s">
        <v>385</v>
      </c>
      <c r="C37" s="36"/>
      <c r="D37" s="196"/>
      <c r="E37" s="196"/>
      <c r="F37" s="196"/>
      <c r="G37" s="196"/>
      <c r="H37" s="196"/>
      <c r="I37" s="196"/>
      <c r="J37" s="196"/>
      <c r="K37" s="196"/>
      <c r="L37" s="196"/>
      <c r="M37" s="196"/>
      <c r="N37" s="196"/>
      <c r="O37" s="196"/>
      <c r="P37" s="196"/>
      <c r="Q37" s="196"/>
      <c r="R37" s="196"/>
      <c r="S37" s="196"/>
      <c r="T37" s="196"/>
      <c r="U37" s="196"/>
      <c r="V37" s="196"/>
      <c r="W37" s="196"/>
      <c r="X37" s="196"/>
      <c r="Y37" s="196"/>
      <c r="Z37" s="196"/>
      <c r="AA37" s="196"/>
      <c r="AB37" s="196"/>
      <c r="AC37" s="196"/>
      <c r="AD37" s="196"/>
      <c r="AE37" s="196"/>
      <c r="AF37" s="196"/>
      <c r="AG37" s="196"/>
      <c r="AH37" s="196"/>
      <c r="AI37" s="196"/>
      <c r="AJ37" s="196"/>
      <c r="AK37" s="196"/>
      <c r="AL37" s="196"/>
      <c r="AM37" s="196"/>
      <c r="AN37" s="196"/>
      <c r="AO37" s="196"/>
      <c r="AP37" s="196"/>
      <c r="AQ37" s="196"/>
      <c r="AR37" s="196">
        <v>6.9424799945311377E-3</v>
      </c>
      <c r="AS37" s="196">
        <v>1.0403282448242395</v>
      </c>
      <c r="AT37" s="196">
        <v>20.305346763085385</v>
      </c>
      <c r="AU37" s="196">
        <v>51.779378457571461</v>
      </c>
      <c r="AV37" s="196">
        <v>33.172515093183172</v>
      </c>
      <c r="AW37" s="196">
        <v>25.67295617441313</v>
      </c>
      <c r="AX37" s="196">
        <v>0</v>
      </c>
      <c r="AY37" s="196">
        <v>120.46092625799795</v>
      </c>
      <c r="AZ37" s="196">
        <v>79.72775246013066</v>
      </c>
      <c r="BA37" s="196">
        <v>1.1387427837085438</v>
      </c>
      <c r="BB37" s="196">
        <v>0</v>
      </c>
      <c r="BC37" s="196">
        <v>1.8388416920040263</v>
      </c>
      <c r="BD37" s="196">
        <v>55.297983715876157</v>
      </c>
      <c r="BE37" s="196">
        <v>29.460458030114516</v>
      </c>
      <c r="BF37" s="196">
        <v>25.477430346045669</v>
      </c>
      <c r="BG37" s="196">
        <v>11.131726432512952</v>
      </c>
      <c r="BH37" s="196">
        <v>3.0555500581731505</v>
      </c>
      <c r="BI37" s="196">
        <v>14.670224788855187</v>
      </c>
      <c r="BJ37" s="196">
        <v>5.5691377704525831</v>
      </c>
      <c r="BK37" s="196">
        <v>6.313987449790786</v>
      </c>
      <c r="BL37" s="196">
        <v>322.38718411692957</v>
      </c>
      <c r="BM37" s="196">
        <v>449.46032947637184</v>
      </c>
      <c r="BN37" s="196">
        <v>643.94558783782691</v>
      </c>
      <c r="BO37" s="196">
        <v>187.076553537987</v>
      </c>
      <c r="BP37" s="196">
        <v>202.24554845819085</v>
      </c>
      <c r="BQ37" s="196">
        <v>11.770961845068365</v>
      </c>
      <c r="BR37" s="196">
        <v>15.265404046808767</v>
      </c>
      <c r="BS37" s="196">
        <v>5.1978851647138367</v>
      </c>
      <c r="BT37" s="196">
        <v>4.2680361786836301</v>
      </c>
      <c r="BU37" s="196">
        <v>151.08544108488863</v>
      </c>
      <c r="BV37" s="196">
        <v>34.906237054138387</v>
      </c>
      <c r="BW37" s="196">
        <v>0.28734492274329332</v>
      </c>
      <c r="BX37" s="196">
        <v>118.55603940931907</v>
      </c>
      <c r="BY37" s="196">
        <v>0.50309821557179668</v>
      </c>
      <c r="BZ37" s="196">
        <v>157.63038913395798</v>
      </c>
      <c r="CA37" s="196">
        <v>31.916294979834259</v>
      </c>
      <c r="CB37" s="196">
        <v>24.925532255755499</v>
      </c>
      <c r="CC37" s="196">
        <v>36.088188824468887</v>
      </c>
      <c r="CD37" s="196">
        <v>35.500184207148365</v>
      </c>
      <c r="CE37" s="196">
        <v>34.79151741822124</v>
      </c>
      <c r="CF37" s="196">
        <v>34.126988380627189</v>
      </c>
      <c r="CG37" s="220">
        <v>33.496876566529437</v>
      </c>
    </row>
    <row r="38" spans="1:85" s="246" customFormat="1" ht="26.25" customHeight="1" x14ac:dyDescent="0.35">
      <c r="A38" s="399"/>
      <c r="B38" s="557" t="s">
        <v>568</v>
      </c>
      <c r="C38" s="233"/>
      <c r="D38" s="219"/>
      <c r="E38" s="219"/>
      <c r="F38" s="219"/>
      <c r="G38" s="219"/>
      <c r="H38" s="219"/>
      <c r="I38" s="219"/>
      <c r="J38" s="219"/>
      <c r="K38" s="219"/>
      <c r="L38" s="219"/>
      <c r="M38" s="219"/>
      <c r="N38" s="219"/>
      <c r="O38" s="219"/>
      <c r="P38" s="219"/>
      <c r="Q38" s="219"/>
      <c r="R38" s="219"/>
      <c r="S38" s="219"/>
      <c r="T38" s="219"/>
      <c r="U38" s="219"/>
      <c r="V38" s="219"/>
      <c r="W38" s="219"/>
      <c r="X38" s="219"/>
      <c r="Y38" s="219"/>
      <c r="Z38" s="219"/>
      <c r="AA38" s="219"/>
      <c r="AB38" s="219"/>
      <c r="AC38" s="219"/>
      <c r="AD38" s="219"/>
      <c r="AE38" s="219"/>
      <c r="AF38" s="219"/>
      <c r="AG38" s="219"/>
      <c r="AH38" s="219"/>
      <c r="AI38" s="219"/>
      <c r="AJ38" s="219"/>
      <c r="AK38" s="219"/>
      <c r="AL38" s="219"/>
      <c r="AM38" s="219"/>
      <c r="AN38" s="219"/>
      <c r="AO38" s="219"/>
      <c r="AP38" s="219"/>
      <c r="AQ38" s="219">
        <v>70.141209471633061</v>
      </c>
      <c r="AR38" s="219">
        <v>344.50864005804158</v>
      </c>
      <c r="AS38" s="219">
        <v>275.72021706960749</v>
      </c>
      <c r="AT38" s="219">
        <v>299.8023089171333</v>
      </c>
      <c r="AU38" s="219">
        <v>383.40744776263944</v>
      </c>
      <c r="AV38" s="219">
        <v>373.54401664049703</v>
      </c>
      <c r="AW38" s="219">
        <v>409.28401925455864</v>
      </c>
      <c r="AX38" s="219">
        <v>388.18085574516374</v>
      </c>
      <c r="AY38" s="219">
        <v>430.70290786677447</v>
      </c>
      <c r="AZ38" s="219">
        <v>384.56321543915044</v>
      </c>
      <c r="BA38" s="219">
        <v>319.09477181643149</v>
      </c>
      <c r="BB38" s="219">
        <v>338.73964772570912</v>
      </c>
      <c r="BC38" s="219">
        <v>308.42479842042667</v>
      </c>
      <c r="BD38" s="219">
        <v>373.38534845888819</v>
      </c>
      <c r="BE38" s="219">
        <v>410.62347842014367</v>
      </c>
      <c r="BF38" s="219">
        <v>489.06804243443844</v>
      </c>
      <c r="BG38" s="219">
        <v>524.2560171166416</v>
      </c>
      <c r="BH38" s="219">
        <v>506.18518791160699</v>
      </c>
      <c r="BI38" s="219">
        <v>538.58283271483833</v>
      </c>
      <c r="BJ38" s="219">
        <f>SUM(BJ39:BJ44)</f>
        <v>643.61369769178862</v>
      </c>
      <c r="BK38" s="219">
        <f>SUM(BK39:BK44)</f>
        <v>578.50687906797225</v>
      </c>
      <c r="BL38" s="219">
        <f>SUM(BL39:BL44)</f>
        <v>653.774660167006</v>
      </c>
      <c r="BM38" s="219">
        <f>SUM(BM39:BM44)</f>
        <v>788.51070216412154</v>
      </c>
      <c r="BN38" s="219">
        <f t="shared" ref="BN38:CG38" si="10">SUM(BN39:BN44)</f>
        <v>860.14217852669458</v>
      </c>
      <c r="BO38" s="219">
        <f t="shared" si="10"/>
        <v>347.21570571443556</v>
      </c>
      <c r="BP38" s="219">
        <f t="shared" si="10"/>
        <v>301.43369612927603</v>
      </c>
      <c r="BQ38" s="219">
        <f t="shared" si="10"/>
        <v>105.12936829911793</v>
      </c>
      <c r="BR38" s="219">
        <f t="shared" si="10"/>
        <v>91.529184283912102</v>
      </c>
      <c r="BS38" s="219">
        <f t="shared" si="10"/>
        <v>79.057059378302952</v>
      </c>
      <c r="BT38" s="219">
        <f t="shared" si="10"/>
        <v>73.758083833512345</v>
      </c>
      <c r="BU38" s="219">
        <f t="shared" si="10"/>
        <v>147.17152635908633</v>
      </c>
      <c r="BV38" s="219">
        <f t="shared" si="10"/>
        <v>82.279604769295844</v>
      </c>
      <c r="BW38" s="219">
        <f t="shared" si="10"/>
        <v>63.743247159825621</v>
      </c>
      <c r="BX38" s="196">
        <f t="shared" si="10"/>
        <v>167.12027135480668</v>
      </c>
      <c r="BY38" s="196">
        <f t="shared" si="10"/>
        <v>75.924134553493488</v>
      </c>
      <c r="BZ38" s="196">
        <f t="shared" si="10"/>
        <v>174.66518444796077</v>
      </c>
      <c r="CA38" s="196">
        <f t="shared" si="10"/>
        <v>89.174371690834391</v>
      </c>
      <c r="CB38" s="196">
        <f t="shared" si="10"/>
        <v>84.052055142676124</v>
      </c>
      <c r="CC38" s="196">
        <f t="shared" si="10"/>
        <v>88.848166037310449</v>
      </c>
      <c r="CD38" s="196">
        <f t="shared" si="10"/>
        <v>88.274157686415563</v>
      </c>
      <c r="CE38" s="196">
        <f t="shared" si="10"/>
        <v>87.52745632406733</v>
      </c>
      <c r="CF38" s="196">
        <f t="shared" si="10"/>
        <v>87.027260819431518</v>
      </c>
      <c r="CG38" s="220">
        <f t="shared" si="10"/>
        <v>86.658457273151299</v>
      </c>
    </row>
    <row r="39" spans="1:85" x14ac:dyDescent="0.35">
      <c r="B39" s="266" t="s">
        <v>968</v>
      </c>
      <c r="C39" s="56"/>
      <c r="D39" s="219"/>
      <c r="E39" s="219"/>
      <c r="F39" s="219"/>
      <c r="G39" s="219"/>
      <c r="H39" s="219"/>
      <c r="I39" s="219"/>
      <c r="J39" s="219"/>
      <c r="K39" s="219"/>
      <c r="L39" s="219"/>
      <c r="M39" s="219"/>
      <c r="N39" s="219"/>
      <c r="O39" s="219"/>
      <c r="P39" s="219"/>
      <c r="Q39" s="219"/>
      <c r="R39" s="219"/>
      <c r="S39" s="219"/>
      <c r="T39" s="219"/>
      <c r="U39" s="219"/>
      <c r="V39" s="219"/>
      <c r="W39" s="219"/>
      <c r="X39" s="219"/>
      <c r="Y39" s="219"/>
      <c r="Z39" s="219"/>
      <c r="AA39" s="219"/>
      <c r="AB39" s="219"/>
      <c r="AC39" s="219"/>
      <c r="AD39" s="219"/>
      <c r="AE39" s="219"/>
      <c r="AF39" s="219"/>
      <c r="AG39" s="219"/>
      <c r="AH39" s="219"/>
      <c r="AI39" s="219"/>
      <c r="AJ39" s="219"/>
      <c r="AK39" s="219"/>
      <c r="AL39" s="219"/>
      <c r="AM39" s="219"/>
      <c r="AN39" s="219"/>
      <c r="AO39" s="219"/>
      <c r="AP39" s="219"/>
      <c r="AQ39" s="219"/>
      <c r="AR39" s="219"/>
      <c r="AS39" s="219"/>
      <c r="AT39" s="219"/>
      <c r="AU39" s="219"/>
      <c r="AV39" s="219"/>
      <c r="AW39" s="219"/>
      <c r="AX39" s="219"/>
      <c r="AY39" s="219"/>
      <c r="AZ39" s="219"/>
      <c r="BA39" s="219"/>
      <c r="BB39" s="219"/>
      <c r="BC39" s="219"/>
      <c r="BD39" s="219"/>
      <c r="BE39" s="219"/>
      <c r="BF39" s="219"/>
      <c r="BG39" s="219"/>
      <c r="BH39" s="219"/>
      <c r="BI39" s="219"/>
      <c r="BJ39" s="219">
        <v>162.80534687120368</v>
      </c>
      <c r="BK39" s="219">
        <v>70.812095595328344</v>
      </c>
      <c r="BL39" s="219">
        <v>-0.34408593970417195</v>
      </c>
      <c r="BM39" s="219">
        <v>23.799997459770363</v>
      </c>
      <c r="BN39" s="219">
        <v>38.15420578682096</v>
      </c>
      <c r="BO39" s="219">
        <v>0.30546782520367405</v>
      </c>
      <c r="BP39" s="219">
        <v>-6.1411703758190237</v>
      </c>
      <c r="BQ39" s="219">
        <v>0</v>
      </c>
      <c r="BR39" s="219">
        <v>0</v>
      </c>
      <c r="BS39" s="219"/>
      <c r="BT39" s="219"/>
      <c r="BU39" s="219"/>
      <c r="BV39" s="219"/>
      <c r="BW39" s="219"/>
      <c r="BX39" s="196"/>
      <c r="BY39" s="196"/>
      <c r="BZ39" s="196"/>
      <c r="CA39" s="196"/>
      <c r="CB39" s="196"/>
      <c r="CC39" s="196"/>
      <c r="CD39" s="196"/>
      <c r="CE39" s="196"/>
      <c r="CF39" s="196"/>
      <c r="CG39" s="220"/>
    </row>
    <row r="40" spans="1:85" x14ac:dyDescent="0.35">
      <c r="B40" s="266" t="s">
        <v>969</v>
      </c>
      <c r="C40" s="56"/>
      <c r="D40" s="219"/>
      <c r="E40" s="219"/>
      <c r="F40" s="219"/>
      <c r="G40" s="219"/>
      <c r="H40" s="219"/>
      <c r="I40" s="219"/>
      <c r="J40" s="219"/>
      <c r="K40" s="219"/>
      <c r="L40" s="219"/>
      <c r="M40" s="219"/>
      <c r="N40" s="219"/>
      <c r="O40" s="219"/>
      <c r="P40" s="219"/>
      <c r="Q40" s="219"/>
      <c r="R40" s="219"/>
      <c r="S40" s="219"/>
      <c r="T40" s="219"/>
      <c r="U40" s="219"/>
      <c r="V40" s="219"/>
      <c r="W40" s="219"/>
      <c r="X40" s="219"/>
      <c r="Y40" s="219"/>
      <c r="Z40" s="219"/>
      <c r="AA40" s="219"/>
      <c r="AB40" s="219"/>
      <c r="AC40" s="219"/>
      <c r="AD40" s="219"/>
      <c r="AE40" s="219"/>
      <c r="AF40" s="219"/>
      <c r="AG40" s="219"/>
      <c r="AH40" s="219"/>
      <c r="AI40" s="219"/>
      <c r="AJ40" s="219"/>
      <c r="AK40" s="219"/>
      <c r="AL40" s="219"/>
      <c r="AM40" s="219"/>
      <c r="AN40" s="219"/>
      <c r="AO40" s="219"/>
      <c r="AP40" s="219"/>
      <c r="AQ40" s="219"/>
      <c r="AR40" s="219"/>
      <c r="AS40" s="219"/>
      <c r="AT40" s="219"/>
      <c r="AU40" s="219"/>
      <c r="AV40" s="219"/>
      <c r="AW40" s="219"/>
      <c r="AX40" s="219"/>
      <c r="AY40" s="219"/>
      <c r="AZ40" s="219"/>
      <c r="BA40" s="219"/>
      <c r="BB40" s="219"/>
      <c r="BC40" s="219"/>
      <c r="BD40" s="219"/>
      <c r="BE40" s="219"/>
      <c r="BF40" s="219"/>
      <c r="BG40" s="219"/>
      <c r="BH40" s="219"/>
      <c r="BI40" s="219"/>
      <c r="BJ40" s="219">
        <v>205.59089612073481</v>
      </c>
      <c r="BK40" s="219">
        <v>199.67335554763642</v>
      </c>
      <c r="BL40" s="219">
        <v>194.96475301186629</v>
      </c>
      <c r="BM40" s="219">
        <v>192.8860086681585</v>
      </c>
      <c r="BN40" s="219">
        <v>191.24434210975122</v>
      </c>
      <c r="BO40" s="219">
        <v>191.66910659450471</v>
      </c>
      <c r="BP40" s="219">
        <v>178.23116799288218</v>
      </c>
      <c r="BQ40" s="219">
        <v>11.510379324441585</v>
      </c>
      <c r="BR40" s="219">
        <v>0</v>
      </c>
      <c r="BS40" s="219"/>
      <c r="BT40" s="219"/>
      <c r="BU40" s="219"/>
      <c r="BV40" s="219"/>
      <c r="BW40" s="219"/>
      <c r="BX40" s="196"/>
      <c r="BY40" s="196"/>
      <c r="BZ40" s="196"/>
      <c r="CA40" s="196"/>
      <c r="CB40" s="196"/>
      <c r="CC40" s="196"/>
      <c r="CD40" s="196"/>
      <c r="CE40" s="196"/>
      <c r="CF40" s="196"/>
      <c r="CG40" s="220"/>
    </row>
    <row r="41" spans="1:85" x14ac:dyDescent="0.35">
      <c r="B41" s="266" t="s">
        <v>970</v>
      </c>
      <c r="C41" s="56"/>
      <c r="D41" s="219"/>
      <c r="E41" s="219"/>
      <c r="F41" s="219"/>
      <c r="G41" s="219"/>
      <c r="H41" s="219"/>
      <c r="I41" s="219"/>
      <c r="J41" s="219"/>
      <c r="K41" s="219"/>
      <c r="L41" s="219"/>
      <c r="M41" s="219"/>
      <c r="N41" s="219"/>
      <c r="O41" s="219"/>
      <c r="P41" s="219"/>
      <c r="Q41" s="219"/>
      <c r="R41" s="219"/>
      <c r="S41" s="219"/>
      <c r="T41" s="219"/>
      <c r="U41" s="219"/>
      <c r="V41" s="219"/>
      <c r="W41" s="219"/>
      <c r="X41" s="219"/>
      <c r="Y41" s="219"/>
      <c r="Z41" s="219"/>
      <c r="AA41" s="219"/>
      <c r="AB41" s="219"/>
      <c r="AC41" s="219"/>
      <c r="AD41" s="219"/>
      <c r="AE41" s="219"/>
      <c r="AF41" s="219"/>
      <c r="AG41" s="219"/>
      <c r="AH41" s="219"/>
      <c r="AI41" s="219"/>
      <c r="AJ41" s="219"/>
      <c r="AK41" s="219"/>
      <c r="AL41" s="219"/>
      <c r="AM41" s="219"/>
      <c r="AN41" s="219"/>
      <c r="AO41" s="219"/>
      <c r="AP41" s="219"/>
      <c r="AQ41" s="219"/>
      <c r="AR41" s="219"/>
      <c r="AS41" s="219"/>
      <c r="AT41" s="219"/>
      <c r="AU41" s="219"/>
      <c r="AV41" s="219"/>
      <c r="AW41" s="219"/>
      <c r="AX41" s="219"/>
      <c r="AY41" s="219"/>
      <c r="AZ41" s="219"/>
      <c r="BA41" s="219"/>
      <c r="BB41" s="219"/>
      <c r="BC41" s="219"/>
      <c r="BD41" s="219"/>
      <c r="BE41" s="219"/>
      <c r="BF41" s="219"/>
      <c r="BG41" s="219"/>
      <c r="BH41" s="219"/>
      <c r="BI41" s="219"/>
      <c r="BJ41" s="219">
        <v>40.900734865628159</v>
      </c>
      <c r="BK41" s="219">
        <v>72.95800471590492</v>
      </c>
      <c r="BL41" s="219">
        <v>114.96559062108797</v>
      </c>
      <c r="BM41" s="219">
        <v>167.06615447149923</v>
      </c>
      <c r="BN41" s="219">
        <v>151.91952589997044</v>
      </c>
      <c r="BO41" s="219">
        <v>-22.21626295762805</v>
      </c>
      <c r="BP41" s="219">
        <v>-45.330582117357963</v>
      </c>
      <c r="BQ41" s="219">
        <v>0</v>
      </c>
      <c r="BR41" s="219">
        <v>0</v>
      </c>
      <c r="BS41" s="219"/>
      <c r="BT41" s="219"/>
      <c r="BU41" s="219"/>
      <c r="BV41" s="219"/>
      <c r="BW41" s="219"/>
      <c r="BX41" s="196"/>
      <c r="BY41" s="196"/>
      <c r="BZ41" s="196"/>
      <c r="CA41" s="196"/>
      <c r="CB41" s="196"/>
      <c r="CC41" s="196"/>
      <c r="CD41" s="196"/>
      <c r="CE41" s="196"/>
      <c r="CF41" s="196"/>
      <c r="CG41" s="220"/>
    </row>
    <row r="42" spans="1:85" x14ac:dyDescent="0.35">
      <c r="B42" s="266" t="s">
        <v>397</v>
      </c>
      <c r="C42" s="56"/>
      <c r="D42" s="219"/>
      <c r="E42" s="219"/>
      <c r="F42" s="219"/>
      <c r="G42" s="219"/>
      <c r="H42" s="219"/>
      <c r="I42" s="219"/>
      <c r="J42" s="219"/>
      <c r="K42" s="219"/>
      <c r="L42" s="219"/>
      <c r="M42" s="219"/>
      <c r="N42" s="219"/>
      <c r="O42" s="219"/>
      <c r="P42" s="219"/>
      <c r="Q42" s="219"/>
      <c r="R42" s="219"/>
      <c r="S42" s="219"/>
      <c r="T42" s="219"/>
      <c r="U42" s="219"/>
      <c r="V42" s="219"/>
      <c r="W42" s="219"/>
      <c r="X42" s="219"/>
      <c r="Y42" s="219"/>
      <c r="Z42" s="219"/>
      <c r="AA42" s="219"/>
      <c r="AB42" s="219"/>
      <c r="AC42" s="219"/>
      <c r="AD42" s="219"/>
      <c r="AE42" s="219"/>
      <c r="AF42" s="219"/>
      <c r="AG42" s="219"/>
      <c r="AH42" s="219"/>
      <c r="AI42" s="219"/>
      <c r="AJ42" s="219"/>
      <c r="AK42" s="219"/>
      <c r="AL42" s="219"/>
      <c r="AM42" s="219"/>
      <c r="AN42" s="219"/>
      <c r="AO42" s="219"/>
      <c r="AP42" s="219"/>
      <c r="AQ42" s="219"/>
      <c r="AR42" s="219"/>
      <c r="AS42" s="219"/>
      <c r="AT42" s="219"/>
      <c r="AU42" s="219"/>
      <c r="AV42" s="219"/>
      <c r="AW42" s="219"/>
      <c r="AX42" s="219"/>
      <c r="AY42" s="219"/>
      <c r="AZ42" s="219"/>
      <c r="BA42" s="219"/>
      <c r="BB42" s="219"/>
      <c r="BC42" s="219"/>
      <c r="BD42" s="219"/>
      <c r="BE42" s="219"/>
      <c r="BF42" s="219"/>
      <c r="BG42" s="219"/>
      <c r="BH42" s="219"/>
      <c r="BI42" s="219"/>
      <c r="BJ42" s="219">
        <v>38.325045925655516</v>
      </c>
      <c r="BK42" s="219">
        <v>38.394550631150352</v>
      </c>
      <c r="BL42" s="219">
        <v>40.35008222679128</v>
      </c>
      <c r="BM42" s="219">
        <v>38.344197735107038</v>
      </c>
      <c r="BN42" s="219">
        <v>35.884258402056069</v>
      </c>
      <c r="BO42" s="219">
        <v>36.672241859855497</v>
      </c>
      <c r="BP42" s="219">
        <v>36.244567758102917</v>
      </c>
      <c r="BQ42" s="219">
        <v>36.676348514924229</v>
      </c>
      <c r="BR42" s="219">
        <v>37.937302446598316</v>
      </c>
      <c r="BS42" s="219">
        <v>35.081597708874391</v>
      </c>
      <c r="BT42" s="219">
        <v>34.138739079671915</v>
      </c>
      <c r="BU42" s="219">
        <v>33.748883431447169</v>
      </c>
      <c r="BV42" s="219">
        <v>41.239660771173384</v>
      </c>
      <c r="BW42" s="219">
        <v>30.796945483508335</v>
      </c>
      <c r="BX42" s="196">
        <v>56.711381975012699</v>
      </c>
      <c r="BY42" s="196">
        <v>44.627435280558423</v>
      </c>
      <c r="BZ42" s="196">
        <v>39.610689460601257</v>
      </c>
      <c r="CA42" s="196">
        <v>41.79715463552683</v>
      </c>
      <c r="CB42" s="196">
        <v>41.830468385115893</v>
      </c>
      <c r="CC42" s="196">
        <v>40.145342844974621</v>
      </c>
      <c r="CD42" s="196">
        <v>40.45554579444206</v>
      </c>
      <c r="CE42" s="196">
        <v>40.725495845888751</v>
      </c>
      <c r="CF42" s="196">
        <v>41.132048304203934</v>
      </c>
      <c r="CG42" s="220">
        <v>41.602750805986844</v>
      </c>
    </row>
    <row r="43" spans="1:85" x14ac:dyDescent="0.35">
      <c r="B43" s="266" t="s">
        <v>431</v>
      </c>
      <c r="C43" s="56"/>
      <c r="D43" s="219"/>
      <c r="E43" s="219"/>
      <c r="F43" s="219"/>
      <c r="G43" s="219"/>
      <c r="H43" s="219"/>
      <c r="I43" s="219"/>
      <c r="J43" s="219"/>
      <c r="K43" s="219"/>
      <c r="L43" s="219"/>
      <c r="M43" s="219"/>
      <c r="N43" s="219"/>
      <c r="O43" s="219"/>
      <c r="P43" s="219"/>
      <c r="Q43" s="219"/>
      <c r="R43" s="219"/>
      <c r="S43" s="219"/>
      <c r="T43" s="219"/>
      <c r="U43" s="219"/>
      <c r="V43" s="219"/>
      <c r="W43" s="219"/>
      <c r="X43" s="219"/>
      <c r="Y43" s="219"/>
      <c r="Z43" s="219"/>
      <c r="AA43" s="219"/>
      <c r="AB43" s="219"/>
      <c r="AC43" s="219"/>
      <c r="AD43" s="219"/>
      <c r="AE43" s="219"/>
      <c r="AF43" s="219"/>
      <c r="AG43" s="219"/>
      <c r="AH43" s="219"/>
      <c r="AI43" s="219"/>
      <c r="AJ43" s="219"/>
      <c r="AK43" s="219"/>
      <c r="AL43" s="219"/>
      <c r="AM43" s="219"/>
      <c r="AN43" s="219"/>
      <c r="AO43" s="219"/>
      <c r="AP43" s="219"/>
      <c r="AQ43" s="219"/>
      <c r="AR43" s="219"/>
      <c r="AS43" s="219"/>
      <c r="AT43" s="219"/>
      <c r="AU43" s="219"/>
      <c r="AV43" s="219"/>
      <c r="AW43" s="219"/>
      <c r="AX43" s="219"/>
      <c r="AY43" s="219"/>
      <c r="AZ43" s="219"/>
      <c r="BA43" s="219"/>
      <c r="BB43" s="219"/>
      <c r="BC43" s="219"/>
      <c r="BD43" s="219"/>
      <c r="BE43" s="219"/>
      <c r="BF43" s="219"/>
      <c r="BG43" s="219"/>
      <c r="BH43" s="219"/>
      <c r="BI43" s="219"/>
      <c r="BJ43" s="219">
        <v>194.28896313542973</v>
      </c>
      <c r="BK43" s="219">
        <v>194.75407253964957</v>
      </c>
      <c r="BL43" s="219">
        <v>203.56481073895827</v>
      </c>
      <c r="BM43" s="219">
        <v>209.18385634036321</v>
      </c>
      <c r="BN43" s="219">
        <v>193.59140175092463</v>
      </c>
      <c r="BO43" s="219">
        <v>66.907515923940977</v>
      </c>
      <c r="BP43" s="219">
        <v>55.703604003971122</v>
      </c>
      <c r="BQ43" s="219">
        <v>51.968929559105824</v>
      </c>
      <c r="BR43" s="219">
        <v>46.825340503132502</v>
      </c>
      <c r="BS43" s="219">
        <v>41.351013644473191</v>
      </c>
      <c r="BT43" s="219">
        <v>37.444775887622903</v>
      </c>
      <c r="BU43" s="219">
        <v>33.863306513467691</v>
      </c>
      <c r="BV43" s="219">
        <v>32.150214898735676</v>
      </c>
      <c r="BW43" s="219">
        <v>32.782104577606837</v>
      </c>
      <c r="BX43" s="196">
        <v>33.499894466042882</v>
      </c>
      <c r="BY43" s="196">
        <v>30.978467154174197</v>
      </c>
      <c r="BZ43" s="196">
        <v>28.597371778288888</v>
      </c>
      <c r="CA43" s="196">
        <v>25.22147857024742</v>
      </c>
      <c r="CB43" s="196">
        <v>26.158430413192907</v>
      </c>
      <c r="CC43" s="196">
        <v>25.445938913018633</v>
      </c>
      <c r="CD43" s="196">
        <v>24.940664760409632</v>
      </c>
      <c r="CE43" s="196">
        <v>24.380710732644197</v>
      </c>
      <c r="CF43" s="196">
        <v>23.902215764121436</v>
      </c>
      <c r="CG43" s="220">
        <v>23.468782672913548</v>
      </c>
    </row>
    <row r="44" spans="1:85" x14ac:dyDescent="0.35">
      <c r="A44" s="353"/>
      <c r="B44" s="266" t="s">
        <v>385</v>
      </c>
      <c r="C44" s="56"/>
      <c r="D44" s="219"/>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v>1.7027107731366971</v>
      </c>
      <c r="BK44" s="219">
        <v>1.9148000383026897</v>
      </c>
      <c r="BL44" s="219">
        <v>100.27350950800627</v>
      </c>
      <c r="BM44" s="219">
        <v>157.23048748922315</v>
      </c>
      <c r="BN44" s="219">
        <v>249.34844457717128</v>
      </c>
      <c r="BO44" s="219">
        <v>73.877636468558748</v>
      </c>
      <c r="BP44" s="219">
        <v>82.726108867496819</v>
      </c>
      <c r="BQ44" s="219">
        <v>4.9737109006462763</v>
      </c>
      <c r="BR44" s="219">
        <v>6.7665413341812854</v>
      </c>
      <c r="BS44" s="219">
        <v>2.6244480249553646</v>
      </c>
      <c r="BT44" s="219">
        <v>2.17456886621753</v>
      </c>
      <c r="BU44" s="219">
        <v>79.559336414171455</v>
      </c>
      <c r="BV44" s="219">
        <v>8.8897290993867788</v>
      </c>
      <c r="BW44" s="219">
        <v>0.16419709871045421</v>
      </c>
      <c r="BX44" s="196">
        <v>76.908994913751087</v>
      </c>
      <c r="BY44" s="196">
        <v>0.31823211876086505</v>
      </c>
      <c r="BZ44" s="196">
        <v>106.45712320907064</v>
      </c>
      <c r="CA44" s="196">
        <v>22.155738485060141</v>
      </c>
      <c r="CB44" s="196">
        <v>16.063156344367336</v>
      </c>
      <c r="CC44" s="196">
        <v>23.256884279317198</v>
      </c>
      <c r="CD44" s="196">
        <v>22.877947131563875</v>
      </c>
      <c r="CE44" s="196">
        <v>22.421249745534386</v>
      </c>
      <c r="CF44" s="196">
        <v>21.992996751106141</v>
      </c>
      <c r="CG44" s="220">
        <v>21.586923794250911</v>
      </c>
    </row>
    <row r="45" spans="1:85" s="246" customFormat="1" ht="26.25" customHeight="1" x14ac:dyDescent="0.35">
      <c r="B45" s="557" t="s">
        <v>974</v>
      </c>
      <c r="C45" s="233"/>
      <c r="D45" s="196"/>
      <c r="E45" s="196"/>
      <c r="F45" s="196"/>
      <c r="G45" s="196"/>
      <c r="H45" s="196"/>
      <c r="I45" s="196"/>
      <c r="J45" s="196"/>
      <c r="K45" s="196"/>
      <c r="L45" s="196"/>
      <c r="M45" s="196"/>
      <c r="N45" s="196"/>
      <c r="O45" s="196"/>
      <c r="P45" s="196"/>
      <c r="Q45" s="196"/>
      <c r="R45" s="196"/>
      <c r="S45" s="196"/>
      <c r="T45" s="196"/>
      <c r="U45" s="196"/>
      <c r="V45" s="196"/>
      <c r="W45" s="196"/>
      <c r="X45" s="196"/>
      <c r="Y45" s="196"/>
      <c r="Z45" s="196"/>
      <c r="AA45" s="196"/>
      <c r="AB45" s="196"/>
      <c r="AC45" s="196"/>
      <c r="AD45" s="196"/>
      <c r="AE45" s="196"/>
      <c r="AF45" s="196"/>
      <c r="AG45" s="196"/>
      <c r="AH45" s="196"/>
      <c r="AI45" s="196"/>
      <c r="AJ45" s="196"/>
      <c r="AK45" s="196"/>
      <c r="AL45" s="196"/>
      <c r="AM45" s="196"/>
      <c r="AN45" s="196"/>
      <c r="AO45" s="196"/>
      <c r="AP45" s="196"/>
      <c r="AQ45" s="196">
        <v>15.480113601591688</v>
      </c>
      <c r="AR45" s="196">
        <v>76.032804752036114</v>
      </c>
      <c r="AS45" s="196">
        <v>60.851250137327696</v>
      </c>
      <c r="AT45" s="196">
        <v>66.166150184987018</v>
      </c>
      <c r="AU45" s="196">
        <v>84.617743146592517</v>
      </c>
      <c r="AV45" s="196">
        <v>84.946602538070323</v>
      </c>
      <c r="AW45" s="196">
        <v>84.698632598392109</v>
      </c>
      <c r="AX45" s="196">
        <v>62.386171947788867</v>
      </c>
      <c r="AY45" s="196">
        <v>103.66377803760268</v>
      </c>
      <c r="AZ45" s="196">
        <v>79.471268171654899</v>
      </c>
      <c r="BA45" s="196">
        <v>42.168461444497268</v>
      </c>
      <c r="BB45" s="196">
        <v>42.360905002394553</v>
      </c>
      <c r="BC45" s="196">
        <v>42.023997089126702</v>
      </c>
      <c r="BD45" s="196">
        <v>66.80481102585226</v>
      </c>
      <c r="BE45" s="196">
        <v>51.537456927277816</v>
      </c>
      <c r="BF45" s="196">
        <v>52.509694245747781</v>
      </c>
      <c r="BG45" s="196">
        <v>53.514221176732406</v>
      </c>
      <c r="BH45" s="196">
        <v>55.675238761880713</v>
      </c>
      <c r="BI45" s="196">
        <v>68.012820093046258</v>
      </c>
      <c r="BJ45" s="196">
        <f>SUM(BJ46:BJ51)</f>
        <v>73.860136594099302</v>
      </c>
      <c r="BK45" s="196">
        <f t="shared" ref="BK45:CG45" si="11">SUM(BK46:BK51)</f>
        <v>67.577029704103438</v>
      </c>
      <c r="BL45" s="196">
        <f t="shared" si="11"/>
        <v>280.85250379167809</v>
      </c>
      <c r="BM45" s="196">
        <f t="shared" si="11"/>
        <v>348.68069770173514</v>
      </c>
      <c r="BN45" s="196">
        <f t="shared" si="11"/>
        <v>447.53300934249222</v>
      </c>
      <c r="BO45" s="196">
        <f t="shared" si="11"/>
        <v>158.52962920099316</v>
      </c>
      <c r="BP45" s="196">
        <f t="shared" si="11"/>
        <v>157.45966540761398</v>
      </c>
      <c r="BQ45" s="196">
        <f t="shared" si="11"/>
        <v>32.652631382789771</v>
      </c>
      <c r="BR45" s="196">
        <f t="shared" si="11"/>
        <v>31.652224431243845</v>
      </c>
      <c r="BS45" s="196">
        <f t="shared" si="11"/>
        <v>22.216800096841869</v>
      </c>
      <c r="BT45" s="196">
        <f t="shared" si="11"/>
        <v>19.670704012165121</v>
      </c>
      <c r="BU45" s="196">
        <f t="shared" si="11"/>
        <v>86.696909754996781</v>
      </c>
      <c r="BV45" s="196">
        <f t="shared" si="11"/>
        <v>42.177677956581732</v>
      </c>
      <c r="BW45" s="196">
        <f t="shared" si="11"/>
        <v>12.326254777260036</v>
      </c>
      <c r="BX45" s="196">
        <f t="shared" si="11"/>
        <v>59.399088786268749</v>
      </c>
      <c r="BY45" s="196">
        <f t="shared" si="11"/>
        <v>14.154707035352295</v>
      </c>
      <c r="BZ45" s="196">
        <f t="shared" si="11"/>
        <v>62.997374254071985</v>
      </c>
      <c r="CA45" s="196">
        <f t="shared" si="11"/>
        <v>22.552619174100375</v>
      </c>
      <c r="CB45" s="196">
        <f t="shared" si="11"/>
        <v>18.973709421971371</v>
      </c>
      <c r="CC45" s="196">
        <f t="shared" si="11"/>
        <v>24.433062608772502</v>
      </c>
      <c r="CD45" s="196">
        <f t="shared" si="11"/>
        <v>24.313565518495302</v>
      </c>
      <c r="CE45" s="196">
        <f t="shared" si="11"/>
        <v>24.139530480554644</v>
      </c>
      <c r="CF45" s="196">
        <f t="shared" si="11"/>
        <v>24.020665503080149</v>
      </c>
      <c r="CG45" s="220">
        <f t="shared" si="11"/>
        <v>23.932577159797322</v>
      </c>
    </row>
    <row r="46" spans="1:85" x14ac:dyDescent="0.35">
      <c r="A46" s="353"/>
      <c r="B46" s="266" t="s">
        <v>968</v>
      </c>
      <c r="C46" s="36"/>
      <c r="D46" s="219"/>
      <c r="E46" s="219"/>
      <c r="F46" s="219"/>
      <c r="G46" s="219"/>
      <c r="H46" s="219"/>
      <c r="I46" s="219"/>
      <c r="J46" s="219"/>
      <c r="K46" s="219"/>
      <c r="L46" s="219"/>
      <c r="M46" s="219"/>
      <c r="N46" s="219"/>
      <c r="O46" s="219"/>
      <c r="P46" s="219"/>
      <c r="Q46" s="219"/>
      <c r="R46" s="219"/>
      <c r="S46" s="219"/>
      <c r="T46" s="219"/>
      <c r="U46" s="219"/>
      <c r="V46" s="219"/>
      <c r="W46" s="219"/>
      <c r="X46" s="219"/>
      <c r="Y46" s="219"/>
      <c r="Z46" s="219"/>
      <c r="AA46" s="219"/>
      <c r="AB46" s="219"/>
      <c r="AC46" s="219"/>
      <c r="AD46" s="219"/>
      <c r="AE46" s="219"/>
      <c r="AF46" s="219"/>
      <c r="AG46" s="219"/>
      <c r="AH46" s="219"/>
      <c r="AI46" s="219"/>
      <c r="AJ46" s="219"/>
      <c r="AK46" s="219"/>
      <c r="AL46" s="219"/>
      <c r="AM46" s="219"/>
      <c r="AN46" s="219"/>
      <c r="AO46" s="219"/>
      <c r="AP46" s="219"/>
      <c r="AQ46" s="219"/>
      <c r="AR46" s="219"/>
      <c r="AS46" s="219"/>
      <c r="AT46" s="219"/>
      <c r="AU46" s="219"/>
      <c r="AV46" s="219"/>
      <c r="AW46" s="219"/>
      <c r="AX46" s="219"/>
      <c r="AY46" s="219"/>
      <c r="AZ46" s="219"/>
      <c r="BA46" s="219"/>
      <c r="BB46" s="219"/>
      <c r="BC46" s="219"/>
      <c r="BD46" s="219"/>
      <c r="BE46" s="219"/>
      <c r="BF46" s="219"/>
      <c r="BG46" s="219"/>
      <c r="BH46" s="219"/>
      <c r="BI46" s="219"/>
      <c r="BJ46" s="219">
        <v>9.2933284683350941</v>
      </c>
      <c r="BK46" s="219">
        <v>4.7611120837840826</v>
      </c>
      <c r="BL46" s="219">
        <v>-2.550153581051328E-2</v>
      </c>
      <c r="BM46" s="219">
        <v>1.8465515270511486</v>
      </c>
      <c r="BN46" s="219">
        <v>3.3177570249409527</v>
      </c>
      <c r="BO46" s="219">
        <v>2.6923714735035468E-2</v>
      </c>
      <c r="BP46" s="219">
        <v>-0.52676705720923223</v>
      </c>
      <c r="BQ46" s="219">
        <v>0</v>
      </c>
      <c r="BR46" s="219">
        <v>0</v>
      </c>
      <c r="BS46" s="219"/>
      <c r="BT46" s="219"/>
      <c r="BU46" s="219"/>
      <c r="BV46" s="219"/>
      <c r="BW46" s="219"/>
      <c r="BX46" s="196"/>
      <c r="BY46" s="196"/>
      <c r="BZ46" s="196"/>
      <c r="CA46" s="196"/>
      <c r="CB46" s="196"/>
      <c r="CC46" s="196"/>
      <c r="CD46" s="196"/>
      <c r="CE46" s="196"/>
      <c r="CF46" s="196"/>
      <c r="CG46" s="220"/>
    </row>
    <row r="47" spans="1:85" x14ac:dyDescent="0.35">
      <c r="A47" s="353"/>
      <c r="B47" s="266" t="s">
        <v>969</v>
      </c>
      <c r="C47" s="36"/>
      <c r="D47" s="219"/>
      <c r="E47" s="219"/>
      <c r="F47" s="219"/>
      <c r="G47" s="219"/>
      <c r="H47" s="219"/>
      <c r="I47" s="219"/>
      <c r="J47" s="219"/>
      <c r="K47" s="219"/>
      <c r="L47" s="219"/>
      <c r="M47" s="219"/>
      <c r="N47" s="219"/>
      <c r="O47" s="219"/>
      <c r="P47" s="219"/>
      <c r="Q47" s="219"/>
      <c r="R47" s="219"/>
      <c r="S47" s="219"/>
      <c r="T47" s="219"/>
      <c r="U47" s="219"/>
      <c r="V47" s="219"/>
      <c r="W47" s="219"/>
      <c r="X47" s="219"/>
      <c r="Y47" s="219"/>
      <c r="Z47" s="219"/>
      <c r="AA47" s="219"/>
      <c r="AB47" s="219"/>
      <c r="AC47" s="219"/>
      <c r="AD47" s="219"/>
      <c r="AE47" s="219"/>
      <c r="AF47" s="219"/>
      <c r="AG47" s="219"/>
      <c r="AH47" s="219"/>
      <c r="AI47" s="219"/>
      <c r="AJ47" s="219"/>
      <c r="AK47" s="219"/>
      <c r="AL47" s="219"/>
      <c r="AM47" s="219"/>
      <c r="AN47" s="219"/>
      <c r="AO47" s="219"/>
      <c r="AP47" s="219"/>
      <c r="AQ47" s="219"/>
      <c r="AR47" s="219"/>
      <c r="AS47" s="219"/>
      <c r="AT47" s="219"/>
      <c r="AU47" s="219"/>
      <c r="AV47" s="219"/>
      <c r="AW47" s="219"/>
      <c r="AX47" s="219"/>
      <c r="AY47" s="219"/>
      <c r="AZ47" s="219"/>
      <c r="BA47" s="219"/>
      <c r="BB47" s="219"/>
      <c r="BC47" s="219"/>
      <c r="BD47" s="219"/>
      <c r="BE47" s="219"/>
      <c r="BF47" s="219"/>
      <c r="BG47" s="219"/>
      <c r="BH47" s="219"/>
      <c r="BI47" s="219"/>
      <c r="BJ47" s="219">
        <v>22.336926629525511</v>
      </c>
      <c r="BK47" s="219">
        <v>21.939691675045513</v>
      </c>
      <c r="BL47" s="219">
        <v>20.943057632503908</v>
      </c>
      <c r="BM47" s="219">
        <v>19.076638219927762</v>
      </c>
      <c r="BN47" s="219">
        <v>17.537690761156224</v>
      </c>
      <c r="BO47" s="219">
        <v>14.426706947973475</v>
      </c>
      <c r="BP47" s="219">
        <v>12.186746529427841</v>
      </c>
      <c r="BQ47" s="219">
        <v>0.78703448372250162</v>
      </c>
      <c r="BR47" s="219">
        <v>0</v>
      </c>
      <c r="BS47" s="219"/>
      <c r="BT47" s="219"/>
      <c r="BU47" s="219"/>
      <c r="BV47" s="219"/>
      <c r="BW47" s="219"/>
      <c r="BX47" s="196"/>
      <c r="BY47" s="196"/>
      <c r="BZ47" s="196"/>
      <c r="CA47" s="196"/>
      <c r="CB47" s="196"/>
      <c r="CC47" s="196"/>
      <c r="CD47" s="196"/>
      <c r="CE47" s="196"/>
      <c r="CF47" s="196"/>
      <c r="CG47" s="220"/>
    </row>
    <row r="48" spans="1:85" x14ac:dyDescent="0.35">
      <c r="A48" s="353"/>
      <c r="B48" s="266" t="s">
        <v>970</v>
      </c>
      <c r="C48" s="36"/>
      <c r="D48" s="219"/>
      <c r="E48" s="219"/>
      <c r="F48" s="219"/>
      <c r="G48" s="219"/>
      <c r="H48" s="219"/>
      <c r="I48" s="219"/>
      <c r="J48" s="219"/>
      <c r="K48" s="219"/>
      <c r="L48" s="219"/>
      <c r="M48" s="219"/>
      <c r="N48" s="219"/>
      <c r="O48" s="219"/>
      <c r="P48" s="219"/>
      <c r="Q48" s="219"/>
      <c r="R48" s="219"/>
      <c r="S48" s="219"/>
      <c r="T48" s="219"/>
      <c r="U48" s="219"/>
      <c r="V48" s="219"/>
      <c r="W48" s="219"/>
      <c r="X48" s="219"/>
      <c r="Y48" s="219"/>
      <c r="Z48" s="219"/>
      <c r="AA48" s="219"/>
      <c r="AB48" s="219"/>
      <c r="AC48" s="219"/>
      <c r="AD48" s="219"/>
      <c r="AE48" s="219"/>
      <c r="AF48" s="219"/>
      <c r="AG48" s="219"/>
      <c r="AH48" s="219"/>
      <c r="AI48" s="219"/>
      <c r="AJ48" s="219"/>
      <c r="AK48" s="219"/>
      <c r="AL48" s="219"/>
      <c r="AM48" s="219"/>
      <c r="AN48" s="219"/>
      <c r="AO48" s="219"/>
      <c r="AP48" s="219"/>
      <c r="AQ48" s="219"/>
      <c r="AR48" s="219"/>
      <c r="AS48" s="219"/>
      <c r="AT48" s="219"/>
      <c r="AU48" s="219"/>
      <c r="AV48" s="219"/>
      <c r="AW48" s="219"/>
      <c r="AX48" s="219"/>
      <c r="AY48" s="219"/>
      <c r="AZ48" s="219"/>
      <c r="BA48" s="219"/>
      <c r="BB48" s="219"/>
      <c r="BC48" s="219"/>
      <c r="BD48" s="219"/>
      <c r="BE48" s="219"/>
      <c r="BF48" s="219"/>
      <c r="BG48" s="219"/>
      <c r="BH48" s="219"/>
      <c r="BI48" s="219"/>
      <c r="BJ48" s="219">
        <v>0.70733722555002931</v>
      </c>
      <c r="BK48" s="219">
        <v>1.0359148742623416</v>
      </c>
      <c r="BL48" s="219">
        <v>1.7507450348389031</v>
      </c>
      <c r="BM48" s="219">
        <v>2.2004660670004959</v>
      </c>
      <c r="BN48" s="219">
        <v>2.0009663998982936</v>
      </c>
      <c r="BO48" s="219">
        <v>-0.1116395123498897</v>
      </c>
      <c r="BP48" s="219">
        <v>-0.18205053059179907</v>
      </c>
      <c r="BQ48" s="219">
        <v>0</v>
      </c>
      <c r="BR48" s="219">
        <v>0</v>
      </c>
      <c r="BS48" s="219"/>
      <c r="BT48" s="219"/>
      <c r="BU48" s="219"/>
      <c r="BV48" s="219"/>
      <c r="BW48" s="219"/>
      <c r="BX48" s="196"/>
      <c r="BY48" s="196"/>
      <c r="BZ48" s="196"/>
      <c r="CA48" s="196"/>
      <c r="CB48" s="196"/>
      <c r="CC48" s="196"/>
      <c r="CD48" s="196"/>
      <c r="CE48" s="196"/>
      <c r="CF48" s="196"/>
      <c r="CG48" s="220"/>
    </row>
    <row r="49" spans="1:85" x14ac:dyDescent="0.35">
      <c r="A49" s="353"/>
      <c r="B49" s="266" t="s">
        <v>397</v>
      </c>
      <c r="C49" s="36"/>
      <c r="D49" s="219"/>
      <c r="E49" s="219"/>
      <c r="F49" s="219"/>
      <c r="G49" s="219"/>
      <c r="H49" s="219"/>
      <c r="I49" s="219"/>
      <c r="J49" s="219"/>
      <c r="K49" s="219"/>
      <c r="L49" s="219"/>
      <c r="M49" s="219"/>
      <c r="N49" s="219"/>
      <c r="O49" s="219"/>
      <c r="P49" s="219"/>
      <c r="Q49" s="219"/>
      <c r="R49" s="219"/>
      <c r="S49" s="219"/>
      <c r="T49" s="219"/>
      <c r="U49" s="219"/>
      <c r="V49" s="219"/>
      <c r="W49" s="219"/>
      <c r="X49" s="219"/>
      <c r="Y49" s="219"/>
      <c r="Z49" s="219"/>
      <c r="AA49" s="219"/>
      <c r="AB49" s="219"/>
      <c r="AC49" s="219"/>
      <c r="AD49" s="219"/>
      <c r="AE49" s="219"/>
      <c r="AF49" s="219"/>
      <c r="AG49" s="219"/>
      <c r="AH49" s="219"/>
      <c r="AI49" s="219"/>
      <c r="AJ49" s="219"/>
      <c r="AK49" s="219"/>
      <c r="AL49" s="219"/>
      <c r="AM49" s="219"/>
      <c r="AN49" s="219"/>
      <c r="AO49" s="219"/>
      <c r="AP49" s="219"/>
      <c r="AQ49" s="219"/>
      <c r="AR49" s="219"/>
      <c r="AS49" s="219"/>
      <c r="AT49" s="219"/>
      <c r="AU49" s="219"/>
      <c r="AV49" s="219"/>
      <c r="AW49" s="219"/>
      <c r="AX49" s="219"/>
      <c r="AY49" s="219"/>
      <c r="AZ49" s="219"/>
      <c r="BA49" s="219"/>
      <c r="BB49" s="219"/>
      <c r="BC49" s="219"/>
      <c r="BD49" s="219"/>
      <c r="BE49" s="219"/>
      <c r="BF49" s="219"/>
      <c r="BG49" s="219"/>
      <c r="BH49" s="219"/>
      <c r="BI49" s="219"/>
      <c r="BJ49" s="219">
        <v>37.26676063382282</v>
      </c>
      <c r="BK49" s="219">
        <v>35.441123659523399</v>
      </c>
      <c r="BL49" s="219">
        <v>36.070528051222496</v>
      </c>
      <c r="BM49" s="219">
        <v>33.327199900607049</v>
      </c>
      <c r="BN49" s="219">
        <v>30.079451895841114</v>
      </c>
      <c r="BO49" s="219">
        <v>30.98872098120631</v>
      </c>
      <c r="BP49" s="219">
        <v>26.462296875293131</v>
      </c>
      <c r="BQ49" s="219">
        <v>25.068345954645181</v>
      </c>
      <c r="BR49" s="219">
        <v>23.15336171861636</v>
      </c>
      <c r="BS49" s="219">
        <v>19.636496071161503</v>
      </c>
      <c r="BT49" s="219">
        <v>17.567163859572151</v>
      </c>
      <c r="BU49" s="219">
        <v>15.166177233484158</v>
      </c>
      <c r="BV49" s="219">
        <v>16.155990122682613</v>
      </c>
      <c r="BW49" s="219">
        <v>12.19776219011028</v>
      </c>
      <c r="BX49" s="196">
        <v>17.749385727165578</v>
      </c>
      <c r="BY49" s="196">
        <v>13.967382476374098</v>
      </c>
      <c r="BZ49" s="196">
        <v>11.821587626515781</v>
      </c>
      <c r="CA49" s="196">
        <v>12.789420580167421</v>
      </c>
      <c r="CB49" s="196">
        <v>10.106784069986112</v>
      </c>
      <c r="CC49" s="196">
        <v>11.598989329340727</v>
      </c>
      <c r="CD49" s="196">
        <v>11.688614686750105</v>
      </c>
      <c r="CE49" s="196">
        <v>11.766609979461302</v>
      </c>
      <c r="CF49" s="196">
        <v>11.884073109469304</v>
      </c>
      <c r="CG49" s="220">
        <v>12.020070784630702</v>
      </c>
    </row>
    <row r="50" spans="1:85" x14ac:dyDescent="0.35">
      <c r="A50" s="353"/>
      <c r="B50" s="266" t="s">
        <v>431</v>
      </c>
      <c r="C50" s="36"/>
      <c r="D50" s="219"/>
      <c r="E50" s="219"/>
      <c r="F50" s="219"/>
      <c r="G50" s="219"/>
      <c r="H50" s="219"/>
      <c r="I50" s="219"/>
      <c r="J50" s="219"/>
      <c r="K50" s="219"/>
      <c r="L50" s="219"/>
      <c r="M50" s="219"/>
      <c r="N50" s="219"/>
      <c r="O50" s="219"/>
      <c r="P50" s="219"/>
      <c r="Q50" s="219"/>
      <c r="R50" s="219"/>
      <c r="S50" s="219"/>
      <c r="T50" s="219"/>
      <c r="U50" s="219"/>
      <c r="V50" s="219"/>
      <c r="W50" s="219"/>
      <c r="X50" s="219"/>
      <c r="Y50" s="219"/>
      <c r="Z50" s="219"/>
      <c r="AA50" s="219"/>
      <c r="AB50" s="219"/>
      <c r="AC50" s="219"/>
      <c r="AD50" s="219"/>
      <c r="AE50" s="219"/>
      <c r="AF50" s="219"/>
      <c r="AG50" s="219"/>
      <c r="AH50" s="219"/>
      <c r="AI50" s="219"/>
      <c r="AJ50" s="219"/>
      <c r="AK50" s="219"/>
      <c r="AL50" s="219"/>
      <c r="AM50" s="219"/>
      <c r="AN50" s="219"/>
      <c r="AO50" s="219"/>
      <c r="AP50" s="219"/>
      <c r="AQ50" s="219"/>
      <c r="AR50" s="219"/>
      <c r="AS50" s="219"/>
      <c r="AT50" s="219"/>
      <c r="AU50" s="219"/>
      <c r="AV50" s="219"/>
      <c r="AW50" s="219"/>
      <c r="AX50" s="219"/>
      <c r="AY50" s="219"/>
      <c r="AZ50" s="219"/>
      <c r="BA50" s="219"/>
      <c r="BB50" s="219"/>
      <c r="BC50" s="219"/>
      <c r="BD50" s="219"/>
      <c r="BE50" s="219"/>
      <c r="BF50" s="219"/>
      <c r="BG50" s="219"/>
      <c r="BH50" s="219"/>
      <c r="BI50" s="219"/>
      <c r="BJ50" s="219">
        <v>0.38935663954995942</v>
      </c>
      <c r="BK50" s="219">
        <v>0</v>
      </c>
      <c r="BL50" s="219">
        <v>0</v>
      </c>
      <c r="BM50" s="219">
        <v>0</v>
      </c>
      <c r="BN50" s="219">
        <v>0</v>
      </c>
      <c r="BO50" s="219">
        <v>0</v>
      </c>
      <c r="BP50" s="219">
        <v>0</v>
      </c>
      <c r="BQ50" s="219">
        <v>0</v>
      </c>
      <c r="BR50" s="219">
        <v>0</v>
      </c>
      <c r="BS50" s="219">
        <v>6.8668859218946098E-3</v>
      </c>
      <c r="BT50" s="219">
        <v>1.0072840126869403E-2</v>
      </c>
      <c r="BU50" s="219">
        <v>4.6278507954589446E-3</v>
      </c>
      <c r="BV50" s="219">
        <v>5.1798791475001268E-3</v>
      </c>
      <c r="BW50" s="219">
        <v>5.3447631169169871E-3</v>
      </c>
      <c r="BX50" s="196">
        <v>2.6585635351889896E-3</v>
      </c>
      <c r="BY50" s="196">
        <v>2.4584621672655051E-3</v>
      </c>
      <c r="BZ50" s="196">
        <v>2.52070266886498E-3</v>
      </c>
      <c r="CA50" s="196">
        <v>2.6420991588358917E-3</v>
      </c>
      <c r="CB50" s="196">
        <v>4.5494405970964973E-3</v>
      </c>
      <c r="CC50" s="196">
        <v>2.7687342800881603E-3</v>
      </c>
      <c r="CD50" s="196">
        <v>2.713756160713076E-3</v>
      </c>
      <c r="CE50" s="196">
        <v>2.652828406494724E-3</v>
      </c>
      <c r="CF50" s="196">
        <v>2.6007640897985594E-3</v>
      </c>
      <c r="CG50" s="220">
        <v>2.5536028880895553E-3</v>
      </c>
    </row>
    <row r="51" spans="1:85" x14ac:dyDescent="0.35">
      <c r="A51" s="353"/>
      <c r="B51" s="266" t="s">
        <v>385</v>
      </c>
      <c r="C51" s="36"/>
      <c r="D51" s="219"/>
      <c r="E51" s="219"/>
      <c r="F51" s="219"/>
      <c r="G51" s="219"/>
      <c r="H51" s="219"/>
      <c r="I51" s="219"/>
      <c r="J51" s="219"/>
      <c r="K51" s="219"/>
      <c r="L51" s="219"/>
      <c r="M51" s="219"/>
      <c r="N51" s="219"/>
      <c r="O51" s="219"/>
      <c r="P51" s="219"/>
      <c r="Q51" s="219"/>
      <c r="R51" s="219"/>
      <c r="S51" s="219"/>
      <c r="T51" s="219"/>
      <c r="U51" s="219"/>
      <c r="V51" s="219"/>
      <c r="W51" s="219"/>
      <c r="X51" s="219"/>
      <c r="Y51" s="219"/>
      <c r="Z51" s="219"/>
      <c r="AA51" s="219"/>
      <c r="AB51" s="219"/>
      <c r="AC51" s="219"/>
      <c r="AD51" s="219"/>
      <c r="AE51" s="219"/>
      <c r="AF51" s="219"/>
      <c r="AG51" s="219"/>
      <c r="AH51" s="219"/>
      <c r="AI51" s="219"/>
      <c r="AJ51" s="219"/>
      <c r="AK51" s="219"/>
      <c r="AL51" s="219"/>
      <c r="AM51" s="219"/>
      <c r="AN51" s="219"/>
      <c r="AO51" s="219"/>
      <c r="AP51" s="219"/>
      <c r="AQ51" s="219"/>
      <c r="AR51" s="219"/>
      <c r="AS51" s="219"/>
      <c r="AT51" s="219"/>
      <c r="AU51" s="219"/>
      <c r="AV51" s="219"/>
      <c r="AW51" s="219"/>
      <c r="AX51" s="219"/>
      <c r="AY51" s="219"/>
      <c r="AZ51" s="219"/>
      <c r="BA51" s="219"/>
      <c r="BB51" s="219"/>
      <c r="BC51" s="219"/>
      <c r="BD51" s="219"/>
      <c r="BE51" s="219"/>
      <c r="BF51" s="219"/>
      <c r="BG51" s="219"/>
      <c r="BH51" s="219"/>
      <c r="BI51" s="219"/>
      <c r="BJ51" s="219">
        <v>3.866426997315886</v>
      </c>
      <c r="BK51" s="219">
        <v>4.3991874114880964</v>
      </c>
      <c r="BL51" s="219">
        <v>222.1136746089233</v>
      </c>
      <c r="BM51" s="219">
        <v>292.22984198714869</v>
      </c>
      <c r="BN51" s="219">
        <v>394.59714326065563</v>
      </c>
      <c r="BO51" s="219">
        <v>113.19891706942823</v>
      </c>
      <c r="BP51" s="219">
        <v>119.51943959069405</v>
      </c>
      <c r="BQ51" s="219">
        <v>6.7972509444220899</v>
      </c>
      <c r="BR51" s="219">
        <v>8.4988627126274832</v>
      </c>
      <c r="BS51" s="219">
        <v>2.5734371397584721</v>
      </c>
      <c r="BT51" s="219">
        <v>2.0934673124661005</v>
      </c>
      <c r="BU51" s="219">
        <v>71.52610467071716</v>
      </c>
      <c r="BV51" s="219">
        <v>26.016507954751614</v>
      </c>
      <c r="BW51" s="219">
        <v>0.12314782403283914</v>
      </c>
      <c r="BX51" s="196">
        <v>41.647044495567982</v>
      </c>
      <c r="BY51" s="196">
        <v>0.18486609681093163</v>
      </c>
      <c r="BZ51" s="196">
        <v>51.173265924887339</v>
      </c>
      <c r="CA51" s="196">
        <v>9.7605564947741179</v>
      </c>
      <c r="CB51" s="196">
        <v>8.8623759113881633</v>
      </c>
      <c r="CC51" s="196">
        <v>12.831304545151687</v>
      </c>
      <c r="CD51" s="196">
        <v>12.622237075584486</v>
      </c>
      <c r="CE51" s="196">
        <v>12.370267672686847</v>
      </c>
      <c r="CF51" s="196">
        <v>12.133991629521047</v>
      </c>
      <c r="CG51" s="220">
        <v>11.90995277227853</v>
      </c>
    </row>
    <row r="52" spans="1:85" ht="16" thickBot="1" x14ac:dyDescent="0.4">
      <c r="A52" s="413"/>
      <c r="B52" s="565"/>
      <c r="C52" s="112"/>
      <c r="D52" s="556"/>
      <c r="E52" s="556"/>
      <c r="F52" s="556"/>
      <c r="G52" s="556"/>
      <c r="H52" s="556"/>
      <c r="I52" s="556"/>
      <c r="J52" s="556"/>
      <c r="K52" s="556"/>
      <c r="L52" s="556"/>
      <c r="M52" s="556"/>
      <c r="N52" s="556"/>
      <c r="O52" s="556"/>
      <c r="P52" s="556"/>
      <c r="Q52" s="556"/>
      <c r="R52" s="556"/>
      <c r="S52" s="556"/>
      <c r="T52" s="556"/>
      <c r="U52" s="556"/>
      <c r="V52" s="556"/>
      <c r="W52" s="556"/>
      <c r="X52" s="556"/>
      <c r="Y52" s="556"/>
      <c r="Z52" s="556"/>
      <c r="AA52" s="556"/>
      <c r="AB52" s="556"/>
      <c r="AC52" s="556"/>
      <c r="AD52" s="556"/>
      <c r="AE52" s="556"/>
      <c r="AF52" s="556"/>
      <c r="AG52" s="556"/>
      <c r="AH52" s="556"/>
      <c r="AI52" s="556"/>
      <c r="AJ52" s="556"/>
      <c r="AK52" s="556"/>
      <c r="AL52" s="556"/>
      <c r="AM52" s="556"/>
      <c r="AN52" s="556"/>
      <c r="AO52" s="556"/>
      <c r="AP52" s="556"/>
      <c r="AQ52" s="556"/>
      <c r="AR52" s="556"/>
      <c r="AS52" s="556"/>
      <c r="AT52" s="556"/>
      <c r="AU52" s="556"/>
      <c r="AV52" s="556"/>
      <c r="AW52" s="556"/>
      <c r="AX52" s="556"/>
      <c r="AY52" s="556"/>
      <c r="AZ52" s="556"/>
      <c r="BA52" s="556"/>
      <c r="BB52" s="556"/>
      <c r="BC52" s="556"/>
      <c r="BD52" s="556"/>
      <c r="BE52" s="556"/>
      <c r="BF52" s="556"/>
      <c r="BG52" s="556"/>
      <c r="BH52" s="556"/>
      <c r="BI52" s="556"/>
      <c r="BJ52" s="556"/>
      <c r="BK52" s="556"/>
      <c r="BL52" s="556"/>
      <c r="BM52" s="556"/>
      <c r="BN52" s="556"/>
      <c r="BO52" s="556"/>
      <c r="BP52" s="556"/>
      <c r="BQ52" s="556"/>
      <c r="BR52" s="556"/>
      <c r="BS52" s="556"/>
      <c r="BT52" s="556"/>
      <c r="BU52" s="556"/>
      <c r="BV52" s="556"/>
      <c r="BW52" s="556"/>
      <c r="BX52" s="556"/>
      <c r="BY52" s="556"/>
      <c r="BZ52" s="556"/>
      <c r="CA52" s="556"/>
      <c r="CB52" s="556"/>
      <c r="CC52" s="556"/>
      <c r="CD52" s="556"/>
      <c r="CE52" s="556"/>
      <c r="CF52" s="556"/>
      <c r="CG52" s="605"/>
    </row>
    <row r="53" spans="1:85" x14ac:dyDescent="0.35">
      <c r="A53" s="353"/>
      <c r="B53" s="36"/>
      <c r="C53" s="36"/>
      <c r="D53" s="196"/>
      <c r="E53" s="196"/>
      <c r="F53" s="196"/>
      <c r="G53" s="196"/>
      <c r="H53" s="196"/>
      <c r="I53" s="196"/>
      <c r="J53" s="196"/>
      <c r="K53" s="196"/>
      <c r="L53" s="196"/>
      <c r="M53" s="196"/>
      <c r="N53" s="196"/>
      <c r="O53" s="196"/>
      <c r="P53" s="196"/>
      <c r="Q53" s="196"/>
      <c r="R53" s="196"/>
      <c r="S53" s="196"/>
      <c r="T53" s="196"/>
      <c r="U53" s="196"/>
      <c r="V53" s="196"/>
      <c r="W53" s="196"/>
      <c r="X53" s="196"/>
      <c r="Y53" s="196"/>
      <c r="Z53" s="196"/>
      <c r="AA53" s="196"/>
      <c r="AB53" s="196"/>
      <c r="AC53" s="196"/>
      <c r="AD53" s="196"/>
      <c r="AE53" s="196"/>
      <c r="AF53" s="196"/>
      <c r="AG53" s="196"/>
      <c r="AH53" s="196"/>
      <c r="AI53" s="196"/>
      <c r="AJ53" s="196"/>
      <c r="AK53" s="196"/>
      <c r="AL53" s="196"/>
      <c r="AM53" s="196"/>
      <c r="AN53" s="196"/>
      <c r="AO53" s="196"/>
      <c r="AP53" s="196"/>
      <c r="AQ53" s="196"/>
      <c r="AR53" s="196"/>
      <c r="AS53" s="196"/>
      <c r="AT53" s="196"/>
      <c r="AU53" s="196"/>
      <c r="AV53" s="196"/>
      <c r="AW53" s="196"/>
      <c r="AX53" s="196"/>
      <c r="AY53" s="196"/>
      <c r="AZ53" s="196"/>
      <c r="BA53" s="196"/>
      <c r="BB53" s="196"/>
      <c r="BC53" s="196"/>
      <c r="BD53" s="196"/>
      <c r="BE53" s="196"/>
      <c r="BF53" s="196"/>
      <c r="BG53" s="196"/>
      <c r="BH53" s="196"/>
      <c r="BI53" s="196"/>
      <c r="BJ53" s="196"/>
      <c r="BK53" s="196"/>
      <c r="BL53" s="196"/>
      <c r="BM53" s="196"/>
      <c r="BN53" s="196"/>
      <c r="BO53" s="196"/>
      <c r="BP53" s="196"/>
      <c r="BQ53" s="196"/>
      <c r="BR53" s="196"/>
      <c r="BS53" s="196"/>
      <c r="BT53" s="196"/>
      <c r="BU53" s="196"/>
      <c r="BV53" s="196"/>
      <c r="BW53" s="196"/>
    </row>
  </sheetData>
  <hyperlinks>
    <hyperlink ref="B1" location="Notes!A1" display="Information relating to this table can be found in the 'Notes' tab" xr:uid="{66078F1F-45DE-4304-89B8-6A6244FDF2DB}"/>
    <hyperlink ref="A1" location="Contents!A1" display="Contents page" xr:uid="{31B2F1F7-B694-465E-8A5A-26D9A4F0CF1E}"/>
  </hyperlinks>
  <pageMargins left="0.75" right="0.75" top="1" bottom="1" header="0.5" footer="0.5"/>
  <pageSetup paperSize="9"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05B7D-C47F-48B6-8169-585BC7A05750}">
  <dimension ref="A1:CG90"/>
  <sheetViews>
    <sheetView topLeftCell="A34" zoomScale="70" zoomScaleNormal="70" workbookViewId="0">
      <pane xSplit="2" topLeftCell="BX1" activePane="topRight" state="frozen"/>
      <selection pane="topRight"/>
    </sheetView>
  </sheetViews>
  <sheetFormatPr defaultColWidth="12.54296875" defaultRowHeight="15.5" x14ac:dyDescent="0.35"/>
  <cols>
    <col min="1" max="1" width="23" style="350" bestFit="1" customWidth="1"/>
    <col min="2" max="2" width="75.54296875" style="350" customWidth="1"/>
    <col min="3" max="3" width="25.54296875" style="350" customWidth="1"/>
    <col min="4" max="75" width="12.54296875" style="219" customWidth="1"/>
    <col min="76" max="76" width="12.54296875" style="353" customWidth="1"/>
    <col min="77" max="16384" width="12.54296875" style="353"/>
  </cols>
  <sheetData>
    <row r="1" spans="1:85" s="351" customFormat="1" ht="25.5" customHeight="1" thickBot="1" x14ac:dyDescent="0.3">
      <c r="A1" s="26" t="s">
        <v>47</v>
      </c>
      <c r="B1" s="116" t="s">
        <v>224</v>
      </c>
      <c r="C1" s="117"/>
      <c r="D1" s="349"/>
      <c r="E1" s="349"/>
      <c r="F1" s="349"/>
      <c r="G1" s="349"/>
      <c r="H1" s="349"/>
      <c r="I1" s="349"/>
      <c r="J1" s="349"/>
      <c r="K1" s="349"/>
      <c r="L1" s="349"/>
      <c r="M1" s="349"/>
      <c r="N1" s="349"/>
      <c r="O1" s="349"/>
      <c r="P1" s="349"/>
      <c r="Q1" s="349"/>
      <c r="R1" s="349"/>
      <c r="S1" s="349"/>
      <c r="T1" s="349"/>
      <c r="U1" s="349"/>
      <c r="V1" s="349"/>
      <c r="W1" s="349"/>
      <c r="X1" s="349"/>
      <c r="Y1" s="349"/>
      <c r="Z1" s="349"/>
      <c r="AA1" s="349"/>
      <c r="AB1" s="349"/>
      <c r="AC1" s="349"/>
      <c r="AD1" s="349"/>
      <c r="AE1" s="349"/>
      <c r="AF1" s="349"/>
      <c r="AG1" s="349"/>
      <c r="AH1" s="349"/>
      <c r="AI1" s="349"/>
      <c r="AJ1" s="349"/>
      <c r="AK1" s="349"/>
      <c r="AL1" s="349"/>
      <c r="AM1" s="349"/>
      <c r="AN1" s="349"/>
      <c r="AO1" s="349"/>
      <c r="AP1" s="349"/>
      <c r="AQ1" s="349"/>
      <c r="AR1" s="349"/>
      <c r="AS1" s="349"/>
      <c r="AT1" s="349"/>
      <c r="AU1" s="349"/>
      <c r="AV1" s="349"/>
      <c r="AW1" s="349"/>
      <c r="AX1" s="349"/>
      <c r="AY1" s="349"/>
      <c r="AZ1" s="349"/>
      <c r="BA1" s="349"/>
      <c r="BB1" s="349"/>
      <c r="BC1" s="349"/>
      <c r="BD1" s="349"/>
      <c r="BE1" s="349"/>
      <c r="BF1" s="349"/>
      <c r="BG1" s="349"/>
      <c r="BH1" s="349"/>
      <c r="BI1" s="349"/>
      <c r="BJ1" s="349"/>
      <c r="BK1" s="349"/>
      <c r="BL1" s="349"/>
      <c r="BM1" s="349"/>
      <c r="BN1" s="349"/>
      <c r="BO1" s="349"/>
      <c r="BP1" s="349"/>
      <c r="BQ1" s="349"/>
      <c r="BR1" s="349"/>
      <c r="BS1" s="349"/>
      <c r="BT1" s="349"/>
      <c r="BU1" s="349"/>
      <c r="BV1" s="416"/>
      <c r="BW1" s="416"/>
      <c r="BX1" s="416"/>
    </row>
    <row r="2" spans="1:85" x14ac:dyDescent="0.35">
      <c r="A2" s="30" t="s">
        <v>225</v>
      </c>
      <c r="B2" s="31" t="s">
        <v>975</v>
      </c>
      <c r="C2" s="438"/>
      <c r="D2" s="34" t="s">
        <v>296</v>
      </c>
      <c r="E2" s="34" t="s">
        <v>297</v>
      </c>
      <c r="F2" s="34" t="s">
        <v>298</v>
      </c>
      <c r="G2" s="34" t="s">
        <v>299</v>
      </c>
      <c r="H2" s="34" t="s">
        <v>300</v>
      </c>
      <c r="I2" s="34" t="s">
        <v>301</v>
      </c>
      <c r="J2" s="34" t="s">
        <v>302</v>
      </c>
      <c r="K2" s="34" t="s">
        <v>303</v>
      </c>
      <c r="L2" s="34" t="s">
        <v>304</v>
      </c>
      <c r="M2" s="34" t="s">
        <v>305</v>
      </c>
      <c r="N2" s="34" t="s">
        <v>306</v>
      </c>
      <c r="O2" s="34" t="s">
        <v>307</v>
      </c>
      <c r="P2" s="34" t="s">
        <v>308</v>
      </c>
      <c r="Q2" s="34" t="s">
        <v>309</v>
      </c>
      <c r="R2" s="34" t="s">
        <v>310</v>
      </c>
      <c r="S2" s="34" t="s">
        <v>311</v>
      </c>
      <c r="T2" s="34" t="s">
        <v>312</v>
      </c>
      <c r="U2" s="34" t="s">
        <v>313</v>
      </c>
      <c r="V2" s="34" t="s">
        <v>314</v>
      </c>
      <c r="W2" s="34" t="s">
        <v>315</v>
      </c>
      <c r="X2" s="34" t="s">
        <v>316</v>
      </c>
      <c r="Y2" s="34" t="s">
        <v>317</v>
      </c>
      <c r="Z2" s="34" t="s">
        <v>318</v>
      </c>
      <c r="AA2" s="34" t="s">
        <v>319</v>
      </c>
      <c r="AB2" s="34" t="s">
        <v>320</v>
      </c>
      <c r="AC2" s="34" t="s">
        <v>321</v>
      </c>
      <c r="AD2" s="34" t="s">
        <v>322</v>
      </c>
      <c r="AE2" s="34" t="s">
        <v>323</v>
      </c>
      <c r="AF2" s="34" t="s">
        <v>324</v>
      </c>
      <c r="AG2" s="34" t="s">
        <v>325</v>
      </c>
      <c r="AH2" s="34" t="s">
        <v>326</v>
      </c>
      <c r="AI2" s="34" t="s">
        <v>327</v>
      </c>
      <c r="AJ2" s="34" t="s">
        <v>328</v>
      </c>
      <c r="AK2" s="34" t="s">
        <v>329</v>
      </c>
      <c r="AL2" s="34" t="s">
        <v>330</v>
      </c>
      <c r="AM2" s="34" t="s">
        <v>331</v>
      </c>
      <c r="AN2" s="34" t="s">
        <v>332</v>
      </c>
      <c r="AO2" s="34" t="s">
        <v>333</v>
      </c>
      <c r="AP2" s="34" t="s">
        <v>334</v>
      </c>
      <c r="AQ2" s="34" t="s">
        <v>335</v>
      </c>
      <c r="AR2" s="34" t="s">
        <v>336</v>
      </c>
      <c r="AS2" s="34" t="s">
        <v>337</v>
      </c>
      <c r="AT2" s="34" t="s">
        <v>338</v>
      </c>
      <c r="AU2" s="34" t="s">
        <v>339</v>
      </c>
      <c r="AV2" s="34" t="s">
        <v>340</v>
      </c>
      <c r="AW2" s="34" t="s">
        <v>341</v>
      </c>
      <c r="AX2" s="34" t="s">
        <v>342</v>
      </c>
      <c r="AY2" s="34" t="s">
        <v>227</v>
      </c>
      <c r="AZ2" s="34" t="s">
        <v>228</v>
      </c>
      <c r="BA2" s="34" t="s">
        <v>229</v>
      </c>
      <c r="BB2" s="34" t="s">
        <v>230</v>
      </c>
      <c r="BC2" s="34" t="s">
        <v>231</v>
      </c>
      <c r="BD2" s="34" t="s">
        <v>232</v>
      </c>
      <c r="BE2" s="34" t="s">
        <v>233</v>
      </c>
      <c r="BF2" s="34" t="s">
        <v>234</v>
      </c>
      <c r="BG2" s="34" t="s">
        <v>235</v>
      </c>
      <c r="BH2" s="34" t="s">
        <v>236</v>
      </c>
      <c r="BI2" s="34" t="s">
        <v>237</v>
      </c>
      <c r="BJ2" s="34" t="s">
        <v>238</v>
      </c>
      <c r="BK2" s="34" t="s">
        <v>239</v>
      </c>
      <c r="BL2" s="34" t="s">
        <v>240</v>
      </c>
      <c r="BM2" s="34" t="s">
        <v>241</v>
      </c>
      <c r="BN2" s="34" t="s">
        <v>242</v>
      </c>
      <c r="BO2" s="34" t="s">
        <v>243</v>
      </c>
      <c r="BP2" s="34" t="s">
        <v>244</v>
      </c>
      <c r="BQ2" s="34" t="s">
        <v>245</v>
      </c>
      <c r="BR2" s="34" t="s">
        <v>246</v>
      </c>
      <c r="BS2" s="34" t="s">
        <v>247</v>
      </c>
      <c r="BT2" s="34" t="s">
        <v>248</v>
      </c>
      <c r="BU2" s="34" t="s">
        <v>249</v>
      </c>
      <c r="BV2" s="34" t="s">
        <v>250</v>
      </c>
      <c r="BW2" s="34" t="s">
        <v>251</v>
      </c>
      <c r="BX2" s="34" t="s">
        <v>252</v>
      </c>
      <c r="BY2" s="34" t="s">
        <v>253</v>
      </c>
      <c r="BZ2" s="34" t="s">
        <v>254</v>
      </c>
      <c r="CA2" s="34" t="s">
        <v>255</v>
      </c>
      <c r="CB2" s="34" t="s">
        <v>256</v>
      </c>
      <c r="CC2" s="34" t="s">
        <v>257</v>
      </c>
      <c r="CD2" s="34" t="s">
        <v>258</v>
      </c>
      <c r="CE2" s="34" t="s">
        <v>259</v>
      </c>
      <c r="CF2" s="34" t="s">
        <v>260</v>
      </c>
      <c r="CG2" s="35" t="s">
        <v>261</v>
      </c>
    </row>
    <row r="3" spans="1:85" x14ac:dyDescent="0.35">
      <c r="A3" s="119">
        <v>2025</v>
      </c>
      <c r="B3" s="354" t="s">
        <v>373</v>
      </c>
      <c r="C3" s="404"/>
      <c r="D3" s="279" t="s">
        <v>263</v>
      </c>
      <c r="E3" s="279" t="s">
        <v>263</v>
      </c>
      <c r="F3" s="279" t="s">
        <v>263</v>
      </c>
      <c r="G3" s="279" t="s">
        <v>263</v>
      </c>
      <c r="H3" s="279" t="s">
        <v>263</v>
      </c>
      <c r="I3" s="279" t="s">
        <v>263</v>
      </c>
      <c r="J3" s="279" t="s">
        <v>263</v>
      </c>
      <c r="K3" s="279" t="s">
        <v>263</v>
      </c>
      <c r="L3" s="279" t="s">
        <v>263</v>
      </c>
      <c r="M3" s="279" t="s">
        <v>263</v>
      </c>
      <c r="N3" s="279" t="s">
        <v>263</v>
      </c>
      <c r="O3" s="279" t="s">
        <v>263</v>
      </c>
      <c r="P3" s="279" t="s">
        <v>263</v>
      </c>
      <c r="Q3" s="279" t="s">
        <v>263</v>
      </c>
      <c r="R3" s="279" t="s">
        <v>263</v>
      </c>
      <c r="S3" s="279" t="s">
        <v>263</v>
      </c>
      <c r="T3" s="279" t="s">
        <v>263</v>
      </c>
      <c r="U3" s="279" t="s">
        <v>263</v>
      </c>
      <c r="V3" s="279" t="s">
        <v>263</v>
      </c>
      <c r="W3" s="279" t="s">
        <v>263</v>
      </c>
      <c r="X3" s="279" t="s">
        <v>263</v>
      </c>
      <c r="Y3" s="279" t="s">
        <v>263</v>
      </c>
      <c r="Z3" s="279" t="s">
        <v>263</v>
      </c>
      <c r="AA3" s="279" t="s">
        <v>263</v>
      </c>
      <c r="AB3" s="279" t="s">
        <v>263</v>
      </c>
      <c r="AC3" s="279" t="s">
        <v>263</v>
      </c>
      <c r="AD3" s="279" t="s">
        <v>263</v>
      </c>
      <c r="AE3" s="279" t="s">
        <v>263</v>
      </c>
      <c r="AF3" s="279" t="s">
        <v>263</v>
      </c>
      <c r="AG3" s="279" t="s">
        <v>263</v>
      </c>
      <c r="AH3" s="279" t="s">
        <v>263</v>
      </c>
      <c r="AI3" s="279" t="s">
        <v>263</v>
      </c>
      <c r="AJ3" s="279" t="s">
        <v>263</v>
      </c>
      <c r="AK3" s="279" t="s">
        <v>263</v>
      </c>
      <c r="AL3" s="279" t="s">
        <v>263</v>
      </c>
      <c r="AM3" s="279" t="s">
        <v>263</v>
      </c>
      <c r="AN3" s="279" t="s">
        <v>263</v>
      </c>
      <c r="AO3" s="279" t="s">
        <v>263</v>
      </c>
      <c r="AP3" s="279" t="s">
        <v>263</v>
      </c>
      <c r="AQ3" s="279" t="s">
        <v>263</v>
      </c>
      <c r="AR3" s="279" t="s">
        <v>263</v>
      </c>
      <c r="AS3" s="279" t="s">
        <v>263</v>
      </c>
      <c r="AT3" s="279" t="s">
        <v>263</v>
      </c>
      <c r="AU3" s="279" t="s">
        <v>263</v>
      </c>
      <c r="AV3" s="279" t="s">
        <v>263</v>
      </c>
      <c r="AW3" s="279" t="s">
        <v>263</v>
      </c>
      <c r="AX3" s="279" t="s">
        <v>263</v>
      </c>
      <c r="AY3" s="279" t="s">
        <v>263</v>
      </c>
      <c r="AZ3" s="279" t="s">
        <v>263</v>
      </c>
      <c r="BA3" s="279" t="s">
        <v>263</v>
      </c>
      <c r="BB3" s="279" t="s">
        <v>263</v>
      </c>
      <c r="BC3" s="279" t="s">
        <v>263</v>
      </c>
      <c r="BD3" s="279" t="s">
        <v>263</v>
      </c>
      <c r="BE3" s="279" t="s">
        <v>263</v>
      </c>
      <c r="BF3" s="279" t="s">
        <v>263</v>
      </c>
      <c r="BG3" s="279" t="s">
        <v>263</v>
      </c>
      <c r="BH3" s="279" t="s">
        <v>263</v>
      </c>
      <c r="BI3" s="279" t="s">
        <v>263</v>
      </c>
      <c r="BJ3" s="279" t="s">
        <v>263</v>
      </c>
      <c r="BK3" s="279" t="s">
        <v>263</v>
      </c>
      <c r="BL3" s="279" t="s">
        <v>263</v>
      </c>
      <c r="BM3" s="279" t="s">
        <v>263</v>
      </c>
      <c r="BN3" s="279" t="s">
        <v>263</v>
      </c>
      <c r="BO3" s="279" t="s">
        <v>263</v>
      </c>
      <c r="BP3" s="279" t="s">
        <v>263</v>
      </c>
      <c r="BQ3" s="279" t="s">
        <v>263</v>
      </c>
      <c r="BR3" s="279" t="s">
        <v>263</v>
      </c>
      <c r="BS3" s="279" t="s">
        <v>263</v>
      </c>
      <c r="BT3" s="279" t="s">
        <v>263</v>
      </c>
      <c r="BU3" s="279" t="s">
        <v>263</v>
      </c>
      <c r="BV3" s="279" t="s">
        <v>263</v>
      </c>
      <c r="BW3" s="279" t="s">
        <v>263</v>
      </c>
      <c r="BX3" s="279" t="s">
        <v>263</v>
      </c>
      <c r="BY3" s="279" t="s">
        <v>263</v>
      </c>
      <c r="BZ3" s="279" t="s">
        <v>263</v>
      </c>
      <c r="CA3" s="279" t="s">
        <v>263</v>
      </c>
      <c r="CB3" s="279" t="s">
        <v>264</v>
      </c>
      <c r="CC3" s="279" t="s">
        <v>264</v>
      </c>
      <c r="CD3" s="279" t="s">
        <v>264</v>
      </c>
      <c r="CE3" s="279" t="s">
        <v>264</v>
      </c>
      <c r="CF3" s="279" t="s">
        <v>264</v>
      </c>
      <c r="CG3" s="280" t="s">
        <v>264</v>
      </c>
    </row>
    <row r="4" spans="1:85" s="246" customFormat="1" ht="24" customHeight="1" x14ac:dyDescent="0.35">
      <c r="A4" s="104"/>
      <c r="B4" s="101" t="s">
        <v>276</v>
      </c>
      <c r="C4" s="448"/>
      <c r="D4" s="267">
        <f t="shared" ref="D4:BC4" si="0">SUM(D6,D5,D11,D12)</f>
        <v>15.2</v>
      </c>
      <c r="E4" s="267">
        <f t="shared" si="0"/>
        <v>19.2</v>
      </c>
      <c r="F4" s="267">
        <f t="shared" si="0"/>
        <v>17</v>
      </c>
      <c r="G4" s="267">
        <f t="shared" si="0"/>
        <v>14.8</v>
      </c>
      <c r="H4" s="267">
        <f t="shared" si="0"/>
        <v>26.8</v>
      </c>
      <c r="I4" s="267">
        <f t="shared" si="0"/>
        <v>22.2</v>
      </c>
      <c r="J4" s="267">
        <f t="shared" si="0"/>
        <v>15.7</v>
      </c>
      <c r="K4" s="267">
        <f t="shared" si="0"/>
        <v>15.7</v>
      </c>
      <c r="L4" s="267">
        <f t="shared" si="0"/>
        <v>20.9</v>
      </c>
      <c r="M4" s="267">
        <f t="shared" si="0"/>
        <v>25.4</v>
      </c>
      <c r="N4" s="267">
        <f t="shared" si="0"/>
        <v>49.4</v>
      </c>
      <c r="O4" s="267">
        <f t="shared" si="0"/>
        <v>41.9</v>
      </c>
      <c r="P4" s="267">
        <f t="shared" si="0"/>
        <v>30.2</v>
      </c>
      <c r="Q4" s="267">
        <f t="shared" si="0"/>
        <v>36.299999999999997</v>
      </c>
      <c r="R4" s="267">
        <f t="shared" si="0"/>
        <v>64.5</v>
      </c>
      <c r="S4" s="267">
        <f t="shared" si="0"/>
        <v>64.599999999999994</v>
      </c>
      <c r="T4" s="267">
        <f t="shared" si="0"/>
        <v>44.9</v>
      </c>
      <c r="U4" s="267">
        <f t="shared" si="0"/>
        <v>49.2</v>
      </c>
      <c r="V4" s="267">
        <f t="shared" si="0"/>
        <v>78.3</v>
      </c>
      <c r="W4" s="267">
        <f t="shared" si="0"/>
        <v>121.7</v>
      </c>
      <c r="X4" s="267">
        <f t="shared" si="0"/>
        <v>123.3</v>
      </c>
      <c r="Y4" s="267">
        <f t="shared" si="0"/>
        <v>127.1</v>
      </c>
      <c r="Z4" s="267">
        <f t="shared" si="0"/>
        <v>150.4</v>
      </c>
      <c r="AA4" s="267">
        <f t="shared" si="0"/>
        <v>239.4</v>
      </c>
      <c r="AB4" s="267">
        <f t="shared" si="0"/>
        <v>209.1</v>
      </c>
      <c r="AC4" s="267">
        <f t="shared" si="0"/>
        <v>174.09</v>
      </c>
      <c r="AD4" s="267">
        <f t="shared" si="0"/>
        <v>214.12200000000001</v>
      </c>
      <c r="AE4" s="267">
        <f t="shared" si="0"/>
        <v>454.38499999999999</v>
      </c>
      <c r="AF4" s="267">
        <f t="shared" si="0"/>
        <v>558.846</v>
      </c>
      <c r="AG4" s="267">
        <f t="shared" si="0"/>
        <v>628.82600000000002</v>
      </c>
      <c r="AH4" s="267">
        <f t="shared" si="0"/>
        <v>1147</v>
      </c>
      <c r="AI4" s="267">
        <f t="shared" si="0"/>
        <v>1176</v>
      </c>
      <c r="AJ4" s="267">
        <f t="shared" si="0"/>
        <v>2074</v>
      </c>
      <c r="AK4" s="267">
        <f t="shared" si="0"/>
        <v>3214.04</v>
      </c>
      <c r="AL4" s="267">
        <f t="shared" si="0"/>
        <v>4067</v>
      </c>
      <c r="AM4" s="267">
        <f t="shared" si="0"/>
        <v>4754</v>
      </c>
      <c r="AN4" s="267">
        <f t="shared" si="0"/>
        <v>5308</v>
      </c>
      <c r="AO4" s="267">
        <f t="shared" si="0"/>
        <v>5803</v>
      </c>
      <c r="AP4" s="267">
        <f t="shared" si="0"/>
        <v>6070</v>
      </c>
      <c r="AQ4" s="267">
        <f t="shared" si="0"/>
        <v>5452.9279999999999</v>
      </c>
      <c r="AR4" s="267">
        <f t="shared" si="0"/>
        <v>4151.7449999999999</v>
      </c>
      <c r="AS4" s="267">
        <f t="shared" si="0"/>
        <v>3364.41</v>
      </c>
      <c r="AT4" s="267">
        <f t="shared" si="0"/>
        <v>3810.3180000000002</v>
      </c>
      <c r="AU4" s="267">
        <f t="shared" si="0"/>
        <v>5803.8150000000005</v>
      </c>
      <c r="AV4" s="267">
        <f t="shared" si="0"/>
        <v>7139.1579999999994</v>
      </c>
      <c r="AW4" s="267">
        <f t="shared" si="0"/>
        <v>7388.7640000000001</v>
      </c>
      <c r="AX4" s="267">
        <f t="shared" si="0"/>
        <v>6482.4830000000002</v>
      </c>
      <c r="AY4" s="267">
        <f t="shared" si="0"/>
        <v>5924.8270000000002</v>
      </c>
      <c r="AZ4" s="267">
        <f t="shared" si="0"/>
        <v>5112.2209999999995</v>
      </c>
      <c r="BA4" s="267">
        <f t="shared" si="0"/>
        <v>3893.4660000000003</v>
      </c>
      <c r="BB4" s="267">
        <f t="shared" si="0"/>
        <v>3557.6930000000002</v>
      </c>
      <c r="BC4" s="267">
        <f t="shared" si="0"/>
        <v>3255.0860000000002</v>
      </c>
      <c r="BD4" s="267">
        <f>SUM(BD6,BD5,BD11,BD12)</f>
        <v>2882.2200000000003</v>
      </c>
      <c r="BE4" s="267">
        <f t="shared" ref="BE4:CE4" si="1">SUM(BE6,BE5,BE11,BE12)</f>
        <v>2605.5709014073173</v>
      </c>
      <c r="BF4" s="267">
        <f t="shared" si="1"/>
        <v>2624.1158686900003</v>
      </c>
      <c r="BG4" s="267">
        <f t="shared" si="1"/>
        <v>2559.18840136366</v>
      </c>
      <c r="BH4" s="267">
        <f t="shared" si="1"/>
        <v>2204.4830000000002</v>
      </c>
      <c r="BI4" s="267">
        <f t="shared" si="1"/>
        <v>2311.2043118300003</v>
      </c>
      <c r="BJ4" s="267">
        <f t="shared" si="1"/>
        <v>2439.7983671900001</v>
      </c>
      <c r="BK4" s="267">
        <f t="shared" si="1"/>
        <v>2241.4881393452138</v>
      </c>
      <c r="BL4" s="267">
        <f t="shared" si="1"/>
        <v>2856.8277160099997</v>
      </c>
      <c r="BM4" s="267">
        <f t="shared" si="1"/>
        <v>4684.0175697100003</v>
      </c>
      <c r="BN4" s="267">
        <f t="shared" si="1"/>
        <v>4473.4852258236315</v>
      </c>
      <c r="BO4" s="267">
        <f t="shared" si="1"/>
        <v>4933.9849943699983</v>
      </c>
      <c r="BP4" s="267">
        <f t="shared" si="1"/>
        <v>5169.8070100499999</v>
      </c>
      <c r="BQ4" s="267">
        <f t="shared" si="1"/>
        <v>4343.1032952005953</v>
      </c>
      <c r="BR4" s="267">
        <f t="shared" si="1"/>
        <v>3115.6820602665048</v>
      </c>
      <c r="BS4" s="267">
        <f t="shared" si="1"/>
        <v>2770.6253516329502</v>
      </c>
      <c r="BT4" s="267">
        <f t="shared" si="1"/>
        <v>2768.845619016316</v>
      </c>
      <c r="BU4" s="267">
        <f t="shared" si="1"/>
        <v>2992.6764336050683</v>
      </c>
      <c r="BV4" s="267">
        <f t="shared" si="1"/>
        <v>3263.5700632435692</v>
      </c>
      <c r="BW4" s="267">
        <f t="shared" si="1"/>
        <v>3741.323402660983</v>
      </c>
      <c r="BX4" s="267">
        <f t="shared" si="1"/>
        <v>17599.348016054006</v>
      </c>
      <c r="BY4" s="267">
        <f t="shared" si="1"/>
        <v>13453.214799742273</v>
      </c>
      <c r="BZ4" s="267">
        <f t="shared" si="1"/>
        <v>10165.742269611997</v>
      </c>
      <c r="CA4" s="267">
        <f t="shared" si="1"/>
        <v>11442.833503513495</v>
      </c>
      <c r="CB4" s="267">
        <f t="shared" si="1"/>
        <v>13397.991051650173</v>
      </c>
      <c r="CC4" s="267">
        <f t="shared" si="1"/>
        <v>15512.826411616043</v>
      </c>
      <c r="CD4" s="267">
        <f t="shared" si="1"/>
        <v>16221.59334729655</v>
      </c>
      <c r="CE4" s="267">
        <f t="shared" si="1"/>
        <v>15608.571698241007</v>
      </c>
      <c r="CF4" s="267">
        <f>SUM(CF6,CF5,CF11,CF12)</f>
        <v>15335.083369336231</v>
      </c>
      <c r="CG4" s="358">
        <f>SUM(CG6,CG5,CG11,CG12)</f>
        <v>15727.766363625844</v>
      </c>
    </row>
    <row r="5" spans="1:85" ht="26.25" customHeight="1" x14ac:dyDescent="0.35">
      <c r="A5" s="368"/>
      <c r="B5" s="56" t="s">
        <v>976</v>
      </c>
      <c r="C5" s="245"/>
      <c r="D5" s="196">
        <f>'Income Support'!D23</f>
        <v>0</v>
      </c>
      <c r="E5" s="196">
        <f>'Income Support'!E23</f>
        <v>0</v>
      </c>
      <c r="F5" s="196">
        <f>'Income Support'!F23</f>
        <v>0</v>
      </c>
      <c r="G5" s="196">
        <f>'Income Support'!G23</f>
        <v>0</v>
      </c>
      <c r="H5" s="196">
        <f>'Income Support'!H23</f>
        <v>0</v>
      </c>
      <c r="I5" s="196">
        <f>'Income Support'!I23</f>
        <v>0</v>
      </c>
      <c r="J5" s="196">
        <f>'Income Support'!J23</f>
        <v>0</v>
      </c>
      <c r="K5" s="196">
        <f>'Income Support'!K23</f>
        <v>0</v>
      </c>
      <c r="L5" s="196">
        <f>'Income Support'!L23</f>
        <v>0</v>
      </c>
      <c r="M5" s="196">
        <f>'Income Support'!M23</f>
        <v>0</v>
      </c>
      <c r="N5" s="196">
        <f>'Income Support'!N23</f>
        <v>0</v>
      </c>
      <c r="O5" s="196">
        <f>'Income Support'!O23</f>
        <v>0</v>
      </c>
      <c r="P5" s="196">
        <f>'Income Support'!P23</f>
        <v>0</v>
      </c>
      <c r="Q5" s="196">
        <f>'Income Support'!Q23</f>
        <v>0</v>
      </c>
      <c r="R5" s="196">
        <f>'Income Support'!R23</f>
        <v>0</v>
      </c>
      <c r="S5" s="196">
        <f>'Income Support'!S23</f>
        <v>0</v>
      </c>
      <c r="T5" s="196">
        <f>'Income Support'!T23</f>
        <v>0</v>
      </c>
      <c r="U5" s="196">
        <f>'Income Support'!U23</f>
        <v>0</v>
      </c>
      <c r="V5" s="196">
        <f>'Income Support'!V23</f>
        <v>0</v>
      </c>
      <c r="W5" s="196">
        <f>'Income Support'!W23</f>
        <v>0</v>
      </c>
      <c r="X5" s="196">
        <f>'Income Support'!X23</f>
        <v>0</v>
      </c>
      <c r="Y5" s="196">
        <f>'Income Support'!Y23</f>
        <v>0</v>
      </c>
      <c r="Z5" s="196">
        <f>'Income Support'!Z23</f>
        <v>0</v>
      </c>
      <c r="AA5" s="196">
        <f>'Income Support'!AA23</f>
        <v>0</v>
      </c>
      <c r="AB5" s="196">
        <f>'Income Support'!AB23</f>
        <v>0</v>
      </c>
      <c r="AC5" s="196">
        <f>'Income Support'!AC23</f>
        <v>0</v>
      </c>
      <c r="AD5" s="196">
        <f>'Income Support'!AD23</f>
        <v>0</v>
      </c>
      <c r="AE5" s="196">
        <f>'Income Support'!AE23</f>
        <v>0</v>
      </c>
      <c r="AF5" s="196">
        <f>'Income Support'!AF23</f>
        <v>0</v>
      </c>
      <c r="AG5" s="196">
        <f>'Income Support'!AG23</f>
        <v>0</v>
      </c>
      <c r="AH5" s="196">
        <f>'Income Support'!AH23</f>
        <v>515</v>
      </c>
      <c r="AI5" s="196">
        <f>'Income Support'!AI23</f>
        <v>523</v>
      </c>
      <c r="AJ5" s="196">
        <f>'Income Support'!AJ23</f>
        <v>794</v>
      </c>
      <c r="AK5" s="196">
        <f>'Income Support'!AK23</f>
        <v>1512.04</v>
      </c>
      <c r="AL5" s="196">
        <f>'Income Support'!AL23</f>
        <v>2567</v>
      </c>
      <c r="AM5" s="196">
        <f>'Income Support'!AM23</f>
        <v>3257</v>
      </c>
      <c r="AN5" s="196">
        <f>'Income Support'!AN23</f>
        <v>3730</v>
      </c>
      <c r="AO5" s="196">
        <f>'Income Support'!AO23</f>
        <v>4214</v>
      </c>
      <c r="AP5" s="196">
        <f>'Income Support'!AP23</f>
        <v>4336</v>
      </c>
      <c r="AQ5" s="196">
        <f>'Income Support'!AQ23</f>
        <v>3985</v>
      </c>
      <c r="AR5" s="196">
        <f>'Income Support'!AR23</f>
        <v>3045</v>
      </c>
      <c r="AS5" s="196">
        <f>'Income Support'!AS23</f>
        <v>2631</v>
      </c>
      <c r="AT5" s="196">
        <f>'Income Support'!AT23</f>
        <v>2940.4780000000001</v>
      </c>
      <c r="AU5" s="196">
        <f>'Income Support'!AU23</f>
        <v>4200</v>
      </c>
      <c r="AV5" s="196">
        <f>'Income Support'!AV23</f>
        <v>5379</v>
      </c>
      <c r="AW5" s="196">
        <f>'Income Support'!AW23</f>
        <v>5737</v>
      </c>
      <c r="AX5" s="196">
        <f>'Income Support'!AX23</f>
        <v>5183</v>
      </c>
      <c r="AY5" s="196">
        <f>'Income Support'!AY23</f>
        <v>4823</v>
      </c>
      <c r="AZ5" s="196">
        <f>'Income Support'!AZ23</f>
        <v>2359</v>
      </c>
      <c r="BA5" s="196">
        <f>'Income Support'!BA23</f>
        <v>0</v>
      </c>
      <c r="BB5" s="196">
        <f>'Income Support'!BB23</f>
        <v>0</v>
      </c>
      <c r="BC5" s="196">
        <f>'Income Support'!BC23</f>
        <v>0</v>
      </c>
      <c r="BD5" s="196">
        <f>'Income Support'!BD23</f>
        <v>0</v>
      </c>
      <c r="BE5" s="196">
        <f>'Income Support'!BE23</f>
        <v>0</v>
      </c>
      <c r="BF5" s="196">
        <f>'Income Support'!BF23</f>
        <v>0</v>
      </c>
      <c r="BG5" s="196">
        <f>'Income Support'!BG23</f>
        <v>0</v>
      </c>
      <c r="BH5" s="196">
        <f>'Income Support'!BH23</f>
        <v>0</v>
      </c>
      <c r="BI5" s="196">
        <f>'Income Support'!BI23</f>
        <v>0</v>
      </c>
      <c r="BJ5" s="196">
        <f>'Income Support'!BJ23</f>
        <v>0</v>
      </c>
      <c r="BK5" s="196">
        <f>'Income Support'!BK23</f>
        <v>0</v>
      </c>
      <c r="BL5" s="196">
        <f>'Income Support'!BL23</f>
        <v>0</v>
      </c>
      <c r="BM5" s="196">
        <f>'Income Support'!BM23</f>
        <v>0</v>
      </c>
      <c r="BN5" s="196">
        <f>'Income Support'!BN23</f>
        <v>0</v>
      </c>
      <c r="BO5" s="196">
        <f>'Income Support'!BO23</f>
        <v>0</v>
      </c>
      <c r="BP5" s="196">
        <f>'Income Support'!BP23</f>
        <v>0</v>
      </c>
      <c r="BQ5" s="196">
        <f>'Income Support'!BQ23</f>
        <v>0</v>
      </c>
      <c r="BR5" s="196">
        <f>'Income Support'!BR23</f>
        <v>0</v>
      </c>
      <c r="BS5" s="196">
        <f>'Income Support'!BS23</f>
        <v>0</v>
      </c>
      <c r="BT5" s="196">
        <f>'Income Support'!BT23</f>
        <v>0</v>
      </c>
      <c r="BU5" s="196">
        <f>'Income Support'!BU23</f>
        <v>0</v>
      </c>
      <c r="BV5" s="196">
        <f>'Income Support'!BV23</f>
        <v>0</v>
      </c>
      <c r="BW5" s="196">
        <f>'Income Support'!BW23</f>
        <v>0</v>
      </c>
      <c r="BX5" s="196">
        <f>'Income Support'!BX23</f>
        <v>0</v>
      </c>
      <c r="BY5" s="196">
        <f>'Income Support'!BY23</f>
        <v>0</v>
      </c>
      <c r="BZ5" s="196">
        <f>'Income Support'!BZ23</f>
        <v>0</v>
      </c>
      <c r="CA5" s="196">
        <f>'Income Support'!CA23</f>
        <v>0</v>
      </c>
      <c r="CB5" s="196">
        <f>'Income Support'!CB23</f>
        <v>0</v>
      </c>
      <c r="CC5" s="196">
        <f>'Income Support'!CC23</f>
        <v>0</v>
      </c>
      <c r="CD5" s="196">
        <f>'Income Support'!CD23</f>
        <v>0</v>
      </c>
      <c r="CE5" s="196">
        <f>'Income Support'!CE23</f>
        <v>0</v>
      </c>
      <c r="CF5" s="196">
        <f>'Income Support'!CF23</f>
        <v>0</v>
      </c>
      <c r="CG5" s="220">
        <f>'Income Support'!CG23</f>
        <v>0</v>
      </c>
    </row>
    <row r="6" spans="1:85" ht="26.25" customHeight="1" x14ac:dyDescent="0.35">
      <c r="A6" s="368"/>
      <c r="B6" s="56" t="s">
        <v>977</v>
      </c>
      <c r="C6" s="36"/>
      <c r="D6" s="196">
        <f t="shared" ref="D6:BO6" si="2">SUM(D7,D8)</f>
        <v>0</v>
      </c>
      <c r="E6" s="196">
        <f t="shared" si="2"/>
        <v>0</v>
      </c>
      <c r="F6" s="196">
        <f t="shared" si="2"/>
        <v>0</v>
      </c>
      <c r="G6" s="196">
        <f t="shared" si="2"/>
        <v>0</v>
      </c>
      <c r="H6" s="196">
        <f t="shared" si="2"/>
        <v>0</v>
      </c>
      <c r="I6" s="196">
        <f t="shared" si="2"/>
        <v>0</v>
      </c>
      <c r="J6" s="196">
        <f t="shared" si="2"/>
        <v>0</v>
      </c>
      <c r="K6" s="196">
        <f t="shared" si="2"/>
        <v>0</v>
      </c>
      <c r="L6" s="196">
        <f t="shared" si="2"/>
        <v>0</v>
      </c>
      <c r="M6" s="196">
        <f t="shared" si="2"/>
        <v>0</v>
      </c>
      <c r="N6" s="196">
        <f t="shared" si="2"/>
        <v>0</v>
      </c>
      <c r="O6" s="196">
        <f t="shared" si="2"/>
        <v>0</v>
      </c>
      <c r="P6" s="196">
        <f t="shared" si="2"/>
        <v>0</v>
      </c>
      <c r="Q6" s="196">
        <f t="shared" si="2"/>
        <v>0</v>
      </c>
      <c r="R6" s="196">
        <f t="shared" si="2"/>
        <v>0</v>
      </c>
      <c r="S6" s="196">
        <f t="shared" si="2"/>
        <v>0</v>
      </c>
      <c r="T6" s="196">
        <f t="shared" si="2"/>
        <v>0</v>
      </c>
      <c r="U6" s="196">
        <f t="shared" si="2"/>
        <v>0</v>
      </c>
      <c r="V6" s="196">
        <f t="shared" si="2"/>
        <v>0</v>
      </c>
      <c r="W6" s="196">
        <f t="shared" si="2"/>
        <v>0</v>
      </c>
      <c r="X6" s="196">
        <f t="shared" si="2"/>
        <v>0</v>
      </c>
      <c r="Y6" s="196">
        <f t="shared" si="2"/>
        <v>0</v>
      </c>
      <c r="Z6" s="196">
        <f t="shared" si="2"/>
        <v>0</v>
      </c>
      <c r="AA6" s="196">
        <f t="shared" si="2"/>
        <v>0</v>
      </c>
      <c r="AB6" s="196">
        <f t="shared" si="2"/>
        <v>0</v>
      </c>
      <c r="AC6" s="196">
        <f t="shared" si="2"/>
        <v>0</v>
      </c>
      <c r="AD6" s="196">
        <f t="shared" si="2"/>
        <v>0</v>
      </c>
      <c r="AE6" s="196">
        <f t="shared" si="2"/>
        <v>0</v>
      </c>
      <c r="AF6" s="196">
        <f t="shared" si="2"/>
        <v>0</v>
      </c>
      <c r="AG6" s="196">
        <f t="shared" si="2"/>
        <v>0</v>
      </c>
      <c r="AH6" s="196">
        <f t="shared" si="2"/>
        <v>0</v>
      </c>
      <c r="AI6" s="196">
        <f t="shared" si="2"/>
        <v>0</v>
      </c>
      <c r="AJ6" s="196">
        <f t="shared" si="2"/>
        <v>0</v>
      </c>
      <c r="AK6" s="196">
        <f t="shared" si="2"/>
        <v>0</v>
      </c>
      <c r="AL6" s="196">
        <f t="shared" si="2"/>
        <v>0</v>
      </c>
      <c r="AM6" s="196">
        <f t="shared" si="2"/>
        <v>0</v>
      </c>
      <c r="AN6" s="196">
        <f t="shared" si="2"/>
        <v>0</v>
      </c>
      <c r="AO6" s="196">
        <f t="shared" si="2"/>
        <v>0</v>
      </c>
      <c r="AP6" s="196">
        <f t="shared" si="2"/>
        <v>0</v>
      </c>
      <c r="AQ6" s="196">
        <f t="shared" si="2"/>
        <v>0</v>
      </c>
      <c r="AR6" s="196">
        <f t="shared" si="2"/>
        <v>0</v>
      </c>
      <c r="AS6" s="196">
        <f t="shared" si="2"/>
        <v>0</v>
      </c>
      <c r="AT6" s="196">
        <f t="shared" si="2"/>
        <v>0</v>
      </c>
      <c r="AU6" s="196">
        <f t="shared" si="2"/>
        <v>0</v>
      </c>
      <c r="AV6" s="196">
        <f t="shared" si="2"/>
        <v>0</v>
      </c>
      <c r="AW6" s="196">
        <f t="shared" si="2"/>
        <v>0</v>
      </c>
      <c r="AX6" s="196">
        <f t="shared" si="2"/>
        <v>0</v>
      </c>
      <c r="AY6" s="196">
        <f t="shared" si="2"/>
        <v>0</v>
      </c>
      <c r="AZ6" s="196">
        <f t="shared" si="2"/>
        <v>2165.9229999999998</v>
      </c>
      <c r="BA6" s="196">
        <f t="shared" si="2"/>
        <v>3893.4660000000003</v>
      </c>
      <c r="BB6" s="196">
        <f t="shared" si="2"/>
        <v>3557.6930000000002</v>
      </c>
      <c r="BC6" s="196">
        <f t="shared" si="2"/>
        <v>3255.0860000000002</v>
      </c>
      <c r="BD6" s="196">
        <f t="shared" si="2"/>
        <v>2882.2200000000003</v>
      </c>
      <c r="BE6" s="196">
        <f t="shared" si="2"/>
        <v>2605.5709014073173</v>
      </c>
      <c r="BF6" s="196">
        <f t="shared" si="2"/>
        <v>2624.1158686900003</v>
      </c>
      <c r="BG6" s="196">
        <f t="shared" si="2"/>
        <v>2559.18840136366</v>
      </c>
      <c r="BH6" s="196">
        <f t="shared" si="2"/>
        <v>2204.4830000000002</v>
      </c>
      <c r="BI6" s="196">
        <f t="shared" si="2"/>
        <v>2311.2043118300003</v>
      </c>
      <c r="BJ6" s="196">
        <f t="shared" si="2"/>
        <v>2439.7983671900001</v>
      </c>
      <c r="BK6" s="196">
        <f t="shared" si="2"/>
        <v>2241.4881393452138</v>
      </c>
      <c r="BL6" s="196">
        <f t="shared" si="2"/>
        <v>2856.8277160099997</v>
      </c>
      <c r="BM6" s="196">
        <f t="shared" si="2"/>
        <v>4684.0175697100003</v>
      </c>
      <c r="BN6" s="196">
        <f t="shared" si="2"/>
        <v>4473.4852258236315</v>
      </c>
      <c r="BO6" s="196">
        <f t="shared" si="2"/>
        <v>4933.9849943699983</v>
      </c>
      <c r="BP6" s="196">
        <f t="shared" ref="BP6:CE6" si="3">SUM(BP7,BP8)</f>
        <v>5169.8070100499999</v>
      </c>
      <c r="BQ6" s="196">
        <f t="shared" si="3"/>
        <v>4338.0295486261903</v>
      </c>
      <c r="BR6" s="196">
        <f t="shared" si="3"/>
        <v>3065.0410876799992</v>
      </c>
      <c r="BS6" s="196">
        <f t="shared" si="3"/>
        <v>2313.51601579</v>
      </c>
      <c r="BT6" s="196">
        <f t="shared" si="3"/>
        <v>1875.4784224599998</v>
      </c>
      <c r="BU6" s="196">
        <f t="shared" si="3"/>
        <v>1666.9844684099987</v>
      </c>
      <c r="BV6" s="196">
        <f t="shared" si="3"/>
        <v>1298.7940379299998</v>
      </c>
      <c r="BW6" s="196">
        <f t="shared" si="3"/>
        <v>713.74196914999993</v>
      </c>
      <c r="BX6" s="196">
        <f t="shared" si="3"/>
        <v>1046.07227354</v>
      </c>
      <c r="BY6" s="196">
        <f t="shared" si="3"/>
        <v>490.16215240000008</v>
      </c>
      <c r="BZ6" s="196">
        <f t="shared" si="3"/>
        <v>333.5005683</v>
      </c>
      <c r="CA6" s="196">
        <f t="shared" si="3"/>
        <v>313.29334463999993</v>
      </c>
      <c r="CB6" s="196">
        <f t="shared" si="3"/>
        <v>312.15162669584879</v>
      </c>
      <c r="CC6" s="196">
        <f t="shared" si="3"/>
        <v>249.45378165668956</v>
      </c>
      <c r="CD6" s="196">
        <f t="shared" si="3"/>
        <v>252.29678867084925</v>
      </c>
      <c r="CE6" s="196">
        <f t="shared" si="3"/>
        <v>244.24151268536943</v>
      </c>
      <c r="CF6" s="196">
        <f>SUM(CF7,CF8)</f>
        <v>247.2031068649284</v>
      </c>
      <c r="CG6" s="220">
        <f>SUM(CG7,CG8)</f>
        <v>253.07239246459775</v>
      </c>
    </row>
    <row r="7" spans="1:85" x14ac:dyDescent="0.35">
      <c r="A7" s="368"/>
      <c r="B7" s="200" t="s">
        <v>383</v>
      </c>
      <c r="C7" s="36"/>
      <c r="D7" s="196">
        <v>0</v>
      </c>
      <c r="E7" s="196">
        <v>0</v>
      </c>
      <c r="F7" s="196">
        <v>0</v>
      </c>
      <c r="G7" s="196">
        <v>0</v>
      </c>
      <c r="H7" s="196">
        <v>0</v>
      </c>
      <c r="I7" s="196">
        <v>0</v>
      </c>
      <c r="J7" s="196">
        <v>0</v>
      </c>
      <c r="K7" s="196">
        <v>0</v>
      </c>
      <c r="L7" s="196">
        <v>0</v>
      </c>
      <c r="M7" s="196">
        <v>0</v>
      </c>
      <c r="N7" s="196">
        <v>0</v>
      </c>
      <c r="O7" s="196">
        <v>0</v>
      </c>
      <c r="P7" s="196">
        <v>0</v>
      </c>
      <c r="Q7" s="196">
        <v>0</v>
      </c>
      <c r="R7" s="196">
        <v>0</v>
      </c>
      <c r="S7" s="196">
        <v>0</v>
      </c>
      <c r="T7" s="196">
        <v>0</v>
      </c>
      <c r="U7" s="196">
        <v>0</v>
      </c>
      <c r="V7" s="196">
        <v>0</v>
      </c>
      <c r="W7" s="196">
        <v>0</v>
      </c>
      <c r="X7" s="196">
        <v>0</v>
      </c>
      <c r="Y7" s="196">
        <v>0</v>
      </c>
      <c r="Z7" s="196">
        <v>0</v>
      </c>
      <c r="AA7" s="196">
        <v>0</v>
      </c>
      <c r="AB7" s="196">
        <v>0</v>
      </c>
      <c r="AC7" s="196">
        <v>0</v>
      </c>
      <c r="AD7" s="196">
        <v>0</v>
      </c>
      <c r="AE7" s="196">
        <v>0</v>
      </c>
      <c r="AF7" s="196">
        <v>0</v>
      </c>
      <c r="AG7" s="196">
        <v>0</v>
      </c>
      <c r="AH7" s="196">
        <v>0</v>
      </c>
      <c r="AI7" s="196">
        <v>0</v>
      </c>
      <c r="AJ7" s="196">
        <v>0</v>
      </c>
      <c r="AK7" s="196">
        <v>0</v>
      </c>
      <c r="AL7" s="196">
        <v>0</v>
      </c>
      <c r="AM7" s="196">
        <v>0</v>
      </c>
      <c r="AN7" s="196">
        <v>0</v>
      </c>
      <c r="AO7" s="196">
        <v>0</v>
      </c>
      <c r="AP7" s="196">
        <v>0</v>
      </c>
      <c r="AQ7" s="196">
        <v>0</v>
      </c>
      <c r="AR7" s="196">
        <v>0</v>
      </c>
      <c r="AS7" s="196">
        <v>0</v>
      </c>
      <c r="AT7" s="196">
        <v>0</v>
      </c>
      <c r="AU7" s="196">
        <v>0</v>
      </c>
      <c r="AV7" s="196">
        <v>0</v>
      </c>
      <c r="AW7" s="196">
        <v>0</v>
      </c>
      <c r="AX7" s="196">
        <v>0</v>
      </c>
      <c r="AY7" s="196">
        <v>0</v>
      </c>
      <c r="AZ7" s="196">
        <v>332.70800000000008</v>
      </c>
      <c r="BA7" s="196">
        <v>475.00800000000004</v>
      </c>
      <c r="BB7" s="196">
        <v>474.24400000000003</v>
      </c>
      <c r="BC7" s="196">
        <v>459.01900000000001</v>
      </c>
      <c r="BD7" s="196">
        <v>446.95400000000001</v>
      </c>
      <c r="BE7" s="196">
        <v>469.76190140731705</v>
      </c>
      <c r="BF7" s="196">
        <v>518.64773074999994</v>
      </c>
      <c r="BG7" s="196">
        <v>507.20891397539998</v>
      </c>
      <c r="BH7" s="196">
        <v>445.23599999999999</v>
      </c>
      <c r="BI7" s="196">
        <v>486.24370455000002</v>
      </c>
      <c r="BJ7" s="196">
        <v>477.92547793</v>
      </c>
      <c r="BK7" s="196">
        <v>424.03039473491737</v>
      </c>
      <c r="BL7" s="196">
        <v>727.70019646000003</v>
      </c>
      <c r="BM7" s="196">
        <v>1088.6921164999999</v>
      </c>
      <c r="BN7" s="196">
        <v>801.16036899012533</v>
      </c>
      <c r="BO7" s="196">
        <v>749.87685299999998</v>
      </c>
      <c r="BP7" s="196">
        <v>662.33543288999988</v>
      </c>
      <c r="BQ7" s="196">
        <v>526.70929591000004</v>
      </c>
      <c r="BR7" s="196">
        <v>369.21073870999999</v>
      </c>
      <c r="BS7" s="196">
        <v>309.89859552000007</v>
      </c>
      <c r="BT7" s="196">
        <v>264.26859475999998</v>
      </c>
      <c r="BU7" s="196">
        <v>224.26502880999996</v>
      </c>
      <c r="BV7" s="196">
        <v>154.88572665999999</v>
      </c>
      <c r="BW7" s="196">
        <v>110.7615586</v>
      </c>
      <c r="BX7" s="196">
        <v>610.86739394999995</v>
      </c>
      <c r="BY7" s="196">
        <v>190.13938600999995</v>
      </c>
      <c r="BZ7" s="196">
        <v>108.35292923999999</v>
      </c>
      <c r="CA7" s="196">
        <v>168.57634428999995</v>
      </c>
      <c r="CB7" s="196">
        <v>226.74861577280083</v>
      </c>
      <c r="CC7" s="196">
        <v>249.20409286572655</v>
      </c>
      <c r="CD7" s="196">
        <v>252.43437553571303</v>
      </c>
      <c r="CE7" s="196">
        <v>244.38234240372535</v>
      </c>
      <c r="CF7" s="196">
        <v>247.34708987225144</v>
      </c>
      <c r="CG7" s="220">
        <v>253.21959182666725</v>
      </c>
    </row>
    <row r="8" spans="1:85" x14ac:dyDescent="0.35">
      <c r="A8" s="368"/>
      <c r="B8" s="200" t="s">
        <v>394</v>
      </c>
      <c r="C8" s="36"/>
      <c r="D8" s="196">
        <v>0</v>
      </c>
      <c r="E8" s="196">
        <v>0</v>
      </c>
      <c r="F8" s="196">
        <v>0</v>
      </c>
      <c r="G8" s="196">
        <v>0</v>
      </c>
      <c r="H8" s="196">
        <v>0</v>
      </c>
      <c r="I8" s="196">
        <v>0</v>
      </c>
      <c r="J8" s="196">
        <v>0</v>
      </c>
      <c r="K8" s="196">
        <v>0</v>
      </c>
      <c r="L8" s="196">
        <v>0</v>
      </c>
      <c r="M8" s="196">
        <v>0</v>
      </c>
      <c r="N8" s="196">
        <v>0</v>
      </c>
      <c r="O8" s="196">
        <v>0</v>
      </c>
      <c r="P8" s="196">
        <v>0</v>
      </c>
      <c r="Q8" s="196">
        <v>0</v>
      </c>
      <c r="R8" s="196">
        <v>0</v>
      </c>
      <c r="S8" s="196">
        <v>0</v>
      </c>
      <c r="T8" s="196">
        <v>0</v>
      </c>
      <c r="U8" s="196">
        <v>0</v>
      </c>
      <c r="V8" s="196">
        <v>0</v>
      </c>
      <c r="W8" s="196">
        <v>0</v>
      </c>
      <c r="X8" s="196">
        <v>0</v>
      </c>
      <c r="Y8" s="196">
        <v>0</v>
      </c>
      <c r="Z8" s="196">
        <v>0</v>
      </c>
      <c r="AA8" s="196">
        <v>0</v>
      </c>
      <c r="AB8" s="196">
        <v>0</v>
      </c>
      <c r="AC8" s="196">
        <v>0</v>
      </c>
      <c r="AD8" s="196">
        <v>0</v>
      </c>
      <c r="AE8" s="196">
        <v>0</v>
      </c>
      <c r="AF8" s="196">
        <v>0</v>
      </c>
      <c r="AG8" s="196">
        <v>0</v>
      </c>
      <c r="AH8" s="196">
        <v>0</v>
      </c>
      <c r="AI8" s="196">
        <v>0</v>
      </c>
      <c r="AJ8" s="196">
        <v>0</v>
      </c>
      <c r="AK8" s="196">
        <v>0</v>
      </c>
      <c r="AL8" s="196">
        <v>0</v>
      </c>
      <c r="AM8" s="196">
        <v>0</v>
      </c>
      <c r="AN8" s="196">
        <v>0</v>
      </c>
      <c r="AO8" s="196">
        <v>0</v>
      </c>
      <c r="AP8" s="196">
        <v>0</v>
      </c>
      <c r="AQ8" s="196">
        <v>0</v>
      </c>
      <c r="AR8" s="196">
        <v>0</v>
      </c>
      <c r="AS8" s="196">
        <v>0</v>
      </c>
      <c r="AT8" s="196">
        <v>0</v>
      </c>
      <c r="AU8" s="196">
        <v>0</v>
      </c>
      <c r="AV8" s="196">
        <v>0</v>
      </c>
      <c r="AW8" s="196">
        <v>0</v>
      </c>
      <c r="AX8" s="196">
        <v>0</v>
      </c>
      <c r="AY8" s="196">
        <v>0</v>
      </c>
      <c r="AZ8" s="196">
        <v>1833.2149999999999</v>
      </c>
      <c r="BA8" s="196">
        <v>3418.4580000000001</v>
      </c>
      <c r="BB8" s="196">
        <v>3083.4490000000001</v>
      </c>
      <c r="BC8" s="196">
        <v>2796.067</v>
      </c>
      <c r="BD8" s="196">
        <v>2435.2660000000001</v>
      </c>
      <c r="BE8" s="196">
        <v>2135.8090000000002</v>
      </c>
      <c r="BF8" s="196">
        <v>2105.4681379400004</v>
      </c>
      <c r="BG8" s="196">
        <v>2051.9794873882602</v>
      </c>
      <c r="BH8" s="196">
        <v>1759.2470000000001</v>
      </c>
      <c r="BI8" s="196">
        <v>1824.9606072800002</v>
      </c>
      <c r="BJ8" s="196">
        <v>1961.87288926</v>
      </c>
      <c r="BK8" s="196">
        <v>1817.4577446102965</v>
      </c>
      <c r="BL8" s="196">
        <v>2129.1275195499998</v>
      </c>
      <c r="BM8" s="196">
        <v>3595.32545321</v>
      </c>
      <c r="BN8" s="196">
        <v>3672.3248568335066</v>
      </c>
      <c r="BO8" s="196">
        <v>4184.1081413699985</v>
      </c>
      <c r="BP8" s="196">
        <v>4507.4715771600004</v>
      </c>
      <c r="BQ8" s="196">
        <v>3811.3202527161902</v>
      </c>
      <c r="BR8" s="196">
        <v>2695.8303489699992</v>
      </c>
      <c r="BS8" s="196">
        <v>2003.6174202700001</v>
      </c>
      <c r="BT8" s="196">
        <v>1611.2098276999998</v>
      </c>
      <c r="BU8" s="196">
        <v>1442.7194395999989</v>
      </c>
      <c r="BV8" s="196">
        <v>1143.9083112699998</v>
      </c>
      <c r="BW8" s="196">
        <v>602.98041054999987</v>
      </c>
      <c r="BX8" s="196">
        <v>435.2048795899999</v>
      </c>
      <c r="BY8" s="196">
        <v>300.02276639000013</v>
      </c>
      <c r="BZ8" s="196">
        <v>225.14763906000002</v>
      </c>
      <c r="CA8" s="196">
        <v>144.71700034999998</v>
      </c>
      <c r="CB8" s="196">
        <v>85.403010923047972</v>
      </c>
      <c r="CC8" s="196">
        <v>0.24968879096302019</v>
      </c>
      <c r="CD8" s="196">
        <v>-0.13758686486378721</v>
      </c>
      <c r="CE8" s="196">
        <v>-0.14082971835592709</v>
      </c>
      <c r="CF8" s="196">
        <v>-0.14398300732304567</v>
      </c>
      <c r="CG8" s="220">
        <v>-0.1471993620695066</v>
      </c>
    </row>
    <row r="9" spans="1:85" x14ac:dyDescent="0.35">
      <c r="A9" s="368"/>
      <c r="B9" s="557" t="s">
        <v>555</v>
      </c>
      <c r="C9" s="56"/>
      <c r="D9" s="196">
        <v>0</v>
      </c>
      <c r="E9" s="196">
        <v>0</v>
      </c>
      <c r="F9" s="196">
        <v>0</v>
      </c>
      <c r="G9" s="196">
        <v>0</v>
      </c>
      <c r="H9" s="196">
        <v>0</v>
      </c>
      <c r="I9" s="196">
        <v>0</v>
      </c>
      <c r="J9" s="196">
        <v>0</v>
      </c>
      <c r="K9" s="196">
        <v>0</v>
      </c>
      <c r="L9" s="196">
        <v>0</v>
      </c>
      <c r="M9" s="196">
        <v>0</v>
      </c>
      <c r="N9" s="196">
        <v>0</v>
      </c>
      <c r="O9" s="196">
        <v>0</v>
      </c>
      <c r="P9" s="196">
        <v>0</v>
      </c>
      <c r="Q9" s="196">
        <v>0</v>
      </c>
      <c r="R9" s="196">
        <v>0</v>
      </c>
      <c r="S9" s="196">
        <v>0</v>
      </c>
      <c r="T9" s="196">
        <v>0</v>
      </c>
      <c r="U9" s="196">
        <v>0</v>
      </c>
      <c r="V9" s="196">
        <v>0</v>
      </c>
      <c r="W9" s="196">
        <v>0</v>
      </c>
      <c r="X9" s="196">
        <v>0</v>
      </c>
      <c r="Y9" s="196">
        <v>0</v>
      </c>
      <c r="Z9" s="196">
        <v>0</v>
      </c>
      <c r="AA9" s="196">
        <v>0</v>
      </c>
      <c r="AB9" s="196">
        <v>0</v>
      </c>
      <c r="AC9" s="196">
        <v>0</v>
      </c>
      <c r="AD9" s="196">
        <v>0</v>
      </c>
      <c r="AE9" s="196">
        <v>0</v>
      </c>
      <c r="AF9" s="196">
        <v>0</v>
      </c>
      <c r="AG9" s="196">
        <v>0</v>
      </c>
      <c r="AH9" s="196">
        <v>0</v>
      </c>
      <c r="AI9" s="196">
        <v>0</v>
      </c>
      <c r="AJ9" s="196">
        <v>0</v>
      </c>
      <c r="AK9" s="196">
        <v>0</v>
      </c>
      <c r="AL9" s="196">
        <v>0</v>
      </c>
      <c r="AM9" s="196">
        <v>0</v>
      </c>
      <c r="AN9" s="196">
        <v>0</v>
      </c>
      <c r="AO9" s="196">
        <v>0</v>
      </c>
      <c r="AP9" s="196">
        <v>0</v>
      </c>
      <c r="AQ9" s="196">
        <v>0</v>
      </c>
      <c r="AR9" s="196">
        <v>0</v>
      </c>
      <c r="AS9" s="196">
        <v>0</v>
      </c>
      <c r="AT9" s="196">
        <v>0</v>
      </c>
      <c r="AU9" s="196">
        <v>0</v>
      </c>
      <c r="AV9" s="196">
        <v>0</v>
      </c>
      <c r="AW9" s="196">
        <v>0</v>
      </c>
      <c r="AX9" s="196">
        <v>0</v>
      </c>
      <c r="AY9" s="196">
        <v>0</v>
      </c>
      <c r="AZ9" s="196">
        <v>214.28451982657336</v>
      </c>
      <c r="BA9" s="196">
        <v>330</v>
      </c>
      <c r="BB9" s="196">
        <v>305</v>
      </c>
      <c r="BC9" s="196">
        <v>285</v>
      </c>
      <c r="BD9" s="196">
        <v>305</v>
      </c>
      <c r="BE9" s="196">
        <v>284</v>
      </c>
      <c r="BF9" s="196">
        <v>289.81299999999999</v>
      </c>
      <c r="BG9" s="196">
        <v>255.8872903330878</v>
      </c>
      <c r="BH9" s="196">
        <v>142.881</v>
      </c>
      <c r="BI9" s="196">
        <v>24.123565300067376</v>
      </c>
      <c r="BJ9" s="196">
        <v>12.22461096189574</v>
      </c>
      <c r="BK9" s="196">
        <v>0</v>
      </c>
      <c r="BL9" s="196">
        <v>0</v>
      </c>
      <c r="BM9" s="196">
        <v>0</v>
      </c>
      <c r="BN9" s="196">
        <v>0</v>
      </c>
      <c r="BO9" s="196">
        <v>0</v>
      </c>
      <c r="BP9" s="196">
        <v>0</v>
      </c>
      <c r="BQ9" s="196">
        <v>0</v>
      </c>
      <c r="BR9" s="196">
        <v>0</v>
      </c>
      <c r="BS9" s="196">
        <v>0</v>
      </c>
      <c r="BT9" s="196">
        <v>0</v>
      </c>
      <c r="BU9" s="196">
        <v>0</v>
      </c>
      <c r="BV9" s="196">
        <v>0</v>
      </c>
      <c r="BW9" s="196">
        <v>0</v>
      </c>
      <c r="BX9" s="196">
        <v>0</v>
      </c>
      <c r="BY9" s="196">
        <v>0</v>
      </c>
      <c r="BZ9" s="196">
        <v>0</v>
      </c>
      <c r="CA9" s="196">
        <v>0</v>
      </c>
      <c r="CB9" s="196">
        <v>0</v>
      </c>
      <c r="CC9" s="196">
        <v>0</v>
      </c>
      <c r="CD9" s="196">
        <v>0</v>
      </c>
      <c r="CE9" s="196">
        <v>0</v>
      </c>
      <c r="CF9" s="196">
        <v>0</v>
      </c>
      <c r="CG9" s="220">
        <v>0</v>
      </c>
    </row>
    <row r="10" spans="1:85" x14ac:dyDescent="0.35">
      <c r="A10" s="368"/>
      <c r="B10" s="557" t="s">
        <v>568</v>
      </c>
      <c r="C10" s="56"/>
      <c r="D10" s="196">
        <v>0</v>
      </c>
      <c r="E10" s="196">
        <v>0</v>
      </c>
      <c r="F10" s="196">
        <v>0</v>
      </c>
      <c r="G10" s="196">
        <v>0</v>
      </c>
      <c r="H10" s="196">
        <v>0</v>
      </c>
      <c r="I10" s="196">
        <v>0</v>
      </c>
      <c r="J10" s="196">
        <v>0</v>
      </c>
      <c r="K10" s="196">
        <v>0</v>
      </c>
      <c r="L10" s="196">
        <v>0</v>
      </c>
      <c r="M10" s="196">
        <v>0</v>
      </c>
      <c r="N10" s="196">
        <v>0</v>
      </c>
      <c r="O10" s="196">
        <v>0</v>
      </c>
      <c r="P10" s="196">
        <v>0</v>
      </c>
      <c r="Q10" s="196">
        <v>0</v>
      </c>
      <c r="R10" s="196">
        <v>0</v>
      </c>
      <c r="S10" s="196">
        <v>0</v>
      </c>
      <c r="T10" s="196">
        <v>0</v>
      </c>
      <c r="U10" s="196">
        <v>0</v>
      </c>
      <c r="V10" s="196">
        <v>0</v>
      </c>
      <c r="W10" s="196">
        <v>0</v>
      </c>
      <c r="X10" s="196">
        <v>0</v>
      </c>
      <c r="Y10" s="196">
        <v>0</v>
      </c>
      <c r="Z10" s="196">
        <v>0</v>
      </c>
      <c r="AA10" s="196">
        <v>0</v>
      </c>
      <c r="AB10" s="196">
        <v>0</v>
      </c>
      <c r="AC10" s="196">
        <v>0</v>
      </c>
      <c r="AD10" s="196">
        <v>0</v>
      </c>
      <c r="AE10" s="196">
        <v>0</v>
      </c>
      <c r="AF10" s="196">
        <v>0</v>
      </c>
      <c r="AG10" s="196">
        <v>0</v>
      </c>
      <c r="AH10" s="196">
        <v>0</v>
      </c>
      <c r="AI10" s="196">
        <v>0</v>
      </c>
      <c r="AJ10" s="196">
        <v>0</v>
      </c>
      <c r="AK10" s="196">
        <v>0</v>
      </c>
      <c r="AL10" s="196">
        <v>0</v>
      </c>
      <c r="AM10" s="196">
        <v>0</v>
      </c>
      <c r="AN10" s="196">
        <v>0</v>
      </c>
      <c r="AO10" s="196">
        <v>0</v>
      </c>
      <c r="AP10" s="196">
        <v>0</v>
      </c>
      <c r="AQ10" s="196">
        <v>0</v>
      </c>
      <c r="AR10" s="196">
        <v>0</v>
      </c>
      <c r="AS10" s="196">
        <v>0</v>
      </c>
      <c r="AT10" s="196">
        <v>0</v>
      </c>
      <c r="AU10" s="196">
        <v>0</v>
      </c>
      <c r="AV10" s="196">
        <v>0</v>
      </c>
      <c r="AW10" s="196">
        <v>0</v>
      </c>
      <c r="AX10" s="196">
        <v>0</v>
      </c>
      <c r="AY10" s="196">
        <v>0</v>
      </c>
      <c r="AZ10" s="196">
        <v>1618.9304801734265</v>
      </c>
      <c r="BA10" s="196">
        <v>3088.4580000000001</v>
      </c>
      <c r="BB10" s="196">
        <v>2778.4490000000001</v>
      </c>
      <c r="BC10" s="196">
        <v>2511.067</v>
      </c>
      <c r="BD10" s="196">
        <v>2130.2660000000001</v>
      </c>
      <c r="BE10" s="196">
        <v>1851.8090000000002</v>
      </c>
      <c r="BF10" s="196">
        <v>1815.6551379400003</v>
      </c>
      <c r="BG10" s="196">
        <v>1796.0921970551724</v>
      </c>
      <c r="BH10" s="196">
        <v>1616.366</v>
      </c>
      <c r="BI10" s="196">
        <v>1800.8370419799328</v>
      </c>
      <c r="BJ10" s="196">
        <v>1949.6482782981043</v>
      </c>
      <c r="BK10" s="196">
        <v>1817.4577446102965</v>
      </c>
      <c r="BL10" s="196">
        <v>2129.1275195499998</v>
      </c>
      <c r="BM10" s="196">
        <v>3595.32545321</v>
      </c>
      <c r="BN10" s="196">
        <v>3672.3248568335066</v>
      </c>
      <c r="BO10" s="196">
        <v>4184.1081413699985</v>
      </c>
      <c r="BP10" s="196">
        <v>4507.4715771600004</v>
      </c>
      <c r="BQ10" s="196">
        <v>3811.3202527161902</v>
      </c>
      <c r="BR10" s="196">
        <v>2695.8303489699992</v>
      </c>
      <c r="BS10" s="196">
        <v>2003.6174202700001</v>
      </c>
      <c r="BT10" s="196">
        <v>1611.2098276999998</v>
      </c>
      <c r="BU10" s="196">
        <v>1442.7194395999989</v>
      </c>
      <c r="BV10" s="196">
        <v>1143.9083112699998</v>
      </c>
      <c r="BW10" s="196">
        <v>602.98041054999987</v>
      </c>
      <c r="BX10" s="196">
        <v>435.2048795899999</v>
      </c>
      <c r="BY10" s="196">
        <v>300.02276639000013</v>
      </c>
      <c r="BZ10" s="196">
        <v>225.14763906000002</v>
      </c>
      <c r="CA10" s="196">
        <v>144.71700034999998</v>
      </c>
      <c r="CB10" s="196">
        <v>85.403010923047972</v>
      </c>
      <c r="CC10" s="196">
        <v>0.24968879096302019</v>
      </c>
      <c r="CD10" s="196">
        <v>-0.13758686486378721</v>
      </c>
      <c r="CE10" s="196">
        <v>-0.14082971835592709</v>
      </c>
      <c r="CF10" s="196">
        <v>-0.14398300732304567</v>
      </c>
      <c r="CG10" s="220">
        <v>-0.1471993620695066</v>
      </c>
    </row>
    <row r="11" spans="1:85" s="351" customFormat="1" ht="35.25" customHeight="1" x14ac:dyDescent="0.25">
      <c r="A11" s="606"/>
      <c r="B11" s="607" t="s">
        <v>432</v>
      </c>
      <c r="C11" s="608"/>
      <c r="D11" s="609">
        <v>15.2</v>
      </c>
      <c r="E11" s="609">
        <v>19.2</v>
      </c>
      <c r="F11" s="609">
        <v>17</v>
      </c>
      <c r="G11" s="609">
        <v>14.8</v>
      </c>
      <c r="H11" s="609">
        <v>26.8</v>
      </c>
      <c r="I11" s="609">
        <v>22.2</v>
      </c>
      <c r="J11" s="609">
        <v>15.7</v>
      </c>
      <c r="K11" s="609">
        <v>15.7</v>
      </c>
      <c r="L11" s="609">
        <v>20.9</v>
      </c>
      <c r="M11" s="609">
        <v>25.4</v>
      </c>
      <c r="N11" s="609">
        <v>49.4</v>
      </c>
      <c r="O11" s="609">
        <v>41.9</v>
      </c>
      <c r="P11" s="609">
        <v>30.2</v>
      </c>
      <c r="Q11" s="609">
        <v>36.299999999999997</v>
      </c>
      <c r="R11" s="609">
        <v>64.5</v>
      </c>
      <c r="S11" s="609">
        <v>64.599999999999994</v>
      </c>
      <c r="T11" s="609">
        <v>44.9</v>
      </c>
      <c r="U11" s="609">
        <v>49.2</v>
      </c>
      <c r="V11" s="609">
        <v>78.3</v>
      </c>
      <c r="W11" s="609">
        <v>121.7</v>
      </c>
      <c r="X11" s="609">
        <v>123.3</v>
      </c>
      <c r="Y11" s="609">
        <v>127.1</v>
      </c>
      <c r="Z11" s="609">
        <v>150.4</v>
      </c>
      <c r="AA11" s="609">
        <v>239.4</v>
      </c>
      <c r="AB11" s="609">
        <v>209.1</v>
      </c>
      <c r="AC11" s="609">
        <v>174.09</v>
      </c>
      <c r="AD11" s="609">
        <v>214.12200000000001</v>
      </c>
      <c r="AE11" s="609">
        <v>454.38499999999999</v>
      </c>
      <c r="AF11" s="609">
        <v>558.846</v>
      </c>
      <c r="AG11" s="609">
        <v>628.82600000000002</v>
      </c>
      <c r="AH11" s="609">
        <v>632</v>
      </c>
      <c r="AI11" s="609">
        <v>653</v>
      </c>
      <c r="AJ11" s="609">
        <v>1280</v>
      </c>
      <c r="AK11" s="609">
        <v>1702</v>
      </c>
      <c r="AL11" s="609">
        <v>1500</v>
      </c>
      <c r="AM11" s="609">
        <v>1497</v>
      </c>
      <c r="AN11" s="609">
        <v>1578</v>
      </c>
      <c r="AO11" s="609">
        <v>1589</v>
      </c>
      <c r="AP11" s="609">
        <v>1734</v>
      </c>
      <c r="AQ11" s="609">
        <v>1467.9280000000001</v>
      </c>
      <c r="AR11" s="609">
        <v>1106.7449999999999</v>
      </c>
      <c r="AS11" s="609">
        <v>733.41</v>
      </c>
      <c r="AT11" s="609">
        <v>869.84</v>
      </c>
      <c r="AU11" s="609">
        <v>1603.8150000000001</v>
      </c>
      <c r="AV11" s="609">
        <v>1760.1579999999999</v>
      </c>
      <c r="AW11" s="609">
        <v>1651.7639999999999</v>
      </c>
      <c r="AX11" s="609">
        <v>1299.4829999999999</v>
      </c>
      <c r="AY11" s="609">
        <v>1101.827</v>
      </c>
      <c r="AZ11" s="609">
        <v>587.298</v>
      </c>
      <c r="BA11" s="609">
        <v>0</v>
      </c>
      <c r="BB11" s="609">
        <v>0</v>
      </c>
      <c r="BC11" s="609">
        <v>0</v>
      </c>
      <c r="BD11" s="609">
        <v>0</v>
      </c>
      <c r="BE11" s="609">
        <v>0</v>
      </c>
      <c r="BF11" s="609">
        <v>0</v>
      </c>
      <c r="BG11" s="609">
        <v>0</v>
      </c>
      <c r="BH11" s="609">
        <v>0</v>
      </c>
      <c r="BI11" s="609">
        <v>0</v>
      </c>
      <c r="BJ11" s="609">
        <v>0</v>
      </c>
      <c r="BK11" s="609">
        <v>0</v>
      </c>
      <c r="BL11" s="609">
        <v>0</v>
      </c>
      <c r="BM11" s="609">
        <v>0</v>
      </c>
      <c r="BN11" s="609">
        <v>0</v>
      </c>
      <c r="BO11" s="609">
        <v>0</v>
      </c>
      <c r="BP11" s="609">
        <v>0</v>
      </c>
      <c r="BQ11" s="609">
        <v>0</v>
      </c>
      <c r="BR11" s="609">
        <v>0</v>
      </c>
      <c r="BS11" s="609">
        <v>0</v>
      </c>
      <c r="BT11" s="609">
        <v>0</v>
      </c>
      <c r="BU11" s="609">
        <v>0</v>
      </c>
      <c r="BV11" s="609">
        <v>0</v>
      </c>
      <c r="BW11" s="609">
        <v>0</v>
      </c>
      <c r="BX11" s="609">
        <v>0</v>
      </c>
      <c r="BY11" s="609">
        <v>0</v>
      </c>
      <c r="BZ11" s="609">
        <v>0</v>
      </c>
      <c r="CA11" s="609">
        <v>0</v>
      </c>
      <c r="CB11" s="609">
        <v>0</v>
      </c>
      <c r="CC11" s="609">
        <v>0</v>
      </c>
      <c r="CD11" s="609">
        <v>0</v>
      </c>
      <c r="CE11" s="609">
        <v>0</v>
      </c>
      <c r="CF11" s="609">
        <v>0</v>
      </c>
      <c r="CG11" s="610">
        <v>0</v>
      </c>
    </row>
    <row r="12" spans="1:85" s="616" customFormat="1" ht="30" customHeight="1" thickBot="1" x14ac:dyDescent="0.3">
      <c r="A12" s="611"/>
      <c r="B12" s="29" t="s">
        <v>978</v>
      </c>
      <c r="C12" s="612"/>
      <c r="D12" s="613"/>
      <c r="E12" s="613"/>
      <c r="F12" s="613"/>
      <c r="G12" s="613"/>
      <c r="H12" s="613"/>
      <c r="I12" s="613"/>
      <c r="J12" s="613"/>
      <c r="K12" s="613"/>
      <c r="L12" s="613"/>
      <c r="M12" s="613"/>
      <c r="N12" s="613"/>
      <c r="O12" s="613"/>
      <c r="P12" s="613"/>
      <c r="Q12" s="613"/>
      <c r="R12" s="613"/>
      <c r="S12" s="613"/>
      <c r="T12" s="613"/>
      <c r="U12" s="613"/>
      <c r="V12" s="613"/>
      <c r="W12" s="613"/>
      <c r="X12" s="613"/>
      <c r="Y12" s="613"/>
      <c r="Z12" s="613"/>
      <c r="AA12" s="613"/>
      <c r="AB12" s="613"/>
      <c r="AC12" s="613"/>
      <c r="AD12" s="613"/>
      <c r="AE12" s="613"/>
      <c r="AF12" s="613"/>
      <c r="AG12" s="613"/>
      <c r="AH12" s="613"/>
      <c r="AI12" s="613"/>
      <c r="AJ12" s="613"/>
      <c r="AK12" s="613"/>
      <c r="AL12" s="613"/>
      <c r="AM12" s="613"/>
      <c r="AN12" s="613"/>
      <c r="AO12" s="613"/>
      <c r="AP12" s="613"/>
      <c r="AQ12" s="613"/>
      <c r="AR12" s="613"/>
      <c r="AS12" s="613"/>
      <c r="AT12" s="613"/>
      <c r="AU12" s="613"/>
      <c r="AV12" s="613"/>
      <c r="AW12" s="613"/>
      <c r="AX12" s="613"/>
      <c r="AY12" s="613"/>
      <c r="AZ12" s="613"/>
      <c r="BA12" s="613"/>
      <c r="BB12" s="613"/>
      <c r="BC12" s="613"/>
      <c r="BD12" s="613"/>
      <c r="BE12" s="613"/>
      <c r="BF12" s="613"/>
      <c r="BG12" s="613"/>
      <c r="BH12" s="613"/>
      <c r="BI12" s="613"/>
      <c r="BJ12" s="613"/>
      <c r="BK12" s="613"/>
      <c r="BL12" s="613"/>
      <c r="BM12" s="613"/>
      <c r="BN12" s="614"/>
      <c r="BO12" s="614"/>
      <c r="BP12" s="614"/>
      <c r="BQ12" s="614">
        <v>5.0737465744051846</v>
      </c>
      <c r="BR12" s="614">
        <v>50.640972586505463</v>
      </c>
      <c r="BS12" s="614">
        <v>457.10933584295026</v>
      </c>
      <c r="BT12" s="614">
        <v>893.36719655631623</v>
      </c>
      <c r="BU12" s="614">
        <v>1325.6919651950693</v>
      </c>
      <c r="BV12" s="614">
        <v>1964.7760253135691</v>
      </c>
      <c r="BW12" s="614">
        <v>3027.5814335109831</v>
      </c>
      <c r="BX12" s="614">
        <v>16553.275742514004</v>
      </c>
      <c r="BY12" s="614">
        <v>12963.052647342272</v>
      </c>
      <c r="BZ12" s="614">
        <v>9832.2417013119975</v>
      </c>
      <c r="CA12" s="614">
        <v>11129.540158873495</v>
      </c>
      <c r="CB12" s="614">
        <v>13085.839424954325</v>
      </c>
      <c r="CC12" s="614">
        <v>15263.372629959353</v>
      </c>
      <c r="CD12" s="614">
        <v>15969.296558625701</v>
      </c>
      <c r="CE12" s="614">
        <v>15364.330185555636</v>
      </c>
      <c r="CF12" s="614">
        <v>15087.880262471303</v>
      </c>
      <c r="CG12" s="615">
        <v>15474.693971161247</v>
      </c>
    </row>
    <row r="13" spans="1:85" x14ac:dyDescent="0.35">
      <c r="A13" s="374"/>
      <c r="B13" s="175" t="s">
        <v>979</v>
      </c>
      <c r="C13" s="353"/>
      <c r="D13" s="34" t="s">
        <v>296</v>
      </c>
      <c r="E13" s="34" t="s">
        <v>297</v>
      </c>
      <c r="F13" s="34" t="s">
        <v>298</v>
      </c>
      <c r="G13" s="34" t="s">
        <v>299</v>
      </c>
      <c r="H13" s="34" t="s">
        <v>300</v>
      </c>
      <c r="I13" s="34" t="s">
        <v>301</v>
      </c>
      <c r="J13" s="34" t="s">
        <v>302</v>
      </c>
      <c r="K13" s="34" t="s">
        <v>303</v>
      </c>
      <c r="L13" s="34" t="s">
        <v>304</v>
      </c>
      <c r="M13" s="34" t="s">
        <v>305</v>
      </c>
      <c r="N13" s="34" t="s">
        <v>306</v>
      </c>
      <c r="O13" s="34" t="s">
        <v>307</v>
      </c>
      <c r="P13" s="34" t="s">
        <v>308</v>
      </c>
      <c r="Q13" s="34" t="s">
        <v>309</v>
      </c>
      <c r="R13" s="34" t="s">
        <v>310</v>
      </c>
      <c r="S13" s="34" t="s">
        <v>311</v>
      </c>
      <c r="T13" s="34" t="s">
        <v>312</v>
      </c>
      <c r="U13" s="34" t="s">
        <v>313</v>
      </c>
      <c r="V13" s="34" t="s">
        <v>314</v>
      </c>
      <c r="W13" s="34" t="s">
        <v>315</v>
      </c>
      <c r="X13" s="34" t="s">
        <v>316</v>
      </c>
      <c r="Y13" s="34" t="s">
        <v>317</v>
      </c>
      <c r="Z13" s="34" t="s">
        <v>318</v>
      </c>
      <c r="AA13" s="34" t="s">
        <v>319</v>
      </c>
      <c r="AB13" s="34" t="s">
        <v>320</v>
      </c>
      <c r="AC13" s="34" t="s">
        <v>321</v>
      </c>
      <c r="AD13" s="34" t="s">
        <v>322</v>
      </c>
      <c r="AE13" s="34" t="s">
        <v>323</v>
      </c>
      <c r="AF13" s="34" t="s">
        <v>324</v>
      </c>
      <c r="AG13" s="34" t="s">
        <v>325</v>
      </c>
      <c r="AH13" s="34" t="s">
        <v>326</v>
      </c>
      <c r="AI13" s="34" t="s">
        <v>327</v>
      </c>
      <c r="AJ13" s="34" t="s">
        <v>328</v>
      </c>
      <c r="AK13" s="34" t="s">
        <v>329</v>
      </c>
      <c r="AL13" s="34" t="s">
        <v>330</v>
      </c>
      <c r="AM13" s="34" t="s">
        <v>331</v>
      </c>
      <c r="AN13" s="34" t="s">
        <v>332</v>
      </c>
      <c r="AO13" s="34" t="s">
        <v>333</v>
      </c>
      <c r="AP13" s="34" t="s">
        <v>334</v>
      </c>
      <c r="AQ13" s="34" t="s">
        <v>335</v>
      </c>
      <c r="AR13" s="34" t="s">
        <v>336</v>
      </c>
      <c r="AS13" s="34" t="s">
        <v>337</v>
      </c>
      <c r="AT13" s="34" t="s">
        <v>338</v>
      </c>
      <c r="AU13" s="34" t="s">
        <v>339</v>
      </c>
      <c r="AV13" s="34" t="s">
        <v>340</v>
      </c>
      <c r="AW13" s="34" t="s">
        <v>341</v>
      </c>
      <c r="AX13" s="34" t="s">
        <v>342</v>
      </c>
      <c r="AY13" s="34" t="s">
        <v>227</v>
      </c>
      <c r="AZ13" s="34" t="s">
        <v>228</v>
      </c>
      <c r="BA13" s="34" t="s">
        <v>229</v>
      </c>
      <c r="BB13" s="34" t="s">
        <v>230</v>
      </c>
      <c r="BC13" s="34" t="s">
        <v>231</v>
      </c>
      <c r="BD13" s="34" t="s">
        <v>232</v>
      </c>
      <c r="BE13" s="34" t="s">
        <v>233</v>
      </c>
      <c r="BF13" s="34" t="s">
        <v>234</v>
      </c>
      <c r="BG13" s="34" t="s">
        <v>235</v>
      </c>
      <c r="BH13" s="34" t="s">
        <v>236</v>
      </c>
      <c r="BI13" s="34" t="s">
        <v>237</v>
      </c>
      <c r="BJ13" s="34" t="s">
        <v>238</v>
      </c>
      <c r="BK13" s="34" t="s">
        <v>239</v>
      </c>
      <c r="BL13" s="34" t="s">
        <v>240</v>
      </c>
      <c r="BM13" s="34" t="s">
        <v>241</v>
      </c>
      <c r="BN13" s="34" t="s">
        <v>242</v>
      </c>
      <c r="BO13" s="34" t="s">
        <v>243</v>
      </c>
      <c r="BP13" s="34" t="s">
        <v>244</v>
      </c>
      <c r="BQ13" s="34" t="s">
        <v>245</v>
      </c>
      <c r="BR13" s="34" t="s">
        <v>246</v>
      </c>
      <c r="BS13" s="34" t="s">
        <v>247</v>
      </c>
      <c r="BT13" s="34" t="s">
        <v>248</v>
      </c>
      <c r="BU13" s="34" t="s">
        <v>249</v>
      </c>
      <c r="BV13" s="34" t="s">
        <v>250</v>
      </c>
      <c r="BW13" s="34" t="s">
        <v>251</v>
      </c>
      <c r="BX13" s="34" t="s">
        <v>252</v>
      </c>
      <c r="BY13" s="34" t="s">
        <v>253</v>
      </c>
      <c r="BZ13" s="34" t="s">
        <v>254</v>
      </c>
      <c r="CA13" s="34" t="s">
        <v>255</v>
      </c>
      <c r="CB13" s="34" t="s">
        <v>256</v>
      </c>
      <c r="CC13" s="34" t="s">
        <v>257</v>
      </c>
      <c r="CD13" s="34" t="s">
        <v>258</v>
      </c>
      <c r="CE13" s="34" t="s">
        <v>259</v>
      </c>
      <c r="CF13" s="34" t="s">
        <v>260</v>
      </c>
      <c r="CG13" s="35" t="s">
        <v>261</v>
      </c>
    </row>
    <row r="14" spans="1:85" x14ac:dyDescent="0.35">
      <c r="A14" s="374"/>
      <c r="B14" s="377" t="s">
        <v>460</v>
      </c>
      <c r="C14" s="404"/>
      <c r="D14" s="279" t="s">
        <v>263</v>
      </c>
      <c r="E14" s="279" t="s">
        <v>263</v>
      </c>
      <c r="F14" s="279" t="s">
        <v>263</v>
      </c>
      <c r="G14" s="279" t="s">
        <v>263</v>
      </c>
      <c r="H14" s="279" t="s">
        <v>263</v>
      </c>
      <c r="I14" s="279" t="s">
        <v>263</v>
      </c>
      <c r="J14" s="279" t="s">
        <v>263</v>
      </c>
      <c r="K14" s="279" t="s">
        <v>263</v>
      </c>
      <c r="L14" s="279" t="s">
        <v>263</v>
      </c>
      <c r="M14" s="279" t="s">
        <v>263</v>
      </c>
      <c r="N14" s="279" t="s">
        <v>263</v>
      </c>
      <c r="O14" s="279" t="s">
        <v>263</v>
      </c>
      <c r="P14" s="279" t="s">
        <v>263</v>
      </c>
      <c r="Q14" s="279" t="s">
        <v>263</v>
      </c>
      <c r="R14" s="279" t="s">
        <v>263</v>
      </c>
      <c r="S14" s="279" t="s">
        <v>263</v>
      </c>
      <c r="T14" s="279" t="s">
        <v>263</v>
      </c>
      <c r="U14" s="279" t="s">
        <v>263</v>
      </c>
      <c r="V14" s="279" t="s">
        <v>263</v>
      </c>
      <c r="W14" s="279" t="s">
        <v>263</v>
      </c>
      <c r="X14" s="279" t="s">
        <v>263</v>
      </c>
      <c r="Y14" s="279" t="s">
        <v>263</v>
      </c>
      <c r="Z14" s="279" t="s">
        <v>263</v>
      </c>
      <c r="AA14" s="279" t="s">
        <v>263</v>
      </c>
      <c r="AB14" s="279" t="s">
        <v>263</v>
      </c>
      <c r="AC14" s="279" t="s">
        <v>263</v>
      </c>
      <c r="AD14" s="279" t="s">
        <v>263</v>
      </c>
      <c r="AE14" s="279" t="s">
        <v>263</v>
      </c>
      <c r="AF14" s="279" t="s">
        <v>263</v>
      </c>
      <c r="AG14" s="279" t="s">
        <v>263</v>
      </c>
      <c r="AH14" s="279" t="s">
        <v>263</v>
      </c>
      <c r="AI14" s="279" t="s">
        <v>263</v>
      </c>
      <c r="AJ14" s="279" t="s">
        <v>263</v>
      </c>
      <c r="AK14" s="279" t="s">
        <v>263</v>
      </c>
      <c r="AL14" s="279" t="s">
        <v>263</v>
      </c>
      <c r="AM14" s="279" t="s">
        <v>263</v>
      </c>
      <c r="AN14" s="279" t="s">
        <v>263</v>
      </c>
      <c r="AO14" s="279" t="s">
        <v>263</v>
      </c>
      <c r="AP14" s="279" t="s">
        <v>263</v>
      </c>
      <c r="AQ14" s="279" t="s">
        <v>263</v>
      </c>
      <c r="AR14" s="279" t="s">
        <v>263</v>
      </c>
      <c r="AS14" s="279" t="s">
        <v>263</v>
      </c>
      <c r="AT14" s="279" t="s">
        <v>263</v>
      </c>
      <c r="AU14" s="279" t="s">
        <v>263</v>
      </c>
      <c r="AV14" s="279" t="s">
        <v>263</v>
      </c>
      <c r="AW14" s="279" t="s">
        <v>263</v>
      </c>
      <c r="AX14" s="279" t="s">
        <v>263</v>
      </c>
      <c r="AY14" s="279" t="s">
        <v>263</v>
      </c>
      <c r="AZ14" s="279" t="s">
        <v>263</v>
      </c>
      <c r="BA14" s="279" t="s">
        <v>263</v>
      </c>
      <c r="BB14" s="279" t="s">
        <v>263</v>
      </c>
      <c r="BC14" s="279" t="s">
        <v>263</v>
      </c>
      <c r="BD14" s="279" t="s">
        <v>263</v>
      </c>
      <c r="BE14" s="279" t="s">
        <v>263</v>
      </c>
      <c r="BF14" s="279" t="s">
        <v>263</v>
      </c>
      <c r="BG14" s="279" t="s">
        <v>263</v>
      </c>
      <c r="BH14" s="279" t="s">
        <v>263</v>
      </c>
      <c r="BI14" s="279" t="s">
        <v>263</v>
      </c>
      <c r="BJ14" s="279" t="s">
        <v>263</v>
      </c>
      <c r="BK14" s="279" t="s">
        <v>263</v>
      </c>
      <c r="BL14" s="279" t="s">
        <v>263</v>
      </c>
      <c r="BM14" s="279" t="s">
        <v>263</v>
      </c>
      <c r="BN14" s="279" t="s">
        <v>263</v>
      </c>
      <c r="BO14" s="279" t="s">
        <v>263</v>
      </c>
      <c r="BP14" s="279" t="s">
        <v>263</v>
      </c>
      <c r="BQ14" s="279" t="s">
        <v>263</v>
      </c>
      <c r="BR14" s="279" t="s">
        <v>263</v>
      </c>
      <c r="BS14" s="279" t="s">
        <v>263</v>
      </c>
      <c r="BT14" s="279" t="s">
        <v>263</v>
      </c>
      <c r="BU14" s="279" t="s">
        <v>263</v>
      </c>
      <c r="BV14" s="279" t="s">
        <v>263</v>
      </c>
      <c r="BW14" s="279" t="s">
        <v>263</v>
      </c>
      <c r="BX14" s="279" t="s">
        <v>263</v>
      </c>
      <c r="BY14" s="279" t="s">
        <v>263</v>
      </c>
      <c r="BZ14" s="279" t="s">
        <v>263</v>
      </c>
      <c r="CA14" s="279" t="s">
        <v>263</v>
      </c>
      <c r="CB14" s="279" t="s">
        <v>264</v>
      </c>
      <c r="CC14" s="279" t="s">
        <v>264</v>
      </c>
      <c r="CD14" s="279" t="s">
        <v>264</v>
      </c>
      <c r="CE14" s="279" t="s">
        <v>264</v>
      </c>
      <c r="CF14" s="279" t="s">
        <v>264</v>
      </c>
      <c r="CG14" s="280" t="s">
        <v>264</v>
      </c>
    </row>
    <row r="15" spans="1:85" s="246" customFormat="1" ht="24" customHeight="1" x14ac:dyDescent="0.35">
      <c r="A15" s="617"/>
      <c r="B15" s="101" t="s">
        <v>276</v>
      </c>
      <c r="C15" s="448"/>
      <c r="D15" s="267">
        <f>SUM(D17,D16,D22,D23)</f>
        <v>651.95798231596802</v>
      </c>
      <c r="E15" s="267">
        <f t="shared" ref="E15:BP15" si="4">SUM(E17,E16,E22,E23)</f>
        <v>802.93772558913952</v>
      </c>
      <c r="F15" s="267">
        <f t="shared" si="4"/>
        <v>693.59458003126895</v>
      </c>
      <c r="G15" s="267">
        <f t="shared" si="4"/>
        <v>562.6646940681469</v>
      </c>
      <c r="H15" s="267">
        <f t="shared" si="4"/>
        <v>933.97270164014469</v>
      </c>
      <c r="I15" s="267">
        <f t="shared" si="4"/>
        <v>757.87489405097324</v>
      </c>
      <c r="J15" s="267">
        <f t="shared" si="4"/>
        <v>525.25509548956188</v>
      </c>
      <c r="K15" s="267">
        <f t="shared" si="4"/>
        <v>505.05297643227107</v>
      </c>
      <c r="L15" s="267">
        <f t="shared" si="4"/>
        <v>633.05370757536798</v>
      </c>
      <c r="M15" s="267">
        <f t="shared" si="4"/>
        <v>735.48501648146566</v>
      </c>
      <c r="N15" s="267">
        <f t="shared" si="4"/>
        <v>1396.5389652139875</v>
      </c>
      <c r="O15" s="267">
        <f t="shared" si="4"/>
        <v>1178.3856753855578</v>
      </c>
      <c r="P15" s="267">
        <f t="shared" si="4"/>
        <v>832.6775029151878</v>
      </c>
      <c r="Q15" s="267">
        <f t="shared" si="4"/>
        <v>965.44060857606314</v>
      </c>
      <c r="R15" s="267">
        <f t="shared" si="4"/>
        <v>1663.585946079055</v>
      </c>
      <c r="S15" s="267">
        <f t="shared" si="4"/>
        <v>1638.6363753253345</v>
      </c>
      <c r="T15" s="267">
        <f t="shared" si="4"/>
        <v>1087.7816142060781</v>
      </c>
      <c r="U15" s="267">
        <f t="shared" si="4"/>
        <v>1130.9586267107684</v>
      </c>
      <c r="V15" s="267">
        <f t="shared" si="4"/>
        <v>1712.8175500192397</v>
      </c>
      <c r="W15" s="267">
        <f t="shared" si="4"/>
        <v>2591.2779550432174</v>
      </c>
      <c r="X15" s="267">
        <f t="shared" si="4"/>
        <v>2494.8212787533857</v>
      </c>
      <c r="Y15" s="267">
        <f t="shared" si="4"/>
        <v>2405.518690651194</v>
      </c>
      <c r="Z15" s="267">
        <f t="shared" si="4"/>
        <v>2590.7636244955065</v>
      </c>
      <c r="AA15" s="267">
        <f t="shared" si="4"/>
        <v>3833.9003272931745</v>
      </c>
      <c r="AB15" s="267">
        <f t="shared" si="4"/>
        <v>3086.2403592473961</v>
      </c>
      <c r="AC15" s="267">
        <f t="shared" si="4"/>
        <v>2361.9647978739076</v>
      </c>
      <c r="AD15" s="267">
        <f t="shared" si="4"/>
        <v>2414.2852945964955</v>
      </c>
      <c r="AE15" s="267">
        <f t="shared" si="4"/>
        <v>4116.7074149991677</v>
      </c>
      <c r="AF15" s="267">
        <f t="shared" si="4"/>
        <v>4443.1979570569247</v>
      </c>
      <c r="AG15" s="267">
        <f t="shared" si="4"/>
        <v>4395.5392288557923</v>
      </c>
      <c r="AH15" s="267">
        <f t="shared" si="4"/>
        <v>7206.2449881826742</v>
      </c>
      <c r="AI15" s="267">
        <f t="shared" si="4"/>
        <v>6321.6935459821916</v>
      </c>
      <c r="AJ15" s="267">
        <f t="shared" si="4"/>
        <v>9361.9765525245184</v>
      </c>
      <c r="AK15" s="267">
        <f t="shared" si="4"/>
        <v>13125.210262455939</v>
      </c>
      <c r="AL15" s="267">
        <f t="shared" si="4"/>
        <v>15468.034085918651</v>
      </c>
      <c r="AM15" s="267">
        <f t="shared" si="4"/>
        <v>17259.346579455319</v>
      </c>
      <c r="AN15" s="267">
        <f t="shared" si="4"/>
        <v>18206.926097238567</v>
      </c>
      <c r="AO15" s="267">
        <f t="shared" si="4"/>
        <v>18877.343675543776</v>
      </c>
      <c r="AP15" s="267">
        <f t="shared" si="4"/>
        <v>18977.043529866969</v>
      </c>
      <c r="AQ15" s="267">
        <f t="shared" si="4"/>
        <v>16109.54764968026</v>
      </c>
      <c r="AR15" s="267">
        <f t="shared" si="4"/>
        <v>11483.42892625286</v>
      </c>
      <c r="AS15" s="267">
        <f t="shared" si="4"/>
        <v>8610.711817204543</v>
      </c>
      <c r="AT15" s="267">
        <f t="shared" si="4"/>
        <v>8996.4916590262765</v>
      </c>
      <c r="AU15" s="267">
        <f t="shared" si="4"/>
        <v>12923.834919482653</v>
      </c>
      <c r="AV15" s="267">
        <f t="shared" si="4"/>
        <v>15470.592272512375</v>
      </c>
      <c r="AW15" s="267">
        <f t="shared" si="4"/>
        <v>15567.617099309104</v>
      </c>
      <c r="AX15" s="267">
        <f t="shared" si="4"/>
        <v>13435.790667329507</v>
      </c>
      <c r="AY15" s="267">
        <f t="shared" si="4"/>
        <v>11902.906027891384</v>
      </c>
      <c r="AZ15" s="267">
        <f t="shared" si="4"/>
        <v>9933.3664069380411</v>
      </c>
      <c r="BA15" s="267">
        <f t="shared" si="4"/>
        <v>7565.9664012194016</v>
      </c>
      <c r="BB15" s="267">
        <f t="shared" si="4"/>
        <v>6819.3255746915875</v>
      </c>
      <c r="BC15" s="267">
        <f t="shared" si="4"/>
        <v>6158.0121891549561</v>
      </c>
      <c r="BD15" s="267">
        <f t="shared" si="4"/>
        <v>5399.4496451511814</v>
      </c>
      <c r="BE15" s="267">
        <f t="shared" si="4"/>
        <v>4797.5820115873694</v>
      </c>
      <c r="BF15" s="267">
        <f t="shared" si="4"/>
        <v>4725.7884544074786</v>
      </c>
      <c r="BG15" s="267">
        <f t="shared" si="4"/>
        <v>4506.9111174245254</v>
      </c>
      <c r="BH15" s="267">
        <f t="shared" si="4"/>
        <v>3769.3946048638618</v>
      </c>
      <c r="BI15" s="267">
        <f t="shared" si="4"/>
        <v>3846.8217367276447</v>
      </c>
      <c r="BJ15" s="267">
        <f t="shared" si="4"/>
        <v>3954.4741673476046</v>
      </c>
      <c r="BK15" s="267">
        <f t="shared" si="4"/>
        <v>3547.0496192181904</v>
      </c>
      <c r="BL15" s="267">
        <f t="shared" si="4"/>
        <v>4363.0072047128924</v>
      </c>
      <c r="BM15" s="267">
        <f t="shared" si="4"/>
        <v>7058.5161323638386</v>
      </c>
      <c r="BN15" s="267">
        <f t="shared" si="4"/>
        <v>6616.0190901339229</v>
      </c>
      <c r="BO15" s="267">
        <f t="shared" si="4"/>
        <v>7170.3014678387599</v>
      </c>
      <c r="BP15" s="267">
        <f t="shared" si="4"/>
        <v>7376.8349419739534</v>
      </c>
      <c r="BQ15" s="267">
        <f t="shared" ref="BQ15:CG15" si="5">SUM(BQ17,BQ16,BQ22,BQ23)</f>
        <v>6080.9448289516977</v>
      </c>
      <c r="BR15" s="267">
        <f t="shared" si="5"/>
        <v>4309.7268513376011</v>
      </c>
      <c r="BS15" s="267">
        <f t="shared" si="5"/>
        <v>3805.1136443952792</v>
      </c>
      <c r="BT15" s="267">
        <f t="shared" si="5"/>
        <v>3718.6852341777394</v>
      </c>
      <c r="BU15" s="267">
        <f t="shared" si="5"/>
        <v>3957.0457182327464</v>
      </c>
      <c r="BV15" s="267">
        <f t="shared" si="5"/>
        <v>4226.2246292488471</v>
      </c>
      <c r="BW15" s="267">
        <f>SUM(BW17,BW16,BW22,BW23)</f>
        <v>4732.7617397280455</v>
      </c>
      <c r="BX15" s="267">
        <f t="shared" si="5"/>
        <v>21129.394262109541</v>
      </c>
      <c r="BY15" s="267">
        <f t="shared" si="5"/>
        <v>16246.557407912727</v>
      </c>
      <c r="BZ15" s="267">
        <f t="shared" si="5"/>
        <v>11467.546209381961</v>
      </c>
      <c r="CA15" s="267">
        <f t="shared" si="5"/>
        <v>12191.981697060464</v>
      </c>
      <c r="CB15" s="267">
        <f t="shared" si="5"/>
        <v>13752.425143498267</v>
      </c>
      <c r="CC15" s="267">
        <f t="shared" si="5"/>
        <v>15512.826411616043</v>
      </c>
      <c r="CD15" s="267">
        <f t="shared" si="5"/>
        <v>15957.286046231915</v>
      </c>
      <c r="CE15" s="267">
        <f t="shared" si="5"/>
        <v>15047.745863729946</v>
      </c>
      <c r="CF15" s="267">
        <f t="shared" si="5"/>
        <v>14501.703438396064</v>
      </c>
      <c r="CG15" s="595">
        <f t="shared" si="5"/>
        <v>14598.434161161922</v>
      </c>
    </row>
    <row r="16" spans="1:85" ht="26.25" customHeight="1" x14ac:dyDescent="0.35">
      <c r="A16" s="368"/>
      <c r="B16" s="56" t="s">
        <v>976</v>
      </c>
      <c r="C16" s="245"/>
      <c r="D16" s="196">
        <v>0</v>
      </c>
      <c r="E16" s="196">
        <v>0</v>
      </c>
      <c r="F16" s="196">
        <v>0</v>
      </c>
      <c r="G16" s="196">
        <v>0</v>
      </c>
      <c r="H16" s="196">
        <v>0</v>
      </c>
      <c r="I16" s="196">
        <v>0</v>
      </c>
      <c r="J16" s="196">
        <v>0</v>
      </c>
      <c r="K16" s="196">
        <v>0</v>
      </c>
      <c r="L16" s="196">
        <v>0</v>
      </c>
      <c r="M16" s="196">
        <v>0</v>
      </c>
      <c r="N16" s="196">
        <v>0</v>
      </c>
      <c r="O16" s="196">
        <v>0</v>
      </c>
      <c r="P16" s="196">
        <v>0</v>
      </c>
      <c r="Q16" s="196">
        <v>0</v>
      </c>
      <c r="R16" s="196">
        <v>0</v>
      </c>
      <c r="S16" s="196">
        <v>0</v>
      </c>
      <c r="T16" s="196">
        <v>0</v>
      </c>
      <c r="U16" s="196">
        <v>0</v>
      </c>
      <c r="V16" s="196">
        <v>0</v>
      </c>
      <c r="W16" s="196">
        <v>0</v>
      </c>
      <c r="X16" s="196">
        <v>0</v>
      </c>
      <c r="Y16" s="196">
        <v>0</v>
      </c>
      <c r="Z16" s="196">
        <v>0</v>
      </c>
      <c r="AA16" s="196">
        <v>0</v>
      </c>
      <c r="AB16" s="196">
        <v>0</v>
      </c>
      <c r="AC16" s="196">
        <v>0</v>
      </c>
      <c r="AD16" s="196">
        <v>0</v>
      </c>
      <c r="AE16" s="196">
        <v>0</v>
      </c>
      <c r="AF16" s="196">
        <v>0</v>
      </c>
      <c r="AG16" s="196">
        <v>0</v>
      </c>
      <c r="AH16" s="196">
        <v>3235.5851516251764</v>
      </c>
      <c r="AI16" s="196">
        <v>2811.4334392420801</v>
      </c>
      <c r="AJ16" s="196">
        <v>3584.0932414197046</v>
      </c>
      <c r="AK16" s="196">
        <v>6174.7342675398804</v>
      </c>
      <c r="AL16" s="196">
        <v>9763.079296423206</v>
      </c>
      <c r="AM16" s="196">
        <v>11824.503956517874</v>
      </c>
      <c r="AN16" s="196">
        <v>12794.241586793492</v>
      </c>
      <c r="AO16" s="196">
        <v>13708.276106969062</v>
      </c>
      <c r="AP16" s="196">
        <v>13555.92434028059</v>
      </c>
      <c r="AQ16" s="196">
        <v>11772.858065240516</v>
      </c>
      <c r="AR16" s="196">
        <v>8422.2516268315994</v>
      </c>
      <c r="AS16" s="196">
        <v>6733.6569535416766</v>
      </c>
      <c r="AT16" s="196">
        <v>6942.7238882818365</v>
      </c>
      <c r="AU16" s="196">
        <v>9352.487400412856</v>
      </c>
      <c r="AV16" s="196">
        <v>11656.320792150007</v>
      </c>
      <c r="AW16" s="196">
        <v>12087.464060123768</v>
      </c>
      <c r="AX16" s="196">
        <v>10742.442830743843</v>
      </c>
      <c r="AY16" s="196">
        <v>9689.3488658015067</v>
      </c>
      <c r="AZ16" s="196">
        <v>4583.685125108409</v>
      </c>
      <c r="BA16" s="196">
        <v>0</v>
      </c>
      <c r="BB16" s="196">
        <v>0</v>
      </c>
      <c r="BC16" s="196">
        <v>0</v>
      </c>
      <c r="BD16" s="196">
        <v>0</v>
      </c>
      <c r="BE16" s="196">
        <v>0</v>
      </c>
      <c r="BF16" s="196">
        <v>0</v>
      </c>
      <c r="BG16" s="196">
        <v>0</v>
      </c>
      <c r="BH16" s="196">
        <v>0</v>
      </c>
      <c r="BI16" s="196">
        <v>0</v>
      </c>
      <c r="BJ16" s="196">
        <v>0</v>
      </c>
      <c r="BK16" s="196">
        <v>0</v>
      </c>
      <c r="BL16" s="196">
        <v>0</v>
      </c>
      <c r="BM16" s="196">
        <v>0</v>
      </c>
      <c r="BN16" s="196">
        <v>0</v>
      </c>
      <c r="BO16" s="196">
        <v>0</v>
      </c>
      <c r="BP16" s="196">
        <v>0</v>
      </c>
      <c r="BQ16" s="196">
        <v>0</v>
      </c>
      <c r="BR16" s="196">
        <v>0</v>
      </c>
      <c r="BS16" s="196">
        <v>0</v>
      </c>
      <c r="BT16" s="196">
        <v>0</v>
      </c>
      <c r="BU16" s="196">
        <v>0</v>
      </c>
      <c r="BV16" s="196">
        <v>0</v>
      </c>
      <c r="BW16" s="196">
        <v>0</v>
      </c>
      <c r="BX16" s="196">
        <v>0</v>
      </c>
      <c r="BY16" s="196">
        <v>0</v>
      </c>
      <c r="BZ16" s="196">
        <v>0</v>
      </c>
      <c r="CA16" s="196">
        <v>0</v>
      </c>
      <c r="CB16" s="196">
        <v>0</v>
      </c>
      <c r="CC16" s="196">
        <v>0</v>
      </c>
      <c r="CD16" s="196">
        <v>0</v>
      </c>
      <c r="CE16" s="196">
        <v>0</v>
      </c>
      <c r="CF16" s="196">
        <v>0</v>
      </c>
      <c r="CG16" s="220">
        <v>0</v>
      </c>
    </row>
    <row r="17" spans="1:85" ht="26.25" customHeight="1" x14ac:dyDescent="0.35">
      <c r="A17" s="368"/>
      <c r="B17" s="56" t="s">
        <v>977</v>
      </c>
      <c r="C17" s="36"/>
      <c r="D17" s="196">
        <f t="shared" ref="D17:BO17" si="6">SUM(D18,D19)</f>
        <v>0</v>
      </c>
      <c r="E17" s="196">
        <f t="shared" si="6"/>
        <v>0</v>
      </c>
      <c r="F17" s="196">
        <f t="shared" si="6"/>
        <v>0</v>
      </c>
      <c r="G17" s="196">
        <f t="shared" si="6"/>
        <v>0</v>
      </c>
      <c r="H17" s="196">
        <f t="shared" si="6"/>
        <v>0</v>
      </c>
      <c r="I17" s="196">
        <f t="shared" si="6"/>
        <v>0</v>
      </c>
      <c r="J17" s="196">
        <f t="shared" si="6"/>
        <v>0</v>
      </c>
      <c r="K17" s="196">
        <f t="shared" si="6"/>
        <v>0</v>
      </c>
      <c r="L17" s="196">
        <f t="shared" si="6"/>
        <v>0</v>
      </c>
      <c r="M17" s="196">
        <f t="shared" si="6"/>
        <v>0</v>
      </c>
      <c r="N17" s="196">
        <f t="shared" si="6"/>
        <v>0</v>
      </c>
      <c r="O17" s="196">
        <f t="shared" si="6"/>
        <v>0</v>
      </c>
      <c r="P17" s="196">
        <f t="shared" si="6"/>
        <v>0</v>
      </c>
      <c r="Q17" s="196">
        <f t="shared" si="6"/>
        <v>0</v>
      </c>
      <c r="R17" s="196">
        <f t="shared" si="6"/>
        <v>0</v>
      </c>
      <c r="S17" s="196">
        <f t="shared" si="6"/>
        <v>0</v>
      </c>
      <c r="T17" s="196">
        <f t="shared" si="6"/>
        <v>0</v>
      </c>
      <c r="U17" s="196">
        <f t="shared" si="6"/>
        <v>0</v>
      </c>
      <c r="V17" s="196">
        <f t="shared" si="6"/>
        <v>0</v>
      </c>
      <c r="W17" s="196">
        <f t="shared" si="6"/>
        <v>0</v>
      </c>
      <c r="X17" s="196">
        <f t="shared" si="6"/>
        <v>0</v>
      </c>
      <c r="Y17" s="196">
        <f t="shared" si="6"/>
        <v>0</v>
      </c>
      <c r="Z17" s="196">
        <f t="shared" si="6"/>
        <v>0</v>
      </c>
      <c r="AA17" s="196">
        <f t="shared" si="6"/>
        <v>0</v>
      </c>
      <c r="AB17" s="196">
        <f t="shared" si="6"/>
        <v>0</v>
      </c>
      <c r="AC17" s="196">
        <f t="shared" si="6"/>
        <v>0</v>
      </c>
      <c r="AD17" s="196">
        <f t="shared" si="6"/>
        <v>0</v>
      </c>
      <c r="AE17" s="196">
        <f t="shared" si="6"/>
        <v>0</v>
      </c>
      <c r="AF17" s="196">
        <f t="shared" si="6"/>
        <v>0</v>
      </c>
      <c r="AG17" s="196">
        <f t="shared" si="6"/>
        <v>0</v>
      </c>
      <c r="AH17" s="196">
        <f t="shared" si="6"/>
        <v>0</v>
      </c>
      <c r="AI17" s="196">
        <f t="shared" si="6"/>
        <v>0</v>
      </c>
      <c r="AJ17" s="196">
        <f t="shared" si="6"/>
        <v>0</v>
      </c>
      <c r="AK17" s="196">
        <f t="shared" si="6"/>
        <v>0</v>
      </c>
      <c r="AL17" s="196">
        <f t="shared" si="6"/>
        <v>0</v>
      </c>
      <c r="AM17" s="196">
        <f t="shared" si="6"/>
        <v>0</v>
      </c>
      <c r="AN17" s="196">
        <f t="shared" si="6"/>
        <v>0</v>
      </c>
      <c r="AO17" s="196">
        <f t="shared" si="6"/>
        <v>0</v>
      </c>
      <c r="AP17" s="196">
        <f t="shared" si="6"/>
        <v>0</v>
      </c>
      <c r="AQ17" s="196">
        <f t="shared" si="6"/>
        <v>0</v>
      </c>
      <c r="AR17" s="196">
        <f t="shared" si="6"/>
        <v>0</v>
      </c>
      <c r="AS17" s="196">
        <f t="shared" si="6"/>
        <v>0</v>
      </c>
      <c r="AT17" s="196">
        <f t="shared" si="6"/>
        <v>0</v>
      </c>
      <c r="AU17" s="196">
        <f t="shared" si="6"/>
        <v>0</v>
      </c>
      <c r="AV17" s="196">
        <f t="shared" si="6"/>
        <v>0</v>
      </c>
      <c r="AW17" s="196">
        <f t="shared" si="6"/>
        <v>0</v>
      </c>
      <c r="AX17" s="196">
        <f t="shared" si="6"/>
        <v>0</v>
      </c>
      <c r="AY17" s="196">
        <f t="shared" si="6"/>
        <v>0</v>
      </c>
      <c r="AZ17" s="196">
        <f t="shared" si="6"/>
        <v>4208.5243905172447</v>
      </c>
      <c r="BA17" s="196">
        <f t="shared" si="6"/>
        <v>7565.9664012194016</v>
      </c>
      <c r="BB17" s="196">
        <f t="shared" si="6"/>
        <v>6819.3255746915875</v>
      </c>
      <c r="BC17" s="196">
        <f t="shared" si="6"/>
        <v>6158.0121891549561</v>
      </c>
      <c r="BD17" s="196">
        <f t="shared" si="6"/>
        <v>5399.4496451511814</v>
      </c>
      <c r="BE17" s="196">
        <f t="shared" si="6"/>
        <v>4797.5820115873694</v>
      </c>
      <c r="BF17" s="196">
        <f t="shared" si="6"/>
        <v>4725.7884544074786</v>
      </c>
      <c r="BG17" s="196">
        <f t="shared" si="6"/>
        <v>4506.9111174245254</v>
      </c>
      <c r="BH17" s="196">
        <f t="shared" si="6"/>
        <v>3769.3946048638618</v>
      </c>
      <c r="BI17" s="196">
        <f t="shared" si="6"/>
        <v>3846.8217367276447</v>
      </c>
      <c r="BJ17" s="196">
        <f t="shared" si="6"/>
        <v>3954.4741673476046</v>
      </c>
      <c r="BK17" s="196">
        <f t="shared" si="6"/>
        <v>3547.0496192181904</v>
      </c>
      <c r="BL17" s="196">
        <f t="shared" si="6"/>
        <v>4363.0072047128924</v>
      </c>
      <c r="BM17" s="196">
        <f t="shared" si="6"/>
        <v>7058.5161323638386</v>
      </c>
      <c r="BN17" s="196">
        <f t="shared" si="6"/>
        <v>6616.0190901339229</v>
      </c>
      <c r="BO17" s="196">
        <f t="shared" si="6"/>
        <v>7170.3014678387599</v>
      </c>
      <c r="BP17" s="196">
        <f t="shared" ref="BP17:CG17" si="7">SUM(BP18,BP19)</f>
        <v>7376.8349419739534</v>
      </c>
      <c r="BQ17" s="196">
        <f t="shared" si="7"/>
        <v>6073.8408825571614</v>
      </c>
      <c r="BR17" s="196">
        <f t="shared" si="7"/>
        <v>4239.6783819776547</v>
      </c>
      <c r="BS17" s="196">
        <f t="shared" si="7"/>
        <v>3177.3301117818442</v>
      </c>
      <c r="BT17" s="196">
        <f t="shared" si="7"/>
        <v>2518.852574777613</v>
      </c>
      <c r="BU17" s="196">
        <f t="shared" si="7"/>
        <v>2204.1586851860675</v>
      </c>
      <c r="BV17" s="196">
        <f t="shared" si="7"/>
        <v>1681.8990384922122</v>
      </c>
      <c r="BW17" s="196">
        <f t="shared" si="7"/>
        <v>902.88123214067059</v>
      </c>
      <c r="BX17" s="196">
        <f t="shared" si="7"/>
        <v>1255.8916088326605</v>
      </c>
      <c r="BY17" s="196">
        <f t="shared" si="7"/>
        <v>591.93640083002515</v>
      </c>
      <c r="BZ17" s="196">
        <f t="shared" si="7"/>
        <v>376.20796164266363</v>
      </c>
      <c r="CA17" s="196">
        <f t="shared" si="7"/>
        <v>333.80427343357883</v>
      </c>
      <c r="CB17" s="196">
        <f t="shared" si="7"/>
        <v>320.40937055463581</v>
      </c>
      <c r="CC17" s="196">
        <f t="shared" si="7"/>
        <v>249.45378165668956</v>
      </c>
      <c r="CD17" s="196">
        <f t="shared" si="7"/>
        <v>248.18597897088966</v>
      </c>
      <c r="CE17" s="196">
        <f t="shared" si="7"/>
        <v>235.46576094958107</v>
      </c>
      <c r="CF17" s="196">
        <f t="shared" si="7"/>
        <v>233.76893744011579</v>
      </c>
      <c r="CG17" s="220">
        <f t="shared" si="7"/>
        <v>234.90053030966106</v>
      </c>
    </row>
    <row r="18" spans="1:85" x14ac:dyDescent="0.35">
      <c r="A18" s="368"/>
      <c r="B18" s="200" t="s">
        <v>383</v>
      </c>
      <c r="C18" s="36"/>
      <c r="D18" s="196">
        <v>0</v>
      </c>
      <c r="E18" s="196">
        <v>0</v>
      </c>
      <c r="F18" s="196">
        <v>0</v>
      </c>
      <c r="G18" s="196">
        <v>0</v>
      </c>
      <c r="H18" s="196">
        <v>0</v>
      </c>
      <c r="I18" s="196">
        <v>0</v>
      </c>
      <c r="J18" s="196">
        <v>0</v>
      </c>
      <c r="K18" s="196">
        <v>0</v>
      </c>
      <c r="L18" s="196">
        <v>0</v>
      </c>
      <c r="M18" s="196">
        <v>0</v>
      </c>
      <c r="N18" s="196">
        <v>0</v>
      </c>
      <c r="O18" s="196">
        <v>0</v>
      </c>
      <c r="P18" s="196">
        <v>0</v>
      </c>
      <c r="Q18" s="196">
        <v>0</v>
      </c>
      <c r="R18" s="196">
        <v>0</v>
      </c>
      <c r="S18" s="196">
        <v>0</v>
      </c>
      <c r="T18" s="196">
        <v>0</v>
      </c>
      <c r="U18" s="196">
        <v>0</v>
      </c>
      <c r="V18" s="196">
        <v>0</v>
      </c>
      <c r="W18" s="196">
        <v>0</v>
      </c>
      <c r="X18" s="196">
        <v>0</v>
      </c>
      <c r="Y18" s="196">
        <v>0</v>
      </c>
      <c r="Z18" s="196">
        <v>0</v>
      </c>
      <c r="AA18" s="196">
        <v>0</v>
      </c>
      <c r="AB18" s="196">
        <v>0</v>
      </c>
      <c r="AC18" s="196">
        <v>0</v>
      </c>
      <c r="AD18" s="196">
        <v>0</v>
      </c>
      <c r="AE18" s="196">
        <v>0</v>
      </c>
      <c r="AF18" s="196">
        <v>0</v>
      </c>
      <c r="AG18" s="196">
        <v>0</v>
      </c>
      <c r="AH18" s="196">
        <v>0</v>
      </c>
      <c r="AI18" s="196">
        <v>0</v>
      </c>
      <c r="AJ18" s="196">
        <v>0</v>
      </c>
      <c r="AK18" s="196">
        <v>0</v>
      </c>
      <c r="AL18" s="196">
        <v>0</v>
      </c>
      <c r="AM18" s="196">
        <v>0</v>
      </c>
      <c r="AN18" s="196">
        <v>0</v>
      </c>
      <c r="AO18" s="196">
        <v>0</v>
      </c>
      <c r="AP18" s="196">
        <v>0</v>
      </c>
      <c r="AQ18" s="196">
        <v>0</v>
      </c>
      <c r="AR18" s="196">
        <v>0</v>
      </c>
      <c r="AS18" s="196">
        <v>0</v>
      </c>
      <c r="AT18" s="196">
        <v>0</v>
      </c>
      <c r="AU18" s="196">
        <v>0</v>
      </c>
      <c r="AV18" s="196">
        <v>0</v>
      </c>
      <c r="AW18" s="196">
        <v>0</v>
      </c>
      <c r="AX18" s="196">
        <v>0</v>
      </c>
      <c r="AY18" s="196">
        <v>0</v>
      </c>
      <c r="AZ18" s="196">
        <v>646.47253522872779</v>
      </c>
      <c r="BA18" s="196">
        <v>923.05790478468941</v>
      </c>
      <c r="BB18" s="196">
        <v>909.0228521246878</v>
      </c>
      <c r="BC18" s="196">
        <v>868.37785454937875</v>
      </c>
      <c r="BD18" s="196">
        <v>837.30791428097132</v>
      </c>
      <c r="BE18" s="196">
        <v>864.96254878481602</v>
      </c>
      <c r="BF18" s="196">
        <v>934.03629280538428</v>
      </c>
      <c r="BG18" s="196">
        <v>893.23063985226202</v>
      </c>
      <c r="BH18" s="196">
        <v>761.29876088460037</v>
      </c>
      <c r="BI18" s="196">
        <v>809.31523121331827</v>
      </c>
      <c r="BJ18" s="196">
        <v>774.63120797484441</v>
      </c>
      <c r="BK18" s="196">
        <v>671.00816809175467</v>
      </c>
      <c r="BL18" s="196">
        <v>1111.3590022363301</v>
      </c>
      <c r="BM18" s="196">
        <v>1640.5896760904659</v>
      </c>
      <c r="BN18" s="196">
        <v>1184.868626568787</v>
      </c>
      <c r="BO18" s="196">
        <v>1089.756678607564</v>
      </c>
      <c r="BP18" s="196">
        <v>945.09121039764705</v>
      </c>
      <c r="BQ18" s="196">
        <v>737.46580535261523</v>
      </c>
      <c r="BR18" s="196">
        <v>510.70597180399488</v>
      </c>
      <c r="BS18" s="196">
        <v>425.60766055832477</v>
      </c>
      <c r="BT18" s="196">
        <v>354.92470740930884</v>
      </c>
      <c r="BU18" s="196">
        <v>296.53288342065525</v>
      </c>
      <c r="BV18" s="196">
        <v>200.57233644281763</v>
      </c>
      <c r="BW18" s="196">
        <v>140.11300557494911</v>
      </c>
      <c r="BX18" s="196">
        <v>733.39410055776079</v>
      </c>
      <c r="BY18" s="196">
        <v>229.61875628239591</v>
      </c>
      <c r="BZ18" s="196">
        <v>122.22838136432694</v>
      </c>
      <c r="CA18" s="196">
        <v>179.61282959417122</v>
      </c>
      <c r="CB18" s="196">
        <v>232.74708520000246</v>
      </c>
      <c r="CC18" s="196">
        <v>249.20409286572655</v>
      </c>
      <c r="CD18" s="196">
        <v>248.32132405764105</v>
      </c>
      <c r="CE18" s="196">
        <v>235.60153056725335</v>
      </c>
      <c r="CF18" s="196">
        <v>233.9050957394924</v>
      </c>
      <c r="CG18" s="220">
        <v>235.03716002211067</v>
      </c>
    </row>
    <row r="19" spans="1:85" x14ac:dyDescent="0.35">
      <c r="A19" s="368"/>
      <c r="B19" s="200" t="s">
        <v>394</v>
      </c>
      <c r="C19" s="36"/>
      <c r="D19" s="196">
        <v>0</v>
      </c>
      <c r="E19" s="196">
        <v>0</v>
      </c>
      <c r="F19" s="196">
        <v>0</v>
      </c>
      <c r="G19" s="196">
        <v>0</v>
      </c>
      <c r="H19" s="196">
        <v>0</v>
      </c>
      <c r="I19" s="196">
        <v>0</v>
      </c>
      <c r="J19" s="196">
        <v>0</v>
      </c>
      <c r="K19" s="196">
        <v>0</v>
      </c>
      <c r="L19" s="196">
        <v>0</v>
      </c>
      <c r="M19" s="196">
        <v>0</v>
      </c>
      <c r="N19" s="196">
        <v>0</v>
      </c>
      <c r="O19" s="196">
        <v>0</v>
      </c>
      <c r="P19" s="196">
        <v>0</v>
      </c>
      <c r="Q19" s="196">
        <v>0</v>
      </c>
      <c r="R19" s="196">
        <v>0</v>
      </c>
      <c r="S19" s="196">
        <v>0</v>
      </c>
      <c r="T19" s="196">
        <v>0</v>
      </c>
      <c r="U19" s="196">
        <v>0</v>
      </c>
      <c r="V19" s="196">
        <v>0</v>
      </c>
      <c r="W19" s="196">
        <v>0</v>
      </c>
      <c r="X19" s="196">
        <v>0</v>
      </c>
      <c r="Y19" s="196">
        <v>0</v>
      </c>
      <c r="Z19" s="196">
        <v>0</v>
      </c>
      <c r="AA19" s="196">
        <v>0</v>
      </c>
      <c r="AB19" s="196">
        <v>0</v>
      </c>
      <c r="AC19" s="196">
        <v>0</v>
      </c>
      <c r="AD19" s="196">
        <v>0</v>
      </c>
      <c r="AE19" s="196">
        <v>0</v>
      </c>
      <c r="AF19" s="196">
        <v>0</v>
      </c>
      <c r="AG19" s="196">
        <v>0</v>
      </c>
      <c r="AH19" s="196">
        <v>0</v>
      </c>
      <c r="AI19" s="196">
        <v>0</v>
      </c>
      <c r="AJ19" s="196">
        <v>0</v>
      </c>
      <c r="AK19" s="196">
        <v>0</v>
      </c>
      <c r="AL19" s="196">
        <v>0</v>
      </c>
      <c r="AM19" s="196">
        <v>0</v>
      </c>
      <c r="AN19" s="196">
        <v>0</v>
      </c>
      <c r="AO19" s="196">
        <v>0</v>
      </c>
      <c r="AP19" s="196">
        <v>0</v>
      </c>
      <c r="AQ19" s="196">
        <v>0</v>
      </c>
      <c r="AR19" s="196">
        <v>0</v>
      </c>
      <c r="AS19" s="196">
        <v>0</v>
      </c>
      <c r="AT19" s="196">
        <v>0</v>
      </c>
      <c r="AU19" s="196">
        <v>0</v>
      </c>
      <c r="AV19" s="196">
        <v>0</v>
      </c>
      <c r="AW19" s="196">
        <v>0</v>
      </c>
      <c r="AX19" s="196">
        <v>0</v>
      </c>
      <c r="AY19" s="196">
        <v>0</v>
      </c>
      <c r="AZ19" s="196">
        <v>3562.0518552885169</v>
      </c>
      <c r="BA19" s="196">
        <v>6642.9084964347121</v>
      </c>
      <c r="BB19" s="196">
        <v>5910.3027225668993</v>
      </c>
      <c r="BC19" s="196">
        <v>5289.6343346055774</v>
      </c>
      <c r="BD19" s="196">
        <v>4562.1417308702103</v>
      </c>
      <c r="BE19" s="196">
        <v>3932.6194628025537</v>
      </c>
      <c r="BF19" s="196">
        <v>3791.7521616020945</v>
      </c>
      <c r="BG19" s="196">
        <v>3613.680477572263</v>
      </c>
      <c r="BH19" s="196">
        <v>3008.0958439792616</v>
      </c>
      <c r="BI19" s="196">
        <v>3037.5065055143264</v>
      </c>
      <c r="BJ19" s="196">
        <v>3179.8429593727601</v>
      </c>
      <c r="BK19" s="196">
        <v>2876.0414511264357</v>
      </c>
      <c r="BL19" s="196">
        <v>3251.6482024765619</v>
      </c>
      <c r="BM19" s="196">
        <v>5417.9264562733724</v>
      </c>
      <c r="BN19" s="196">
        <v>5431.1504635651363</v>
      </c>
      <c r="BO19" s="196">
        <v>6080.5447892311959</v>
      </c>
      <c r="BP19" s="196">
        <v>6431.7437315763063</v>
      </c>
      <c r="BQ19" s="196">
        <v>5336.375077204546</v>
      </c>
      <c r="BR19" s="196">
        <v>3728.9724101736601</v>
      </c>
      <c r="BS19" s="196">
        <v>2751.7224512235193</v>
      </c>
      <c r="BT19" s="196">
        <v>2163.9278673683043</v>
      </c>
      <c r="BU19" s="196">
        <v>1907.6258017654125</v>
      </c>
      <c r="BV19" s="196">
        <v>1481.3267020493945</v>
      </c>
      <c r="BW19" s="196">
        <v>762.76822656572153</v>
      </c>
      <c r="BX19" s="196">
        <v>522.49750827489981</v>
      </c>
      <c r="BY19" s="196">
        <v>362.3176445476293</v>
      </c>
      <c r="BZ19" s="196">
        <v>253.9795802783367</v>
      </c>
      <c r="CA19" s="196">
        <v>154.19144383940758</v>
      </c>
      <c r="CB19" s="196">
        <v>87.662285354633369</v>
      </c>
      <c r="CC19" s="196">
        <v>0.24968879096302019</v>
      </c>
      <c r="CD19" s="196">
        <v>-0.13534508675139525</v>
      </c>
      <c r="CE19" s="196">
        <v>-0.13576961767228665</v>
      </c>
      <c r="CF19" s="196">
        <v>-0.13615829937660096</v>
      </c>
      <c r="CG19" s="220">
        <v>-0.13662971244960237</v>
      </c>
    </row>
    <row r="20" spans="1:85" x14ac:dyDescent="0.35">
      <c r="A20" s="368"/>
      <c r="B20" s="557" t="s">
        <v>555</v>
      </c>
      <c r="C20" s="56"/>
      <c r="D20" s="196">
        <v>0</v>
      </c>
      <c r="E20" s="196">
        <v>0</v>
      </c>
      <c r="F20" s="196">
        <v>0</v>
      </c>
      <c r="G20" s="196">
        <v>0</v>
      </c>
      <c r="H20" s="196">
        <v>0</v>
      </c>
      <c r="I20" s="196">
        <v>0</v>
      </c>
      <c r="J20" s="196">
        <v>0</v>
      </c>
      <c r="K20" s="196">
        <v>0</v>
      </c>
      <c r="L20" s="196">
        <v>0</v>
      </c>
      <c r="M20" s="196">
        <v>0</v>
      </c>
      <c r="N20" s="196">
        <v>0</v>
      </c>
      <c r="O20" s="196">
        <v>0</v>
      </c>
      <c r="P20" s="196">
        <v>0</v>
      </c>
      <c r="Q20" s="196">
        <v>0</v>
      </c>
      <c r="R20" s="196">
        <v>0</v>
      </c>
      <c r="S20" s="196">
        <v>0</v>
      </c>
      <c r="T20" s="196">
        <v>0</v>
      </c>
      <c r="U20" s="196">
        <v>0</v>
      </c>
      <c r="V20" s="196">
        <v>0</v>
      </c>
      <c r="W20" s="196">
        <v>0</v>
      </c>
      <c r="X20" s="196">
        <v>0</v>
      </c>
      <c r="Y20" s="196">
        <v>0</v>
      </c>
      <c r="Z20" s="196">
        <v>0</v>
      </c>
      <c r="AA20" s="196">
        <v>0</v>
      </c>
      <c r="AB20" s="196">
        <v>0</v>
      </c>
      <c r="AC20" s="196">
        <v>0</v>
      </c>
      <c r="AD20" s="196">
        <v>0</v>
      </c>
      <c r="AE20" s="196">
        <v>0</v>
      </c>
      <c r="AF20" s="196">
        <v>0</v>
      </c>
      <c r="AG20" s="196">
        <v>0</v>
      </c>
      <c r="AH20" s="196">
        <v>0</v>
      </c>
      <c r="AI20" s="196">
        <v>0</v>
      </c>
      <c r="AJ20" s="196">
        <v>0</v>
      </c>
      <c r="AK20" s="196">
        <v>0</v>
      </c>
      <c r="AL20" s="196">
        <v>0</v>
      </c>
      <c r="AM20" s="196">
        <v>0</v>
      </c>
      <c r="AN20" s="196">
        <v>0</v>
      </c>
      <c r="AO20" s="196">
        <v>0</v>
      </c>
      <c r="AP20" s="196">
        <v>0</v>
      </c>
      <c r="AQ20" s="196">
        <v>0</v>
      </c>
      <c r="AR20" s="196">
        <v>0</v>
      </c>
      <c r="AS20" s="196">
        <v>0</v>
      </c>
      <c r="AT20" s="196">
        <v>0</v>
      </c>
      <c r="AU20" s="196">
        <v>0</v>
      </c>
      <c r="AV20" s="196">
        <v>0</v>
      </c>
      <c r="AW20" s="196">
        <v>0</v>
      </c>
      <c r="AX20" s="196">
        <v>0</v>
      </c>
      <c r="AY20" s="196">
        <v>0</v>
      </c>
      <c r="AZ20" s="196">
        <v>416.36827726581697</v>
      </c>
      <c r="BA20" s="196">
        <v>641.27153348774652</v>
      </c>
      <c r="BB20" s="196">
        <v>584.61882469368038</v>
      </c>
      <c r="BC20" s="196">
        <v>539.16654549500765</v>
      </c>
      <c r="BD20" s="196">
        <v>571.37628001023882</v>
      </c>
      <c r="BE20" s="196">
        <v>522.92313003453262</v>
      </c>
      <c r="BF20" s="196">
        <v>521.92624025436726</v>
      </c>
      <c r="BG20" s="196">
        <v>450.63555031560662</v>
      </c>
      <c r="BH20" s="196">
        <v>244.30892437707774</v>
      </c>
      <c r="BI20" s="196">
        <v>40.151818205198005</v>
      </c>
      <c r="BJ20" s="196">
        <v>19.813894830320795</v>
      </c>
      <c r="BK20" s="196">
        <v>0</v>
      </c>
      <c r="BL20" s="196">
        <v>0</v>
      </c>
      <c r="BM20" s="196">
        <v>0</v>
      </c>
      <c r="BN20" s="196">
        <v>0</v>
      </c>
      <c r="BO20" s="196">
        <v>0</v>
      </c>
      <c r="BP20" s="196">
        <v>0</v>
      </c>
      <c r="BQ20" s="196">
        <v>0</v>
      </c>
      <c r="BR20" s="196">
        <v>0</v>
      </c>
      <c r="BS20" s="196">
        <v>0</v>
      </c>
      <c r="BT20" s="196">
        <v>0</v>
      </c>
      <c r="BU20" s="196">
        <v>0</v>
      </c>
      <c r="BV20" s="196">
        <v>0</v>
      </c>
      <c r="BW20" s="196">
        <v>0</v>
      </c>
      <c r="BX20" s="196">
        <v>0</v>
      </c>
      <c r="BY20" s="196">
        <v>0</v>
      </c>
      <c r="BZ20" s="196">
        <v>0</v>
      </c>
      <c r="CA20" s="196">
        <v>0</v>
      </c>
      <c r="CB20" s="196">
        <v>0</v>
      </c>
      <c r="CC20" s="196">
        <v>0</v>
      </c>
      <c r="CD20" s="196">
        <v>0</v>
      </c>
      <c r="CE20" s="196">
        <v>0</v>
      </c>
      <c r="CF20" s="196">
        <v>0</v>
      </c>
      <c r="CG20" s="220">
        <v>0</v>
      </c>
    </row>
    <row r="21" spans="1:85" x14ac:dyDescent="0.35">
      <c r="A21" s="368"/>
      <c r="B21" s="557" t="s">
        <v>568</v>
      </c>
      <c r="C21" s="56"/>
      <c r="D21" s="196">
        <v>0</v>
      </c>
      <c r="E21" s="196">
        <v>0</v>
      </c>
      <c r="F21" s="196">
        <v>0</v>
      </c>
      <c r="G21" s="196">
        <v>0</v>
      </c>
      <c r="H21" s="196">
        <v>0</v>
      </c>
      <c r="I21" s="196">
        <v>0</v>
      </c>
      <c r="J21" s="196">
        <v>0</v>
      </c>
      <c r="K21" s="196">
        <v>0</v>
      </c>
      <c r="L21" s="196">
        <v>0</v>
      </c>
      <c r="M21" s="196">
        <v>0</v>
      </c>
      <c r="N21" s="196">
        <v>0</v>
      </c>
      <c r="O21" s="196">
        <v>0</v>
      </c>
      <c r="P21" s="196">
        <v>0</v>
      </c>
      <c r="Q21" s="196">
        <v>0</v>
      </c>
      <c r="R21" s="196">
        <v>0</v>
      </c>
      <c r="S21" s="196">
        <v>0</v>
      </c>
      <c r="T21" s="196">
        <v>0</v>
      </c>
      <c r="U21" s="196">
        <v>0</v>
      </c>
      <c r="V21" s="196">
        <v>0</v>
      </c>
      <c r="W21" s="196">
        <v>0</v>
      </c>
      <c r="X21" s="196">
        <v>0</v>
      </c>
      <c r="Y21" s="196">
        <v>0</v>
      </c>
      <c r="Z21" s="196">
        <v>0</v>
      </c>
      <c r="AA21" s="196">
        <v>0</v>
      </c>
      <c r="AB21" s="196">
        <v>0</v>
      </c>
      <c r="AC21" s="196">
        <v>0</v>
      </c>
      <c r="AD21" s="196">
        <v>0</v>
      </c>
      <c r="AE21" s="196">
        <v>0</v>
      </c>
      <c r="AF21" s="196">
        <v>0</v>
      </c>
      <c r="AG21" s="196">
        <v>0</v>
      </c>
      <c r="AH21" s="196">
        <v>0</v>
      </c>
      <c r="AI21" s="196">
        <v>0</v>
      </c>
      <c r="AJ21" s="196">
        <v>0</v>
      </c>
      <c r="AK21" s="196">
        <v>0</v>
      </c>
      <c r="AL21" s="196">
        <v>0</v>
      </c>
      <c r="AM21" s="196">
        <v>0</v>
      </c>
      <c r="AN21" s="196">
        <v>0</v>
      </c>
      <c r="AO21" s="196">
        <v>0</v>
      </c>
      <c r="AP21" s="196">
        <v>0</v>
      </c>
      <c r="AQ21" s="196">
        <v>0</v>
      </c>
      <c r="AR21" s="196">
        <v>0</v>
      </c>
      <c r="AS21" s="196">
        <v>0</v>
      </c>
      <c r="AT21" s="196">
        <v>0</v>
      </c>
      <c r="AU21" s="196">
        <v>0</v>
      </c>
      <c r="AV21" s="196">
        <v>0</v>
      </c>
      <c r="AW21" s="196">
        <v>0</v>
      </c>
      <c r="AX21" s="196">
        <v>0</v>
      </c>
      <c r="AY21" s="196">
        <v>0</v>
      </c>
      <c r="AZ21" s="196">
        <v>3145.6835780226997</v>
      </c>
      <c r="BA21" s="196">
        <v>6001.6369629469655</v>
      </c>
      <c r="BB21" s="196">
        <v>5325.6838978732185</v>
      </c>
      <c r="BC21" s="196">
        <v>4750.4677891105703</v>
      </c>
      <c r="BD21" s="196">
        <v>3990.7654508599717</v>
      </c>
      <c r="BE21" s="196">
        <v>3409.696332768021</v>
      </c>
      <c r="BF21" s="196">
        <v>3269.8259213477272</v>
      </c>
      <c r="BG21" s="196">
        <v>3163.0449272566561</v>
      </c>
      <c r="BH21" s="196">
        <v>2763.7869196021838</v>
      </c>
      <c r="BI21" s="196">
        <v>2997.3546873091282</v>
      </c>
      <c r="BJ21" s="196">
        <v>3160.0290645424393</v>
      </c>
      <c r="BK21" s="196">
        <v>2876.0414511264357</v>
      </c>
      <c r="BL21" s="196">
        <v>3251.6482024765619</v>
      </c>
      <c r="BM21" s="196">
        <v>5417.9264562733724</v>
      </c>
      <c r="BN21" s="196">
        <v>5431.1504635651363</v>
      </c>
      <c r="BO21" s="196">
        <v>6080.5447892311959</v>
      </c>
      <c r="BP21" s="196">
        <v>6431.7437315763063</v>
      </c>
      <c r="BQ21" s="196">
        <v>5336.375077204546</v>
      </c>
      <c r="BR21" s="196">
        <v>3728.9724101736601</v>
      </c>
      <c r="BS21" s="196">
        <v>2751.7224512235193</v>
      </c>
      <c r="BT21" s="196">
        <v>2163.9278673683043</v>
      </c>
      <c r="BU21" s="196">
        <v>1907.6258017654125</v>
      </c>
      <c r="BV21" s="196">
        <v>1481.3267020493945</v>
      </c>
      <c r="BW21" s="196">
        <v>762.76822656572153</v>
      </c>
      <c r="BX21" s="196">
        <v>522.49750827489981</v>
      </c>
      <c r="BY21" s="196">
        <v>362.3176445476293</v>
      </c>
      <c r="BZ21" s="196">
        <v>253.9795802783367</v>
      </c>
      <c r="CA21" s="196">
        <v>154.19144383940758</v>
      </c>
      <c r="CB21" s="196">
        <v>87.662285354633369</v>
      </c>
      <c r="CC21" s="196">
        <v>0.24968879096302019</v>
      </c>
      <c r="CD21" s="196">
        <v>-0.13534508675139525</v>
      </c>
      <c r="CE21" s="196">
        <v>-0.13576961767228665</v>
      </c>
      <c r="CF21" s="196">
        <v>-0.13615829937660096</v>
      </c>
      <c r="CG21" s="220">
        <v>-0.13662971244960237</v>
      </c>
    </row>
    <row r="22" spans="1:85" s="351" customFormat="1" ht="32.25" customHeight="1" x14ac:dyDescent="0.25">
      <c r="A22" s="606"/>
      <c r="B22" s="607" t="s">
        <v>432</v>
      </c>
      <c r="C22" s="608"/>
      <c r="D22" s="609">
        <v>651.95798231596802</v>
      </c>
      <c r="E22" s="609">
        <v>802.93772558913952</v>
      </c>
      <c r="F22" s="609">
        <v>693.59458003126895</v>
      </c>
      <c r="G22" s="609">
        <v>562.6646940681469</v>
      </c>
      <c r="H22" s="609">
        <v>933.97270164014469</v>
      </c>
      <c r="I22" s="609">
        <v>757.87489405097324</v>
      </c>
      <c r="J22" s="609">
        <v>525.25509548956188</v>
      </c>
      <c r="K22" s="609">
        <v>505.05297643227107</v>
      </c>
      <c r="L22" s="609">
        <v>633.05370757536798</v>
      </c>
      <c r="M22" s="609">
        <v>735.48501648146566</v>
      </c>
      <c r="N22" s="609">
        <v>1396.5389652139875</v>
      </c>
      <c r="O22" s="609">
        <v>1178.3856753855578</v>
      </c>
      <c r="P22" s="609">
        <v>832.6775029151878</v>
      </c>
      <c r="Q22" s="609">
        <v>965.44060857606314</v>
      </c>
      <c r="R22" s="609">
        <v>1663.585946079055</v>
      </c>
      <c r="S22" s="609">
        <v>1638.6363753253345</v>
      </c>
      <c r="T22" s="609">
        <v>1087.7816142060781</v>
      </c>
      <c r="U22" s="609">
        <v>1130.9586267107684</v>
      </c>
      <c r="V22" s="609">
        <v>1712.8175500192397</v>
      </c>
      <c r="W22" s="609">
        <v>2591.2779550432174</v>
      </c>
      <c r="X22" s="609">
        <v>2494.8212787533857</v>
      </c>
      <c r="Y22" s="609">
        <v>2405.518690651194</v>
      </c>
      <c r="Z22" s="609">
        <v>2590.7636244955065</v>
      </c>
      <c r="AA22" s="609">
        <v>3833.9003272931745</v>
      </c>
      <c r="AB22" s="609">
        <v>3086.2403592473961</v>
      </c>
      <c r="AC22" s="609">
        <v>2361.9647978739076</v>
      </c>
      <c r="AD22" s="609">
        <v>2414.2852945964955</v>
      </c>
      <c r="AE22" s="609">
        <v>4116.7074149991677</v>
      </c>
      <c r="AF22" s="609">
        <v>4443.1979570569247</v>
      </c>
      <c r="AG22" s="609">
        <v>4395.5392288557923</v>
      </c>
      <c r="AH22" s="609">
        <v>3970.6598365574982</v>
      </c>
      <c r="AI22" s="609">
        <v>3510.2601067401115</v>
      </c>
      <c r="AJ22" s="609">
        <v>5777.8833111048134</v>
      </c>
      <c r="AK22" s="609">
        <v>6950.4759949160589</v>
      </c>
      <c r="AL22" s="609">
        <v>5704.9547894954458</v>
      </c>
      <c r="AM22" s="609">
        <v>5434.8426229374454</v>
      </c>
      <c r="AN22" s="609">
        <v>5412.6845104450758</v>
      </c>
      <c r="AO22" s="609">
        <v>5169.0675685747128</v>
      </c>
      <c r="AP22" s="609">
        <v>5421.1191895863794</v>
      </c>
      <c r="AQ22" s="609">
        <v>4336.6895844397441</v>
      </c>
      <c r="AR22" s="609">
        <v>3061.1772994212602</v>
      </c>
      <c r="AS22" s="609">
        <v>1877.0548636628662</v>
      </c>
      <c r="AT22" s="609">
        <v>2053.7677707444409</v>
      </c>
      <c r="AU22" s="609">
        <v>3571.3475190697968</v>
      </c>
      <c r="AV22" s="609">
        <v>3814.2714803623667</v>
      </c>
      <c r="AW22" s="609">
        <v>3480.1530391853362</v>
      </c>
      <c r="AX22" s="609">
        <v>2693.3478365856649</v>
      </c>
      <c r="AY22" s="609">
        <v>2213.5571620898768</v>
      </c>
      <c r="AZ22" s="609">
        <v>1141.1568913123858</v>
      </c>
      <c r="BA22" s="609">
        <v>0</v>
      </c>
      <c r="BB22" s="609">
        <v>0</v>
      </c>
      <c r="BC22" s="609">
        <v>0</v>
      </c>
      <c r="BD22" s="609">
        <v>0</v>
      </c>
      <c r="BE22" s="609">
        <v>0</v>
      </c>
      <c r="BF22" s="609">
        <v>0</v>
      </c>
      <c r="BG22" s="609">
        <v>0</v>
      </c>
      <c r="BH22" s="609">
        <v>0</v>
      </c>
      <c r="BI22" s="609">
        <v>0</v>
      </c>
      <c r="BJ22" s="609">
        <v>0</v>
      </c>
      <c r="BK22" s="609">
        <v>0</v>
      </c>
      <c r="BL22" s="609">
        <v>0</v>
      </c>
      <c r="BM22" s="609">
        <v>0</v>
      </c>
      <c r="BN22" s="609">
        <v>0</v>
      </c>
      <c r="BO22" s="609">
        <v>0</v>
      </c>
      <c r="BP22" s="609">
        <v>0</v>
      </c>
      <c r="BQ22" s="609">
        <v>0</v>
      </c>
      <c r="BR22" s="609">
        <v>0</v>
      </c>
      <c r="BS22" s="609">
        <v>0</v>
      </c>
      <c r="BT22" s="609">
        <v>0</v>
      </c>
      <c r="BU22" s="609">
        <v>0</v>
      </c>
      <c r="BV22" s="609">
        <v>0</v>
      </c>
      <c r="BW22" s="609">
        <v>0</v>
      </c>
      <c r="BX22" s="609">
        <v>0</v>
      </c>
      <c r="BY22" s="609">
        <v>0</v>
      </c>
      <c r="BZ22" s="609">
        <v>0</v>
      </c>
      <c r="CA22" s="609">
        <v>0</v>
      </c>
      <c r="CB22" s="609">
        <v>0</v>
      </c>
      <c r="CC22" s="609">
        <v>0</v>
      </c>
      <c r="CD22" s="609">
        <v>0</v>
      </c>
      <c r="CE22" s="609">
        <v>0</v>
      </c>
      <c r="CF22" s="609">
        <v>0</v>
      </c>
      <c r="CG22" s="610">
        <v>0</v>
      </c>
    </row>
    <row r="23" spans="1:85" s="616" customFormat="1" ht="28.5" customHeight="1" thickBot="1" x14ac:dyDescent="0.3">
      <c r="A23" s="618"/>
      <c r="B23" s="29" t="s">
        <v>978</v>
      </c>
      <c r="C23" s="619"/>
      <c r="D23" s="613"/>
      <c r="E23" s="613"/>
      <c r="F23" s="613"/>
      <c r="G23" s="613"/>
      <c r="H23" s="613"/>
      <c r="I23" s="613"/>
      <c r="J23" s="613"/>
      <c r="K23" s="613"/>
      <c r="L23" s="613"/>
      <c r="M23" s="613"/>
      <c r="N23" s="613"/>
      <c r="O23" s="613"/>
      <c r="P23" s="613"/>
      <c r="Q23" s="613"/>
      <c r="R23" s="613"/>
      <c r="S23" s="613"/>
      <c r="T23" s="613"/>
      <c r="U23" s="613"/>
      <c r="V23" s="613"/>
      <c r="W23" s="613"/>
      <c r="X23" s="613"/>
      <c r="Y23" s="613"/>
      <c r="Z23" s="613"/>
      <c r="AA23" s="613"/>
      <c r="AB23" s="613"/>
      <c r="AC23" s="613"/>
      <c r="AD23" s="613"/>
      <c r="AE23" s="613"/>
      <c r="AF23" s="613"/>
      <c r="AG23" s="613"/>
      <c r="AH23" s="613"/>
      <c r="AI23" s="613"/>
      <c r="AJ23" s="613"/>
      <c r="AK23" s="613"/>
      <c r="AL23" s="613"/>
      <c r="AM23" s="613"/>
      <c r="AN23" s="613"/>
      <c r="AO23" s="613"/>
      <c r="AP23" s="613"/>
      <c r="AQ23" s="613"/>
      <c r="AR23" s="613"/>
      <c r="AS23" s="613"/>
      <c r="AT23" s="613"/>
      <c r="AU23" s="613"/>
      <c r="AV23" s="613"/>
      <c r="AW23" s="613"/>
      <c r="AX23" s="613"/>
      <c r="AY23" s="613"/>
      <c r="AZ23" s="613"/>
      <c r="BA23" s="613"/>
      <c r="BB23" s="613"/>
      <c r="BC23" s="613"/>
      <c r="BD23" s="613"/>
      <c r="BE23" s="613"/>
      <c r="BF23" s="613"/>
      <c r="BG23" s="613"/>
      <c r="BH23" s="613"/>
      <c r="BI23" s="613"/>
      <c r="BJ23" s="613"/>
      <c r="BK23" s="613"/>
      <c r="BL23" s="613"/>
      <c r="BM23" s="613"/>
      <c r="BN23" s="613"/>
      <c r="BO23" s="613"/>
      <c r="BP23" s="614"/>
      <c r="BQ23" s="614">
        <v>7.1039463945366688</v>
      </c>
      <c r="BR23" s="614">
        <v>70.048469359946736</v>
      </c>
      <c r="BS23" s="614">
        <v>627.783532613435</v>
      </c>
      <c r="BT23" s="614">
        <v>1199.8326594001262</v>
      </c>
      <c r="BU23" s="614">
        <v>1752.8870330466791</v>
      </c>
      <c r="BV23" s="614">
        <v>2544.3255907566349</v>
      </c>
      <c r="BW23" s="614">
        <v>3829.8805075873752</v>
      </c>
      <c r="BX23" s="614">
        <v>19873.502653276882</v>
      </c>
      <c r="BY23" s="614">
        <v>15654.621007082702</v>
      </c>
      <c r="BZ23" s="614">
        <v>11091.338247739297</v>
      </c>
      <c r="CA23" s="614">
        <v>11858.177423626885</v>
      </c>
      <c r="CB23" s="614">
        <v>13432.015772943631</v>
      </c>
      <c r="CC23" s="614">
        <v>15263.372629959353</v>
      </c>
      <c r="CD23" s="614">
        <v>15709.100067261026</v>
      </c>
      <c r="CE23" s="614">
        <v>14812.280102780365</v>
      </c>
      <c r="CF23" s="614">
        <v>14267.934500955947</v>
      </c>
      <c r="CG23" s="615">
        <v>14363.53363085226</v>
      </c>
    </row>
    <row r="24" spans="1:85" ht="31" x14ac:dyDescent="0.35">
      <c r="A24" s="554"/>
      <c r="B24" s="406" t="s">
        <v>980</v>
      </c>
      <c r="C24" s="407"/>
      <c r="D24" s="408" t="s">
        <v>673</v>
      </c>
      <c r="E24" s="408" t="s">
        <v>674</v>
      </c>
      <c r="F24" s="408" t="s">
        <v>675</v>
      </c>
      <c r="G24" s="408" t="s">
        <v>676</v>
      </c>
      <c r="H24" s="408" t="s">
        <v>677</v>
      </c>
      <c r="I24" s="408" t="s">
        <v>678</v>
      </c>
      <c r="J24" s="408" t="s">
        <v>679</v>
      </c>
      <c r="K24" s="408" t="s">
        <v>680</v>
      </c>
      <c r="L24" s="408" t="s">
        <v>681</v>
      </c>
      <c r="M24" s="408" t="s">
        <v>682</v>
      </c>
      <c r="N24" s="408" t="s">
        <v>683</v>
      </c>
      <c r="O24" s="408" t="s">
        <v>684</v>
      </c>
      <c r="P24" s="408" t="s">
        <v>685</v>
      </c>
      <c r="Q24" s="408" t="s">
        <v>686</v>
      </c>
      <c r="R24" s="408" t="s">
        <v>687</v>
      </c>
      <c r="S24" s="408" t="s">
        <v>688</v>
      </c>
      <c r="T24" s="408" t="s">
        <v>689</v>
      </c>
      <c r="U24" s="408" t="s">
        <v>690</v>
      </c>
      <c r="V24" s="408" t="s">
        <v>691</v>
      </c>
      <c r="W24" s="408" t="s">
        <v>692</v>
      </c>
      <c r="X24" s="408" t="s">
        <v>693</v>
      </c>
      <c r="Y24" s="408" t="s">
        <v>694</v>
      </c>
      <c r="Z24" s="408" t="s">
        <v>695</v>
      </c>
      <c r="AA24" s="408" t="s">
        <v>696</v>
      </c>
      <c r="AB24" s="408" t="s">
        <v>697</v>
      </c>
      <c r="AC24" s="408" t="s">
        <v>698</v>
      </c>
      <c r="AD24" s="408" t="s">
        <v>699</v>
      </c>
      <c r="AE24" s="408" t="s">
        <v>700</v>
      </c>
      <c r="AF24" s="408" t="s">
        <v>701</v>
      </c>
      <c r="AG24" s="408" t="s">
        <v>702</v>
      </c>
      <c r="AH24" s="408" t="s">
        <v>703</v>
      </c>
      <c r="AI24" s="408" t="s">
        <v>704</v>
      </c>
      <c r="AJ24" s="408" t="s">
        <v>705</v>
      </c>
      <c r="AK24" s="408" t="s">
        <v>706</v>
      </c>
      <c r="AL24" s="408" t="s">
        <v>707</v>
      </c>
      <c r="AM24" s="408" t="s">
        <v>708</v>
      </c>
      <c r="AN24" s="408" t="s">
        <v>709</v>
      </c>
      <c r="AO24" s="408" t="s">
        <v>710</v>
      </c>
      <c r="AP24" s="408" t="s">
        <v>711</v>
      </c>
      <c r="AQ24" s="408" t="s">
        <v>712</v>
      </c>
      <c r="AR24" s="408" t="s">
        <v>713</v>
      </c>
      <c r="AS24" s="408" t="s">
        <v>714</v>
      </c>
      <c r="AT24" s="408" t="s">
        <v>715</v>
      </c>
      <c r="AU24" s="408" t="s">
        <v>716</v>
      </c>
      <c r="AV24" s="408" t="s">
        <v>717</v>
      </c>
      <c r="AW24" s="408" t="s">
        <v>718</v>
      </c>
      <c r="AX24" s="408" t="s">
        <v>719</v>
      </c>
      <c r="AY24" s="408" t="s">
        <v>720</v>
      </c>
      <c r="AZ24" s="408" t="s">
        <v>721</v>
      </c>
      <c r="BA24" s="408" t="s">
        <v>722</v>
      </c>
      <c r="BB24" s="408" t="s">
        <v>723</v>
      </c>
      <c r="BC24" s="408" t="s">
        <v>724</v>
      </c>
      <c r="BD24" s="408" t="s">
        <v>725</v>
      </c>
      <c r="BE24" s="408" t="s">
        <v>726</v>
      </c>
      <c r="BF24" s="408" t="s">
        <v>727</v>
      </c>
      <c r="BG24" s="408" t="s">
        <v>728</v>
      </c>
      <c r="BH24" s="408" t="s">
        <v>729</v>
      </c>
      <c r="BI24" s="408" t="s">
        <v>730</v>
      </c>
      <c r="BJ24" s="408" t="s">
        <v>731</v>
      </c>
      <c r="BK24" s="408" t="s">
        <v>732</v>
      </c>
      <c r="BL24" s="408" t="s">
        <v>733</v>
      </c>
      <c r="BM24" s="408" t="s">
        <v>734</v>
      </c>
      <c r="BN24" s="408" t="s">
        <v>735</v>
      </c>
      <c r="BO24" s="408" t="s">
        <v>736</v>
      </c>
      <c r="BP24" s="408" t="s">
        <v>737</v>
      </c>
      <c r="BQ24" s="408" t="s">
        <v>738</v>
      </c>
      <c r="BR24" s="408" t="s">
        <v>739</v>
      </c>
      <c r="BS24" s="408" t="s">
        <v>740</v>
      </c>
      <c r="BT24" s="408" t="s">
        <v>741</v>
      </c>
      <c r="BU24" s="408" t="s">
        <v>742</v>
      </c>
      <c r="BV24" s="408" t="s">
        <v>743</v>
      </c>
      <c r="BW24" s="408" t="s">
        <v>744</v>
      </c>
      <c r="BX24" s="408" t="s">
        <v>745</v>
      </c>
      <c r="BY24" s="408" t="s">
        <v>746</v>
      </c>
      <c r="BZ24" s="408" t="s">
        <v>747</v>
      </c>
      <c r="CA24" s="408" t="s">
        <v>748</v>
      </c>
      <c r="CB24" s="408" t="s">
        <v>749</v>
      </c>
      <c r="CC24" s="408" t="s">
        <v>750</v>
      </c>
      <c r="CD24" s="408" t="s">
        <v>751</v>
      </c>
      <c r="CE24" s="408" t="s">
        <v>752</v>
      </c>
      <c r="CF24" s="408" t="s">
        <v>753</v>
      </c>
      <c r="CG24" s="409" t="s">
        <v>754</v>
      </c>
    </row>
    <row r="25" spans="1:85" s="246" customFormat="1" ht="26.25" customHeight="1" x14ac:dyDescent="0.35">
      <c r="A25" s="617"/>
      <c r="B25" s="101" t="s">
        <v>276</v>
      </c>
      <c r="D25" s="267">
        <v>0</v>
      </c>
      <c r="E25" s="267">
        <v>0</v>
      </c>
      <c r="F25" s="267">
        <v>0</v>
      </c>
      <c r="G25" s="267">
        <v>0</v>
      </c>
      <c r="H25" s="267">
        <v>0</v>
      </c>
      <c r="I25" s="267">
        <v>0</v>
      </c>
      <c r="J25" s="267">
        <v>0</v>
      </c>
      <c r="K25" s="267">
        <v>0</v>
      </c>
      <c r="L25" s="267">
        <v>0</v>
      </c>
      <c r="M25" s="267">
        <v>0</v>
      </c>
      <c r="N25" s="267">
        <v>0</v>
      </c>
      <c r="O25" s="267">
        <v>0</v>
      </c>
      <c r="P25" s="267">
        <v>0</v>
      </c>
      <c r="Q25" s="267">
        <v>0</v>
      </c>
      <c r="R25" s="267">
        <v>0</v>
      </c>
      <c r="S25" s="267">
        <v>0</v>
      </c>
      <c r="T25" s="267">
        <v>0</v>
      </c>
      <c r="U25" s="267">
        <v>0</v>
      </c>
      <c r="V25" s="267">
        <v>0</v>
      </c>
      <c r="W25" s="267">
        <v>0</v>
      </c>
      <c r="X25" s="267">
        <v>0</v>
      </c>
      <c r="Y25" s="267">
        <v>0</v>
      </c>
      <c r="Z25" s="267">
        <v>0</v>
      </c>
      <c r="AA25" s="267">
        <v>0</v>
      </c>
      <c r="AB25" s="267">
        <v>0</v>
      </c>
      <c r="AC25" s="267">
        <v>0</v>
      </c>
      <c r="AD25" s="267">
        <v>0</v>
      </c>
      <c r="AE25" s="267">
        <v>0</v>
      </c>
      <c r="AF25" s="267">
        <v>1210</v>
      </c>
      <c r="AG25" s="267">
        <v>1307</v>
      </c>
      <c r="AH25" s="267">
        <v>1234</v>
      </c>
      <c r="AI25" s="267">
        <v>1136</v>
      </c>
      <c r="AJ25" s="267">
        <v>1697</v>
      </c>
      <c r="AK25" s="267">
        <v>2234</v>
      </c>
      <c r="AL25" s="267">
        <v>2771</v>
      </c>
      <c r="AM25" s="267">
        <v>2877</v>
      </c>
      <c r="AN25" s="267">
        <v>2997</v>
      </c>
      <c r="AO25" s="267">
        <v>3028</v>
      </c>
      <c r="AP25" s="267">
        <v>3054</v>
      </c>
      <c r="AQ25" s="267">
        <v>2589</v>
      </c>
      <c r="AR25" s="267">
        <v>2024</v>
      </c>
      <c r="AS25" s="267">
        <v>1518</v>
      </c>
      <c r="AT25" s="267">
        <v>1516</v>
      </c>
      <c r="AU25" s="267">
        <v>2223</v>
      </c>
      <c r="AV25" s="267">
        <v>2640</v>
      </c>
      <c r="AW25" s="267">
        <v>2612</v>
      </c>
      <c r="AX25" s="267">
        <v>2412</v>
      </c>
      <c r="AY25" s="267">
        <v>2151</v>
      </c>
      <c r="AZ25" s="267">
        <v>1931</v>
      </c>
      <c r="BA25" s="267">
        <v>1252</v>
      </c>
      <c r="BB25" s="267">
        <v>1110</v>
      </c>
      <c r="BC25" s="267">
        <v>1177</v>
      </c>
      <c r="BD25" s="267">
        <v>1022</v>
      </c>
      <c r="BE25" s="267">
        <v>932</v>
      </c>
      <c r="BF25" s="267">
        <v>920</v>
      </c>
      <c r="BG25" s="267">
        <v>898</v>
      </c>
      <c r="BH25" s="267">
        <v>819</v>
      </c>
      <c r="BI25" s="267">
        <v>870</v>
      </c>
      <c r="BJ25" s="267">
        <v>927</v>
      </c>
      <c r="BK25" s="267">
        <v>818</v>
      </c>
      <c r="BL25" s="267">
        <v>1025</v>
      </c>
      <c r="BM25" s="267">
        <v>1538</v>
      </c>
      <c r="BN25" s="267">
        <v>1415</v>
      </c>
      <c r="BO25" s="267">
        <v>1515</v>
      </c>
      <c r="BP25" s="267">
        <v>1507</v>
      </c>
      <c r="BQ25" s="267">
        <v>1274</v>
      </c>
      <c r="BR25" s="267">
        <v>898</v>
      </c>
      <c r="BS25" s="267">
        <v>739</v>
      </c>
      <c r="BT25" s="267">
        <v>794</v>
      </c>
      <c r="BU25" s="267">
        <v>782</v>
      </c>
      <c r="BV25" s="267">
        <v>909</v>
      </c>
      <c r="BW25" s="267">
        <v>1020</v>
      </c>
      <c r="BX25" s="267">
        <v>2061</v>
      </c>
      <c r="BY25" s="267">
        <v>1536</v>
      </c>
      <c r="BZ25" s="267">
        <v>1212</v>
      </c>
      <c r="CA25" s="267">
        <v>1250</v>
      </c>
      <c r="CB25" s="267">
        <v>1426</v>
      </c>
      <c r="CC25" s="267">
        <v>1624</v>
      </c>
      <c r="CD25" s="267">
        <v>1642</v>
      </c>
      <c r="CE25" s="267">
        <v>1577</v>
      </c>
      <c r="CF25" s="267">
        <v>1528</v>
      </c>
      <c r="CG25" s="595">
        <v>1543</v>
      </c>
    </row>
    <row r="26" spans="1:85" ht="23.25" customHeight="1" x14ac:dyDescent="0.35">
      <c r="A26" s="368"/>
      <c r="B26" s="56" t="s">
        <v>981</v>
      </c>
      <c r="C26" s="353"/>
      <c r="D26" s="196">
        <v>0</v>
      </c>
      <c r="E26" s="196">
        <v>0</v>
      </c>
      <c r="F26" s="196">
        <v>0</v>
      </c>
      <c r="G26" s="196">
        <v>0</v>
      </c>
      <c r="H26" s="196">
        <v>0</v>
      </c>
      <c r="I26" s="196">
        <v>0</v>
      </c>
      <c r="J26" s="196">
        <v>0</v>
      </c>
      <c r="K26" s="196">
        <v>0</v>
      </c>
      <c r="L26" s="196">
        <v>0</v>
      </c>
      <c r="M26" s="196">
        <v>0</v>
      </c>
      <c r="N26" s="196">
        <v>0</v>
      </c>
      <c r="O26" s="196">
        <v>0</v>
      </c>
      <c r="P26" s="196">
        <v>0</v>
      </c>
      <c r="Q26" s="196">
        <v>0</v>
      </c>
      <c r="R26" s="196">
        <v>0</v>
      </c>
      <c r="S26" s="196">
        <v>0</v>
      </c>
      <c r="T26" s="196">
        <v>0</v>
      </c>
      <c r="U26" s="196">
        <v>0</v>
      </c>
      <c r="V26" s="196">
        <v>0</v>
      </c>
      <c r="W26" s="196">
        <v>0</v>
      </c>
      <c r="X26" s="196">
        <v>0</v>
      </c>
      <c r="Y26" s="196">
        <v>0</v>
      </c>
      <c r="Z26" s="196">
        <v>0</v>
      </c>
      <c r="AA26" s="196">
        <v>0</v>
      </c>
      <c r="AB26" s="196">
        <v>0</v>
      </c>
      <c r="AC26" s="196">
        <v>0</v>
      </c>
      <c r="AD26" s="196">
        <v>0</v>
      </c>
      <c r="AE26" s="196">
        <v>0</v>
      </c>
      <c r="AF26" s="196">
        <v>576</v>
      </c>
      <c r="AG26" s="196">
        <v>645</v>
      </c>
      <c r="AH26" s="196">
        <v>612</v>
      </c>
      <c r="AI26" s="196">
        <v>551</v>
      </c>
      <c r="AJ26" s="196">
        <v>746</v>
      </c>
      <c r="AK26" s="196">
        <v>1179</v>
      </c>
      <c r="AL26" s="196">
        <v>1611</v>
      </c>
      <c r="AM26" s="196">
        <v>1813</v>
      </c>
      <c r="AN26" s="196">
        <v>1885</v>
      </c>
      <c r="AO26" s="196">
        <v>1892</v>
      </c>
      <c r="AP26" s="196">
        <v>1832</v>
      </c>
      <c r="AQ26" s="196">
        <v>1578</v>
      </c>
      <c r="AR26" s="196">
        <v>1249</v>
      </c>
      <c r="AS26" s="196">
        <v>1031</v>
      </c>
      <c r="AT26" s="196">
        <v>1007</v>
      </c>
      <c r="AU26" s="196">
        <v>1441</v>
      </c>
      <c r="AV26" s="196">
        <v>1753</v>
      </c>
      <c r="AW26" s="196">
        <v>1790</v>
      </c>
      <c r="AX26" s="196">
        <v>1800</v>
      </c>
      <c r="AY26" s="196">
        <v>1659</v>
      </c>
      <c r="AZ26" s="196"/>
      <c r="BA26" s="196">
        <v>0</v>
      </c>
      <c r="BB26" s="196">
        <v>0</v>
      </c>
      <c r="BC26" s="196">
        <v>0</v>
      </c>
      <c r="BD26" s="196">
        <v>0</v>
      </c>
      <c r="BE26" s="196">
        <v>0</v>
      </c>
      <c r="BF26" s="196">
        <v>0</v>
      </c>
      <c r="BG26" s="196">
        <v>0</v>
      </c>
      <c r="BH26" s="196">
        <v>0</v>
      </c>
      <c r="BI26" s="196">
        <v>0</v>
      </c>
      <c r="BJ26" s="196">
        <v>0</v>
      </c>
      <c r="BK26" s="196">
        <v>0</v>
      </c>
      <c r="BL26" s="196">
        <v>0</v>
      </c>
      <c r="BM26" s="196">
        <v>0</v>
      </c>
      <c r="BN26" s="196">
        <v>0</v>
      </c>
      <c r="BO26" s="196">
        <v>0</v>
      </c>
      <c r="BP26" s="196">
        <v>0</v>
      </c>
      <c r="BQ26" s="196">
        <v>0</v>
      </c>
      <c r="BR26" s="196">
        <v>0</v>
      </c>
      <c r="BS26" s="196">
        <v>0</v>
      </c>
      <c r="BT26" s="196">
        <v>0</v>
      </c>
      <c r="BU26" s="196">
        <v>0</v>
      </c>
      <c r="BV26" s="196">
        <v>0</v>
      </c>
      <c r="BW26" s="196">
        <v>0</v>
      </c>
      <c r="BX26" s="196">
        <v>0</v>
      </c>
      <c r="BY26" s="196">
        <v>0</v>
      </c>
      <c r="BZ26" s="196">
        <v>0</v>
      </c>
      <c r="CA26" s="196">
        <v>0</v>
      </c>
      <c r="CB26" s="196">
        <v>0</v>
      </c>
      <c r="CC26" s="196">
        <v>0</v>
      </c>
      <c r="CD26" s="196">
        <v>0</v>
      </c>
      <c r="CE26" s="196">
        <v>0</v>
      </c>
      <c r="CF26" s="196">
        <v>0</v>
      </c>
      <c r="CG26" s="220">
        <v>0</v>
      </c>
    </row>
    <row r="27" spans="1:85" ht="24" customHeight="1" x14ac:dyDescent="0.35">
      <c r="A27" s="368"/>
      <c r="B27" s="56" t="s">
        <v>977</v>
      </c>
      <c r="C27" s="353"/>
      <c r="D27" s="620" t="s">
        <v>532</v>
      </c>
      <c r="E27" s="620" t="s">
        <v>532</v>
      </c>
      <c r="F27" s="620" t="s">
        <v>532</v>
      </c>
      <c r="G27" s="620" t="s">
        <v>532</v>
      </c>
      <c r="H27" s="620" t="s">
        <v>532</v>
      </c>
      <c r="I27" s="620" t="s">
        <v>532</v>
      </c>
      <c r="J27" s="620" t="s">
        <v>532</v>
      </c>
      <c r="K27" s="620" t="s">
        <v>532</v>
      </c>
      <c r="L27" s="620" t="s">
        <v>532</v>
      </c>
      <c r="M27" s="620" t="s">
        <v>532</v>
      </c>
      <c r="N27" s="620" t="s">
        <v>532</v>
      </c>
      <c r="O27" s="620" t="s">
        <v>532</v>
      </c>
      <c r="P27" s="620" t="s">
        <v>532</v>
      </c>
      <c r="Q27" s="620" t="s">
        <v>532</v>
      </c>
      <c r="R27" s="620" t="s">
        <v>532</v>
      </c>
      <c r="S27" s="620" t="s">
        <v>532</v>
      </c>
      <c r="T27" s="620" t="s">
        <v>532</v>
      </c>
      <c r="U27" s="620" t="s">
        <v>532</v>
      </c>
      <c r="V27" s="620" t="s">
        <v>532</v>
      </c>
      <c r="W27" s="620" t="s">
        <v>532</v>
      </c>
      <c r="X27" s="620" t="s">
        <v>532</v>
      </c>
      <c r="Y27" s="620" t="s">
        <v>532</v>
      </c>
      <c r="Z27" s="620" t="s">
        <v>532</v>
      </c>
      <c r="AA27" s="620" t="s">
        <v>532</v>
      </c>
      <c r="AB27" s="620" t="s">
        <v>532</v>
      </c>
      <c r="AC27" s="620" t="s">
        <v>532</v>
      </c>
      <c r="AD27" s="620" t="s">
        <v>532</v>
      </c>
      <c r="AE27" s="620" t="s">
        <v>532</v>
      </c>
      <c r="AF27" s="620" t="s">
        <v>532</v>
      </c>
      <c r="AG27" s="620" t="s">
        <v>532</v>
      </c>
      <c r="AH27" s="620" t="s">
        <v>532</v>
      </c>
      <c r="AI27" s="620" t="s">
        <v>532</v>
      </c>
      <c r="AJ27" s="620" t="s">
        <v>532</v>
      </c>
      <c r="AK27" s="620" t="s">
        <v>532</v>
      </c>
      <c r="AL27" s="620" t="s">
        <v>532</v>
      </c>
      <c r="AM27" s="620" t="s">
        <v>532</v>
      </c>
      <c r="AN27" s="620" t="s">
        <v>532</v>
      </c>
      <c r="AO27" s="620" t="s">
        <v>532</v>
      </c>
      <c r="AP27" s="620" t="s">
        <v>532</v>
      </c>
      <c r="AQ27" s="620" t="s">
        <v>532</v>
      </c>
      <c r="AR27" s="620" t="s">
        <v>532</v>
      </c>
      <c r="AS27" s="620" t="s">
        <v>532</v>
      </c>
      <c r="AT27" s="620" t="s">
        <v>532</v>
      </c>
      <c r="AU27" s="620" t="s">
        <v>532</v>
      </c>
      <c r="AV27" s="620" t="s">
        <v>532</v>
      </c>
      <c r="AW27" s="620" t="s">
        <v>532</v>
      </c>
      <c r="AX27" s="620" t="s">
        <v>532</v>
      </c>
      <c r="AY27" s="620" t="s">
        <v>532</v>
      </c>
      <c r="AZ27" s="196">
        <v>1931</v>
      </c>
      <c r="BA27" s="196">
        <v>1252</v>
      </c>
      <c r="BB27" s="196">
        <v>1110</v>
      </c>
      <c r="BC27" s="196">
        <v>1177</v>
      </c>
      <c r="BD27" s="196">
        <v>1022</v>
      </c>
      <c r="BE27" s="196">
        <v>932</v>
      </c>
      <c r="BF27" s="196">
        <v>920</v>
      </c>
      <c r="BG27" s="196">
        <v>898</v>
      </c>
      <c r="BH27" s="196">
        <v>819</v>
      </c>
      <c r="BI27" s="196">
        <v>870</v>
      </c>
      <c r="BJ27" s="196">
        <v>927</v>
      </c>
      <c r="BK27" s="196">
        <v>818</v>
      </c>
      <c r="BL27" s="196">
        <v>1025</v>
      </c>
      <c r="BM27" s="196">
        <v>1538</v>
      </c>
      <c r="BN27" s="196">
        <v>1415</v>
      </c>
      <c r="BO27" s="196">
        <v>1515</v>
      </c>
      <c r="BP27" s="196">
        <v>1507</v>
      </c>
      <c r="BQ27" s="196">
        <v>1273</v>
      </c>
      <c r="BR27" s="196">
        <v>885</v>
      </c>
      <c r="BS27" s="196">
        <v>652</v>
      </c>
      <c r="BT27" s="196">
        <v>564</v>
      </c>
      <c r="BU27" s="196">
        <v>443</v>
      </c>
      <c r="BV27" s="196">
        <v>333</v>
      </c>
      <c r="BW27" s="196">
        <v>171</v>
      </c>
      <c r="BX27" s="196">
        <v>277</v>
      </c>
      <c r="BY27" s="196">
        <v>127</v>
      </c>
      <c r="BZ27" s="196">
        <v>78</v>
      </c>
      <c r="CA27" s="196">
        <v>73</v>
      </c>
      <c r="CB27" s="196">
        <v>71</v>
      </c>
      <c r="CC27" s="196">
        <v>60</v>
      </c>
      <c r="CD27" s="196">
        <v>59</v>
      </c>
      <c r="CE27" s="196">
        <v>58</v>
      </c>
      <c r="CF27" s="196">
        <v>58</v>
      </c>
      <c r="CG27" s="220">
        <v>58</v>
      </c>
    </row>
    <row r="28" spans="1:85" x14ac:dyDescent="0.35">
      <c r="A28" s="368"/>
      <c r="B28" s="200" t="s">
        <v>472</v>
      </c>
      <c r="C28" s="353"/>
      <c r="D28" s="620" t="s">
        <v>532</v>
      </c>
      <c r="E28" s="620" t="s">
        <v>532</v>
      </c>
      <c r="F28" s="620" t="s">
        <v>532</v>
      </c>
      <c r="G28" s="620" t="s">
        <v>532</v>
      </c>
      <c r="H28" s="620" t="s">
        <v>532</v>
      </c>
      <c r="I28" s="620" t="s">
        <v>532</v>
      </c>
      <c r="J28" s="620" t="s">
        <v>532</v>
      </c>
      <c r="K28" s="620" t="s">
        <v>532</v>
      </c>
      <c r="L28" s="620" t="s">
        <v>532</v>
      </c>
      <c r="M28" s="620" t="s">
        <v>532</v>
      </c>
      <c r="N28" s="620" t="s">
        <v>532</v>
      </c>
      <c r="O28" s="620" t="s">
        <v>532</v>
      </c>
      <c r="P28" s="620" t="s">
        <v>532</v>
      </c>
      <c r="Q28" s="620" t="s">
        <v>532</v>
      </c>
      <c r="R28" s="620" t="s">
        <v>532</v>
      </c>
      <c r="S28" s="620" t="s">
        <v>532</v>
      </c>
      <c r="T28" s="620" t="s">
        <v>532</v>
      </c>
      <c r="U28" s="620" t="s">
        <v>532</v>
      </c>
      <c r="V28" s="620" t="s">
        <v>532</v>
      </c>
      <c r="W28" s="620" t="s">
        <v>532</v>
      </c>
      <c r="X28" s="620" t="s">
        <v>532</v>
      </c>
      <c r="Y28" s="620" t="s">
        <v>532</v>
      </c>
      <c r="Z28" s="620" t="s">
        <v>532</v>
      </c>
      <c r="AA28" s="620" t="s">
        <v>532</v>
      </c>
      <c r="AB28" s="620" t="s">
        <v>532</v>
      </c>
      <c r="AC28" s="620" t="s">
        <v>532</v>
      </c>
      <c r="AD28" s="620" t="s">
        <v>532</v>
      </c>
      <c r="AE28" s="620" t="s">
        <v>532</v>
      </c>
      <c r="AF28" s="620" t="s">
        <v>532</v>
      </c>
      <c r="AG28" s="620" t="s">
        <v>532</v>
      </c>
      <c r="AH28" s="620" t="s">
        <v>532</v>
      </c>
      <c r="AI28" s="620" t="s">
        <v>532</v>
      </c>
      <c r="AJ28" s="620" t="s">
        <v>532</v>
      </c>
      <c r="AK28" s="620" t="s">
        <v>532</v>
      </c>
      <c r="AL28" s="620" t="s">
        <v>532</v>
      </c>
      <c r="AM28" s="620" t="s">
        <v>532</v>
      </c>
      <c r="AN28" s="620" t="s">
        <v>532</v>
      </c>
      <c r="AO28" s="620" t="s">
        <v>532</v>
      </c>
      <c r="AP28" s="620" t="s">
        <v>532</v>
      </c>
      <c r="AQ28" s="620" t="s">
        <v>532</v>
      </c>
      <c r="AR28" s="620" t="s">
        <v>532</v>
      </c>
      <c r="AS28" s="620" t="s">
        <v>532</v>
      </c>
      <c r="AT28" s="620" t="s">
        <v>532</v>
      </c>
      <c r="AU28" s="620" t="s">
        <v>532</v>
      </c>
      <c r="AV28" s="620" t="s">
        <v>532</v>
      </c>
      <c r="AW28" s="620" t="s">
        <v>532</v>
      </c>
      <c r="AX28" s="620" t="s">
        <v>532</v>
      </c>
      <c r="AY28" s="620" t="s">
        <v>532</v>
      </c>
      <c r="AZ28" s="196">
        <v>308</v>
      </c>
      <c r="BA28" s="196">
        <v>170</v>
      </c>
      <c r="BB28" s="196">
        <v>162</v>
      </c>
      <c r="BC28" s="196">
        <v>178</v>
      </c>
      <c r="BD28" s="196">
        <v>168</v>
      </c>
      <c r="BE28" s="196">
        <v>178</v>
      </c>
      <c r="BF28" s="196">
        <v>190</v>
      </c>
      <c r="BG28" s="196">
        <v>185</v>
      </c>
      <c r="BH28" s="196">
        <v>158</v>
      </c>
      <c r="BI28" s="196">
        <v>165</v>
      </c>
      <c r="BJ28" s="196">
        <v>157</v>
      </c>
      <c r="BK28" s="196">
        <v>142</v>
      </c>
      <c r="BL28" s="196">
        <v>244</v>
      </c>
      <c r="BM28" s="196">
        <v>321</v>
      </c>
      <c r="BN28" s="196">
        <v>234</v>
      </c>
      <c r="BO28" s="196">
        <v>212</v>
      </c>
      <c r="BP28" s="196">
        <v>178</v>
      </c>
      <c r="BQ28" s="196">
        <v>145</v>
      </c>
      <c r="BR28" s="196">
        <v>111</v>
      </c>
      <c r="BS28" s="196">
        <v>86</v>
      </c>
      <c r="BT28" s="196">
        <v>92</v>
      </c>
      <c r="BU28" s="196">
        <v>68</v>
      </c>
      <c r="BV28" s="196">
        <v>38</v>
      </c>
      <c r="BW28" s="196">
        <v>24</v>
      </c>
      <c r="BX28" s="196">
        <v>156</v>
      </c>
      <c r="BY28" s="196">
        <v>48</v>
      </c>
      <c r="BZ28" s="196">
        <v>28</v>
      </c>
      <c r="CA28" s="196">
        <v>37</v>
      </c>
      <c r="CB28" s="196">
        <v>46</v>
      </c>
      <c r="CC28" s="196">
        <v>49</v>
      </c>
      <c r="CD28" s="196">
        <v>48</v>
      </c>
      <c r="CE28" s="196">
        <v>47</v>
      </c>
      <c r="CF28" s="196">
        <v>47</v>
      </c>
      <c r="CG28" s="220">
        <v>47</v>
      </c>
    </row>
    <row r="29" spans="1:85" x14ac:dyDescent="0.35">
      <c r="A29" s="368"/>
      <c r="B29" s="200" t="s">
        <v>473</v>
      </c>
      <c r="C29" s="353"/>
      <c r="D29" s="620" t="s">
        <v>532</v>
      </c>
      <c r="E29" s="620" t="s">
        <v>532</v>
      </c>
      <c r="F29" s="620" t="s">
        <v>532</v>
      </c>
      <c r="G29" s="620" t="s">
        <v>532</v>
      </c>
      <c r="H29" s="620" t="s">
        <v>532</v>
      </c>
      <c r="I29" s="620" t="s">
        <v>532</v>
      </c>
      <c r="J29" s="620" t="s">
        <v>532</v>
      </c>
      <c r="K29" s="620" t="s">
        <v>532</v>
      </c>
      <c r="L29" s="620" t="s">
        <v>532</v>
      </c>
      <c r="M29" s="620" t="s">
        <v>532</v>
      </c>
      <c r="N29" s="620" t="s">
        <v>532</v>
      </c>
      <c r="O29" s="620" t="s">
        <v>532</v>
      </c>
      <c r="P29" s="620" t="s">
        <v>532</v>
      </c>
      <c r="Q29" s="620" t="s">
        <v>532</v>
      </c>
      <c r="R29" s="620" t="s">
        <v>532</v>
      </c>
      <c r="S29" s="620" t="s">
        <v>532</v>
      </c>
      <c r="T29" s="620" t="s">
        <v>532</v>
      </c>
      <c r="U29" s="620" t="s">
        <v>532</v>
      </c>
      <c r="V29" s="620" t="s">
        <v>532</v>
      </c>
      <c r="W29" s="620" t="s">
        <v>532</v>
      </c>
      <c r="X29" s="620" t="s">
        <v>532</v>
      </c>
      <c r="Y29" s="620" t="s">
        <v>532</v>
      </c>
      <c r="Z29" s="620" t="s">
        <v>532</v>
      </c>
      <c r="AA29" s="620" t="s">
        <v>532</v>
      </c>
      <c r="AB29" s="620" t="s">
        <v>532</v>
      </c>
      <c r="AC29" s="620" t="s">
        <v>532</v>
      </c>
      <c r="AD29" s="620" t="s">
        <v>532</v>
      </c>
      <c r="AE29" s="620" t="s">
        <v>532</v>
      </c>
      <c r="AF29" s="620" t="s">
        <v>532</v>
      </c>
      <c r="AG29" s="620" t="s">
        <v>532</v>
      </c>
      <c r="AH29" s="620" t="s">
        <v>532</v>
      </c>
      <c r="AI29" s="620" t="s">
        <v>532</v>
      </c>
      <c r="AJ29" s="620" t="s">
        <v>532</v>
      </c>
      <c r="AK29" s="620" t="s">
        <v>532</v>
      </c>
      <c r="AL29" s="620" t="s">
        <v>532</v>
      </c>
      <c r="AM29" s="620" t="s">
        <v>532</v>
      </c>
      <c r="AN29" s="620" t="s">
        <v>532</v>
      </c>
      <c r="AO29" s="620" t="s">
        <v>532</v>
      </c>
      <c r="AP29" s="620" t="s">
        <v>532</v>
      </c>
      <c r="AQ29" s="620" t="s">
        <v>532</v>
      </c>
      <c r="AR29" s="620" t="s">
        <v>532</v>
      </c>
      <c r="AS29" s="620" t="s">
        <v>532</v>
      </c>
      <c r="AT29" s="620" t="s">
        <v>532</v>
      </c>
      <c r="AU29" s="620" t="s">
        <v>532</v>
      </c>
      <c r="AV29" s="620" t="s">
        <v>532</v>
      </c>
      <c r="AW29" s="620" t="s">
        <v>532</v>
      </c>
      <c r="AX29" s="620" t="s">
        <v>532</v>
      </c>
      <c r="AY29" s="620" t="s">
        <v>532</v>
      </c>
      <c r="AZ29" s="196">
        <v>48</v>
      </c>
      <c r="BA29" s="196">
        <v>25</v>
      </c>
      <c r="BB29" s="196">
        <v>23</v>
      </c>
      <c r="BC29" s="196">
        <v>24</v>
      </c>
      <c r="BD29" s="196">
        <v>21</v>
      </c>
      <c r="BE29" s="196">
        <v>20</v>
      </c>
      <c r="BF29" s="196">
        <v>19</v>
      </c>
      <c r="BG29" s="196">
        <v>18</v>
      </c>
      <c r="BH29" s="196">
        <v>14</v>
      </c>
      <c r="BI29" s="196">
        <v>15</v>
      </c>
      <c r="BJ29" s="196">
        <v>15</v>
      </c>
      <c r="BK29" s="196">
        <v>13</v>
      </c>
      <c r="BL29" s="196">
        <v>21</v>
      </c>
      <c r="BM29" s="196">
        <v>30</v>
      </c>
      <c r="BN29" s="196">
        <v>22</v>
      </c>
      <c r="BO29" s="196">
        <v>19</v>
      </c>
      <c r="BP29" s="196">
        <v>18</v>
      </c>
      <c r="BQ29" s="196">
        <v>15</v>
      </c>
      <c r="BR29" s="196">
        <v>11</v>
      </c>
      <c r="BS29" s="196">
        <v>9</v>
      </c>
      <c r="BT29" s="196">
        <v>8</v>
      </c>
      <c r="BU29" s="196">
        <v>6</v>
      </c>
      <c r="BV29" s="196">
        <v>3</v>
      </c>
      <c r="BW29" s="196">
        <v>0</v>
      </c>
      <c r="BX29" s="196">
        <v>0</v>
      </c>
      <c r="BY29" s="196">
        <v>0</v>
      </c>
      <c r="BZ29" s="196">
        <v>0</v>
      </c>
      <c r="CA29" s="196">
        <v>0</v>
      </c>
      <c r="CB29" s="196">
        <v>0</v>
      </c>
      <c r="CC29" s="196">
        <v>0</v>
      </c>
      <c r="CD29" s="196">
        <v>0</v>
      </c>
      <c r="CE29" s="196">
        <v>0</v>
      </c>
      <c r="CF29" s="196">
        <v>0</v>
      </c>
      <c r="CG29" s="220">
        <v>0</v>
      </c>
    </row>
    <row r="30" spans="1:85" x14ac:dyDescent="0.35">
      <c r="A30" s="368"/>
      <c r="B30" s="200" t="s">
        <v>474</v>
      </c>
      <c r="C30" s="353"/>
      <c r="D30" s="620" t="s">
        <v>532</v>
      </c>
      <c r="E30" s="620" t="s">
        <v>532</v>
      </c>
      <c r="F30" s="620" t="s">
        <v>532</v>
      </c>
      <c r="G30" s="620" t="s">
        <v>532</v>
      </c>
      <c r="H30" s="620" t="s">
        <v>532</v>
      </c>
      <c r="I30" s="620" t="s">
        <v>532</v>
      </c>
      <c r="J30" s="620" t="s">
        <v>532</v>
      </c>
      <c r="K30" s="620" t="s">
        <v>532</v>
      </c>
      <c r="L30" s="620" t="s">
        <v>532</v>
      </c>
      <c r="M30" s="620" t="s">
        <v>532</v>
      </c>
      <c r="N30" s="620" t="s">
        <v>532</v>
      </c>
      <c r="O30" s="620" t="s">
        <v>532</v>
      </c>
      <c r="P30" s="620" t="s">
        <v>532</v>
      </c>
      <c r="Q30" s="620" t="s">
        <v>532</v>
      </c>
      <c r="R30" s="620" t="s">
        <v>532</v>
      </c>
      <c r="S30" s="620" t="s">
        <v>532</v>
      </c>
      <c r="T30" s="620" t="s">
        <v>532</v>
      </c>
      <c r="U30" s="620" t="s">
        <v>532</v>
      </c>
      <c r="V30" s="620" t="s">
        <v>532</v>
      </c>
      <c r="W30" s="620" t="s">
        <v>532</v>
      </c>
      <c r="X30" s="620" t="s">
        <v>532</v>
      </c>
      <c r="Y30" s="620" t="s">
        <v>532</v>
      </c>
      <c r="Z30" s="620" t="s">
        <v>532</v>
      </c>
      <c r="AA30" s="620" t="s">
        <v>532</v>
      </c>
      <c r="AB30" s="620" t="s">
        <v>532</v>
      </c>
      <c r="AC30" s="620" t="s">
        <v>532</v>
      </c>
      <c r="AD30" s="620" t="s">
        <v>532</v>
      </c>
      <c r="AE30" s="620" t="s">
        <v>532</v>
      </c>
      <c r="AF30" s="620" t="s">
        <v>532</v>
      </c>
      <c r="AG30" s="620" t="s">
        <v>532</v>
      </c>
      <c r="AH30" s="620" t="s">
        <v>532</v>
      </c>
      <c r="AI30" s="620" t="s">
        <v>532</v>
      </c>
      <c r="AJ30" s="620" t="s">
        <v>532</v>
      </c>
      <c r="AK30" s="620" t="s">
        <v>532</v>
      </c>
      <c r="AL30" s="620" t="s">
        <v>532</v>
      </c>
      <c r="AM30" s="620" t="s">
        <v>532</v>
      </c>
      <c r="AN30" s="620" t="s">
        <v>532</v>
      </c>
      <c r="AO30" s="620" t="s">
        <v>532</v>
      </c>
      <c r="AP30" s="620" t="s">
        <v>532</v>
      </c>
      <c r="AQ30" s="620" t="s">
        <v>532</v>
      </c>
      <c r="AR30" s="620" t="s">
        <v>532</v>
      </c>
      <c r="AS30" s="620" t="s">
        <v>532</v>
      </c>
      <c r="AT30" s="620" t="s">
        <v>532</v>
      </c>
      <c r="AU30" s="620" t="s">
        <v>532</v>
      </c>
      <c r="AV30" s="620" t="s">
        <v>532</v>
      </c>
      <c r="AW30" s="620" t="s">
        <v>532</v>
      </c>
      <c r="AX30" s="620" t="s">
        <v>532</v>
      </c>
      <c r="AY30" s="620" t="s">
        <v>532</v>
      </c>
      <c r="AZ30" s="196">
        <v>1389</v>
      </c>
      <c r="BA30" s="196">
        <v>962</v>
      </c>
      <c r="BB30" s="196">
        <v>846</v>
      </c>
      <c r="BC30" s="196">
        <v>888</v>
      </c>
      <c r="BD30" s="196">
        <v>764</v>
      </c>
      <c r="BE30" s="196">
        <v>666</v>
      </c>
      <c r="BF30" s="196">
        <v>646</v>
      </c>
      <c r="BG30" s="196">
        <v>631</v>
      </c>
      <c r="BH30" s="196">
        <v>588</v>
      </c>
      <c r="BI30" s="196">
        <v>632</v>
      </c>
      <c r="BJ30" s="196">
        <v>691</v>
      </c>
      <c r="BK30" s="196">
        <v>609</v>
      </c>
      <c r="BL30" s="196">
        <v>695</v>
      </c>
      <c r="BM30" s="196">
        <v>1072</v>
      </c>
      <c r="BN30" s="196">
        <v>1069</v>
      </c>
      <c r="BO30" s="196">
        <v>1208</v>
      </c>
      <c r="BP30" s="196">
        <v>1242</v>
      </c>
      <c r="BQ30" s="196">
        <v>1045</v>
      </c>
      <c r="BR30" s="196">
        <v>710</v>
      </c>
      <c r="BS30" s="196">
        <v>522</v>
      </c>
      <c r="BT30" s="196">
        <v>424</v>
      </c>
      <c r="BU30" s="196">
        <v>333</v>
      </c>
      <c r="BV30" s="196">
        <v>274</v>
      </c>
      <c r="BW30" s="196">
        <v>138</v>
      </c>
      <c r="BX30" s="196">
        <v>97</v>
      </c>
      <c r="BY30" s="196">
        <v>66</v>
      </c>
      <c r="BZ30" s="196">
        <v>42</v>
      </c>
      <c r="CA30" s="196">
        <v>28</v>
      </c>
      <c r="CB30" s="196">
        <v>15</v>
      </c>
      <c r="CC30" s="196">
        <v>0</v>
      </c>
      <c r="CD30" s="196">
        <v>0</v>
      </c>
      <c r="CE30" s="196">
        <v>0</v>
      </c>
      <c r="CF30" s="196">
        <v>0</v>
      </c>
      <c r="CG30" s="220">
        <v>0</v>
      </c>
    </row>
    <row r="31" spans="1:85" x14ac:dyDescent="0.35">
      <c r="A31" s="368"/>
      <c r="B31" s="200" t="s">
        <v>475</v>
      </c>
      <c r="C31" s="353"/>
      <c r="D31" s="620" t="s">
        <v>532</v>
      </c>
      <c r="E31" s="620" t="s">
        <v>532</v>
      </c>
      <c r="F31" s="620" t="s">
        <v>532</v>
      </c>
      <c r="G31" s="620" t="s">
        <v>532</v>
      </c>
      <c r="H31" s="620" t="s">
        <v>532</v>
      </c>
      <c r="I31" s="620" t="s">
        <v>532</v>
      </c>
      <c r="J31" s="620" t="s">
        <v>532</v>
      </c>
      <c r="K31" s="620" t="s">
        <v>532</v>
      </c>
      <c r="L31" s="620" t="s">
        <v>532</v>
      </c>
      <c r="M31" s="620" t="s">
        <v>532</v>
      </c>
      <c r="N31" s="620" t="s">
        <v>532</v>
      </c>
      <c r="O31" s="620" t="s">
        <v>532</v>
      </c>
      <c r="P31" s="620" t="s">
        <v>532</v>
      </c>
      <c r="Q31" s="620" t="s">
        <v>532</v>
      </c>
      <c r="R31" s="620" t="s">
        <v>532</v>
      </c>
      <c r="S31" s="620" t="s">
        <v>532</v>
      </c>
      <c r="T31" s="620" t="s">
        <v>532</v>
      </c>
      <c r="U31" s="620" t="s">
        <v>532</v>
      </c>
      <c r="V31" s="620" t="s">
        <v>532</v>
      </c>
      <c r="W31" s="620" t="s">
        <v>532</v>
      </c>
      <c r="X31" s="620" t="s">
        <v>532</v>
      </c>
      <c r="Y31" s="620" t="s">
        <v>532</v>
      </c>
      <c r="Z31" s="620" t="s">
        <v>532</v>
      </c>
      <c r="AA31" s="620" t="s">
        <v>532</v>
      </c>
      <c r="AB31" s="620" t="s">
        <v>532</v>
      </c>
      <c r="AC31" s="620" t="s">
        <v>532</v>
      </c>
      <c r="AD31" s="620" t="s">
        <v>532</v>
      </c>
      <c r="AE31" s="620" t="s">
        <v>532</v>
      </c>
      <c r="AF31" s="620" t="s">
        <v>532</v>
      </c>
      <c r="AG31" s="620" t="s">
        <v>532</v>
      </c>
      <c r="AH31" s="620" t="s">
        <v>532</v>
      </c>
      <c r="AI31" s="620" t="s">
        <v>532</v>
      </c>
      <c r="AJ31" s="620" t="s">
        <v>532</v>
      </c>
      <c r="AK31" s="620" t="s">
        <v>532</v>
      </c>
      <c r="AL31" s="620" t="s">
        <v>532</v>
      </c>
      <c r="AM31" s="620" t="s">
        <v>532</v>
      </c>
      <c r="AN31" s="620" t="s">
        <v>532</v>
      </c>
      <c r="AO31" s="620" t="s">
        <v>532</v>
      </c>
      <c r="AP31" s="620" t="s">
        <v>532</v>
      </c>
      <c r="AQ31" s="620" t="s">
        <v>532</v>
      </c>
      <c r="AR31" s="620" t="s">
        <v>532</v>
      </c>
      <c r="AS31" s="620" t="s">
        <v>532</v>
      </c>
      <c r="AT31" s="620" t="s">
        <v>532</v>
      </c>
      <c r="AU31" s="620" t="s">
        <v>532</v>
      </c>
      <c r="AV31" s="620" t="s">
        <v>532</v>
      </c>
      <c r="AW31" s="620" t="s">
        <v>532</v>
      </c>
      <c r="AX31" s="620" t="s">
        <v>532</v>
      </c>
      <c r="AY31" s="620" t="s">
        <v>532</v>
      </c>
      <c r="AZ31" s="196">
        <v>187</v>
      </c>
      <c r="BA31" s="196">
        <v>96</v>
      </c>
      <c r="BB31" s="196">
        <v>79</v>
      </c>
      <c r="BC31" s="196">
        <v>87</v>
      </c>
      <c r="BD31" s="196">
        <v>69</v>
      </c>
      <c r="BE31" s="196">
        <v>67</v>
      </c>
      <c r="BF31" s="196">
        <v>65</v>
      </c>
      <c r="BG31" s="196">
        <v>64</v>
      </c>
      <c r="BH31" s="196">
        <v>59</v>
      </c>
      <c r="BI31" s="196">
        <v>58</v>
      </c>
      <c r="BJ31" s="196">
        <v>64</v>
      </c>
      <c r="BK31" s="196">
        <v>54</v>
      </c>
      <c r="BL31" s="196">
        <v>66</v>
      </c>
      <c r="BM31" s="196">
        <v>114</v>
      </c>
      <c r="BN31" s="196">
        <v>91</v>
      </c>
      <c r="BO31" s="196">
        <v>77</v>
      </c>
      <c r="BP31" s="196">
        <v>69</v>
      </c>
      <c r="BQ31" s="196">
        <v>68</v>
      </c>
      <c r="BR31" s="196">
        <v>53</v>
      </c>
      <c r="BS31" s="196">
        <v>35</v>
      </c>
      <c r="BT31" s="196">
        <v>41</v>
      </c>
      <c r="BU31" s="196">
        <v>36</v>
      </c>
      <c r="BV31" s="196">
        <v>19</v>
      </c>
      <c r="BW31" s="196">
        <v>8</v>
      </c>
      <c r="BX31" s="196">
        <v>24</v>
      </c>
      <c r="BY31" s="196">
        <v>13</v>
      </c>
      <c r="BZ31" s="196">
        <v>9</v>
      </c>
      <c r="CA31" s="196">
        <v>8</v>
      </c>
      <c r="CB31" s="196">
        <v>10</v>
      </c>
      <c r="CC31" s="196">
        <v>11</v>
      </c>
      <c r="CD31" s="196">
        <v>12</v>
      </c>
      <c r="CE31" s="196">
        <v>12</v>
      </c>
      <c r="CF31" s="196">
        <v>11</v>
      </c>
      <c r="CG31" s="220">
        <v>11</v>
      </c>
    </row>
    <row r="32" spans="1:85" ht="24.75" customHeight="1" x14ac:dyDescent="0.35">
      <c r="A32" s="368"/>
      <c r="B32" s="200" t="s">
        <v>982</v>
      </c>
      <c r="C32" s="353"/>
      <c r="D32" s="196"/>
      <c r="E32" s="196"/>
      <c r="F32" s="196"/>
      <c r="G32" s="196"/>
      <c r="H32" s="196"/>
      <c r="I32" s="196"/>
      <c r="J32" s="196"/>
      <c r="K32" s="196"/>
      <c r="L32" s="196"/>
      <c r="M32" s="196"/>
      <c r="N32" s="196"/>
      <c r="O32" s="196"/>
      <c r="P32" s="196"/>
      <c r="Q32" s="196"/>
      <c r="R32" s="196"/>
      <c r="S32" s="196"/>
      <c r="T32" s="196"/>
      <c r="U32" s="196"/>
      <c r="V32" s="196"/>
      <c r="W32" s="196"/>
      <c r="X32" s="196"/>
      <c r="Y32" s="196"/>
      <c r="Z32" s="196"/>
      <c r="AA32" s="196"/>
      <c r="AB32" s="196"/>
      <c r="AC32" s="196"/>
      <c r="AD32" s="196"/>
      <c r="AE32" s="196"/>
      <c r="AF32" s="196"/>
      <c r="AG32" s="196"/>
      <c r="AH32" s="196"/>
      <c r="AI32" s="196"/>
      <c r="AJ32" s="196"/>
      <c r="AK32" s="196"/>
      <c r="AL32" s="196"/>
      <c r="AM32" s="196"/>
      <c r="AN32" s="196"/>
      <c r="AO32" s="196"/>
      <c r="AP32" s="196"/>
      <c r="AQ32" s="196"/>
      <c r="AR32" s="196"/>
      <c r="AS32" s="196"/>
      <c r="AT32" s="196"/>
      <c r="AU32" s="196"/>
      <c r="AV32" s="196"/>
      <c r="AW32" s="196"/>
      <c r="AX32" s="196"/>
      <c r="AY32" s="196"/>
      <c r="AZ32" s="196">
        <v>355</v>
      </c>
      <c r="BA32" s="196">
        <v>195</v>
      </c>
      <c r="BB32" s="196">
        <v>185</v>
      </c>
      <c r="BC32" s="196">
        <v>202</v>
      </c>
      <c r="BD32" s="196">
        <v>189</v>
      </c>
      <c r="BE32" s="196">
        <v>198</v>
      </c>
      <c r="BF32" s="196">
        <v>209</v>
      </c>
      <c r="BG32" s="196">
        <v>203</v>
      </c>
      <c r="BH32" s="196">
        <v>173</v>
      </c>
      <c r="BI32" s="196">
        <v>180</v>
      </c>
      <c r="BJ32" s="196">
        <v>172</v>
      </c>
      <c r="BK32" s="196">
        <v>155</v>
      </c>
      <c r="BL32" s="196">
        <v>265</v>
      </c>
      <c r="BM32" s="196">
        <v>352</v>
      </c>
      <c r="BN32" s="196">
        <v>256</v>
      </c>
      <c r="BO32" s="196">
        <v>231</v>
      </c>
      <c r="BP32" s="196">
        <v>196</v>
      </c>
      <c r="BQ32" s="196">
        <v>160</v>
      </c>
      <c r="BR32" s="196">
        <v>121</v>
      </c>
      <c r="BS32" s="196">
        <v>95</v>
      </c>
      <c r="BT32" s="196">
        <v>99</v>
      </c>
      <c r="BU32" s="196">
        <v>74</v>
      </c>
      <c r="BV32" s="196">
        <v>41</v>
      </c>
      <c r="BW32" s="196">
        <v>24</v>
      </c>
      <c r="BX32" s="196">
        <v>156</v>
      </c>
      <c r="BY32" s="196">
        <v>48</v>
      </c>
      <c r="BZ32" s="196">
        <v>28</v>
      </c>
      <c r="CA32" s="196">
        <v>37</v>
      </c>
      <c r="CB32" s="196">
        <v>46</v>
      </c>
      <c r="CC32" s="196">
        <v>49</v>
      </c>
      <c r="CD32" s="196">
        <v>48</v>
      </c>
      <c r="CE32" s="196">
        <v>47</v>
      </c>
      <c r="CF32" s="196">
        <v>47</v>
      </c>
      <c r="CG32" s="220">
        <v>47</v>
      </c>
    </row>
    <row r="33" spans="1:85" x14ac:dyDescent="0.35">
      <c r="A33" s="368"/>
      <c r="B33" s="200" t="s">
        <v>983</v>
      </c>
      <c r="C33" s="353"/>
      <c r="D33" s="196"/>
      <c r="E33" s="196"/>
      <c r="F33" s="196"/>
      <c r="G33" s="196"/>
      <c r="H33" s="196"/>
      <c r="I33" s="196"/>
      <c r="J33" s="196"/>
      <c r="K33" s="196"/>
      <c r="L33" s="196"/>
      <c r="M33" s="196"/>
      <c r="N33" s="196"/>
      <c r="O33" s="196"/>
      <c r="P33" s="196"/>
      <c r="Q33" s="196"/>
      <c r="R33" s="196"/>
      <c r="S33" s="196"/>
      <c r="T33" s="196"/>
      <c r="U33" s="196"/>
      <c r="V33" s="196"/>
      <c r="W33" s="196"/>
      <c r="X33" s="196"/>
      <c r="Y33" s="196"/>
      <c r="Z33" s="196"/>
      <c r="AA33" s="196"/>
      <c r="AB33" s="196"/>
      <c r="AC33" s="196"/>
      <c r="AD33" s="196"/>
      <c r="AE33" s="196"/>
      <c r="AF33" s="196"/>
      <c r="AG33" s="196"/>
      <c r="AH33" s="196"/>
      <c r="AI33" s="196"/>
      <c r="AJ33" s="196"/>
      <c r="AK33" s="196"/>
      <c r="AL33" s="196"/>
      <c r="AM33" s="196"/>
      <c r="AN33" s="196"/>
      <c r="AO33" s="196"/>
      <c r="AP33" s="196"/>
      <c r="AQ33" s="196"/>
      <c r="AR33" s="196"/>
      <c r="AS33" s="196"/>
      <c r="AT33" s="196"/>
      <c r="AU33" s="196"/>
      <c r="AV33" s="196"/>
      <c r="AW33" s="196"/>
      <c r="AX33" s="196"/>
      <c r="AY33" s="196"/>
      <c r="AZ33" s="196">
        <v>1437</v>
      </c>
      <c r="BA33" s="196">
        <v>987</v>
      </c>
      <c r="BB33" s="196">
        <v>869</v>
      </c>
      <c r="BC33" s="196">
        <v>913</v>
      </c>
      <c r="BD33" s="196">
        <v>785</v>
      </c>
      <c r="BE33" s="196">
        <v>686</v>
      </c>
      <c r="BF33" s="196">
        <v>665</v>
      </c>
      <c r="BG33" s="196">
        <v>649</v>
      </c>
      <c r="BH33" s="196">
        <v>602</v>
      </c>
      <c r="BI33" s="196">
        <v>647</v>
      </c>
      <c r="BJ33" s="196">
        <v>706</v>
      </c>
      <c r="BK33" s="196">
        <v>622</v>
      </c>
      <c r="BL33" s="196">
        <v>716</v>
      </c>
      <c r="BM33" s="196">
        <v>1103</v>
      </c>
      <c r="BN33" s="196">
        <v>1091</v>
      </c>
      <c r="BO33" s="196">
        <v>1227</v>
      </c>
      <c r="BP33" s="196">
        <v>1260</v>
      </c>
      <c r="BQ33" s="196">
        <v>1059</v>
      </c>
      <c r="BR33" s="196">
        <v>721</v>
      </c>
      <c r="BS33" s="196">
        <v>531</v>
      </c>
      <c r="BT33" s="196">
        <v>432</v>
      </c>
      <c r="BU33" s="196">
        <v>339</v>
      </c>
      <c r="BV33" s="196">
        <v>277</v>
      </c>
      <c r="BW33" s="196">
        <v>138</v>
      </c>
      <c r="BX33" s="196">
        <v>97</v>
      </c>
      <c r="BY33" s="196">
        <v>66</v>
      </c>
      <c r="BZ33" s="196">
        <v>42</v>
      </c>
      <c r="CA33" s="196">
        <v>28</v>
      </c>
      <c r="CB33" s="196">
        <v>15</v>
      </c>
      <c r="CC33" s="196">
        <v>0</v>
      </c>
      <c r="CD33" s="196">
        <v>0</v>
      </c>
      <c r="CE33" s="196">
        <v>0</v>
      </c>
      <c r="CF33" s="196">
        <v>0</v>
      </c>
      <c r="CG33" s="220">
        <v>0</v>
      </c>
    </row>
    <row r="34" spans="1:85" ht="23.25" customHeight="1" x14ac:dyDescent="0.35">
      <c r="A34" s="368"/>
      <c r="B34" s="56" t="s">
        <v>984</v>
      </c>
      <c r="C34" s="353"/>
      <c r="D34" s="196">
        <v>0</v>
      </c>
      <c r="E34" s="196">
        <v>0</v>
      </c>
      <c r="F34" s="196">
        <v>0</v>
      </c>
      <c r="G34" s="196">
        <v>0</v>
      </c>
      <c r="H34" s="196">
        <v>0</v>
      </c>
      <c r="I34" s="196">
        <v>0</v>
      </c>
      <c r="J34" s="196">
        <v>0</v>
      </c>
      <c r="K34" s="196">
        <v>0</v>
      </c>
      <c r="L34" s="196">
        <v>0</v>
      </c>
      <c r="M34" s="196">
        <v>0</v>
      </c>
      <c r="N34" s="196">
        <v>0</v>
      </c>
      <c r="O34" s="196">
        <v>0</v>
      </c>
      <c r="P34" s="196">
        <v>0</v>
      </c>
      <c r="Q34" s="196">
        <v>0</v>
      </c>
      <c r="R34" s="196">
        <v>0</v>
      </c>
      <c r="S34" s="196">
        <v>0</v>
      </c>
      <c r="T34" s="196">
        <v>0</v>
      </c>
      <c r="U34" s="196">
        <v>0</v>
      </c>
      <c r="V34" s="196">
        <v>0</v>
      </c>
      <c r="W34" s="196">
        <v>0</v>
      </c>
      <c r="X34" s="196">
        <v>0</v>
      </c>
      <c r="Y34" s="196">
        <v>0</v>
      </c>
      <c r="Z34" s="196">
        <v>0</v>
      </c>
      <c r="AA34" s="196">
        <v>0</v>
      </c>
      <c r="AB34" s="196">
        <v>0</v>
      </c>
      <c r="AC34" s="196">
        <v>0</v>
      </c>
      <c r="AD34" s="196">
        <v>0</v>
      </c>
      <c r="AE34" s="196">
        <v>0</v>
      </c>
      <c r="AF34" s="196">
        <v>1210</v>
      </c>
      <c r="AG34" s="196">
        <v>1307</v>
      </c>
      <c r="AH34" s="196">
        <v>1234</v>
      </c>
      <c r="AI34" s="196">
        <v>1136</v>
      </c>
      <c r="AJ34" s="196">
        <v>1697</v>
      </c>
      <c r="AK34" s="196">
        <v>2234</v>
      </c>
      <c r="AL34" s="196">
        <v>2771</v>
      </c>
      <c r="AM34" s="196">
        <v>2877</v>
      </c>
      <c r="AN34" s="196">
        <v>2997</v>
      </c>
      <c r="AO34" s="196">
        <v>3028</v>
      </c>
      <c r="AP34" s="196">
        <v>3054</v>
      </c>
      <c r="AQ34" s="196">
        <v>2589</v>
      </c>
      <c r="AR34" s="196">
        <v>2024</v>
      </c>
      <c r="AS34" s="196">
        <v>1518</v>
      </c>
      <c r="AT34" s="196">
        <v>1516</v>
      </c>
      <c r="AU34" s="196">
        <v>2223</v>
      </c>
      <c r="AV34" s="196">
        <v>2640</v>
      </c>
      <c r="AW34" s="196">
        <v>2612</v>
      </c>
      <c r="AX34" s="196">
        <v>2412</v>
      </c>
      <c r="AY34" s="196">
        <v>2151</v>
      </c>
      <c r="AZ34" s="196"/>
      <c r="BA34" s="196">
        <v>0</v>
      </c>
      <c r="BB34" s="196">
        <v>0</v>
      </c>
      <c r="BC34" s="196">
        <v>0</v>
      </c>
      <c r="BD34" s="196">
        <v>0</v>
      </c>
      <c r="BE34" s="196">
        <v>0</v>
      </c>
      <c r="BF34" s="196">
        <v>0</v>
      </c>
      <c r="BG34" s="196">
        <v>0</v>
      </c>
      <c r="BH34" s="196">
        <v>0</v>
      </c>
      <c r="BI34" s="196">
        <v>0</v>
      </c>
      <c r="BJ34" s="196">
        <v>0</v>
      </c>
      <c r="BK34" s="196">
        <v>0</v>
      </c>
      <c r="BL34" s="196">
        <v>0</v>
      </c>
      <c r="BM34" s="196">
        <v>0</v>
      </c>
      <c r="BN34" s="196">
        <v>0</v>
      </c>
      <c r="BO34" s="196">
        <v>0</v>
      </c>
      <c r="BP34" s="196">
        <v>0</v>
      </c>
      <c r="BQ34" s="196">
        <v>0</v>
      </c>
      <c r="BR34" s="196">
        <v>0</v>
      </c>
      <c r="BS34" s="196">
        <v>0</v>
      </c>
      <c r="BT34" s="196">
        <v>0</v>
      </c>
      <c r="BU34" s="196">
        <v>0</v>
      </c>
      <c r="BV34" s="196">
        <v>0</v>
      </c>
      <c r="BW34" s="196">
        <v>0</v>
      </c>
      <c r="BX34" s="196">
        <v>0</v>
      </c>
      <c r="BY34" s="196">
        <v>0</v>
      </c>
      <c r="BZ34" s="196">
        <v>0</v>
      </c>
      <c r="CA34" s="196">
        <v>0</v>
      </c>
      <c r="CB34" s="196">
        <v>0</v>
      </c>
      <c r="CC34" s="196">
        <v>0</v>
      </c>
      <c r="CD34" s="196">
        <v>0</v>
      </c>
      <c r="CE34" s="196">
        <v>0</v>
      </c>
      <c r="CF34" s="196">
        <v>0</v>
      </c>
      <c r="CG34" s="220">
        <v>0</v>
      </c>
    </row>
    <row r="35" spans="1:85" x14ac:dyDescent="0.35">
      <c r="A35" s="368"/>
      <c r="B35" s="254" t="s">
        <v>985</v>
      </c>
      <c r="C35" s="353"/>
      <c r="D35" s="196">
        <v>0</v>
      </c>
      <c r="E35" s="196">
        <v>0</v>
      </c>
      <c r="F35" s="196">
        <v>0</v>
      </c>
      <c r="G35" s="196">
        <v>0</v>
      </c>
      <c r="H35" s="196">
        <v>0</v>
      </c>
      <c r="I35" s="196">
        <v>0</v>
      </c>
      <c r="J35" s="196">
        <v>0</v>
      </c>
      <c r="K35" s="196">
        <v>0</v>
      </c>
      <c r="L35" s="196">
        <v>0</v>
      </c>
      <c r="M35" s="196">
        <v>0</v>
      </c>
      <c r="N35" s="196">
        <v>0</v>
      </c>
      <c r="O35" s="196">
        <v>0</v>
      </c>
      <c r="P35" s="196">
        <v>0</v>
      </c>
      <c r="Q35" s="196">
        <v>0</v>
      </c>
      <c r="R35" s="196">
        <v>0</v>
      </c>
      <c r="S35" s="196">
        <v>0</v>
      </c>
      <c r="T35" s="196">
        <v>0</v>
      </c>
      <c r="U35" s="196">
        <v>0</v>
      </c>
      <c r="V35" s="196">
        <v>0</v>
      </c>
      <c r="W35" s="196">
        <v>0</v>
      </c>
      <c r="X35" s="196">
        <v>0</v>
      </c>
      <c r="Y35" s="196">
        <v>0</v>
      </c>
      <c r="Z35" s="196">
        <v>0</v>
      </c>
      <c r="AA35" s="196">
        <v>0</v>
      </c>
      <c r="AB35" s="196">
        <v>0</v>
      </c>
      <c r="AC35" s="196">
        <v>0</v>
      </c>
      <c r="AD35" s="196">
        <v>0</v>
      </c>
      <c r="AE35" s="196">
        <v>0</v>
      </c>
      <c r="AF35" s="196">
        <v>434</v>
      </c>
      <c r="AG35" s="196">
        <v>429</v>
      </c>
      <c r="AH35" s="196">
        <v>406</v>
      </c>
      <c r="AI35" s="196">
        <v>379</v>
      </c>
      <c r="AJ35" s="196">
        <v>681</v>
      </c>
      <c r="AK35" s="196">
        <v>700</v>
      </c>
      <c r="AL35" s="196">
        <v>719</v>
      </c>
      <c r="AM35" s="196">
        <v>694</v>
      </c>
      <c r="AN35" s="196">
        <v>710</v>
      </c>
      <c r="AO35" s="196">
        <v>686</v>
      </c>
      <c r="AP35" s="196">
        <v>738</v>
      </c>
      <c r="AQ35" s="196">
        <v>581</v>
      </c>
      <c r="AR35" s="196">
        <v>425</v>
      </c>
      <c r="AS35" s="196">
        <v>233</v>
      </c>
      <c r="AT35" s="196">
        <v>272</v>
      </c>
      <c r="AU35" s="196">
        <v>489</v>
      </c>
      <c r="AV35" s="196">
        <v>538</v>
      </c>
      <c r="AW35" s="196">
        <v>503</v>
      </c>
      <c r="AX35" s="196">
        <v>358</v>
      </c>
      <c r="AY35" s="196">
        <v>272</v>
      </c>
      <c r="AZ35" s="196"/>
      <c r="BA35" s="196">
        <v>0</v>
      </c>
      <c r="BB35" s="196">
        <v>0</v>
      </c>
      <c r="BC35" s="196">
        <v>0</v>
      </c>
      <c r="BD35" s="196">
        <v>0</v>
      </c>
      <c r="BE35" s="196">
        <v>0</v>
      </c>
      <c r="BF35" s="196">
        <v>0</v>
      </c>
      <c r="BG35" s="196">
        <v>0</v>
      </c>
      <c r="BH35" s="196">
        <v>0</v>
      </c>
      <c r="BI35" s="196">
        <v>0</v>
      </c>
      <c r="BJ35" s="196">
        <v>0</v>
      </c>
      <c r="BK35" s="196">
        <v>0</v>
      </c>
      <c r="BL35" s="196">
        <v>0</v>
      </c>
      <c r="BM35" s="196">
        <v>0</v>
      </c>
      <c r="BN35" s="196">
        <v>0</v>
      </c>
      <c r="BO35" s="196">
        <v>0</v>
      </c>
      <c r="BP35" s="196">
        <v>0</v>
      </c>
      <c r="BQ35" s="196">
        <v>0</v>
      </c>
      <c r="BR35" s="196">
        <v>0</v>
      </c>
      <c r="BS35" s="196">
        <v>0</v>
      </c>
      <c r="BT35" s="196">
        <v>0</v>
      </c>
      <c r="BU35" s="196">
        <v>0</v>
      </c>
      <c r="BV35" s="196">
        <v>0</v>
      </c>
      <c r="BW35" s="196">
        <v>0</v>
      </c>
      <c r="BX35" s="196">
        <v>0</v>
      </c>
      <c r="BY35" s="196">
        <v>0</v>
      </c>
      <c r="BZ35" s="196">
        <v>0</v>
      </c>
      <c r="CA35" s="196">
        <v>0</v>
      </c>
      <c r="CB35" s="196">
        <v>0</v>
      </c>
      <c r="CC35" s="196">
        <v>0</v>
      </c>
      <c r="CD35" s="196">
        <v>0</v>
      </c>
      <c r="CE35" s="196">
        <v>0</v>
      </c>
      <c r="CF35" s="196">
        <v>0</v>
      </c>
      <c r="CG35" s="220">
        <v>0</v>
      </c>
    </row>
    <row r="36" spans="1:85" x14ac:dyDescent="0.35">
      <c r="A36" s="368"/>
      <c r="B36" s="254" t="s">
        <v>986</v>
      </c>
      <c r="C36" s="353"/>
      <c r="D36" s="196">
        <v>0</v>
      </c>
      <c r="E36" s="196">
        <v>0</v>
      </c>
      <c r="F36" s="196">
        <v>0</v>
      </c>
      <c r="G36" s="196">
        <v>0</v>
      </c>
      <c r="H36" s="196">
        <v>0</v>
      </c>
      <c r="I36" s="196">
        <v>0</v>
      </c>
      <c r="J36" s="196">
        <v>0</v>
      </c>
      <c r="K36" s="196">
        <v>0</v>
      </c>
      <c r="L36" s="196">
        <v>0</v>
      </c>
      <c r="M36" s="196">
        <v>0</v>
      </c>
      <c r="N36" s="196">
        <v>0</v>
      </c>
      <c r="O36" s="196">
        <v>0</v>
      </c>
      <c r="P36" s="196">
        <v>0</v>
      </c>
      <c r="Q36" s="196">
        <v>0</v>
      </c>
      <c r="R36" s="196">
        <v>0</v>
      </c>
      <c r="S36" s="196">
        <v>0</v>
      </c>
      <c r="T36" s="196">
        <v>0</v>
      </c>
      <c r="U36" s="196">
        <v>0</v>
      </c>
      <c r="V36" s="196">
        <v>0</v>
      </c>
      <c r="W36" s="196">
        <v>0</v>
      </c>
      <c r="X36" s="196">
        <v>0</v>
      </c>
      <c r="Y36" s="196">
        <v>0</v>
      </c>
      <c r="Z36" s="196">
        <v>0</v>
      </c>
      <c r="AA36" s="196">
        <v>0</v>
      </c>
      <c r="AB36" s="196">
        <v>0</v>
      </c>
      <c r="AC36" s="196">
        <v>0</v>
      </c>
      <c r="AD36" s="196">
        <v>0</v>
      </c>
      <c r="AE36" s="196">
        <v>0</v>
      </c>
      <c r="AF36" s="196">
        <v>138</v>
      </c>
      <c r="AG36" s="196">
        <v>123</v>
      </c>
      <c r="AH36" s="196">
        <v>98</v>
      </c>
      <c r="AI36" s="196">
        <v>82</v>
      </c>
      <c r="AJ36" s="196">
        <v>142</v>
      </c>
      <c r="AK36" s="196">
        <v>200</v>
      </c>
      <c r="AL36" s="196">
        <v>258</v>
      </c>
      <c r="AM36" s="196">
        <v>232</v>
      </c>
      <c r="AN36" s="196">
        <v>203</v>
      </c>
      <c r="AO36" s="196">
        <v>200</v>
      </c>
      <c r="AP36" s="196">
        <v>186</v>
      </c>
      <c r="AQ36" s="196">
        <v>135</v>
      </c>
      <c r="AR36" s="196">
        <v>121</v>
      </c>
      <c r="AS36" s="196">
        <v>86</v>
      </c>
      <c r="AT36" s="196">
        <v>56</v>
      </c>
      <c r="AU36" s="196">
        <v>113</v>
      </c>
      <c r="AV36" s="196">
        <v>122</v>
      </c>
      <c r="AW36" s="196">
        <v>106</v>
      </c>
      <c r="AX36" s="196">
        <v>129</v>
      </c>
      <c r="AY36" s="196">
        <v>124</v>
      </c>
      <c r="AZ36" s="196"/>
      <c r="BA36" s="196">
        <v>0</v>
      </c>
      <c r="BB36" s="196">
        <v>0</v>
      </c>
      <c r="BC36" s="196">
        <v>0</v>
      </c>
      <c r="BD36" s="196">
        <v>0</v>
      </c>
      <c r="BE36" s="196">
        <v>0</v>
      </c>
      <c r="BF36" s="196">
        <v>0</v>
      </c>
      <c r="BG36" s="196">
        <v>0</v>
      </c>
      <c r="BH36" s="196">
        <v>0</v>
      </c>
      <c r="BI36" s="196">
        <v>0</v>
      </c>
      <c r="BJ36" s="196">
        <v>0</v>
      </c>
      <c r="BK36" s="196">
        <v>0</v>
      </c>
      <c r="BL36" s="196">
        <v>0</v>
      </c>
      <c r="BM36" s="196">
        <v>0</v>
      </c>
      <c r="BN36" s="196">
        <v>0</v>
      </c>
      <c r="BO36" s="196">
        <v>0</v>
      </c>
      <c r="BP36" s="196">
        <v>0</v>
      </c>
      <c r="BQ36" s="196">
        <v>0</v>
      </c>
      <c r="BR36" s="196">
        <v>0</v>
      </c>
      <c r="BS36" s="196">
        <v>0</v>
      </c>
      <c r="BT36" s="196">
        <v>0</v>
      </c>
      <c r="BU36" s="196">
        <v>0</v>
      </c>
      <c r="BV36" s="196">
        <v>0</v>
      </c>
      <c r="BW36" s="196">
        <v>0</v>
      </c>
      <c r="BX36" s="196">
        <v>0</v>
      </c>
      <c r="BY36" s="196">
        <v>0</v>
      </c>
      <c r="BZ36" s="196">
        <v>0</v>
      </c>
      <c r="CA36" s="196">
        <v>0</v>
      </c>
      <c r="CB36" s="196">
        <v>0</v>
      </c>
      <c r="CC36" s="196">
        <v>0</v>
      </c>
      <c r="CD36" s="196">
        <v>0</v>
      </c>
      <c r="CE36" s="196">
        <v>0</v>
      </c>
      <c r="CF36" s="196">
        <v>0</v>
      </c>
      <c r="CG36" s="220">
        <v>0</v>
      </c>
    </row>
    <row r="37" spans="1:85" x14ac:dyDescent="0.35">
      <c r="A37" s="368"/>
      <c r="B37" s="254" t="s">
        <v>987</v>
      </c>
      <c r="C37" s="353"/>
      <c r="D37" s="196">
        <v>0</v>
      </c>
      <c r="E37" s="196">
        <v>0</v>
      </c>
      <c r="F37" s="196">
        <v>0</v>
      </c>
      <c r="G37" s="196">
        <v>0</v>
      </c>
      <c r="H37" s="196">
        <v>0</v>
      </c>
      <c r="I37" s="196">
        <v>0</v>
      </c>
      <c r="J37" s="196">
        <v>0</v>
      </c>
      <c r="K37" s="196">
        <v>0</v>
      </c>
      <c r="L37" s="196">
        <v>0</v>
      </c>
      <c r="M37" s="196">
        <v>0</v>
      </c>
      <c r="N37" s="196">
        <v>0</v>
      </c>
      <c r="O37" s="196">
        <v>0</v>
      </c>
      <c r="P37" s="196">
        <v>0</v>
      </c>
      <c r="Q37" s="196">
        <v>0</v>
      </c>
      <c r="R37" s="196">
        <v>0</v>
      </c>
      <c r="S37" s="196">
        <v>0</v>
      </c>
      <c r="T37" s="196">
        <v>0</v>
      </c>
      <c r="U37" s="196">
        <v>0</v>
      </c>
      <c r="V37" s="196">
        <v>0</v>
      </c>
      <c r="W37" s="196">
        <v>0</v>
      </c>
      <c r="X37" s="196">
        <v>0</v>
      </c>
      <c r="Y37" s="196">
        <v>0</v>
      </c>
      <c r="Z37" s="196">
        <v>0</v>
      </c>
      <c r="AA37" s="196">
        <v>0</v>
      </c>
      <c r="AB37" s="196">
        <v>0</v>
      </c>
      <c r="AC37" s="196">
        <v>0</v>
      </c>
      <c r="AD37" s="196">
        <v>0</v>
      </c>
      <c r="AE37" s="196">
        <v>0</v>
      </c>
      <c r="AF37" s="196">
        <v>438</v>
      </c>
      <c r="AG37" s="196">
        <v>522</v>
      </c>
      <c r="AH37" s="196">
        <v>514</v>
      </c>
      <c r="AI37" s="196">
        <v>469</v>
      </c>
      <c r="AJ37" s="196">
        <v>604</v>
      </c>
      <c r="AK37" s="196">
        <v>979</v>
      </c>
      <c r="AL37" s="196">
        <v>1353</v>
      </c>
      <c r="AM37" s="196">
        <v>1582</v>
      </c>
      <c r="AN37" s="196">
        <v>1682</v>
      </c>
      <c r="AO37" s="196">
        <v>1692</v>
      </c>
      <c r="AP37" s="196">
        <v>1647</v>
      </c>
      <c r="AQ37" s="196">
        <v>1442</v>
      </c>
      <c r="AR37" s="196">
        <v>1129</v>
      </c>
      <c r="AS37" s="196">
        <v>945</v>
      </c>
      <c r="AT37" s="196">
        <v>951</v>
      </c>
      <c r="AU37" s="196">
        <v>1327</v>
      </c>
      <c r="AV37" s="196">
        <v>1631</v>
      </c>
      <c r="AW37" s="196">
        <v>1684</v>
      </c>
      <c r="AX37" s="196">
        <v>1672</v>
      </c>
      <c r="AY37" s="196">
        <v>1536</v>
      </c>
      <c r="AZ37" s="196"/>
      <c r="BA37" s="196">
        <v>0</v>
      </c>
      <c r="BB37" s="196">
        <v>0</v>
      </c>
      <c r="BC37" s="196">
        <v>0</v>
      </c>
      <c r="BD37" s="196">
        <v>0</v>
      </c>
      <c r="BE37" s="196">
        <v>0</v>
      </c>
      <c r="BF37" s="196">
        <v>0</v>
      </c>
      <c r="BG37" s="196">
        <v>0</v>
      </c>
      <c r="BH37" s="196">
        <v>0</v>
      </c>
      <c r="BI37" s="196">
        <v>0</v>
      </c>
      <c r="BJ37" s="196">
        <v>0</v>
      </c>
      <c r="BK37" s="196">
        <v>0</v>
      </c>
      <c r="BL37" s="196">
        <v>0</v>
      </c>
      <c r="BM37" s="196">
        <v>0</v>
      </c>
      <c r="BN37" s="196">
        <v>0</v>
      </c>
      <c r="BO37" s="196">
        <v>0</v>
      </c>
      <c r="BP37" s="196">
        <v>0</v>
      </c>
      <c r="BQ37" s="196">
        <v>0</v>
      </c>
      <c r="BR37" s="196">
        <v>0</v>
      </c>
      <c r="BS37" s="196">
        <v>0</v>
      </c>
      <c r="BT37" s="196">
        <v>0</v>
      </c>
      <c r="BU37" s="196">
        <v>0</v>
      </c>
      <c r="BV37" s="196">
        <v>0</v>
      </c>
      <c r="BW37" s="196">
        <v>0</v>
      </c>
      <c r="BX37" s="196">
        <v>0</v>
      </c>
      <c r="BY37" s="196">
        <v>0</v>
      </c>
      <c r="BZ37" s="196">
        <v>0</v>
      </c>
      <c r="CA37" s="196">
        <v>0</v>
      </c>
      <c r="CB37" s="196">
        <v>0</v>
      </c>
      <c r="CC37" s="196">
        <v>0</v>
      </c>
      <c r="CD37" s="196">
        <v>0</v>
      </c>
      <c r="CE37" s="196">
        <v>0</v>
      </c>
      <c r="CF37" s="196">
        <v>0</v>
      </c>
      <c r="CG37" s="220">
        <v>0</v>
      </c>
    </row>
    <row r="38" spans="1:85" x14ac:dyDescent="0.35">
      <c r="A38" s="368"/>
      <c r="B38" s="254" t="s">
        <v>475</v>
      </c>
      <c r="C38" s="353"/>
      <c r="D38" s="196">
        <v>0</v>
      </c>
      <c r="E38" s="196">
        <v>0</v>
      </c>
      <c r="F38" s="196">
        <v>0</v>
      </c>
      <c r="G38" s="196">
        <v>0</v>
      </c>
      <c r="H38" s="196">
        <v>0</v>
      </c>
      <c r="I38" s="196">
        <v>0</v>
      </c>
      <c r="J38" s="196">
        <v>0</v>
      </c>
      <c r="K38" s="196">
        <v>0</v>
      </c>
      <c r="L38" s="196">
        <v>0</v>
      </c>
      <c r="M38" s="196">
        <v>0</v>
      </c>
      <c r="N38" s="196">
        <v>0</v>
      </c>
      <c r="O38" s="196">
        <v>0</v>
      </c>
      <c r="P38" s="196">
        <v>0</v>
      </c>
      <c r="Q38" s="196">
        <v>0</v>
      </c>
      <c r="R38" s="196">
        <v>0</v>
      </c>
      <c r="S38" s="196">
        <v>0</v>
      </c>
      <c r="T38" s="196">
        <v>0</v>
      </c>
      <c r="U38" s="196">
        <v>0</v>
      </c>
      <c r="V38" s="196">
        <v>0</v>
      </c>
      <c r="W38" s="196">
        <v>0</v>
      </c>
      <c r="X38" s="196">
        <v>0</v>
      </c>
      <c r="Y38" s="196">
        <v>0</v>
      </c>
      <c r="Z38" s="196">
        <v>0</v>
      </c>
      <c r="AA38" s="196">
        <v>0</v>
      </c>
      <c r="AB38" s="196">
        <v>0</v>
      </c>
      <c r="AC38" s="196">
        <v>0</v>
      </c>
      <c r="AD38" s="196">
        <v>0</v>
      </c>
      <c r="AE38" s="196">
        <v>0</v>
      </c>
      <c r="AF38" s="196">
        <v>201</v>
      </c>
      <c r="AG38" s="196">
        <v>233</v>
      </c>
      <c r="AH38" s="196">
        <v>216</v>
      </c>
      <c r="AI38" s="196">
        <v>206</v>
      </c>
      <c r="AJ38" s="196">
        <v>269</v>
      </c>
      <c r="AK38" s="196">
        <v>355</v>
      </c>
      <c r="AL38" s="196">
        <v>440</v>
      </c>
      <c r="AM38" s="196">
        <v>370</v>
      </c>
      <c r="AN38" s="196">
        <v>401</v>
      </c>
      <c r="AO38" s="196">
        <v>450</v>
      </c>
      <c r="AP38" s="196">
        <v>484</v>
      </c>
      <c r="AQ38" s="196">
        <v>431</v>
      </c>
      <c r="AR38" s="196">
        <v>350</v>
      </c>
      <c r="AS38" s="196">
        <v>254</v>
      </c>
      <c r="AT38" s="196">
        <v>237</v>
      </c>
      <c r="AU38" s="196">
        <v>293</v>
      </c>
      <c r="AV38" s="196">
        <v>350</v>
      </c>
      <c r="AW38" s="196">
        <v>319</v>
      </c>
      <c r="AX38" s="196">
        <v>254</v>
      </c>
      <c r="AY38" s="196">
        <v>220</v>
      </c>
      <c r="AZ38" s="196"/>
      <c r="BA38" s="196">
        <v>0</v>
      </c>
      <c r="BB38" s="196">
        <v>0</v>
      </c>
      <c r="BC38" s="196">
        <v>0</v>
      </c>
      <c r="BD38" s="196">
        <v>0</v>
      </c>
      <c r="BE38" s="196">
        <v>0</v>
      </c>
      <c r="BF38" s="196">
        <v>0</v>
      </c>
      <c r="BG38" s="196">
        <v>0</v>
      </c>
      <c r="BH38" s="196">
        <v>0</v>
      </c>
      <c r="BI38" s="196">
        <v>0</v>
      </c>
      <c r="BJ38" s="196">
        <v>0</v>
      </c>
      <c r="BK38" s="196">
        <v>0</v>
      </c>
      <c r="BL38" s="196">
        <v>0</v>
      </c>
      <c r="BM38" s="196">
        <v>0</v>
      </c>
      <c r="BN38" s="196">
        <v>0</v>
      </c>
      <c r="BO38" s="196">
        <v>0</v>
      </c>
      <c r="BP38" s="196">
        <v>0</v>
      </c>
      <c r="BQ38" s="196">
        <v>0</v>
      </c>
      <c r="BR38" s="196">
        <v>0</v>
      </c>
      <c r="BS38" s="196">
        <v>0</v>
      </c>
      <c r="BT38" s="196">
        <v>0</v>
      </c>
      <c r="BU38" s="196">
        <v>0</v>
      </c>
      <c r="BV38" s="196">
        <v>0</v>
      </c>
      <c r="BW38" s="196">
        <v>0</v>
      </c>
      <c r="BX38" s="196">
        <v>0</v>
      </c>
      <c r="BY38" s="196">
        <v>0</v>
      </c>
      <c r="BZ38" s="196">
        <v>0</v>
      </c>
      <c r="CA38" s="196">
        <v>0</v>
      </c>
      <c r="CB38" s="196">
        <v>0</v>
      </c>
      <c r="CC38" s="196">
        <v>0</v>
      </c>
      <c r="CD38" s="196">
        <v>0</v>
      </c>
      <c r="CE38" s="196">
        <v>0</v>
      </c>
      <c r="CF38" s="196">
        <v>0</v>
      </c>
      <c r="CG38" s="220">
        <v>0</v>
      </c>
    </row>
    <row r="39" spans="1:85" ht="23.25" customHeight="1" x14ac:dyDescent="0.35">
      <c r="A39" s="368"/>
      <c r="B39" s="56" t="s">
        <v>432</v>
      </c>
      <c r="C39" s="353"/>
      <c r="D39" s="196">
        <v>0</v>
      </c>
      <c r="E39" s="196">
        <v>0</v>
      </c>
      <c r="F39" s="196">
        <v>0</v>
      </c>
      <c r="G39" s="196">
        <v>0</v>
      </c>
      <c r="H39" s="196">
        <v>0</v>
      </c>
      <c r="I39" s="196">
        <v>0</v>
      </c>
      <c r="J39" s="196">
        <v>0</v>
      </c>
      <c r="K39" s="196">
        <v>0</v>
      </c>
      <c r="L39" s="196">
        <v>0</v>
      </c>
      <c r="M39" s="196">
        <v>0</v>
      </c>
      <c r="N39" s="196">
        <v>0</v>
      </c>
      <c r="O39" s="196">
        <v>0</v>
      </c>
      <c r="P39" s="196">
        <v>0</v>
      </c>
      <c r="Q39" s="196">
        <v>0</v>
      </c>
      <c r="R39" s="196">
        <v>0</v>
      </c>
      <c r="S39" s="196">
        <v>0</v>
      </c>
      <c r="T39" s="196">
        <v>0</v>
      </c>
      <c r="U39" s="196">
        <v>0</v>
      </c>
      <c r="V39" s="196">
        <v>0</v>
      </c>
      <c r="W39" s="196">
        <v>0</v>
      </c>
      <c r="X39" s="196">
        <v>0</v>
      </c>
      <c r="Y39" s="196">
        <v>0</v>
      </c>
      <c r="Z39" s="196">
        <v>0</v>
      </c>
      <c r="AA39" s="196">
        <v>0</v>
      </c>
      <c r="AB39" s="196">
        <v>0</v>
      </c>
      <c r="AC39" s="196">
        <v>0</v>
      </c>
      <c r="AD39" s="196">
        <v>0</v>
      </c>
      <c r="AE39" s="196">
        <v>0</v>
      </c>
      <c r="AF39" s="196">
        <v>572</v>
      </c>
      <c r="AG39" s="196">
        <v>552</v>
      </c>
      <c r="AH39" s="196">
        <v>503</v>
      </c>
      <c r="AI39" s="196">
        <v>461</v>
      </c>
      <c r="AJ39" s="196">
        <v>823</v>
      </c>
      <c r="AK39" s="196">
        <v>901</v>
      </c>
      <c r="AL39" s="196">
        <v>978</v>
      </c>
      <c r="AM39" s="196">
        <v>925</v>
      </c>
      <c r="AN39" s="196">
        <v>913</v>
      </c>
      <c r="AO39" s="196">
        <v>886</v>
      </c>
      <c r="AP39" s="196">
        <v>924</v>
      </c>
      <c r="AQ39" s="196">
        <v>716</v>
      </c>
      <c r="AR39" s="196">
        <v>546</v>
      </c>
      <c r="AS39" s="196">
        <v>319</v>
      </c>
      <c r="AT39" s="196">
        <v>328</v>
      </c>
      <c r="AU39" s="196">
        <v>603</v>
      </c>
      <c r="AV39" s="196">
        <v>660</v>
      </c>
      <c r="AW39" s="196">
        <v>609</v>
      </c>
      <c r="AX39" s="196">
        <v>487</v>
      </c>
      <c r="AY39" s="196">
        <v>395</v>
      </c>
      <c r="AZ39" s="196"/>
      <c r="BA39" s="196">
        <v>0</v>
      </c>
      <c r="BB39" s="196">
        <v>0</v>
      </c>
      <c r="BC39" s="196">
        <v>0</v>
      </c>
      <c r="BD39" s="196">
        <v>0</v>
      </c>
      <c r="BE39" s="196">
        <v>0</v>
      </c>
      <c r="BF39" s="196">
        <v>0</v>
      </c>
      <c r="BG39" s="196">
        <v>0</v>
      </c>
      <c r="BH39" s="196">
        <v>0</v>
      </c>
      <c r="BI39" s="196">
        <v>0</v>
      </c>
      <c r="BJ39" s="196">
        <v>0</v>
      </c>
      <c r="BK39" s="196">
        <v>0</v>
      </c>
      <c r="BL39" s="196">
        <v>0</v>
      </c>
      <c r="BM39" s="196">
        <v>0</v>
      </c>
      <c r="BN39" s="196">
        <v>0</v>
      </c>
      <c r="BO39" s="196">
        <v>0</v>
      </c>
      <c r="BP39" s="196">
        <v>0</v>
      </c>
      <c r="BQ39" s="196">
        <v>0</v>
      </c>
      <c r="BR39" s="196">
        <v>0</v>
      </c>
      <c r="BS39" s="196">
        <v>0</v>
      </c>
      <c r="BT39" s="196">
        <v>0</v>
      </c>
      <c r="BU39" s="196">
        <v>0</v>
      </c>
      <c r="BV39" s="196">
        <v>0</v>
      </c>
      <c r="BW39" s="196">
        <v>0</v>
      </c>
      <c r="BX39" s="196">
        <v>0</v>
      </c>
      <c r="BY39" s="196">
        <v>0</v>
      </c>
      <c r="BZ39" s="196">
        <v>0</v>
      </c>
      <c r="CA39" s="196">
        <v>0</v>
      </c>
      <c r="CB39" s="196">
        <v>0</v>
      </c>
      <c r="CC39" s="196">
        <v>0</v>
      </c>
      <c r="CD39" s="196">
        <v>0</v>
      </c>
      <c r="CE39" s="196">
        <v>0</v>
      </c>
      <c r="CF39" s="196">
        <v>0</v>
      </c>
      <c r="CG39" s="220">
        <v>0</v>
      </c>
    </row>
    <row r="40" spans="1:85" s="246" customFormat="1" ht="30.75" customHeight="1" x14ac:dyDescent="0.35">
      <c r="A40" s="617"/>
      <c r="B40" s="29" t="s">
        <v>978</v>
      </c>
      <c r="D40" s="267"/>
      <c r="E40" s="267"/>
      <c r="F40" s="267"/>
      <c r="G40" s="267"/>
      <c r="H40" s="267"/>
      <c r="I40" s="267"/>
      <c r="J40" s="267"/>
      <c r="K40" s="267"/>
      <c r="L40" s="267"/>
      <c r="M40" s="267"/>
      <c r="N40" s="267"/>
      <c r="O40" s="267"/>
      <c r="P40" s="267"/>
      <c r="Q40" s="267"/>
      <c r="R40" s="267"/>
      <c r="S40" s="267"/>
      <c r="T40" s="267"/>
      <c r="U40" s="267"/>
      <c r="V40" s="267"/>
      <c r="W40" s="267"/>
      <c r="X40" s="267"/>
      <c r="Y40" s="267"/>
      <c r="Z40" s="267"/>
      <c r="AA40" s="267"/>
      <c r="AB40" s="267"/>
      <c r="AC40" s="267"/>
      <c r="AD40" s="267"/>
      <c r="AE40" s="267"/>
      <c r="AF40" s="267"/>
      <c r="AG40" s="267"/>
      <c r="AH40" s="267"/>
      <c r="AI40" s="267"/>
      <c r="AJ40" s="267"/>
      <c r="AK40" s="267"/>
      <c r="AL40" s="267"/>
      <c r="AM40" s="267"/>
      <c r="AN40" s="267"/>
      <c r="AO40" s="267"/>
      <c r="AP40" s="267"/>
      <c r="AQ40" s="267"/>
      <c r="AR40" s="267"/>
      <c r="AS40" s="267"/>
      <c r="AT40" s="267"/>
      <c r="AU40" s="267"/>
      <c r="AV40" s="267"/>
      <c r="AW40" s="267"/>
      <c r="AX40" s="267"/>
      <c r="AY40" s="267"/>
      <c r="AZ40" s="267"/>
      <c r="BA40" s="267"/>
      <c r="BB40" s="267"/>
      <c r="BC40" s="267"/>
      <c r="BD40" s="267"/>
      <c r="BE40" s="267"/>
      <c r="BF40" s="267"/>
      <c r="BG40" s="267"/>
      <c r="BH40" s="267"/>
      <c r="BI40" s="267"/>
      <c r="BJ40" s="267"/>
      <c r="BK40" s="267"/>
      <c r="BL40" s="267"/>
      <c r="BM40" s="267"/>
      <c r="BN40" s="267"/>
      <c r="BO40" s="196"/>
      <c r="BP40" s="196"/>
      <c r="BQ40" s="196">
        <v>2</v>
      </c>
      <c r="BR40" s="196">
        <v>13</v>
      </c>
      <c r="BS40" s="196">
        <v>88</v>
      </c>
      <c r="BT40" s="196">
        <v>230</v>
      </c>
      <c r="BU40" s="196">
        <v>339</v>
      </c>
      <c r="BV40" s="196">
        <v>576</v>
      </c>
      <c r="BW40" s="196">
        <v>849</v>
      </c>
      <c r="BX40" s="196">
        <v>1783</v>
      </c>
      <c r="BY40" s="196">
        <v>1409</v>
      </c>
      <c r="BZ40" s="196">
        <v>1134</v>
      </c>
      <c r="CA40" s="196">
        <v>1177</v>
      </c>
      <c r="CB40" s="196">
        <v>1355</v>
      </c>
      <c r="CC40" s="196">
        <v>1564</v>
      </c>
      <c r="CD40" s="196">
        <v>1583</v>
      </c>
      <c r="CE40" s="196">
        <v>1518</v>
      </c>
      <c r="CF40" s="196">
        <v>1470</v>
      </c>
      <c r="CG40" s="220">
        <v>1484</v>
      </c>
    </row>
    <row r="41" spans="1:85" ht="37.5" customHeight="1" x14ac:dyDescent="0.35">
      <c r="A41" s="368"/>
      <c r="B41" s="101" t="s">
        <v>988</v>
      </c>
      <c r="C41" s="353"/>
      <c r="D41" s="196"/>
      <c r="E41" s="196"/>
      <c r="F41" s="196"/>
      <c r="G41" s="196"/>
      <c r="H41" s="196"/>
      <c r="I41" s="196"/>
      <c r="J41" s="196"/>
      <c r="K41" s="196"/>
      <c r="L41" s="196"/>
      <c r="M41" s="196"/>
      <c r="N41" s="196"/>
      <c r="O41" s="196"/>
      <c r="P41" s="196"/>
      <c r="Q41" s="196"/>
      <c r="R41" s="196"/>
      <c r="S41" s="196"/>
      <c r="T41" s="196"/>
      <c r="U41" s="196"/>
      <c r="V41" s="196"/>
      <c r="W41" s="196"/>
      <c r="X41" s="196"/>
      <c r="Y41" s="196"/>
      <c r="Z41" s="196"/>
      <c r="AA41" s="196"/>
      <c r="AB41" s="196"/>
      <c r="AC41" s="196"/>
      <c r="AD41" s="196"/>
      <c r="AE41" s="196"/>
      <c r="AF41" s="196"/>
      <c r="AG41" s="196"/>
      <c r="AH41" s="196"/>
      <c r="AI41" s="196"/>
      <c r="AJ41" s="196"/>
      <c r="AK41" s="196"/>
      <c r="AL41" s="196"/>
      <c r="AM41" s="196"/>
      <c r="AN41" s="196"/>
      <c r="AO41" s="196"/>
      <c r="AP41" s="196"/>
      <c r="AQ41" s="196"/>
      <c r="AR41" s="196"/>
      <c r="AS41" s="196"/>
      <c r="AT41" s="196"/>
      <c r="AU41" s="196"/>
      <c r="AV41" s="196"/>
      <c r="AW41" s="196"/>
      <c r="AX41" s="196"/>
      <c r="AY41" s="196"/>
      <c r="AZ41" s="196"/>
      <c r="BA41" s="196"/>
      <c r="BB41" s="196"/>
      <c r="BC41" s="196"/>
      <c r="BD41" s="196"/>
      <c r="BE41" s="196"/>
      <c r="BF41" s="196"/>
      <c r="BG41" s="196"/>
      <c r="BH41" s="196"/>
      <c r="BI41" s="196"/>
      <c r="BJ41" s="196"/>
      <c r="BK41" s="196"/>
      <c r="BL41" s="196"/>
      <c r="BM41" s="196"/>
      <c r="BN41" s="196"/>
      <c r="BO41" s="196"/>
      <c r="BP41" s="196"/>
      <c r="BQ41" s="196"/>
      <c r="BR41" s="196"/>
      <c r="BS41" s="196"/>
      <c r="BT41" s="196"/>
      <c r="BU41" s="196"/>
      <c r="BV41" s="196"/>
      <c r="BW41" s="196"/>
      <c r="BX41" s="196"/>
      <c r="BY41" s="196"/>
      <c r="BZ41" s="196"/>
      <c r="CA41" s="196"/>
      <c r="CB41" s="196"/>
      <c r="CC41" s="196"/>
      <c r="CD41" s="196"/>
      <c r="CE41" s="196"/>
      <c r="CF41" s="196"/>
      <c r="CG41" s="220"/>
    </row>
    <row r="42" spans="1:85" s="366" customFormat="1" ht="77.25" customHeight="1" thickBot="1" x14ac:dyDescent="0.3">
      <c r="A42" s="621"/>
      <c r="B42" s="622" t="s">
        <v>989</v>
      </c>
      <c r="C42" s="483"/>
      <c r="D42" s="602"/>
      <c r="E42" s="602"/>
      <c r="F42" s="602"/>
      <c r="G42" s="602"/>
      <c r="H42" s="602"/>
      <c r="I42" s="602"/>
      <c r="J42" s="602"/>
      <c r="K42" s="602"/>
      <c r="L42" s="602"/>
      <c r="M42" s="602"/>
      <c r="N42" s="602"/>
      <c r="O42" s="602"/>
      <c r="P42" s="602"/>
      <c r="Q42" s="602"/>
      <c r="R42" s="602"/>
      <c r="S42" s="602"/>
      <c r="T42" s="602"/>
      <c r="U42" s="602"/>
      <c r="V42" s="602"/>
      <c r="W42" s="602"/>
      <c r="X42" s="602"/>
      <c r="Y42" s="602"/>
      <c r="Z42" s="602"/>
      <c r="AA42" s="602"/>
      <c r="AB42" s="602"/>
      <c r="AC42" s="602"/>
      <c r="AD42" s="602"/>
      <c r="AE42" s="602"/>
      <c r="AF42" s="602"/>
      <c r="AG42" s="602"/>
      <c r="AH42" s="602"/>
      <c r="AI42" s="602"/>
      <c r="AJ42" s="602"/>
      <c r="AK42" s="602"/>
      <c r="AL42" s="602"/>
      <c r="AM42" s="602"/>
      <c r="AN42" s="602"/>
      <c r="AO42" s="602"/>
      <c r="AP42" s="602"/>
      <c r="AQ42" s="602"/>
      <c r="AR42" s="602"/>
      <c r="AS42" s="602"/>
      <c r="AT42" s="602"/>
      <c r="AU42" s="602"/>
      <c r="AV42" s="602"/>
      <c r="AW42" s="602"/>
      <c r="AX42" s="602"/>
      <c r="AY42" s="602"/>
      <c r="AZ42" s="602"/>
      <c r="BA42" s="602"/>
      <c r="BB42" s="602"/>
      <c r="BC42" s="602"/>
      <c r="BD42" s="602"/>
      <c r="BE42" s="602"/>
      <c r="BF42" s="602"/>
      <c r="BG42" s="602"/>
      <c r="BH42" s="602"/>
      <c r="BI42" s="602"/>
      <c r="BJ42" s="602"/>
      <c r="BK42" s="602"/>
      <c r="BL42" s="602"/>
      <c r="BM42" s="602"/>
      <c r="BN42" s="602"/>
      <c r="BO42" s="602"/>
      <c r="BP42" s="602"/>
      <c r="BQ42" s="602"/>
      <c r="BR42" s="602"/>
      <c r="BS42" s="602"/>
      <c r="BT42" s="602"/>
      <c r="BU42" s="602"/>
      <c r="BV42" s="602"/>
      <c r="BW42" s="602"/>
      <c r="BX42" s="602"/>
      <c r="BY42" s="602"/>
      <c r="BZ42" s="602"/>
      <c r="CA42" s="602"/>
      <c r="CB42" s="602"/>
      <c r="CC42" s="602"/>
      <c r="CD42" s="602"/>
      <c r="CE42" s="602"/>
      <c r="CF42" s="602"/>
      <c r="CG42" s="603"/>
    </row>
    <row r="47" spans="1:85" x14ac:dyDescent="0.35">
      <c r="AY47" s="623"/>
    </row>
    <row r="48" spans="1:85" x14ac:dyDescent="0.35">
      <c r="AY48" s="623"/>
    </row>
    <row r="49" spans="51:51" x14ac:dyDescent="0.35">
      <c r="AY49" s="623"/>
    </row>
    <row r="50" spans="51:51" x14ac:dyDescent="0.35">
      <c r="AY50" s="623"/>
    </row>
    <row r="51" spans="51:51" x14ac:dyDescent="0.35">
      <c r="AY51" s="623"/>
    </row>
    <row r="55" spans="51:51" x14ac:dyDescent="0.35">
      <c r="AY55" s="623"/>
    </row>
    <row r="56" spans="51:51" x14ac:dyDescent="0.35">
      <c r="AY56" s="623"/>
    </row>
    <row r="57" spans="51:51" x14ac:dyDescent="0.35">
      <c r="AY57" s="623"/>
    </row>
    <row r="58" spans="51:51" x14ac:dyDescent="0.35">
      <c r="AY58" s="623"/>
    </row>
    <row r="59" spans="51:51" x14ac:dyDescent="0.35">
      <c r="AY59" s="623"/>
    </row>
    <row r="60" spans="51:51" x14ac:dyDescent="0.35">
      <c r="AY60" s="623"/>
    </row>
    <row r="61" spans="51:51" x14ac:dyDescent="0.35">
      <c r="AY61" s="623"/>
    </row>
    <row r="62" spans="51:51" x14ac:dyDescent="0.35">
      <c r="AY62" s="623"/>
    </row>
    <row r="63" spans="51:51" x14ac:dyDescent="0.35">
      <c r="AY63" s="623"/>
    </row>
    <row r="64" spans="51:51" x14ac:dyDescent="0.35">
      <c r="AY64" s="623"/>
    </row>
    <row r="65" spans="51:57" x14ac:dyDescent="0.35">
      <c r="AY65" s="623"/>
    </row>
    <row r="66" spans="51:57" x14ac:dyDescent="0.35">
      <c r="AY66" s="623"/>
    </row>
    <row r="67" spans="51:57" x14ac:dyDescent="0.35">
      <c r="AY67" s="623"/>
    </row>
    <row r="68" spans="51:57" x14ac:dyDescent="0.35">
      <c r="AY68" s="623"/>
    </row>
    <row r="69" spans="51:57" x14ac:dyDescent="0.35">
      <c r="AY69" s="623"/>
    </row>
    <row r="70" spans="51:57" x14ac:dyDescent="0.35">
      <c r="AY70" s="623"/>
    </row>
    <row r="71" spans="51:57" x14ac:dyDescent="0.35">
      <c r="AY71" s="623"/>
    </row>
    <row r="72" spans="51:57" x14ac:dyDescent="0.35">
      <c r="AY72" s="623"/>
    </row>
    <row r="73" spans="51:57" x14ac:dyDescent="0.35">
      <c r="AY73" s="623"/>
    </row>
    <row r="74" spans="51:57" x14ac:dyDescent="0.35">
      <c r="AY74" s="353"/>
      <c r="AZ74" s="353"/>
      <c r="BA74" s="353"/>
      <c r="BB74" s="353"/>
      <c r="BC74" s="353"/>
      <c r="BD74" s="353"/>
      <c r="BE74" s="353"/>
    </row>
    <row r="75" spans="51:57" x14ac:dyDescent="0.35">
      <c r="AY75" s="353"/>
      <c r="AZ75" s="353"/>
      <c r="BA75" s="353"/>
      <c r="BB75" s="353"/>
      <c r="BC75" s="353"/>
      <c r="BD75" s="353"/>
      <c r="BE75" s="353"/>
    </row>
    <row r="76" spans="51:57" x14ac:dyDescent="0.35">
      <c r="AY76" s="353"/>
      <c r="AZ76" s="353"/>
      <c r="BA76" s="353"/>
      <c r="BB76" s="353"/>
      <c r="BC76" s="353"/>
      <c r="BD76" s="353"/>
      <c r="BE76" s="353"/>
    </row>
    <row r="77" spans="51:57" x14ac:dyDescent="0.35">
      <c r="AY77" s="353"/>
      <c r="AZ77" s="353"/>
      <c r="BA77" s="353"/>
      <c r="BB77" s="353"/>
      <c r="BC77" s="353"/>
      <c r="BD77" s="353"/>
      <c r="BE77" s="353"/>
    </row>
    <row r="78" spans="51:57" x14ac:dyDescent="0.35">
      <c r="AY78" s="353"/>
      <c r="AZ78" s="353"/>
      <c r="BA78" s="353"/>
      <c r="BB78" s="353"/>
      <c r="BC78" s="353"/>
      <c r="BD78" s="353"/>
      <c r="BE78" s="353"/>
    </row>
    <row r="79" spans="51:57" x14ac:dyDescent="0.35">
      <c r="AY79" s="353"/>
      <c r="AZ79" s="353"/>
      <c r="BA79" s="353"/>
      <c r="BB79" s="353"/>
      <c r="BC79" s="353"/>
      <c r="BD79" s="353"/>
      <c r="BE79" s="353"/>
    </row>
    <row r="80" spans="51:57" x14ac:dyDescent="0.35">
      <c r="AY80" s="353"/>
      <c r="AZ80" s="353"/>
      <c r="BA80" s="353"/>
      <c r="BB80" s="353"/>
      <c r="BC80" s="353"/>
      <c r="BD80" s="353"/>
      <c r="BE80" s="353"/>
    </row>
    <row r="81" spans="51:57" x14ac:dyDescent="0.35">
      <c r="AY81" s="353"/>
      <c r="AZ81" s="353"/>
      <c r="BA81" s="353"/>
      <c r="BB81" s="353"/>
      <c r="BC81" s="353"/>
      <c r="BD81" s="353"/>
      <c r="BE81" s="353"/>
    </row>
    <row r="82" spans="51:57" x14ac:dyDescent="0.35">
      <c r="AY82" s="353"/>
      <c r="AZ82" s="353"/>
      <c r="BA82" s="353"/>
      <c r="BB82" s="353"/>
      <c r="BC82" s="353"/>
      <c r="BD82" s="353"/>
      <c r="BE82" s="353"/>
    </row>
    <row r="83" spans="51:57" x14ac:dyDescent="0.35">
      <c r="AY83" s="353"/>
      <c r="AZ83" s="353"/>
      <c r="BA83" s="353"/>
      <c r="BB83" s="353"/>
      <c r="BC83" s="353"/>
      <c r="BD83" s="353"/>
      <c r="BE83" s="353"/>
    </row>
    <row r="84" spans="51:57" x14ac:dyDescent="0.35">
      <c r="AY84" s="353"/>
      <c r="AZ84" s="353"/>
      <c r="BA84" s="353"/>
      <c r="BB84" s="353"/>
      <c r="BC84" s="353"/>
      <c r="BD84" s="353"/>
      <c r="BE84" s="353"/>
    </row>
    <row r="85" spans="51:57" x14ac:dyDescent="0.35">
      <c r="AY85" s="353"/>
      <c r="AZ85" s="353"/>
      <c r="BA85" s="353"/>
      <c r="BB85" s="353"/>
      <c r="BC85" s="353"/>
      <c r="BD85" s="353"/>
      <c r="BE85" s="353"/>
    </row>
    <row r="86" spans="51:57" x14ac:dyDescent="0.35">
      <c r="AY86" s="353"/>
      <c r="AZ86" s="353"/>
      <c r="BA86" s="353"/>
      <c r="BB86" s="353"/>
      <c r="BC86" s="353"/>
      <c r="BD86" s="353"/>
      <c r="BE86" s="353"/>
    </row>
    <row r="87" spans="51:57" x14ac:dyDescent="0.35">
      <c r="AY87" s="353"/>
      <c r="AZ87" s="353"/>
      <c r="BA87" s="353"/>
      <c r="BB87" s="353"/>
      <c r="BC87" s="353"/>
      <c r="BD87" s="353"/>
      <c r="BE87" s="353"/>
    </row>
    <row r="88" spans="51:57" x14ac:dyDescent="0.35">
      <c r="AY88" s="353"/>
      <c r="AZ88" s="353"/>
      <c r="BA88" s="353"/>
      <c r="BB88" s="353"/>
      <c r="BC88" s="353"/>
      <c r="BD88" s="353"/>
      <c r="BE88" s="353"/>
    </row>
    <row r="89" spans="51:57" x14ac:dyDescent="0.35">
      <c r="AY89" s="353"/>
      <c r="AZ89" s="353"/>
      <c r="BA89" s="353"/>
      <c r="BB89" s="353"/>
      <c r="BC89" s="353"/>
      <c r="BD89" s="353"/>
      <c r="BE89" s="353"/>
    </row>
    <row r="90" spans="51:57" x14ac:dyDescent="0.35">
      <c r="AY90" s="353"/>
      <c r="AZ90" s="353"/>
      <c r="BA90" s="353"/>
      <c r="BB90" s="353"/>
      <c r="BC90" s="353"/>
      <c r="BD90" s="353"/>
      <c r="BE90" s="353"/>
    </row>
  </sheetData>
  <hyperlinks>
    <hyperlink ref="B1" location="Notes!A1" display="Information relating to this table can be found in the 'Notes' tab" xr:uid="{2FC579F3-A529-4269-A7A2-8D29F4938BAC}"/>
    <hyperlink ref="A1" location="Contents!A1" display="Contents page" xr:uid="{F150622E-1156-4FE2-81FB-C473A5E3508C}"/>
  </hyperlinks>
  <pageMargins left="0.75" right="0.75" top="1" bottom="1" header="0.5" footer="0.5"/>
  <pageSetup paperSize="9"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6D0DD-DC30-4498-BEC7-988492959D16}">
  <dimension ref="A1:CJ63"/>
  <sheetViews>
    <sheetView zoomScale="85" zoomScaleNormal="85" workbookViewId="0">
      <pane xSplit="2" topLeftCell="BZ1" activePane="topRight" state="frozen"/>
      <selection activeCell="B18" sqref="B18"/>
      <selection pane="topRight" activeCell="B1" sqref="B1"/>
    </sheetView>
  </sheetViews>
  <sheetFormatPr defaultColWidth="9" defaultRowHeight="12.5" x14ac:dyDescent="0.25"/>
  <cols>
    <col min="1" max="1" width="23" style="1" customWidth="1"/>
    <col min="2" max="2" width="78" style="1" bestFit="1" customWidth="1"/>
    <col min="3" max="3" width="10.54296875" style="1" customWidth="1"/>
    <col min="4" max="84" width="12.54296875" style="1" customWidth="1"/>
    <col min="85" max="85" width="10.54296875" style="1" bestFit="1" customWidth="1"/>
    <col min="86" max="16384" width="9" style="1"/>
  </cols>
  <sheetData>
    <row r="1" spans="1:85" ht="26.25" customHeight="1" thickBot="1" x14ac:dyDescent="0.3">
      <c r="A1" s="26" t="s">
        <v>47</v>
      </c>
      <c r="B1" s="116" t="s">
        <v>224</v>
      </c>
    </row>
    <row r="2" spans="1:85" ht="15.5" x14ac:dyDescent="0.35">
      <c r="A2" s="30" t="s">
        <v>225</v>
      </c>
      <c r="B2" s="175" t="s">
        <v>990</v>
      </c>
      <c r="C2" s="624"/>
      <c r="D2" s="34" t="s">
        <v>296</v>
      </c>
      <c r="E2" s="34" t="s">
        <v>297</v>
      </c>
      <c r="F2" s="34" t="s">
        <v>298</v>
      </c>
      <c r="G2" s="34" t="s">
        <v>299</v>
      </c>
      <c r="H2" s="34" t="s">
        <v>300</v>
      </c>
      <c r="I2" s="34" t="s">
        <v>301</v>
      </c>
      <c r="J2" s="34" t="s">
        <v>302</v>
      </c>
      <c r="K2" s="34" t="s">
        <v>303</v>
      </c>
      <c r="L2" s="34" t="s">
        <v>304</v>
      </c>
      <c r="M2" s="34" t="s">
        <v>305</v>
      </c>
      <c r="N2" s="34" t="s">
        <v>306</v>
      </c>
      <c r="O2" s="34" t="s">
        <v>307</v>
      </c>
      <c r="P2" s="34" t="s">
        <v>308</v>
      </c>
      <c r="Q2" s="34" t="s">
        <v>309</v>
      </c>
      <c r="R2" s="34" t="s">
        <v>310</v>
      </c>
      <c r="S2" s="34" t="s">
        <v>311</v>
      </c>
      <c r="T2" s="34" t="s">
        <v>312</v>
      </c>
      <c r="U2" s="34" t="s">
        <v>313</v>
      </c>
      <c r="V2" s="34" t="s">
        <v>314</v>
      </c>
      <c r="W2" s="34" t="s">
        <v>315</v>
      </c>
      <c r="X2" s="34" t="s">
        <v>316</v>
      </c>
      <c r="Y2" s="34" t="s">
        <v>317</v>
      </c>
      <c r="Z2" s="34" t="s">
        <v>318</v>
      </c>
      <c r="AA2" s="34" t="s">
        <v>319</v>
      </c>
      <c r="AB2" s="34" t="s">
        <v>320</v>
      </c>
      <c r="AC2" s="34" t="s">
        <v>321</v>
      </c>
      <c r="AD2" s="34" t="s">
        <v>322</v>
      </c>
      <c r="AE2" s="34" t="s">
        <v>323</v>
      </c>
      <c r="AF2" s="34" t="s">
        <v>324</v>
      </c>
      <c r="AG2" s="34" t="s">
        <v>325</v>
      </c>
      <c r="AH2" s="34" t="s">
        <v>326</v>
      </c>
      <c r="AI2" s="34" t="s">
        <v>327</v>
      </c>
      <c r="AJ2" s="34" t="s">
        <v>328</v>
      </c>
      <c r="AK2" s="34" t="s">
        <v>329</v>
      </c>
      <c r="AL2" s="34" t="s">
        <v>330</v>
      </c>
      <c r="AM2" s="34" t="s">
        <v>331</v>
      </c>
      <c r="AN2" s="34" t="s">
        <v>332</v>
      </c>
      <c r="AO2" s="34" t="s">
        <v>333</v>
      </c>
      <c r="AP2" s="34" t="s">
        <v>334</v>
      </c>
      <c r="AQ2" s="34" t="s">
        <v>335</v>
      </c>
      <c r="AR2" s="34" t="s">
        <v>336</v>
      </c>
      <c r="AS2" s="34" t="s">
        <v>337</v>
      </c>
      <c r="AT2" s="34" t="s">
        <v>338</v>
      </c>
      <c r="AU2" s="34" t="s">
        <v>339</v>
      </c>
      <c r="AV2" s="34" t="s">
        <v>340</v>
      </c>
      <c r="AW2" s="34" t="s">
        <v>341</v>
      </c>
      <c r="AX2" s="34" t="s">
        <v>342</v>
      </c>
      <c r="AY2" s="34" t="s">
        <v>227</v>
      </c>
      <c r="AZ2" s="34" t="s">
        <v>228</v>
      </c>
      <c r="BA2" s="34" t="s">
        <v>229</v>
      </c>
      <c r="BB2" s="34" t="s">
        <v>230</v>
      </c>
      <c r="BC2" s="34" t="s">
        <v>231</v>
      </c>
      <c r="BD2" s="34" t="s">
        <v>232</v>
      </c>
      <c r="BE2" s="34" t="s">
        <v>233</v>
      </c>
      <c r="BF2" s="34" t="s">
        <v>234</v>
      </c>
      <c r="BG2" s="34" t="s">
        <v>235</v>
      </c>
      <c r="BH2" s="34" t="s">
        <v>236</v>
      </c>
      <c r="BI2" s="34" t="s">
        <v>237</v>
      </c>
      <c r="BJ2" s="34" t="s">
        <v>238</v>
      </c>
      <c r="BK2" s="34" t="s">
        <v>239</v>
      </c>
      <c r="BL2" s="34" t="s">
        <v>240</v>
      </c>
      <c r="BM2" s="34" t="s">
        <v>241</v>
      </c>
      <c r="BN2" s="34" t="s">
        <v>242</v>
      </c>
      <c r="BO2" s="34" t="s">
        <v>243</v>
      </c>
      <c r="BP2" s="34" t="s">
        <v>244</v>
      </c>
      <c r="BQ2" s="34" t="s">
        <v>245</v>
      </c>
      <c r="BR2" s="34" t="s">
        <v>246</v>
      </c>
      <c r="BS2" s="34" t="s">
        <v>247</v>
      </c>
      <c r="BT2" s="34" t="s">
        <v>248</v>
      </c>
      <c r="BU2" s="34" t="s">
        <v>249</v>
      </c>
      <c r="BV2" s="34" t="s">
        <v>250</v>
      </c>
      <c r="BW2" s="34" t="s">
        <v>251</v>
      </c>
      <c r="BX2" s="34" t="s">
        <v>252</v>
      </c>
      <c r="BY2" s="34" t="s">
        <v>253</v>
      </c>
      <c r="BZ2" s="34" t="s">
        <v>254</v>
      </c>
      <c r="CA2" s="34" t="s">
        <v>255</v>
      </c>
      <c r="CB2" s="34" t="s">
        <v>256</v>
      </c>
      <c r="CC2" s="34" t="s">
        <v>257</v>
      </c>
      <c r="CD2" s="34" t="s">
        <v>258</v>
      </c>
      <c r="CE2" s="34" t="s">
        <v>259</v>
      </c>
      <c r="CF2" s="34" t="s">
        <v>260</v>
      </c>
      <c r="CG2" s="35" t="s">
        <v>261</v>
      </c>
    </row>
    <row r="3" spans="1:85" ht="16" thickBot="1" x14ac:dyDescent="0.4">
      <c r="A3" s="119">
        <v>2025</v>
      </c>
      <c r="B3" s="269" t="s">
        <v>991</v>
      </c>
      <c r="C3" s="625"/>
      <c r="D3" s="270" t="s">
        <v>263</v>
      </c>
      <c r="E3" s="270" t="s">
        <v>263</v>
      </c>
      <c r="F3" s="270" t="s">
        <v>263</v>
      </c>
      <c r="G3" s="270" t="s">
        <v>263</v>
      </c>
      <c r="H3" s="270" t="s">
        <v>263</v>
      </c>
      <c r="I3" s="270" t="s">
        <v>263</v>
      </c>
      <c r="J3" s="270" t="s">
        <v>263</v>
      </c>
      <c r="K3" s="270" t="s">
        <v>263</v>
      </c>
      <c r="L3" s="270" t="s">
        <v>263</v>
      </c>
      <c r="M3" s="270" t="s">
        <v>263</v>
      </c>
      <c r="N3" s="270" t="s">
        <v>263</v>
      </c>
      <c r="O3" s="270" t="s">
        <v>263</v>
      </c>
      <c r="P3" s="270" t="s">
        <v>263</v>
      </c>
      <c r="Q3" s="270" t="s">
        <v>263</v>
      </c>
      <c r="R3" s="270" t="s">
        <v>263</v>
      </c>
      <c r="S3" s="270" t="s">
        <v>263</v>
      </c>
      <c r="T3" s="270" t="s">
        <v>263</v>
      </c>
      <c r="U3" s="270" t="s">
        <v>263</v>
      </c>
      <c r="V3" s="270" t="s">
        <v>263</v>
      </c>
      <c r="W3" s="270" t="s">
        <v>263</v>
      </c>
      <c r="X3" s="270" t="s">
        <v>263</v>
      </c>
      <c r="Y3" s="270" t="s">
        <v>263</v>
      </c>
      <c r="Z3" s="270" t="s">
        <v>263</v>
      </c>
      <c r="AA3" s="270" t="s">
        <v>263</v>
      </c>
      <c r="AB3" s="270" t="s">
        <v>263</v>
      </c>
      <c r="AC3" s="270" t="s">
        <v>263</v>
      </c>
      <c r="AD3" s="270" t="s">
        <v>263</v>
      </c>
      <c r="AE3" s="270" t="s">
        <v>263</v>
      </c>
      <c r="AF3" s="270" t="s">
        <v>263</v>
      </c>
      <c r="AG3" s="270" t="s">
        <v>263</v>
      </c>
      <c r="AH3" s="270" t="s">
        <v>263</v>
      </c>
      <c r="AI3" s="270" t="s">
        <v>263</v>
      </c>
      <c r="AJ3" s="270" t="s">
        <v>263</v>
      </c>
      <c r="AK3" s="270" t="s">
        <v>263</v>
      </c>
      <c r="AL3" s="270" t="s">
        <v>263</v>
      </c>
      <c r="AM3" s="270" t="s">
        <v>263</v>
      </c>
      <c r="AN3" s="270" t="s">
        <v>263</v>
      </c>
      <c r="AO3" s="270" t="s">
        <v>263</v>
      </c>
      <c r="AP3" s="270" t="s">
        <v>263</v>
      </c>
      <c r="AQ3" s="270" t="s">
        <v>263</v>
      </c>
      <c r="AR3" s="270" t="s">
        <v>263</v>
      </c>
      <c r="AS3" s="270" t="s">
        <v>263</v>
      </c>
      <c r="AT3" s="270" t="s">
        <v>263</v>
      </c>
      <c r="AU3" s="270" t="s">
        <v>263</v>
      </c>
      <c r="AV3" s="270" t="s">
        <v>263</v>
      </c>
      <c r="AW3" s="270" t="s">
        <v>263</v>
      </c>
      <c r="AX3" s="270" t="s">
        <v>263</v>
      </c>
      <c r="AY3" s="270" t="s">
        <v>263</v>
      </c>
      <c r="AZ3" s="270" t="s">
        <v>263</v>
      </c>
      <c r="BA3" s="270" t="s">
        <v>263</v>
      </c>
      <c r="BB3" s="270" t="s">
        <v>263</v>
      </c>
      <c r="BC3" s="270" t="s">
        <v>263</v>
      </c>
      <c r="BD3" s="270" t="s">
        <v>263</v>
      </c>
      <c r="BE3" s="270" t="s">
        <v>263</v>
      </c>
      <c r="BF3" s="270" t="s">
        <v>263</v>
      </c>
      <c r="BG3" s="270" t="s">
        <v>263</v>
      </c>
      <c r="BH3" s="270" t="s">
        <v>263</v>
      </c>
      <c r="BI3" s="270" t="s">
        <v>263</v>
      </c>
      <c r="BJ3" s="270" t="s">
        <v>263</v>
      </c>
      <c r="BK3" s="270" t="s">
        <v>263</v>
      </c>
      <c r="BL3" s="270" t="s">
        <v>263</v>
      </c>
      <c r="BM3" s="270" t="s">
        <v>263</v>
      </c>
      <c r="BN3" s="270" t="s">
        <v>263</v>
      </c>
      <c r="BO3" s="270" t="s">
        <v>263</v>
      </c>
      <c r="BP3" s="270" t="s">
        <v>263</v>
      </c>
      <c r="BQ3" s="270" t="s">
        <v>263</v>
      </c>
      <c r="BR3" s="270" t="s">
        <v>263</v>
      </c>
      <c r="BS3" s="270" t="s">
        <v>263</v>
      </c>
      <c r="BT3" s="270" t="s">
        <v>263</v>
      </c>
      <c r="BU3" s="270" t="s">
        <v>263</v>
      </c>
      <c r="BV3" s="270" t="s">
        <v>263</v>
      </c>
      <c r="BW3" s="270" t="s">
        <v>263</v>
      </c>
      <c r="BX3" s="270" t="s">
        <v>263</v>
      </c>
      <c r="BY3" s="270" t="s">
        <v>263</v>
      </c>
      <c r="BZ3" s="270" t="s">
        <v>263</v>
      </c>
      <c r="CA3" s="270" t="s">
        <v>263</v>
      </c>
      <c r="CB3" s="270" t="s">
        <v>264</v>
      </c>
      <c r="CC3" s="270" t="s">
        <v>264</v>
      </c>
      <c r="CD3" s="270" t="s">
        <v>264</v>
      </c>
      <c r="CE3" s="270" t="s">
        <v>264</v>
      </c>
      <c r="CF3" s="270" t="s">
        <v>264</v>
      </c>
      <c r="CG3" s="271" t="s">
        <v>264</v>
      </c>
    </row>
    <row r="4" spans="1:85" ht="25.5" customHeight="1" x14ac:dyDescent="0.35">
      <c r="A4" s="593"/>
      <c r="B4" s="626" t="s">
        <v>992</v>
      </c>
      <c r="D4" s="624"/>
      <c r="E4" s="624"/>
      <c r="F4" s="624"/>
      <c r="G4" s="624"/>
      <c r="H4" s="624"/>
      <c r="I4" s="624"/>
      <c r="J4" s="624"/>
      <c r="K4" s="624"/>
      <c r="L4" s="624"/>
      <c r="M4" s="624"/>
      <c r="N4" s="624"/>
      <c r="O4" s="624"/>
      <c r="P4" s="624"/>
      <c r="Q4" s="624"/>
      <c r="R4" s="624"/>
      <c r="S4" s="624"/>
      <c r="T4" s="624"/>
      <c r="U4" s="624"/>
      <c r="V4" s="624"/>
      <c r="W4" s="624"/>
      <c r="X4" s="624"/>
      <c r="Y4" s="624"/>
      <c r="Z4" s="624"/>
      <c r="AA4" s="624"/>
      <c r="AB4" s="624"/>
      <c r="AC4" s="624"/>
      <c r="AD4" s="624"/>
      <c r="AE4" s="624"/>
      <c r="AF4" s="624"/>
      <c r="AG4" s="624"/>
      <c r="AH4" s="624"/>
      <c r="AI4" s="624"/>
      <c r="AJ4" s="624"/>
      <c r="AK4" s="624"/>
      <c r="AL4" s="624"/>
      <c r="AM4" s="624"/>
      <c r="AN4" s="624"/>
      <c r="AO4" s="624"/>
      <c r="AP4" s="624"/>
      <c r="AQ4" s="624"/>
      <c r="AR4" s="624"/>
      <c r="AS4" s="624"/>
      <c r="AT4" s="624"/>
      <c r="AU4" s="624"/>
      <c r="AV4" s="624"/>
      <c r="AW4" s="624"/>
      <c r="AX4" s="624"/>
      <c r="AY4" s="624"/>
      <c r="AZ4" s="624"/>
      <c r="BA4" s="624"/>
      <c r="BB4" s="624"/>
      <c r="BC4" s="624"/>
      <c r="BD4" s="624"/>
      <c r="BE4" s="624"/>
      <c r="BF4" s="624"/>
      <c r="BG4" s="624"/>
      <c r="BH4" s="624"/>
      <c r="BI4" s="624"/>
      <c r="BJ4" s="624"/>
      <c r="BK4" s="624"/>
      <c r="BL4" s="624"/>
      <c r="BM4" s="624"/>
      <c r="BN4" s="624"/>
      <c r="BO4" s="624"/>
      <c r="BP4" s="624"/>
      <c r="BQ4" s="624"/>
      <c r="BR4" s="624"/>
      <c r="BS4" s="624"/>
      <c r="BT4" s="624"/>
      <c r="BU4" s="624"/>
      <c r="BV4" s="624"/>
      <c r="BW4" s="193">
        <f>SUM(BW5,BW8:BW11,BW14:BW15)</f>
        <v>64221.353415731559</v>
      </c>
      <c r="BX4" s="193">
        <f t="shared" ref="BX4:CD4" si="0">SUM(BX5,BX8:BX11,BX14:BX15)</f>
        <v>79909.906803995516</v>
      </c>
      <c r="BY4" s="193">
        <f t="shared" si="0"/>
        <v>75289.543844121945</v>
      </c>
      <c r="BZ4" s="193">
        <f t="shared" si="0"/>
        <v>73403.838363098243</v>
      </c>
      <c r="CA4" s="193">
        <f t="shared" si="0"/>
        <v>81994.441064782281</v>
      </c>
      <c r="CB4" s="193">
        <f t="shared" si="0"/>
        <v>88524.037687098855</v>
      </c>
      <c r="CC4" s="193">
        <f t="shared" si="0"/>
        <v>89247.974126006899</v>
      </c>
      <c r="CD4" s="193">
        <f t="shared" si="0"/>
        <v>92623.770350098886</v>
      </c>
      <c r="CE4" s="193">
        <f>SUM(CE5,CE8:CE11,CE14:CE15)</f>
        <v>93850.011289807895</v>
      </c>
      <c r="CF4" s="193">
        <f>SUM(CF5,CF8:CF11,CF14:CF15)</f>
        <v>96196.360519811147</v>
      </c>
      <c r="CG4" s="627">
        <f>SUM(CG5,CG8:CG11,CG14:CG15)</f>
        <v>99558.331068933287</v>
      </c>
    </row>
    <row r="5" spans="1:85" s="8" customFormat="1" ht="24.75" customHeight="1" x14ac:dyDescent="0.35">
      <c r="A5" s="628"/>
      <c r="B5" s="56" t="s">
        <v>393</v>
      </c>
      <c r="BW5" s="196">
        <f>SUM(BW6:BW7)</f>
        <v>13850.988828139998</v>
      </c>
      <c r="BX5" s="196">
        <f t="shared" ref="BX5:CG5" si="1">SUM(BX6:BX7)</f>
        <v>13384.170061050001</v>
      </c>
      <c r="BY5" s="196">
        <f t="shared" si="1"/>
        <v>12688.526055580001</v>
      </c>
      <c r="BZ5" s="196">
        <f t="shared" si="1"/>
        <v>12088.05388639</v>
      </c>
      <c r="CA5" s="196">
        <f t="shared" si="1"/>
        <v>12357.095583569999</v>
      </c>
      <c r="CB5" s="196">
        <f t="shared" si="1"/>
        <v>12289.981081590471</v>
      </c>
      <c r="CC5" s="196">
        <f t="shared" si="1"/>
        <v>7875.3459895976084</v>
      </c>
      <c r="CD5" s="196">
        <f t="shared" si="1"/>
        <v>4943.0982782084939</v>
      </c>
      <c r="CE5" s="196">
        <f t="shared" si="1"/>
        <v>5110.2712933601797</v>
      </c>
      <c r="CF5" s="196">
        <f t="shared" si="1"/>
        <v>5225.5507855808737</v>
      </c>
      <c r="CG5" s="220">
        <f t="shared" si="1"/>
        <v>5295.1308297614078</v>
      </c>
    </row>
    <row r="6" spans="1:85" ht="15.5" x14ac:dyDescent="0.35">
      <c r="A6" s="368"/>
      <c r="B6" s="200" t="s">
        <v>383</v>
      </c>
      <c r="BW6" s="196">
        <v>4511.9898157499974</v>
      </c>
      <c r="BX6" s="196">
        <v>4567.4714387700005</v>
      </c>
      <c r="BY6" s="196">
        <v>4506.7600548400005</v>
      </c>
      <c r="BZ6" s="196">
        <v>4527.0250168000011</v>
      </c>
      <c r="CA6" s="196">
        <v>4911.4448667599991</v>
      </c>
      <c r="CB6" s="196">
        <v>5153.1063099360672</v>
      </c>
      <c r="CC6" s="196">
        <v>4973.9249143116285</v>
      </c>
      <c r="CD6" s="196">
        <v>4905.9347959200632</v>
      </c>
      <c r="CE6" s="196">
        <v>5113.3204001271188</v>
      </c>
      <c r="CF6" s="196">
        <v>5228.6666948037519</v>
      </c>
      <c r="CG6" s="220">
        <v>5298.3148774893434</v>
      </c>
    </row>
    <row r="7" spans="1:85" ht="15.5" x14ac:dyDescent="0.35">
      <c r="A7" s="368"/>
      <c r="B7" s="200" t="s">
        <v>394</v>
      </c>
      <c r="BW7" s="196">
        <v>9338.9990123900006</v>
      </c>
      <c r="BX7" s="196">
        <v>8816.6986222800006</v>
      </c>
      <c r="BY7" s="196">
        <v>8181.7660007400018</v>
      </c>
      <c r="BZ7" s="196">
        <v>7561.028869589999</v>
      </c>
      <c r="CA7" s="196">
        <v>7445.6507168099997</v>
      </c>
      <c r="CB7" s="196">
        <v>7136.874771654404</v>
      </c>
      <c r="CC7" s="196">
        <v>2901.4210752859799</v>
      </c>
      <c r="CD7" s="196">
        <v>37.163482288431069</v>
      </c>
      <c r="CE7" s="196">
        <v>-3.0491067669391554</v>
      </c>
      <c r="CF7" s="196">
        <v>-3.1159092228781162</v>
      </c>
      <c r="CG7" s="220">
        <v>-3.1840477279355928</v>
      </c>
    </row>
    <row r="8" spans="1:85" ht="25.5" customHeight="1" x14ac:dyDescent="0.35">
      <c r="A8" s="368"/>
      <c r="B8" s="629" t="s">
        <v>993</v>
      </c>
      <c r="BW8" s="196">
        <v>12614.417210150652</v>
      </c>
      <c r="BX8" s="196">
        <v>11565.004433577658</v>
      </c>
      <c r="BY8" s="196">
        <v>10435.361701867883</v>
      </c>
      <c r="BZ8" s="196">
        <v>9689.0704626740935</v>
      </c>
      <c r="CA8" s="196">
        <v>9524.4980320953309</v>
      </c>
      <c r="CB8" s="196">
        <v>8567.4767805593856</v>
      </c>
      <c r="CC8" s="196">
        <v>5313.4985840212039</v>
      </c>
      <c r="CD8" s="196">
        <v>4443.5987285524625</v>
      </c>
      <c r="CE8" s="196">
        <v>4657.0452430924825</v>
      </c>
      <c r="CF8" s="196">
        <v>4890.7892696353092</v>
      </c>
      <c r="CG8" s="220">
        <v>5191.0691592146622</v>
      </c>
    </row>
    <row r="9" spans="1:85" ht="24" customHeight="1" x14ac:dyDescent="0.35">
      <c r="A9" s="368"/>
      <c r="B9" s="629" t="s">
        <v>994</v>
      </c>
      <c r="BW9" s="196">
        <v>1.4391787459022238</v>
      </c>
      <c r="BX9" s="196">
        <v>1.1234131015915783</v>
      </c>
      <c r="BY9" s="196">
        <v>0.84632984616621354</v>
      </c>
      <c r="BZ9" s="196">
        <v>0.93882609294924835</v>
      </c>
      <c r="CA9" s="196">
        <v>0.64068304963312983</v>
      </c>
      <c r="CB9" s="196">
        <v>0.23924303872867608</v>
      </c>
      <c r="CC9" s="196">
        <v>-3.1832211341465212E-5</v>
      </c>
      <c r="CD9" s="196">
        <v>-9.9804620189159938E-5</v>
      </c>
      <c r="CE9" s="196">
        <v>-1.2573109037309715E-3</v>
      </c>
      <c r="CF9" s="196">
        <v>-1.5330818728048975E-3</v>
      </c>
      <c r="CG9" s="220">
        <v>-1.5884252662833934E-3</v>
      </c>
    </row>
    <row r="10" spans="1:85" ht="15.5" x14ac:dyDescent="0.35">
      <c r="A10" s="368"/>
      <c r="B10" s="629" t="s">
        <v>995</v>
      </c>
      <c r="BW10" s="196">
        <v>1374.130836994098</v>
      </c>
      <c r="BX10" s="196">
        <v>1072.6371311484079</v>
      </c>
      <c r="BY10" s="196">
        <v>766.81678519383354</v>
      </c>
      <c r="BZ10" s="196">
        <v>864.61967543705111</v>
      </c>
      <c r="CA10" s="196">
        <v>646.64513278036679</v>
      </c>
      <c r="CB10" s="196">
        <v>271.77039870338842</v>
      </c>
      <c r="CC10" s="196">
        <v>4.5415853433716444E-2</v>
      </c>
      <c r="CD10" s="196">
        <v>-0.18430456518539348</v>
      </c>
      <c r="CE10" s="196">
        <v>-2.3218177572921568</v>
      </c>
      <c r="CF10" s="196">
        <v>-2.8310712212058915</v>
      </c>
      <c r="CG10" s="220">
        <v>-2.9332713002363628</v>
      </c>
    </row>
    <row r="11" spans="1:85" s="8" customFormat="1" ht="25.5" customHeight="1" x14ac:dyDescent="0.35">
      <c r="A11" s="368"/>
      <c r="B11" s="56" t="s">
        <v>409</v>
      </c>
      <c r="BW11" s="196">
        <f>SUM(BW12:BW13)</f>
        <v>713.74196914999993</v>
      </c>
      <c r="BX11" s="196">
        <f t="shared" ref="BX11:CG11" si="2">SUM(BX12:BX13)</f>
        <v>1046.07227354</v>
      </c>
      <c r="BY11" s="196">
        <f t="shared" si="2"/>
        <v>490.16215240000008</v>
      </c>
      <c r="BZ11" s="196">
        <f t="shared" si="2"/>
        <v>333.5005683</v>
      </c>
      <c r="CA11" s="196">
        <f t="shared" si="2"/>
        <v>313.29334463999993</v>
      </c>
      <c r="CB11" s="196">
        <f t="shared" si="2"/>
        <v>312.15162669584879</v>
      </c>
      <c r="CC11" s="196">
        <f t="shared" si="2"/>
        <v>249.45378165668956</v>
      </c>
      <c r="CD11" s="196">
        <f t="shared" si="2"/>
        <v>252.29678867084925</v>
      </c>
      <c r="CE11" s="196">
        <f t="shared" si="2"/>
        <v>244.24151268536943</v>
      </c>
      <c r="CF11" s="196">
        <f t="shared" si="2"/>
        <v>247.2031068649284</v>
      </c>
      <c r="CG11" s="220">
        <f t="shared" si="2"/>
        <v>253.07239246459775</v>
      </c>
    </row>
    <row r="12" spans="1:85" ht="15.5" x14ac:dyDescent="0.35">
      <c r="A12" s="368"/>
      <c r="B12" s="200" t="s">
        <v>383</v>
      </c>
      <c r="BW12" s="196">
        <v>110.7615586</v>
      </c>
      <c r="BX12" s="196">
        <v>610.86739394999995</v>
      </c>
      <c r="BY12" s="196">
        <v>190.13938600999995</v>
      </c>
      <c r="BZ12" s="196">
        <v>108.35292923999999</v>
      </c>
      <c r="CA12" s="196">
        <v>168.57634428999995</v>
      </c>
      <c r="CB12" s="196">
        <v>226.74861577280083</v>
      </c>
      <c r="CC12" s="196">
        <v>249.20409286572655</v>
      </c>
      <c r="CD12" s="196">
        <v>252.43437553571303</v>
      </c>
      <c r="CE12" s="196">
        <v>244.38234240372535</v>
      </c>
      <c r="CF12" s="196">
        <v>247.34708987225144</v>
      </c>
      <c r="CG12" s="220">
        <v>253.21959182666725</v>
      </c>
    </row>
    <row r="13" spans="1:85" ht="15.5" x14ac:dyDescent="0.35">
      <c r="A13" s="630"/>
      <c r="B13" s="200" t="s">
        <v>394</v>
      </c>
      <c r="BW13" s="196">
        <v>602.98041054999987</v>
      </c>
      <c r="BX13" s="196">
        <v>435.2048795899999</v>
      </c>
      <c r="BY13" s="196">
        <v>300.02276639000013</v>
      </c>
      <c r="BZ13" s="196">
        <v>225.14763906000002</v>
      </c>
      <c r="CA13" s="196">
        <v>144.71700034999998</v>
      </c>
      <c r="CB13" s="196">
        <v>85.403010923047972</v>
      </c>
      <c r="CC13" s="196">
        <v>0.24968879096302019</v>
      </c>
      <c r="CD13" s="196">
        <v>-0.13758686486378721</v>
      </c>
      <c r="CE13" s="196">
        <v>-0.14082971835592709</v>
      </c>
      <c r="CF13" s="196">
        <v>-0.14398300732304567</v>
      </c>
      <c r="CG13" s="220">
        <v>-0.1471993620695066</v>
      </c>
    </row>
    <row r="14" spans="1:85" ht="26.25" customHeight="1" x14ac:dyDescent="0.35">
      <c r="A14" s="630"/>
      <c r="B14" s="629" t="s">
        <v>996</v>
      </c>
      <c r="BW14" s="631">
        <f>'Non-DWP Welfare'!BW5</f>
        <v>17289.709190680911</v>
      </c>
      <c r="BX14" s="631">
        <f>'Non-DWP Welfare'!BX5</f>
        <v>14608.860760997823</v>
      </c>
      <c r="BY14" s="631">
        <f>'Non-DWP Welfare'!BY5</f>
        <v>10315.715819234068</v>
      </c>
      <c r="BZ14" s="631">
        <f>'Non-DWP Welfare'!BZ5</f>
        <v>8490.0621298811584</v>
      </c>
      <c r="CA14" s="631">
        <f>'Non-DWP Welfare'!CA5</f>
        <v>7033.7241896569612</v>
      </c>
      <c r="CB14" s="631">
        <f>'Non-DWP Welfare'!CB5</f>
        <v>1796.5335097946117</v>
      </c>
      <c r="CC14" s="631">
        <f>'Non-DWP Welfare'!CC5</f>
        <v>-12.054386934545406</v>
      </c>
      <c r="CD14" s="631">
        <f>'Non-DWP Welfare'!CD5</f>
        <v>-118.61921014595276</v>
      </c>
      <c r="CE14" s="631">
        <f>'Non-DWP Welfare'!CE5</f>
        <v>-110.57015326430262</v>
      </c>
      <c r="CF14" s="631">
        <f>'Non-DWP Welfare'!CF5</f>
        <v>-103.58900936345152</v>
      </c>
      <c r="CG14" s="632">
        <f>'Non-DWP Welfare'!CG5</f>
        <v>-97.048638752006084</v>
      </c>
    </row>
    <row r="15" spans="1:85" s="634" customFormat="1" ht="22.5" customHeight="1" x14ac:dyDescent="0.35">
      <c r="A15" s="633"/>
      <c r="B15" s="629" t="s">
        <v>997</v>
      </c>
      <c r="BW15" s="635">
        <f t="shared" ref="BW15:CE15" si="3">SUM(BW16:BW23)</f>
        <v>18376.926201869999</v>
      </c>
      <c r="BX15" s="635">
        <f t="shared" si="3"/>
        <v>38232.038730580025</v>
      </c>
      <c r="BY15" s="635">
        <f t="shared" si="3"/>
        <v>40592.114999999998</v>
      </c>
      <c r="BZ15" s="635">
        <f t="shared" si="3"/>
        <v>41937.59281432299</v>
      </c>
      <c r="CA15" s="635">
        <f t="shared" si="3"/>
        <v>52118.544098989994</v>
      </c>
      <c r="CB15" s="635">
        <f t="shared" si="3"/>
        <v>65285.885046716416</v>
      </c>
      <c r="CC15" s="635">
        <f t="shared" si="3"/>
        <v>75821.684773644723</v>
      </c>
      <c r="CD15" s="635">
        <f t="shared" si="3"/>
        <v>83103.580169182838</v>
      </c>
      <c r="CE15" s="635">
        <f t="shared" si="3"/>
        <v>83951.346469002368</v>
      </c>
      <c r="CF15" s="635">
        <f>SUM(CF16:CF23)</f>
        <v>85939.238971396568</v>
      </c>
      <c r="CG15" s="636">
        <f>SUM(CG16:CG23)</f>
        <v>88919.042185970131</v>
      </c>
    </row>
    <row r="16" spans="1:85" s="634" customFormat="1" ht="15.5" x14ac:dyDescent="0.25">
      <c r="A16" s="633"/>
      <c r="B16" s="637" t="s">
        <v>998</v>
      </c>
      <c r="BW16" s="635">
        <v>217.66933213846298</v>
      </c>
      <c r="BX16" s="635">
        <v>368.45694491103279</v>
      </c>
      <c r="BY16" s="635">
        <v>512.40452468260958</v>
      </c>
      <c r="BZ16" s="635">
        <v>681.084490424367</v>
      </c>
      <c r="CA16" s="635">
        <v>933.98939907239571</v>
      </c>
      <c r="CB16" s="635">
        <v>1360.9249048677723</v>
      </c>
      <c r="CC16" s="635">
        <v>1411.8200296509888</v>
      </c>
      <c r="CD16" s="635">
        <v>1535.6780504222086</v>
      </c>
      <c r="CE16" s="635">
        <v>1602.0528481786876</v>
      </c>
      <c r="CF16" s="635">
        <v>1722.1576031480017</v>
      </c>
      <c r="CG16" s="636">
        <v>1867.827508080353</v>
      </c>
    </row>
    <row r="17" spans="1:85" s="634" customFormat="1" ht="15.5" x14ac:dyDescent="0.25">
      <c r="A17" s="633"/>
      <c r="B17" s="637" t="s">
        <v>999</v>
      </c>
      <c r="BW17" s="635">
        <v>3613.0492867427265</v>
      </c>
      <c r="BX17" s="635">
        <v>6291.9181796763596</v>
      </c>
      <c r="BY17" s="635">
        <v>7274.0000530839716</v>
      </c>
      <c r="BZ17" s="635">
        <v>7942.2386263584594</v>
      </c>
      <c r="CA17" s="635">
        <v>9915.4577432316019</v>
      </c>
      <c r="CB17" s="635">
        <v>12538.099617895541</v>
      </c>
      <c r="CC17" s="635">
        <v>12693.476115840147</v>
      </c>
      <c r="CD17" s="635">
        <v>13025.938702692789</v>
      </c>
      <c r="CE17" s="635">
        <v>12941.126247220547</v>
      </c>
      <c r="CF17" s="635">
        <v>13126.048959918237</v>
      </c>
      <c r="CG17" s="636">
        <v>13496.294071699027</v>
      </c>
    </row>
    <row r="18" spans="1:85" s="634" customFormat="1" ht="15.5" x14ac:dyDescent="0.25">
      <c r="A18" s="633"/>
      <c r="B18" s="637" t="s">
        <v>1000</v>
      </c>
      <c r="BW18" s="635">
        <v>135.11916606316069</v>
      </c>
      <c r="BX18" s="635">
        <v>140.01643677103678</v>
      </c>
      <c r="BY18" s="635">
        <v>269.94520090129015</v>
      </c>
      <c r="BZ18" s="635">
        <v>359.16517185755816</v>
      </c>
      <c r="CA18" s="635">
        <v>468.8165335456585</v>
      </c>
      <c r="CB18" s="635">
        <v>501.70627030396486</v>
      </c>
      <c r="CC18" s="635">
        <v>377.16495664973263</v>
      </c>
      <c r="CD18" s="635">
        <v>312.70509769087266</v>
      </c>
      <c r="CE18" s="635">
        <v>282.12736463542228</v>
      </c>
      <c r="CF18" s="635">
        <v>275.25962427599546</v>
      </c>
      <c r="CG18" s="636">
        <v>276.10361076113827</v>
      </c>
    </row>
    <row r="19" spans="1:85" s="634" customFormat="1" ht="15.5" x14ac:dyDescent="0.25">
      <c r="A19" s="633"/>
      <c r="B19" s="637" t="s">
        <v>1001</v>
      </c>
      <c r="BW19" s="635">
        <v>134.20421432504492</v>
      </c>
      <c r="BX19" s="635">
        <v>252.61379265018326</v>
      </c>
      <c r="BY19" s="635">
        <v>375.08477252991759</v>
      </c>
      <c r="BZ19" s="635">
        <v>575.80758926985936</v>
      </c>
      <c r="CA19" s="635">
        <v>899.66041765525983</v>
      </c>
      <c r="CB19" s="635">
        <v>1449.4466915695471</v>
      </c>
      <c r="CC19" s="635">
        <v>1678.8514818750809</v>
      </c>
      <c r="CD19" s="635">
        <v>1898.9387142807284</v>
      </c>
      <c r="CE19" s="635">
        <v>2031.0951296744352</v>
      </c>
      <c r="CF19" s="635">
        <v>2143.7799594142557</v>
      </c>
      <c r="CG19" s="636">
        <v>2252.8492786866072</v>
      </c>
    </row>
    <row r="20" spans="1:85" s="634" customFormat="1" ht="15.5" x14ac:dyDescent="0.25">
      <c r="A20" s="633"/>
      <c r="B20" s="637" t="s">
        <v>1002</v>
      </c>
      <c r="BW20" s="635">
        <v>1189.1411657419751</v>
      </c>
      <c r="BX20" s="635">
        <v>2052.2193980698949</v>
      </c>
      <c r="BY20" s="635">
        <v>3095.1906255990998</v>
      </c>
      <c r="BZ20" s="635">
        <v>4149.610104184444</v>
      </c>
      <c r="CA20" s="635">
        <v>5681.8997929361267</v>
      </c>
      <c r="CB20" s="635">
        <v>7498.8365730173928</v>
      </c>
      <c r="CC20" s="635">
        <v>10357.816579319011</v>
      </c>
      <c r="CD20" s="635">
        <v>11709.732801037639</v>
      </c>
      <c r="CE20" s="635">
        <v>11608.480124241234</v>
      </c>
      <c r="CF20" s="635">
        <v>11532.922755033653</v>
      </c>
      <c r="CG20" s="636">
        <v>11539.814391129265</v>
      </c>
    </row>
    <row r="21" spans="1:85" s="634" customFormat="1" ht="15.5" x14ac:dyDescent="0.25">
      <c r="A21" s="633"/>
      <c r="B21" s="637" t="s">
        <v>1003</v>
      </c>
      <c r="BW21" s="635">
        <v>6043.9721867304543</v>
      </c>
      <c r="BX21" s="635">
        <v>11743.384385996858</v>
      </c>
      <c r="BY21" s="635">
        <v>13399.199410550433</v>
      </c>
      <c r="BZ21" s="635">
        <v>14031.966990731496</v>
      </c>
      <c r="CA21" s="635">
        <v>16363.294596033697</v>
      </c>
      <c r="CB21" s="635">
        <v>20086.276929875155</v>
      </c>
      <c r="CC21" s="635">
        <v>23121.895432022549</v>
      </c>
      <c r="CD21" s="635">
        <v>25393.497000103598</v>
      </c>
      <c r="CE21" s="635">
        <v>25916.934418864843</v>
      </c>
      <c r="CF21" s="635">
        <v>26718.850423193831</v>
      </c>
      <c r="CG21" s="636">
        <v>27746.449866837364</v>
      </c>
    </row>
    <row r="22" spans="1:85" s="634" customFormat="1" ht="15.5" x14ac:dyDescent="0.25">
      <c r="A22" s="633"/>
      <c r="B22" s="637" t="s">
        <v>1004</v>
      </c>
      <c r="BW22" s="635">
        <v>7043.7708501281741</v>
      </c>
      <c r="BX22" s="635">
        <v>17383.429592504657</v>
      </c>
      <c r="BY22" s="635">
        <v>15666.290412652676</v>
      </c>
      <c r="BZ22" s="635">
        <v>14196.591950537315</v>
      </c>
      <c r="CA22" s="635">
        <v>17765.115885517745</v>
      </c>
      <c r="CB22" s="635">
        <v>21354.222082790231</v>
      </c>
      <c r="CC22" s="635">
        <v>24849.124876794609</v>
      </c>
      <c r="CD22" s="635">
        <v>28295.30288631214</v>
      </c>
      <c r="CE22" s="635">
        <v>28943.805189007158</v>
      </c>
      <c r="CF22" s="635">
        <v>30012.000821145473</v>
      </c>
      <c r="CG22" s="636">
        <v>31477.281153578082</v>
      </c>
    </row>
    <row r="23" spans="1:85" s="634" customFormat="1" ht="16" thickBot="1" x14ac:dyDescent="0.3">
      <c r="A23" s="633"/>
      <c r="B23" s="637" t="s">
        <v>1005</v>
      </c>
      <c r="BW23" s="635">
        <v>0</v>
      </c>
      <c r="BX23" s="635">
        <v>0</v>
      </c>
      <c r="BY23" s="635">
        <v>0</v>
      </c>
      <c r="BZ23" s="635">
        <v>1.1278909594891875</v>
      </c>
      <c r="CA23" s="635">
        <v>90.309730997515629</v>
      </c>
      <c r="CB23" s="635">
        <v>496.37197639680971</v>
      </c>
      <c r="CC23" s="635">
        <v>1331.5353014926077</v>
      </c>
      <c r="CD23" s="635">
        <v>931.78691664285759</v>
      </c>
      <c r="CE23" s="635">
        <v>625.72514718002685</v>
      </c>
      <c r="CF23" s="635">
        <v>408.21882526712477</v>
      </c>
      <c r="CG23" s="636">
        <v>262.422305198299</v>
      </c>
    </row>
    <row r="24" spans="1:85" ht="25.5" customHeight="1" x14ac:dyDescent="0.35">
      <c r="A24" s="638"/>
      <c r="B24" s="175" t="s">
        <v>1006</v>
      </c>
      <c r="C24" s="624"/>
      <c r="D24" s="34" t="s">
        <v>296</v>
      </c>
      <c r="E24" s="34" t="s">
        <v>297</v>
      </c>
      <c r="F24" s="34" t="s">
        <v>298</v>
      </c>
      <c r="G24" s="34" t="s">
        <v>299</v>
      </c>
      <c r="H24" s="34" t="s">
        <v>300</v>
      </c>
      <c r="I24" s="34" t="s">
        <v>301</v>
      </c>
      <c r="J24" s="34" t="s">
        <v>302</v>
      </c>
      <c r="K24" s="34" t="s">
        <v>303</v>
      </c>
      <c r="L24" s="34" t="s">
        <v>304</v>
      </c>
      <c r="M24" s="34" t="s">
        <v>305</v>
      </c>
      <c r="N24" s="34" t="s">
        <v>306</v>
      </c>
      <c r="O24" s="34" t="s">
        <v>307</v>
      </c>
      <c r="P24" s="34" t="s">
        <v>308</v>
      </c>
      <c r="Q24" s="34" t="s">
        <v>309</v>
      </c>
      <c r="R24" s="34" t="s">
        <v>310</v>
      </c>
      <c r="S24" s="34" t="s">
        <v>311</v>
      </c>
      <c r="T24" s="34" t="s">
        <v>312</v>
      </c>
      <c r="U24" s="34" t="s">
        <v>313</v>
      </c>
      <c r="V24" s="34" t="s">
        <v>314</v>
      </c>
      <c r="W24" s="34" t="s">
        <v>315</v>
      </c>
      <c r="X24" s="34" t="s">
        <v>316</v>
      </c>
      <c r="Y24" s="34" t="s">
        <v>317</v>
      </c>
      <c r="Z24" s="34" t="s">
        <v>318</v>
      </c>
      <c r="AA24" s="34" t="s">
        <v>319</v>
      </c>
      <c r="AB24" s="34" t="s">
        <v>320</v>
      </c>
      <c r="AC24" s="34" t="s">
        <v>321</v>
      </c>
      <c r="AD24" s="34" t="s">
        <v>322</v>
      </c>
      <c r="AE24" s="34" t="s">
        <v>323</v>
      </c>
      <c r="AF24" s="34" t="s">
        <v>324</v>
      </c>
      <c r="AG24" s="34" t="s">
        <v>325</v>
      </c>
      <c r="AH24" s="34" t="s">
        <v>326</v>
      </c>
      <c r="AI24" s="34" t="s">
        <v>327</v>
      </c>
      <c r="AJ24" s="34" t="s">
        <v>328</v>
      </c>
      <c r="AK24" s="34" t="s">
        <v>329</v>
      </c>
      <c r="AL24" s="34" t="s">
        <v>330</v>
      </c>
      <c r="AM24" s="34" t="s">
        <v>331</v>
      </c>
      <c r="AN24" s="34" t="s">
        <v>332</v>
      </c>
      <c r="AO24" s="34" t="s">
        <v>333</v>
      </c>
      <c r="AP24" s="34" t="s">
        <v>334</v>
      </c>
      <c r="AQ24" s="34" t="s">
        <v>335</v>
      </c>
      <c r="AR24" s="34" t="s">
        <v>336</v>
      </c>
      <c r="AS24" s="34" t="s">
        <v>337</v>
      </c>
      <c r="AT24" s="34" t="s">
        <v>338</v>
      </c>
      <c r="AU24" s="34" t="s">
        <v>339</v>
      </c>
      <c r="AV24" s="34" t="s">
        <v>340</v>
      </c>
      <c r="AW24" s="34" t="s">
        <v>341</v>
      </c>
      <c r="AX24" s="34" t="s">
        <v>342</v>
      </c>
      <c r="AY24" s="34" t="s">
        <v>227</v>
      </c>
      <c r="AZ24" s="34" t="s">
        <v>228</v>
      </c>
      <c r="BA24" s="34" t="s">
        <v>229</v>
      </c>
      <c r="BB24" s="34" t="s">
        <v>230</v>
      </c>
      <c r="BC24" s="34" t="s">
        <v>231</v>
      </c>
      <c r="BD24" s="34" t="s">
        <v>232</v>
      </c>
      <c r="BE24" s="34" t="s">
        <v>233</v>
      </c>
      <c r="BF24" s="34" t="s">
        <v>234</v>
      </c>
      <c r="BG24" s="34" t="s">
        <v>235</v>
      </c>
      <c r="BH24" s="34" t="s">
        <v>236</v>
      </c>
      <c r="BI24" s="34" t="s">
        <v>237</v>
      </c>
      <c r="BJ24" s="34" t="s">
        <v>238</v>
      </c>
      <c r="BK24" s="34" t="s">
        <v>239</v>
      </c>
      <c r="BL24" s="34" t="s">
        <v>240</v>
      </c>
      <c r="BM24" s="34" t="s">
        <v>241</v>
      </c>
      <c r="BN24" s="34" t="s">
        <v>242</v>
      </c>
      <c r="BO24" s="34" t="s">
        <v>243</v>
      </c>
      <c r="BP24" s="34" t="s">
        <v>244</v>
      </c>
      <c r="BQ24" s="34" t="s">
        <v>245</v>
      </c>
      <c r="BR24" s="34" t="s">
        <v>246</v>
      </c>
      <c r="BS24" s="34" t="s">
        <v>247</v>
      </c>
      <c r="BT24" s="34" t="s">
        <v>248</v>
      </c>
      <c r="BU24" s="34" t="s">
        <v>249</v>
      </c>
      <c r="BV24" s="34" t="s">
        <v>250</v>
      </c>
      <c r="BW24" s="34" t="s">
        <v>251</v>
      </c>
      <c r="BX24" s="34" t="s">
        <v>252</v>
      </c>
      <c r="BY24" s="34" t="s">
        <v>253</v>
      </c>
      <c r="BZ24" s="34" t="s">
        <v>254</v>
      </c>
      <c r="CA24" s="34" t="s">
        <v>255</v>
      </c>
      <c r="CB24" s="34" t="s">
        <v>256</v>
      </c>
      <c r="CC24" s="34" t="s">
        <v>257</v>
      </c>
      <c r="CD24" s="34" t="s">
        <v>258</v>
      </c>
      <c r="CE24" s="34" t="s">
        <v>259</v>
      </c>
      <c r="CF24" s="34" t="s">
        <v>260</v>
      </c>
      <c r="CG24" s="35" t="s">
        <v>261</v>
      </c>
    </row>
    <row r="25" spans="1:85" ht="16" thickBot="1" x14ac:dyDescent="0.4">
      <c r="A25" s="638"/>
      <c r="B25" s="269" t="s">
        <v>1007</v>
      </c>
      <c r="C25" s="625"/>
      <c r="D25" s="270" t="s">
        <v>263</v>
      </c>
      <c r="E25" s="270" t="s">
        <v>263</v>
      </c>
      <c r="F25" s="270" t="s">
        <v>263</v>
      </c>
      <c r="G25" s="270" t="s">
        <v>263</v>
      </c>
      <c r="H25" s="270" t="s">
        <v>263</v>
      </c>
      <c r="I25" s="270" t="s">
        <v>263</v>
      </c>
      <c r="J25" s="270" t="s">
        <v>263</v>
      </c>
      <c r="K25" s="270" t="s">
        <v>263</v>
      </c>
      <c r="L25" s="270" t="s">
        <v>263</v>
      </c>
      <c r="M25" s="270" t="s">
        <v>263</v>
      </c>
      <c r="N25" s="270" t="s">
        <v>263</v>
      </c>
      <c r="O25" s="270" t="s">
        <v>263</v>
      </c>
      <c r="P25" s="270" t="s">
        <v>263</v>
      </c>
      <c r="Q25" s="270" t="s">
        <v>263</v>
      </c>
      <c r="R25" s="270" t="s">
        <v>263</v>
      </c>
      <c r="S25" s="270" t="s">
        <v>263</v>
      </c>
      <c r="T25" s="270" t="s">
        <v>263</v>
      </c>
      <c r="U25" s="270" t="s">
        <v>263</v>
      </c>
      <c r="V25" s="270" t="s">
        <v>263</v>
      </c>
      <c r="W25" s="270" t="s">
        <v>263</v>
      </c>
      <c r="X25" s="270" t="s">
        <v>263</v>
      </c>
      <c r="Y25" s="270" t="s">
        <v>263</v>
      </c>
      <c r="Z25" s="270" t="s">
        <v>263</v>
      </c>
      <c r="AA25" s="270" t="s">
        <v>263</v>
      </c>
      <c r="AB25" s="270" t="s">
        <v>263</v>
      </c>
      <c r="AC25" s="270" t="s">
        <v>263</v>
      </c>
      <c r="AD25" s="270" t="s">
        <v>263</v>
      </c>
      <c r="AE25" s="270" t="s">
        <v>263</v>
      </c>
      <c r="AF25" s="270" t="s">
        <v>263</v>
      </c>
      <c r="AG25" s="270" t="s">
        <v>263</v>
      </c>
      <c r="AH25" s="270" t="s">
        <v>263</v>
      </c>
      <c r="AI25" s="270" t="s">
        <v>263</v>
      </c>
      <c r="AJ25" s="270" t="s">
        <v>263</v>
      </c>
      <c r="AK25" s="270" t="s">
        <v>263</v>
      </c>
      <c r="AL25" s="270" t="s">
        <v>263</v>
      </c>
      <c r="AM25" s="270" t="s">
        <v>263</v>
      </c>
      <c r="AN25" s="270" t="s">
        <v>263</v>
      </c>
      <c r="AO25" s="270" t="s">
        <v>263</v>
      </c>
      <c r="AP25" s="270" t="s">
        <v>263</v>
      </c>
      <c r="AQ25" s="270" t="s">
        <v>263</v>
      </c>
      <c r="AR25" s="270" t="s">
        <v>263</v>
      </c>
      <c r="AS25" s="270" t="s">
        <v>263</v>
      </c>
      <c r="AT25" s="270" t="s">
        <v>263</v>
      </c>
      <c r="AU25" s="270" t="s">
        <v>263</v>
      </c>
      <c r="AV25" s="270" t="s">
        <v>263</v>
      </c>
      <c r="AW25" s="270" t="s">
        <v>263</v>
      </c>
      <c r="AX25" s="270" t="s">
        <v>263</v>
      </c>
      <c r="AY25" s="270" t="s">
        <v>263</v>
      </c>
      <c r="AZ25" s="270" t="s">
        <v>263</v>
      </c>
      <c r="BA25" s="270" t="s">
        <v>263</v>
      </c>
      <c r="BB25" s="270" t="s">
        <v>263</v>
      </c>
      <c r="BC25" s="270" t="s">
        <v>263</v>
      </c>
      <c r="BD25" s="270" t="s">
        <v>263</v>
      </c>
      <c r="BE25" s="270" t="s">
        <v>263</v>
      </c>
      <c r="BF25" s="270" t="s">
        <v>263</v>
      </c>
      <c r="BG25" s="270" t="s">
        <v>263</v>
      </c>
      <c r="BH25" s="270" t="s">
        <v>263</v>
      </c>
      <c r="BI25" s="270" t="s">
        <v>263</v>
      </c>
      <c r="BJ25" s="270" t="s">
        <v>263</v>
      </c>
      <c r="BK25" s="270" t="s">
        <v>263</v>
      </c>
      <c r="BL25" s="270" t="s">
        <v>263</v>
      </c>
      <c r="BM25" s="270" t="s">
        <v>263</v>
      </c>
      <c r="BN25" s="270" t="s">
        <v>263</v>
      </c>
      <c r="BO25" s="270" t="s">
        <v>263</v>
      </c>
      <c r="BP25" s="270" t="s">
        <v>263</v>
      </c>
      <c r="BQ25" s="270" t="s">
        <v>263</v>
      </c>
      <c r="BR25" s="639" t="s">
        <v>263</v>
      </c>
      <c r="BS25" s="639" t="s">
        <v>263</v>
      </c>
      <c r="BT25" s="639" t="s">
        <v>263</v>
      </c>
      <c r="BU25" s="639" t="s">
        <v>263</v>
      </c>
      <c r="BV25" s="639" t="s">
        <v>263</v>
      </c>
      <c r="BW25" s="270" t="s">
        <v>263</v>
      </c>
      <c r="BX25" s="270" t="s">
        <v>263</v>
      </c>
      <c r="BY25" s="270" t="s">
        <v>263</v>
      </c>
      <c r="BZ25" s="270" t="s">
        <v>263</v>
      </c>
      <c r="CA25" s="270" t="s">
        <v>263</v>
      </c>
      <c r="CB25" s="270" t="s">
        <v>264</v>
      </c>
      <c r="CC25" s="270" t="s">
        <v>264</v>
      </c>
      <c r="CD25" s="270" t="s">
        <v>264</v>
      </c>
      <c r="CE25" s="270" t="s">
        <v>264</v>
      </c>
      <c r="CF25" s="270" t="s">
        <v>264</v>
      </c>
      <c r="CG25" s="271" t="s">
        <v>264</v>
      </c>
    </row>
    <row r="26" spans="1:85" s="640" customFormat="1" ht="25.5" customHeight="1" x14ac:dyDescent="0.35">
      <c r="A26" s="638"/>
      <c r="B26" s="626" t="s">
        <v>992</v>
      </c>
      <c r="D26" s="641"/>
      <c r="E26" s="641"/>
      <c r="F26" s="641"/>
      <c r="G26" s="641"/>
      <c r="H26" s="641"/>
      <c r="I26" s="641"/>
      <c r="J26" s="641"/>
      <c r="K26" s="641"/>
      <c r="L26" s="641"/>
      <c r="M26" s="641"/>
      <c r="N26" s="641"/>
      <c r="O26" s="641"/>
      <c r="P26" s="641"/>
      <c r="Q26" s="641"/>
      <c r="R26" s="641"/>
      <c r="S26" s="641"/>
      <c r="T26" s="641"/>
      <c r="U26" s="641"/>
      <c r="V26" s="641"/>
      <c r="W26" s="641"/>
      <c r="X26" s="641"/>
      <c r="Y26" s="641"/>
      <c r="Z26" s="641"/>
      <c r="AA26" s="641"/>
      <c r="AB26" s="641"/>
      <c r="AC26" s="641"/>
      <c r="AD26" s="641"/>
      <c r="AE26" s="641"/>
      <c r="AF26" s="641"/>
      <c r="AG26" s="641"/>
      <c r="AH26" s="641"/>
      <c r="AI26" s="641"/>
      <c r="AJ26" s="641"/>
      <c r="AK26" s="641"/>
      <c r="AL26" s="641"/>
      <c r="AM26" s="641"/>
      <c r="AN26" s="641"/>
      <c r="AO26" s="641"/>
      <c r="AP26" s="641"/>
      <c r="AQ26" s="641"/>
      <c r="AR26" s="641"/>
      <c r="AS26" s="641"/>
      <c r="AT26" s="641"/>
      <c r="AU26" s="641"/>
      <c r="AV26" s="641"/>
      <c r="AW26" s="641"/>
      <c r="AX26" s="641"/>
      <c r="AY26" s="641"/>
      <c r="AZ26" s="641"/>
      <c r="BA26" s="641"/>
      <c r="BB26" s="641"/>
      <c r="BC26" s="641"/>
      <c r="BD26" s="641"/>
      <c r="BE26" s="641"/>
      <c r="BF26" s="641"/>
      <c r="BG26" s="641"/>
      <c r="BH26" s="641"/>
      <c r="BI26" s="641"/>
      <c r="BJ26" s="641"/>
      <c r="BK26" s="641"/>
      <c r="BL26" s="641"/>
      <c r="BM26" s="641"/>
      <c r="BN26" s="641"/>
      <c r="BO26" s="641"/>
      <c r="BP26" s="641"/>
      <c r="BQ26" s="641"/>
      <c r="BR26" s="641"/>
      <c r="BS26" s="641"/>
      <c r="BT26" s="641"/>
      <c r="BU26" s="641"/>
      <c r="BV26" s="641"/>
      <c r="BW26" s="193">
        <f>SUM(BW27,BW30:BW33,BW36:BW37)</f>
        <v>81239.799826807182</v>
      </c>
      <c r="BX26" s="193">
        <f t="shared" ref="BX26:CG26" si="4">SUM(BX27,BX30:BX33,BX36:BX37)</f>
        <v>95938.09525045249</v>
      </c>
      <c r="BY26" s="193">
        <f t="shared" si="4"/>
        <v>90922.200714621955</v>
      </c>
      <c r="BZ26" s="193">
        <f t="shared" si="4"/>
        <v>82803.782158738657</v>
      </c>
      <c r="CA26" s="193">
        <f t="shared" si="4"/>
        <v>87362.515972602472</v>
      </c>
      <c r="CB26" s="193">
        <f t="shared" si="4"/>
        <v>90865.876607829341</v>
      </c>
      <c r="CC26" s="193">
        <f t="shared" si="4"/>
        <v>89247.974126006899</v>
      </c>
      <c r="CD26" s="193">
        <f t="shared" si="4"/>
        <v>91114.600552068849</v>
      </c>
      <c r="CE26" s="193">
        <f t="shared" si="4"/>
        <v>90477.92113844509</v>
      </c>
      <c r="CF26" s="193">
        <f t="shared" si="4"/>
        <v>90968.601768463341</v>
      </c>
      <c r="CG26" s="627">
        <f t="shared" si="4"/>
        <v>92409.545494413178</v>
      </c>
    </row>
    <row r="27" spans="1:85" ht="25.5" customHeight="1" x14ac:dyDescent="0.35">
      <c r="A27" s="617"/>
      <c r="B27" s="56" t="s">
        <v>393</v>
      </c>
      <c r="BW27" s="196">
        <v>17521.455091692231</v>
      </c>
      <c r="BX27" s="196">
        <v>16068.743332598489</v>
      </c>
      <c r="BY27" s="196">
        <v>15323.093405728281</v>
      </c>
      <c r="BZ27" s="196">
        <v>13636.025077878285</v>
      </c>
      <c r="CA27" s="196">
        <v>13166.099387660677</v>
      </c>
      <c r="CB27" s="196">
        <v>12615.103576947507</v>
      </c>
      <c r="CC27" s="196">
        <v>7875.3459895976084</v>
      </c>
      <c r="CD27" s="196">
        <v>4862.5576718180455</v>
      </c>
      <c r="CE27" s="196">
        <v>4926.6560197730641</v>
      </c>
      <c r="CF27" s="196">
        <v>4941.5699914810093</v>
      </c>
      <c r="CG27" s="220">
        <v>4914.9139811605064</v>
      </c>
    </row>
    <row r="28" spans="1:85" ht="15.5" x14ac:dyDescent="0.35">
      <c r="A28" s="368"/>
      <c r="B28" s="200" t="s">
        <v>383</v>
      </c>
      <c r="BW28" s="196">
        <v>5707.6522053229128</v>
      </c>
      <c r="BX28" s="196">
        <v>5483.60682013119</v>
      </c>
      <c r="BY28" s="196">
        <v>5442.5159372352155</v>
      </c>
      <c r="BZ28" s="196">
        <v>5106.7464818939961</v>
      </c>
      <c r="CA28" s="196">
        <v>5232.9911034075076</v>
      </c>
      <c r="CB28" s="196">
        <v>5289.4279829479256</v>
      </c>
      <c r="CC28" s="196">
        <v>4973.9249143116285</v>
      </c>
      <c r="CD28" s="196">
        <v>4825.9997144920226</v>
      </c>
      <c r="CE28" s="196">
        <v>4929.5955702090241</v>
      </c>
      <c r="CF28" s="196">
        <v>4944.516567668622</v>
      </c>
      <c r="CG28" s="220">
        <v>4917.8693983537432</v>
      </c>
    </row>
    <row r="29" spans="1:85" ht="15.5" x14ac:dyDescent="0.35">
      <c r="A29" s="368"/>
      <c r="B29" s="200" t="s">
        <v>394</v>
      </c>
      <c r="BW29" s="196">
        <v>11813.80288636932</v>
      </c>
      <c r="BX29" s="196">
        <v>10585.136512467299</v>
      </c>
      <c r="BY29" s="196">
        <v>9880.5774684930675</v>
      </c>
      <c r="BZ29" s="196">
        <v>8529.2785959842895</v>
      </c>
      <c r="CA29" s="196">
        <v>7933.1082842531705</v>
      </c>
      <c r="CB29" s="196">
        <v>7325.6755939995819</v>
      </c>
      <c r="CC29" s="196">
        <v>2901.4210752859799</v>
      </c>
      <c r="CD29" s="196">
        <v>36.557957326023136</v>
      </c>
      <c r="CE29" s="196">
        <v>-2.9395504359601539</v>
      </c>
      <c r="CF29" s="196">
        <v>-2.9465761876126941</v>
      </c>
      <c r="CG29" s="220">
        <v>-2.9554171932364</v>
      </c>
    </row>
    <row r="30" spans="1:85" ht="25.5" customHeight="1" x14ac:dyDescent="0.35">
      <c r="A30" s="368"/>
      <c r="B30" s="629" t="s">
        <v>993</v>
      </c>
      <c r="BW30" s="196">
        <v>15957.196081660884</v>
      </c>
      <c r="BX30" s="196">
        <v>13884.692665728429</v>
      </c>
      <c r="BY30" s="196">
        <v>12602.095891978051</v>
      </c>
      <c r="BZ30" s="196">
        <v>10929.832796254219</v>
      </c>
      <c r="CA30" s="196">
        <v>10148.055168795347</v>
      </c>
      <c r="CB30" s="196">
        <v>8794.12313675121</v>
      </c>
      <c r="CC30" s="196">
        <v>5313.4985840212039</v>
      </c>
      <c r="CD30" s="196">
        <v>4371.1967417800797</v>
      </c>
      <c r="CE30" s="196">
        <v>4489.7146676044358</v>
      </c>
      <c r="CF30" s="196">
        <v>4625.0009771554878</v>
      </c>
      <c r="CG30" s="220">
        <v>4818.3244584619397</v>
      </c>
    </row>
    <row r="31" spans="1:85" ht="24" customHeight="1" x14ac:dyDescent="0.35">
      <c r="A31" s="368"/>
      <c r="B31" s="629" t="s">
        <v>994</v>
      </c>
      <c r="BW31" s="196">
        <v>1.8205563572481778</v>
      </c>
      <c r="BX31" s="196">
        <v>1.3487453240367209</v>
      </c>
      <c r="BY31" s="196">
        <v>1.0220565594502176</v>
      </c>
      <c r="BZ31" s="196">
        <v>1.0590502216106195</v>
      </c>
      <c r="CA31" s="196">
        <v>0.68262777854327694</v>
      </c>
      <c r="CB31" s="196">
        <v>0.24557203901206801</v>
      </c>
      <c r="CC31" s="196">
        <v>-3.1832211341465212E-5</v>
      </c>
      <c r="CD31" s="196">
        <v>-9.8178448873481253E-5</v>
      </c>
      <c r="CE31" s="196">
        <v>-1.2121349292435531E-3</v>
      </c>
      <c r="CF31" s="196">
        <v>-1.4497670557600476E-3</v>
      </c>
      <c r="CG31" s="220">
        <v>-1.4743683962265052E-3</v>
      </c>
    </row>
    <row r="32" spans="1:85" ht="15.5" x14ac:dyDescent="0.35">
      <c r="A32" s="368"/>
      <c r="B32" s="629" t="s">
        <v>995</v>
      </c>
      <c r="BW32" s="196">
        <v>1738.2709674551613</v>
      </c>
      <c r="BX32" s="196">
        <v>1287.7847988197466</v>
      </c>
      <c r="BY32" s="196">
        <v>926.0338965405773</v>
      </c>
      <c r="BZ32" s="196">
        <v>975.34108367609156</v>
      </c>
      <c r="CA32" s="196">
        <v>688.98019191931235</v>
      </c>
      <c r="CB32" s="196">
        <v>278.95988659633377</v>
      </c>
      <c r="CC32" s="196">
        <v>4.5415853433716444E-2</v>
      </c>
      <c r="CD32" s="196">
        <v>-0.1813015900056365</v>
      </c>
      <c r="CE32" s="196">
        <v>-2.2383933795534356</v>
      </c>
      <c r="CF32" s="196">
        <v>-2.6772176110238304</v>
      </c>
      <c r="CG32" s="220">
        <v>-2.7226477659510748</v>
      </c>
    </row>
    <row r="33" spans="1:85" ht="25.5" customHeight="1" x14ac:dyDescent="0.35">
      <c r="A33" s="368"/>
      <c r="B33" s="56" t="s">
        <v>409</v>
      </c>
      <c r="BW33" s="196">
        <v>902.8812321406707</v>
      </c>
      <c r="BX33" s="196">
        <v>1255.8916088326607</v>
      </c>
      <c r="BY33" s="196">
        <v>591.93640083002515</v>
      </c>
      <c r="BZ33" s="196">
        <v>376.20796164266363</v>
      </c>
      <c r="CA33" s="196">
        <v>333.80427343357877</v>
      </c>
      <c r="CB33" s="196">
        <v>320.40937055463581</v>
      </c>
      <c r="CC33" s="196">
        <v>249.45378165668956</v>
      </c>
      <c r="CD33" s="196">
        <v>248.18597897088966</v>
      </c>
      <c r="CE33" s="196">
        <v>235.46576094958107</v>
      </c>
      <c r="CF33" s="196">
        <v>233.76893744011579</v>
      </c>
      <c r="CG33" s="220">
        <v>234.90053030966106</v>
      </c>
    </row>
    <row r="34" spans="1:85" ht="15.5" x14ac:dyDescent="0.35">
      <c r="A34" s="368"/>
      <c r="B34" s="200" t="s">
        <v>383</v>
      </c>
      <c r="BW34" s="196">
        <v>140.11300557494911</v>
      </c>
      <c r="BX34" s="196">
        <v>733.39410055776079</v>
      </c>
      <c r="BY34" s="196">
        <v>229.61875628239591</v>
      </c>
      <c r="BZ34" s="196">
        <v>122.22838136432694</v>
      </c>
      <c r="CA34" s="196">
        <v>179.61282959417122</v>
      </c>
      <c r="CB34" s="196">
        <v>232.74708520000246</v>
      </c>
      <c r="CC34" s="196">
        <v>249.20409286572655</v>
      </c>
      <c r="CD34" s="196">
        <v>248.32132405764105</v>
      </c>
      <c r="CE34" s="196">
        <v>235.60153056725335</v>
      </c>
      <c r="CF34" s="196">
        <v>233.9050957394924</v>
      </c>
      <c r="CG34" s="220">
        <v>235.03716002211067</v>
      </c>
    </row>
    <row r="35" spans="1:85" ht="15.5" x14ac:dyDescent="0.35">
      <c r="A35" s="368"/>
      <c r="B35" s="200" t="s">
        <v>394</v>
      </c>
      <c r="BW35" s="196">
        <v>762.76822656572153</v>
      </c>
      <c r="BX35" s="196">
        <v>522.49750827489981</v>
      </c>
      <c r="BY35" s="196">
        <v>362.3176445476293</v>
      </c>
      <c r="BZ35" s="196">
        <v>253.9795802783367</v>
      </c>
      <c r="CA35" s="196">
        <v>154.19144383940758</v>
      </c>
      <c r="CB35" s="196">
        <v>87.662285354633369</v>
      </c>
      <c r="CC35" s="196">
        <v>0.24968879096302019</v>
      </c>
      <c r="CD35" s="196">
        <v>-0.13534508675139525</v>
      </c>
      <c r="CE35" s="196">
        <v>-0.13576961767228665</v>
      </c>
      <c r="CF35" s="196">
        <v>-0.13615829937660096</v>
      </c>
      <c r="CG35" s="220">
        <v>-0.13662971244960237</v>
      </c>
    </row>
    <row r="36" spans="1:85" ht="25.5" customHeight="1" x14ac:dyDescent="0.35">
      <c r="A36" s="630"/>
      <c r="B36" s="629" t="s">
        <v>996</v>
      </c>
      <c r="BW36" s="196">
        <v>21871.424985736194</v>
      </c>
      <c r="BX36" s="196">
        <v>17539.080337397281</v>
      </c>
      <c r="BY36" s="196">
        <v>12457.60747565782</v>
      </c>
      <c r="BZ36" s="196">
        <v>9577.2819350309983</v>
      </c>
      <c r="CA36" s="196">
        <v>7494.2134355217377</v>
      </c>
      <c r="CB36" s="196">
        <v>1844.0594948892422</v>
      </c>
      <c r="CC36" s="196">
        <v>-12.054386934545406</v>
      </c>
      <c r="CD36" s="196">
        <v>-116.68648241589162</v>
      </c>
      <c r="CE36" s="196">
        <v>-106.59729785668986</v>
      </c>
      <c r="CF36" s="196">
        <v>-97.959499605317717</v>
      </c>
      <c r="CG36" s="220">
        <v>-90.080061624525044</v>
      </c>
    </row>
    <row r="37" spans="1:85" ht="25.5" customHeight="1" x14ac:dyDescent="0.35">
      <c r="A37" s="630"/>
      <c r="B37" s="629" t="s">
        <v>997</v>
      </c>
      <c r="BW37" s="196">
        <v>23246.750911764793</v>
      </c>
      <c r="BX37" s="196">
        <v>45900.553761751842</v>
      </c>
      <c r="BY37" s="196">
        <v>49020.411587327755</v>
      </c>
      <c r="BZ37" s="196">
        <v>47308.034254034792</v>
      </c>
      <c r="CA37" s="196">
        <v>55530.680887493283</v>
      </c>
      <c r="CB37" s="196">
        <v>67012.975570051392</v>
      </c>
      <c r="CC37" s="196">
        <v>75821.684773644723</v>
      </c>
      <c r="CD37" s="196">
        <v>81749.528041684171</v>
      </c>
      <c r="CE37" s="196">
        <v>80934.921593489184</v>
      </c>
      <c r="CF37" s="196">
        <v>81268.900029370125</v>
      </c>
      <c r="CG37" s="220">
        <v>82534.210708239945</v>
      </c>
    </row>
    <row r="38" spans="1:85" ht="15.5" x14ac:dyDescent="0.35">
      <c r="A38" s="642"/>
      <c r="B38" s="637" t="s">
        <v>998</v>
      </c>
      <c r="BW38" s="196">
        <v>275.35098578336471</v>
      </c>
      <c r="BX38" s="196">
        <v>442.36139035013781</v>
      </c>
      <c r="BY38" s="196">
        <v>618.79704221252246</v>
      </c>
      <c r="BZ38" s="196">
        <v>768.30276228642742</v>
      </c>
      <c r="CA38" s="196">
        <v>995.1365328563719</v>
      </c>
      <c r="CB38" s="196">
        <v>1396.9271816920168</v>
      </c>
      <c r="CC38" s="196">
        <v>1411.8200296509888</v>
      </c>
      <c r="CD38" s="196">
        <v>1510.656407225923</v>
      </c>
      <c r="CE38" s="196">
        <v>1544.4900779982563</v>
      </c>
      <c r="CF38" s="196">
        <v>1628.5675293405523</v>
      </c>
      <c r="CG38" s="220">
        <v>1733.7081611398005</v>
      </c>
    </row>
    <row r="39" spans="1:85" ht="15.5" x14ac:dyDescent="0.35">
      <c r="A39" s="642"/>
      <c r="B39" s="637" t="s">
        <v>999</v>
      </c>
      <c r="BW39" s="196">
        <v>4570.4954070224649</v>
      </c>
      <c r="BX39" s="196">
        <v>7553.9400528954493</v>
      </c>
      <c r="BY39" s="196">
        <v>8784.3285940735095</v>
      </c>
      <c r="BZ39" s="196">
        <v>8959.3052861431806</v>
      </c>
      <c r="CA39" s="196">
        <v>10564.610529930147</v>
      </c>
      <c r="CB39" s="196">
        <v>12869.785908357899</v>
      </c>
      <c r="CC39" s="196">
        <v>12693.476115840147</v>
      </c>
      <c r="CD39" s="196">
        <v>12813.699952242552</v>
      </c>
      <c r="CE39" s="196">
        <v>12476.14341167203</v>
      </c>
      <c r="CF39" s="196">
        <v>12412.718258527508</v>
      </c>
      <c r="CG39" s="220">
        <v>12527.192728462971</v>
      </c>
    </row>
    <row r="40" spans="1:85" ht="15.5" x14ac:dyDescent="0.35">
      <c r="A40" s="642"/>
      <c r="B40" s="637" t="s">
        <v>1000</v>
      </c>
      <c r="BW40" s="196">
        <v>170.92529851679163</v>
      </c>
      <c r="BX40" s="196">
        <v>168.10068719660973</v>
      </c>
      <c r="BY40" s="196">
        <v>325.99495873041161</v>
      </c>
      <c r="BZ40" s="196">
        <v>405.15912127628275</v>
      </c>
      <c r="CA40" s="196">
        <v>499.5093736628238</v>
      </c>
      <c r="CB40" s="196">
        <v>514.97854415488507</v>
      </c>
      <c r="CC40" s="196">
        <v>377.16495664973263</v>
      </c>
      <c r="CD40" s="196">
        <v>307.61002234097788</v>
      </c>
      <c r="CE40" s="196">
        <v>271.99035032245365</v>
      </c>
      <c r="CF40" s="196">
        <v>260.30073288004508</v>
      </c>
      <c r="CG40" s="220">
        <v>256.27799206614935</v>
      </c>
    </row>
    <row r="41" spans="1:85" ht="15.5" x14ac:dyDescent="0.35">
      <c r="A41" s="642"/>
      <c r="B41" s="637" t="s">
        <v>1001</v>
      </c>
      <c r="BW41" s="196">
        <v>169.76788759188412</v>
      </c>
      <c r="BX41" s="196">
        <v>303.28262252008494</v>
      </c>
      <c r="BY41" s="196">
        <v>452.9650630314722</v>
      </c>
      <c r="BZ41" s="196">
        <v>649.54431880525783</v>
      </c>
      <c r="CA41" s="196">
        <v>958.56007537423352</v>
      </c>
      <c r="CB41" s="196">
        <v>1487.7907477663452</v>
      </c>
      <c r="CC41" s="196">
        <v>1678.8514818750809</v>
      </c>
      <c r="CD41" s="196">
        <v>1867.9982662178793</v>
      </c>
      <c r="CE41" s="196">
        <v>1958.1165994736621</v>
      </c>
      <c r="CF41" s="196">
        <v>2027.2769609304007</v>
      </c>
      <c r="CG41" s="220">
        <v>2091.0834450077382</v>
      </c>
    </row>
    <row r="42" spans="1:85" ht="15.5" x14ac:dyDescent="0.35">
      <c r="A42" s="642"/>
      <c r="B42" s="637" t="s">
        <v>1002</v>
      </c>
      <c r="BW42" s="196">
        <v>1504.2596446905438</v>
      </c>
      <c r="BX42" s="196">
        <v>2463.8499525444513</v>
      </c>
      <c r="BY42" s="196">
        <v>3737.8569312810223</v>
      </c>
      <c r="BZ42" s="196">
        <v>4681.0005957852836</v>
      </c>
      <c r="CA42" s="196">
        <v>6053.8867631639132</v>
      </c>
      <c r="CB42" s="196">
        <v>7697.2128311017959</v>
      </c>
      <c r="CC42" s="196">
        <v>10357.816579319011</v>
      </c>
      <c r="CD42" s="196">
        <v>11518.939713911825</v>
      </c>
      <c r="CE42" s="196">
        <v>11191.380105165414</v>
      </c>
      <c r="CF42" s="196">
        <v>10906.169959652909</v>
      </c>
      <c r="CG42" s="220">
        <v>10711.198063733969</v>
      </c>
    </row>
    <row r="43" spans="1:85" ht="15.5" x14ac:dyDescent="0.35">
      <c r="A43" s="642"/>
      <c r="B43" s="637" t="s">
        <v>1003</v>
      </c>
      <c r="BW43" s="196">
        <v>7645.6048415898831</v>
      </c>
      <c r="BX43" s="196">
        <v>14098.851755013073</v>
      </c>
      <c r="BY43" s="196">
        <v>16181.32659620869</v>
      </c>
      <c r="BZ43" s="196">
        <v>15828.871675779501</v>
      </c>
      <c r="CA43" s="196">
        <v>17434.579307406239</v>
      </c>
      <c r="CB43" s="196">
        <v>20617.644751722801</v>
      </c>
      <c r="CC43" s="196">
        <v>23121.895432022549</v>
      </c>
      <c r="CD43" s="196">
        <v>24979.746851582655</v>
      </c>
      <c r="CE43" s="196">
        <v>24985.722604329228</v>
      </c>
      <c r="CF43" s="196">
        <v>25266.8235131213</v>
      </c>
      <c r="CG43" s="220">
        <v>25754.116142250779</v>
      </c>
    </row>
    <row r="44" spans="1:85" ht="15.5" x14ac:dyDescent="0.35">
      <c r="A44" s="642"/>
      <c r="B44" s="637" t="s">
        <v>1004</v>
      </c>
      <c r="BW44" s="196">
        <v>8910.3468465698625</v>
      </c>
      <c r="BX44" s="196">
        <v>20870.167301232035</v>
      </c>
      <c r="BY44" s="196">
        <v>18919.142401790126</v>
      </c>
      <c r="BZ44" s="196">
        <v>16014.578167614742</v>
      </c>
      <c r="CA44" s="196">
        <v>18928.176107420106</v>
      </c>
      <c r="CB44" s="196">
        <v>21919.13246986681</v>
      </c>
      <c r="CC44" s="196">
        <v>24849.124876794609</v>
      </c>
      <c r="CD44" s="196">
        <v>27834.272025867478</v>
      </c>
      <c r="CE44" s="196">
        <v>27903.83599689461</v>
      </c>
      <c r="CF44" s="196">
        <v>28381.008763957518</v>
      </c>
      <c r="CG44" s="220">
        <v>29217.055102982602</v>
      </c>
    </row>
    <row r="45" spans="1:85" ht="16" thickBot="1" x14ac:dyDescent="0.4">
      <c r="A45" s="642"/>
      <c r="B45" s="637" t="s">
        <v>1005</v>
      </c>
      <c r="BW45" s="196">
        <v>0</v>
      </c>
      <c r="BX45" s="196">
        <v>0</v>
      </c>
      <c r="BY45" s="196">
        <v>0</v>
      </c>
      <c r="BZ45" s="196">
        <v>1.2723263441126056</v>
      </c>
      <c r="CA45" s="196">
        <v>96.222197679454865</v>
      </c>
      <c r="CB45" s="196">
        <v>509.50313538884211</v>
      </c>
      <c r="CC45" s="196">
        <v>1331.5353014926077</v>
      </c>
      <c r="CD45" s="196">
        <v>916.60480229486996</v>
      </c>
      <c r="CE45" s="196">
        <v>603.24244763351157</v>
      </c>
      <c r="CF45" s="196">
        <v>386.03431095989549</v>
      </c>
      <c r="CG45" s="605">
        <v>243.57907259594666</v>
      </c>
    </row>
    <row r="46" spans="1:85" ht="15.5" x14ac:dyDescent="0.35">
      <c r="B46" s="175" t="s">
        <v>1008</v>
      </c>
      <c r="C46" s="624"/>
      <c r="D46" s="34" t="s">
        <v>296</v>
      </c>
      <c r="E46" s="34" t="s">
        <v>297</v>
      </c>
      <c r="F46" s="34" t="s">
        <v>298</v>
      </c>
      <c r="G46" s="34" t="s">
        <v>299</v>
      </c>
      <c r="H46" s="34" t="s">
        <v>300</v>
      </c>
      <c r="I46" s="34" t="s">
        <v>301</v>
      </c>
      <c r="J46" s="34" t="s">
        <v>302</v>
      </c>
      <c r="K46" s="34" t="s">
        <v>303</v>
      </c>
      <c r="L46" s="34" t="s">
        <v>304</v>
      </c>
      <c r="M46" s="34" t="s">
        <v>305</v>
      </c>
      <c r="N46" s="34" t="s">
        <v>306</v>
      </c>
      <c r="O46" s="34" t="s">
        <v>307</v>
      </c>
      <c r="P46" s="34" t="s">
        <v>308</v>
      </c>
      <c r="Q46" s="34" t="s">
        <v>309</v>
      </c>
      <c r="R46" s="34" t="s">
        <v>310</v>
      </c>
      <c r="S46" s="34" t="s">
        <v>311</v>
      </c>
      <c r="T46" s="34" t="s">
        <v>312</v>
      </c>
      <c r="U46" s="34" t="s">
        <v>313</v>
      </c>
      <c r="V46" s="34" t="s">
        <v>314</v>
      </c>
      <c r="W46" s="34" t="s">
        <v>315</v>
      </c>
      <c r="X46" s="34" t="s">
        <v>316</v>
      </c>
      <c r="Y46" s="34" t="s">
        <v>317</v>
      </c>
      <c r="Z46" s="34" t="s">
        <v>318</v>
      </c>
      <c r="AA46" s="34" t="s">
        <v>319</v>
      </c>
      <c r="AB46" s="34" t="s">
        <v>320</v>
      </c>
      <c r="AC46" s="34" t="s">
        <v>321</v>
      </c>
      <c r="AD46" s="34" t="s">
        <v>322</v>
      </c>
      <c r="AE46" s="34" t="s">
        <v>323</v>
      </c>
      <c r="AF46" s="34" t="s">
        <v>324</v>
      </c>
      <c r="AG46" s="34" t="s">
        <v>325</v>
      </c>
      <c r="AH46" s="34" t="s">
        <v>326</v>
      </c>
      <c r="AI46" s="34" t="s">
        <v>327</v>
      </c>
      <c r="AJ46" s="34" t="s">
        <v>328</v>
      </c>
      <c r="AK46" s="34" t="s">
        <v>329</v>
      </c>
      <c r="AL46" s="34" t="s">
        <v>330</v>
      </c>
      <c r="AM46" s="34" t="s">
        <v>331</v>
      </c>
      <c r="AN46" s="34" t="s">
        <v>332</v>
      </c>
      <c r="AO46" s="34" t="s">
        <v>333</v>
      </c>
      <c r="AP46" s="34" t="s">
        <v>334</v>
      </c>
      <c r="AQ46" s="34" t="s">
        <v>335</v>
      </c>
      <c r="AR46" s="34" t="s">
        <v>336</v>
      </c>
      <c r="AS46" s="34" t="s">
        <v>337</v>
      </c>
      <c r="AT46" s="34" t="s">
        <v>338</v>
      </c>
      <c r="AU46" s="34" t="s">
        <v>339</v>
      </c>
      <c r="AV46" s="34" t="s">
        <v>340</v>
      </c>
      <c r="AW46" s="34" t="s">
        <v>341</v>
      </c>
      <c r="AX46" s="34" t="s">
        <v>342</v>
      </c>
      <c r="AY46" s="34" t="s">
        <v>227</v>
      </c>
      <c r="AZ46" s="34" t="s">
        <v>228</v>
      </c>
      <c r="BA46" s="34" t="s">
        <v>229</v>
      </c>
      <c r="BB46" s="34" t="s">
        <v>230</v>
      </c>
      <c r="BC46" s="34" t="s">
        <v>231</v>
      </c>
      <c r="BD46" s="34" t="s">
        <v>232</v>
      </c>
      <c r="BE46" s="34" t="s">
        <v>233</v>
      </c>
      <c r="BF46" s="34" t="s">
        <v>234</v>
      </c>
      <c r="BG46" s="34" t="s">
        <v>235</v>
      </c>
      <c r="BH46" s="34" t="s">
        <v>236</v>
      </c>
      <c r="BI46" s="34" t="s">
        <v>237</v>
      </c>
      <c r="BJ46" s="34" t="s">
        <v>238</v>
      </c>
      <c r="BK46" s="34" t="s">
        <v>239</v>
      </c>
      <c r="BL46" s="34" t="s">
        <v>240</v>
      </c>
      <c r="BM46" s="34" t="s">
        <v>241</v>
      </c>
      <c r="BN46" s="34" t="s">
        <v>242</v>
      </c>
      <c r="BO46" s="34" t="s">
        <v>243</v>
      </c>
      <c r="BP46" s="34" t="s">
        <v>244</v>
      </c>
      <c r="BQ46" s="34" t="s">
        <v>245</v>
      </c>
      <c r="BR46" s="34" t="s">
        <v>246</v>
      </c>
      <c r="BS46" s="34" t="s">
        <v>247</v>
      </c>
      <c r="BT46" s="34" t="s">
        <v>248</v>
      </c>
      <c r="BU46" s="34" t="s">
        <v>249</v>
      </c>
      <c r="BV46" s="34" t="s">
        <v>250</v>
      </c>
      <c r="BW46" s="34" t="s">
        <v>251</v>
      </c>
      <c r="BX46" s="34" t="s">
        <v>252</v>
      </c>
      <c r="BY46" s="34" t="s">
        <v>253</v>
      </c>
      <c r="BZ46" s="34" t="s">
        <v>254</v>
      </c>
      <c r="CA46" s="34" t="s">
        <v>255</v>
      </c>
      <c r="CB46" s="34" t="s">
        <v>256</v>
      </c>
      <c r="CC46" s="34" t="s">
        <v>257</v>
      </c>
      <c r="CD46" s="34" t="s">
        <v>258</v>
      </c>
      <c r="CE46" s="34" t="s">
        <v>259</v>
      </c>
      <c r="CF46" s="34" t="s">
        <v>260</v>
      </c>
      <c r="CG46" s="35" t="s">
        <v>261</v>
      </c>
    </row>
    <row r="47" spans="1:85" ht="16" thickBot="1" x14ac:dyDescent="0.4">
      <c r="A47" s="630"/>
      <c r="B47" s="269" t="s">
        <v>623</v>
      </c>
      <c r="C47" s="625"/>
      <c r="D47" s="270" t="s">
        <v>263</v>
      </c>
      <c r="E47" s="270" t="s">
        <v>263</v>
      </c>
      <c r="F47" s="270" t="s">
        <v>263</v>
      </c>
      <c r="G47" s="270" t="s">
        <v>263</v>
      </c>
      <c r="H47" s="270" t="s">
        <v>263</v>
      </c>
      <c r="I47" s="270" t="s">
        <v>263</v>
      </c>
      <c r="J47" s="270" t="s">
        <v>263</v>
      </c>
      <c r="K47" s="270" t="s">
        <v>263</v>
      </c>
      <c r="L47" s="270" t="s">
        <v>263</v>
      </c>
      <c r="M47" s="270" t="s">
        <v>263</v>
      </c>
      <c r="N47" s="270" t="s">
        <v>263</v>
      </c>
      <c r="O47" s="270" t="s">
        <v>263</v>
      </c>
      <c r="P47" s="270" t="s">
        <v>263</v>
      </c>
      <c r="Q47" s="270" t="s">
        <v>263</v>
      </c>
      <c r="R47" s="270" t="s">
        <v>263</v>
      </c>
      <c r="S47" s="270" t="s">
        <v>263</v>
      </c>
      <c r="T47" s="270" t="s">
        <v>263</v>
      </c>
      <c r="U47" s="270" t="s">
        <v>263</v>
      </c>
      <c r="V47" s="270" t="s">
        <v>263</v>
      </c>
      <c r="W47" s="270" t="s">
        <v>263</v>
      </c>
      <c r="X47" s="270" t="s">
        <v>263</v>
      </c>
      <c r="Y47" s="270" t="s">
        <v>263</v>
      </c>
      <c r="Z47" s="270" t="s">
        <v>263</v>
      </c>
      <c r="AA47" s="270" t="s">
        <v>263</v>
      </c>
      <c r="AB47" s="270" t="s">
        <v>263</v>
      </c>
      <c r="AC47" s="270" t="s">
        <v>263</v>
      </c>
      <c r="AD47" s="270" t="s">
        <v>263</v>
      </c>
      <c r="AE47" s="270" t="s">
        <v>263</v>
      </c>
      <c r="AF47" s="270" t="s">
        <v>263</v>
      </c>
      <c r="AG47" s="270" t="s">
        <v>263</v>
      </c>
      <c r="AH47" s="270" t="s">
        <v>263</v>
      </c>
      <c r="AI47" s="270" t="s">
        <v>263</v>
      </c>
      <c r="AJ47" s="270" t="s">
        <v>263</v>
      </c>
      <c r="AK47" s="270" t="s">
        <v>263</v>
      </c>
      <c r="AL47" s="270" t="s">
        <v>263</v>
      </c>
      <c r="AM47" s="270" t="s">
        <v>263</v>
      </c>
      <c r="AN47" s="270" t="s">
        <v>263</v>
      </c>
      <c r="AO47" s="270" t="s">
        <v>263</v>
      </c>
      <c r="AP47" s="270" t="s">
        <v>263</v>
      </c>
      <c r="AQ47" s="270" t="s">
        <v>263</v>
      </c>
      <c r="AR47" s="270" t="s">
        <v>263</v>
      </c>
      <c r="AS47" s="270" t="s">
        <v>263</v>
      </c>
      <c r="AT47" s="270" t="s">
        <v>263</v>
      </c>
      <c r="AU47" s="270" t="s">
        <v>263</v>
      </c>
      <c r="AV47" s="270" t="s">
        <v>263</v>
      </c>
      <c r="AW47" s="270" t="s">
        <v>263</v>
      </c>
      <c r="AX47" s="270" t="s">
        <v>263</v>
      </c>
      <c r="AY47" s="270" t="s">
        <v>263</v>
      </c>
      <c r="AZ47" s="270" t="s">
        <v>263</v>
      </c>
      <c r="BA47" s="270" t="s">
        <v>263</v>
      </c>
      <c r="BB47" s="270" t="s">
        <v>263</v>
      </c>
      <c r="BC47" s="270" t="s">
        <v>263</v>
      </c>
      <c r="BD47" s="270" t="s">
        <v>263</v>
      </c>
      <c r="BE47" s="270" t="s">
        <v>263</v>
      </c>
      <c r="BF47" s="270" t="s">
        <v>263</v>
      </c>
      <c r="BG47" s="270" t="s">
        <v>263</v>
      </c>
      <c r="BH47" s="270" t="s">
        <v>263</v>
      </c>
      <c r="BI47" s="270" t="s">
        <v>263</v>
      </c>
      <c r="BJ47" s="270" t="s">
        <v>263</v>
      </c>
      <c r="BK47" s="270" t="s">
        <v>263</v>
      </c>
      <c r="BL47" s="270" t="s">
        <v>263</v>
      </c>
      <c r="BM47" s="270" t="s">
        <v>263</v>
      </c>
      <c r="BN47" s="270" t="s">
        <v>263</v>
      </c>
      <c r="BO47" s="270" t="s">
        <v>263</v>
      </c>
      <c r="BP47" s="270" t="s">
        <v>263</v>
      </c>
      <c r="BQ47" s="270" t="s">
        <v>263</v>
      </c>
      <c r="BR47" s="270" t="s">
        <v>263</v>
      </c>
      <c r="BS47" s="270" t="s">
        <v>263</v>
      </c>
      <c r="BT47" s="270" t="s">
        <v>263</v>
      </c>
      <c r="BU47" s="270" t="s">
        <v>263</v>
      </c>
      <c r="BV47" s="270" t="s">
        <v>263</v>
      </c>
      <c r="BW47" s="270" t="s">
        <v>263</v>
      </c>
      <c r="BX47" s="270" t="s">
        <v>263</v>
      </c>
      <c r="BY47" s="270" t="s">
        <v>263</v>
      </c>
      <c r="BZ47" s="270" t="s">
        <v>263</v>
      </c>
      <c r="CA47" s="270" t="s">
        <v>263</v>
      </c>
      <c r="CB47" s="270" t="s">
        <v>264</v>
      </c>
      <c r="CC47" s="270" t="s">
        <v>264</v>
      </c>
      <c r="CD47" s="270" t="s">
        <v>264</v>
      </c>
      <c r="CE47" s="270" t="s">
        <v>264</v>
      </c>
      <c r="CF47" s="270" t="s">
        <v>264</v>
      </c>
      <c r="CG47" s="271" t="s">
        <v>264</v>
      </c>
    </row>
    <row r="48" spans="1:85" ht="15.5" x14ac:dyDescent="0.35">
      <c r="A48" s="642"/>
      <c r="B48" s="101"/>
      <c r="D48" s="40"/>
      <c r="E48" s="40"/>
      <c r="F48" s="40"/>
      <c r="G48" s="40"/>
      <c r="H48" s="40"/>
      <c r="I48" s="40"/>
      <c r="J48" s="40"/>
      <c r="K48" s="40"/>
      <c r="L48" s="40"/>
      <c r="M48" s="40"/>
      <c r="N48" s="40"/>
      <c r="O48" s="40"/>
      <c r="P48" s="40"/>
      <c r="Q48" s="40"/>
      <c r="R48" s="40"/>
      <c r="S48" s="40"/>
      <c r="T48" s="40"/>
      <c r="U48" s="40"/>
      <c r="V48" s="40"/>
      <c r="W48" s="40"/>
      <c r="X48" s="40"/>
      <c r="Y48" s="40"/>
      <c r="Z48" s="40"/>
      <c r="AA48" s="40"/>
      <c r="AB48" s="40"/>
      <c r="AC48" s="40"/>
      <c r="AD48" s="40"/>
      <c r="AE48" s="40"/>
      <c r="AF48" s="40"/>
      <c r="AG48" s="40"/>
      <c r="AH48" s="40"/>
      <c r="AI48" s="40"/>
      <c r="AJ48" s="40"/>
      <c r="AK48" s="40"/>
      <c r="AL48" s="40"/>
      <c r="AM48" s="40"/>
      <c r="AN48" s="40"/>
      <c r="AO48" s="40"/>
      <c r="AP48" s="40"/>
      <c r="AQ48" s="40"/>
      <c r="AR48" s="40"/>
      <c r="AS48" s="40"/>
      <c r="AT48" s="40"/>
      <c r="AU48" s="40"/>
      <c r="AV48" s="40"/>
      <c r="AW48" s="40"/>
      <c r="AX48" s="40"/>
      <c r="AY48" s="40"/>
      <c r="AZ48" s="40"/>
      <c r="BA48" s="40"/>
      <c r="BB48" s="40"/>
      <c r="BC48" s="40"/>
      <c r="BD48" s="40"/>
      <c r="BE48" s="40"/>
      <c r="BF48" s="40"/>
      <c r="BG48" s="40"/>
      <c r="BH48" s="40"/>
      <c r="BI48" s="40"/>
      <c r="BJ48" s="40"/>
      <c r="BK48" s="40"/>
      <c r="BL48" s="40"/>
      <c r="BM48" s="40"/>
      <c r="BN48" s="40"/>
      <c r="BO48" s="40"/>
      <c r="BP48" s="40"/>
      <c r="BQ48" s="40"/>
      <c r="BR48" s="643"/>
      <c r="BS48" s="643"/>
      <c r="BT48" s="643"/>
      <c r="BU48" s="643"/>
      <c r="BV48" s="643"/>
      <c r="BW48" s="40"/>
      <c r="BX48" s="40"/>
      <c r="BY48" s="40"/>
      <c r="BZ48" s="40"/>
      <c r="CA48" s="40"/>
      <c r="CB48" s="40"/>
      <c r="CC48" s="40"/>
      <c r="CD48" s="40"/>
      <c r="CE48" s="40"/>
      <c r="CF48" s="40"/>
      <c r="CG48" s="220"/>
    </row>
    <row r="49" spans="1:88" ht="15.5" x14ac:dyDescent="0.35">
      <c r="A49" s="642"/>
      <c r="B49" s="58" t="s">
        <v>393</v>
      </c>
      <c r="D49" s="40"/>
      <c r="E49" s="40"/>
      <c r="F49" s="40"/>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c r="AK49" s="40"/>
      <c r="AL49" s="40"/>
      <c r="AM49" s="40"/>
      <c r="AN49" s="40"/>
      <c r="AO49" s="40"/>
      <c r="AP49" s="40"/>
      <c r="AQ49" s="40"/>
      <c r="AR49" s="40"/>
      <c r="AS49" s="40"/>
      <c r="AT49" s="40"/>
      <c r="AU49" s="40"/>
      <c r="AV49" s="40"/>
      <c r="AW49" s="40"/>
      <c r="AX49" s="40"/>
      <c r="AY49" s="40"/>
      <c r="AZ49" s="40"/>
      <c r="BA49" s="40"/>
      <c r="BB49" s="40"/>
      <c r="BC49" s="40"/>
      <c r="BD49" s="40"/>
      <c r="BE49" s="40"/>
      <c r="BF49" s="40"/>
      <c r="BG49" s="40"/>
      <c r="BH49" s="40"/>
      <c r="BI49" s="40"/>
      <c r="BJ49" s="40"/>
      <c r="BK49" s="40"/>
      <c r="BL49" s="40"/>
      <c r="BM49" s="40"/>
      <c r="BN49" s="40"/>
      <c r="BO49" s="40"/>
      <c r="BP49" s="40"/>
      <c r="BQ49" s="40"/>
      <c r="BR49" s="643"/>
      <c r="BS49" s="643"/>
      <c r="BT49" s="643"/>
      <c r="BU49" s="643"/>
      <c r="BV49" s="643"/>
      <c r="BW49" s="196">
        <v>1961</v>
      </c>
      <c r="BX49" s="196">
        <v>1875</v>
      </c>
      <c r="BY49" s="196">
        <v>1769</v>
      </c>
      <c r="BZ49" s="196">
        <v>1663</v>
      </c>
      <c r="CA49" s="196">
        <v>1573</v>
      </c>
      <c r="CB49" s="196">
        <v>1445</v>
      </c>
      <c r="CC49" s="196">
        <v>1010</v>
      </c>
      <c r="CD49" s="196">
        <v>783</v>
      </c>
      <c r="CE49" s="196">
        <v>800</v>
      </c>
      <c r="CF49" s="196">
        <v>805</v>
      </c>
      <c r="CG49" s="220">
        <v>801</v>
      </c>
    </row>
    <row r="50" spans="1:88" ht="27" customHeight="1" x14ac:dyDescent="0.35">
      <c r="B50" s="644" t="s">
        <v>993</v>
      </c>
      <c r="C50" s="642"/>
      <c r="D50" s="642"/>
      <c r="E50" s="642"/>
      <c r="F50" s="642"/>
      <c r="G50" s="642"/>
      <c r="H50" s="642"/>
      <c r="I50" s="642"/>
      <c r="BW50" s="196">
        <v>2187</v>
      </c>
      <c r="BX50" s="196">
        <v>1843</v>
      </c>
      <c r="BY50" s="196">
        <v>1599</v>
      </c>
      <c r="BZ50" s="196">
        <v>1388</v>
      </c>
      <c r="CA50" s="196">
        <v>1243</v>
      </c>
      <c r="CB50" s="196">
        <v>970</v>
      </c>
      <c r="CC50" s="196">
        <v>468</v>
      </c>
      <c r="CD50" s="196">
        <v>298</v>
      </c>
      <c r="CE50" s="196">
        <v>306</v>
      </c>
      <c r="CF50" s="196">
        <v>315</v>
      </c>
      <c r="CG50" s="220">
        <v>325</v>
      </c>
    </row>
    <row r="51" spans="1:88" ht="25.5" customHeight="1" x14ac:dyDescent="0.35">
      <c r="A51" s="642"/>
      <c r="B51" s="644" t="s">
        <v>484</v>
      </c>
      <c r="C51" s="642"/>
      <c r="D51" s="642"/>
      <c r="E51" s="642"/>
      <c r="F51" s="642"/>
      <c r="G51" s="642"/>
      <c r="H51" s="642"/>
      <c r="I51" s="642"/>
      <c r="BW51" s="196">
        <v>359</v>
      </c>
      <c r="BX51" s="196">
        <v>272</v>
      </c>
      <c r="BY51" s="196">
        <v>210</v>
      </c>
      <c r="BZ51" s="196">
        <v>166</v>
      </c>
      <c r="CA51" s="196">
        <v>135</v>
      </c>
      <c r="CB51" s="196">
        <v>43</v>
      </c>
      <c r="CC51" s="196">
        <v>0</v>
      </c>
      <c r="CD51" s="196">
        <v>0</v>
      </c>
      <c r="CE51" s="196">
        <v>0</v>
      </c>
      <c r="CF51" s="196">
        <v>0</v>
      </c>
      <c r="CG51" s="220">
        <v>0</v>
      </c>
    </row>
    <row r="52" spans="1:88" ht="21.65" customHeight="1" x14ac:dyDescent="0.35">
      <c r="B52" s="58" t="s">
        <v>409</v>
      </c>
      <c r="BW52" s="196">
        <v>171</v>
      </c>
      <c r="BX52" s="196">
        <v>277</v>
      </c>
      <c r="BY52" s="196">
        <v>127</v>
      </c>
      <c r="BZ52" s="196">
        <v>78</v>
      </c>
      <c r="CA52" s="196">
        <v>73</v>
      </c>
      <c r="CB52" s="196">
        <v>71</v>
      </c>
      <c r="CC52" s="196">
        <v>60</v>
      </c>
      <c r="CD52" s="196">
        <v>59</v>
      </c>
      <c r="CE52" s="196">
        <v>58</v>
      </c>
      <c r="CF52" s="196">
        <v>58</v>
      </c>
      <c r="CG52" s="220">
        <v>58</v>
      </c>
    </row>
    <row r="53" spans="1:88" ht="20.149999999999999" customHeight="1" x14ac:dyDescent="0.35">
      <c r="B53" s="101" t="s">
        <v>433</v>
      </c>
      <c r="BW53" s="196">
        <v>2130</v>
      </c>
      <c r="BX53" s="196">
        <v>4000</v>
      </c>
      <c r="BY53" s="196">
        <v>4094</v>
      </c>
      <c r="BZ53" s="196">
        <v>4268</v>
      </c>
      <c r="CA53" s="196">
        <v>4750</v>
      </c>
      <c r="CB53" s="196">
        <v>5466</v>
      </c>
      <c r="CC53" s="196">
        <v>6301</v>
      </c>
      <c r="CD53" s="196">
        <v>6709</v>
      </c>
      <c r="CE53" s="196">
        <v>6722</v>
      </c>
      <c r="CF53" s="196">
        <v>6763</v>
      </c>
      <c r="CG53" s="220">
        <v>6847</v>
      </c>
    </row>
    <row r="54" spans="1:88" ht="18" customHeight="1" x14ac:dyDescent="0.35">
      <c r="B54" s="644" t="s">
        <v>1009</v>
      </c>
      <c r="BW54" s="196"/>
      <c r="BX54" s="196"/>
      <c r="BY54" s="196"/>
      <c r="BZ54" s="196"/>
      <c r="CA54" s="196"/>
      <c r="CB54" s="196"/>
      <c r="CC54" s="196"/>
      <c r="CD54" s="196"/>
      <c r="CE54" s="196"/>
      <c r="CF54" s="196"/>
      <c r="CG54" s="220"/>
      <c r="CI54" s="645"/>
    </row>
    <row r="55" spans="1:88" ht="18" customHeight="1" x14ac:dyDescent="0.35">
      <c r="B55" s="629" t="s">
        <v>643</v>
      </c>
      <c r="BW55" s="196">
        <v>166</v>
      </c>
      <c r="BX55" s="196">
        <v>287</v>
      </c>
      <c r="BY55" s="196">
        <v>373</v>
      </c>
      <c r="BZ55" s="196">
        <v>483</v>
      </c>
      <c r="CA55" s="196">
        <v>612</v>
      </c>
      <c r="CB55" s="196">
        <v>834</v>
      </c>
      <c r="CC55" s="196">
        <v>937</v>
      </c>
      <c r="CD55" s="196">
        <v>996</v>
      </c>
      <c r="CE55" s="196">
        <v>1022</v>
      </c>
      <c r="CF55" s="196">
        <v>1050</v>
      </c>
      <c r="CG55" s="220">
        <v>1075</v>
      </c>
      <c r="CI55" s="645"/>
    </row>
    <row r="56" spans="1:88" ht="24" customHeight="1" x14ac:dyDescent="0.35">
      <c r="B56" s="629" t="s">
        <v>594</v>
      </c>
      <c r="BW56" s="196">
        <v>588</v>
      </c>
      <c r="BX56" s="196">
        <v>831</v>
      </c>
      <c r="BY56" s="196">
        <v>1181</v>
      </c>
      <c r="BZ56" s="196">
        <v>1497</v>
      </c>
      <c r="CA56" s="196">
        <v>1824</v>
      </c>
      <c r="CB56" s="196">
        <v>2172</v>
      </c>
      <c r="CC56" s="196">
        <v>2936</v>
      </c>
      <c r="CD56" s="196">
        <v>3386</v>
      </c>
      <c r="CE56" s="196">
        <v>3490</v>
      </c>
      <c r="CF56" s="196">
        <v>3576</v>
      </c>
      <c r="CG56" s="220">
        <v>3648</v>
      </c>
      <c r="CI56" s="646"/>
      <c r="CJ56" s="646"/>
    </row>
    <row r="57" spans="1:88" ht="15.5" x14ac:dyDescent="0.35">
      <c r="B57" s="647" t="s">
        <v>795</v>
      </c>
      <c r="BW57" s="196">
        <v>146</v>
      </c>
      <c r="BX57" s="196">
        <v>113</v>
      </c>
      <c r="BY57" s="196">
        <v>184</v>
      </c>
      <c r="BZ57" s="196">
        <v>187</v>
      </c>
      <c r="CA57" s="196">
        <v>188</v>
      </c>
      <c r="CB57" s="196">
        <v>193</v>
      </c>
      <c r="CC57" s="196">
        <v>197</v>
      </c>
      <c r="CD57" s="196">
        <v>196</v>
      </c>
      <c r="CE57" s="196">
        <v>190</v>
      </c>
      <c r="CF57" s="196">
        <v>185</v>
      </c>
      <c r="CG57" s="220">
        <v>184</v>
      </c>
    </row>
    <row r="58" spans="1:88" ht="15.5" x14ac:dyDescent="0.35">
      <c r="B58" s="647" t="s">
        <v>796</v>
      </c>
      <c r="BW58" s="196">
        <v>123</v>
      </c>
      <c r="BX58" s="196">
        <v>173</v>
      </c>
      <c r="BY58" s="196">
        <v>222</v>
      </c>
      <c r="BZ58" s="196">
        <v>276</v>
      </c>
      <c r="CA58" s="196">
        <v>334</v>
      </c>
      <c r="CB58" s="196">
        <v>374</v>
      </c>
      <c r="CC58" s="196">
        <v>450</v>
      </c>
      <c r="CD58" s="196">
        <v>492</v>
      </c>
      <c r="CE58" s="196">
        <v>504</v>
      </c>
      <c r="CF58" s="196">
        <v>515</v>
      </c>
      <c r="CG58" s="220">
        <v>524</v>
      </c>
    </row>
    <row r="59" spans="1:88" ht="15.5" x14ac:dyDescent="0.35">
      <c r="B59" s="647" t="s">
        <v>797</v>
      </c>
      <c r="BW59" s="196">
        <v>319</v>
      </c>
      <c r="BX59" s="196">
        <v>544</v>
      </c>
      <c r="BY59" s="196">
        <v>775</v>
      </c>
      <c r="BZ59" s="196">
        <v>1034</v>
      </c>
      <c r="CA59" s="196">
        <v>1302</v>
      </c>
      <c r="CB59" s="196">
        <v>1605</v>
      </c>
      <c r="CC59" s="196">
        <v>2289</v>
      </c>
      <c r="CD59" s="196">
        <v>2698</v>
      </c>
      <c r="CE59" s="196">
        <v>2797</v>
      </c>
      <c r="CF59" s="196">
        <v>2877</v>
      </c>
      <c r="CG59" s="220">
        <v>2940</v>
      </c>
    </row>
    <row r="60" spans="1:88" ht="27.65" customHeight="1" x14ac:dyDescent="0.35">
      <c r="B60" s="629" t="s">
        <v>894</v>
      </c>
      <c r="BW60" s="196">
        <v>1380</v>
      </c>
      <c r="BX60" s="196">
        <v>2443</v>
      </c>
      <c r="BY60" s="196">
        <v>2704</v>
      </c>
      <c r="BZ60" s="196">
        <v>2901</v>
      </c>
      <c r="CA60" s="196">
        <v>3170</v>
      </c>
      <c r="CB60" s="196">
        <v>3593</v>
      </c>
      <c r="CC60" s="196">
        <v>4186</v>
      </c>
      <c r="CD60" s="196">
        <v>4490</v>
      </c>
      <c r="CE60" s="196">
        <v>4550</v>
      </c>
      <c r="CF60" s="196">
        <v>4620</v>
      </c>
      <c r="CG60" s="220">
        <v>4693</v>
      </c>
      <c r="CH60" s="646"/>
    </row>
    <row r="61" spans="1:88" ht="15.5" x14ac:dyDescent="0.35">
      <c r="B61" s="647" t="s">
        <v>1010</v>
      </c>
      <c r="BW61" s="196">
        <v>385</v>
      </c>
      <c r="BX61" s="196">
        <v>544</v>
      </c>
      <c r="BY61" s="196">
        <v>779</v>
      </c>
      <c r="BZ61" s="196">
        <v>987</v>
      </c>
      <c r="CA61" s="196">
        <v>1191</v>
      </c>
      <c r="CB61" s="196">
        <v>1411</v>
      </c>
      <c r="CC61" s="196">
        <v>1945</v>
      </c>
      <c r="CD61" s="196">
        <v>2272</v>
      </c>
      <c r="CE61" s="196">
        <v>2377</v>
      </c>
      <c r="CF61" s="196">
        <v>2459</v>
      </c>
      <c r="CG61" s="220">
        <v>2521</v>
      </c>
    </row>
    <row r="62" spans="1:88" ht="154" customHeight="1" thickBot="1" x14ac:dyDescent="0.4">
      <c r="B62" s="648" t="s">
        <v>1011</v>
      </c>
      <c r="BW62" s="196"/>
      <c r="BX62" s="196"/>
      <c r="BY62" s="196"/>
      <c r="BZ62" s="196"/>
      <c r="CA62" s="196"/>
      <c r="CB62" s="196"/>
      <c r="CC62" s="196"/>
      <c r="CD62" s="196"/>
      <c r="CE62" s="196"/>
      <c r="CF62" s="196"/>
      <c r="CG62" s="605"/>
    </row>
    <row r="63" spans="1:88" ht="15.5" x14ac:dyDescent="0.35">
      <c r="A63" s="34"/>
      <c r="B63" s="34"/>
      <c r="C63" s="34"/>
      <c r="D63" s="34"/>
      <c r="E63" s="34"/>
      <c r="F63" s="34"/>
      <c r="G63" s="34"/>
      <c r="H63" s="34"/>
      <c r="I63" s="34"/>
      <c r="J63" s="34"/>
      <c r="K63" s="34"/>
      <c r="L63" s="34"/>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c r="AQ63" s="34"/>
      <c r="AR63" s="34"/>
      <c r="AS63" s="34"/>
      <c r="AT63" s="34"/>
      <c r="AU63" s="34"/>
      <c r="AV63" s="34"/>
      <c r="AW63" s="34"/>
      <c r="AX63" s="34"/>
      <c r="AY63" s="34"/>
      <c r="AZ63" s="34"/>
      <c r="BA63" s="34"/>
      <c r="BB63" s="34"/>
      <c r="BC63" s="34"/>
      <c r="BD63" s="34"/>
      <c r="BE63" s="34"/>
      <c r="BF63" s="34"/>
      <c r="BG63" s="34"/>
      <c r="BH63" s="34"/>
      <c r="BI63" s="34"/>
      <c r="BJ63" s="34"/>
      <c r="BK63" s="34"/>
      <c r="BL63" s="34"/>
      <c r="BM63" s="34"/>
      <c r="BN63" s="34"/>
      <c r="BO63" s="34"/>
      <c r="BP63" s="34"/>
      <c r="BQ63" s="34"/>
      <c r="BR63" s="34"/>
      <c r="BS63" s="34"/>
      <c r="BT63" s="34"/>
      <c r="BU63" s="34"/>
      <c r="BV63" s="34"/>
      <c r="BW63" s="34"/>
      <c r="BX63" s="34"/>
      <c r="BY63" s="34"/>
      <c r="BZ63" s="34"/>
      <c r="CA63" s="34"/>
      <c r="CB63" s="34"/>
      <c r="CC63" s="34"/>
      <c r="CD63" s="34"/>
      <c r="CE63" s="34"/>
      <c r="CF63" s="34"/>
    </row>
  </sheetData>
  <hyperlinks>
    <hyperlink ref="B1" location="Notes!A1" display="Information relating to this table can be found in the 'Notes' tab" xr:uid="{6248B1EA-3E4D-45A7-B024-6123C7541EA9}"/>
    <hyperlink ref="A1" location="Contents!A1" display="Contents page" xr:uid="{1E8E0819-B934-4845-8E46-161120E6C047}"/>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3F146-8710-48CF-B329-A42F7FFCC38E}">
  <dimension ref="A1:CG63"/>
  <sheetViews>
    <sheetView zoomScale="85" zoomScaleNormal="85" workbookViewId="0">
      <pane xSplit="2" topLeftCell="BR1" activePane="topRight" state="frozen"/>
      <selection pane="topRight" activeCell="B1" sqref="B1"/>
    </sheetView>
  </sheetViews>
  <sheetFormatPr defaultColWidth="10.54296875" defaultRowHeight="15.5" x14ac:dyDescent="0.35"/>
  <cols>
    <col min="1" max="1" width="23" style="36" bestFit="1" customWidth="1"/>
    <col min="2" max="2" width="75.54296875" style="36" customWidth="1"/>
    <col min="3" max="3" width="25.54296875" style="36" customWidth="1"/>
    <col min="4" max="84" width="12.54296875" style="36" customWidth="1"/>
    <col min="85" max="16384" width="10.54296875" style="36"/>
  </cols>
  <sheetData>
    <row r="1" spans="1:85" s="29" customFormat="1" ht="25.5" customHeight="1" thickBot="1" x14ac:dyDescent="0.3">
      <c r="A1" s="26" t="s">
        <v>47</v>
      </c>
      <c r="B1" s="116" t="s">
        <v>224</v>
      </c>
      <c r="C1" s="117"/>
      <c r="D1" s="140"/>
      <c r="E1" s="140"/>
      <c r="F1" s="140"/>
      <c r="G1" s="140"/>
      <c r="H1" s="140"/>
      <c r="I1" s="140"/>
      <c r="J1" s="140"/>
      <c r="K1" s="140"/>
      <c r="L1" s="140"/>
      <c r="M1" s="140"/>
      <c r="N1" s="140"/>
      <c r="O1" s="140"/>
      <c r="P1" s="140"/>
      <c r="Q1" s="140"/>
      <c r="R1" s="140"/>
      <c r="S1" s="140"/>
      <c r="T1" s="140"/>
      <c r="U1" s="140"/>
      <c r="V1" s="140"/>
      <c r="W1" s="140"/>
      <c r="X1" s="140"/>
      <c r="Y1" s="140"/>
      <c r="Z1" s="140"/>
      <c r="AA1" s="140"/>
      <c r="AB1" s="140"/>
      <c r="AC1" s="140"/>
      <c r="AD1" s="140"/>
      <c r="AE1" s="140"/>
      <c r="AF1" s="140"/>
      <c r="AG1" s="140"/>
      <c r="AH1" s="140"/>
      <c r="AI1" s="140"/>
      <c r="AJ1" s="140"/>
      <c r="AK1" s="140"/>
      <c r="AL1" s="140"/>
      <c r="AM1" s="140"/>
      <c r="AN1" s="140"/>
      <c r="AO1" s="140"/>
      <c r="AP1" s="140"/>
      <c r="AQ1" s="140"/>
      <c r="AR1" s="140"/>
      <c r="AS1" s="140"/>
      <c r="AT1" s="140"/>
      <c r="AU1" s="140"/>
      <c r="AV1" s="140"/>
      <c r="AW1" s="140"/>
      <c r="AX1" s="140"/>
      <c r="AY1" s="140"/>
      <c r="AZ1" s="140"/>
      <c r="BA1" s="140"/>
      <c r="BB1" s="140"/>
      <c r="BC1" s="140"/>
      <c r="BD1" s="140"/>
      <c r="BE1" s="140"/>
      <c r="BF1" s="140"/>
      <c r="BG1" s="140"/>
      <c r="BH1" s="140"/>
      <c r="BI1" s="140"/>
      <c r="BJ1" s="140"/>
      <c r="BK1" s="140"/>
      <c r="BL1" s="140"/>
      <c r="BM1" s="140"/>
      <c r="BN1" s="140"/>
      <c r="BO1" s="140"/>
      <c r="BP1" s="140"/>
      <c r="BQ1" s="140"/>
      <c r="BR1" s="140"/>
      <c r="BS1" s="140"/>
      <c r="BT1" s="140"/>
      <c r="BU1" s="140"/>
      <c r="BV1" s="140"/>
      <c r="BW1" s="140"/>
      <c r="BX1" s="140"/>
    </row>
    <row r="2" spans="1:85" ht="32.25" customHeight="1" x14ac:dyDescent="0.35">
      <c r="A2" s="30" t="s">
        <v>225</v>
      </c>
      <c r="B2" s="31" t="s">
        <v>357</v>
      </c>
      <c r="C2" s="141"/>
      <c r="D2" s="34" t="s">
        <v>296</v>
      </c>
      <c r="E2" s="34" t="s">
        <v>297</v>
      </c>
      <c r="F2" s="34" t="s">
        <v>298</v>
      </c>
      <c r="G2" s="34" t="s">
        <v>299</v>
      </c>
      <c r="H2" s="34" t="s">
        <v>300</v>
      </c>
      <c r="I2" s="34" t="s">
        <v>301</v>
      </c>
      <c r="J2" s="34" t="s">
        <v>302</v>
      </c>
      <c r="K2" s="34" t="s">
        <v>303</v>
      </c>
      <c r="L2" s="34" t="s">
        <v>304</v>
      </c>
      <c r="M2" s="34" t="s">
        <v>305</v>
      </c>
      <c r="N2" s="34" t="s">
        <v>306</v>
      </c>
      <c r="O2" s="34" t="s">
        <v>307</v>
      </c>
      <c r="P2" s="34" t="s">
        <v>308</v>
      </c>
      <c r="Q2" s="34" t="s">
        <v>309</v>
      </c>
      <c r="R2" s="34" t="s">
        <v>310</v>
      </c>
      <c r="S2" s="34" t="s">
        <v>311</v>
      </c>
      <c r="T2" s="34" t="s">
        <v>312</v>
      </c>
      <c r="U2" s="34" t="s">
        <v>313</v>
      </c>
      <c r="V2" s="34" t="s">
        <v>314</v>
      </c>
      <c r="W2" s="34" t="s">
        <v>315</v>
      </c>
      <c r="X2" s="34" t="s">
        <v>316</v>
      </c>
      <c r="Y2" s="34" t="s">
        <v>317</v>
      </c>
      <c r="Z2" s="34" t="s">
        <v>318</v>
      </c>
      <c r="AA2" s="34" t="s">
        <v>319</v>
      </c>
      <c r="AB2" s="34" t="s">
        <v>320</v>
      </c>
      <c r="AC2" s="34" t="s">
        <v>321</v>
      </c>
      <c r="AD2" s="34" t="s">
        <v>322</v>
      </c>
      <c r="AE2" s="34" t="s">
        <v>323</v>
      </c>
      <c r="AF2" s="34" t="s">
        <v>324</v>
      </c>
      <c r="AG2" s="34" t="s">
        <v>325</v>
      </c>
      <c r="AH2" s="34" t="s">
        <v>326</v>
      </c>
      <c r="AI2" s="34" t="s">
        <v>327</v>
      </c>
      <c r="AJ2" s="34" t="s">
        <v>328</v>
      </c>
      <c r="AK2" s="34" t="s">
        <v>329</v>
      </c>
      <c r="AL2" s="34" t="s">
        <v>330</v>
      </c>
      <c r="AM2" s="34" t="s">
        <v>331</v>
      </c>
      <c r="AN2" s="34" t="s">
        <v>332</v>
      </c>
      <c r="AO2" s="34" t="s">
        <v>333</v>
      </c>
      <c r="AP2" s="34" t="s">
        <v>334</v>
      </c>
      <c r="AQ2" s="34" t="s">
        <v>335</v>
      </c>
      <c r="AR2" s="34" t="s">
        <v>336</v>
      </c>
      <c r="AS2" s="34" t="s">
        <v>337</v>
      </c>
      <c r="AT2" s="34" t="s">
        <v>338</v>
      </c>
      <c r="AU2" s="34" t="s">
        <v>339</v>
      </c>
      <c r="AV2" s="34" t="s">
        <v>340</v>
      </c>
      <c r="AW2" s="34" t="s">
        <v>341</v>
      </c>
      <c r="AX2" s="34" t="s">
        <v>342</v>
      </c>
      <c r="AY2" s="34" t="s">
        <v>227</v>
      </c>
      <c r="AZ2" s="34" t="s">
        <v>228</v>
      </c>
      <c r="BA2" s="34" t="s">
        <v>229</v>
      </c>
      <c r="BB2" s="34" t="s">
        <v>230</v>
      </c>
      <c r="BC2" s="34" t="s">
        <v>231</v>
      </c>
      <c r="BD2" s="34" t="s">
        <v>232</v>
      </c>
      <c r="BE2" s="34" t="s">
        <v>233</v>
      </c>
      <c r="BF2" s="34" t="s">
        <v>234</v>
      </c>
      <c r="BG2" s="34" t="s">
        <v>235</v>
      </c>
      <c r="BH2" s="34" t="s">
        <v>236</v>
      </c>
      <c r="BI2" s="34" t="s">
        <v>237</v>
      </c>
      <c r="BJ2" s="34" t="s">
        <v>238</v>
      </c>
      <c r="BK2" s="34" t="s">
        <v>239</v>
      </c>
      <c r="BL2" s="34" t="s">
        <v>240</v>
      </c>
      <c r="BM2" s="34" t="s">
        <v>241</v>
      </c>
      <c r="BN2" s="34" t="s">
        <v>242</v>
      </c>
      <c r="BO2" s="34" t="s">
        <v>243</v>
      </c>
      <c r="BP2" s="34" t="s">
        <v>244</v>
      </c>
      <c r="BQ2" s="34" t="s">
        <v>245</v>
      </c>
      <c r="BR2" s="34" t="s">
        <v>246</v>
      </c>
      <c r="BS2" s="34" t="s">
        <v>247</v>
      </c>
      <c r="BT2" s="34" t="s">
        <v>248</v>
      </c>
      <c r="BU2" s="34" t="s">
        <v>249</v>
      </c>
      <c r="BV2" s="34" t="s">
        <v>250</v>
      </c>
      <c r="BW2" s="34" t="s">
        <v>251</v>
      </c>
      <c r="BX2" s="34" t="s">
        <v>252</v>
      </c>
      <c r="BY2" s="34" t="s">
        <v>253</v>
      </c>
      <c r="BZ2" s="34" t="s">
        <v>254</v>
      </c>
      <c r="CA2" s="34" t="s">
        <v>255</v>
      </c>
      <c r="CB2" s="34" t="s">
        <v>256</v>
      </c>
      <c r="CC2" s="34" t="s">
        <v>257</v>
      </c>
      <c r="CD2" s="34" t="s">
        <v>258</v>
      </c>
      <c r="CE2" s="34" t="s">
        <v>259</v>
      </c>
      <c r="CF2" s="34" t="s">
        <v>260</v>
      </c>
      <c r="CG2" s="35" t="s">
        <v>261</v>
      </c>
    </row>
    <row r="3" spans="1:85" s="38" customFormat="1" x14ac:dyDescent="0.35">
      <c r="A3" s="119">
        <v>2025</v>
      </c>
      <c r="B3" s="37" t="s">
        <v>358</v>
      </c>
      <c r="C3" s="142"/>
      <c r="D3" s="40" t="s">
        <v>263</v>
      </c>
      <c r="E3" s="40" t="s">
        <v>263</v>
      </c>
      <c r="F3" s="40" t="s">
        <v>263</v>
      </c>
      <c r="G3" s="40" t="s">
        <v>263</v>
      </c>
      <c r="H3" s="40" t="s">
        <v>263</v>
      </c>
      <c r="I3" s="40" t="s">
        <v>263</v>
      </c>
      <c r="J3" s="40" t="s">
        <v>263</v>
      </c>
      <c r="K3" s="40" t="s">
        <v>263</v>
      </c>
      <c r="L3" s="40" t="s">
        <v>263</v>
      </c>
      <c r="M3" s="40" t="s">
        <v>263</v>
      </c>
      <c r="N3" s="40" t="s">
        <v>263</v>
      </c>
      <c r="O3" s="40" t="s">
        <v>263</v>
      </c>
      <c r="P3" s="40" t="s">
        <v>263</v>
      </c>
      <c r="Q3" s="40" t="s">
        <v>263</v>
      </c>
      <c r="R3" s="40" t="s">
        <v>263</v>
      </c>
      <c r="S3" s="40" t="s">
        <v>263</v>
      </c>
      <c r="T3" s="40" t="s">
        <v>263</v>
      </c>
      <c r="U3" s="40" t="s">
        <v>263</v>
      </c>
      <c r="V3" s="40" t="s">
        <v>263</v>
      </c>
      <c r="W3" s="40" t="s">
        <v>263</v>
      </c>
      <c r="X3" s="40" t="s">
        <v>263</v>
      </c>
      <c r="Y3" s="40" t="s">
        <v>263</v>
      </c>
      <c r="Z3" s="40" t="s">
        <v>263</v>
      </c>
      <c r="AA3" s="40" t="s">
        <v>263</v>
      </c>
      <c r="AB3" s="40" t="s">
        <v>263</v>
      </c>
      <c r="AC3" s="40" t="s">
        <v>263</v>
      </c>
      <c r="AD3" s="40" t="s">
        <v>263</v>
      </c>
      <c r="AE3" s="40" t="s">
        <v>263</v>
      </c>
      <c r="AF3" s="40" t="s">
        <v>263</v>
      </c>
      <c r="AG3" s="40" t="s">
        <v>263</v>
      </c>
      <c r="AH3" s="40" t="s">
        <v>263</v>
      </c>
      <c r="AI3" s="40" t="s">
        <v>263</v>
      </c>
      <c r="AJ3" s="40" t="s">
        <v>263</v>
      </c>
      <c r="AK3" s="40" t="s">
        <v>263</v>
      </c>
      <c r="AL3" s="40" t="s">
        <v>263</v>
      </c>
      <c r="AM3" s="40" t="s">
        <v>263</v>
      </c>
      <c r="AN3" s="40" t="s">
        <v>263</v>
      </c>
      <c r="AO3" s="40" t="s">
        <v>263</v>
      </c>
      <c r="AP3" s="40" t="s">
        <v>263</v>
      </c>
      <c r="AQ3" s="40" t="s">
        <v>263</v>
      </c>
      <c r="AR3" s="40" t="s">
        <v>263</v>
      </c>
      <c r="AS3" s="40" t="s">
        <v>263</v>
      </c>
      <c r="AT3" s="40" t="s">
        <v>263</v>
      </c>
      <c r="AU3" s="40" t="s">
        <v>263</v>
      </c>
      <c r="AV3" s="40" t="s">
        <v>263</v>
      </c>
      <c r="AW3" s="40" t="s">
        <v>263</v>
      </c>
      <c r="AX3" s="40" t="s">
        <v>263</v>
      </c>
      <c r="AY3" s="40" t="s">
        <v>263</v>
      </c>
      <c r="AZ3" s="40" t="s">
        <v>263</v>
      </c>
      <c r="BA3" s="40" t="s">
        <v>263</v>
      </c>
      <c r="BB3" s="40" t="s">
        <v>263</v>
      </c>
      <c r="BC3" s="40" t="s">
        <v>263</v>
      </c>
      <c r="BD3" s="40" t="s">
        <v>263</v>
      </c>
      <c r="BE3" s="40" t="s">
        <v>263</v>
      </c>
      <c r="BF3" s="40" t="s">
        <v>263</v>
      </c>
      <c r="BG3" s="40" t="s">
        <v>263</v>
      </c>
      <c r="BH3" s="40" t="s">
        <v>263</v>
      </c>
      <c r="BI3" s="40" t="s">
        <v>263</v>
      </c>
      <c r="BJ3" s="40" t="s">
        <v>263</v>
      </c>
      <c r="BK3" s="40" t="s">
        <v>263</v>
      </c>
      <c r="BL3" s="40" t="s">
        <v>263</v>
      </c>
      <c r="BM3" s="40" t="s">
        <v>263</v>
      </c>
      <c r="BN3" s="40" t="s">
        <v>263</v>
      </c>
      <c r="BO3" s="40" t="s">
        <v>263</v>
      </c>
      <c r="BP3" s="40" t="s">
        <v>263</v>
      </c>
      <c r="BQ3" s="40" t="s">
        <v>263</v>
      </c>
      <c r="BR3" s="40" t="s">
        <v>263</v>
      </c>
      <c r="BS3" s="40" t="s">
        <v>263</v>
      </c>
      <c r="BT3" s="40" t="s">
        <v>263</v>
      </c>
      <c r="BU3" s="40" t="s">
        <v>263</v>
      </c>
      <c r="BV3" s="40" t="s">
        <v>263</v>
      </c>
      <c r="BW3" s="40" t="s">
        <v>263</v>
      </c>
      <c r="BX3" s="40" t="s">
        <v>263</v>
      </c>
      <c r="BY3" s="40" t="s">
        <v>263</v>
      </c>
      <c r="BZ3" s="40" t="s">
        <v>263</v>
      </c>
      <c r="CA3" s="40" t="s">
        <v>263</v>
      </c>
      <c r="CB3" s="40" t="s">
        <v>264</v>
      </c>
      <c r="CC3" s="40" t="s">
        <v>264</v>
      </c>
      <c r="CD3" s="40" t="s">
        <v>264</v>
      </c>
      <c r="CE3" s="40" t="s">
        <v>264</v>
      </c>
      <c r="CF3" s="40" t="s">
        <v>264</v>
      </c>
      <c r="CG3" s="41" t="s">
        <v>264</v>
      </c>
    </row>
    <row r="4" spans="1:85" x14ac:dyDescent="0.35">
      <c r="A4" s="43"/>
      <c r="B4" s="43"/>
      <c r="C4" s="143"/>
      <c r="D4" s="144"/>
      <c r="E4" s="144"/>
      <c r="F4" s="144"/>
      <c r="G4" s="144"/>
      <c r="H4" s="144"/>
      <c r="I4" s="144"/>
      <c r="J4" s="144"/>
      <c r="K4" s="144"/>
      <c r="L4" s="144"/>
      <c r="M4" s="144"/>
      <c r="N4" s="144"/>
      <c r="O4" s="144"/>
      <c r="P4" s="144"/>
      <c r="Q4" s="144"/>
      <c r="R4" s="144"/>
      <c r="S4" s="144"/>
      <c r="T4" s="144"/>
      <c r="U4" s="144"/>
      <c r="V4" s="144"/>
      <c r="W4" s="144"/>
      <c r="X4" s="144"/>
      <c r="Y4" s="144"/>
      <c r="Z4" s="144"/>
      <c r="AA4" s="144"/>
      <c r="AB4" s="144"/>
      <c r="AC4" s="144"/>
      <c r="AD4" s="144"/>
      <c r="AE4" s="144"/>
      <c r="AF4" s="144"/>
      <c r="AG4" s="144"/>
      <c r="AH4" s="144"/>
      <c r="AI4" s="144"/>
      <c r="AJ4" s="144"/>
      <c r="AK4" s="144"/>
      <c r="AL4" s="144"/>
      <c r="AM4" s="144"/>
      <c r="AN4" s="144"/>
      <c r="AO4" s="144"/>
      <c r="AP4" s="144"/>
      <c r="AQ4" s="144"/>
      <c r="AR4" s="144"/>
      <c r="AS4" s="144"/>
      <c r="AT4" s="144"/>
      <c r="AU4" s="144"/>
      <c r="AV4" s="144"/>
      <c r="AW4" s="144"/>
      <c r="AX4" s="144"/>
      <c r="AY4" s="144"/>
      <c r="AZ4" s="144"/>
      <c r="BA4" s="144"/>
      <c r="BB4" s="144"/>
      <c r="BC4" s="144"/>
      <c r="BD4" s="144"/>
      <c r="BE4" s="144"/>
      <c r="BF4" s="144"/>
      <c r="BG4" s="144"/>
      <c r="BH4" s="144"/>
      <c r="BI4" s="144"/>
      <c r="BJ4" s="144"/>
      <c r="BK4" s="144"/>
      <c r="BL4" s="144"/>
      <c r="BM4" s="144"/>
      <c r="BN4" s="144"/>
      <c r="BO4" s="144"/>
      <c r="BP4" s="144"/>
      <c r="BQ4" s="144"/>
      <c r="BR4" s="144"/>
      <c r="BS4" s="144"/>
      <c r="BT4" s="145"/>
      <c r="BU4" s="145"/>
      <c r="BV4" s="145"/>
      <c r="BW4" s="145"/>
      <c r="BX4" s="145"/>
      <c r="BY4" s="145"/>
      <c r="BZ4" s="145"/>
      <c r="CA4" s="145"/>
      <c r="CB4" s="145"/>
      <c r="CC4" s="145"/>
      <c r="CD4" s="145"/>
      <c r="CE4" s="145"/>
      <c r="CF4" s="145"/>
      <c r="CG4" s="146"/>
    </row>
    <row r="5" spans="1:85" ht="41.25" customHeight="1" x14ac:dyDescent="0.35">
      <c r="B5" s="49" t="s">
        <v>359</v>
      </c>
      <c r="D5" s="57"/>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c r="AJ5" s="57"/>
      <c r="AK5" s="57"/>
      <c r="AL5" s="57"/>
      <c r="AM5" s="57"/>
      <c r="AN5" s="57"/>
      <c r="AO5" s="57"/>
      <c r="AP5" s="57"/>
      <c r="AQ5" s="57"/>
      <c r="AR5" s="57"/>
      <c r="AS5" s="57"/>
      <c r="AT5" s="57"/>
      <c r="AU5" s="57"/>
      <c r="AV5" s="57"/>
      <c r="AW5" s="57"/>
      <c r="AX5" s="57"/>
      <c r="AY5" s="57"/>
      <c r="AZ5" s="57"/>
      <c r="BA5" s="57"/>
      <c r="BB5" s="57"/>
      <c r="BC5" s="57"/>
      <c r="BD5" s="57"/>
      <c r="BE5" s="57"/>
      <c r="BF5" s="57"/>
      <c r="BG5" s="57"/>
      <c r="BH5" s="57"/>
      <c r="BI5" s="57"/>
      <c r="BJ5" s="57"/>
      <c r="BK5" s="57"/>
      <c r="BL5" s="57"/>
      <c r="BM5" s="57"/>
      <c r="BN5" s="57"/>
      <c r="BO5" s="57"/>
      <c r="BP5" s="57"/>
      <c r="BQ5" s="57"/>
      <c r="BR5" s="57"/>
      <c r="BS5" s="57"/>
      <c r="BT5" s="57"/>
      <c r="BU5" s="57"/>
      <c r="BV5" s="54"/>
      <c r="BW5" s="54"/>
      <c r="BX5" s="54"/>
      <c r="BY5" s="54"/>
      <c r="BZ5" s="54"/>
      <c r="CA5" s="54"/>
      <c r="CB5" s="54"/>
      <c r="CC5" s="54"/>
      <c r="CD5" s="54"/>
      <c r="CE5" s="54"/>
      <c r="CF5" s="54"/>
      <c r="CG5" s="55"/>
    </row>
    <row r="6" spans="1:85" x14ac:dyDescent="0.35">
      <c r="B6" s="56" t="s">
        <v>360</v>
      </c>
      <c r="D6" s="57"/>
      <c r="E6" s="57"/>
      <c r="F6" s="57"/>
      <c r="G6" s="57"/>
      <c r="H6" s="57"/>
      <c r="I6" s="57"/>
      <c r="J6" s="57"/>
      <c r="K6" s="57"/>
      <c r="L6" s="57"/>
      <c r="M6" s="57"/>
      <c r="N6" s="57"/>
      <c r="O6" s="57"/>
      <c r="P6" s="57"/>
      <c r="Q6" s="57"/>
      <c r="R6" s="57"/>
      <c r="S6" s="57"/>
      <c r="T6" s="57"/>
      <c r="U6" s="57"/>
      <c r="V6" s="57"/>
      <c r="W6" s="57"/>
      <c r="X6" s="57"/>
      <c r="Y6" s="57"/>
      <c r="Z6" s="57"/>
      <c r="AA6" s="57"/>
      <c r="AB6" s="57"/>
      <c r="AC6" s="57"/>
      <c r="AD6" s="57"/>
      <c r="AE6" s="57"/>
      <c r="AF6" s="57"/>
      <c r="AG6" s="57"/>
      <c r="AH6" s="57">
        <f>'Table 2a'!AH17/1000</f>
        <v>2.1402302398240955</v>
      </c>
      <c r="AI6" s="57">
        <f>'Table 2a'!AI17/1000</f>
        <v>3.1954036116683207</v>
      </c>
      <c r="AJ6" s="57">
        <f>'Table 2a'!AJ17/1000</f>
        <v>3.4816023161308887</v>
      </c>
      <c r="AK6" s="57">
        <f>'Table 2a'!AK17/1000</f>
        <v>4.1149635010235581</v>
      </c>
      <c r="AL6" s="57">
        <f>'Table 2a'!AL17/1000</f>
        <v>4.6340142418760122</v>
      </c>
      <c r="AM6" s="57">
        <f>'Table 2a'!AM17/1000</f>
        <v>5.1280436409009997</v>
      </c>
      <c r="AN6" s="57">
        <f>'Table 2a'!AN17/1000</f>
        <v>5.5735994938701277</v>
      </c>
      <c r="AO6" s="57">
        <f>'Table 2a'!AO17/1000</f>
        <v>5.9417182276070992</v>
      </c>
      <c r="AP6" s="57">
        <f>'Table 2a'!AP17/1000</f>
        <v>6.0998808325284717</v>
      </c>
      <c r="AQ6" s="57">
        <f>'Table 2a'!AQ17/1000</f>
        <v>6.2654553240804169</v>
      </c>
      <c r="AR6" s="57">
        <f>'Table 2a'!AR17/1000</f>
        <v>6.3518234230750714</v>
      </c>
      <c r="AS6" s="57">
        <f>'Table 2a'!AS17/1000</f>
        <v>6.5317307903545769</v>
      </c>
      <c r="AT6" s="57">
        <f>'Table 2a'!AT17/1000</f>
        <v>6.8645773705436106</v>
      </c>
      <c r="AU6" s="57">
        <f>'Table 2a'!AU17/1000</f>
        <v>8.0810507873405797</v>
      </c>
      <c r="AV6" s="57">
        <f>'Table 2a'!AV17/1000</f>
        <v>9.2941511629693743</v>
      </c>
      <c r="AW6" s="57">
        <f>'Table 2a'!AW17/1000</f>
        <v>10.170602145994048</v>
      </c>
      <c r="AX6" s="57">
        <f>'Table 2a'!AX17/1000</f>
        <v>10.304518169157031</v>
      </c>
      <c r="AY6" s="57">
        <f>'Table 2a'!AY17/1000</f>
        <v>10.698025342314521</v>
      </c>
      <c r="AZ6" s="57">
        <f>'Table 2a'!AZ17/1000</f>
        <v>11.060411199032972</v>
      </c>
      <c r="BA6" s="57">
        <f>'Table 2a'!BA17/1000</f>
        <v>11.191470568894628</v>
      </c>
      <c r="BB6" s="57">
        <f>'Table 2a'!BB17/1000</f>
        <v>11.462957930880082</v>
      </c>
      <c r="BC6" s="57">
        <f>'Table 2a'!BC17/1000</f>
        <v>12.482486571392403</v>
      </c>
      <c r="BD6" s="57">
        <f>'Table 2a'!BD17/1000</f>
        <v>12.579086615294388</v>
      </c>
      <c r="BE6" s="57">
        <f>'Table 2a'!BE17/1000</f>
        <v>13.086047671190972</v>
      </c>
      <c r="BF6" s="57">
        <f>'Table 2a'!BF17/1000</f>
        <v>13.654315129659999</v>
      </c>
      <c r="BG6" s="57">
        <f>'Table 2a'!BG17/1000</f>
        <v>4.8027443435502457</v>
      </c>
      <c r="BH6" s="57">
        <f>'Table 2a'!BH17/1000</f>
        <v>4.2634400000000001</v>
      </c>
      <c r="BI6" s="57">
        <f>'Table 2a'!BI17/1000</f>
        <v>3.4743883622779057</v>
      </c>
      <c r="BJ6" s="57">
        <f>'Table 2a'!BJ17/1000</f>
        <v>3.0353044847562924</v>
      </c>
      <c r="BK6" s="57">
        <f>'Table 2a'!BK17/1000</f>
        <v>2.7775366963541721</v>
      </c>
      <c r="BL6" s="57">
        <f>'Table 2a'!BL17/1000</f>
        <v>2.5616293883814527</v>
      </c>
      <c r="BM6" s="57">
        <f>'Table 2a'!BM17/1000</f>
        <v>2.0693648479653115</v>
      </c>
      <c r="BN6" s="57">
        <f>'Table 2a'!BN17/1000</f>
        <v>1.8535156563857014</v>
      </c>
      <c r="BO6" s="57">
        <f>'Table 2a'!BO17/1000</f>
        <v>1.7657742885330194</v>
      </c>
      <c r="BP6" s="57">
        <f>'Table 2a'!BP17/1000</f>
        <v>1.6829105468621641</v>
      </c>
      <c r="BQ6" s="57">
        <f>'Table 2a'!BQ17/1000</f>
        <v>1.6355663497088375</v>
      </c>
      <c r="BR6" s="57">
        <f>'Table 2a'!BR17/1000</f>
        <v>1.8368957664640082</v>
      </c>
      <c r="BS6" s="57">
        <f>'Table 2a'!BS17/1000</f>
        <v>1.9151738924102122</v>
      </c>
      <c r="BT6" s="57">
        <f>'Table 2a'!BT17/1000</f>
        <v>1.9563863700215895</v>
      </c>
      <c r="BU6" s="57">
        <f>'Table 2a'!BU17/1000</f>
        <v>2.0080498251361174</v>
      </c>
      <c r="BV6" s="57">
        <f>'Table 2a'!BV17/1000</f>
        <v>2.147004757668499</v>
      </c>
      <c r="BW6" s="57">
        <f>'Table 2a'!BW17/1000</f>
        <v>2.3175475524707219</v>
      </c>
      <c r="BX6" s="57">
        <f>'Table 2a'!BX17/1000</f>
        <v>2.2569011836431661</v>
      </c>
      <c r="BY6" s="57">
        <f>'Table 2a'!BY17/1000</f>
        <v>2.4531924543387942</v>
      </c>
      <c r="BZ6" s="57">
        <f>'Table 2a'!BZ17/1000</f>
        <v>2.9525674865730545</v>
      </c>
      <c r="CA6" s="57">
        <f>'Table 2a'!CA17/1000</f>
        <v>3.7666159788165019</v>
      </c>
      <c r="CB6" s="57">
        <f>'Table 2a'!CB17/1000</f>
        <v>4.524635504651461</v>
      </c>
      <c r="CC6" s="57">
        <f>'Table 2a'!CC17/1000</f>
        <v>5.0783525818854542</v>
      </c>
      <c r="CD6" s="57">
        <f>'Table 2a'!CD17/1000</f>
        <v>5.6449915642395503</v>
      </c>
      <c r="CE6" s="57">
        <f>'Table 2a'!CE17/1000</f>
        <v>6.1428148747896625</v>
      </c>
      <c r="CF6" s="57">
        <f>'Table 2a'!CF17/1000</f>
        <v>6.5983179231129707</v>
      </c>
      <c r="CG6" s="59">
        <f>'Table 2a'!CG17/1000</f>
        <v>7.0410357723144985</v>
      </c>
    </row>
    <row r="7" spans="1:85" x14ac:dyDescent="0.35">
      <c r="B7" s="56" t="s">
        <v>361</v>
      </c>
      <c r="D7" s="54"/>
      <c r="E7" s="54"/>
      <c r="F7" s="54"/>
      <c r="G7" s="54"/>
      <c r="H7" s="54"/>
      <c r="I7" s="54"/>
      <c r="J7" s="54"/>
      <c r="K7" s="54"/>
      <c r="L7" s="54"/>
      <c r="M7" s="54"/>
      <c r="N7" s="54"/>
      <c r="O7" s="54"/>
      <c r="P7" s="54"/>
      <c r="Q7" s="54"/>
      <c r="R7" s="54"/>
      <c r="S7" s="54"/>
      <c r="T7" s="54"/>
      <c r="U7" s="54"/>
      <c r="V7" s="54"/>
      <c r="W7" s="54"/>
      <c r="X7" s="54"/>
      <c r="Y7" s="54"/>
      <c r="Z7" s="54"/>
      <c r="AA7" s="54"/>
      <c r="AB7" s="54"/>
      <c r="AC7" s="54"/>
      <c r="AD7" s="54"/>
      <c r="AE7" s="54"/>
      <c r="AF7" s="54"/>
      <c r="AG7" s="54"/>
      <c r="AH7" s="57">
        <f>'Table 2a'!AH77/1000</f>
        <v>4.3901629877503892</v>
      </c>
      <c r="AI7" s="57">
        <f>'Table 2a'!AI77/1000</f>
        <v>4.8128508610114782</v>
      </c>
      <c r="AJ7" s="57">
        <f>'Table 2a'!AJ77/1000</f>
        <v>6.2823050726326253</v>
      </c>
      <c r="AK7" s="57">
        <f>'Table 2a'!AK77/1000</f>
        <v>8.3178593417309337</v>
      </c>
      <c r="AL7" s="57">
        <f>'Table 2a'!AL77/1000</f>
        <v>9.8498748232840523</v>
      </c>
      <c r="AM7" s="57">
        <f>'Table 2a'!AM77/1000</f>
        <v>11.572896942930397</v>
      </c>
      <c r="AN7" s="57">
        <f>'Table 2a'!AN77/1000</f>
        <v>12.826570114134206</v>
      </c>
      <c r="AO7" s="57">
        <f>'Table 2a'!AO77/1000</f>
        <v>14.042834071766636</v>
      </c>
      <c r="AP7" s="57">
        <f>'Table 2a'!AP77/1000</f>
        <v>15.33683630786763</v>
      </c>
      <c r="AQ7" s="57">
        <f>'Table 2a'!AQ77/1000</f>
        <v>15.577510236185928</v>
      </c>
      <c r="AR7" s="57">
        <f>'Table 2a'!AR77/1000</f>
        <v>14.909193195627202</v>
      </c>
      <c r="AS7" s="57">
        <f>'Table 2a'!AS77/1000</f>
        <v>15.345773833544426</v>
      </c>
      <c r="AT7" s="57">
        <f>'Table 2a'!AT77/1000</f>
        <v>17.876825969730529</v>
      </c>
      <c r="AU7" s="57">
        <f>'Table 2a'!AU77/1000</f>
        <v>22.691039056134109</v>
      </c>
      <c r="AV7" s="57">
        <f>'Table 2a'!AV77/1000</f>
        <v>27.212284889007034</v>
      </c>
      <c r="AW7" s="57">
        <f>'Table 2a'!AW77/1000</f>
        <v>30.556640477738103</v>
      </c>
      <c r="AX7" s="57">
        <f>'Table 2a'!AX77/1000</f>
        <v>31.780763659426519</v>
      </c>
      <c r="AY7" s="57">
        <f>'Table 2a'!AY77/1000</f>
        <v>33.498155150357007</v>
      </c>
      <c r="AZ7" s="57">
        <f>'Table 2a'!AZ77/1000</f>
        <v>34.23901106225253</v>
      </c>
      <c r="BA7" s="57">
        <f>'Table 2a'!BA77/1000</f>
        <v>33.406156559343721</v>
      </c>
      <c r="BB7" s="57">
        <f>'Table 2a'!BB77/1000</f>
        <v>33.313239089650168</v>
      </c>
      <c r="BC7" s="57">
        <f>'Table 2a'!BC77/1000</f>
        <v>32.657783608021326</v>
      </c>
      <c r="BD7" s="57">
        <f>'Table 2a'!BD77/1000</f>
        <v>31.72597693305347</v>
      </c>
      <c r="BE7" s="57">
        <f>'Table 2a'!BE77/1000</f>
        <v>32.38261541270014</v>
      </c>
      <c r="BF7" s="57">
        <f>'Table 2a'!BF77/1000</f>
        <v>33.317678186724869</v>
      </c>
      <c r="BG7" s="57">
        <f>'Table 2a'!BG77/1000</f>
        <v>34.628061685856949</v>
      </c>
      <c r="BH7" s="57">
        <f>'Table 2a'!BH77/1000</f>
        <v>35.699324872273571</v>
      </c>
      <c r="BI7" s="57">
        <f>'Table 2a'!BI77/1000</f>
        <v>36.930522008288243</v>
      </c>
      <c r="BJ7" s="57">
        <f>'Table 2a'!BJ77/1000</f>
        <v>38.244559119927516</v>
      </c>
      <c r="BK7" s="57">
        <f>'Table 2a'!BK77/1000</f>
        <v>40.24340330059421</v>
      </c>
      <c r="BL7" s="57">
        <f>'Table 2a'!BL77/1000</f>
        <v>42.814148734302925</v>
      </c>
      <c r="BM7" s="57">
        <f>'Table 2a'!BM77/1000</f>
        <v>49.422752631441838</v>
      </c>
      <c r="BN7" s="57">
        <f>'Table 2a'!BN77/1000</f>
        <v>51.277972824025213</v>
      </c>
      <c r="BO7" s="57">
        <f>'Table 2a'!BO77/1000</f>
        <v>53.084087439042179</v>
      </c>
      <c r="BP7" s="57">
        <f>'Table 2a'!BP77/1000</f>
        <v>55.095716932464299</v>
      </c>
      <c r="BQ7" s="57">
        <f>'Table 2a'!BQ77/1000</f>
        <v>51.914522229267241</v>
      </c>
      <c r="BR7" s="57">
        <f>'Table 2a'!BR77/1000</f>
        <v>52.429399181534215</v>
      </c>
      <c r="BS7" s="57">
        <f>'Table 2a'!BS77/1000</f>
        <v>53.760806511951841</v>
      </c>
      <c r="BT7" s="57">
        <f>'Table 2a'!BT77/1000</f>
        <v>54.236053855979272</v>
      </c>
      <c r="BU7" s="57">
        <f>'Table 2a'!BU77/1000</f>
        <v>56.774856304432006</v>
      </c>
      <c r="BV7" s="57">
        <f>'Table 2a'!BV77/1000</f>
        <v>60.103641361849206</v>
      </c>
      <c r="BW7" s="57">
        <f>'Table 2a'!BW77/1000</f>
        <v>66.414239326352984</v>
      </c>
      <c r="BX7" s="57">
        <f>'Table 2a'!BX77/1000</f>
        <v>85.175621712271109</v>
      </c>
      <c r="BY7" s="57">
        <f>'Table 2a'!BY77/1000</f>
        <v>85.853758705981448</v>
      </c>
      <c r="BZ7" s="57">
        <f>'Table 2a'!BZ77/1000</f>
        <v>92.334506723046928</v>
      </c>
      <c r="CA7" s="57">
        <f>'Table 2a'!CA77/1000</f>
        <v>108.13657871133407</v>
      </c>
      <c r="CB7" s="57">
        <f>'Table 2a'!CB77/1000</f>
        <v>117.92640930904791</v>
      </c>
      <c r="CC7" s="57">
        <f>'Table 2a'!CC77/1000</f>
        <v>123.08971033700793</v>
      </c>
      <c r="CD7" s="57">
        <f>'Table 2a'!CD77/1000</f>
        <v>129.61404464747335</v>
      </c>
      <c r="CE7" s="57">
        <f>'Table 2a'!CE77/1000</f>
        <v>132.4747581119185</v>
      </c>
      <c r="CF7" s="57">
        <f>'Table 2a'!CF77/1000</f>
        <v>136.09075222037569</v>
      </c>
      <c r="CG7" s="59">
        <f>'Table 2a'!CG77/1000</f>
        <v>141.08481668299314</v>
      </c>
    </row>
    <row r="8" spans="1:85" x14ac:dyDescent="0.35">
      <c r="B8" s="56" t="s">
        <v>347</v>
      </c>
      <c r="D8" s="54"/>
      <c r="E8" s="54"/>
      <c r="F8" s="54"/>
      <c r="G8" s="54"/>
      <c r="H8" s="54"/>
      <c r="I8" s="54"/>
      <c r="J8" s="54"/>
      <c r="K8" s="54"/>
      <c r="L8" s="54"/>
      <c r="M8" s="54"/>
      <c r="N8" s="54"/>
      <c r="O8" s="54"/>
      <c r="P8" s="54"/>
      <c r="Q8" s="54"/>
      <c r="R8" s="54"/>
      <c r="S8" s="54"/>
      <c r="T8" s="54"/>
      <c r="U8" s="54"/>
      <c r="V8" s="54"/>
      <c r="W8" s="54"/>
      <c r="X8" s="54"/>
      <c r="Y8" s="54"/>
      <c r="Z8" s="54"/>
      <c r="AA8" s="54"/>
      <c r="AB8" s="54"/>
      <c r="AC8" s="54"/>
      <c r="AD8" s="54"/>
      <c r="AE8" s="54"/>
      <c r="AF8" s="54"/>
      <c r="AG8" s="54"/>
      <c r="AH8" s="57">
        <f>'Table 2a'!AH128/1000</f>
        <v>9.3426067724255155</v>
      </c>
      <c r="AI8" s="57">
        <f>'Table 2a'!AI128/1000</f>
        <v>10.7688055273202</v>
      </c>
      <c r="AJ8" s="57">
        <f>'Table 2a'!AJ128/1000</f>
        <v>12.894152611236493</v>
      </c>
      <c r="AK8" s="57">
        <f>'Table 2a'!AK128/1000</f>
        <v>15.265487157245504</v>
      </c>
      <c r="AL8" s="57">
        <f>'Table 2a'!AL128/1000</f>
        <v>17.144170934839934</v>
      </c>
      <c r="AM8" s="57">
        <f>'Table 2a'!AM128/1000</f>
        <v>18.631119416168602</v>
      </c>
      <c r="AN8" s="57">
        <f>'Table 2a'!AN128/1000</f>
        <v>19.850890391995662</v>
      </c>
      <c r="AO8" s="57">
        <f>'Table 2a'!AO128/1000</f>
        <v>21.783507700626259</v>
      </c>
      <c r="AP8" s="57">
        <f>'Table 2a'!AP128/1000</f>
        <v>23.480940859603898</v>
      </c>
      <c r="AQ8" s="57">
        <f>'Table 2a'!AQ128/1000</f>
        <v>24.857778439733668</v>
      </c>
      <c r="AR8" s="57">
        <f>'Table 2a'!AR128/1000</f>
        <v>26.056733891297718</v>
      </c>
      <c r="AS8" s="57">
        <f>'Table 2a'!AS128/1000</f>
        <v>28.436744857101015</v>
      </c>
      <c r="AT8" s="57">
        <f>'Table 2a'!AT128/1000</f>
        <v>31.737396375410903</v>
      </c>
      <c r="AU8" s="57">
        <f>'Table 2a'!AU128/1000</f>
        <v>35.530798624968625</v>
      </c>
      <c r="AV8" s="57">
        <f>'Table 2a'!AV128/1000</f>
        <v>38.751015948023621</v>
      </c>
      <c r="AW8" s="57">
        <f>'Table 2a'!AW128/1000</f>
        <v>41.710323376267837</v>
      </c>
      <c r="AX8" s="57">
        <f>'Table 2a'!AX128/1000</f>
        <v>42.777385385416402</v>
      </c>
      <c r="AY8" s="57">
        <f>'Table 2a'!AY128/1000</f>
        <v>44.514638660369798</v>
      </c>
      <c r="AZ8" s="57">
        <f>'Table 2a'!AZ128/1000</f>
        <v>46.918527495714486</v>
      </c>
      <c r="BA8" s="57">
        <f>'Table 2a'!BA128/1000</f>
        <v>48.749766628761677</v>
      </c>
      <c r="BB8" s="57">
        <f>'Table 2a'!BB128/1000</f>
        <v>50.789120539508168</v>
      </c>
      <c r="BC8" s="57">
        <f>'Table 2a'!BC128/1000</f>
        <v>53.90831506305399</v>
      </c>
      <c r="BD8" s="57">
        <f>'Table 2a'!BD128/1000</f>
        <v>57.068777236767062</v>
      </c>
      <c r="BE8" s="57">
        <f>'Table 2a'!BE128/1000</f>
        <v>61.23818881098439</v>
      </c>
      <c r="BF8" s="57">
        <f>'Table 2a'!BF128/1000</f>
        <v>63.330305663652602</v>
      </c>
      <c r="BG8" s="57">
        <f>'Table 2a'!BG128/1000</f>
        <v>66.359817055609824</v>
      </c>
      <c r="BH8" s="57">
        <f>'Table 2a'!BH128/1000</f>
        <v>71.129788265206841</v>
      </c>
      <c r="BI8" s="57">
        <f>'Table 2a'!BI128/1000</f>
        <v>75.376245272177542</v>
      </c>
      <c r="BJ8" s="57">
        <f>'Table 2a'!BJ128/1000</f>
        <v>77.92730893875661</v>
      </c>
      <c r="BK8" s="57">
        <f>'Table 2a'!BK128/1000</f>
        <v>83.221265865909004</v>
      </c>
      <c r="BL8" s="57">
        <f>'Table 2a'!BL128/1000</f>
        <v>90.381387301769209</v>
      </c>
      <c r="BM8" s="57">
        <f>'Table 2a'!BM128/1000</f>
        <v>96.605813211114963</v>
      </c>
      <c r="BN8" s="57">
        <f>'Table 2a'!BN128/1000</f>
        <v>100.33216468939261</v>
      </c>
      <c r="BO8" s="57">
        <f>'Table 2a'!BO128/1000</f>
        <v>104.20046115099119</v>
      </c>
      <c r="BP8" s="57">
        <f>'Table 2a'!BP128/1000</f>
        <v>109.86639345323555</v>
      </c>
      <c r="BQ8" s="57">
        <f>'Table 2a'!BQ128/1000</f>
        <v>110.68657640979058</v>
      </c>
      <c r="BR8" s="57">
        <f>'Table 2a'!BR128/1000</f>
        <v>114.11378757387685</v>
      </c>
      <c r="BS8" s="57">
        <f>'Table 2a'!BS128/1000</f>
        <v>116.21705739555901</v>
      </c>
      <c r="BT8" s="57">
        <f>'Table 2a'!BT128/1000</f>
        <v>117.73372288378923</v>
      </c>
      <c r="BU8" s="57">
        <f>'Table 2a'!BU128/1000</f>
        <v>119.36572188526956</v>
      </c>
      <c r="BV8" s="57">
        <f>'Table 2a'!BV128/1000</f>
        <v>121.59848772844833</v>
      </c>
      <c r="BW8" s="57">
        <f>'Table 2a'!BW128/1000</f>
        <v>123.83605413094421</v>
      </c>
      <c r="BX8" s="57">
        <f>'Table 2a'!BX128/1000</f>
        <v>125.74259982561968</v>
      </c>
      <c r="BY8" s="57">
        <f>'Table 2a'!BY128/1000</f>
        <v>128.15298366638262</v>
      </c>
      <c r="BZ8" s="57">
        <f>'Table 2a'!BZ128/1000</f>
        <v>138.8877108102343</v>
      </c>
      <c r="CA8" s="57">
        <f>'Table 2a'!CA128/1000</f>
        <v>155.69106675411649</v>
      </c>
      <c r="CB8" s="57">
        <f>'Table 2a'!CB128/1000</f>
        <v>164.65341899355758</v>
      </c>
      <c r="CC8" s="57">
        <f>'Table 2a'!CC128/1000</f>
        <v>174.88920640828198</v>
      </c>
      <c r="CD8" s="57">
        <f>'Table 2a'!CD128/1000</f>
        <v>183.45869088641408</v>
      </c>
      <c r="CE8" s="57">
        <f>'Table 2a'!CE128/1000</f>
        <v>186.67025336958497</v>
      </c>
      <c r="CF8" s="57">
        <f>'Table 2a'!CF128/1000</f>
        <v>192.16934108260983</v>
      </c>
      <c r="CG8" s="59">
        <f>'Table 2a'!CG128/1000</f>
        <v>201.36552598465175</v>
      </c>
    </row>
    <row r="9" spans="1:85" ht="26.25" customHeight="1" x14ac:dyDescent="0.35">
      <c r="B9" s="56" t="s">
        <v>362</v>
      </c>
      <c r="D9" s="54">
        <f>'Table 1a'!D80/1000</f>
        <v>0.25080000000000002</v>
      </c>
      <c r="E9" s="54">
        <f>'Table 1a'!E80/1000</f>
        <v>0.35489999999999999</v>
      </c>
      <c r="F9" s="54">
        <f>'Table 1a'!F80/1000</f>
        <v>0.35589999999999999</v>
      </c>
      <c r="G9" s="54">
        <f>'Table 1a'!G80/1000</f>
        <v>0.37730000000000002</v>
      </c>
      <c r="H9" s="54">
        <f>'Table 1a'!H80/1000</f>
        <v>0.44950000000000001</v>
      </c>
      <c r="I9" s="54">
        <f>'Table 1a'!I80/1000</f>
        <v>0.47170000000000001</v>
      </c>
      <c r="J9" s="54">
        <f>'Table 1a'!J80/1000</f>
        <v>0.4803</v>
      </c>
      <c r="K9" s="54">
        <f>'Table 1a'!K80/1000</f>
        <v>0.58350000000000002</v>
      </c>
      <c r="L9" s="54">
        <f>'Table 1a'!L80/1000</f>
        <v>0.6036999999999999</v>
      </c>
      <c r="M9" s="54">
        <f>'Table 1a'!M80/1000</f>
        <v>0.66269999999999996</v>
      </c>
      <c r="N9" s="54">
        <f>'Table 1a'!N80/1000</f>
        <v>0.85780000000000001</v>
      </c>
      <c r="O9" s="54">
        <f>'Table 1a'!O80/1000</f>
        <v>0.89100000000000001</v>
      </c>
      <c r="P9" s="54">
        <f>'Table 1a'!P80/1000</f>
        <v>0.90760000000000007</v>
      </c>
      <c r="Q9" s="54">
        <f>'Table 1a'!Q80/1000</f>
        <v>1.0548</v>
      </c>
      <c r="R9" s="54">
        <f>'Table 1a'!R80/1000</f>
        <v>1.1171</v>
      </c>
      <c r="S9" s="54">
        <f>'Table 1a'!S80/1000</f>
        <v>1.3137999999999996</v>
      </c>
      <c r="T9" s="54">
        <f>'Table 1a'!T80/1000</f>
        <v>1.3685</v>
      </c>
      <c r="U9" s="54">
        <f>'Table 1a'!U80/1000</f>
        <v>1.6715</v>
      </c>
      <c r="V9" s="54">
        <f>'Table 1a'!V80/1000</f>
        <v>1.7526999999999999</v>
      </c>
      <c r="W9" s="54">
        <f>'Table 1a'!W80/1000</f>
        <v>1.9772000000000001</v>
      </c>
      <c r="X9" s="54">
        <f>'Table 1a'!X80/1000</f>
        <v>2.169</v>
      </c>
      <c r="Y9" s="54">
        <f>'Table 1a'!Y80/1000</f>
        <v>2.2987000000000002</v>
      </c>
      <c r="Z9" s="54">
        <f>'Table 1a'!Z80/1000</f>
        <v>2.5215999999999998</v>
      </c>
      <c r="AA9" s="54">
        <f>'Table 1a'!AA80/1000</f>
        <v>2.9506000000000001</v>
      </c>
      <c r="AB9" s="54">
        <f>'Table 1a'!AB80/1000</f>
        <v>3.3402999999999996</v>
      </c>
      <c r="AC9" s="54">
        <f>'Table 1a'!AC80/1000</f>
        <v>3.8525990000000001</v>
      </c>
      <c r="AD9" s="54">
        <f>'Table 1a'!AD80/1000</f>
        <v>4.9183270000000006</v>
      </c>
      <c r="AE9" s="54">
        <f>'Table 1a'!AE80/1000</f>
        <v>6.5839790000000002</v>
      </c>
      <c r="AF9" s="54">
        <f>'Table 1a'!AF80/1000</f>
        <v>7.8012960000000007</v>
      </c>
      <c r="AG9" s="54">
        <f>'Table 1a'!AG80/1000</f>
        <v>9.0823199999999993</v>
      </c>
      <c r="AH9" s="54">
        <f>'Table 1a'!AH80/1000</f>
        <v>10.46</v>
      </c>
      <c r="AI9" s="54">
        <f>'Table 1a'!AI80/1000</f>
        <v>11.936999999999999</v>
      </c>
      <c r="AJ9" s="54">
        <f>'Table 1a'!AJ80/1000</f>
        <v>14.529</v>
      </c>
      <c r="AK9" s="54">
        <f>'Table 1a'!AK80/1000</f>
        <v>16.863</v>
      </c>
      <c r="AL9" s="54">
        <f>'Table 1a'!AL80/1000</f>
        <v>18.21</v>
      </c>
      <c r="AM9" s="54">
        <f>'Table 1a'!AM80/1000</f>
        <v>19.797999999999998</v>
      </c>
      <c r="AN9" s="54">
        <f>'Table 1a'!AN80/1000</f>
        <v>20.863</v>
      </c>
      <c r="AO9" s="54">
        <f>'Table 1a'!AO80/1000</f>
        <v>22.448</v>
      </c>
      <c r="AP9" s="54">
        <f>'Table 1a'!AP80/1000</f>
        <v>24.257598000000002</v>
      </c>
      <c r="AQ9" s="54">
        <f>'Table 1a'!AQ80/1000</f>
        <v>25.406486000000001</v>
      </c>
      <c r="AR9" s="54">
        <f>'Table 1a'!AR80/1000</f>
        <v>26.034205999999998</v>
      </c>
      <c r="AS9" s="54">
        <f>'Table 1a'!AS80/1000</f>
        <v>27.702068000000004</v>
      </c>
      <c r="AT9" s="54">
        <f>'Table 1a'!AT80/1000</f>
        <v>30.508146</v>
      </c>
      <c r="AU9" s="54">
        <f>'Table 1a'!AU80/1000</f>
        <v>35.252113999999999</v>
      </c>
      <c r="AV9" s="54">
        <f>'Table 1a'!AV80/1000</f>
        <v>37.320296999999997</v>
      </c>
      <c r="AW9" s="54">
        <f>'Table 1a'!AW80/1000</f>
        <v>39.538795000000007</v>
      </c>
      <c r="AX9" s="54">
        <f>'Table 1a'!AX80/1000</f>
        <v>39.824572000000003</v>
      </c>
      <c r="AY9" s="54">
        <f>'Table 1a'!AY80/1000</f>
        <v>40.701778000000004</v>
      </c>
      <c r="AZ9" s="54">
        <f>'Table 1a'!AZ80/1000</f>
        <v>42.158667000000001</v>
      </c>
      <c r="BA9" s="54">
        <f>'Table 1a'!BA80/1000</f>
        <v>43.119707999999996</v>
      </c>
      <c r="BB9" s="54">
        <f>'Table 1a'!BB80/1000</f>
        <v>45.018209000000006</v>
      </c>
      <c r="BC9" s="54">
        <f>'Table 1a'!BC80/1000</f>
        <v>46.884318</v>
      </c>
      <c r="BD9" s="54">
        <f>'Table 1a'!BD80/1000</f>
        <v>47.796771</v>
      </c>
      <c r="BE9" s="54">
        <f>'Table 1a'!BE80/1000</f>
        <v>51.093595998929331</v>
      </c>
      <c r="BF9" s="54">
        <f>'Table 1a'!BF80/1000</f>
        <v>53.686528709614699</v>
      </c>
      <c r="BG9" s="54">
        <f>'Table 1a'!BG80/1000</f>
        <v>56.079337540435695</v>
      </c>
      <c r="BH9" s="54">
        <f>'Table 1a'!BH80/1000</f>
        <v>58.408538999999998</v>
      </c>
      <c r="BI9" s="54">
        <f>'Table 1a'!BI80/1000</f>
        <v>60.914807692682672</v>
      </c>
      <c r="BJ9" s="54">
        <f>'Table 1a'!BJ80/1000</f>
        <v>63.129216045855109</v>
      </c>
      <c r="BK9" s="54">
        <f>'Table 1a'!BK80/1000</f>
        <v>67.411978362963168</v>
      </c>
      <c r="BL9" s="54">
        <f>'Table 1a'!BL80/1000</f>
        <v>72.671184816889408</v>
      </c>
      <c r="BM9" s="54">
        <f>'Table 1a'!BM80/1000</f>
        <v>77.814820358342374</v>
      </c>
      <c r="BN9" s="54">
        <f>'Table 1a'!BN80/1000</f>
        <v>80.345367492594733</v>
      </c>
      <c r="BO9" s="54">
        <f>'Table 1a'!BO80/1000</f>
        <v>84.501883808506491</v>
      </c>
      <c r="BP9" s="54">
        <f>'Table 1a'!BP80/1000</f>
        <v>89.391276039061708</v>
      </c>
      <c r="BQ9" s="54">
        <f>'Table 1a'!BQ80/1000</f>
        <v>91.660368819799984</v>
      </c>
      <c r="BR9" s="54">
        <f>'Table 1a'!BR80/1000</f>
        <v>94.520993083800036</v>
      </c>
      <c r="BS9" s="54">
        <f>'Table 1a'!BS80/1000</f>
        <v>97.594637879079997</v>
      </c>
      <c r="BT9" s="54">
        <f>'Table 1a'!BT80/1000</f>
        <v>99.861345809219927</v>
      </c>
      <c r="BU9" s="54">
        <f>'Table 1a'!BU80/1000</f>
        <v>102.00563289946768</v>
      </c>
      <c r="BV9" s="54">
        <f>'Table 1a'!BV80/1000</f>
        <v>104.77346798265999</v>
      </c>
      <c r="BW9" s="54">
        <f>'Table 1a'!BW80/1000</f>
        <v>106.8812999097091</v>
      </c>
      <c r="BX9" s="54">
        <f>'Table 1a'!BX80/1000</f>
        <v>110.62598400109998</v>
      </c>
      <c r="BY9" s="54">
        <f>'Table 1a'!BY80/1000</f>
        <v>112.72843732129999</v>
      </c>
      <c r="BZ9" s="54">
        <f>'Table 1a'!BZ80/1000</f>
        <v>118.57719460304996</v>
      </c>
      <c r="CA9" s="54">
        <f>'Table 1a'!CA80/1000</f>
        <v>132.69880076040994</v>
      </c>
      <c r="CB9" s="54">
        <f>'Table 1a'!CB80/1000</f>
        <v>145.48147803492228</v>
      </c>
      <c r="CC9" s="54">
        <f>'Table 1a'!CC80/1000</f>
        <v>154.62843675673889</v>
      </c>
      <c r="CD9" s="54">
        <f>'Table 1a'!CD80/1000</f>
        <v>162.21679038125143</v>
      </c>
      <c r="CE9" s="54">
        <f>'Table 1a'!CE80/1000</f>
        <v>165.48938491807274</v>
      </c>
      <c r="CF9" s="54">
        <f>'Table 1a'!CF80/1000</f>
        <v>170.40896154663957</v>
      </c>
      <c r="CG9" s="55">
        <f>'Table 1a'!CG80/1000</f>
        <v>178.39269529059246</v>
      </c>
    </row>
    <row r="10" spans="1:85" x14ac:dyDescent="0.35">
      <c r="B10" s="56" t="s">
        <v>363</v>
      </c>
      <c r="D10" s="54">
        <f>'Table 1a'!D81/1000</f>
        <v>6.25E-2</v>
      </c>
      <c r="E10" s="54">
        <f>'Table 1a'!E81/1000</f>
        <v>7.5200000000000003E-2</v>
      </c>
      <c r="F10" s="54">
        <f>'Table 1a'!F81/1000</f>
        <v>8.4500000000000006E-2</v>
      </c>
      <c r="G10" s="54">
        <f>'Table 1a'!G81/1000</f>
        <v>9.459999999999999E-2</v>
      </c>
      <c r="H10" s="54">
        <f>'Table 1a'!H81/1000</f>
        <v>0.1186</v>
      </c>
      <c r="I10" s="54">
        <f>'Table 1a'!I81/1000</f>
        <v>0.12029999999999999</v>
      </c>
      <c r="J10" s="54">
        <f>'Table 1a'!J81/1000</f>
        <v>0.12540000000000001</v>
      </c>
      <c r="K10" s="54">
        <f>'Table 1a'!K81/1000</f>
        <v>0.11409999999999999</v>
      </c>
      <c r="L10" s="54">
        <f>'Table 1a'!L81/1000</f>
        <v>0.12129999999999999</v>
      </c>
      <c r="M10" s="54">
        <f>'Table 1a'!M81/1000</f>
        <v>0.1196</v>
      </c>
      <c r="N10" s="54">
        <f>'Table 1a'!N81/1000</f>
        <v>0.1318</v>
      </c>
      <c r="O10" s="54">
        <f>'Table 1a'!O81/1000</f>
        <v>0.1585</v>
      </c>
      <c r="P10" s="54">
        <f>'Table 1a'!P81/1000</f>
        <v>0.17949999999999999</v>
      </c>
      <c r="Q10" s="54">
        <f>'Table 1a'!Q81/1000</f>
        <v>0.1711</v>
      </c>
      <c r="R10" s="54">
        <f>'Table 1a'!R81/1000</f>
        <v>0.19980000000000001</v>
      </c>
      <c r="S10" s="54">
        <f>'Table 1a'!S81/1000</f>
        <v>0.21740000000000001</v>
      </c>
      <c r="T10" s="54">
        <f>'Table 1a'!T81/1000</f>
        <v>0.2233</v>
      </c>
      <c r="U10" s="54">
        <f>'Table 1a'!U81/1000</f>
        <v>0.24590000000000001</v>
      </c>
      <c r="V10" s="54">
        <f>'Table 1a'!V81/1000</f>
        <v>0.29749999999999999</v>
      </c>
      <c r="W10" s="54">
        <f>'Table 1a'!W81/1000</f>
        <v>0.38569999999999999</v>
      </c>
      <c r="X10" s="54">
        <f>'Table 1a'!X81/1000</f>
        <v>0.4289</v>
      </c>
      <c r="Y10" s="54">
        <f>'Table 1a'!Y81/1000</f>
        <v>0.47070000000000001</v>
      </c>
      <c r="Z10" s="54">
        <f>'Table 1a'!Z81/1000</f>
        <v>0.54579999999999995</v>
      </c>
      <c r="AA10" s="54">
        <f>'Table 1a'!AA81/1000</f>
        <v>0.66510000000000002</v>
      </c>
      <c r="AB10" s="54">
        <f>'Table 1a'!AB81/1000</f>
        <v>0.81829999999999992</v>
      </c>
      <c r="AC10" s="54">
        <f>'Table 1a'!AC81/1000</f>
        <v>0.94130000000000003</v>
      </c>
      <c r="AD10" s="54">
        <f>'Table 1a'!AD81/1000</f>
        <v>1.1092</v>
      </c>
      <c r="AE10" s="54">
        <f>'Table 1a'!AE81/1000</f>
        <v>1.5141000000000002</v>
      </c>
      <c r="AF10" s="54">
        <f>'Table 1a'!AF81/1000</f>
        <v>1.9339</v>
      </c>
      <c r="AG10" s="54">
        <f>'Table 1a'!AG81/1000</f>
        <v>2.1403000000000003</v>
      </c>
      <c r="AH10" s="54">
        <f>'Table 1a'!AH81/1000</f>
        <v>2.306</v>
      </c>
      <c r="AI10" s="54">
        <f>'Table 1a'!AI81/1000</f>
        <v>2.4950000000000001</v>
      </c>
      <c r="AJ10" s="54">
        <f>'Table 1a'!AJ81/1000</f>
        <v>3.2309999999999999</v>
      </c>
      <c r="AK10" s="54">
        <f>'Table 1a'!AK81/1000</f>
        <v>4.9666499999999996</v>
      </c>
      <c r="AL10" s="54">
        <f>'Table 1a'!AL81/1000</f>
        <v>6.8339999999999996</v>
      </c>
      <c r="AM10" s="54">
        <f>'Table 1a'!AM81/1000</f>
        <v>8.2309999999999999</v>
      </c>
      <c r="AN10" s="54">
        <f>'Table 1a'!AN81/1000</f>
        <v>9.4290000000000003</v>
      </c>
      <c r="AO10" s="54">
        <f>'Table 1a'!AO81/1000</f>
        <v>10.753</v>
      </c>
      <c r="AP10" s="54">
        <f>'Table 1a'!AP81/1000</f>
        <v>11.541</v>
      </c>
      <c r="AQ10" s="54">
        <f>'Table 1a'!AQ81/1000</f>
        <v>11.70069</v>
      </c>
      <c r="AR10" s="54">
        <f>'Table 1a'!AR81/1000</f>
        <v>11.886859510000001</v>
      </c>
      <c r="AS10" s="54">
        <f>'Table 1a'!AS81/1000</f>
        <v>12.500610480999999</v>
      </c>
      <c r="AT10" s="54">
        <f>'Table 1a'!AT81/1000</f>
        <v>14.675027</v>
      </c>
      <c r="AU10" s="54">
        <f>'Table 1a'!AU81/1000</f>
        <v>18.891260899511732</v>
      </c>
      <c r="AV10" s="54">
        <f>'Table 1a'!AV81/1000</f>
        <v>23.8339</v>
      </c>
      <c r="AW10" s="54">
        <f>'Table 1a'!AW81/1000</f>
        <v>28.829948000000002</v>
      </c>
      <c r="AX10" s="54">
        <f>'Table 1a'!AX81/1000</f>
        <v>30.339205213999996</v>
      </c>
      <c r="AY10" s="54">
        <f>'Table 1a'!AY81/1000</f>
        <v>31.886693626000003</v>
      </c>
      <c r="AZ10" s="54">
        <f>'Table 1a'!AZ81/1000</f>
        <v>32.437416757000001</v>
      </c>
      <c r="BA10" s="54">
        <f>'Table 1a'!BA81/1000</f>
        <v>31.640413748</v>
      </c>
      <c r="BB10" s="54">
        <f>'Table 1a'!BB81/1000</f>
        <v>31.212963835000004</v>
      </c>
      <c r="BC10" s="54">
        <f>'Table 1a'!BC81/1000</f>
        <v>30.726584142467686</v>
      </c>
      <c r="BD10" s="54">
        <f>'Table 1a'!BD81/1000</f>
        <v>29.666571453818168</v>
      </c>
      <c r="BE10" s="54">
        <f>'Table 1a'!BE81/1000</f>
        <v>30.918086668030107</v>
      </c>
      <c r="BF10" s="54">
        <f>'Table 1a'!BF81/1000</f>
        <v>32.295353709467577</v>
      </c>
      <c r="BG10" s="54">
        <f>'Table 1a'!BG81/1000</f>
        <v>33.353048856553258</v>
      </c>
      <c r="BH10" s="54">
        <f>'Table 1a'!BH81/1000</f>
        <v>35.028023048480414</v>
      </c>
      <c r="BI10" s="54">
        <f>'Table 1a'!BI81/1000</f>
        <v>35.716781529642006</v>
      </c>
      <c r="BJ10" s="54">
        <f>'Table 1a'!BJ81/1000</f>
        <v>37.172236532855472</v>
      </c>
      <c r="BK10" s="54">
        <f>'Table 1a'!BK81/1000</f>
        <v>38.696081911583093</v>
      </c>
      <c r="BL10" s="54">
        <f>'Table 1a'!BL81/1000</f>
        <v>40.966842600690001</v>
      </c>
      <c r="BM10" s="54">
        <f>'Table 1a'!BM81/1000</f>
        <v>46.695822820729994</v>
      </c>
      <c r="BN10" s="54">
        <f>'Table 1a'!BN81/1000</f>
        <v>48.764863047781709</v>
      </c>
      <c r="BO10" s="54">
        <f>'Table 1a'!BO81/1000</f>
        <v>49.940019439679816</v>
      </c>
      <c r="BP10" s="54">
        <f>'Table 1a'!BP81/1000</f>
        <v>51.405957286050004</v>
      </c>
      <c r="BQ10" s="54">
        <f>'Table 1a'!BQ81/1000</f>
        <v>46.170925824626167</v>
      </c>
      <c r="BR10" s="54">
        <f>'Table 1a'!BR81/1000</f>
        <v>45.839951658789992</v>
      </c>
      <c r="BS10" s="54">
        <f>'Table 1a'!BS81/1000</f>
        <v>45.405969913280003</v>
      </c>
      <c r="BT10" s="54">
        <f>'Table 1a'!BT81/1000</f>
        <v>44.931091629030014</v>
      </c>
      <c r="BU10" s="54">
        <f>'Table 1a'!BU81/1000</f>
        <v>45.555013518459994</v>
      </c>
      <c r="BV10" s="54">
        <f>'Table 1a'!BV81/1000</f>
        <v>47.776703047328404</v>
      </c>
      <c r="BW10" s="54">
        <f>'Table 1a'!BW81/1000</f>
        <v>53.333798484220161</v>
      </c>
      <c r="BX10" s="54">
        <f>'Table 1a'!BX81/1000</f>
        <v>71.323479524663895</v>
      </c>
      <c r="BY10" s="54">
        <f>'Table 1a'!BY81/1000</f>
        <v>71.021829756182925</v>
      </c>
      <c r="BZ10" s="54">
        <f>'Table 1a'!BZ81/1000</f>
        <v>71.429394272433143</v>
      </c>
      <c r="CA10" s="54">
        <f>'Table 1a'!CA81/1000</f>
        <v>81.819757261277132</v>
      </c>
      <c r="CB10" s="54">
        <f>'Table 1a'!CB81/1000</f>
        <v>94.127296552789161</v>
      </c>
      <c r="CC10" s="54">
        <f>'Table 1a'!CC81/1000</f>
        <v>96.982803758092984</v>
      </c>
      <c r="CD10" s="54">
        <f>'Table 1a'!CD81/1000</f>
        <v>100.65399399476021</v>
      </c>
      <c r="CE10" s="54">
        <f>'Table 1a'!CE81/1000</f>
        <v>101.50058157557956</v>
      </c>
      <c r="CF10" s="54">
        <f>'Table 1a'!CF81/1000</f>
        <v>103.77516738836709</v>
      </c>
      <c r="CG10" s="55">
        <f>'Table 1a'!CG81/1000</f>
        <v>107.28624922865151</v>
      </c>
    </row>
    <row r="11" spans="1:85" x14ac:dyDescent="0.35">
      <c r="B11" s="56" t="s">
        <v>364</v>
      </c>
      <c r="D11" s="54">
        <f>'Table 1a'!D82/1000</f>
        <v>0.158</v>
      </c>
      <c r="E11" s="54">
        <f>'Table 1a'!E82/1000</f>
        <v>0.16769999999999999</v>
      </c>
      <c r="F11" s="54">
        <f>'Table 1a'!F82/1000</f>
        <v>0.1701</v>
      </c>
      <c r="G11" s="54">
        <f>'Table 1a'!G82/1000</f>
        <v>0.17019999999999999</v>
      </c>
      <c r="H11" s="54">
        <f>'Table 1a'!H82/1000</f>
        <v>0.20710000000000001</v>
      </c>
      <c r="I11" s="54">
        <f>'Table 1a'!I82/1000</f>
        <v>0.22469999999999998</v>
      </c>
      <c r="J11" s="54">
        <f>'Table 1a'!J82/1000</f>
        <v>0.23350000000000001</v>
      </c>
      <c r="K11" s="54">
        <f>'Table 1a'!K82/1000</f>
        <v>0.2447</v>
      </c>
      <c r="L11" s="54">
        <f>'Table 1a'!L82/1000</f>
        <v>0.25580000000000003</v>
      </c>
      <c r="M11" s="54">
        <f>'Table 1a'!M82/1000</f>
        <v>0.26880000000000004</v>
      </c>
      <c r="N11" s="54">
        <f>'Table 1a'!N82/1000</f>
        <v>0.2974</v>
      </c>
      <c r="O11" s="54">
        <f>'Table 1a'!O82/1000</f>
        <v>0.30090000000000006</v>
      </c>
      <c r="P11" s="54">
        <f>'Table 1a'!P82/1000</f>
        <v>0.30270000000000002</v>
      </c>
      <c r="Q11" s="54">
        <f>'Table 1a'!Q82/1000</f>
        <v>0.32719999999999999</v>
      </c>
      <c r="R11" s="54">
        <f>'Table 1a'!R82/1000</f>
        <v>0.32890000000000003</v>
      </c>
      <c r="S11" s="54">
        <f>'Table 1a'!S82/1000</f>
        <v>0.35940000000000005</v>
      </c>
      <c r="T11" s="54">
        <f>'Table 1a'!T82/1000</f>
        <v>0.37030000000000002</v>
      </c>
      <c r="U11" s="54">
        <f>'Table 1a'!U82/1000</f>
        <v>0.40500000000000008</v>
      </c>
      <c r="V11" s="54">
        <f>'Table 1a'!V82/1000</f>
        <v>0.40629999999999999</v>
      </c>
      <c r="W11" s="54">
        <f>'Table 1a'!W82/1000</f>
        <v>0.42669999999999997</v>
      </c>
      <c r="X11" s="54">
        <f>'Table 1a'!X82/1000</f>
        <v>0.57429999999999992</v>
      </c>
      <c r="Y11" s="54">
        <f>'Table 1a'!Y82/1000</f>
        <v>0.62269999999999992</v>
      </c>
      <c r="Z11" s="54">
        <f>'Table 1a'!Z82/1000</f>
        <v>0.55109999999999992</v>
      </c>
      <c r="AA11" s="54">
        <f>'Table 1a'!AA82/1000</f>
        <v>0.59309999999999996</v>
      </c>
      <c r="AB11" s="54">
        <f>'Table 1a'!AB82/1000</f>
        <v>0.71209999999999996</v>
      </c>
      <c r="AC11" s="54">
        <f>'Table 1a'!AC82/1000</f>
        <v>0.67810000000000004</v>
      </c>
      <c r="AD11" s="54">
        <f>'Table 1a'!AD82/1000</f>
        <v>0.77519999999999989</v>
      </c>
      <c r="AE11" s="54">
        <f>'Table 1a'!AE82/1000</f>
        <v>1.1025</v>
      </c>
      <c r="AF11" s="54">
        <f>'Table 1a'!AF82/1000</f>
        <v>1.2310000000000001</v>
      </c>
      <c r="AG11" s="54">
        <f>'Table 1a'!AG82/1000</f>
        <v>1.7755000000000001</v>
      </c>
      <c r="AH11" s="54">
        <f>'Table 1a'!AH82/1000</f>
        <v>2.7210000000000001</v>
      </c>
      <c r="AI11" s="54">
        <f>'Table 1a'!AI82/1000</f>
        <v>3.9000599999999999</v>
      </c>
      <c r="AJ11" s="54">
        <f>'Table 1a'!AJ82/1000</f>
        <v>4.2990600000000008</v>
      </c>
      <c r="AK11" s="54">
        <f>'Table 1a'!AK82/1000</f>
        <v>4.9780600000000002</v>
      </c>
      <c r="AL11" s="54">
        <f>'Table 1a'!AL82/1000</f>
        <v>5.5010600000000007</v>
      </c>
      <c r="AM11" s="54">
        <f>'Table 1a'!AM82/1000</f>
        <v>6.0850600000000004</v>
      </c>
      <c r="AN11" s="54">
        <f>'Table 1a'!AN82/1000</f>
        <v>6.6050600000000008</v>
      </c>
      <c r="AO11" s="54">
        <f>'Table 1a'!AO82/1000</f>
        <v>7.0880600000000005</v>
      </c>
      <c r="AP11" s="54">
        <f>'Table 1a'!AP82/1000</f>
        <v>7.4840600000000004</v>
      </c>
      <c r="AQ11" s="54">
        <f>'Table 1a'!AQ82/1000</f>
        <v>7.8925679999999998</v>
      </c>
      <c r="AR11" s="54">
        <f>'Table 1a'!AR82/1000</f>
        <v>8.0315510000000021</v>
      </c>
      <c r="AS11" s="54">
        <f>'Table 1a'!AS82/1000</f>
        <v>8.4119089999999996</v>
      </c>
      <c r="AT11" s="54">
        <f>'Table 1a'!AT82/1000</f>
        <v>9.1728167156850411</v>
      </c>
      <c r="AU11" s="54">
        <f>'Table 1a'!AU82/1000</f>
        <v>10.755346568931577</v>
      </c>
      <c r="AV11" s="54">
        <f>'Table 1a'!AV82/1000</f>
        <v>12.410679000000002</v>
      </c>
      <c r="AW11" s="54">
        <f>'Table 1a'!AW82/1000</f>
        <v>14.068823</v>
      </c>
      <c r="AX11" s="54">
        <f>'Table 1a'!AX82/1000</f>
        <v>14.698889999999999</v>
      </c>
      <c r="AY11" s="54">
        <f>'Table 1a'!AY82/1000</f>
        <v>16.122347527041317</v>
      </c>
      <c r="AZ11" s="54">
        <f>'Table 1a'!AZ82/1000</f>
        <v>17.621866000000001</v>
      </c>
      <c r="BA11" s="54">
        <f>'Table 1a'!BA82/1000</f>
        <v>18.587272009000003</v>
      </c>
      <c r="BB11" s="54">
        <f>'Table 1a'!BB82/1000</f>
        <v>19.334144725038435</v>
      </c>
      <c r="BC11" s="54">
        <f>'Table 1a'!BC82/1000</f>
        <v>21.437683100000015</v>
      </c>
      <c r="BD11" s="54">
        <f>'Table 1a'!BD82/1000</f>
        <v>23.910498331296751</v>
      </c>
      <c r="BE11" s="54">
        <f>'Table 1a'!BE82/1000</f>
        <v>24.695169227916086</v>
      </c>
      <c r="BF11" s="54">
        <f>'Table 1a'!BF82/1000</f>
        <v>24.320416560955216</v>
      </c>
      <c r="BG11" s="54">
        <f>'Table 1a'!BG82/1000</f>
        <v>16.358236688028089</v>
      </c>
      <c r="BH11" s="54">
        <f>'Table 1a'!BH82/1000</f>
        <v>17.655991089</v>
      </c>
      <c r="BI11" s="54">
        <f>'Table 1a'!BI82/1000</f>
        <v>19.149566420418999</v>
      </c>
      <c r="BJ11" s="54">
        <f>'Table 1a'!BJ82/1000</f>
        <v>18.905719964729798</v>
      </c>
      <c r="BK11" s="54">
        <f>'Table 1a'!BK82/1000</f>
        <v>20.134145588311135</v>
      </c>
      <c r="BL11" s="54">
        <f>'Table 1a'!BL82/1000</f>
        <v>22.11913800687423</v>
      </c>
      <c r="BM11" s="54">
        <f>'Table 1a'!BM82/1000</f>
        <v>23.587287511449777</v>
      </c>
      <c r="BN11" s="54">
        <f>'Table 1a'!BN82/1000</f>
        <v>24.353422629427094</v>
      </c>
      <c r="BO11" s="54">
        <f>'Table 1a'!BO82/1000</f>
        <v>24.608419630379988</v>
      </c>
      <c r="BP11" s="54">
        <f>'Table 1a'!BP82/1000</f>
        <v>25.847787607450236</v>
      </c>
      <c r="BQ11" s="54">
        <f>'Table 1a'!BQ82/1000</f>
        <v>26.405370344340586</v>
      </c>
      <c r="BR11" s="54">
        <f>'Table 1a'!BR82/1000</f>
        <v>28.019137779285046</v>
      </c>
      <c r="BS11" s="54">
        <f>'Table 1a'!BS82/1000</f>
        <v>28.892430007561117</v>
      </c>
      <c r="BT11" s="54">
        <f>'Table 1a'!BT82/1000</f>
        <v>29.133725671540159</v>
      </c>
      <c r="BU11" s="54">
        <f>'Table 1a'!BU82/1000</f>
        <v>30.587981596910012</v>
      </c>
      <c r="BV11" s="54">
        <f>'Table 1a'!BV82/1000</f>
        <v>31.298962817977657</v>
      </c>
      <c r="BW11" s="54">
        <f>'Table 1a'!BW82/1000</f>
        <v>32.352742615838736</v>
      </c>
      <c r="BX11" s="54">
        <f>'Table 1a'!BX82/1000</f>
        <v>31.225659195770003</v>
      </c>
      <c r="BY11" s="54">
        <f>'Table 1a'!BY82/1000</f>
        <v>32.709667749220003</v>
      </c>
      <c r="BZ11" s="54">
        <f>'Table 1a'!BZ82/1000</f>
        <v>44.168197377371236</v>
      </c>
      <c r="CA11" s="54">
        <f>'Table 1a'!CA82/1000</f>
        <v>53.075650663919994</v>
      </c>
      <c r="CB11" s="54">
        <f>'Table 1a'!CB82/1000</f>
        <v>47.496382496002283</v>
      </c>
      <c r="CC11" s="54">
        <f>'Table 1a'!CC82/1000</f>
        <v>51.451379718076417</v>
      </c>
      <c r="CD11" s="54">
        <f>'Table 1a'!CD82/1000</f>
        <v>55.846942722115379</v>
      </c>
      <c r="CE11" s="54">
        <f>'Table 1a'!CE82/1000</f>
        <v>58.297859862640742</v>
      </c>
      <c r="CF11" s="54">
        <f>'Table 1a'!CF82/1000</f>
        <v>60.674282291091863</v>
      </c>
      <c r="CG11" s="55">
        <f>'Table 1a'!CG82/1000</f>
        <v>63.81243392071547</v>
      </c>
    </row>
    <row r="12" spans="1:85" x14ac:dyDescent="0.35">
      <c r="B12" s="101" t="s">
        <v>276</v>
      </c>
      <c r="D12" s="62">
        <f>SUM(D9:D11)</f>
        <v>0.47130000000000005</v>
      </c>
      <c r="E12" s="62">
        <f t="shared" ref="E12:BP12" si="0">SUM(E9:E11)</f>
        <v>0.5978</v>
      </c>
      <c r="F12" s="62">
        <f t="shared" si="0"/>
        <v>0.61050000000000004</v>
      </c>
      <c r="G12" s="62">
        <f t="shared" si="0"/>
        <v>0.6421</v>
      </c>
      <c r="H12" s="62">
        <f t="shared" si="0"/>
        <v>0.77520000000000011</v>
      </c>
      <c r="I12" s="62">
        <f t="shared" si="0"/>
        <v>0.81669999999999998</v>
      </c>
      <c r="J12" s="62">
        <f t="shared" si="0"/>
        <v>0.83920000000000006</v>
      </c>
      <c r="K12" s="62">
        <f t="shared" si="0"/>
        <v>0.94230000000000003</v>
      </c>
      <c r="L12" s="62">
        <f t="shared" si="0"/>
        <v>0.98079999999999989</v>
      </c>
      <c r="M12" s="62">
        <f t="shared" si="0"/>
        <v>1.0510999999999999</v>
      </c>
      <c r="N12" s="62">
        <f t="shared" si="0"/>
        <v>1.2869999999999999</v>
      </c>
      <c r="O12" s="62">
        <f t="shared" si="0"/>
        <v>1.3504</v>
      </c>
      <c r="P12" s="62">
        <f t="shared" si="0"/>
        <v>1.3897999999999999</v>
      </c>
      <c r="Q12" s="62">
        <f t="shared" si="0"/>
        <v>1.5530999999999999</v>
      </c>
      <c r="R12" s="62">
        <f t="shared" si="0"/>
        <v>1.6457999999999999</v>
      </c>
      <c r="S12" s="62">
        <f t="shared" si="0"/>
        <v>1.8905999999999996</v>
      </c>
      <c r="T12" s="62">
        <f t="shared" si="0"/>
        <v>1.9621000000000002</v>
      </c>
      <c r="U12" s="62">
        <f t="shared" si="0"/>
        <v>2.3224</v>
      </c>
      <c r="V12" s="62">
        <f t="shared" si="0"/>
        <v>2.4564999999999997</v>
      </c>
      <c r="W12" s="62">
        <f t="shared" si="0"/>
        <v>2.7896000000000001</v>
      </c>
      <c r="X12" s="62">
        <f t="shared" si="0"/>
        <v>3.1722000000000001</v>
      </c>
      <c r="Y12" s="62">
        <f t="shared" si="0"/>
        <v>3.3921000000000001</v>
      </c>
      <c r="Z12" s="62">
        <f t="shared" si="0"/>
        <v>3.6184999999999996</v>
      </c>
      <c r="AA12" s="62">
        <f t="shared" si="0"/>
        <v>4.2088000000000001</v>
      </c>
      <c r="AB12" s="62">
        <f t="shared" si="0"/>
        <v>4.8706999999999994</v>
      </c>
      <c r="AC12" s="62">
        <f t="shared" si="0"/>
        <v>5.4719989999999994</v>
      </c>
      <c r="AD12" s="62">
        <f t="shared" si="0"/>
        <v>6.8027270000000009</v>
      </c>
      <c r="AE12" s="62">
        <f t="shared" si="0"/>
        <v>9.2005790000000012</v>
      </c>
      <c r="AF12" s="62">
        <f t="shared" si="0"/>
        <v>10.966196</v>
      </c>
      <c r="AG12" s="62">
        <f t="shared" si="0"/>
        <v>12.99812</v>
      </c>
      <c r="AH12" s="62">
        <f t="shared" si="0"/>
        <v>15.487000000000002</v>
      </c>
      <c r="AI12" s="62">
        <f t="shared" si="0"/>
        <v>18.332059999999998</v>
      </c>
      <c r="AJ12" s="62">
        <f t="shared" si="0"/>
        <v>22.059059999999999</v>
      </c>
      <c r="AK12" s="62">
        <f t="shared" si="0"/>
        <v>26.80771</v>
      </c>
      <c r="AL12" s="62">
        <f t="shared" si="0"/>
        <v>30.545059999999999</v>
      </c>
      <c r="AM12" s="62">
        <f t="shared" si="0"/>
        <v>34.114059999999995</v>
      </c>
      <c r="AN12" s="62">
        <f t="shared" si="0"/>
        <v>36.897060000000003</v>
      </c>
      <c r="AO12" s="62">
        <f t="shared" si="0"/>
        <v>40.289059999999999</v>
      </c>
      <c r="AP12" s="62">
        <f t="shared" si="0"/>
        <v>43.282657999999998</v>
      </c>
      <c r="AQ12" s="62">
        <f t="shared" si="0"/>
        <v>44.999744</v>
      </c>
      <c r="AR12" s="62">
        <f t="shared" si="0"/>
        <v>45.952616509999999</v>
      </c>
      <c r="AS12" s="62">
        <f t="shared" si="0"/>
        <v>48.614587481000008</v>
      </c>
      <c r="AT12" s="62">
        <f t="shared" si="0"/>
        <v>54.355989715685041</v>
      </c>
      <c r="AU12" s="62">
        <f t="shared" si="0"/>
        <v>64.898721468443298</v>
      </c>
      <c r="AV12" s="62">
        <f t="shared" si="0"/>
        <v>73.564875999999998</v>
      </c>
      <c r="AW12" s="62">
        <f t="shared" si="0"/>
        <v>82.437566000000004</v>
      </c>
      <c r="AX12" s="62">
        <f t="shared" si="0"/>
        <v>84.862667213999998</v>
      </c>
      <c r="AY12" s="62">
        <f t="shared" si="0"/>
        <v>88.710819153041314</v>
      </c>
      <c r="AZ12" s="62">
        <f t="shared" si="0"/>
        <v>92.217949757</v>
      </c>
      <c r="BA12" s="62">
        <f t="shared" si="0"/>
        <v>93.347393756999992</v>
      </c>
      <c r="BB12" s="62">
        <f t="shared" si="0"/>
        <v>95.565317560038437</v>
      </c>
      <c r="BC12" s="62">
        <f t="shared" si="0"/>
        <v>99.048585242467709</v>
      </c>
      <c r="BD12" s="62">
        <f t="shared" si="0"/>
        <v>101.37384078511492</v>
      </c>
      <c r="BE12" s="62">
        <f t="shared" si="0"/>
        <v>106.70685189487553</v>
      </c>
      <c r="BF12" s="62">
        <f t="shared" si="0"/>
        <v>110.30229898003748</v>
      </c>
      <c r="BG12" s="62">
        <f t="shared" si="0"/>
        <v>105.79062308501705</v>
      </c>
      <c r="BH12" s="62">
        <f t="shared" si="0"/>
        <v>111.09255313748041</v>
      </c>
      <c r="BI12" s="62">
        <f t="shared" si="0"/>
        <v>115.78115564274367</v>
      </c>
      <c r="BJ12" s="62">
        <f t="shared" si="0"/>
        <v>119.20717254344038</v>
      </c>
      <c r="BK12" s="62">
        <f t="shared" si="0"/>
        <v>126.24220586285739</v>
      </c>
      <c r="BL12" s="62">
        <f t="shared" si="0"/>
        <v>135.75716542445363</v>
      </c>
      <c r="BM12" s="62">
        <f t="shared" si="0"/>
        <v>148.09793069052213</v>
      </c>
      <c r="BN12" s="62">
        <f t="shared" si="0"/>
        <v>153.46365316980354</v>
      </c>
      <c r="BO12" s="62">
        <f t="shared" si="0"/>
        <v>159.05032287856628</v>
      </c>
      <c r="BP12" s="62">
        <f t="shared" si="0"/>
        <v>166.64502093256195</v>
      </c>
      <c r="BQ12" s="62">
        <f t="shared" ref="BQ12:CD12" si="1">SUM(BQ9:BQ11)</f>
        <v>164.23666498876673</v>
      </c>
      <c r="BR12" s="62">
        <f t="shared" si="1"/>
        <v>168.38008252187507</v>
      </c>
      <c r="BS12" s="62">
        <f t="shared" si="1"/>
        <v>171.8930377999211</v>
      </c>
      <c r="BT12" s="62">
        <f t="shared" si="1"/>
        <v>173.92616310979011</v>
      </c>
      <c r="BU12" s="62">
        <f t="shared" si="1"/>
        <v>178.1486280148377</v>
      </c>
      <c r="BV12" s="62">
        <f t="shared" si="1"/>
        <v>183.84913384796607</v>
      </c>
      <c r="BW12" s="62">
        <f t="shared" si="1"/>
        <v>192.56784100976799</v>
      </c>
      <c r="BX12" s="62">
        <f t="shared" si="1"/>
        <v>213.17512272153385</v>
      </c>
      <c r="BY12" s="62">
        <f t="shared" si="1"/>
        <v>216.45993482670292</v>
      </c>
      <c r="BZ12" s="62">
        <f t="shared" si="1"/>
        <v>234.17478625285432</v>
      </c>
      <c r="CA12" s="62">
        <f t="shared" si="1"/>
        <v>267.59420868560704</v>
      </c>
      <c r="CB12" s="62">
        <f t="shared" si="1"/>
        <v>287.10515708371372</v>
      </c>
      <c r="CC12" s="62">
        <f t="shared" si="1"/>
        <v>303.06262023290827</v>
      </c>
      <c r="CD12" s="62">
        <f t="shared" si="1"/>
        <v>318.71772709812706</v>
      </c>
      <c r="CE12" s="62">
        <f>SUM(CE9:CE11)</f>
        <v>325.28782635629307</v>
      </c>
      <c r="CF12" s="62">
        <f>SUM(CF9:CF11)</f>
        <v>334.85841122609855</v>
      </c>
      <c r="CG12" s="120">
        <f>SUM(CG9:CG11)</f>
        <v>349.49137843995942</v>
      </c>
    </row>
    <row r="13" spans="1:85" ht="51" customHeight="1" x14ac:dyDescent="0.35">
      <c r="B13" s="49" t="s">
        <v>365</v>
      </c>
      <c r="D13" s="54"/>
      <c r="E13" s="54"/>
      <c r="F13" s="54"/>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c r="AP13" s="54"/>
      <c r="AQ13" s="54"/>
      <c r="AR13" s="54"/>
      <c r="AS13" s="54"/>
      <c r="AT13" s="54"/>
      <c r="AU13" s="54"/>
      <c r="AV13" s="54"/>
      <c r="AW13" s="54"/>
      <c r="AX13" s="54"/>
      <c r="AY13" s="54"/>
      <c r="AZ13" s="54"/>
      <c r="BA13" s="54"/>
      <c r="BB13" s="54"/>
      <c r="BC13" s="54"/>
      <c r="BD13" s="54"/>
      <c r="BE13" s="54"/>
      <c r="BF13" s="54"/>
      <c r="BG13" s="54"/>
      <c r="BH13" s="54"/>
      <c r="BI13" s="54"/>
      <c r="BJ13" s="54"/>
      <c r="BK13" s="54"/>
      <c r="BL13" s="54"/>
      <c r="BM13" s="54"/>
      <c r="BN13" s="54"/>
      <c r="BO13" s="54"/>
      <c r="BP13" s="54"/>
      <c r="BQ13" s="54"/>
      <c r="BR13" s="54"/>
      <c r="BS13" s="54"/>
      <c r="BT13" s="54"/>
      <c r="BU13" s="54"/>
      <c r="BV13" s="54"/>
      <c r="BW13" s="54"/>
      <c r="BX13" s="54"/>
      <c r="BY13" s="54"/>
      <c r="BZ13" s="54"/>
      <c r="CA13" s="54"/>
      <c r="CB13" s="54"/>
      <c r="CC13" s="54"/>
      <c r="CD13" s="54"/>
      <c r="CE13" s="54"/>
      <c r="CF13" s="54"/>
      <c r="CG13" s="55"/>
    </row>
    <row r="14" spans="1:85" x14ac:dyDescent="0.35">
      <c r="B14" s="56" t="s">
        <v>360</v>
      </c>
      <c r="D14" s="54"/>
      <c r="E14" s="54"/>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7">
        <f>'Table 2a'!AH18/1000</f>
        <v>3.8212009057648627E-2</v>
      </c>
      <c r="AI14" s="57">
        <f>'Table 2a'!AI18/1000</f>
        <v>4.5189829137708332E-2</v>
      </c>
      <c r="AJ14" s="57">
        <f>'Table 2a'!AJ18/1000</f>
        <v>5.3999241405613699E-2</v>
      </c>
      <c r="AK14" s="57">
        <f>'Table 2a'!AK18/1000</f>
        <v>6.2342414539001766E-2</v>
      </c>
      <c r="AL14" s="57">
        <f>'Table 2a'!AL18/1000</f>
        <v>7.185954155132003E-2</v>
      </c>
      <c r="AM14" s="57">
        <f>'Table 2a'!AM18/1000</f>
        <v>7.86472729167699E-2</v>
      </c>
      <c r="AN14" s="57">
        <f>'Table 2a'!AN18/1000</f>
        <v>8.4034886228206235E-2</v>
      </c>
      <c r="AO14" s="57">
        <f>'Table 2a'!AO18/1000</f>
        <v>9.3675937329378026E-2</v>
      </c>
      <c r="AP14" s="57">
        <f>'Table 2a'!AP18/1000</f>
        <v>0.10099402633497175</v>
      </c>
      <c r="AQ14" s="57">
        <f>'Table 2a'!AQ18/1000</f>
        <v>0.11138888622317154</v>
      </c>
      <c r="AR14" s="57">
        <f>'Table 2a'!AR18/1000</f>
        <v>0.11974097445514689</v>
      </c>
      <c r="AS14" s="57">
        <f>'Table 2a'!AS18/1000</f>
        <v>0.13007975711499967</v>
      </c>
      <c r="AT14" s="57">
        <f>'Table 2a'!AT18/1000</f>
        <v>0.15129442329670836</v>
      </c>
      <c r="AU14" s="57">
        <f>'Table 2a'!AU18/1000</f>
        <v>0.18310452084153347</v>
      </c>
      <c r="AV14" s="57">
        <f>'Table 2a'!AV18/1000</f>
        <v>0.23344177379818212</v>
      </c>
      <c r="AW14" s="57">
        <f>'Table 2a'!AW18/1000</f>
        <v>0.32523502588180236</v>
      </c>
      <c r="AX14" s="57">
        <f>'Table 2a'!AX18/1000</f>
        <v>0.36515245224968751</v>
      </c>
      <c r="AY14" s="57">
        <f>'Table 2a'!AY18/1000</f>
        <v>0.43739160512525266</v>
      </c>
      <c r="AZ14" s="57">
        <f>'Table 2a'!AZ18/1000</f>
        <v>0.44327124191823353</v>
      </c>
      <c r="BA14" s="57">
        <f>'Table 2a'!BA18/1000</f>
        <v>0.4886237591892677</v>
      </c>
      <c r="BB14" s="57">
        <f>'Table 2a'!BB18/1000</f>
        <v>0.52858293270579093</v>
      </c>
      <c r="BC14" s="57">
        <f>'Table 2a'!BC18/1000</f>
        <v>0.56642950568822015</v>
      </c>
      <c r="BD14" s="57">
        <f>'Table 2a'!BD18/1000</f>
        <v>0.66776598548293808</v>
      </c>
      <c r="BE14" s="57">
        <f>'Table 2a'!BE18/1000</f>
        <v>0.68014794552251256</v>
      </c>
      <c r="BF14" s="57">
        <f>'Table 2a'!BF18/1000</f>
        <v>0.76279799999999887</v>
      </c>
      <c r="BG14" s="57">
        <f>'Table 2a'!BG18/1000</f>
        <v>0.79402521823565664</v>
      </c>
      <c r="BH14" s="57">
        <f>'Table 2a'!BH18/1000</f>
        <v>0.84255900000000061</v>
      </c>
      <c r="BI14" s="57">
        <f>'Table 2a'!BI18/1000</f>
        <v>0.92426479697783859</v>
      </c>
      <c r="BJ14" s="57">
        <f>'Table 2a'!BJ18/1000</f>
        <v>0.97307987379439642</v>
      </c>
      <c r="BK14" s="57">
        <f>'Table 2a'!BK18/1000</f>
        <v>1.040024715870719</v>
      </c>
      <c r="BL14" s="57">
        <f>'Table 2a'!BL18/1000</f>
        <v>1.1059393085337212</v>
      </c>
      <c r="BM14" s="57">
        <f>'Table 2a'!BM18/1000</f>
        <v>1.1923924182195147</v>
      </c>
      <c r="BN14" s="57">
        <f>'Table 2a'!BN18/1000</f>
        <v>1.2202959423261623</v>
      </c>
      <c r="BO14" s="57">
        <f>'Table 2a'!BO18/1000</f>
        <v>1.3147165739259212</v>
      </c>
      <c r="BP14" s="57">
        <f>'Table 2a'!BP18/1000</f>
        <v>1.3906353122046253</v>
      </c>
      <c r="BQ14" s="57">
        <f>'Table 2a'!BQ18/1000</f>
        <v>1.4633916564663692</v>
      </c>
      <c r="BR14" s="57">
        <f>'Table 2a'!BR18/1000</f>
        <v>1.7174043496814249</v>
      </c>
      <c r="BS14" s="57">
        <f>'Table 2a'!BS18/1000</f>
        <v>1.8349490892979174</v>
      </c>
      <c r="BT14" s="57">
        <f>'Table 2a'!BT18/1000</f>
        <v>1.8972120008984343</v>
      </c>
      <c r="BU14" s="57">
        <f>'Table 2a'!BU18/1000</f>
        <v>1.9654420231168197</v>
      </c>
      <c r="BV14" s="57">
        <f>'Table 2a'!BV18/1000</f>
        <v>2.1143233711450695</v>
      </c>
      <c r="BW14" s="57">
        <f>'Table 2a'!BW18/1000</f>
        <v>2.2998904607779123</v>
      </c>
      <c r="BX14" s="57">
        <f>'Table 2a'!BX18/1000</f>
        <v>2.2461235014780443</v>
      </c>
      <c r="BY14" s="57">
        <f>'Table 2a'!BY18/1000</f>
        <v>2.446642410453701</v>
      </c>
      <c r="BZ14" s="57">
        <f>'Table 2a'!BZ18/1000</f>
        <v>2.9486471229818121</v>
      </c>
      <c r="CA14" s="57">
        <f>'Table 2a'!CA18/1000</f>
        <v>3.7643537710067303</v>
      </c>
      <c r="CB14" s="57">
        <f>'Table 2a'!CB18/1000</f>
        <v>4.5233117005533465</v>
      </c>
      <c r="CC14" s="57">
        <f>'Table 2a'!CC18/1000</f>
        <v>5.0783525818854542</v>
      </c>
      <c r="CD14" s="57">
        <f>'Table 2a'!CD18/1000</f>
        <v>5.6449915642395503</v>
      </c>
      <c r="CE14" s="57">
        <f>'Table 2a'!CE18/1000</f>
        <v>6.1428148747896625</v>
      </c>
      <c r="CF14" s="57">
        <f>'Table 2a'!CF18/1000</f>
        <v>6.5983179231129707</v>
      </c>
      <c r="CG14" s="59">
        <f>'Table 2a'!CG18/1000</f>
        <v>7.0410357723144985</v>
      </c>
    </row>
    <row r="15" spans="1:85" x14ac:dyDescent="0.35">
      <c r="B15" s="56" t="s">
        <v>361</v>
      </c>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7">
        <f>'Table 2a'!AH78/1000</f>
        <v>4.0872273647098112</v>
      </c>
      <c r="AI15" s="57">
        <f>'Table 2a'!AI78/1000</f>
        <v>4.4339729056964119</v>
      </c>
      <c r="AJ15" s="57">
        <f>'Table 2a'!AJ78/1000</f>
        <v>5.8044348053450809</v>
      </c>
      <c r="AK15" s="57">
        <f>'Table 2a'!AK78/1000</f>
        <v>7.6697643336848849</v>
      </c>
      <c r="AL15" s="57">
        <f>'Table 2a'!AL78/1000</f>
        <v>9.0884149574401771</v>
      </c>
      <c r="AM15" s="57">
        <f>'Table 2a'!AM78/1000</f>
        <v>10.708548004269627</v>
      </c>
      <c r="AN15" s="57">
        <f>'Table 2a'!AN78/1000</f>
        <v>11.886313985398557</v>
      </c>
      <c r="AO15" s="57">
        <f>'Table 2a'!AO78/1000</f>
        <v>13.017019488817986</v>
      </c>
      <c r="AP15" s="57">
        <f>'Table 2a'!AP78/1000</f>
        <v>14.194694757319626</v>
      </c>
      <c r="AQ15" s="57">
        <f>'Table 2a'!AQ78/1000</f>
        <v>14.367511717459035</v>
      </c>
      <c r="AR15" s="57">
        <f>'Table 2a'!AR78/1000</f>
        <v>13.821885689247209</v>
      </c>
      <c r="AS15" s="57">
        <f>'Table 2a'!AS78/1000</f>
        <v>14.05693518393573</v>
      </c>
      <c r="AT15" s="57">
        <f>'Table 2a'!AT78/1000</f>
        <v>16.319359410054382</v>
      </c>
      <c r="AU15" s="57">
        <f>'Table 2a'!AU78/1000</f>
        <v>21.223094072210827</v>
      </c>
      <c r="AV15" s="57">
        <f>'Table 2a'!AV78/1000</f>
        <v>25.238697901374167</v>
      </c>
      <c r="AW15" s="57">
        <f>'Table 2a'!AW78/1000</f>
        <v>28.282290239862771</v>
      </c>
      <c r="AX15" s="57">
        <f>'Table 2a'!AX78/1000</f>
        <v>29.274234871308582</v>
      </c>
      <c r="AY15" s="57">
        <f>'Table 2a'!AY78/1000</f>
        <v>30.689238521149569</v>
      </c>
      <c r="AZ15" s="57">
        <f>'Table 2a'!AZ78/1000</f>
        <v>31.142787199387289</v>
      </c>
      <c r="BA15" s="57">
        <f>'Table 2a'!BA78/1000</f>
        <v>30.118971854383787</v>
      </c>
      <c r="BB15" s="57">
        <f>'Table 2a'!BB78/1000</f>
        <v>29.936464944798306</v>
      </c>
      <c r="BC15" s="57">
        <f>'Table 2a'!BC78/1000</f>
        <v>29.598920484797166</v>
      </c>
      <c r="BD15" s="57">
        <f>'Table 2a'!BD78/1000</f>
        <v>29.680475521105301</v>
      </c>
      <c r="BE15" s="57">
        <f>'Table 2a'!BE78/1000</f>
        <v>30.37090463706021</v>
      </c>
      <c r="BF15" s="57">
        <f>'Table 2a'!BF78/1000</f>
        <v>31.767564711638769</v>
      </c>
      <c r="BG15" s="57">
        <f>'Table 2a'!BG78/1000</f>
        <v>32.949344465398681</v>
      </c>
      <c r="BH15" s="57">
        <f>'Table 2a'!BH78/1000</f>
        <v>33.970896257800078</v>
      </c>
      <c r="BI15" s="57">
        <f>'Table 2a'!BI78/1000</f>
        <v>34.999728367404188</v>
      </c>
      <c r="BJ15" s="57">
        <f>'Table 2a'!BJ78/1000</f>
        <v>36.307526404963731</v>
      </c>
      <c r="BK15" s="57">
        <f>'Table 2a'!BK78/1000</f>
        <v>38.263329337690422</v>
      </c>
      <c r="BL15" s="57">
        <f>'Table 2a'!BL78/1000</f>
        <v>40.742530283141413</v>
      </c>
      <c r="BM15" s="57">
        <f>'Table 2a'!BM78/1000</f>
        <v>46.964820391809681</v>
      </c>
      <c r="BN15" s="57">
        <f>'Table 2a'!BN78/1000</f>
        <v>48.626214056627937</v>
      </c>
      <c r="BO15" s="57">
        <f>'Table 2a'!BO78/1000</f>
        <v>50.392838045437848</v>
      </c>
      <c r="BP15" s="57">
        <f>'Table 2a'!BP78/1000</f>
        <v>52.320354503016233</v>
      </c>
      <c r="BQ15" s="57">
        <f>'Table 2a'!BQ78/1000</f>
        <v>51.914522229267241</v>
      </c>
      <c r="BR15" s="57">
        <f>'Table 2a'!BR78/1000</f>
        <v>52.429399181534215</v>
      </c>
      <c r="BS15" s="57">
        <f>'Table 2a'!BS78/1000</f>
        <v>53.760806511951841</v>
      </c>
      <c r="BT15" s="57">
        <f>'Table 2a'!BT78/1000</f>
        <v>54.236053855979272</v>
      </c>
      <c r="BU15" s="57">
        <f>'Table 2a'!BU78/1000</f>
        <v>56.774856304432006</v>
      </c>
      <c r="BV15" s="57">
        <f>'Table 2a'!BV78/1000</f>
        <v>60.103641361849206</v>
      </c>
      <c r="BW15" s="57">
        <f>'Table 2a'!BW78/1000</f>
        <v>66.414239326352984</v>
      </c>
      <c r="BX15" s="57">
        <f>'Table 2a'!BX78/1000</f>
        <v>85.175621712271109</v>
      </c>
      <c r="BY15" s="57">
        <f>'Table 2a'!BY78/1000</f>
        <v>85.853758705981448</v>
      </c>
      <c r="BZ15" s="57">
        <f>'Table 2a'!BZ78/1000</f>
        <v>92.334506723046928</v>
      </c>
      <c r="CA15" s="57">
        <f>'Table 2a'!CA78/1000</f>
        <v>108.13657871133407</v>
      </c>
      <c r="CB15" s="57">
        <f>'Table 2a'!CB78/1000</f>
        <v>117.92640930904791</v>
      </c>
      <c r="CC15" s="57">
        <f>'Table 2a'!CC78/1000</f>
        <v>123.08971033700793</v>
      </c>
      <c r="CD15" s="57">
        <f>'Table 2a'!CD78/1000</f>
        <v>129.61404464747335</v>
      </c>
      <c r="CE15" s="57">
        <f>'Table 2a'!CE78/1000</f>
        <v>132.4747581119185</v>
      </c>
      <c r="CF15" s="57">
        <f>'Table 2a'!CF78/1000</f>
        <v>136.09075222037569</v>
      </c>
      <c r="CG15" s="59">
        <f>'Table 2a'!CG78/1000</f>
        <v>141.08481668299314</v>
      </c>
    </row>
    <row r="16" spans="1:85" x14ac:dyDescent="0.35">
      <c r="B16" s="56" t="s">
        <v>347</v>
      </c>
      <c r="D16" s="54"/>
      <c r="E16" s="54"/>
      <c r="F16" s="54"/>
      <c r="G16" s="54"/>
      <c r="H16" s="54"/>
      <c r="I16" s="54"/>
      <c r="J16" s="54"/>
      <c r="K16" s="54"/>
      <c r="L16" s="54"/>
      <c r="M16" s="54"/>
      <c r="N16" s="54"/>
      <c r="O16" s="54"/>
      <c r="P16" s="54"/>
      <c r="Q16" s="54"/>
      <c r="R16" s="54"/>
      <c r="S16" s="54"/>
      <c r="T16" s="54"/>
      <c r="U16" s="54"/>
      <c r="V16" s="54"/>
      <c r="W16" s="54"/>
      <c r="X16" s="54"/>
      <c r="Y16" s="54"/>
      <c r="Z16" s="54"/>
      <c r="AA16" s="54"/>
      <c r="AB16" s="54"/>
      <c r="AC16" s="54"/>
      <c r="AD16" s="54"/>
      <c r="AE16" s="54"/>
      <c r="AF16" s="54"/>
      <c r="AG16" s="54"/>
      <c r="AH16" s="57">
        <f>'Table 2a'!AH129/1000</f>
        <v>8.9100543624361954</v>
      </c>
      <c r="AI16" s="57">
        <f>'Table 2a'!AI129/1000</f>
        <v>10.30681680916588</v>
      </c>
      <c r="AJ16" s="57">
        <f>'Table 2a'!AJ129/1000</f>
        <v>12.313740307095463</v>
      </c>
      <c r="AK16" s="57">
        <f>'Table 2a'!AK129/1000</f>
        <v>14.493238721276105</v>
      </c>
      <c r="AL16" s="57">
        <f>'Table 2a'!AL129/1000</f>
        <v>16.239318895258503</v>
      </c>
      <c r="AM16" s="57">
        <f>'Table 2a'!AM129/1000</f>
        <v>17.595902157313606</v>
      </c>
      <c r="AN16" s="57">
        <f>'Table 2a'!AN129/1000</f>
        <v>18.637940530623233</v>
      </c>
      <c r="AO16" s="57">
        <f>'Table 2a'!AO129/1000</f>
        <v>20.344244861138339</v>
      </c>
      <c r="AP16" s="57">
        <f>'Table 2a'!AP129/1000</f>
        <v>21.827393655278737</v>
      </c>
      <c r="AQ16" s="57">
        <f>'Table 2a'!AQ129/1000</f>
        <v>23.018209763317806</v>
      </c>
      <c r="AR16" s="57">
        <f>'Table 2a'!AR129/1000</f>
        <v>24.111016892964305</v>
      </c>
      <c r="AS16" s="57">
        <f>'Table 2a'!AS129/1000</f>
        <v>26.101131256615957</v>
      </c>
      <c r="AT16" s="57">
        <f>'Table 2a'!AT129/1000</f>
        <v>28.882238575136881</v>
      </c>
      <c r="AU16" s="57">
        <f>'Table 2a'!AU129/1000</f>
        <v>32.769179029366185</v>
      </c>
      <c r="AV16" s="57">
        <f>'Table 2a'!AV129/1000</f>
        <v>35.520090726400312</v>
      </c>
      <c r="AW16" s="57">
        <f>'Table 2a'!AW129/1000</f>
        <v>38.027385195152178</v>
      </c>
      <c r="AX16" s="57">
        <f>'Table 2a'!AX129/1000</f>
        <v>39.174223848013305</v>
      </c>
      <c r="AY16" s="57">
        <f>'Table 2a'!AY129/1000</f>
        <v>41.009677420196041</v>
      </c>
      <c r="AZ16" s="57">
        <f>'Table 2a'!AZ129/1000</f>
        <v>43.344847705346645</v>
      </c>
      <c r="BA16" s="57">
        <f>'Table 2a'!BA129/1000</f>
        <v>45.296793622831608</v>
      </c>
      <c r="BB16" s="57">
        <f>'Table 2a'!BB129/1000</f>
        <v>47.433782529303187</v>
      </c>
      <c r="BC16" s="57">
        <f>'Table 2a'!BC129/1000</f>
        <v>50.591433705644626</v>
      </c>
      <c r="BD16" s="57">
        <f>'Table 2a'!BD129/1000</f>
        <v>53.270351131481974</v>
      </c>
      <c r="BE16" s="57">
        <f>'Table 2a'!BE129/1000</f>
        <v>57.415151294864764</v>
      </c>
      <c r="BF16" s="57">
        <f>'Table 2a'!BF129/1000</f>
        <v>60.917041156778012</v>
      </c>
      <c r="BG16" s="57">
        <f>'Table 2a'!BG129/1000</f>
        <v>64.096181623095063</v>
      </c>
      <c r="BH16" s="57">
        <f>'Table 2a'!BH129/1000</f>
        <v>68.865767916761982</v>
      </c>
      <c r="BI16" s="57">
        <f>'Table 2a'!BI129/1000</f>
        <v>73.072376338061602</v>
      </c>
      <c r="BJ16" s="57">
        <f>'Table 2a'!BJ129/1000</f>
        <v>75.435472948720388</v>
      </c>
      <c r="BK16" s="57">
        <f>'Table 2a'!BK129/1000</f>
        <v>80.664915636812808</v>
      </c>
      <c r="BL16" s="57">
        <f>'Table 2a'!BL129/1000</f>
        <v>87.690903575046477</v>
      </c>
      <c r="BM16" s="57">
        <f>'Table 2a'!BM129/1000</f>
        <v>93.817217961027325</v>
      </c>
      <c r="BN16" s="57">
        <f>'Table 2a'!BN129/1000</f>
        <v>97.481017197801009</v>
      </c>
      <c r="BO16" s="57">
        <f>'Table 2a'!BO129/1000</f>
        <v>101.38614626106553</v>
      </c>
      <c r="BP16" s="57">
        <f>'Table 2a'!BP129/1000</f>
        <v>107.13380979268361</v>
      </c>
      <c r="BQ16" s="57">
        <f>'Table 2a'!BQ129/1000</f>
        <v>110.08018108297058</v>
      </c>
      <c r="BR16" s="57">
        <f>'Table 2a'!BR129/1000</f>
        <v>113.50184827687684</v>
      </c>
      <c r="BS16" s="57">
        <f>'Table 2a'!BS129/1000</f>
        <v>115.595307614459</v>
      </c>
      <c r="BT16" s="57">
        <f>'Table 2a'!BT129/1000</f>
        <v>117.10617188378923</v>
      </c>
      <c r="BU16" s="57">
        <f>'Table 2a'!BU129/1000</f>
        <v>118.71096898566957</v>
      </c>
      <c r="BV16" s="57">
        <f>'Table 2a'!BV129/1000</f>
        <v>121.13048772844834</v>
      </c>
      <c r="BW16" s="57">
        <f>'Table 2a'!BW129/1000</f>
        <v>123.5830068749442</v>
      </c>
      <c r="BX16" s="57">
        <f>'Table 2a'!BX129/1000</f>
        <v>125.73967663861968</v>
      </c>
      <c r="BY16" s="57">
        <f>'Table 2a'!BY129/1000</f>
        <v>128.15268435838263</v>
      </c>
      <c r="BZ16" s="57">
        <f>'Table 2a'!BZ129/1000</f>
        <v>138.8877108102343</v>
      </c>
      <c r="CA16" s="57">
        <f>'Table 2a'!CA129/1000</f>
        <v>155.69106675411649</v>
      </c>
      <c r="CB16" s="57">
        <f>'Table 2a'!CB129/1000</f>
        <v>164.65341899355758</v>
      </c>
      <c r="CC16" s="57">
        <f>'Table 2a'!CC129/1000</f>
        <v>174.88920640828198</v>
      </c>
      <c r="CD16" s="57">
        <f>'Table 2a'!CD129/1000</f>
        <v>183.45869088641408</v>
      </c>
      <c r="CE16" s="57">
        <f>'Table 2a'!CE129/1000</f>
        <v>186.67025336958497</v>
      </c>
      <c r="CF16" s="57">
        <f>'Table 2a'!CF129/1000</f>
        <v>192.16934108260983</v>
      </c>
      <c r="CG16" s="59">
        <f>'Table 2a'!CG129/1000</f>
        <v>201.36552598465175</v>
      </c>
    </row>
    <row r="17" spans="2:85" ht="26.25" customHeight="1" x14ac:dyDescent="0.35">
      <c r="B17" s="101" t="s">
        <v>276</v>
      </c>
      <c r="D17" s="54"/>
      <c r="E17" s="54"/>
      <c r="F17" s="54"/>
      <c r="G17" s="54"/>
      <c r="H17" s="54"/>
      <c r="I17" s="54"/>
      <c r="J17" s="54"/>
      <c r="K17" s="54"/>
      <c r="L17" s="54"/>
      <c r="M17" s="54"/>
      <c r="N17" s="54"/>
      <c r="O17" s="54"/>
      <c r="P17" s="54"/>
      <c r="Q17" s="54"/>
      <c r="R17" s="54"/>
      <c r="S17" s="54"/>
      <c r="T17" s="54"/>
      <c r="U17" s="54"/>
      <c r="V17" s="54"/>
      <c r="W17" s="54"/>
      <c r="X17" s="54"/>
      <c r="Y17" s="54"/>
      <c r="Z17" s="54"/>
      <c r="AA17" s="54"/>
      <c r="AB17" s="54"/>
      <c r="AC17" s="54"/>
      <c r="AD17" s="54"/>
      <c r="AE17" s="54"/>
      <c r="AF17" s="54"/>
      <c r="AG17" s="54"/>
      <c r="AH17" s="62">
        <f>SUM(AH14:AH16)</f>
        <v>13.035493736203655</v>
      </c>
      <c r="AI17" s="62">
        <f t="shared" ref="AI17:CG17" si="2">SUM(AI14:AI16)</f>
        <v>14.785979544</v>
      </c>
      <c r="AJ17" s="62">
        <f t="shared" si="2"/>
        <v>18.17217435384616</v>
      </c>
      <c r="AK17" s="62">
        <f t="shared" si="2"/>
        <v>22.225345469499992</v>
      </c>
      <c r="AL17" s="62">
        <f t="shared" si="2"/>
        <v>25.399593394249997</v>
      </c>
      <c r="AM17" s="62">
        <f t="shared" si="2"/>
        <v>28.383097434500002</v>
      </c>
      <c r="AN17" s="62">
        <f t="shared" si="2"/>
        <v>30.608289402249994</v>
      </c>
      <c r="AO17" s="62">
        <f t="shared" si="2"/>
        <v>33.454940287285702</v>
      </c>
      <c r="AP17" s="62">
        <f t="shared" si="2"/>
        <v>36.123082438933338</v>
      </c>
      <c r="AQ17" s="62">
        <f t="shared" si="2"/>
        <v>37.497110367000012</v>
      </c>
      <c r="AR17" s="62">
        <f t="shared" si="2"/>
        <v>38.052643556666659</v>
      </c>
      <c r="AS17" s="62">
        <f t="shared" si="2"/>
        <v>40.288146197666691</v>
      </c>
      <c r="AT17" s="62">
        <f t="shared" si="2"/>
        <v>45.352892408487975</v>
      </c>
      <c r="AU17" s="62">
        <f t="shared" si="2"/>
        <v>54.175377622418544</v>
      </c>
      <c r="AV17" s="62">
        <f t="shared" si="2"/>
        <v>60.992230401572662</v>
      </c>
      <c r="AW17" s="62">
        <f t="shared" si="2"/>
        <v>66.634910460896748</v>
      </c>
      <c r="AX17" s="62">
        <f t="shared" si="2"/>
        <v>68.81361117157158</v>
      </c>
      <c r="AY17" s="62">
        <f t="shared" si="2"/>
        <v>72.13630754647086</v>
      </c>
      <c r="AZ17" s="62">
        <f t="shared" si="2"/>
        <v>74.930906146652163</v>
      </c>
      <c r="BA17" s="62">
        <f t="shared" si="2"/>
        <v>75.904389236404654</v>
      </c>
      <c r="BB17" s="62">
        <f t="shared" si="2"/>
        <v>77.898830406807292</v>
      </c>
      <c r="BC17" s="62">
        <f t="shared" si="2"/>
        <v>80.756783696130015</v>
      </c>
      <c r="BD17" s="62">
        <f t="shared" si="2"/>
        <v>83.618592638070211</v>
      </c>
      <c r="BE17" s="62">
        <f t="shared" si="2"/>
        <v>88.466203877447484</v>
      </c>
      <c r="BF17" s="62">
        <f t="shared" si="2"/>
        <v>93.447403868416785</v>
      </c>
      <c r="BG17" s="62">
        <f t="shared" si="2"/>
        <v>97.839551306729405</v>
      </c>
      <c r="BH17" s="62">
        <f t="shared" si="2"/>
        <v>103.67922317456205</v>
      </c>
      <c r="BI17" s="62">
        <f t="shared" si="2"/>
        <v>108.99636950244363</v>
      </c>
      <c r="BJ17" s="62">
        <f t="shared" si="2"/>
        <v>112.71607922747852</v>
      </c>
      <c r="BK17" s="62">
        <f t="shared" si="2"/>
        <v>119.96826969037394</v>
      </c>
      <c r="BL17" s="62">
        <f t="shared" si="2"/>
        <v>129.53937316672162</v>
      </c>
      <c r="BM17" s="62">
        <f t="shared" si="2"/>
        <v>141.97443077105652</v>
      </c>
      <c r="BN17" s="62">
        <f t="shared" si="2"/>
        <v>147.32752719675511</v>
      </c>
      <c r="BO17" s="62">
        <f t="shared" si="2"/>
        <v>153.09370088042931</v>
      </c>
      <c r="BP17" s="62">
        <f t="shared" si="2"/>
        <v>160.84479960790446</v>
      </c>
      <c r="BQ17" s="62">
        <f t="shared" si="2"/>
        <v>163.45809496870419</v>
      </c>
      <c r="BR17" s="62">
        <f t="shared" si="2"/>
        <v>167.6486518080925</v>
      </c>
      <c r="BS17" s="62">
        <f t="shared" si="2"/>
        <v>171.19106321570877</v>
      </c>
      <c r="BT17" s="62">
        <f t="shared" si="2"/>
        <v>173.23943774066694</v>
      </c>
      <c r="BU17" s="62">
        <f t="shared" si="2"/>
        <v>177.45126731321841</v>
      </c>
      <c r="BV17" s="62">
        <f t="shared" si="2"/>
        <v>183.3484524614426</v>
      </c>
      <c r="BW17" s="62">
        <f t="shared" si="2"/>
        <v>192.2971366620751</v>
      </c>
      <c r="BX17" s="62">
        <f t="shared" si="2"/>
        <v>213.16142185236885</v>
      </c>
      <c r="BY17" s="62">
        <f t="shared" si="2"/>
        <v>216.45308547481778</v>
      </c>
      <c r="BZ17" s="62">
        <f t="shared" si="2"/>
        <v>234.17086465626303</v>
      </c>
      <c r="CA17" s="62">
        <f t="shared" si="2"/>
        <v>267.5919992364573</v>
      </c>
      <c r="CB17" s="62">
        <f t="shared" si="2"/>
        <v>287.10314000315884</v>
      </c>
      <c r="CC17" s="62">
        <f t="shared" si="2"/>
        <v>303.05726932717539</v>
      </c>
      <c r="CD17" s="62">
        <f t="shared" si="2"/>
        <v>318.71772709812694</v>
      </c>
      <c r="CE17" s="62">
        <f t="shared" si="2"/>
        <v>325.28782635629312</v>
      </c>
      <c r="CF17" s="62">
        <f t="shared" si="2"/>
        <v>334.8584112260985</v>
      </c>
      <c r="CG17" s="120">
        <f t="shared" si="2"/>
        <v>349.49137843995936</v>
      </c>
    </row>
    <row r="18" spans="2:85" ht="16" thickBot="1" x14ac:dyDescent="0.4">
      <c r="B18" s="112"/>
      <c r="C18" s="112"/>
      <c r="D18" s="122"/>
      <c r="E18" s="122"/>
      <c r="F18" s="122"/>
      <c r="G18" s="122"/>
      <c r="H18" s="122"/>
      <c r="I18" s="122"/>
      <c r="J18" s="122"/>
      <c r="K18" s="122"/>
      <c r="L18" s="122"/>
      <c r="M18" s="122"/>
      <c r="N18" s="122"/>
      <c r="O18" s="122"/>
      <c r="P18" s="122"/>
      <c r="Q18" s="122"/>
      <c r="R18" s="122"/>
      <c r="S18" s="122"/>
      <c r="T18" s="122"/>
      <c r="U18" s="122"/>
      <c r="V18" s="122"/>
      <c r="W18" s="122"/>
      <c r="X18" s="122"/>
      <c r="Y18" s="122"/>
      <c r="Z18" s="122"/>
      <c r="AA18" s="122"/>
      <c r="AB18" s="122"/>
      <c r="AC18" s="122"/>
      <c r="AD18" s="122"/>
      <c r="AE18" s="122"/>
      <c r="AF18" s="122"/>
      <c r="AG18" s="122"/>
      <c r="AH18" s="122"/>
      <c r="AI18" s="122"/>
      <c r="AJ18" s="122"/>
      <c r="AK18" s="122"/>
      <c r="AL18" s="122"/>
      <c r="AM18" s="122"/>
      <c r="AN18" s="122"/>
      <c r="AO18" s="122"/>
      <c r="AP18" s="122"/>
      <c r="AQ18" s="122"/>
      <c r="AR18" s="122"/>
      <c r="AS18" s="122"/>
      <c r="AT18" s="122"/>
      <c r="AU18" s="122"/>
      <c r="AV18" s="122"/>
      <c r="AW18" s="122"/>
      <c r="AX18" s="122"/>
      <c r="AY18" s="122"/>
      <c r="AZ18" s="122"/>
      <c r="BA18" s="122"/>
      <c r="BB18" s="122"/>
      <c r="BC18" s="122"/>
      <c r="BD18" s="122"/>
      <c r="BE18" s="122"/>
      <c r="BF18" s="122"/>
      <c r="BG18" s="122"/>
      <c r="BH18" s="122"/>
      <c r="BI18" s="122"/>
      <c r="BJ18" s="122"/>
      <c r="BK18" s="122"/>
      <c r="BL18" s="122"/>
      <c r="BM18" s="122"/>
      <c r="BN18" s="122"/>
      <c r="BO18" s="122"/>
      <c r="BP18" s="122"/>
      <c r="BQ18" s="122"/>
      <c r="BR18" s="122"/>
      <c r="BS18" s="122"/>
      <c r="BT18" s="122"/>
      <c r="BU18" s="122"/>
      <c r="BV18" s="122"/>
      <c r="BW18" s="122"/>
      <c r="BX18" s="122"/>
      <c r="BY18" s="122"/>
      <c r="BZ18" s="122"/>
      <c r="CA18" s="122"/>
      <c r="CB18" s="122"/>
      <c r="CC18" s="122"/>
      <c r="CD18" s="122"/>
      <c r="CE18" s="122"/>
      <c r="CF18" s="122"/>
      <c r="CG18" s="147"/>
    </row>
    <row r="19" spans="2:85" x14ac:dyDescent="0.35">
      <c r="D19" s="54"/>
      <c r="E19" s="54"/>
      <c r="F19" s="54"/>
      <c r="G19" s="54"/>
      <c r="H19" s="54"/>
      <c r="I19" s="54"/>
      <c r="J19" s="54"/>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4"/>
      <c r="AT19" s="54"/>
      <c r="AU19" s="54"/>
      <c r="AV19" s="54"/>
      <c r="AW19" s="54"/>
      <c r="AX19" s="54"/>
      <c r="AY19" s="54"/>
      <c r="AZ19" s="54"/>
      <c r="BA19" s="54"/>
      <c r="BB19" s="54"/>
      <c r="BC19" s="54"/>
      <c r="BD19" s="54"/>
      <c r="BE19" s="54"/>
      <c r="BF19" s="54"/>
      <c r="BG19" s="54"/>
      <c r="BH19" s="54"/>
      <c r="BI19" s="54"/>
      <c r="BJ19" s="54"/>
      <c r="BK19" s="54"/>
      <c r="BL19" s="54"/>
      <c r="BM19" s="54"/>
      <c r="BN19" s="54"/>
      <c r="BO19" s="54"/>
      <c r="BP19" s="54"/>
      <c r="BQ19" s="54"/>
      <c r="BR19" s="54"/>
      <c r="BS19" s="54"/>
      <c r="BT19" s="54"/>
      <c r="BU19" s="54"/>
      <c r="BV19" s="54"/>
      <c r="BW19" s="54"/>
      <c r="BX19" s="54"/>
      <c r="BY19" s="54"/>
      <c r="BZ19" s="54"/>
      <c r="CA19" s="54"/>
      <c r="CB19" s="54"/>
      <c r="CC19" s="54"/>
      <c r="CD19" s="54"/>
      <c r="CE19" s="54"/>
      <c r="CF19" s="54"/>
      <c r="CG19" s="55"/>
    </row>
    <row r="20" spans="2:85" ht="31" x14ac:dyDescent="0.35">
      <c r="B20" s="49" t="s">
        <v>366</v>
      </c>
      <c r="D20" s="54"/>
      <c r="E20" s="54"/>
      <c r="F20" s="54"/>
      <c r="G20" s="54"/>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c r="AS20" s="54"/>
      <c r="AT20" s="54"/>
      <c r="AU20" s="54"/>
      <c r="AV20" s="54"/>
      <c r="AW20" s="54"/>
      <c r="AX20" s="54"/>
      <c r="AY20" s="54"/>
      <c r="AZ20" s="54"/>
      <c r="BA20" s="54"/>
      <c r="BB20" s="54"/>
      <c r="BC20" s="54"/>
      <c r="BD20" s="54"/>
      <c r="BE20" s="54"/>
      <c r="BF20" s="54"/>
      <c r="BG20" s="54"/>
      <c r="BH20" s="54"/>
      <c r="BI20" s="54"/>
      <c r="BJ20" s="54"/>
      <c r="BK20" s="54"/>
      <c r="BL20" s="54"/>
      <c r="BM20" s="54"/>
      <c r="BN20" s="54"/>
      <c r="BO20" s="54"/>
      <c r="BP20" s="54"/>
      <c r="BQ20" s="54"/>
      <c r="BR20" s="54"/>
      <c r="BS20" s="54"/>
      <c r="BT20" s="54"/>
      <c r="BU20" s="54"/>
      <c r="BV20" s="54"/>
      <c r="BW20" s="54"/>
      <c r="BX20" s="54"/>
      <c r="BY20" s="54"/>
      <c r="BZ20" s="54"/>
      <c r="CA20" s="54"/>
      <c r="CB20" s="54"/>
      <c r="CC20" s="54"/>
      <c r="CD20" s="54"/>
      <c r="CE20" s="54"/>
      <c r="CF20" s="54"/>
      <c r="CG20" s="55"/>
    </row>
    <row r="21" spans="2:85" x14ac:dyDescent="0.35">
      <c r="B21" s="56" t="s">
        <v>360</v>
      </c>
      <c r="D21" s="54"/>
      <c r="E21" s="54"/>
      <c r="F21" s="54"/>
      <c r="G21" s="54"/>
      <c r="H21" s="54"/>
      <c r="I21" s="54"/>
      <c r="J21" s="54"/>
      <c r="K21" s="54"/>
      <c r="L21" s="54"/>
      <c r="M21" s="54"/>
      <c r="N21" s="54"/>
      <c r="O21" s="54"/>
      <c r="P21" s="54"/>
      <c r="Q21" s="54"/>
      <c r="R21" s="54"/>
      <c r="S21" s="54"/>
      <c r="T21" s="54"/>
      <c r="U21" s="54"/>
      <c r="V21" s="54"/>
      <c r="W21" s="54"/>
      <c r="X21" s="54"/>
      <c r="Y21" s="54"/>
      <c r="Z21" s="54"/>
      <c r="AA21" s="54"/>
      <c r="AB21" s="54"/>
      <c r="AC21" s="54"/>
      <c r="AD21" s="54"/>
      <c r="AE21" s="54"/>
      <c r="AF21" s="54"/>
      <c r="AG21" s="54"/>
      <c r="AH21" s="54">
        <v>13.44640230103696</v>
      </c>
      <c r="AI21" s="54">
        <v>17.177178901948817</v>
      </c>
      <c r="AJ21" s="54">
        <v>15.715853061153537</v>
      </c>
      <c r="AK21" s="54">
        <v>16.804321406474724</v>
      </c>
      <c r="AL21" s="54">
        <v>17.624561162520443</v>
      </c>
      <c r="AM21" s="54">
        <v>18.61730805066939</v>
      </c>
      <c r="AN21" s="54">
        <v>19.117956684344332</v>
      </c>
      <c r="AO21" s="54">
        <v>19.328598484539384</v>
      </c>
      <c r="AP21" s="54">
        <v>19.070461958137393</v>
      </c>
      <c r="AQ21" s="54">
        <v>18.509991529361169</v>
      </c>
      <c r="AR21" s="54">
        <v>17.568688065136644</v>
      </c>
      <c r="AS21" s="54">
        <v>16.717002833574067</v>
      </c>
      <c r="AT21" s="54">
        <v>16.207863243129871</v>
      </c>
      <c r="AU21" s="54">
        <v>17.994744207309324</v>
      </c>
      <c r="AV21" s="54">
        <v>20.140473591058761</v>
      </c>
      <c r="AW21" s="54">
        <v>21.428758568854928</v>
      </c>
      <c r="AX21" s="54">
        <v>21.357456556151</v>
      </c>
      <c r="AY21" s="54">
        <v>21.492203963688777</v>
      </c>
      <c r="AZ21" s="54">
        <v>21.491073459342896</v>
      </c>
      <c r="BA21" s="54">
        <v>21.747792405145578</v>
      </c>
      <c r="BB21" s="54">
        <v>21.972003255948248</v>
      </c>
      <c r="BC21" s="54">
        <v>23.614523382054262</v>
      </c>
      <c r="BD21" s="54">
        <v>23.565218741552435</v>
      </c>
      <c r="BE21" s="54">
        <v>24.095059887324965</v>
      </c>
      <c r="BF21" s="54">
        <v>24.590150748488735</v>
      </c>
      <c r="BG21" s="54">
        <v>8.4579712320361242</v>
      </c>
      <c r="BH21" s="54">
        <v>7.289957660894089</v>
      </c>
      <c r="BI21" s="54">
        <v>5.7828520851372032</v>
      </c>
      <c r="BJ21" s="54">
        <v>4.9196824362282845</v>
      </c>
      <c r="BK21" s="54">
        <v>4.3953212636876202</v>
      </c>
      <c r="BL21" s="54">
        <v>3.9121741275046618</v>
      </c>
      <c r="BM21" s="54">
        <v>3.1184010191520546</v>
      </c>
      <c r="BN21" s="54">
        <v>2.7412396258114695</v>
      </c>
      <c r="BO21" s="54">
        <v>2.5661071096461456</v>
      </c>
      <c r="BP21" s="54">
        <v>2.4013572077595287</v>
      </c>
      <c r="BQ21" s="54">
        <v>2.290018924408288</v>
      </c>
      <c r="BR21" s="54">
        <v>2.5408622750041285</v>
      </c>
      <c r="BS21" s="54">
        <v>2.6302561279548811</v>
      </c>
      <c r="BT21" s="54">
        <v>2.6275156175484127</v>
      </c>
      <c r="BU21" s="54">
        <v>2.6551299944514763</v>
      </c>
      <c r="BV21" s="54">
        <v>2.7803062934567269</v>
      </c>
      <c r="BW21" s="54">
        <v>2.9316899946507249</v>
      </c>
      <c r="BX21" s="54">
        <v>2.7095864503797777</v>
      </c>
      <c r="BY21" s="54">
        <v>2.9625582164076558</v>
      </c>
      <c r="BZ21" s="54">
        <v>3.3306671751661043</v>
      </c>
      <c r="CA21" s="54">
        <v>4.0132116804361324</v>
      </c>
      <c r="CB21" s="54">
        <v>4.6443314403967868</v>
      </c>
      <c r="CC21" s="54">
        <v>5.0783525818854542</v>
      </c>
      <c r="CD21" s="54">
        <v>5.5530146262820077</v>
      </c>
      <c r="CE21" s="54">
        <v>5.9220996584967391</v>
      </c>
      <c r="CF21" s="54">
        <v>6.2397345621590503</v>
      </c>
      <c r="CG21" s="55">
        <v>6.5354542261157125</v>
      </c>
    </row>
    <row r="22" spans="2:85" x14ac:dyDescent="0.35">
      <c r="B22" s="56" t="s">
        <v>361</v>
      </c>
      <c r="D22" s="54"/>
      <c r="E22" s="54"/>
      <c r="F22" s="54"/>
      <c r="G22" s="54"/>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v>27.582031410445786</v>
      </c>
      <c r="AI22" s="54">
        <v>25.871911756659095</v>
      </c>
      <c r="AJ22" s="54">
        <v>28.358145026900907</v>
      </c>
      <c r="AK22" s="54">
        <v>33.967733069206311</v>
      </c>
      <c r="AL22" s="54">
        <v>37.462060366016644</v>
      </c>
      <c r="AM22" s="54">
        <v>42.015279610087227</v>
      </c>
      <c r="AN22" s="54">
        <v>43.996310126053196</v>
      </c>
      <c r="AO22" s="54">
        <v>45.681786136717996</v>
      </c>
      <c r="AP22" s="54">
        <v>47.948568406070542</v>
      </c>
      <c r="AQ22" s="54">
        <v>46.020531247289384</v>
      </c>
      <c r="AR22" s="54">
        <v>41.237759161450839</v>
      </c>
      <c r="AS22" s="54">
        <v>39.275247693547826</v>
      </c>
      <c r="AT22" s="54">
        <v>42.208738411477739</v>
      </c>
      <c r="AU22" s="54">
        <v>50.528013541611976</v>
      </c>
      <c r="AV22" s="54">
        <v>58.969161954571874</v>
      </c>
      <c r="AW22" s="54">
        <v>64.380737941917815</v>
      </c>
      <c r="AX22" s="54">
        <v>65.869773630864529</v>
      </c>
      <c r="AY22" s="54">
        <v>67.297389925887316</v>
      </c>
      <c r="AZ22" s="54">
        <v>66.528548412237896</v>
      </c>
      <c r="BA22" s="54">
        <v>64.916415893157847</v>
      </c>
      <c r="BB22" s="54">
        <v>63.854251420756896</v>
      </c>
      <c r="BC22" s="54">
        <v>61.782401303369639</v>
      </c>
      <c r="BD22" s="54">
        <v>59.434330097372907</v>
      </c>
      <c r="BE22" s="54">
        <v>59.625417641949497</v>
      </c>
      <c r="BF22" s="54">
        <v>60.002037555258923</v>
      </c>
      <c r="BG22" s="54">
        <v>60.982456822519033</v>
      </c>
      <c r="BH22" s="54">
        <v>61.041451701296985</v>
      </c>
      <c r="BI22" s="54">
        <v>61.468012188717061</v>
      </c>
      <c r="BJ22" s="54">
        <v>61.987549100435139</v>
      </c>
      <c r="BK22" s="54">
        <v>63.683294079403744</v>
      </c>
      <c r="BL22" s="54">
        <v>65.386665896782119</v>
      </c>
      <c r="BM22" s="54">
        <v>74.476940268278682</v>
      </c>
      <c r="BN22" s="54">
        <v>75.837077799817138</v>
      </c>
      <c r="BO22" s="54">
        <v>77.144318541172666</v>
      </c>
      <c r="BP22" s="54">
        <v>78.61647621089395</v>
      </c>
      <c r="BQ22" s="54">
        <v>72.687505693548047</v>
      </c>
      <c r="BR22" s="54">
        <v>72.52228728140129</v>
      </c>
      <c r="BS22" s="54">
        <v>73.833865077339127</v>
      </c>
      <c r="BT22" s="54">
        <v>72.841479947138311</v>
      </c>
      <c r="BU22" s="54">
        <v>75.070161117317681</v>
      </c>
      <c r="BV22" s="54">
        <v>77.832399644741216</v>
      </c>
      <c r="BW22" s="54">
        <v>84.013793256510752</v>
      </c>
      <c r="BX22" s="54">
        <v>102.25999798612948</v>
      </c>
      <c r="BY22" s="54">
        <v>103.6799040426037</v>
      </c>
      <c r="BZ22" s="54">
        <v>104.15867277416662</v>
      </c>
      <c r="CA22" s="54">
        <v>115.21614712182186</v>
      </c>
      <c r="CB22" s="54">
        <v>121.04606654924369</v>
      </c>
      <c r="CC22" s="54">
        <v>123.08971033700793</v>
      </c>
      <c r="CD22" s="54">
        <v>127.50217205965792</v>
      </c>
      <c r="CE22" s="54">
        <v>127.71485642417214</v>
      </c>
      <c r="CF22" s="54">
        <v>128.69494621427367</v>
      </c>
      <c r="CG22" s="55">
        <v>130.9542219707449</v>
      </c>
    </row>
    <row r="23" spans="2:85" x14ac:dyDescent="0.35">
      <c r="B23" s="56" t="s">
        <v>347</v>
      </c>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v>58.696698544335554</v>
      </c>
      <c r="AI23" s="54">
        <v>57.888680612242744</v>
      </c>
      <c r="AJ23" s="54">
        <v>58.203835299454596</v>
      </c>
      <c r="AK23" s="54">
        <v>62.339836684567722</v>
      </c>
      <c r="AL23" s="54">
        <v>65.204480057762467</v>
      </c>
      <c r="AM23" s="54">
        <v>67.640081440234155</v>
      </c>
      <c r="AN23" s="54">
        <v>68.090371953927686</v>
      </c>
      <c r="AO23" s="54">
        <v>70.862443791758778</v>
      </c>
      <c r="AP23" s="54">
        <v>73.410022539528015</v>
      </c>
      <c r="AQ23" s="54">
        <v>73.437163710961187</v>
      </c>
      <c r="AR23" s="54">
        <v>72.071057276157731</v>
      </c>
      <c r="AS23" s="54">
        <v>72.779659727521377</v>
      </c>
      <c r="AT23" s="54">
        <v>74.934748693047396</v>
      </c>
      <c r="AU23" s="54">
        <v>79.119368206339402</v>
      </c>
      <c r="AV23" s="54">
        <v>83.973651777632313</v>
      </c>
      <c r="AW23" s="54">
        <v>87.880779980264549</v>
      </c>
      <c r="AX23" s="54">
        <v>88.66170498775476</v>
      </c>
      <c r="AY23" s="54">
        <v>89.429372509935305</v>
      </c>
      <c r="AZ23" s="54">
        <v>91.165645008095112</v>
      </c>
      <c r="BA23" s="54">
        <v>94.732841221805359</v>
      </c>
      <c r="BB23" s="54">
        <v>97.351724449288298</v>
      </c>
      <c r="BC23" s="54">
        <v>101.98442107369581</v>
      </c>
      <c r="BD23" s="54">
        <v>106.91064145008838</v>
      </c>
      <c r="BE23" s="54">
        <v>112.75656820663963</v>
      </c>
      <c r="BF23" s="54">
        <v>114.05198638152899</v>
      </c>
      <c r="BG23" s="54">
        <v>116.86431412350193</v>
      </c>
      <c r="BH23" s="54">
        <v>121.62318336407199</v>
      </c>
      <c r="BI23" s="54">
        <v>125.45796027714177</v>
      </c>
      <c r="BJ23" s="54">
        <v>126.30614655429471</v>
      </c>
      <c r="BK23" s="54">
        <v>131.69374141179242</v>
      </c>
      <c r="BL23" s="54">
        <v>138.03235027428062</v>
      </c>
      <c r="BM23" s="54">
        <v>145.57880727014447</v>
      </c>
      <c r="BN23" s="54">
        <v>148.38531557176816</v>
      </c>
      <c r="BO23" s="54">
        <v>151.42906198396906</v>
      </c>
      <c r="BP23" s="54">
        <v>156.76914991197086</v>
      </c>
      <c r="BQ23" s="54">
        <v>154.97650382786841</v>
      </c>
      <c r="BR23" s="54">
        <v>157.84641850552151</v>
      </c>
      <c r="BS23" s="54">
        <v>159.60985506274815</v>
      </c>
      <c r="BT23" s="54">
        <v>158.12172908660131</v>
      </c>
      <c r="BU23" s="54">
        <v>157.8305002792691</v>
      </c>
      <c r="BV23" s="54">
        <v>157.46636773798232</v>
      </c>
      <c r="BW23" s="54">
        <v>156.6521992119086</v>
      </c>
      <c r="BX23" s="54">
        <v>150.96382916200139</v>
      </c>
      <c r="BY23" s="54">
        <v>154.76187938150468</v>
      </c>
      <c r="BZ23" s="54">
        <v>156.67338393898018</v>
      </c>
      <c r="CA23" s="54">
        <v>165.88396883334661</v>
      </c>
      <c r="CB23" s="54">
        <v>169.00920523088882</v>
      </c>
      <c r="CC23" s="54">
        <v>174.88920640828198</v>
      </c>
      <c r="CD23" s="54">
        <v>180.46949799969187</v>
      </c>
      <c r="CE23" s="54">
        <v>179.9630733246494</v>
      </c>
      <c r="CF23" s="54">
        <v>181.72596308829932</v>
      </c>
      <c r="CG23" s="55">
        <v>186.90647517585484</v>
      </c>
    </row>
    <row r="24" spans="2:85" ht="26.25" customHeight="1" x14ac:dyDescent="0.35">
      <c r="B24" s="56" t="s">
        <v>362</v>
      </c>
      <c r="D24" s="54">
        <v>10.757306708213473</v>
      </c>
      <c r="E24" s="54">
        <v>14.841802021436751</v>
      </c>
      <c r="F24" s="54">
        <v>14.520606531360507</v>
      </c>
      <c r="G24" s="54">
        <v>14.344147910264313</v>
      </c>
      <c r="H24" s="54">
        <v>15.664952589076307</v>
      </c>
      <c r="I24" s="54">
        <v>16.103134573146132</v>
      </c>
      <c r="J24" s="54">
        <v>16.068791233352648</v>
      </c>
      <c r="K24" s="54">
        <v>18.770599474409568</v>
      </c>
      <c r="L24" s="54">
        <v>18.285862357093283</v>
      </c>
      <c r="M24" s="54">
        <v>19.189209465443593</v>
      </c>
      <c r="N24" s="54">
        <v>24.250022760335195</v>
      </c>
      <c r="O24" s="54">
        <v>25.058272953902915</v>
      </c>
      <c r="P24" s="54">
        <v>25.024440451848495</v>
      </c>
      <c r="Q24" s="54">
        <v>28.053629584739159</v>
      </c>
      <c r="R24" s="54">
        <v>28.812276904882363</v>
      </c>
      <c r="S24" s="54">
        <v>33.325703868458575</v>
      </c>
      <c r="T24" s="54">
        <v>33.154323809376791</v>
      </c>
      <c r="U24" s="54">
        <v>38.422710255021322</v>
      </c>
      <c r="V24" s="54">
        <v>38.340425541746121</v>
      </c>
      <c r="W24" s="54">
        <v>42.099217524334016</v>
      </c>
      <c r="X24" s="54">
        <v>43.887002056902631</v>
      </c>
      <c r="Y24" s="54">
        <v>43.505631897717549</v>
      </c>
      <c r="Z24" s="54">
        <v>43.436632683031043</v>
      </c>
      <c r="AA24" s="54">
        <v>47.252741460782126</v>
      </c>
      <c r="AB24" s="54">
        <v>49.301619665203617</v>
      </c>
      <c r="AC24" s="54">
        <v>52.270108669792748</v>
      </c>
      <c r="AD24" s="54">
        <v>55.455509242940472</v>
      </c>
      <c r="AE24" s="54">
        <v>59.650550017053398</v>
      </c>
      <c r="AF24" s="54">
        <v>62.025499779181317</v>
      </c>
      <c r="AG24" s="54">
        <v>63.486073809005248</v>
      </c>
      <c r="AH24" s="54">
        <v>65.716933370872525</v>
      </c>
      <c r="AI24" s="54">
        <v>64.168414845569231</v>
      </c>
      <c r="AJ24" s="54">
        <v>65.583489552376435</v>
      </c>
      <c r="AK24" s="54">
        <v>68.863617333883369</v>
      </c>
      <c r="AL24" s="54">
        <v>69.258151144474709</v>
      </c>
      <c r="AM24" s="54">
        <v>71.876429023991662</v>
      </c>
      <c r="AN24" s="54">
        <v>71.562000596587836</v>
      </c>
      <c r="AO24" s="54">
        <v>73.024058388524324</v>
      </c>
      <c r="AP24" s="54">
        <v>75.838137261287301</v>
      </c>
      <c r="AQ24" s="54">
        <v>75.058206678675091</v>
      </c>
      <c r="AR24" s="54">
        <v>72.008746744423306</v>
      </c>
      <c r="AS24" s="54">
        <v>70.899362529716612</v>
      </c>
      <c r="AT24" s="54">
        <v>72.032381817306558</v>
      </c>
      <c r="AU24" s="54">
        <v>78.498798100694671</v>
      </c>
      <c r="AV24" s="54">
        <v>80.873276425044338</v>
      </c>
      <c r="AW24" s="54">
        <v>83.3055191812971</v>
      </c>
      <c r="AX24" s="54">
        <v>82.541614502960073</v>
      </c>
      <c r="AY24" s="54">
        <v>81.769381401701168</v>
      </c>
      <c r="AZ24" s="54">
        <v>81.916937186222455</v>
      </c>
      <c r="BA24" s="54">
        <v>83.79224628092075</v>
      </c>
      <c r="BB24" s="54">
        <v>86.290139132440885</v>
      </c>
      <c r="BC24" s="54">
        <v>88.696336048945298</v>
      </c>
      <c r="BD24" s="54">
        <v>89.540790854036914</v>
      </c>
      <c r="BE24" s="54">
        <v>94.077546283380286</v>
      </c>
      <c r="BF24" s="54">
        <v>96.684441628627241</v>
      </c>
      <c r="BG24" s="54">
        <v>98.759665245480761</v>
      </c>
      <c r="BH24" s="54">
        <v>99.871412836742422</v>
      </c>
      <c r="BI24" s="54">
        <v>101.38801019078056</v>
      </c>
      <c r="BJ24" s="54">
        <v>102.32110055297817</v>
      </c>
      <c r="BK24" s="54">
        <v>106.67628705496678</v>
      </c>
      <c r="BL24" s="54">
        <v>110.98495759973255</v>
      </c>
      <c r="BM24" s="54">
        <v>117.26197792002725</v>
      </c>
      <c r="BN24" s="54">
        <v>118.82602899106777</v>
      </c>
      <c r="BO24" s="54">
        <v>122.80215326934531</v>
      </c>
      <c r="BP24" s="54">
        <v>127.55305706976704</v>
      </c>
      <c r="BQ24" s="54">
        <v>128.33718378526945</v>
      </c>
      <c r="BR24" s="54">
        <v>130.7449393194839</v>
      </c>
      <c r="BS24" s="54">
        <v>134.03424898087803</v>
      </c>
      <c r="BT24" s="54">
        <v>134.11831615870057</v>
      </c>
      <c r="BU24" s="54">
        <v>134.87624267292472</v>
      </c>
      <c r="BV24" s="54">
        <v>135.67847550361788</v>
      </c>
      <c r="BW24" s="54">
        <v>135.20449115553416</v>
      </c>
      <c r="BX24" s="54">
        <v>132.81514914420973</v>
      </c>
      <c r="BY24" s="54">
        <v>136.13467529559387</v>
      </c>
      <c r="BZ24" s="54">
        <v>133.76194501350983</v>
      </c>
      <c r="CA24" s="54">
        <v>141.38642754838918</v>
      </c>
      <c r="CB24" s="54">
        <v>149.33008454236392</v>
      </c>
      <c r="CC24" s="54">
        <v>154.62843675673889</v>
      </c>
      <c r="CD24" s="54">
        <v>159.57370340852927</v>
      </c>
      <c r="CE24" s="54">
        <v>159.54324684767781</v>
      </c>
      <c r="CF24" s="54">
        <v>161.14814403525284</v>
      </c>
      <c r="CG24" s="55">
        <v>165.58320850027906</v>
      </c>
    </row>
    <row r="25" spans="2:85" x14ac:dyDescent="0.35">
      <c r="B25" s="56" t="s">
        <v>363</v>
      </c>
      <c r="D25" s="54">
        <v>2.6807482825492106</v>
      </c>
      <c r="E25" s="54">
        <v>3.1448394252241298</v>
      </c>
      <c r="F25" s="54">
        <v>3.4475730595671901</v>
      </c>
      <c r="G25" s="54">
        <v>3.5964918958680197</v>
      </c>
      <c r="H25" s="54">
        <v>4.1331777020343718</v>
      </c>
      <c r="I25" s="54">
        <v>4.1068626015464904</v>
      </c>
      <c r="J25" s="54">
        <v>4.1953496162032531</v>
      </c>
      <c r="K25" s="54">
        <v>3.6704805484663776</v>
      </c>
      <c r="L25" s="54">
        <v>3.6741346760235469</v>
      </c>
      <c r="M25" s="54">
        <v>3.4631499201253266</v>
      </c>
      <c r="N25" s="54">
        <v>3.72598857520655</v>
      </c>
      <c r="O25" s="54">
        <v>4.4576164570074202</v>
      </c>
      <c r="P25" s="54">
        <v>4.9491924428237155</v>
      </c>
      <c r="Q25" s="54">
        <v>4.5506029787152729</v>
      </c>
      <c r="R25" s="54">
        <v>5.1532476283193054</v>
      </c>
      <c r="S25" s="54">
        <v>5.5145440866211723</v>
      </c>
      <c r="T25" s="54">
        <v>5.4098359566195375</v>
      </c>
      <c r="U25" s="54">
        <v>5.6524944371580883</v>
      </c>
      <c r="V25" s="54">
        <v>6.5078316874932796</v>
      </c>
      <c r="W25" s="54">
        <v>8.2124560990975262</v>
      </c>
      <c r="X25" s="54">
        <v>8.6782550402054106</v>
      </c>
      <c r="Y25" s="54">
        <v>8.9085574169120161</v>
      </c>
      <c r="Z25" s="54">
        <v>9.4018536319790389</v>
      </c>
      <c r="AA25" s="54">
        <v>10.651324593494946</v>
      </c>
      <c r="AB25" s="54">
        <v>12.077811984563098</v>
      </c>
      <c r="AC25" s="54">
        <v>12.771080844613184</v>
      </c>
      <c r="AD25" s="54">
        <v>12.506539490414029</v>
      </c>
      <c r="AE25" s="54">
        <v>13.717677073517482</v>
      </c>
      <c r="AF25" s="54">
        <v>15.375793204482784</v>
      </c>
      <c r="AG25" s="54">
        <v>14.96085182788252</v>
      </c>
      <c r="AH25" s="54">
        <v>14.487882251743024</v>
      </c>
      <c r="AI25" s="54">
        <v>13.412096426212219</v>
      </c>
      <c r="AJ25" s="54">
        <v>14.584641389202853</v>
      </c>
      <c r="AK25" s="54">
        <v>20.282362867303078</v>
      </c>
      <c r="AL25" s="54">
        <v>25.99177402094125</v>
      </c>
      <c r="AM25" s="54">
        <v>29.882558202670747</v>
      </c>
      <c r="AN25" s="54">
        <v>32.342333491119533</v>
      </c>
      <c r="AO25" s="54">
        <v>34.979851205087407</v>
      </c>
      <c r="AP25" s="54">
        <v>36.081393637264362</v>
      </c>
      <c r="AQ25" s="54">
        <v>34.56726791352046</v>
      </c>
      <c r="AR25" s="54">
        <v>32.878200934652277</v>
      </c>
      <c r="AS25" s="54">
        <v>31.993471185443408</v>
      </c>
      <c r="AT25" s="54">
        <v>34.649013022400077</v>
      </c>
      <c r="AU25" s="54">
        <v>42.06673322395131</v>
      </c>
      <c r="AV25" s="54">
        <v>51.648184444696788</v>
      </c>
      <c r="AW25" s="54">
        <v>60.742715758277342</v>
      </c>
      <c r="AX25" s="54">
        <v>62.881955921589906</v>
      </c>
      <c r="AY25" s="54">
        <v>64.059983147261718</v>
      </c>
      <c r="AZ25" s="54">
        <v>63.027937552354025</v>
      </c>
      <c r="BA25" s="54">
        <v>61.485141346565868</v>
      </c>
      <c r="BB25" s="54">
        <v>59.828479450570669</v>
      </c>
      <c r="BC25" s="54">
        <v>58.128934129670128</v>
      </c>
      <c r="BD25" s="54">
        <v>55.576312255542838</v>
      </c>
      <c r="BE25" s="54">
        <v>56.928812165934005</v>
      </c>
      <c r="BF25" s="54">
        <v>58.16092631892753</v>
      </c>
      <c r="BG25" s="54">
        <v>58.737069381646862</v>
      </c>
      <c r="BH25" s="54">
        <v>59.893608205637818</v>
      </c>
      <c r="BI25" s="54">
        <v>59.44783455573851</v>
      </c>
      <c r="BJ25" s="54">
        <v>60.249507126694638</v>
      </c>
      <c r="BK25" s="54">
        <v>61.234730713236061</v>
      </c>
      <c r="BL25" s="54">
        <v>62.565421225605284</v>
      </c>
      <c r="BM25" s="54">
        <v>70.367630733403246</v>
      </c>
      <c r="BN25" s="54">
        <v>72.120337626126727</v>
      </c>
      <c r="BO25" s="54">
        <v>72.575209511344468</v>
      </c>
      <c r="BP25" s="54">
        <v>73.35153153612336</v>
      </c>
      <c r="BQ25" s="54">
        <v>64.645676963620375</v>
      </c>
      <c r="BR25" s="54">
        <v>63.407519350997731</v>
      </c>
      <c r="BS25" s="54">
        <v>62.359523113506938</v>
      </c>
      <c r="BT25" s="54">
        <v>60.344493693989648</v>
      </c>
      <c r="BU25" s="54">
        <v>60.234801585317548</v>
      </c>
      <c r="BV25" s="54">
        <v>61.86938696276988</v>
      </c>
      <c r="BW25" s="54">
        <v>67.467078820546249</v>
      </c>
      <c r="BX25" s="54">
        <v>85.629417501570273</v>
      </c>
      <c r="BY25" s="54">
        <v>85.768364775602564</v>
      </c>
      <c r="BZ25" s="54">
        <v>80.576494839520862</v>
      </c>
      <c r="CA25" s="54">
        <v>87.176395835972528</v>
      </c>
      <c r="CB25" s="54">
        <v>96.617365604424691</v>
      </c>
      <c r="CC25" s="54">
        <v>96.982803758092984</v>
      </c>
      <c r="CD25" s="54">
        <v>99.013983366669564</v>
      </c>
      <c r="CE25" s="54">
        <v>97.853601604190047</v>
      </c>
      <c r="CF25" s="54">
        <v>98.135540935187592</v>
      </c>
      <c r="CG25" s="55">
        <v>99.582560520781229</v>
      </c>
    </row>
    <row r="26" spans="2:85" x14ac:dyDescent="0.35">
      <c r="B26" s="56" t="s">
        <v>364</v>
      </c>
      <c r="D26" s="54">
        <v>6.776931658284405</v>
      </c>
      <c r="E26" s="54">
        <v>7.0131591969426399</v>
      </c>
      <c r="F26" s="54">
        <v>6.9400257684305204</v>
      </c>
      <c r="G26" s="54">
        <v>6.4706439817836889</v>
      </c>
      <c r="H26" s="54">
        <v>7.2173786011072378</v>
      </c>
      <c r="I26" s="54">
        <v>7.6709229141105268</v>
      </c>
      <c r="J26" s="54">
        <v>7.8119149552110008</v>
      </c>
      <c r="K26" s="54">
        <v>7.8717492568774992</v>
      </c>
      <c r="L26" s="54">
        <v>7.7480927463052227</v>
      </c>
      <c r="M26" s="54">
        <v>7.7834004893786615</v>
      </c>
      <c r="N26" s="54">
        <v>8.4075038108226696</v>
      </c>
      <c r="O26" s="54">
        <v>8.4624403275301781</v>
      </c>
      <c r="P26" s="54">
        <v>8.346075501073754</v>
      </c>
      <c r="Q26" s="54">
        <v>8.702263557192504</v>
      </c>
      <c r="R26" s="54">
        <v>8.4829987234945943</v>
      </c>
      <c r="S26" s="54">
        <v>9.1165002057573581</v>
      </c>
      <c r="T26" s="54">
        <v>8.9711699719490134</v>
      </c>
      <c r="U26" s="54">
        <v>9.309720402802057</v>
      </c>
      <c r="V26" s="54">
        <v>8.887838704633678</v>
      </c>
      <c r="W26" s="54">
        <v>9.0854420987423232</v>
      </c>
      <c r="X26" s="54">
        <v>11.62024217670778</v>
      </c>
      <c r="Y26" s="54">
        <v>11.785338227132167</v>
      </c>
      <c r="Z26" s="54">
        <v>9.4931504884273501</v>
      </c>
      <c r="AA26" s="54">
        <v>9.4982718634819605</v>
      </c>
      <c r="AB26" s="54">
        <v>10.51033840181765</v>
      </c>
      <c r="AC26" s="54">
        <v>9.2001167754511854</v>
      </c>
      <c r="AD26" s="54">
        <v>8.740596297303421</v>
      </c>
      <c r="AE26" s="54">
        <v>9.9885998108136995</v>
      </c>
      <c r="AF26" s="54">
        <v>9.787269990546724</v>
      </c>
      <c r="AG26" s="54">
        <v>12.410873438492459</v>
      </c>
      <c r="AH26" s="54">
        <v>17.095198441887582</v>
      </c>
      <c r="AI26" s="54">
        <v>20.965122560325941</v>
      </c>
      <c r="AJ26" s="54">
        <v>19.405833615186143</v>
      </c>
      <c r="AK26" s="54">
        <v>20.328958008961123</v>
      </c>
      <c r="AL26" s="54">
        <v>20.922199062867882</v>
      </c>
      <c r="AM26" s="54">
        <v>22.091745792339164</v>
      </c>
      <c r="AN26" s="54">
        <v>22.655960679696044</v>
      </c>
      <c r="AO26" s="54">
        <v>23.057684751486267</v>
      </c>
      <c r="AP26" s="54">
        <v>23.397913080747312</v>
      </c>
      <c r="AQ26" s="54">
        <v>23.316959305962158</v>
      </c>
      <c r="AR26" s="54">
        <v>22.214694080699829</v>
      </c>
      <c r="AS26" s="54">
        <v>21.529042010798104</v>
      </c>
      <c r="AT26" s="54">
        <v>21.657816768164043</v>
      </c>
      <c r="AU26" s="54">
        <v>23.949819826906243</v>
      </c>
      <c r="AV26" s="54">
        <v>26.894005516341227</v>
      </c>
      <c r="AW26" s="54">
        <v>29.642041551462899</v>
      </c>
      <c r="AX26" s="54">
        <v>30.465364750220406</v>
      </c>
      <c r="AY26" s="54">
        <v>32.389601850548516</v>
      </c>
      <c r="AZ26" s="54">
        <v>34.240392141099456</v>
      </c>
      <c r="BA26" s="54">
        <v>36.119661892622119</v>
      </c>
      <c r="BB26" s="54">
        <v>37.059360542981935</v>
      </c>
      <c r="BC26" s="54">
        <v>40.556075580504263</v>
      </c>
      <c r="BD26" s="54">
        <v>44.793087179433961</v>
      </c>
      <c r="BE26" s="54">
        <v>45.470687286599833</v>
      </c>
      <c r="BF26" s="54">
        <v>43.798806737721925</v>
      </c>
      <c r="BG26" s="54">
        <v>28.808007550929506</v>
      </c>
      <c r="BH26" s="54">
        <v>30.189571683882807</v>
      </c>
      <c r="BI26" s="54">
        <v>31.87297980447693</v>
      </c>
      <c r="BJ26" s="54">
        <v>30.642770411285273</v>
      </c>
      <c r="BK26" s="54">
        <v>31.861338986680959</v>
      </c>
      <c r="BL26" s="54">
        <v>33.78081147322964</v>
      </c>
      <c r="BM26" s="54">
        <v>35.544539904144777</v>
      </c>
      <c r="BN26" s="54">
        <v>36.017266380202287</v>
      </c>
      <c r="BO26" s="54">
        <v>35.762124854097976</v>
      </c>
      <c r="BP26" s="54">
        <v>36.882394724733857</v>
      </c>
      <c r="BQ26" s="54">
        <v>36.971167696935041</v>
      </c>
      <c r="BR26" s="54">
        <v>38.757109391445297</v>
      </c>
      <c r="BS26" s="54">
        <v>39.680204173657259</v>
      </c>
      <c r="BT26" s="54">
        <v>39.12791479859785</v>
      </c>
      <c r="BU26" s="54">
        <v>40.444747132796024</v>
      </c>
      <c r="BV26" s="54">
        <v>40.531211209792531</v>
      </c>
      <c r="BW26" s="54">
        <v>40.926112486989744</v>
      </c>
      <c r="BX26" s="54">
        <v>37.488846952730562</v>
      </c>
      <c r="BY26" s="54">
        <v>39.501301569319686</v>
      </c>
      <c r="BZ26" s="54">
        <v>49.82428542617771</v>
      </c>
      <c r="CA26" s="54">
        <v>56.550448038538519</v>
      </c>
      <c r="CB26" s="54">
        <v>48.752864690321019</v>
      </c>
      <c r="CC26" s="54">
        <v>51.451379718076417</v>
      </c>
      <c r="CD26" s="54">
        <v>54.936997910433021</v>
      </c>
      <c r="CE26" s="54">
        <v>56.203180955450357</v>
      </c>
      <c r="CF26" s="54">
        <v>57.37695889429164</v>
      </c>
      <c r="CG26" s="55">
        <v>59.230382351655194</v>
      </c>
    </row>
    <row r="27" spans="2:85" x14ac:dyDescent="0.35">
      <c r="B27" s="101" t="s">
        <v>276</v>
      </c>
      <c r="D27" s="62">
        <f>SUM(D24:D26)</f>
        <v>20.214986649047088</v>
      </c>
      <c r="E27" s="62">
        <f t="shared" ref="E27:BP27" si="3">SUM(E24:E26)</f>
        <v>24.999800643603521</v>
      </c>
      <c r="F27" s="62">
        <f t="shared" si="3"/>
        <v>24.908205359358217</v>
      </c>
      <c r="G27" s="62">
        <f t="shared" si="3"/>
        <v>24.41128378791602</v>
      </c>
      <c r="H27" s="62">
        <f t="shared" si="3"/>
        <v>27.01550889221792</v>
      </c>
      <c r="I27" s="62">
        <f t="shared" si="3"/>
        <v>27.880920088803151</v>
      </c>
      <c r="J27" s="62">
        <f t="shared" si="3"/>
        <v>28.076055804766902</v>
      </c>
      <c r="K27" s="62">
        <f t="shared" si="3"/>
        <v>30.312829279753444</v>
      </c>
      <c r="L27" s="62">
        <f t="shared" si="3"/>
        <v>29.70808977942205</v>
      </c>
      <c r="M27" s="62">
        <f t="shared" si="3"/>
        <v>30.435759874947582</v>
      </c>
      <c r="N27" s="62">
        <f t="shared" si="3"/>
        <v>36.383515146364417</v>
      </c>
      <c r="O27" s="62">
        <f t="shared" si="3"/>
        <v>37.978329738440507</v>
      </c>
      <c r="P27" s="62">
        <f t="shared" si="3"/>
        <v>38.319708395745963</v>
      </c>
      <c r="Q27" s="62">
        <f t="shared" si="3"/>
        <v>41.306496120646933</v>
      </c>
      <c r="R27" s="62">
        <f t="shared" si="3"/>
        <v>42.448523256696262</v>
      </c>
      <c r="S27" s="62">
        <f t="shared" si="3"/>
        <v>47.956748160837108</v>
      </c>
      <c r="T27" s="62">
        <f t="shared" si="3"/>
        <v>47.535329737945347</v>
      </c>
      <c r="U27" s="62">
        <f t="shared" si="3"/>
        <v>53.384925094981469</v>
      </c>
      <c r="V27" s="62">
        <f t="shared" si="3"/>
        <v>53.736095933873081</v>
      </c>
      <c r="W27" s="62">
        <f t="shared" si="3"/>
        <v>59.397115722173865</v>
      </c>
      <c r="X27" s="62">
        <f t="shared" si="3"/>
        <v>64.185499273815822</v>
      </c>
      <c r="Y27" s="62">
        <f t="shared" si="3"/>
        <v>64.199527541761739</v>
      </c>
      <c r="Z27" s="62">
        <f t="shared" si="3"/>
        <v>62.331636803437434</v>
      </c>
      <c r="AA27" s="62">
        <f t="shared" si="3"/>
        <v>67.402337917759041</v>
      </c>
      <c r="AB27" s="62">
        <f t="shared" si="3"/>
        <v>71.889770051584364</v>
      </c>
      <c r="AC27" s="62">
        <f t="shared" si="3"/>
        <v>74.241306289857107</v>
      </c>
      <c r="AD27" s="62">
        <f t="shared" si="3"/>
        <v>76.702645030657933</v>
      </c>
      <c r="AE27" s="62">
        <f t="shared" si="3"/>
        <v>83.356826901384579</v>
      </c>
      <c r="AF27" s="62">
        <f t="shared" si="3"/>
        <v>87.188562974210825</v>
      </c>
      <c r="AG27" s="62">
        <f t="shared" si="3"/>
        <v>90.857799075380228</v>
      </c>
      <c r="AH27" s="62">
        <f t="shared" si="3"/>
        <v>97.300014064503131</v>
      </c>
      <c r="AI27" s="62">
        <f t="shared" si="3"/>
        <v>98.545633832107384</v>
      </c>
      <c r="AJ27" s="62">
        <f t="shared" si="3"/>
        <v>99.573964556765432</v>
      </c>
      <c r="AK27" s="62">
        <f t="shared" si="3"/>
        <v>109.47493821014757</v>
      </c>
      <c r="AL27" s="62">
        <f t="shared" si="3"/>
        <v>116.17212422828385</v>
      </c>
      <c r="AM27" s="62">
        <f t="shared" si="3"/>
        <v>123.85073301900158</v>
      </c>
      <c r="AN27" s="62">
        <f t="shared" si="3"/>
        <v>126.56029476740341</v>
      </c>
      <c r="AO27" s="62">
        <f t="shared" si="3"/>
        <v>131.061594345098</v>
      </c>
      <c r="AP27" s="62">
        <f t="shared" si="3"/>
        <v>135.31744397929899</v>
      </c>
      <c r="AQ27" s="62">
        <f t="shared" si="3"/>
        <v>132.94243389815773</v>
      </c>
      <c r="AR27" s="62">
        <f t="shared" si="3"/>
        <v>127.1016417597754</v>
      </c>
      <c r="AS27" s="62">
        <f t="shared" si="3"/>
        <v>124.42187572595813</v>
      </c>
      <c r="AT27" s="62">
        <f t="shared" si="3"/>
        <v>128.33921160787068</v>
      </c>
      <c r="AU27" s="62">
        <f t="shared" si="3"/>
        <v>144.51535115155221</v>
      </c>
      <c r="AV27" s="62">
        <f t="shared" si="3"/>
        <v>159.41546638608236</v>
      </c>
      <c r="AW27" s="62">
        <f t="shared" si="3"/>
        <v>173.69027649103737</v>
      </c>
      <c r="AX27" s="62">
        <f t="shared" si="3"/>
        <v>175.88893517477038</v>
      </c>
      <c r="AY27" s="62">
        <f t="shared" si="3"/>
        <v>178.21896639951137</v>
      </c>
      <c r="AZ27" s="62">
        <f t="shared" si="3"/>
        <v>179.18526687967594</v>
      </c>
      <c r="BA27" s="62">
        <f t="shared" si="3"/>
        <v>181.39704952010874</v>
      </c>
      <c r="BB27" s="62">
        <f t="shared" si="3"/>
        <v>183.17797912599349</v>
      </c>
      <c r="BC27" s="62">
        <f t="shared" si="3"/>
        <v>187.38134575911968</v>
      </c>
      <c r="BD27" s="62">
        <f t="shared" si="3"/>
        <v>189.91019028901371</v>
      </c>
      <c r="BE27" s="62">
        <f t="shared" si="3"/>
        <v>196.47704573591412</v>
      </c>
      <c r="BF27" s="62">
        <f t="shared" si="3"/>
        <v>198.64417468527668</v>
      </c>
      <c r="BG27" s="62">
        <f t="shared" si="3"/>
        <v>186.30474217805715</v>
      </c>
      <c r="BH27" s="62">
        <f t="shared" si="3"/>
        <v>189.95459272626303</v>
      </c>
      <c r="BI27" s="62">
        <f t="shared" si="3"/>
        <v>192.70882455099598</v>
      </c>
      <c r="BJ27" s="62">
        <f t="shared" si="3"/>
        <v>193.21337809095809</v>
      </c>
      <c r="BK27" s="62">
        <f t="shared" si="3"/>
        <v>199.77235675488379</v>
      </c>
      <c r="BL27" s="62">
        <f t="shared" si="3"/>
        <v>207.33119029856749</v>
      </c>
      <c r="BM27" s="62">
        <f t="shared" si="3"/>
        <v>223.17414855757528</v>
      </c>
      <c r="BN27" s="62">
        <f t="shared" si="3"/>
        <v>226.96363299739676</v>
      </c>
      <c r="BO27" s="62">
        <f t="shared" si="3"/>
        <v>231.13948763478777</v>
      </c>
      <c r="BP27" s="62">
        <f t="shared" si="3"/>
        <v>237.78698333062425</v>
      </c>
      <c r="BQ27" s="62">
        <f t="shared" ref="BQ27:CG27" si="4">SUM(BQ24:BQ26)</f>
        <v>229.95402844582486</v>
      </c>
      <c r="BR27" s="62">
        <f t="shared" si="4"/>
        <v>232.9095680619269</v>
      </c>
      <c r="BS27" s="62">
        <f t="shared" si="4"/>
        <v>236.07397626804226</v>
      </c>
      <c r="BT27" s="62">
        <f t="shared" si="4"/>
        <v>233.59072465128807</v>
      </c>
      <c r="BU27" s="62">
        <f t="shared" si="4"/>
        <v>235.55579139103827</v>
      </c>
      <c r="BV27" s="62">
        <f t="shared" si="4"/>
        <v>238.07907367618029</v>
      </c>
      <c r="BW27" s="62">
        <f t="shared" si="4"/>
        <v>243.59768246307016</v>
      </c>
      <c r="BX27" s="62">
        <f t="shared" si="4"/>
        <v>255.93341359851058</v>
      </c>
      <c r="BY27" s="62">
        <f t="shared" si="4"/>
        <v>261.40434164051612</v>
      </c>
      <c r="BZ27" s="62">
        <f t="shared" si="4"/>
        <v>264.16272527920842</v>
      </c>
      <c r="CA27" s="62">
        <f t="shared" si="4"/>
        <v>285.1132714229002</v>
      </c>
      <c r="CB27" s="62">
        <f t="shared" si="4"/>
        <v>294.70031483710966</v>
      </c>
      <c r="CC27" s="62">
        <f t="shared" si="4"/>
        <v>303.06262023290827</v>
      </c>
      <c r="CD27" s="62">
        <f t="shared" si="4"/>
        <v>313.52468468563188</v>
      </c>
      <c r="CE27" s="62">
        <f t="shared" si="4"/>
        <v>313.60002940731823</v>
      </c>
      <c r="CF27" s="62">
        <f t="shared" si="4"/>
        <v>316.66064386473209</v>
      </c>
      <c r="CG27" s="120">
        <f t="shared" si="4"/>
        <v>324.39615137271545</v>
      </c>
    </row>
    <row r="28" spans="2:85" ht="51" customHeight="1" x14ac:dyDescent="0.35">
      <c r="B28" s="49" t="s">
        <v>367</v>
      </c>
      <c r="D28" s="54"/>
      <c r="E28" s="54"/>
      <c r="F28" s="54"/>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4"/>
      <c r="AM28" s="54"/>
      <c r="AN28" s="54"/>
      <c r="AO28" s="54"/>
      <c r="AP28" s="54"/>
      <c r="AQ28" s="54"/>
      <c r="AR28" s="54"/>
      <c r="AS28" s="54"/>
      <c r="AT28" s="54"/>
      <c r="AU28" s="54"/>
      <c r="AV28" s="54"/>
      <c r="AW28" s="54"/>
      <c r="AX28" s="54"/>
      <c r="AY28" s="54"/>
      <c r="AZ28" s="54"/>
      <c r="BA28" s="54"/>
      <c r="BB28" s="54"/>
      <c r="BC28" s="54"/>
      <c r="BD28" s="54"/>
      <c r="BE28" s="54"/>
      <c r="BF28" s="54"/>
      <c r="BG28" s="54"/>
      <c r="BH28" s="54"/>
      <c r="BI28" s="54"/>
      <c r="BJ28" s="54"/>
      <c r="BK28" s="54"/>
      <c r="BL28" s="54"/>
      <c r="BM28" s="54"/>
      <c r="BN28" s="54"/>
      <c r="BO28" s="54"/>
      <c r="BP28" s="54"/>
      <c r="BQ28" s="54"/>
      <c r="BR28" s="54"/>
      <c r="BS28" s="54"/>
      <c r="BT28" s="54"/>
      <c r="BU28" s="54"/>
      <c r="BV28" s="54"/>
      <c r="BW28" s="54"/>
      <c r="BX28" s="54"/>
      <c r="BY28" s="54"/>
      <c r="BZ28" s="54"/>
      <c r="CA28" s="54"/>
      <c r="CB28" s="54"/>
      <c r="CC28" s="54"/>
      <c r="CD28" s="54"/>
      <c r="CE28" s="54"/>
      <c r="CF28" s="54"/>
      <c r="CG28" s="55"/>
    </row>
    <row r="29" spans="2:85" x14ac:dyDescent="0.35">
      <c r="B29" s="56" t="s">
        <v>360</v>
      </c>
      <c r="D29" s="54"/>
      <c r="E29" s="54"/>
      <c r="F29" s="54"/>
      <c r="G29" s="54"/>
      <c r="H29" s="54"/>
      <c r="I29" s="54"/>
      <c r="J29" s="54"/>
      <c r="K29" s="54"/>
      <c r="L29" s="54"/>
      <c r="M29" s="54"/>
      <c r="N29" s="54"/>
      <c r="O29" s="54"/>
      <c r="P29" s="54"/>
      <c r="Q29" s="54"/>
      <c r="R29" s="54"/>
      <c r="S29" s="54"/>
      <c r="T29" s="54"/>
      <c r="U29" s="54"/>
      <c r="V29" s="54"/>
      <c r="W29" s="54"/>
      <c r="X29" s="54"/>
      <c r="Y29" s="54"/>
      <c r="Z29" s="54"/>
      <c r="AA29" s="54"/>
      <c r="AB29" s="54"/>
      <c r="AC29" s="54"/>
      <c r="AD29" s="54"/>
      <c r="AE29" s="54"/>
      <c r="AF29" s="54"/>
      <c r="AG29" s="54"/>
      <c r="AH29" s="54">
        <v>0.24007419246736825</v>
      </c>
      <c r="AI29" s="54">
        <v>0.24292198231623194</v>
      </c>
      <c r="AJ29" s="54">
        <v>0.24375102791391831</v>
      </c>
      <c r="AK29" s="54">
        <v>0.25458839936453448</v>
      </c>
      <c r="AL29" s="54">
        <v>0.27330362382943346</v>
      </c>
      <c r="AM29" s="54">
        <v>0.28552809019763181</v>
      </c>
      <c r="AN29" s="54">
        <v>0.28824735552878711</v>
      </c>
      <c r="AO29" s="54">
        <v>0.30473080528956903</v>
      </c>
      <c r="AP29" s="54">
        <v>0.31574432191355678</v>
      </c>
      <c r="AQ29" s="54">
        <v>0.32907541971157422</v>
      </c>
      <c r="AR29" s="54">
        <v>0.33119494807988897</v>
      </c>
      <c r="AS29" s="54">
        <v>0.33291997757979092</v>
      </c>
      <c r="AT29" s="54">
        <v>0.35721927073961479</v>
      </c>
      <c r="AU29" s="54">
        <v>0.40773398193549409</v>
      </c>
      <c r="AV29" s="54">
        <v>0.50586952996470136</v>
      </c>
      <c r="AW29" s="54">
        <v>0.68524781008187374</v>
      </c>
      <c r="AX29" s="54">
        <v>0.75682603565467665</v>
      </c>
      <c r="AY29" s="54">
        <v>0.87871446258168506</v>
      </c>
      <c r="AZ29" s="54">
        <v>0.86130385670578125</v>
      </c>
      <c r="BA29" s="54">
        <v>0.94951668895105779</v>
      </c>
      <c r="BB29" s="54">
        <v>1.0131787963003223</v>
      </c>
      <c r="BC29" s="54">
        <v>1.0715783854328507</v>
      </c>
      <c r="BD29" s="54">
        <v>1.2509693268938107</v>
      </c>
      <c r="BE29" s="54">
        <v>1.2523418752084121</v>
      </c>
      <c r="BF29" s="54">
        <v>1.3737282047856729</v>
      </c>
      <c r="BG29" s="54">
        <v>1.3983343632203329</v>
      </c>
      <c r="BH29" s="54">
        <v>1.4406721888440477</v>
      </c>
      <c r="BI29" s="54">
        <v>1.538367635136203</v>
      </c>
      <c r="BJ29" s="54">
        <v>1.5771873919719459</v>
      </c>
      <c r="BK29" s="54">
        <v>1.6457902264360771</v>
      </c>
      <c r="BL29" s="54">
        <v>1.6890137070803082</v>
      </c>
      <c r="BM29" s="54">
        <v>1.7968594256643369</v>
      </c>
      <c r="BN29" s="54">
        <v>1.8047452584481061</v>
      </c>
      <c r="BO29" s="54">
        <v>1.9106086035060317</v>
      </c>
      <c r="BP29" s="54">
        <v>1.9843075655767508</v>
      </c>
      <c r="BQ29" s="54">
        <v>2.0489505593739779</v>
      </c>
      <c r="BR29" s="54">
        <v>2.3755773205539867</v>
      </c>
      <c r="BS29" s="54">
        <v>2.5200772137391421</v>
      </c>
      <c r="BT29" s="54">
        <v>2.5480417562436291</v>
      </c>
      <c r="BU29" s="54">
        <v>2.5987921228892414</v>
      </c>
      <c r="BV29" s="54">
        <v>2.7379848853157149</v>
      </c>
      <c r="BW29" s="54">
        <v>2.9093538320139523</v>
      </c>
      <c r="BX29" s="54">
        <v>2.6966469996972391</v>
      </c>
      <c r="BY29" s="54">
        <v>2.9546481617785156</v>
      </c>
      <c r="BZ29" s="54">
        <v>3.326244777917795</v>
      </c>
      <c r="CA29" s="54">
        <v>4.010801368671725</v>
      </c>
      <c r="CB29" s="54">
        <v>4.6429726160257463</v>
      </c>
      <c r="CC29" s="54">
        <v>5.0783525818854542</v>
      </c>
      <c r="CD29" s="54">
        <v>5.5530146262820077</v>
      </c>
      <c r="CE29" s="54">
        <v>5.9220996584967391</v>
      </c>
      <c r="CF29" s="54">
        <v>6.2397345621590503</v>
      </c>
      <c r="CG29" s="55">
        <v>6.5354542261157125</v>
      </c>
    </row>
    <row r="30" spans="2:85" x14ac:dyDescent="0.35">
      <c r="B30" s="56" t="s">
        <v>361</v>
      </c>
      <c r="D30" s="54"/>
      <c r="E30" s="54"/>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c r="AE30" s="54"/>
      <c r="AF30" s="54"/>
      <c r="AG30" s="54"/>
      <c r="AH30" s="54">
        <v>25.678780917613913</v>
      </c>
      <c r="AI30" s="54">
        <v>23.835219303572206</v>
      </c>
      <c r="AJ30" s="54">
        <v>26.201052337655671</v>
      </c>
      <c r="AK30" s="54">
        <v>31.321100404195153</v>
      </c>
      <c r="AL30" s="54">
        <v>34.565997626913592</v>
      </c>
      <c r="AM30" s="54">
        <v>38.87726995549518</v>
      </c>
      <c r="AN30" s="54">
        <v>40.771145497499013</v>
      </c>
      <c r="AO30" s="54">
        <v>42.344778652708648</v>
      </c>
      <c r="AP30" s="54">
        <v>44.377815535886157</v>
      </c>
      <c r="AQ30" s="54">
        <v>42.445840953657516</v>
      </c>
      <c r="AR30" s="54">
        <v>38.230344575416325</v>
      </c>
      <c r="AS30" s="54">
        <v>35.976655015885015</v>
      </c>
      <c r="AT30" s="54">
        <v>38.531424624717999</v>
      </c>
      <c r="AU30" s="54">
        <v>47.259219025744891</v>
      </c>
      <c r="AV30" s="54">
        <v>54.692388755266855</v>
      </c>
      <c r="AW30" s="54">
        <v>59.588838558886259</v>
      </c>
      <c r="AX30" s="54">
        <v>60.674666123635021</v>
      </c>
      <c r="AY30" s="54">
        <v>61.65431027518401</v>
      </c>
      <c r="AZ30" s="54">
        <v>60.512391030202664</v>
      </c>
      <c r="BA30" s="54">
        <v>58.528603842833235</v>
      </c>
      <c r="BB30" s="54">
        <v>57.38170803774279</v>
      </c>
      <c r="BC30" s="54">
        <v>55.995605993577215</v>
      </c>
      <c r="BD30" s="54">
        <v>55.602359646505242</v>
      </c>
      <c r="BE30" s="54">
        <v>55.921297587295165</v>
      </c>
      <c r="BF30" s="54">
        <v>57.210427454886201</v>
      </c>
      <c r="BG30" s="54">
        <v>58.026117500308949</v>
      </c>
      <c r="BH30" s="54">
        <v>58.086051503477947</v>
      </c>
      <c r="BI30" s="54">
        <v>58.254354742306667</v>
      </c>
      <c r="BJ30" s="54">
        <v>58.847967594175785</v>
      </c>
      <c r="BK30" s="54">
        <v>60.549920106613762</v>
      </c>
      <c r="BL30" s="54">
        <v>62.222846749697716</v>
      </c>
      <c r="BM30" s="54">
        <v>70.77299293941013</v>
      </c>
      <c r="BN30" s="54">
        <v>71.915283998810395</v>
      </c>
      <c r="BO30" s="54">
        <v>73.233267028186603</v>
      </c>
      <c r="BP30" s="54">
        <v>74.656291525780105</v>
      </c>
      <c r="BQ30" s="54">
        <v>72.687505693548047</v>
      </c>
      <c r="BR30" s="54">
        <v>72.52228728140129</v>
      </c>
      <c r="BS30" s="54">
        <v>73.833865077339127</v>
      </c>
      <c r="BT30" s="54">
        <v>72.841479947138311</v>
      </c>
      <c r="BU30" s="54">
        <v>75.070161117317681</v>
      </c>
      <c r="BV30" s="54">
        <v>77.832399644741216</v>
      </c>
      <c r="BW30" s="54">
        <v>84.013793256510752</v>
      </c>
      <c r="BX30" s="54">
        <v>102.25999798612948</v>
      </c>
      <c r="BY30" s="54">
        <v>103.6799040426037</v>
      </c>
      <c r="BZ30" s="54">
        <v>104.15867277416662</v>
      </c>
      <c r="CA30" s="54">
        <v>115.21614712182186</v>
      </c>
      <c r="CB30" s="54">
        <v>121.04606654924369</v>
      </c>
      <c r="CC30" s="54">
        <v>123.08971033700793</v>
      </c>
      <c r="CD30" s="54">
        <v>127.50217205965792</v>
      </c>
      <c r="CE30" s="54">
        <v>127.71485642417214</v>
      </c>
      <c r="CF30" s="54">
        <v>128.69494621427367</v>
      </c>
      <c r="CG30" s="55">
        <v>130.9542219707449</v>
      </c>
    </row>
    <row r="31" spans="2:85" x14ac:dyDescent="0.35">
      <c r="B31" s="56" t="s">
        <v>347</v>
      </c>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v>55.979106010236279</v>
      </c>
      <c r="AI31" s="54">
        <v>55.405218794323737</v>
      </c>
      <c r="AJ31" s="54">
        <v>55.58387079503558</v>
      </c>
      <c r="AK31" s="54">
        <v>59.186197309528488</v>
      </c>
      <c r="AL31" s="54">
        <v>61.76305340643259</v>
      </c>
      <c r="AM31" s="54">
        <v>63.881736161392737</v>
      </c>
      <c r="AN31" s="54">
        <v>63.929842849620307</v>
      </c>
      <c r="AO31" s="54">
        <v>66.180475971587754</v>
      </c>
      <c r="AP31" s="54">
        <v>68.240428260258099</v>
      </c>
      <c r="AQ31" s="54">
        <v>68.002538634748817</v>
      </c>
      <c r="AR31" s="54">
        <v>66.689343596496812</v>
      </c>
      <c r="AS31" s="54">
        <v>66.802000753103783</v>
      </c>
      <c r="AT31" s="54">
        <v>68.193473204920409</v>
      </c>
      <c r="AU31" s="54">
        <v>72.969841427147728</v>
      </c>
      <c r="AV31" s="54">
        <v>76.972220128870532</v>
      </c>
      <c r="AW31" s="54">
        <v>80.121082769197244</v>
      </c>
      <c r="AX31" s="54">
        <v>81.193683219379707</v>
      </c>
      <c r="AY31" s="54">
        <v>82.387947625598628</v>
      </c>
      <c r="AZ31" s="54">
        <v>84.221760778756575</v>
      </c>
      <c r="BA31" s="54">
        <v>88.022861541185449</v>
      </c>
      <c r="BB31" s="54">
        <v>90.920269485432328</v>
      </c>
      <c r="BC31" s="54">
        <v>95.70950365863898</v>
      </c>
      <c r="BD31" s="54">
        <v>99.794803489656999</v>
      </c>
      <c r="BE31" s="54">
        <v>105.7172909384399</v>
      </c>
      <c r="BF31" s="54">
        <v>109.70592160592416</v>
      </c>
      <c r="BG31" s="54">
        <v>112.87789261144728</v>
      </c>
      <c r="BH31" s="54">
        <v>117.75198722115319</v>
      </c>
      <c r="BI31" s="54">
        <v>121.62334771218363</v>
      </c>
      <c r="BJ31" s="54">
        <v>122.26732876329244</v>
      </c>
      <c r="BK31" s="54">
        <v>127.64843733565628</v>
      </c>
      <c r="BL31" s="54">
        <v>133.92338709877319</v>
      </c>
      <c r="BM31" s="54">
        <v>141.37657184586629</v>
      </c>
      <c r="BN31" s="54">
        <v>144.16863768396215</v>
      </c>
      <c r="BO31" s="54">
        <v>147.33916584338078</v>
      </c>
      <c r="BP31" s="54">
        <v>152.87000656100238</v>
      </c>
      <c r="BQ31" s="54">
        <v>154.12746656665442</v>
      </c>
      <c r="BR31" s="54">
        <v>156.99996139961129</v>
      </c>
      <c r="BS31" s="54">
        <v>158.75595809899264</v>
      </c>
      <c r="BT31" s="54">
        <v>157.27889963400708</v>
      </c>
      <c r="BU31" s="54">
        <v>156.96475778577087</v>
      </c>
      <c r="BV31" s="54">
        <v>156.86032187772503</v>
      </c>
      <c r="BW31" s="54">
        <v>156.33209526936028</v>
      </c>
      <c r="BX31" s="54">
        <v>150.96031964729843</v>
      </c>
      <c r="BY31" s="54">
        <v>154.76151792703624</v>
      </c>
      <c r="BZ31" s="54">
        <v>156.67338393898018</v>
      </c>
      <c r="CA31" s="54">
        <v>165.88396883334661</v>
      </c>
      <c r="CB31" s="54">
        <v>169.00920523088882</v>
      </c>
      <c r="CC31" s="54">
        <v>174.88920640828198</v>
      </c>
      <c r="CD31" s="54">
        <v>180.46949799969187</v>
      </c>
      <c r="CE31" s="54">
        <v>179.9630733246494</v>
      </c>
      <c r="CF31" s="54">
        <v>181.72596308829932</v>
      </c>
      <c r="CG31" s="55">
        <v>186.90647517585484</v>
      </c>
    </row>
    <row r="32" spans="2:85" x14ac:dyDescent="0.35">
      <c r="B32" s="101" t="s">
        <v>276</v>
      </c>
      <c r="D32" s="54"/>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62">
        <f t="shared" ref="AH32:BW32" si="5">SUM(AH29:AH31)</f>
        <v>81.897961120317561</v>
      </c>
      <c r="AI32" s="62">
        <f t="shared" si="5"/>
        <v>79.483360080212179</v>
      </c>
      <c r="AJ32" s="62">
        <f t="shared" si="5"/>
        <v>82.028674160605163</v>
      </c>
      <c r="AK32" s="62">
        <f t="shared" si="5"/>
        <v>90.761886113088181</v>
      </c>
      <c r="AL32" s="62">
        <f t="shared" si="5"/>
        <v>96.602354657175624</v>
      </c>
      <c r="AM32" s="62">
        <f t="shared" si="5"/>
        <v>103.04453420708555</v>
      </c>
      <c r="AN32" s="62">
        <f t="shared" si="5"/>
        <v>104.9892357026481</v>
      </c>
      <c r="AO32" s="62">
        <f t="shared" si="5"/>
        <v>108.82998542958597</v>
      </c>
      <c r="AP32" s="62">
        <f t="shared" si="5"/>
        <v>112.93398811805781</v>
      </c>
      <c r="AQ32" s="62">
        <f t="shared" si="5"/>
        <v>110.7774550081179</v>
      </c>
      <c r="AR32" s="62">
        <f t="shared" si="5"/>
        <v>105.25088311999303</v>
      </c>
      <c r="AS32" s="62">
        <f t="shared" si="5"/>
        <v>103.11157574656859</v>
      </c>
      <c r="AT32" s="62">
        <f t="shared" si="5"/>
        <v>107.08211710037801</v>
      </c>
      <c r="AU32" s="62">
        <f t="shared" si="5"/>
        <v>120.63679443482812</v>
      </c>
      <c r="AV32" s="62">
        <f t="shared" si="5"/>
        <v>132.17047841410209</v>
      </c>
      <c r="AW32" s="62">
        <f t="shared" si="5"/>
        <v>140.39516913816539</v>
      </c>
      <c r="AX32" s="62">
        <f t="shared" si="5"/>
        <v>142.62517537866941</v>
      </c>
      <c r="AY32" s="62">
        <f t="shared" si="5"/>
        <v>144.92097236336431</v>
      </c>
      <c r="AZ32" s="62">
        <f t="shared" si="5"/>
        <v>145.59545566566501</v>
      </c>
      <c r="BA32" s="62">
        <f t="shared" si="5"/>
        <v>147.50098207296975</v>
      </c>
      <c r="BB32" s="62">
        <f t="shared" si="5"/>
        <v>149.31515631947545</v>
      </c>
      <c r="BC32" s="62">
        <f t="shared" si="5"/>
        <v>152.77668803764905</v>
      </c>
      <c r="BD32" s="62">
        <f t="shared" si="5"/>
        <v>156.64813246305604</v>
      </c>
      <c r="BE32" s="62">
        <f t="shared" si="5"/>
        <v>162.89093040094349</v>
      </c>
      <c r="BF32" s="62">
        <f t="shared" si="5"/>
        <v>168.29007726559604</v>
      </c>
      <c r="BG32" s="62">
        <f t="shared" si="5"/>
        <v>172.30234447497656</v>
      </c>
      <c r="BH32" s="62">
        <f t="shared" si="5"/>
        <v>177.27871091347518</v>
      </c>
      <c r="BI32" s="62">
        <f t="shared" si="5"/>
        <v>181.41607008962649</v>
      </c>
      <c r="BJ32" s="62">
        <f t="shared" si="5"/>
        <v>182.69248374944016</v>
      </c>
      <c r="BK32" s="62">
        <f t="shared" si="5"/>
        <v>189.84414766870611</v>
      </c>
      <c r="BL32" s="62">
        <f t="shared" si="5"/>
        <v>197.83524755555121</v>
      </c>
      <c r="BM32" s="62">
        <f t="shared" si="5"/>
        <v>213.94642421094076</v>
      </c>
      <c r="BN32" s="62">
        <f t="shared" si="5"/>
        <v>217.88866694122066</v>
      </c>
      <c r="BO32" s="62">
        <f t="shared" si="5"/>
        <v>222.48304147507343</v>
      </c>
      <c r="BP32" s="62">
        <f t="shared" si="5"/>
        <v>229.51060565235923</v>
      </c>
      <c r="BQ32" s="62">
        <f t="shared" si="5"/>
        <v>228.86392281957643</v>
      </c>
      <c r="BR32" s="62">
        <f t="shared" si="5"/>
        <v>231.89782600156656</v>
      </c>
      <c r="BS32" s="62">
        <f t="shared" si="5"/>
        <v>235.10990039007089</v>
      </c>
      <c r="BT32" s="62">
        <f t="shared" si="5"/>
        <v>232.66842133738902</v>
      </c>
      <c r="BU32" s="62">
        <f t="shared" si="5"/>
        <v>234.63371102597779</v>
      </c>
      <c r="BV32" s="62">
        <f t="shared" si="5"/>
        <v>237.43070640778194</v>
      </c>
      <c r="BW32" s="62">
        <f t="shared" si="5"/>
        <v>243.25524235788498</v>
      </c>
      <c r="BX32" s="62">
        <f t="shared" ref="BX32:CG32" si="6">SUM(BX29:BX31)</f>
        <v>255.91696463312513</v>
      </c>
      <c r="BY32" s="62">
        <f t="shared" si="6"/>
        <v>261.39607013141847</v>
      </c>
      <c r="BZ32" s="62">
        <f t="shared" si="6"/>
        <v>264.15830149106461</v>
      </c>
      <c r="CA32" s="62">
        <f t="shared" si="6"/>
        <v>285.11091732384023</v>
      </c>
      <c r="CB32" s="62">
        <f t="shared" si="6"/>
        <v>294.69824439615826</v>
      </c>
      <c r="CC32" s="62">
        <f t="shared" si="6"/>
        <v>303.05726932717539</v>
      </c>
      <c r="CD32" s="62">
        <f t="shared" si="6"/>
        <v>313.52468468563177</v>
      </c>
      <c r="CE32" s="62">
        <f t="shared" si="6"/>
        <v>313.60002940731829</v>
      </c>
      <c r="CF32" s="62">
        <f t="shared" si="6"/>
        <v>316.66064386473204</v>
      </c>
      <c r="CG32" s="120">
        <f t="shared" si="6"/>
        <v>324.39615137271545</v>
      </c>
    </row>
    <row r="33" spans="2:85" ht="16" thickBot="1" x14ac:dyDescent="0.4">
      <c r="B33" s="112"/>
      <c r="C33" s="112"/>
      <c r="D33" s="122"/>
      <c r="E33" s="122"/>
      <c r="F33" s="122"/>
      <c r="G33" s="122"/>
      <c r="H33" s="122"/>
      <c r="I33" s="122"/>
      <c r="J33" s="122"/>
      <c r="K33" s="122"/>
      <c r="L33" s="122"/>
      <c r="M33" s="122"/>
      <c r="N33" s="122"/>
      <c r="O33" s="122"/>
      <c r="P33" s="122"/>
      <c r="Q33" s="122"/>
      <c r="R33" s="122"/>
      <c r="S33" s="122"/>
      <c r="T33" s="122"/>
      <c r="U33" s="122"/>
      <c r="V33" s="122"/>
      <c r="W33" s="122"/>
      <c r="X33" s="122"/>
      <c r="Y33" s="122"/>
      <c r="Z33" s="122"/>
      <c r="AA33" s="122"/>
      <c r="AB33" s="122"/>
      <c r="AC33" s="122"/>
      <c r="AD33" s="122"/>
      <c r="AE33" s="122"/>
      <c r="AF33" s="122"/>
      <c r="AG33" s="122"/>
      <c r="AH33" s="122"/>
      <c r="AI33" s="122"/>
      <c r="AJ33" s="122"/>
      <c r="AK33" s="122"/>
      <c r="AL33" s="122"/>
      <c r="AM33" s="122"/>
      <c r="AN33" s="122"/>
      <c r="AO33" s="122"/>
      <c r="AP33" s="122"/>
      <c r="AQ33" s="122"/>
      <c r="AR33" s="122"/>
      <c r="AS33" s="122"/>
      <c r="AT33" s="122"/>
      <c r="AU33" s="122"/>
      <c r="AV33" s="122"/>
      <c r="AW33" s="122"/>
      <c r="AX33" s="122"/>
      <c r="AY33" s="122"/>
      <c r="AZ33" s="122"/>
      <c r="BA33" s="122"/>
      <c r="BB33" s="122"/>
      <c r="BC33" s="122"/>
      <c r="BD33" s="122"/>
      <c r="BE33" s="122"/>
      <c r="BF33" s="122"/>
      <c r="BG33" s="122"/>
      <c r="BH33" s="122"/>
      <c r="BI33" s="122"/>
      <c r="BJ33" s="122"/>
      <c r="BK33" s="122"/>
      <c r="BL33" s="122"/>
      <c r="BM33" s="122"/>
      <c r="BN33" s="122"/>
      <c r="BO33" s="122"/>
      <c r="BP33" s="122"/>
      <c r="BQ33" s="122"/>
      <c r="BR33" s="122"/>
      <c r="BS33" s="122"/>
      <c r="BT33" s="122"/>
      <c r="BU33" s="122"/>
      <c r="BV33" s="122"/>
      <c r="BW33" s="122"/>
      <c r="BX33" s="122"/>
      <c r="BY33" s="122"/>
      <c r="BZ33" s="122"/>
      <c r="CA33" s="122"/>
      <c r="CB33" s="122"/>
      <c r="CC33" s="122"/>
      <c r="CD33" s="122"/>
      <c r="CE33" s="122"/>
      <c r="CF33" s="122"/>
      <c r="CG33" s="147"/>
    </row>
    <row r="34" spans="2:85" x14ac:dyDescent="0.35">
      <c r="AL34" s="148"/>
      <c r="AT34" s="149"/>
      <c r="CG34" s="50"/>
    </row>
    <row r="35" spans="2:85" ht="31" x14ac:dyDescent="0.35">
      <c r="B35" s="49" t="s">
        <v>368</v>
      </c>
      <c r="CG35" s="50"/>
    </row>
    <row r="36" spans="2:85" x14ac:dyDescent="0.35">
      <c r="B36" s="56" t="s">
        <v>360</v>
      </c>
      <c r="AH36" s="150">
        <v>1.1126286610507987E-2</v>
      </c>
      <c r="AI36" s="150">
        <v>1.373823524312238E-2</v>
      </c>
      <c r="AJ36" s="150">
        <v>1.301446002187101E-2</v>
      </c>
      <c r="AK36" s="150">
        <v>1.3796518824196118E-2</v>
      </c>
      <c r="AL36" s="150">
        <v>1.4151865609227734E-2</v>
      </c>
      <c r="AM36" s="150">
        <v>1.4321663960154944E-2</v>
      </c>
      <c r="AN36" s="150">
        <v>1.4440162531822009E-2</v>
      </c>
      <c r="AO36" s="150">
        <v>1.4022614314051362E-2</v>
      </c>
      <c r="AP36" s="150">
        <v>1.3400941670775207E-2</v>
      </c>
      <c r="AQ36" s="150">
        <v>1.224889215517997E-2</v>
      </c>
      <c r="AR36" s="150">
        <v>1.1137102069109239E-2</v>
      </c>
      <c r="AS36" s="150">
        <v>1.0375089213806135E-2</v>
      </c>
      <c r="AT36" s="150">
        <v>1.0105815611676668E-2</v>
      </c>
      <c r="AU36" s="150">
        <v>1.1312247117138737E-2</v>
      </c>
      <c r="AV36" s="150">
        <v>1.2579944644500357E-2</v>
      </c>
      <c r="AW36" s="150">
        <v>1.3028543433585324E-2</v>
      </c>
      <c r="AX36" s="150">
        <v>1.25529834606643E-2</v>
      </c>
      <c r="AY36" s="150">
        <v>1.2395430852377372E-2</v>
      </c>
      <c r="AZ36" s="150">
        <v>1.1983110724846124E-2</v>
      </c>
      <c r="BA36" s="150">
        <v>1.1601189788660761E-2</v>
      </c>
      <c r="BB36" s="150">
        <v>1.1348957651273044E-2</v>
      </c>
      <c r="BC36" s="150">
        <v>1.1797990744384692E-2</v>
      </c>
      <c r="BD36" s="150">
        <v>1.1284849765400173E-2</v>
      </c>
      <c r="BE36" s="150">
        <v>1.1355838109337919E-2</v>
      </c>
      <c r="BF36" s="150">
        <v>1.129517168584033E-2</v>
      </c>
      <c r="BG36" s="150">
        <v>3.7739563064887885E-3</v>
      </c>
      <c r="BH36" s="150">
        <v>3.1765677981571401E-3</v>
      </c>
      <c r="BI36" s="150">
        <v>2.4494830238765506E-3</v>
      </c>
      <c r="BJ36" s="150">
        <v>2.0422515160640727E-3</v>
      </c>
      <c r="BK36" s="150">
        <v>1.7738510012652593E-3</v>
      </c>
      <c r="BL36" s="150">
        <v>1.6182333362485875E-3</v>
      </c>
      <c r="BM36" s="150">
        <v>1.3290470813101822E-3</v>
      </c>
      <c r="BN36" s="150">
        <v>1.1386469268376853E-3</v>
      </c>
      <c r="BO36" s="150">
        <v>1.0553005681380526E-3</v>
      </c>
      <c r="BP36" s="150">
        <v>9.754086280216027E-4</v>
      </c>
      <c r="BQ36" s="150">
        <v>9.0670661245801352E-4</v>
      </c>
      <c r="BR36" s="150">
        <v>9.7946774422977474E-4</v>
      </c>
      <c r="BS36" s="150">
        <v>9.9123952818705669E-4</v>
      </c>
      <c r="BT36" s="150">
        <v>9.7158350244367058E-4</v>
      </c>
      <c r="BU36" s="150">
        <v>9.5675682024239344E-4</v>
      </c>
      <c r="BV36" s="150">
        <v>9.8773443466866531E-4</v>
      </c>
      <c r="BW36" s="150">
        <v>1.0337868754229727E-3</v>
      </c>
      <c r="BX36" s="96">
        <v>1.0812020617242341E-3</v>
      </c>
      <c r="BY36" s="96">
        <v>1.0408630612290871E-3</v>
      </c>
      <c r="BZ36" s="96">
        <v>1.143008254081948E-3</v>
      </c>
      <c r="CA36" s="96">
        <v>1.3713870366560312E-3</v>
      </c>
      <c r="CB36" s="96">
        <v>1.5729633974614534E-3</v>
      </c>
      <c r="CC36" s="96">
        <v>1.6962603969352707E-3</v>
      </c>
      <c r="CD36" s="96">
        <v>1.8202040579936745E-3</v>
      </c>
      <c r="CE36" s="96">
        <v>1.9078563858556782E-3</v>
      </c>
      <c r="CF36" s="96">
        <v>1.9758436227503241E-3</v>
      </c>
      <c r="CG36" s="97">
        <v>2.0326251193528246E-3</v>
      </c>
    </row>
    <row r="37" spans="2:85" x14ac:dyDescent="0.35">
      <c r="B37" s="56" t="s">
        <v>361</v>
      </c>
      <c r="AH37" s="150">
        <v>2.2822877071660076E-2</v>
      </c>
      <c r="AI37" s="150">
        <v>2.0692245911344664E-2</v>
      </c>
      <c r="AJ37" s="150">
        <v>2.3483672398240958E-2</v>
      </c>
      <c r="AK37" s="150">
        <v>2.7887854401785463E-2</v>
      </c>
      <c r="AL37" s="150">
        <v>3.0080637971971368E-2</v>
      </c>
      <c r="AM37" s="150">
        <v>3.2320930294000474E-2</v>
      </c>
      <c r="AN37" s="150">
        <v>3.3231264172750866E-2</v>
      </c>
      <c r="AO37" s="150">
        <v>3.3141464896410483E-2</v>
      </c>
      <c r="AP37" s="150">
        <v>3.3693780980106093E-2</v>
      </c>
      <c r="AQ37" s="150">
        <v>3.0453851006791488E-2</v>
      </c>
      <c r="AR37" s="150">
        <v>2.6141344827779009E-2</v>
      </c>
      <c r="AS37" s="150">
        <v>2.4375433968133926E-2</v>
      </c>
      <c r="AT37" s="150">
        <v>2.6317702783474214E-2</v>
      </c>
      <c r="AU37" s="150">
        <v>3.1764017811860508E-2</v>
      </c>
      <c r="AV37" s="150">
        <v>3.6832738305141978E-2</v>
      </c>
      <c r="AW37" s="150">
        <v>3.9143062714872542E-2</v>
      </c>
      <c r="AX37" s="150">
        <v>3.8715386205845082E-2</v>
      </c>
      <c r="AY37" s="150">
        <v>3.8813150330285665E-2</v>
      </c>
      <c r="AZ37" s="150">
        <v>3.7095353263545537E-2</v>
      </c>
      <c r="BA37" s="150">
        <v>3.4629154405482129E-2</v>
      </c>
      <c r="BB37" s="150">
        <v>3.2981935547079747E-2</v>
      </c>
      <c r="BC37" s="150">
        <v>3.0866945182427257E-2</v>
      </c>
      <c r="BD37" s="150">
        <v>2.8461755157544955E-2</v>
      </c>
      <c r="BE37" s="150">
        <v>2.8101054453067428E-2</v>
      </c>
      <c r="BF37" s="150">
        <v>2.7561169617007775E-2</v>
      </c>
      <c r="BG37" s="150">
        <v>2.721044103801263E-2</v>
      </c>
      <c r="BH37" s="150">
        <v>2.6598550889707487E-2</v>
      </c>
      <c r="BI37" s="150">
        <v>2.6036434989349565E-2</v>
      </c>
      <c r="BJ37" s="150">
        <v>2.5732182466743581E-2</v>
      </c>
      <c r="BK37" s="150">
        <v>2.5701119028519962E-2</v>
      </c>
      <c r="BL37" s="150">
        <v>2.7046567727242701E-2</v>
      </c>
      <c r="BM37" s="150">
        <v>3.1741703353914311E-2</v>
      </c>
      <c r="BN37" s="150">
        <v>3.1500951162396165E-2</v>
      </c>
      <c r="BO37" s="150">
        <v>3.1725270889549323E-2</v>
      </c>
      <c r="BP37" s="150">
        <v>3.1933270465957293E-2</v>
      </c>
      <c r="BQ37" s="150">
        <v>2.8779780530612368E-2</v>
      </c>
      <c r="BR37" s="150">
        <v>2.7956352388199553E-2</v>
      </c>
      <c r="BS37" s="150">
        <v>2.7825064185058659E-2</v>
      </c>
      <c r="BT37" s="150">
        <v>2.6934789554649355E-2</v>
      </c>
      <c r="BU37" s="150">
        <v>2.7050987633668432E-2</v>
      </c>
      <c r="BV37" s="150">
        <v>2.7650817265324666E-2</v>
      </c>
      <c r="BW37" s="150">
        <v>2.9625354993725136E-2</v>
      </c>
      <c r="BX37" s="96">
        <v>4.0804647749483142E-2</v>
      </c>
      <c r="BY37" s="96">
        <v>3.6426822504970105E-2</v>
      </c>
      <c r="BZ37" s="96">
        <v>3.5744857247453958E-2</v>
      </c>
      <c r="CA37" s="96">
        <v>3.9371441916851345E-2</v>
      </c>
      <c r="CB37" s="96">
        <v>4.0996435015924856E-2</v>
      </c>
      <c r="CC37" s="96">
        <v>4.1114160064361208E-2</v>
      </c>
      <c r="CD37" s="96">
        <v>4.1793509760910716E-2</v>
      </c>
      <c r="CE37" s="96">
        <v>4.1144462006461532E-2</v>
      </c>
      <c r="CF37" s="96">
        <v>4.0751907989766023E-2</v>
      </c>
      <c r="CG37" s="97">
        <v>4.0728743841458109E-2</v>
      </c>
    </row>
    <row r="38" spans="2:85" x14ac:dyDescent="0.35">
      <c r="B38" s="56" t="s">
        <v>347</v>
      </c>
      <c r="AH38" s="150">
        <v>4.8568849605555874E-2</v>
      </c>
      <c r="AI38" s="150">
        <v>4.6299122615224085E-2</v>
      </c>
      <c r="AJ38" s="150">
        <v>4.8199196357764679E-2</v>
      </c>
      <c r="AK38" s="150">
        <v>5.1181640097919284E-2</v>
      </c>
      <c r="AL38" s="150">
        <v>5.2356766808999061E-2</v>
      </c>
      <c r="AM38" s="150">
        <v>5.2033221665992488E-2</v>
      </c>
      <c r="AN38" s="150">
        <v>5.1429975185167232E-2</v>
      </c>
      <c r="AO38" s="150">
        <v>5.1409662187240419E-2</v>
      </c>
      <c r="AP38" s="150">
        <v>5.158571576619491E-2</v>
      </c>
      <c r="AQ38" s="150">
        <v>4.8596667213542728E-2</v>
      </c>
      <c r="AR38" s="150">
        <v>4.5687117793729456E-2</v>
      </c>
      <c r="AS38" s="150">
        <v>4.5169308765502542E-2</v>
      </c>
      <c r="AT38" s="150">
        <v>4.6722800028576122E-2</v>
      </c>
      <c r="AU38" s="150">
        <v>4.9737736451871982E-2</v>
      </c>
      <c r="AV38" s="150">
        <v>5.2450796957830156E-2</v>
      </c>
      <c r="AW38" s="150">
        <v>5.3430932793948345E-2</v>
      </c>
      <c r="AX38" s="150">
        <v>5.2111491524258549E-2</v>
      </c>
      <c r="AY38" s="150">
        <v>5.1577567614342651E-2</v>
      </c>
      <c r="AZ38" s="150">
        <v>5.0832640840427393E-2</v>
      </c>
      <c r="BA38" s="150">
        <v>5.0534493329686209E-2</v>
      </c>
      <c r="BB38" s="150">
        <v>5.0284017582888058E-2</v>
      </c>
      <c r="BC38" s="150">
        <v>5.0952171950811795E-2</v>
      </c>
      <c r="BD38" s="150">
        <v>5.1197085854308162E-2</v>
      </c>
      <c r="BE38" s="150">
        <v>5.3141404931418647E-2</v>
      </c>
      <c r="BF38" s="150">
        <v>5.2388323295239084E-2</v>
      </c>
      <c r="BG38" s="150">
        <v>5.2144988814735338E-2</v>
      </c>
      <c r="BH38" s="150">
        <v>5.2996780743482179E-2</v>
      </c>
      <c r="BI38" s="150">
        <v>5.3141103971665271E-2</v>
      </c>
      <c r="BJ38" s="150">
        <v>5.2432026382271547E-2</v>
      </c>
      <c r="BK38" s="150">
        <v>5.3148578010355579E-2</v>
      </c>
      <c r="BL38" s="150">
        <v>5.7095758883579137E-2</v>
      </c>
      <c r="BM38" s="150">
        <v>6.2044967185013872E-2</v>
      </c>
      <c r="BN38" s="150">
        <v>6.1635794978564994E-2</v>
      </c>
      <c r="BO38" s="150">
        <v>6.2274553756382786E-2</v>
      </c>
      <c r="BP38" s="150">
        <v>6.3678148730907685E-2</v>
      </c>
      <c r="BQ38" s="150">
        <v>6.1361161385450586E-2</v>
      </c>
      <c r="BR38" s="150">
        <v>6.0847640971843295E-2</v>
      </c>
      <c r="BS38" s="150">
        <v>6.0150643028600494E-2</v>
      </c>
      <c r="BT38" s="150">
        <v>5.8469096180578141E-2</v>
      </c>
      <c r="BU38" s="150">
        <v>5.6873075103675258E-2</v>
      </c>
      <c r="BV38" s="150">
        <v>5.5941661565506541E-2</v>
      </c>
      <c r="BW38" s="150">
        <v>5.5239465239130717E-2</v>
      </c>
      <c r="BX38" s="96">
        <v>6.0238861658340366E-2</v>
      </c>
      <c r="BY38" s="96">
        <v>5.4373926778029553E-2</v>
      </c>
      <c r="BZ38" s="96">
        <v>5.3766696466233846E-2</v>
      </c>
      <c r="CA38" s="96">
        <v>5.668555325802855E-2</v>
      </c>
      <c r="CB38" s="96">
        <v>5.7240810022707277E-2</v>
      </c>
      <c r="CC38" s="96">
        <v>5.8416116230288598E-2</v>
      </c>
      <c r="CD38" s="96">
        <v>5.9155492054423074E-2</v>
      </c>
      <c r="CE38" s="96">
        <v>5.7976683686508587E-2</v>
      </c>
      <c r="CF38" s="96">
        <v>5.7544448674742295E-2</v>
      </c>
      <c r="CG38" s="97">
        <v>5.8130740919890768E-2</v>
      </c>
    </row>
    <row r="39" spans="2:85" ht="26.25" customHeight="1" x14ac:dyDescent="0.35">
      <c r="B39" s="56" t="s">
        <v>362</v>
      </c>
      <c r="D39" s="151"/>
      <c r="E39" s="151"/>
      <c r="F39" s="151"/>
      <c r="G39" s="151"/>
      <c r="H39" s="151"/>
      <c r="I39" s="151"/>
      <c r="J39" s="151"/>
      <c r="K39" s="150">
        <v>2.98099519771125E-2</v>
      </c>
      <c r="L39" s="150">
        <v>2.8527549380965876E-2</v>
      </c>
      <c r="M39" s="150">
        <v>2.9441556710649072E-2</v>
      </c>
      <c r="N39" s="150">
        <v>3.6760231412041995E-2</v>
      </c>
      <c r="O39" s="150">
        <v>3.5821975636232059E-2</v>
      </c>
      <c r="P39" s="150">
        <v>3.4070347986035511E-2</v>
      </c>
      <c r="Q39" s="150">
        <v>3.7482676521800935E-2</v>
      </c>
      <c r="R39" s="150">
        <v>3.7932088285229197E-2</v>
      </c>
      <c r="S39" s="150">
        <v>4.1157858463080718E-2</v>
      </c>
      <c r="T39" s="150">
        <v>3.9262659589728875E-2</v>
      </c>
      <c r="U39" s="150">
        <v>4.4619737860708469E-2</v>
      </c>
      <c r="V39" s="150">
        <v>4.3873438634258681E-2</v>
      </c>
      <c r="W39" s="150">
        <v>4.6517974778844347E-2</v>
      </c>
      <c r="X39" s="150">
        <v>4.6382824027543144E-2</v>
      </c>
      <c r="Y39" s="150">
        <v>4.5211730228350018E-2</v>
      </c>
      <c r="Z39" s="150">
        <v>4.3684493182959999E-2</v>
      </c>
      <c r="AA39" s="150">
        <v>4.5692605497483552E-2</v>
      </c>
      <c r="AB39" s="150">
        <v>4.5184984781873515E-2</v>
      </c>
      <c r="AC39" s="150">
        <v>4.6498087019491888E-2</v>
      </c>
      <c r="AD39" s="150">
        <v>5.0093978529669389E-2</v>
      </c>
      <c r="AE39" s="150">
        <v>5.4483292509350904E-2</v>
      </c>
      <c r="AF39" s="150">
        <v>5.4908929664900026E-2</v>
      </c>
      <c r="AG39" s="150">
        <v>5.4679831426851296E-2</v>
      </c>
      <c r="AH39" s="150">
        <v>5.4377774774119092E-2</v>
      </c>
      <c r="AI39" s="150">
        <v>5.1321627571025659E-2</v>
      </c>
      <c r="AJ39" s="150">
        <v>5.4310364162411501E-2</v>
      </c>
      <c r="AK39" s="150">
        <v>5.6537730377085843E-2</v>
      </c>
      <c r="AL39" s="150">
        <v>5.5611713579824647E-2</v>
      </c>
      <c r="AM39" s="150">
        <v>5.5292100250794549E-2</v>
      </c>
      <c r="AN39" s="150">
        <v>5.4052163459670087E-2</v>
      </c>
      <c r="AO39" s="150">
        <v>5.2977881828737569E-2</v>
      </c>
      <c r="AP39" s="150">
        <v>5.3291968285283063E-2</v>
      </c>
      <c r="AQ39" s="150">
        <v>4.9669384100470768E-2</v>
      </c>
      <c r="AR39" s="150">
        <v>4.5647618045692839E-2</v>
      </c>
      <c r="AS39" s="150">
        <v>4.4002338144637762E-2</v>
      </c>
      <c r="AT39" s="150">
        <v>4.4913136160878588E-2</v>
      </c>
      <c r="AU39" s="150">
        <v>4.9347620187495715E-2</v>
      </c>
      <c r="AV39" s="150">
        <v>5.0514270980107114E-2</v>
      </c>
      <c r="AW39" s="150">
        <v>5.0649204498872724E-2</v>
      </c>
      <c r="AX39" s="150">
        <v>4.8514368691236986E-2</v>
      </c>
      <c r="AY39" s="150">
        <v>4.7159738234333115E-2</v>
      </c>
      <c r="AZ39" s="150">
        <v>4.5675695557963164E-2</v>
      </c>
      <c r="BA39" s="150">
        <v>4.4698318514994041E-2</v>
      </c>
      <c r="BB39" s="150">
        <v>4.4570498344133187E-2</v>
      </c>
      <c r="BC39" s="150">
        <v>4.4313346275772242E-2</v>
      </c>
      <c r="BD39" s="150">
        <v>4.2879057637652873E-2</v>
      </c>
      <c r="BE39" s="150">
        <v>4.4338108737376446E-2</v>
      </c>
      <c r="BF39" s="150">
        <v>4.4410763427795125E-2</v>
      </c>
      <c r="BG39" s="150">
        <v>4.4066674058688964E-2</v>
      </c>
      <c r="BH39" s="150">
        <v>4.3518539987616907E-2</v>
      </c>
      <c r="BI39" s="150">
        <v>4.294562719756085E-2</v>
      </c>
      <c r="BJ39" s="150">
        <v>4.2475388490698832E-2</v>
      </c>
      <c r="BK39" s="150">
        <v>4.3052106376623135E-2</v>
      </c>
      <c r="BL39" s="150">
        <v>4.5907864107413557E-2</v>
      </c>
      <c r="BM39" s="150">
        <v>4.9976474656761284E-2</v>
      </c>
      <c r="BN39" s="150">
        <v>4.9357557604601192E-2</v>
      </c>
      <c r="BO39" s="150">
        <v>5.0501860045735432E-2</v>
      </c>
      <c r="BP39" s="150">
        <v>5.1810847629979798E-2</v>
      </c>
      <c r="BQ39" s="150">
        <v>5.0813629495402614E-2</v>
      </c>
      <c r="BR39" s="150">
        <v>5.040039046764376E-2</v>
      </c>
      <c r="BS39" s="150">
        <v>5.0512208415237306E-2</v>
      </c>
      <c r="BT39" s="150">
        <v>4.9593289754410706E-2</v>
      </c>
      <c r="BU39" s="150">
        <v>4.8601674997328335E-2</v>
      </c>
      <c r="BV39" s="150">
        <v>4.8201272864671942E-2</v>
      </c>
      <c r="BW39" s="150">
        <v>4.7676469445905659E-2</v>
      </c>
      <c r="BX39" s="96">
        <v>5.2997022133323739E-2</v>
      </c>
      <c r="BY39" s="96">
        <v>4.7829458365688915E-2</v>
      </c>
      <c r="BZ39" s="96">
        <v>4.5904018381804405E-2</v>
      </c>
      <c r="CA39" s="96">
        <v>4.8314300201054088E-2</v>
      </c>
      <c r="CB39" s="96">
        <v>5.0575795491653155E-2</v>
      </c>
      <c r="CC39" s="96">
        <v>5.1648657567821957E-2</v>
      </c>
      <c r="CD39" s="96">
        <v>5.2306129560432617E-2</v>
      </c>
      <c r="CE39" s="96">
        <v>5.1398257353162453E-2</v>
      </c>
      <c r="CF39" s="96">
        <v>5.1028377816112136E-2</v>
      </c>
      <c r="CG39" s="97">
        <v>5.1498882448869951E-2</v>
      </c>
    </row>
    <row r="40" spans="2:85" x14ac:dyDescent="0.35">
      <c r="B40" s="56" t="s">
        <v>363</v>
      </c>
      <c r="D40" s="151"/>
      <c r="E40" s="151"/>
      <c r="F40" s="151"/>
      <c r="G40" s="151"/>
      <c r="H40" s="151"/>
      <c r="I40" s="151"/>
      <c r="J40" s="151"/>
      <c r="K40" s="150">
        <v>5.8291611321140283E-3</v>
      </c>
      <c r="L40" s="150">
        <v>5.7319724033645207E-3</v>
      </c>
      <c r="M40" s="150">
        <v>5.3134301834821618E-3</v>
      </c>
      <c r="N40" s="150">
        <v>5.6481679880008573E-3</v>
      </c>
      <c r="O40" s="150">
        <v>6.3723716479716962E-3</v>
      </c>
      <c r="P40" s="150">
        <v>6.7382409249596448E-3</v>
      </c>
      <c r="Q40" s="150">
        <v>6.0800966561245159E-3</v>
      </c>
      <c r="R40" s="150">
        <v>6.7843803056027163E-3</v>
      </c>
      <c r="S40" s="150">
        <v>6.8105635788352501E-3</v>
      </c>
      <c r="T40" s="150">
        <v>6.406541385740927E-3</v>
      </c>
      <c r="U40" s="150">
        <v>6.5641600597955204E-3</v>
      </c>
      <c r="V40" s="150">
        <v>7.4469949185211135E-3</v>
      </c>
      <c r="W40" s="150">
        <v>9.0744400527009213E-3</v>
      </c>
      <c r="X40" s="150">
        <v>9.1717811089964286E-3</v>
      </c>
      <c r="Y40" s="150">
        <v>9.2579116102511644E-3</v>
      </c>
      <c r="Z40" s="150">
        <v>9.4555030057342816E-3</v>
      </c>
      <c r="AA40" s="150">
        <v>1.0299651567944251E-2</v>
      </c>
      <c r="AB40" s="150">
        <v>1.1069327020629014E-2</v>
      </c>
      <c r="AC40" s="150">
        <v>1.1360811055458333E-2</v>
      </c>
      <c r="AD40" s="150">
        <v>1.1297386486321321E-2</v>
      </c>
      <c r="AE40" s="150">
        <v>1.2529376717089804E-2</v>
      </c>
      <c r="AF40" s="150">
        <v>1.3611633128514818E-2</v>
      </c>
      <c r="AG40" s="150">
        <v>1.2885611077664061E-2</v>
      </c>
      <c r="AH40" s="150">
        <v>1.1988063922477881E-2</v>
      </c>
      <c r="AI40" s="150">
        <v>1.0726938157804225E-2</v>
      </c>
      <c r="AJ40" s="150">
        <v>1.2077691968390912E-2</v>
      </c>
      <c r="AK40" s="150">
        <v>1.6652026245469569E-2</v>
      </c>
      <c r="AL40" s="150">
        <v>2.0870425623532213E-2</v>
      </c>
      <c r="AM40" s="150">
        <v>2.2987639012238104E-2</v>
      </c>
      <c r="AN40" s="150">
        <v>2.4428790167340713E-2</v>
      </c>
      <c r="AO40" s="150">
        <v>2.5377368286903738E-2</v>
      </c>
      <c r="AP40" s="150">
        <v>2.5354637585322828E-2</v>
      </c>
      <c r="AQ40" s="150">
        <v>2.2874712616712804E-2</v>
      </c>
      <c r="AR40" s="150">
        <v>2.0842073027896129E-2</v>
      </c>
      <c r="AS40" s="150">
        <v>1.9856138155438963E-2</v>
      </c>
      <c r="AT40" s="150">
        <v>2.1604114711381336E-2</v>
      </c>
      <c r="AU40" s="150">
        <v>2.6444903920712203E-2</v>
      </c>
      <c r="AV40" s="150">
        <v>3.2259981294167489E-2</v>
      </c>
      <c r="AW40" s="150">
        <v>3.6931169296987088E-2</v>
      </c>
      <c r="AX40" s="150">
        <v>3.6959276989871864E-2</v>
      </c>
      <c r="AY40" s="150">
        <v>3.6946005763201256E-2</v>
      </c>
      <c r="AZ40" s="150">
        <v>3.5143463442036837E-2</v>
      </c>
      <c r="BA40" s="150">
        <v>3.2798767831505274E-2</v>
      </c>
      <c r="BB40" s="150">
        <v>3.0902547742922351E-2</v>
      </c>
      <c r="BC40" s="150">
        <v>2.9041645928961215E-2</v>
      </c>
      <c r="BD40" s="150">
        <v>2.6614237754257843E-2</v>
      </c>
      <c r="BE40" s="150">
        <v>2.6830162603303044E-2</v>
      </c>
      <c r="BF40" s="150">
        <v>2.6715478684902736E-2</v>
      </c>
      <c r="BG40" s="150">
        <v>2.620854662852428E-2</v>
      </c>
      <c r="BH40" s="150">
        <v>2.609838300736236E-2</v>
      </c>
      <c r="BI40" s="150">
        <v>2.5180734247856593E-2</v>
      </c>
      <c r="BJ40" s="150">
        <v>2.5010688975676747E-2</v>
      </c>
      <c r="BK40" s="150">
        <v>2.4712934930437917E-2</v>
      </c>
      <c r="BL40" s="150">
        <v>2.5879586905884412E-2</v>
      </c>
      <c r="BM40" s="150">
        <v>2.9990335967236315E-2</v>
      </c>
      <c r="BN40" s="150">
        <v>2.995710408796393E-2</v>
      </c>
      <c r="BO40" s="150">
        <v>2.9846244352840449E-2</v>
      </c>
      <c r="BP40" s="150">
        <v>2.979469964224422E-2</v>
      </c>
      <c r="BQ40" s="150">
        <v>2.5595711085612344E-2</v>
      </c>
      <c r="BR40" s="150">
        <v>2.4442733695916926E-2</v>
      </c>
      <c r="BS40" s="150">
        <v>2.350083842103411E-2</v>
      </c>
      <c r="BT40" s="150">
        <v>2.2313745404528004E-2</v>
      </c>
      <c r="BU40" s="150">
        <v>2.1705173514340748E-2</v>
      </c>
      <c r="BV40" s="150">
        <v>2.1979781184104829E-2</v>
      </c>
      <c r="BW40" s="150">
        <v>2.3790571559431671E-2</v>
      </c>
      <c r="BX40" s="96">
        <v>3.4168573117114062E-2</v>
      </c>
      <c r="BY40" s="96">
        <v>3.0133795252536053E-2</v>
      </c>
      <c r="BZ40" s="96">
        <v>2.7651996985249876E-2</v>
      </c>
      <c r="CA40" s="96">
        <v>2.97897516182987E-2</v>
      </c>
      <c r="CB40" s="96">
        <v>3.2722810937439742E-2</v>
      </c>
      <c r="CC40" s="96">
        <v>3.2393987330734113E-2</v>
      </c>
      <c r="CD40" s="96">
        <v>3.2455461843938861E-2</v>
      </c>
      <c r="CE40" s="96">
        <v>3.1524396660849302E-2</v>
      </c>
      <c r="CF40" s="96">
        <v>3.1075117184928946E-2</v>
      </c>
      <c r="CG40" s="97">
        <v>3.0971682603967342E-2</v>
      </c>
    </row>
    <row r="41" spans="2:85" x14ac:dyDescent="0.35">
      <c r="B41" s="56" t="s">
        <v>364</v>
      </c>
      <c r="D41" s="151"/>
      <c r="E41" s="151"/>
      <c r="F41" s="151"/>
      <c r="G41" s="151"/>
      <c r="H41" s="151"/>
      <c r="I41" s="151"/>
      <c r="J41" s="151"/>
      <c r="K41" s="150">
        <v>1.2501277204454889E-2</v>
      </c>
      <c r="L41" s="150">
        <v>1.2087704375767887E-2</v>
      </c>
      <c r="M41" s="150">
        <v>1.1941889910702387E-2</v>
      </c>
      <c r="N41" s="150">
        <v>1.2744803942575531E-2</v>
      </c>
      <c r="O41" s="150">
        <v>1.2097455071764567E-2</v>
      </c>
      <c r="P41" s="150">
        <v>1.1363039153121365E-2</v>
      </c>
      <c r="Q41" s="150">
        <v>1.1627163213816141E-2</v>
      </c>
      <c r="R41" s="150">
        <v>1.1168081494057725E-2</v>
      </c>
      <c r="S41" s="150">
        <v>1.1259045769242821E-2</v>
      </c>
      <c r="T41" s="150">
        <v>1.0624013771338403E-2</v>
      </c>
      <c r="U41" s="150">
        <v>1.0811243693441181E-2</v>
      </c>
      <c r="V41" s="150">
        <v>1.0170467345865979E-2</v>
      </c>
      <c r="W41" s="150">
        <v>1.0039055147750798E-2</v>
      </c>
      <c r="X41" s="150">
        <v>1.2281076919787009E-2</v>
      </c>
      <c r="Y41" s="150">
        <v>1.2247507031449755E-2</v>
      </c>
      <c r="Z41" s="150">
        <v>9.5473208253209294E-3</v>
      </c>
      <c r="AA41" s="150">
        <v>9.1846689895470381E-3</v>
      </c>
      <c r="AB41" s="150">
        <v>9.632735880960433E-3</v>
      </c>
      <c r="AC41" s="150">
        <v>8.1841771769959586E-3</v>
      </c>
      <c r="AD41" s="150">
        <v>7.8955409341834541E-3</v>
      </c>
      <c r="AE41" s="150">
        <v>9.1233325609877212E-3</v>
      </c>
      <c r="AF41" s="150">
        <v>8.6643158287407537E-3</v>
      </c>
      <c r="AG41" s="150">
        <v>1.0689343768813968E-2</v>
      </c>
      <c r="AH41" s="150">
        <v>1.4145499537321037E-2</v>
      </c>
      <c r="AI41" s="150">
        <v>1.676781660590218E-2</v>
      </c>
      <c r="AJ41" s="150">
        <v>1.6070170979149069E-2</v>
      </c>
      <c r="AK41" s="150">
        <v>1.6690281330780758E-2</v>
      </c>
      <c r="AL41" s="150">
        <v>1.6799745914630983E-2</v>
      </c>
      <c r="AM41" s="150">
        <v>1.6994431132038586E-2</v>
      </c>
      <c r="AN41" s="150">
        <v>1.7112485394283113E-2</v>
      </c>
      <c r="AO41" s="150">
        <v>1.672801163021212E-2</v>
      </c>
      <c r="AP41" s="150">
        <v>1.6441870632251207E-2</v>
      </c>
      <c r="AQ41" s="150">
        <v>1.5429878477924272E-2</v>
      </c>
      <c r="AR41" s="150">
        <v>1.4082287447618049E-2</v>
      </c>
      <c r="AS41" s="150">
        <v>1.3361589620670977E-2</v>
      </c>
      <c r="AT41" s="150">
        <v>1.3503933216077615E-2</v>
      </c>
      <c r="AU41" s="150">
        <v>1.5055856152868467E-2</v>
      </c>
      <c r="AV41" s="150">
        <v>1.6798269372109362E-2</v>
      </c>
      <c r="AW41" s="150">
        <v>1.8022165146546424E-2</v>
      </c>
      <c r="AX41" s="150">
        <v>1.790621550965912E-2</v>
      </c>
      <c r="AY41" s="150">
        <v>1.868040479947132E-2</v>
      </c>
      <c r="AZ41" s="150">
        <v>1.9091945828819068E-2</v>
      </c>
      <c r="BA41" s="150">
        <v>1.9267751177329758E-2</v>
      </c>
      <c r="BB41" s="150">
        <v>1.9141864694185343E-2</v>
      </c>
      <c r="BC41" s="150">
        <v>2.0262115672890265E-2</v>
      </c>
      <c r="BD41" s="150">
        <v>2.1450395385342578E-2</v>
      </c>
      <c r="BE41" s="150">
        <v>2.1430026153144526E-2</v>
      </c>
      <c r="BF41" s="150">
        <v>2.011842248538934E-2</v>
      </c>
      <c r="BG41" s="150">
        <v>1.285416547202353E-2</v>
      </c>
      <c r="BH41" s="150">
        <v>1.3154976436367538E-2</v>
      </c>
      <c r="BI41" s="150">
        <v>1.3500660539473934E-2</v>
      </c>
      <c r="BJ41" s="150">
        <v>1.2720382898703584E-2</v>
      </c>
      <c r="BK41" s="150">
        <v>1.2858506733079752E-2</v>
      </c>
      <c r="BL41" s="150">
        <v>1.3973108933772483E-2</v>
      </c>
      <c r="BM41" s="150">
        <v>1.5148906996240774E-2</v>
      </c>
      <c r="BN41" s="150">
        <v>1.4960731375233729E-2</v>
      </c>
      <c r="BO41" s="150">
        <v>1.4707020815494215E-2</v>
      </c>
      <c r="BP41" s="150">
        <v>1.498128055266254E-2</v>
      </c>
      <c r="BQ41" s="150">
        <v>1.4638307947506054E-2</v>
      </c>
      <c r="BR41" s="150">
        <v>1.4940336940711936E-2</v>
      </c>
      <c r="BS41" s="150">
        <v>1.4953899905574825E-2</v>
      </c>
      <c r="BT41" s="150">
        <v>1.4468434078732462E-2</v>
      </c>
      <c r="BU41" s="150">
        <v>1.4573971045916999E-2</v>
      </c>
      <c r="BV41" s="150">
        <v>1.4399159216723112E-2</v>
      </c>
      <c r="BW41" s="150">
        <v>1.4431566102941532E-2</v>
      </c>
      <c r="BX41" s="96">
        <v>1.49591162191099E-2</v>
      </c>
      <c r="BY41" s="96">
        <v>1.3878358726003796E-2</v>
      </c>
      <c r="BZ41" s="96">
        <v>1.7098547078038769E-2</v>
      </c>
      <c r="CA41" s="96">
        <v>1.9324311183285064E-2</v>
      </c>
      <c r="CB41" s="96">
        <v>1.6511843020556301E-2</v>
      </c>
      <c r="CC41" s="96">
        <v>1.7185679091042717E-2</v>
      </c>
      <c r="CD41" s="96">
        <v>1.8007614468956004E-2</v>
      </c>
      <c r="CE41" s="96">
        <v>1.8106348064814017E-2</v>
      </c>
      <c r="CF41" s="96">
        <v>1.8168705286217571E-2</v>
      </c>
      <c r="CG41" s="97">
        <v>1.8421544827864421E-2</v>
      </c>
    </row>
    <row r="42" spans="2:85" x14ac:dyDescent="0.35">
      <c r="B42" s="101" t="s">
        <v>276</v>
      </c>
      <c r="D42" s="152"/>
      <c r="E42" s="152"/>
      <c r="F42" s="152"/>
      <c r="G42" s="152"/>
      <c r="H42" s="152"/>
      <c r="I42" s="152"/>
      <c r="J42" s="152"/>
      <c r="K42" s="153">
        <f>SUM(K39:K41)</f>
        <v>4.8140390313681419E-2</v>
      </c>
      <c r="L42" s="153">
        <f t="shared" ref="L42:BW42" si="7">SUM(L39:L41)</f>
        <v>4.634722616009828E-2</v>
      </c>
      <c r="M42" s="153">
        <f t="shared" si="7"/>
        <v>4.6696876804833622E-2</v>
      </c>
      <c r="N42" s="153">
        <f t="shared" si="7"/>
        <v>5.5153203342618383E-2</v>
      </c>
      <c r="O42" s="153">
        <f t="shared" si="7"/>
        <v>5.4291802355968324E-2</v>
      </c>
      <c r="P42" s="153">
        <f t="shared" si="7"/>
        <v>5.2171628064116515E-2</v>
      </c>
      <c r="Q42" s="153">
        <f t="shared" si="7"/>
        <v>5.5189936391741592E-2</v>
      </c>
      <c r="R42" s="153">
        <f t="shared" si="7"/>
        <v>5.5884550084889642E-2</v>
      </c>
      <c r="S42" s="153">
        <f t="shared" si="7"/>
        <v>5.9227467811158785E-2</v>
      </c>
      <c r="T42" s="153">
        <f t="shared" si="7"/>
        <v>5.6293214746808207E-2</v>
      </c>
      <c r="U42" s="153">
        <f t="shared" si="7"/>
        <v>6.1995141613945176E-2</v>
      </c>
      <c r="V42" s="153">
        <f t="shared" si="7"/>
        <v>6.149090089864577E-2</v>
      </c>
      <c r="W42" s="153">
        <f t="shared" si="7"/>
        <v>6.5631469979296073E-2</v>
      </c>
      <c r="X42" s="153">
        <f t="shared" si="7"/>
        <v>6.7835682056326577E-2</v>
      </c>
      <c r="Y42" s="153">
        <f t="shared" si="7"/>
        <v>6.6717148870050938E-2</v>
      </c>
      <c r="Z42" s="153">
        <f t="shared" si="7"/>
        <v>6.2687317014015212E-2</v>
      </c>
      <c r="AA42" s="153">
        <f t="shared" si="7"/>
        <v>6.517692605497484E-2</v>
      </c>
      <c r="AB42" s="153">
        <f t="shared" si="7"/>
        <v>6.5887047683462957E-2</v>
      </c>
      <c r="AC42" s="153">
        <f t="shared" si="7"/>
        <v>6.6043075251946179E-2</v>
      </c>
      <c r="AD42" s="153">
        <f t="shared" si="7"/>
        <v>6.9286905950174171E-2</v>
      </c>
      <c r="AE42" s="153">
        <f t="shared" si="7"/>
        <v>7.6136001787428437E-2</v>
      </c>
      <c r="AF42" s="153">
        <f t="shared" si="7"/>
        <v>7.7184878622155589E-2</v>
      </c>
      <c r="AG42" s="153">
        <f t="shared" si="7"/>
        <v>7.8254786273329324E-2</v>
      </c>
      <c r="AH42" s="153">
        <f t="shared" si="7"/>
        <v>8.0511338233918012E-2</v>
      </c>
      <c r="AI42" s="153">
        <f t="shared" si="7"/>
        <v>7.8816382334732066E-2</v>
      </c>
      <c r="AJ42" s="153">
        <f t="shared" si="7"/>
        <v>8.2458227109951487E-2</v>
      </c>
      <c r="AK42" s="153">
        <f t="shared" si="7"/>
        <v>8.9880037953336184E-2</v>
      </c>
      <c r="AL42" s="153">
        <f t="shared" si="7"/>
        <v>9.3281885117987851E-2</v>
      </c>
      <c r="AM42" s="153">
        <f t="shared" si="7"/>
        <v>9.5274170395071245E-2</v>
      </c>
      <c r="AN42" s="153">
        <f t="shared" si="7"/>
        <v>9.5593439021293913E-2</v>
      </c>
      <c r="AO42" s="153">
        <f t="shared" si="7"/>
        <v>9.5083261745853423E-2</v>
      </c>
      <c r="AP42" s="153">
        <f t="shared" si="7"/>
        <v>9.5088476502857094E-2</v>
      </c>
      <c r="AQ42" s="153">
        <f t="shared" si="7"/>
        <v>8.7973975195107842E-2</v>
      </c>
      <c r="AR42" s="153">
        <f t="shared" si="7"/>
        <v>8.0571978521207024E-2</v>
      </c>
      <c r="AS42" s="153">
        <f t="shared" si="7"/>
        <v>7.7220065920747705E-2</v>
      </c>
      <c r="AT42" s="153">
        <f t="shared" si="7"/>
        <v>8.0021184088337541E-2</v>
      </c>
      <c r="AU42" s="153">
        <f t="shared" si="7"/>
        <v>9.0848380261076389E-2</v>
      </c>
      <c r="AV42" s="153">
        <f t="shared" si="7"/>
        <v>9.9572521646383957E-2</v>
      </c>
      <c r="AW42" s="153">
        <f t="shared" si="7"/>
        <v>0.10560253894240623</v>
      </c>
      <c r="AX42" s="153">
        <f t="shared" si="7"/>
        <v>0.10337986119076797</v>
      </c>
      <c r="AY42" s="153">
        <f t="shared" si="7"/>
        <v>0.10278614879700569</v>
      </c>
      <c r="AZ42" s="153">
        <f t="shared" si="7"/>
        <v>9.991110482881907E-2</v>
      </c>
      <c r="BA42" s="153">
        <f t="shared" si="7"/>
        <v>9.6764837523829084E-2</v>
      </c>
      <c r="BB42" s="153">
        <f t="shared" si="7"/>
        <v>9.4614910781240888E-2</v>
      </c>
      <c r="BC42" s="153">
        <f t="shared" si="7"/>
        <v>9.3617107877623729E-2</v>
      </c>
      <c r="BD42" s="153">
        <f t="shared" si="7"/>
        <v>9.0943690777253283E-2</v>
      </c>
      <c r="BE42" s="153">
        <f t="shared" si="7"/>
        <v>9.2598297493824019E-2</v>
      </c>
      <c r="BF42" s="153">
        <f t="shared" si="7"/>
        <v>9.1244664598087194E-2</v>
      </c>
      <c r="BG42" s="153">
        <f t="shared" si="7"/>
        <v>8.3129386159236776E-2</v>
      </c>
      <c r="BH42" s="153">
        <f t="shared" si="7"/>
        <v>8.2771899431346802E-2</v>
      </c>
      <c r="BI42" s="153">
        <f t="shared" si="7"/>
        <v>8.1627021984891385E-2</v>
      </c>
      <c r="BJ42" s="153">
        <f t="shared" si="7"/>
        <v>8.0206460365079169E-2</v>
      </c>
      <c r="BK42" s="153">
        <f t="shared" si="7"/>
        <v>8.0623548040140811E-2</v>
      </c>
      <c r="BL42" s="153">
        <f t="shared" si="7"/>
        <v>8.5760559947070464E-2</v>
      </c>
      <c r="BM42" s="153">
        <f t="shared" si="7"/>
        <v>9.5115717620238377E-2</v>
      </c>
      <c r="BN42" s="153">
        <f t="shared" si="7"/>
        <v>9.4275393067798849E-2</v>
      </c>
      <c r="BO42" s="153">
        <f t="shared" si="7"/>
        <v>9.5055125214070099E-2</v>
      </c>
      <c r="BP42" s="153">
        <f t="shared" si="7"/>
        <v>9.6586827824886562E-2</v>
      </c>
      <c r="BQ42" s="153">
        <f t="shared" si="7"/>
        <v>9.1047648528521E-2</v>
      </c>
      <c r="BR42" s="153">
        <f t="shared" si="7"/>
        <v>8.9783461104272627E-2</v>
      </c>
      <c r="BS42" s="153">
        <f t="shared" si="7"/>
        <v>8.8966946741846242E-2</v>
      </c>
      <c r="BT42" s="153">
        <f t="shared" si="7"/>
        <v>8.6375469237671171E-2</v>
      </c>
      <c r="BU42" s="153">
        <f t="shared" si="7"/>
        <v>8.4880819557586085E-2</v>
      </c>
      <c r="BV42" s="153">
        <f t="shared" si="7"/>
        <v>8.4580213265499873E-2</v>
      </c>
      <c r="BW42" s="153">
        <f t="shared" si="7"/>
        <v>8.589860710827886E-2</v>
      </c>
      <c r="BX42" s="131">
        <f t="shared" ref="BX42:CG42" si="8">SUM(BX39:BX41)</f>
        <v>0.1021247114695477</v>
      </c>
      <c r="BY42" s="131">
        <f t="shared" si="8"/>
        <v>9.184161234422876E-2</v>
      </c>
      <c r="BZ42" s="131">
        <f t="shared" si="8"/>
        <v>9.065456244509304E-2</v>
      </c>
      <c r="CA42" s="131">
        <f t="shared" si="8"/>
        <v>9.7428363002637852E-2</v>
      </c>
      <c r="CB42" s="131">
        <f t="shared" si="8"/>
        <v>9.9810449449649202E-2</v>
      </c>
      <c r="CC42" s="131">
        <f t="shared" si="8"/>
        <v>0.10122832398959877</v>
      </c>
      <c r="CD42" s="131">
        <f t="shared" si="8"/>
        <v>0.10276920587332748</v>
      </c>
      <c r="CE42" s="131">
        <f t="shared" si="8"/>
        <v>0.10102900207882576</v>
      </c>
      <c r="CF42" s="131">
        <f t="shared" si="8"/>
        <v>0.10027220028725865</v>
      </c>
      <c r="CG42" s="132">
        <f t="shared" si="8"/>
        <v>0.10089210988070171</v>
      </c>
    </row>
    <row r="43" spans="2:85" ht="51" customHeight="1" x14ac:dyDescent="0.35">
      <c r="B43" s="49" t="s">
        <v>369</v>
      </c>
      <c r="CG43" s="50"/>
    </row>
    <row r="44" spans="2:85" x14ac:dyDescent="0.35">
      <c r="B44" s="56" t="s">
        <v>360</v>
      </c>
      <c r="AH44" s="150">
        <v>1.9865048013416976E-4</v>
      </c>
      <c r="AI44" s="150">
        <v>1.9428797696270005E-4</v>
      </c>
      <c r="AJ44" s="150">
        <v>2.0185274039733289E-4</v>
      </c>
      <c r="AK44" s="150">
        <v>2.0901966579271768E-4</v>
      </c>
      <c r="AL44" s="150">
        <v>2.1945262178635461E-4</v>
      </c>
      <c r="AM44" s="150">
        <v>2.1964708044073345E-4</v>
      </c>
      <c r="AN44" s="150">
        <v>2.1771880394582668E-4</v>
      </c>
      <c r="AO44" s="150">
        <v>2.2107772354027156E-4</v>
      </c>
      <c r="AP44" s="150">
        <v>2.2187565514303424E-4</v>
      </c>
      <c r="AQ44" s="150">
        <v>2.1776397469301119E-4</v>
      </c>
      <c r="AR44" s="150">
        <v>2.0995033481518925E-4</v>
      </c>
      <c r="AS44" s="150">
        <v>2.0662043925192026E-4</v>
      </c>
      <c r="AT44" s="150">
        <v>2.2273090714547728E-4</v>
      </c>
      <c r="AU44" s="150">
        <v>2.5631859550611307E-4</v>
      </c>
      <c r="AV44" s="150">
        <v>3.1597125338306503E-4</v>
      </c>
      <c r="AW44" s="150">
        <v>4.1662613481477042E-4</v>
      </c>
      <c r="AX44" s="150">
        <v>4.4482940574855763E-4</v>
      </c>
      <c r="AY44" s="150">
        <v>5.0679047985573763E-4</v>
      </c>
      <c r="AZ44" s="150">
        <v>4.8025053295583261E-4</v>
      </c>
      <c r="BA44" s="150">
        <v>5.0651225240754493E-4</v>
      </c>
      <c r="BB44" s="150">
        <v>5.2332612181218757E-4</v>
      </c>
      <c r="BC44" s="150">
        <v>5.3536849627153812E-4</v>
      </c>
      <c r="BD44" s="150">
        <v>5.9906089011717908E-4</v>
      </c>
      <c r="BE44" s="150">
        <v>5.9022022185935556E-4</v>
      </c>
      <c r="BF44" s="150">
        <v>6.3100450588693586E-4</v>
      </c>
      <c r="BG44" s="150">
        <v>6.239383705476313E-4</v>
      </c>
      <c r="BH44" s="150">
        <v>6.277667300225836E-4</v>
      </c>
      <c r="BI44" s="150">
        <v>6.5161711751751325E-4</v>
      </c>
      <c r="BJ44" s="150">
        <v>6.5471976781518936E-4</v>
      </c>
      <c r="BK44" s="150">
        <v>6.6420324383453236E-4</v>
      </c>
      <c r="BL44" s="150">
        <v>6.9864433358479249E-4</v>
      </c>
      <c r="BM44" s="150">
        <v>7.6581259451141551E-4</v>
      </c>
      <c r="BN44" s="150">
        <v>7.4964903575275841E-4</v>
      </c>
      <c r="BO44" s="150">
        <v>7.8572961245074462E-4</v>
      </c>
      <c r="BP44" s="150">
        <v>8.0600700048200698E-4</v>
      </c>
      <c r="BQ44" s="150">
        <v>8.1125837039270861E-4</v>
      </c>
      <c r="BR44" s="150">
        <v>9.1575264912878678E-4</v>
      </c>
      <c r="BS44" s="150">
        <v>9.4971745214943192E-4</v>
      </c>
      <c r="BT44" s="150">
        <v>9.4219623943235888E-4</v>
      </c>
      <c r="BU44" s="150">
        <v>9.3645587717454024E-4</v>
      </c>
      <c r="BV44" s="150">
        <v>9.7269928827385145E-4</v>
      </c>
      <c r="BW44" s="150">
        <v>1.0259105884269598E-3</v>
      </c>
      <c r="BX44" s="96">
        <v>1.0760388528686616E-3</v>
      </c>
      <c r="BY44" s="96">
        <v>1.0380839483562405E-3</v>
      </c>
      <c r="BZ44" s="96">
        <v>1.1414905892142796E-3</v>
      </c>
      <c r="CA44" s="96">
        <v>1.3705633895197181E-3</v>
      </c>
      <c r="CB44" s="96">
        <v>1.5725031846134567E-3</v>
      </c>
      <c r="CC44" s="96">
        <v>1.6962603969352707E-3</v>
      </c>
      <c r="CD44" s="96">
        <v>1.8202040579936745E-3</v>
      </c>
      <c r="CE44" s="96">
        <v>1.9078563858556782E-3</v>
      </c>
      <c r="CF44" s="96">
        <v>1.9758436227503241E-3</v>
      </c>
      <c r="CG44" s="97">
        <v>2.0326251193528246E-3</v>
      </c>
    </row>
    <row r="45" spans="2:85" x14ac:dyDescent="0.35">
      <c r="B45" s="56" t="s">
        <v>361</v>
      </c>
      <c r="AH45" s="150">
        <v>2.1248023813461418E-2</v>
      </c>
      <c r="AI45" s="150">
        <v>1.9063307876867702E-2</v>
      </c>
      <c r="AJ45" s="150">
        <v>2.1697361692839662E-2</v>
      </c>
      <c r="AK45" s="150">
        <v>2.5714942059756E-2</v>
      </c>
      <c r="AL45" s="150">
        <v>2.7755207551222259E-2</v>
      </c>
      <c r="AM45" s="150">
        <v>2.9906965844657147E-2</v>
      </c>
      <c r="AN45" s="150">
        <v>3.0795234936093818E-2</v>
      </c>
      <c r="AO45" s="150">
        <v>3.0720514978660605E-2</v>
      </c>
      <c r="AP45" s="150">
        <v>3.1184588961625601E-2</v>
      </c>
      <c r="AQ45" s="150">
        <v>2.8088318001257124E-2</v>
      </c>
      <c r="AR45" s="150">
        <v>2.423489153515896E-2</v>
      </c>
      <c r="AS45" s="150">
        <v>2.2328225287758144E-2</v>
      </c>
      <c r="AT45" s="150">
        <v>2.4024849338340253E-2</v>
      </c>
      <c r="AU45" s="150">
        <v>2.9709117174616866E-2</v>
      </c>
      <c r="AV45" s="150">
        <v>3.4161422267756217E-2</v>
      </c>
      <c r="AW45" s="150">
        <v>3.6229619594003344E-2</v>
      </c>
      <c r="AX45" s="150">
        <v>3.5661928110628058E-2</v>
      </c>
      <c r="AY45" s="150">
        <v>3.5558556072622323E-2</v>
      </c>
      <c r="AZ45" s="150">
        <v>3.3740831201936397E-2</v>
      </c>
      <c r="BA45" s="150">
        <v>3.1221626020551604E-2</v>
      </c>
      <c r="BB45" s="150">
        <v>2.9638743763692018E-2</v>
      </c>
      <c r="BC45" s="150">
        <v>2.7975819395130483E-2</v>
      </c>
      <c r="BD45" s="150">
        <v>2.6626711260106236E-2</v>
      </c>
      <c r="BE45" s="150">
        <v>2.6355327823836941E-2</v>
      </c>
      <c r="BF45" s="150">
        <v>2.6278879171286382E-2</v>
      </c>
      <c r="BG45" s="150">
        <v>2.5891319096935792E-2</v>
      </c>
      <c r="BH45" s="150">
        <v>2.5310747923522937E-2</v>
      </c>
      <c r="BI45" s="150">
        <v>2.4675203672406765E-2</v>
      </c>
      <c r="BJ45" s="150">
        <v>2.442888389532592E-2</v>
      </c>
      <c r="BK45" s="150">
        <v>2.4436561052999236E-2</v>
      </c>
      <c r="BL45" s="150">
        <v>2.5737884256924071E-2</v>
      </c>
      <c r="BM45" s="150">
        <v>3.0163099333287743E-2</v>
      </c>
      <c r="BN45" s="150">
        <v>2.9871929599611224E-2</v>
      </c>
      <c r="BO45" s="150">
        <v>3.0116867690728633E-2</v>
      </c>
      <c r="BP45" s="150">
        <v>3.0324680832587818E-2</v>
      </c>
      <c r="BQ45" s="150">
        <v>2.8779780530612368E-2</v>
      </c>
      <c r="BR45" s="150">
        <v>2.7956352388199553E-2</v>
      </c>
      <c r="BS45" s="150">
        <v>2.7825064185058659E-2</v>
      </c>
      <c r="BT45" s="150">
        <v>2.6934789554649355E-2</v>
      </c>
      <c r="BU45" s="150">
        <v>2.7050987633668432E-2</v>
      </c>
      <c r="BV45" s="150">
        <v>2.7650817265324666E-2</v>
      </c>
      <c r="BW45" s="150">
        <v>2.9625354993725136E-2</v>
      </c>
      <c r="BX45" s="96">
        <v>4.0804647749483142E-2</v>
      </c>
      <c r="BY45" s="96">
        <v>3.6426822504970105E-2</v>
      </c>
      <c r="BZ45" s="96">
        <v>3.5744857247453958E-2</v>
      </c>
      <c r="CA45" s="96">
        <v>3.9371441916851345E-2</v>
      </c>
      <c r="CB45" s="96">
        <v>4.0996435015924856E-2</v>
      </c>
      <c r="CC45" s="96">
        <v>4.1114160064361208E-2</v>
      </c>
      <c r="CD45" s="96">
        <v>4.1793509760910716E-2</v>
      </c>
      <c r="CE45" s="96">
        <v>4.1144462006461532E-2</v>
      </c>
      <c r="CF45" s="96">
        <v>4.0751907989766023E-2</v>
      </c>
      <c r="CG45" s="97">
        <v>4.0728743841458109E-2</v>
      </c>
    </row>
    <row r="46" spans="2:85" x14ac:dyDescent="0.35">
      <c r="B46" s="56" t="s">
        <v>347</v>
      </c>
      <c r="AH46" s="150">
        <v>4.6320165329418038E-2</v>
      </c>
      <c r="AI46" s="150">
        <v>4.4312860326949678E-2</v>
      </c>
      <c r="AJ46" s="150">
        <v>4.6029576727904149E-2</v>
      </c>
      <c r="AK46" s="150">
        <v>4.8592470089204108E-2</v>
      </c>
      <c r="AL46" s="150">
        <v>4.9593429496680407E-2</v>
      </c>
      <c r="AM46" s="150">
        <v>4.9142054050174563E-2</v>
      </c>
      <c r="AN46" s="150">
        <v>4.8287447064796873E-2</v>
      </c>
      <c r="AO46" s="150">
        <v>4.8012963299549564E-2</v>
      </c>
      <c r="AP46" s="150">
        <v>4.7953007153779335E-2</v>
      </c>
      <c r="AQ46" s="150">
        <v>4.5000331885308276E-2</v>
      </c>
      <c r="AR46" s="150">
        <v>4.2275554315859769E-2</v>
      </c>
      <c r="AS46" s="150">
        <v>4.1459388646045814E-2</v>
      </c>
      <c r="AT46" s="150">
        <v>4.2519526219525199E-2</v>
      </c>
      <c r="AU46" s="150">
        <v>4.5871887302906485E-2</v>
      </c>
      <c r="AV46" s="150">
        <v>4.8077631541661503E-2</v>
      </c>
      <c r="AW46" s="150">
        <v>4.8713088229084059E-2</v>
      </c>
      <c r="AX46" s="150">
        <v>4.7722113346392418E-2</v>
      </c>
      <c r="AY46" s="150">
        <v>4.7516490611562136E-2</v>
      </c>
      <c r="AZ46" s="150">
        <v>4.6960831750104709E-2</v>
      </c>
      <c r="BA46" s="150">
        <v>4.695510714175704E-2</v>
      </c>
      <c r="BB46" s="150">
        <v>4.6962048749613322E-2</v>
      </c>
      <c r="BC46" s="150">
        <v>4.7817176745239325E-2</v>
      </c>
      <c r="BD46" s="150">
        <v>4.7789472149589819E-2</v>
      </c>
      <c r="BE46" s="150">
        <v>4.9823841354559951E-2</v>
      </c>
      <c r="BF46" s="150">
        <v>5.039201394763345E-2</v>
      </c>
      <c r="BG46" s="150">
        <v>5.0366243038353749E-2</v>
      </c>
      <c r="BH46" s="150">
        <v>5.1309923620304079E-2</v>
      </c>
      <c r="BI46" s="150">
        <v>5.1516850360691958E-2</v>
      </c>
      <c r="BJ46" s="150">
        <v>5.0755438134208818E-2</v>
      </c>
      <c r="BK46" s="150">
        <v>5.1515985929963225E-2</v>
      </c>
      <c r="BL46" s="150">
        <v>5.5396125643515474E-2</v>
      </c>
      <c r="BM46" s="150">
        <v>6.025399524416522E-2</v>
      </c>
      <c r="BN46" s="150">
        <v>5.9884285452288737E-2</v>
      </c>
      <c r="BO46" s="150">
        <v>6.0592601469759942E-2</v>
      </c>
      <c r="BP46" s="150">
        <v>6.2094353511213514E-2</v>
      </c>
      <c r="BQ46" s="150">
        <v>6.1024994862649964E-2</v>
      </c>
      <c r="BR46" s="150">
        <v>6.0521343304996388E-2</v>
      </c>
      <c r="BS46" s="150">
        <v>5.9828843028031153E-2</v>
      </c>
      <c r="BT46" s="150">
        <v>5.8157440871644817E-2</v>
      </c>
      <c r="BU46" s="150">
        <v>5.6561111080460191E-2</v>
      </c>
      <c r="BV46" s="150">
        <v>5.5726357098306895E-2</v>
      </c>
      <c r="BW46" s="150">
        <v>5.5126588620122097E-2</v>
      </c>
      <c r="BX46" s="96">
        <v>6.0237461262153721E-2</v>
      </c>
      <c r="BY46" s="96">
        <v>5.4373799784878003E-2</v>
      </c>
      <c r="BZ46" s="96">
        <v>5.3766696466233846E-2</v>
      </c>
      <c r="CA46" s="96">
        <v>5.668555325802855E-2</v>
      </c>
      <c r="CB46" s="96">
        <v>5.7240810022707277E-2</v>
      </c>
      <c r="CC46" s="96">
        <v>5.8416116230288598E-2</v>
      </c>
      <c r="CD46" s="96">
        <v>5.9155492054423074E-2</v>
      </c>
      <c r="CE46" s="96">
        <v>5.7976683686508587E-2</v>
      </c>
      <c r="CF46" s="96">
        <v>5.7544448674742295E-2</v>
      </c>
      <c r="CG46" s="97">
        <v>5.8130740919890768E-2</v>
      </c>
    </row>
    <row r="47" spans="2:85" x14ac:dyDescent="0.35">
      <c r="B47" s="101" t="s">
        <v>276</v>
      </c>
      <c r="AH47" s="153">
        <f t="shared" ref="AH47:BW47" si="9">SUM(AH44:AH46)</f>
        <v>6.7766839623013622E-2</v>
      </c>
      <c r="AI47" s="153">
        <f t="shared" si="9"/>
        <v>6.3570456180780083E-2</v>
      </c>
      <c r="AJ47" s="153">
        <f t="shared" si="9"/>
        <v>6.7928791161141144E-2</v>
      </c>
      <c r="AK47" s="153">
        <f t="shared" si="9"/>
        <v>7.4516431814752829E-2</v>
      </c>
      <c r="AL47" s="153">
        <f t="shared" si="9"/>
        <v>7.7568089669689019E-2</v>
      </c>
      <c r="AM47" s="153">
        <f t="shared" si="9"/>
        <v>7.9268666975272448E-2</v>
      </c>
      <c r="AN47" s="153">
        <f t="shared" si="9"/>
        <v>7.9300400804836524E-2</v>
      </c>
      <c r="AO47" s="153">
        <f t="shared" si="9"/>
        <v>7.8954556001750442E-2</v>
      </c>
      <c r="AP47" s="153">
        <f t="shared" si="9"/>
        <v>7.9359471770547974E-2</v>
      </c>
      <c r="AQ47" s="153">
        <f t="shared" si="9"/>
        <v>7.3306413861258413E-2</v>
      </c>
      <c r="AR47" s="153">
        <f t="shared" si="9"/>
        <v>6.6720396185833919E-2</v>
      </c>
      <c r="AS47" s="153">
        <f t="shared" si="9"/>
        <v>6.3994234373055875E-2</v>
      </c>
      <c r="AT47" s="153">
        <f t="shared" si="9"/>
        <v>6.6767106465010925E-2</v>
      </c>
      <c r="AU47" s="153">
        <f t="shared" si="9"/>
        <v>7.5837323073029456E-2</v>
      </c>
      <c r="AV47" s="153">
        <f t="shared" si="9"/>
        <v>8.2555025062800783E-2</v>
      </c>
      <c r="AW47" s="153">
        <f t="shared" si="9"/>
        <v>8.5359333957902184E-2</v>
      </c>
      <c r="AX47" s="153">
        <f t="shared" si="9"/>
        <v>8.3828870862769037E-2</v>
      </c>
      <c r="AY47" s="153">
        <f t="shared" si="9"/>
        <v>8.358183716404019E-2</v>
      </c>
      <c r="AZ47" s="153">
        <f t="shared" si="9"/>
        <v>8.118191348499694E-2</v>
      </c>
      <c r="BA47" s="153">
        <f t="shared" si="9"/>
        <v>7.8683245414716191E-2</v>
      </c>
      <c r="BB47" s="153">
        <f t="shared" si="9"/>
        <v>7.7124118635117533E-2</v>
      </c>
      <c r="BC47" s="153">
        <f t="shared" si="9"/>
        <v>7.6328364636641347E-2</v>
      </c>
      <c r="BD47" s="153">
        <f t="shared" si="9"/>
        <v>7.5015244299813238E-2</v>
      </c>
      <c r="BE47" s="153">
        <f t="shared" si="9"/>
        <v>7.6769389400256252E-2</v>
      </c>
      <c r="BF47" s="153">
        <f t="shared" si="9"/>
        <v>7.730189762480677E-2</v>
      </c>
      <c r="BG47" s="153">
        <f t="shared" si="9"/>
        <v>7.6881500505837169E-2</v>
      </c>
      <c r="BH47" s="153">
        <f t="shared" si="9"/>
        <v>7.7248438273849598E-2</v>
      </c>
      <c r="BI47" s="153">
        <f t="shared" si="9"/>
        <v>7.6843671150616244E-2</v>
      </c>
      <c r="BJ47" s="153">
        <f t="shared" si="9"/>
        <v>7.5839041797349932E-2</v>
      </c>
      <c r="BK47" s="153">
        <f t="shared" si="9"/>
        <v>7.6616750226796995E-2</v>
      </c>
      <c r="BL47" s="153">
        <f t="shared" si="9"/>
        <v>8.1832654234024332E-2</v>
      </c>
      <c r="BM47" s="153">
        <f t="shared" si="9"/>
        <v>9.1182907171964381E-2</v>
      </c>
      <c r="BN47" s="153">
        <f t="shared" si="9"/>
        <v>9.0505864087652724E-2</v>
      </c>
      <c r="BO47" s="153">
        <f t="shared" si="9"/>
        <v>9.1495198772939323E-2</v>
      </c>
      <c r="BP47" s="153">
        <f t="shared" si="9"/>
        <v>9.3225041344283333E-2</v>
      </c>
      <c r="BQ47" s="153">
        <f t="shared" si="9"/>
        <v>9.0616033763655041E-2</v>
      </c>
      <c r="BR47" s="153">
        <f t="shared" si="9"/>
        <v>8.9393448342324724E-2</v>
      </c>
      <c r="BS47" s="153">
        <f t="shared" si="9"/>
        <v>8.8603624665239245E-2</v>
      </c>
      <c r="BT47" s="153">
        <f t="shared" si="9"/>
        <v>8.6034426665726527E-2</v>
      </c>
      <c r="BU47" s="153">
        <f t="shared" si="9"/>
        <v>8.4548554591303171E-2</v>
      </c>
      <c r="BV47" s="153">
        <f t="shared" si="9"/>
        <v>8.434987365190541E-2</v>
      </c>
      <c r="BW47" s="153">
        <f t="shared" si="9"/>
        <v>8.5777854202274198E-2</v>
      </c>
      <c r="BX47" s="131">
        <f t="shared" ref="BX47:CG47" si="10">SUM(BX44:BX46)</f>
        <v>0.10211814786450552</v>
      </c>
      <c r="BY47" s="131">
        <f t="shared" si="10"/>
        <v>9.1838706238204351E-2</v>
      </c>
      <c r="BZ47" s="131">
        <f t="shared" si="10"/>
        <v>9.065304430290208E-2</v>
      </c>
      <c r="CA47" s="131">
        <f t="shared" si="10"/>
        <v>9.7427558564399608E-2</v>
      </c>
      <c r="CB47" s="131">
        <f t="shared" si="10"/>
        <v>9.9809748223245592E-2</v>
      </c>
      <c r="CC47" s="131">
        <f t="shared" si="10"/>
        <v>0.10122653669158507</v>
      </c>
      <c r="CD47" s="131">
        <f t="shared" si="10"/>
        <v>0.10276920587332747</v>
      </c>
      <c r="CE47" s="131">
        <f t="shared" si="10"/>
        <v>0.1010290020788258</v>
      </c>
      <c r="CF47" s="131">
        <f t="shared" si="10"/>
        <v>0.10027220028725864</v>
      </c>
      <c r="CG47" s="132">
        <f t="shared" si="10"/>
        <v>0.1008921098807017</v>
      </c>
    </row>
    <row r="48" spans="2:85" ht="16" thickBot="1" x14ac:dyDescent="0.4">
      <c r="B48" s="112"/>
      <c r="C48" s="112"/>
      <c r="D48" s="112"/>
      <c r="E48" s="112"/>
      <c r="F48" s="112"/>
      <c r="G48" s="112"/>
      <c r="H48" s="112"/>
      <c r="I48" s="112"/>
      <c r="J48" s="112"/>
      <c r="K48" s="112"/>
      <c r="L48" s="112"/>
      <c r="M48" s="112"/>
      <c r="N48" s="112"/>
      <c r="O48" s="112"/>
      <c r="P48" s="112"/>
      <c r="Q48" s="112"/>
      <c r="R48" s="112"/>
      <c r="S48" s="112"/>
      <c r="T48" s="112"/>
      <c r="U48" s="112"/>
      <c r="V48" s="112"/>
      <c r="W48" s="112"/>
      <c r="X48" s="112"/>
      <c r="Y48" s="112"/>
      <c r="Z48" s="112"/>
      <c r="AA48" s="112"/>
      <c r="AB48" s="112"/>
      <c r="AC48" s="112"/>
      <c r="AD48" s="112"/>
      <c r="AE48" s="112"/>
      <c r="AF48" s="112"/>
      <c r="AG48" s="112"/>
      <c r="AH48" s="112"/>
      <c r="AI48" s="112"/>
      <c r="AJ48" s="112"/>
      <c r="AK48" s="112"/>
      <c r="AL48" s="112"/>
      <c r="AM48" s="112"/>
      <c r="AN48" s="112"/>
      <c r="AO48" s="112"/>
      <c r="AP48" s="112"/>
      <c r="AQ48" s="112"/>
      <c r="AR48" s="112"/>
      <c r="AS48" s="112"/>
      <c r="AT48" s="112"/>
      <c r="AU48" s="112"/>
      <c r="AV48" s="112"/>
      <c r="AW48" s="112"/>
      <c r="AX48" s="112"/>
      <c r="AY48" s="112"/>
      <c r="AZ48" s="112"/>
      <c r="BA48" s="112"/>
      <c r="BB48" s="112"/>
      <c r="BC48" s="112"/>
      <c r="BD48" s="112"/>
      <c r="BE48" s="112"/>
      <c r="BF48" s="112"/>
      <c r="BG48" s="112"/>
      <c r="BH48" s="112"/>
      <c r="BI48" s="112"/>
      <c r="BJ48" s="112"/>
      <c r="BK48" s="112"/>
      <c r="BL48" s="112"/>
      <c r="BM48" s="112"/>
      <c r="BN48" s="112"/>
      <c r="BO48" s="112"/>
      <c r="BP48" s="112"/>
      <c r="BQ48" s="112"/>
      <c r="BR48" s="112"/>
      <c r="BS48" s="112"/>
      <c r="BT48" s="112"/>
      <c r="BU48" s="112"/>
      <c r="BV48" s="112"/>
      <c r="BW48" s="112"/>
      <c r="BX48" s="112"/>
      <c r="BY48" s="112"/>
      <c r="BZ48" s="112"/>
      <c r="CA48" s="112"/>
      <c r="CB48" s="112"/>
      <c r="CC48" s="112"/>
      <c r="CD48" s="112"/>
      <c r="CE48" s="112"/>
      <c r="CF48" s="112"/>
      <c r="CG48" s="113"/>
    </row>
    <row r="49" spans="1:85" x14ac:dyDescent="0.35">
      <c r="AW49" s="154"/>
      <c r="BL49" s="155"/>
      <c r="CG49" s="50"/>
    </row>
    <row r="50" spans="1:85" ht="31" x14ac:dyDescent="0.35">
      <c r="B50" s="49" t="s">
        <v>370</v>
      </c>
      <c r="CG50" s="50"/>
    </row>
    <row r="51" spans="1:85" x14ac:dyDescent="0.35">
      <c r="B51" s="56" t="s">
        <v>360</v>
      </c>
      <c r="AH51" s="150">
        <v>2.686402791329244E-2</v>
      </c>
      <c r="AI51" s="150">
        <v>3.3557056716006853E-2</v>
      </c>
      <c r="AJ51" s="150">
        <v>3.0401431319416427E-2</v>
      </c>
      <c r="AK51" s="150">
        <v>3.2168006042976198E-2</v>
      </c>
      <c r="AL51" s="150">
        <v>3.2767511486101866E-2</v>
      </c>
      <c r="AM51" s="150">
        <v>3.3480955850309795E-2</v>
      </c>
      <c r="AN51" s="150">
        <v>3.4006098193228355E-2</v>
      </c>
      <c r="AO51" s="150">
        <v>3.4690290272637619E-2</v>
      </c>
      <c r="AP51" s="150">
        <v>3.4078117692075686E-2</v>
      </c>
      <c r="AQ51" s="150">
        <v>3.2951453777074063E-2</v>
      </c>
      <c r="AR51" s="150">
        <v>3.2217409769344278E-2</v>
      </c>
      <c r="AS51" s="150">
        <v>2.9858794766516622E-2</v>
      </c>
      <c r="AT51" s="150">
        <v>2.8880136355214355E-2</v>
      </c>
      <c r="AU51" s="150">
        <v>3.068011703755388E-2</v>
      </c>
      <c r="AV51" s="150">
        <v>3.2812305519358639E-2</v>
      </c>
      <c r="AW51" s="150">
        <v>3.4354339287262448E-2</v>
      </c>
      <c r="AX51" s="150">
        <v>3.3404494238329058E-2</v>
      </c>
      <c r="AY51" s="150">
        <v>3.3137749445737046E-2</v>
      </c>
      <c r="AZ51" s="150">
        <v>3.3676103944564287E-2</v>
      </c>
      <c r="BA51" s="150">
        <v>3.2498767499969883E-2</v>
      </c>
      <c r="BB51" s="150">
        <v>3.2283929317227684E-2</v>
      </c>
      <c r="BC51" s="150">
        <v>3.3947382714195513E-2</v>
      </c>
      <c r="BD51" s="150">
        <v>3.2191089267137339E-2</v>
      </c>
      <c r="BE51" s="150">
        <v>3.1255039985074666E-2</v>
      </c>
      <c r="BF51" s="150">
        <v>3.0074855300113872E-2</v>
      </c>
      <c r="BG51" s="150">
        <v>9.696911165569479E-3</v>
      </c>
      <c r="BH51" s="150">
        <v>7.9552031884701589E-3</v>
      </c>
      <c r="BI51" s="150">
        <v>6.1332723057006327E-3</v>
      </c>
      <c r="BJ51" s="150">
        <v>5.1097079505751288E-3</v>
      </c>
      <c r="BK51" s="150">
        <v>4.3998560008398375E-3</v>
      </c>
      <c r="BL51" s="150">
        <v>3.7213296865923448E-3</v>
      </c>
      <c r="BM51" s="150">
        <v>2.861804137150582E-3</v>
      </c>
      <c r="BN51" s="150">
        <v>2.4906149642377065E-3</v>
      </c>
      <c r="BO51" s="150">
        <v>2.3686184850078128E-3</v>
      </c>
      <c r="BP51" s="150">
        <v>2.2145016736129534E-3</v>
      </c>
      <c r="BQ51" s="150">
        <v>2.1336665349628433E-3</v>
      </c>
      <c r="BR51" s="150">
        <v>2.3304619784093451E-3</v>
      </c>
      <c r="BS51" s="150">
        <v>2.406184768675716E-3</v>
      </c>
      <c r="BT51" s="150">
        <v>2.4057105528126122E-3</v>
      </c>
      <c r="BU51" s="150">
        <v>2.3897673666037314E-3</v>
      </c>
      <c r="BV51" s="150">
        <v>2.5034394612877221E-3</v>
      </c>
      <c r="BW51" s="150">
        <v>2.6078244972608244E-3</v>
      </c>
      <c r="BX51" s="96">
        <v>2.0388244435158263E-3</v>
      </c>
      <c r="BY51" s="96">
        <v>2.3505329286787496E-3</v>
      </c>
      <c r="BZ51" s="96">
        <v>2.5478294857799889E-3</v>
      </c>
      <c r="CA51" s="96">
        <v>3.0624487605993332E-3</v>
      </c>
      <c r="CB51" s="96">
        <v>3.538856669221299E-3</v>
      </c>
      <c r="CC51" s="96">
        <v>3.7696001498212141E-3</v>
      </c>
      <c r="CD51" s="96">
        <v>4.0627011608736973E-3</v>
      </c>
      <c r="CE51" s="96">
        <v>4.2932136740578717E-3</v>
      </c>
      <c r="CF51" s="96">
        <v>4.4842447036467416E-3</v>
      </c>
      <c r="CG51" s="97">
        <v>4.6351607241208919E-3</v>
      </c>
    </row>
    <row r="52" spans="1:85" x14ac:dyDescent="0.35">
      <c r="B52" s="56" t="s">
        <v>361</v>
      </c>
      <c r="AH52" s="150">
        <v>5.510503442682084E-2</v>
      </c>
      <c r="AI52" s="150">
        <v>5.0542945097418461E-2</v>
      </c>
      <c r="AJ52" s="150">
        <v>5.4857232059033936E-2</v>
      </c>
      <c r="AK52" s="150">
        <v>6.5023407741738523E-2</v>
      </c>
      <c r="AL52" s="150">
        <v>6.9649308258915243E-2</v>
      </c>
      <c r="AM52" s="150">
        <v>7.5559351429068361E-2</v>
      </c>
      <c r="AN52" s="150">
        <v>7.8258511983735235E-2</v>
      </c>
      <c r="AO52" s="150">
        <v>8.1988066673477994E-2</v>
      </c>
      <c r="AP52" s="150">
        <v>8.5682085777234421E-2</v>
      </c>
      <c r="AQ52" s="150">
        <v>8.1925667323294843E-2</v>
      </c>
      <c r="AR52" s="150">
        <v>7.5621684439284825E-2</v>
      </c>
      <c r="AS52" s="150">
        <v>7.0150826195381225E-2</v>
      </c>
      <c r="AT52" s="150">
        <v>7.5210044804749548E-2</v>
      </c>
      <c r="AU52" s="150">
        <v>8.6147674636135221E-2</v>
      </c>
      <c r="AV52" s="150">
        <v>9.6070936441779886E-2</v>
      </c>
      <c r="AW52" s="150">
        <v>0.10321445863110321</v>
      </c>
      <c r="AX52" s="150">
        <v>0.10302474304219283</v>
      </c>
      <c r="AY52" s="150">
        <v>0.10376246426303533</v>
      </c>
      <c r="AZ52" s="150">
        <v>0.10424897182776663</v>
      </c>
      <c r="BA52" s="150">
        <v>9.7007708540749443E-2</v>
      </c>
      <c r="BB52" s="150">
        <v>9.3822402784967812E-2</v>
      </c>
      <c r="BC52" s="150">
        <v>8.8816140309711758E-2</v>
      </c>
      <c r="BD52" s="150">
        <v>8.1189818209639789E-2</v>
      </c>
      <c r="BE52" s="150">
        <v>7.7343439744104514E-2</v>
      </c>
      <c r="BF52" s="150">
        <v>7.3385178303443904E-2</v>
      </c>
      <c r="BG52" s="150">
        <v>6.9915284675635792E-2</v>
      </c>
      <c r="BH52" s="150">
        <v>6.6611793070887049E-2</v>
      </c>
      <c r="BI52" s="150">
        <v>6.5192754594653041E-2</v>
      </c>
      <c r="BJ52" s="150">
        <v>6.4381853215304208E-2</v>
      </c>
      <c r="BK52" s="150">
        <v>6.3748997353934161E-2</v>
      </c>
      <c r="BL52" s="150">
        <v>6.2196960814776672E-2</v>
      </c>
      <c r="BM52" s="150">
        <v>6.8348623051705082E-2</v>
      </c>
      <c r="BN52" s="150">
        <v>6.8903484041958091E-2</v>
      </c>
      <c r="BO52" s="150">
        <v>7.1207261077714537E-2</v>
      </c>
      <c r="BP52" s="150">
        <v>7.2499134064694118E-2</v>
      </c>
      <c r="BQ52" s="150">
        <v>6.772472347507702E-2</v>
      </c>
      <c r="BR52" s="150">
        <v>6.6516959521668959E-2</v>
      </c>
      <c r="BS52" s="150">
        <v>6.7543962610092545E-2</v>
      </c>
      <c r="BT52" s="150">
        <v>6.6692473993673673E-2</v>
      </c>
      <c r="BU52" s="150">
        <v>6.756739655638308E-2</v>
      </c>
      <c r="BV52" s="150">
        <v>7.0081739229927872E-2</v>
      </c>
      <c r="BW52" s="150">
        <v>7.4732740692877137E-2</v>
      </c>
      <c r="BX52" s="96">
        <v>7.6945389012695195E-2</v>
      </c>
      <c r="BY52" s="96">
        <v>8.2261009132135424E-2</v>
      </c>
      <c r="BZ52" s="96">
        <v>7.9677290986150937E-2</v>
      </c>
      <c r="CA52" s="96">
        <v>8.7920492376297676E-2</v>
      </c>
      <c r="CB52" s="96">
        <v>9.2233873785329795E-2</v>
      </c>
      <c r="CC52" s="96">
        <v>9.1368014143587625E-2</v>
      </c>
      <c r="CD52" s="96">
        <v>9.3283244742237703E-2</v>
      </c>
      <c r="CE52" s="96">
        <v>9.2586616166431657E-2</v>
      </c>
      <c r="CF52" s="96">
        <v>9.248784947476564E-2</v>
      </c>
      <c r="CG52" s="97">
        <v>9.2877074084775177E-2</v>
      </c>
    </row>
    <row r="53" spans="1:85" x14ac:dyDescent="0.35">
      <c r="B53" s="56" t="s">
        <v>347</v>
      </c>
      <c r="AH53" s="150">
        <v>0.11726778009546392</v>
      </c>
      <c r="AI53" s="150">
        <v>0.11309038286254582</v>
      </c>
      <c r="AJ53" s="150">
        <v>0.11259203649318895</v>
      </c>
      <c r="AK53" s="150">
        <v>0.11933527065333685</v>
      </c>
      <c r="AL53" s="150">
        <v>0.12122790062890189</v>
      </c>
      <c r="AM53" s="150">
        <v>0.12164242941290392</v>
      </c>
      <c r="AN53" s="150">
        <v>0.12111586572297538</v>
      </c>
      <c r="AO53" s="150">
        <v>0.12718142738237764</v>
      </c>
      <c r="AP53" s="150">
        <v>0.13118063911464381</v>
      </c>
      <c r="AQ53" s="150">
        <v>0.13073270734363615</v>
      </c>
      <c r="AR53" s="150">
        <v>0.13216369806141218</v>
      </c>
      <c r="AS53" s="150">
        <v>0.12999417088190851</v>
      </c>
      <c r="AT53" s="150">
        <v>0.13352319966768297</v>
      </c>
      <c r="AU53" s="150">
        <v>0.13489446965974794</v>
      </c>
      <c r="AV53" s="150">
        <v>0.13680756339945921</v>
      </c>
      <c r="AW53" s="150">
        <v>0.14088945575500031</v>
      </c>
      <c r="AX53" s="150">
        <v>0.1386728520616331</v>
      </c>
      <c r="AY53" s="150">
        <v>0.13788665621871793</v>
      </c>
      <c r="AZ53" s="150">
        <v>0.14285483427684162</v>
      </c>
      <c r="BA53" s="150">
        <v>0.14156382055360192</v>
      </c>
      <c r="BB53" s="150">
        <v>0.14304094872096862</v>
      </c>
      <c r="BC53" s="150">
        <v>0.14660910648340361</v>
      </c>
      <c r="BD53" s="150">
        <v>0.14604447513394836</v>
      </c>
      <c r="BE53" s="150">
        <v>0.14626280508778511</v>
      </c>
      <c r="BF53" s="150">
        <v>0.13949068560817382</v>
      </c>
      <c r="BG53" s="150">
        <v>0.13398282417756574</v>
      </c>
      <c r="BH53" s="150">
        <v>0.13272191432331185</v>
      </c>
      <c r="BI53" s="150">
        <v>0.13306026541386584</v>
      </c>
      <c r="BJ53" s="150">
        <v>0.13118479284402326</v>
      </c>
      <c r="BK53" s="150">
        <v>0.13182961236776292</v>
      </c>
      <c r="BL53" s="150">
        <v>0.13129882925569786</v>
      </c>
      <c r="BM53" s="150">
        <v>0.13359988993347371</v>
      </c>
      <c r="BN53" s="150">
        <v>0.13481881844852542</v>
      </c>
      <c r="BO53" s="150">
        <v>0.13977502109492343</v>
      </c>
      <c r="BP53" s="150">
        <v>0.14457055523815454</v>
      </c>
      <c r="BQ53" s="150">
        <v>0.14439539184528979</v>
      </c>
      <c r="BR53" s="150">
        <v>0.14477568515775199</v>
      </c>
      <c r="BS53" s="150">
        <v>0.14601270123496932</v>
      </c>
      <c r="BT53" s="150">
        <v>0.14477368269557198</v>
      </c>
      <c r="BU53" s="150">
        <v>0.14205638888127572</v>
      </c>
      <c r="BV53" s="150">
        <v>0.14178564417476269</v>
      </c>
      <c r="BW53" s="150">
        <v>0.13934673973032691</v>
      </c>
      <c r="BX53" s="96">
        <v>0.11359251702011422</v>
      </c>
      <c r="BY53" s="96">
        <v>0.12279012495880674</v>
      </c>
      <c r="BZ53" s="96">
        <v>0.11984898107291528</v>
      </c>
      <c r="CA53" s="96">
        <v>0.12658468957256028</v>
      </c>
      <c r="CB53" s="96">
        <v>0.12878050603555194</v>
      </c>
      <c r="CC53" s="96">
        <v>0.12981815816222958</v>
      </c>
      <c r="CD53" s="96">
        <v>0.13203524362343477</v>
      </c>
      <c r="CE53" s="96">
        <v>0.13046385096109397</v>
      </c>
      <c r="CF53" s="96">
        <v>0.13059909510186593</v>
      </c>
      <c r="CG53" s="97">
        <v>0.13256026633268933</v>
      </c>
    </row>
    <row r="54" spans="1:85" ht="26.25" customHeight="1" x14ac:dyDescent="0.35">
      <c r="B54" s="56" t="s">
        <v>362</v>
      </c>
      <c r="S54" s="150">
        <v>0.11022736806779089</v>
      </c>
      <c r="T54" s="150">
        <v>0.10601952277657267</v>
      </c>
      <c r="U54" s="150">
        <v>0.11593951584934452</v>
      </c>
      <c r="V54" s="150">
        <v>0.10958484431661872</v>
      </c>
      <c r="W54" s="150">
        <v>0.10832785448170064</v>
      </c>
      <c r="X54" s="150">
        <v>0.11207564718648272</v>
      </c>
      <c r="Y54" s="150">
        <v>0.11264272063507622</v>
      </c>
      <c r="Z54" s="150">
        <v>0.11062560322891987</v>
      </c>
      <c r="AA54" s="150">
        <v>0.11610136145431653</v>
      </c>
      <c r="AB54" s="150">
        <v>0.11746316418750219</v>
      </c>
      <c r="AC54" s="150">
        <v>0.11549596786281741</v>
      </c>
      <c r="AD54" s="150">
        <v>0.11204754527850554</v>
      </c>
      <c r="AE54" s="150">
        <v>0.11729248392211356</v>
      </c>
      <c r="AF54" s="150">
        <v>0.12164435851057194</v>
      </c>
      <c r="AG54" s="150">
        <v>0.1294091161677329</v>
      </c>
      <c r="AH54" s="150">
        <v>0.13129322572142238</v>
      </c>
      <c r="AI54" s="150">
        <v>0.12535836930153429</v>
      </c>
      <c r="AJ54" s="150">
        <v>0.12686756140795136</v>
      </c>
      <c r="AK54" s="150">
        <v>0.1318235473456274</v>
      </c>
      <c r="AL54" s="150">
        <v>0.12876446920895765</v>
      </c>
      <c r="AM54" s="150">
        <v>0.12926098339677336</v>
      </c>
      <c r="AN54" s="150">
        <v>0.12729103111653448</v>
      </c>
      <c r="AO54" s="150">
        <v>0.13106101740435197</v>
      </c>
      <c r="AP54" s="150">
        <v>0.13551957854042249</v>
      </c>
      <c r="AQ54" s="150">
        <v>0.1336184851321644</v>
      </c>
      <c r="AR54" s="150">
        <v>0.13204943318708628</v>
      </c>
      <c r="AS54" s="150">
        <v>0.12663570951845454</v>
      </c>
      <c r="AT54" s="150">
        <v>0.12835158945189573</v>
      </c>
      <c r="AU54" s="150">
        <v>0.13383642942022878</v>
      </c>
      <c r="AV54" s="150">
        <v>0.13175651716492734</v>
      </c>
      <c r="AW54" s="150">
        <v>0.13355445026178012</v>
      </c>
      <c r="AX54" s="150">
        <v>0.12910062014347909</v>
      </c>
      <c r="AY54" s="150">
        <v>0.12607610079452353</v>
      </c>
      <c r="AZ54" s="150">
        <v>0.12836228477476519</v>
      </c>
      <c r="BA54" s="150">
        <v>0.12521476568534637</v>
      </c>
      <c r="BB54" s="150">
        <v>0.12678792734892289</v>
      </c>
      <c r="BC54" s="150">
        <v>0.12750663718619204</v>
      </c>
      <c r="BD54" s="150">
        <v>0.12231652177918585</v>
      </c>
      <c r="BE54" s="150">
        <v>0.12203320865500478</v>
      </c>
      <c r="BF54" s="150">
        <v>0.11824940080662076</v>
      </c>
      <c r="BG54" s="150">
        <v>0.11322617142506693</v>
      </c>
      <c r="BH54" s="150">
        <v>0.10898518465996555</v>
      </c>
      <c r="BI54" s="150">
        <v>0.10753176216134436</v>
      </c>
      <c r="BJ54" s="150">
        <v>0.10627331088629828</v>
      </c>
      <c r="BK54" s="150">
        <v>0.10678634702399917</v>
      </c>
      <c r="BL54" s="150">
        <v>0.10557086776311575</v>
      </c>
      <c r="BM54" s="150">
        <v>0.1076131041136089</v>
      </c>
      <c r="BN54" s="150">
        <v>0.10796206327948768</v>
      </c>
      <c r="BO54" s="150">
        <v>0.11335125067037587</v>
      </c>
      <c r="BP54" s="150">
        <v>0.11762783872499731</v>
      </c>
      <c r="BQ54" s="150">
        <v>0.11957488705241129</v>
      </c>
      <c r="BR54" s="150">
        <v>0.11991838871038343</v>
      </c>
      <c r="BS54" s="150">
        <v>0.12261587947689391</v>
      </c>
      <c r="BT54" s="150">
        <v>0.12279654832632003</v>
      </c>
      <c r="BU54" s="150">
        <v>0.12139625703579526</v>
      </c>
      <c r="BV54" s="150">
        <v>0.12216742105806519</v>
      </c>
      <c r="BW54" s="150">
        <v>0.1202683724467577</v>
      </c>
      <c r="BX54" s="96">
        <v>9.9936568735963821E-2</v>
      </c>
      <c r="BY54" s="96">
        <v>0.10801105451534242</v>
      </c>
      <c r="BZ54" s="96">
        <v>0.10232263076952612</v>
      </c>
      <c r="CA54" s="96">
        <v>0.10789081770141694</v>
      </c>
      <c r="CB54" s="96">
        <v>0.11378554101491437</v>
      </c>
      <c r="CC54" s="96">
        <v>0.11477883210472417</v>
      </c>
      <c r="CD54" s="96">
        <v>0.11674744507503899</v>
      </c>
      <c r="CE54" s="96">
        <v>0.11566054076568996</v>
      </c>
      <c r="CF54" s="96">
        <v>0.11581064934636319</v>
      </c>
      <c r="CG54" s="97">
        <v>0.1174370989467665</v>
      </c>
    </row>
    <row r="55" spans="1:85" x14ac:dyDescent="0.35">
      <c r="B55" s="56" t="s">
        <v>363</v>
      </c>
      <c r="S55" s="150">
        <v>1.8239785216880612E-2</v>
      </c>
      <c r="T55" s="150">
        <v>1.7299349240780911E-2</v>
      </c>
      <c r="U55" s="150">
        <v>1.7056253034611918E-2</v>
      </c>
      <c r="V55" s="150">
        <v>1.8600725271976992E-2</v>
      </c>
      <c r="W55" s="150">
        <v>2.1131930747315363E-2</v>
      </c>
      <c r="X55" s="150">
        <v>2.2161938717511497E-2</v>
      </c>
      <c r="Y55" s="150">
        <v>2.3065614740040184E-2</v>
      </c>
      <c r="Z55" s="150">
        <v>2.3944897780117571E-2</v>
      </c>
      <c r="AA55" s="150">
        <v>2.6170614621861966E-2</v>
      </c>
      <c r="AB55" s="150">
        <v>2.8775890565108833E-2</v>
      </c>
      <c r="AC55" s="150">
        <v>2.8218964535180024E-2</v>
      </c>
      <c r="AD55" s="150">
        <v>2.5269392869347304E-2</v>
      </c>
      <c r="AE55" s="150">
        <v>2.6973438084549196E-2</v>
      </c>
      <c r="AF55" s="150">
        <v>3.0154992827293701E-2</v>
      </c>
      <c r="AG55" s="150">
        <v>3.0495989057179092E-2</v>
      </c>
      <c r="AH55" s="150">
        <v>2.8944758940114727E-2</v>
      </c>
      <c r="AI55" s="150">
        <v>2.6201652961994476E-2</v>
      </c>
      <c r="AJ55" s="150">
        <v>2.8213166144200628E-2</v>
      </c>
      <c r="AK55" s="150">
        <v>3.8825915995028173E-2</v>
      </c>
      <c r="AL55" s="150">
        <v>4.8323799152883942E-2</v>
      </c>
      <c r="AM55" s="150">
        <v>5.3740133060856739E-2</v>
      </c>
      <c r="AN55" s="150">
        <v>5.7528981086028066E-2</v>
      </c>
      <c r="AO55" s="150">
        <v>6.2780609415047955E-2</v>
      </c>
      <c r="AP55" s="150">
        <v>6.447594093755761E-2</v>
      </c>
      <c r="AQ55" s="150">
        <v>6.1536588444425742E-2</v>
      </c>
      <c r="AR55" s="150">
        <v>6.0291950546524316E-2</v>
      </c>
      <c r="AS55" s="150">
        <v>5.7144602983259733E-2</v>
      </c>
      <c r="AT55" s="150">
        <v>6.1739675714790575E-2</v>
      </c>
      <c r="AU55" s="150">
        <v>7.1721625149533716E-2</v>
      </c>
      <c r="AV55" s="150">
        <v>8.4143801279426098E-2</v>
      </c>
      <c r="AW55" s="150">
        <v>9.7382023306873844E-2</v>
      </c>
      <c r="AX55" s="150">
        <v>9.8351595788340782E-2</v>
      </c>
      <c r="AY55" s="150">
        <v>9.877086941007017E-2</v>
      </c>
      <c r="AZ55" s="150">
        <v>9.876358109519387E-2</v>
      </c>
      <c r="BA55" s="150">
        <v>9.1880190692460936E-2</v>
      </c>
      <c r="BB55" s="150">
        <v>8.7907250842798698E-2</v>
      </c>
      <c r="BC55" s="150">
        <v>8.3564048350338135E-2</v>
      </c>
      <c r="BD55" s="150">
        <v>7.591960204476414E-2</v>
      </c>
      <c r="BE55" s="150">
        <v>7.3845523060312751E-2</v>
      </c>
      <c r="BF55" s="150">
        <v>7.1133416832340146E-2</v>
      </c>
      <c r="BG55" s="150">
        <v>6.734098855318596E-2</v>
      </c>
      <c r="BH55" s="150">
        <v>6.5359203047557268E-2</v>
      </c>
      <c r="BI55" s="150">
        <v>6.3050161399024168E-2</v>
      </c>
      <c r="BJ55" s="150">
        <v>6.2576678388112775E-2</v>
      </c>
      <c r="BK55" s="150">
        <v>6.1297907758032649E-2</v>
      </c>
      <c r="BL55" s="150">
        <v>5.9513342651111918E-2</v>
      </c>
      <c r="BM55" s="150">
        <v>6.457744706904181E-2</v>
      </c>
      <c r="BN55" s="150">
        <v>6.5526556097529831E-2</v>
      </c>
      <c r="BO55" s="150">
        <v>6.6989792497628819E-2</v>
      </c>
      <c r="BP55" s="150">
        <v>6.7643867736101065E-2</v>
      </c>
      <c r="BQ55" s="150">
        <v>6.0231955333266585E-2</v>
      </c>
      <c r="BR55" s="150">
        <v>5.8156955001630262E-2</v>
      </c>
      <c r="BS55" s="150">
        <v>5.7047119139028421E-2</v>
      </c>
      <c r="BT55" s="150">
        <v>5.5250436691682281E-2</v>
      </c>
      <c r="BU55" s="150">
        <v>5.421473278643768E-2</v>
      </c>
      <c r="BV55" s="150">
        <v>5.5708345923178748E-2</v>
      </c>
      <c r="BW55" s="150">
        <v>6.0013951416377095E-2</v>
      </c>
      <c r="BX55" s="96">
        <v>6.443173254787779E-2</v>
      </c>
      <c r="BY55" s="96">
        <v>6.8049756635143052E-2</v>
      </c>
      <c r="BZ55" s="96">
        <v>6.1637851702397148E-2</v>
      </c>
      <c r="CA55" s="96">
        <v>6.6523589244706333E-2</v>
      </c>
      <c r="CB55" s="96">
        <v>7.3619855305287918E-2</v>
      </c>
      <c r="CC55" s="96">
        <v>7.1989170834778154E-2</v>
      </c>
      <c r="CD55" s="96">
        <v>7.2440692531694495E-2</v>
      </c>
      <c r="CE55" s="96">
        <v>7.0938762379686021E-2</v>
      </c>
      <c r="CF55" s="96">
        <v>7.0526041659992295E-2</v>
      </c>
      <c r="CG55" s="97">
        <v>7.062725211796847E-2</v>
      </c>
    </row>
    <row r="56" spans="1:85" x14ac:dyDescent="0.35">
      <c r="B56" s="56" t="s">
        <v>364</v>
      </c>
      <c r="S56" s="150">
        <v>3.0153536370500885E-2</v>
      </c>
      <c r="T56" s="150">
        <v>2.8687635574837313E-2</v>
      </c>
      <c r="U56" s="150">
        <v>2.8091836026912679E-2</v>
      </c>
      <c r="V56" s="150">
        <v>2.5403276228585722E-2</v>
      </c>
      <c r="W56" s="150">
        <v>2.3378259916721451E-2</v>
      </c>
      <c r="X56" s="150">
        <v>2.967498579031674E-2</v>
      </c>
      <c r="Y56" s="150">
        <v>3.051403930024011E-2</v>
      </c>
      <c r="Z56" s="150">
        <v>2.4177415109239268E-2</v>
      </c>
      <c r="AA56" s="150">
        <v>2.3337530495002756E-2</v>
      </c>
      <c r="AB56" s="150">
        <v>2.5041319407813761E-2</v>
      </c>
      <c r="AC56" s="150">
        <v>2.0328566717630486E-2</v>
      </c>
      <c r="AD56" s="150">
        <v>1.7660325777423394E-2</v>
      </c>
      <c r="AE56" s="150">
        <v>1.9640852974186308E-2</v>
      </c>
      <c r="AF56" s="150">
        <v>1.9194785754381587E-2</v>
      </c>
      <c r="AG56" s="150">
        <v>2.5298149124431842E-2</v>
      </c>
      <c r="AH56" s="150">
        <v>3.4153811394645343E-2</v>
      </c>
      <c r="AI56" s="150">
        <v>4.0957121703790053E-2</v>
      </c>
      <c r="AJ56" s="150">
        <v>3.753949057378124E-2</v>
      </c>
      <c r="AK56" s="150">
        <v>3.8915111670484129E-2</v>
      </c>
      <c r="AL56" s="150">
        <v>3.8898466281528203E-2</v>
      </c>
      <c r="AM56" s="150">
        <v>3.9729307992139092E-2</v>
      </c>
      <c r="AN56" s="150">
        <v>4.0299328859060408E-2</v>
      </c>
      <c r="AO56" s="150">
        <v>4.1383123441869701E-2</v>
      </c>
      <c r="AP56" s="150">
        <v>4.1811091806007922E-2</v>
      </c>
      <c r="AQ56" s="150">
        <v>4.1508809205751486E-2</v>
      </c>
      <c r="AR56" s="150">
        <v>4.0737242271309385E-2</v>
      </c>
      <c r="AS56" s="150">
        <v>3.8453737988791065E-2</v>
      </c>
      <c r="AT56" s="150">
        <v>3.8591188242284309E-2</v>
      </c>
      <c r="AU56" s="150">
        <v>4.0833215901971462E-2</v>
      </c>
      <c r="AV56" s="150">
        <v>4.3814973945461994E-2</v>
      </c>
      <c r="AW56" s="150">
        <v>4.7521780104712044E-2</v>
      </c>
      <c r="AX56" s="150">
        <v>4.7649873410335289E-2</v>
      </c>
      <c r="AY56" s="150">
        <v>4.9939899722896579E-2</v>
      </c>
      <c r="AZ56" s="150">
        <v>5.3654044179213545E-2</v>
      </c>
      <c r="BA56" s="150">
        <v>5.3975340216513831E-2</v>
      </c>
      <c r="BB56" s="150">
        <v>5.4452102631442616E-2</v>
      </c>
      <c r="BC56" s="150">
        <v>5.8301943970780645E-2</v>
      </c>
      <c r="BD56" s="150">
        <v>6.1189258786775481E-2</v>
      </c>
      <c r="BE56" s="150">
        <v>5.8982553101646781E-2</v>
      </c>
      <c r="BF56" s="150">
        <v>5.3567901572770742E-2</v>
      </c>
      <c r="BG56" s="150">
        <v>3.3027860040518185E-2</v>
      </c>
      <c r="BH56" s="150">
        <v>3.2944522875146244E-2</v>
      </c>
      <c r="BI56" s="150">
        <v>3.3804368753850955E-2</v>
      </c>
      <c r="BJ56" s="150">
        <v>3.1826364735491483E-2</v>
      </c>
      <c r="BK56" s="150">
        <v>3.1894210940505124E-2</v>
      </c>
      <c r="BL56" s="150">
        <v>3.21329093428393E-2</v>
      </c>
      <c r="BM56" s="150">
        <v>3.2619765939678677E-2</v>
      </c>
      <c r="BN56" s="150">
        <v>3.2724298077703703E-2</v>
      </c>
      <c r="BO56" s="150">
        <v>3.3009857489640984E-2</v>
      </c>
      <c r="BP56" s="150">
        <v>3.4012484515363164E-2</v>
      </c>
      <c r="BQ56" s="150">
        <v>3.4446939469651876E-2</v>
      </c>
      <c r="BR56" s="150">
        <v>3.5547762945816595E-2</v>
      </c>
      <c r="BS56" s="150">
        <v>3.6299849997815305E-2</v>
      </c>
      <c r="BT56" s="150">
        <v>3.5824882224055991E-2</v>
      </c>
      <c r="BU56" s="150">
        <v>3.6402562982029603E-2</v>
      </c>
      <c r="BV56" s="150">
        <v>3.6495055884734368E-2</v>
      </c>
      <c r="BW56" s="150">
        <v>3.640498105733015E-2</v>
      </c>
      <c r="BX56" s="96">
        <v>2.8208429192483574E-2</v>
      </c>
      <c r="BY56" s="96">
        <v>3.1340855869135507E-2</v>
      </c>
      <c r="BZ56" s="96">
        <v>3.8113620136903323E-2</v>
      </c>
      <c r="CA56" s="96">
        <v>4.315318086788255E-2</v>
      </c>
      <c r="CB56" s="96">
        <v>3.7148382402752485E-2</v>
      </c>
      <c r="CC56" s="96">
        <v>3.8191741429217628E-2</v>
      </c>
      <c r="CD56" s="96">
        <v>4.0193051919812713E-2</v>
      </c>
      <c r="CE56" s="96">
        <v>4.0744377656207462E-2</v>
      </c>
      <c r="CF56" s="96">
        <v>4.1234498273922844E-2</v>
      </c>
      <c r="CG56" s="97">
        <v>4.2008150076850458E-2</v>
      </c>
    </row>
    <row r="57" spans="1:85" x14ac:dyDescent="0.35">
      <c r="B57" s="101" t="s">
        <v>276</v>
      </c>
      <c r="S57" s="153">
        <f>SUM(S54:S56)</f>
        <v>0.1586206896551724</v>
      </c>
      <c r="T57" s="153">
        <f t="shared" ref="T57:CE57" si="11">SUM(T54:T56)</f>
        <v>0.15200650759219089</v>
      </c>
      <c r="U57" s="153">
        <f t="shared" si="11"/>
        <v>0.1610876049108691</v>
      </c>
      <c r="V57" s="153">
        <f t="shared" si="11"/>
        <v>0.15358884581718141</v>
      </c>
      <c r="W57" s="153">
        <f t="shared" si="11"/>
        <v>0.15283804514573746</v>
      </c>
      <c r="X57" s="153">
        <f t="shared" si="11"/>
        <v>0.16391257169431095</v>
      </c>
      <c r="Y57" s="153">
        <f t="shared" si="11"/>
        <v>0.1662223746753565</v>
      </c>
      <c r="Z57" s="153">
        <f t="shared" si="11"/>
        <v>0.15874791611827671</v>
      </c>
      <c r="AA57" s="153">
        <f t="shared" si="11"/>
        <v>0.16560950657118126</v>
      </c>
      <c r="AB57" s="153">
        <f t="shared" si="11"/>
        <v>0.17128037416042477</v>
      </c>
      <c r="AC57" s="153">
        <f t="shared" si="11"/>
        <v>0.16404349911562791</v>
      </c>
      <c r="AD57" s="153">
        <f t="shared" si="11"/>
        <v>0.15497726392527622</v>
      </c>
      <c r="AE57" s="153">
        <f t="shared" si="11"/>
        <v>0.16390677498084905</v>
      </c>
      <c r="AF57" s="153">
        <f t="shared" si="11"/>
        <v>0.17099413709224723</v>
      </c>
      <c r="AG57" s="153">
        <f t="shared" si="11"/>
        <v>0.18520325434934384</v>
      </c>
      <c r="AH57" s="153">
        <f t="shared" si="11"/>
        <v>0.19439179605618245</v>
      </c>
      <c r="AI57" s="153">
        <f t="shared" si="11"/>
        <v>0.19251714396731884</v>
      </c>
      <c r="AJ57" s="153">
        <f t="shared" si="11"/>
        <v>0.19262021812593322</v>
      </c>
      <c r="AK57" s="153">
        <f t="shared" si="11"/>
        <v>0.20956457501113968</v>
      </c>
      <c r="AL57" s="153">
        <f t="shared" si="11"/>
        <v>0.21598673464336982</v>
      </c>
      <c r="AM57" s="153">
        <f t="shared" si="11"/>
        <v>0.22273042444976918</v>
      </c>
      <c r="AN57" s="153">
        <f t="shared" si="11"/>
        <v>0.22511934106162296</v>
      </c>
      <c r="AO57" s="153">
        <f t="shared" si="11"/>
        <v>0.23522475026126963</v>
      </c>
      <c r="AP57" s="153">
        <f t="shared" si="11"/>
        <v>0.24180661128398803</v>
      </c>
      <c r="AQ57" s="153">
        <f t="shared" si="11"/>
        <v>0.23666388278234163</v>
      </c>
      <c r="AR57" s="153">
        <f t="shared" si="11"/>
        <v>0.23307862600491996</v>
      </c>
      <c r="AS57" s="153">
        <f t="shared" si="11"/>
        <v>0.22223405049050535</v>
      </c>
      <c r="AT57" s="153">
        <f t="shared" si="11"/>
        <v>0.22868245340897062</v>
      </c>
      <c r="AU57" s="153">
        <f t="shared" si="11"/>
        <v>0.24639127047173398</v>
      </c>
      <c r="AV57" s="153">
        <f t="shared" si="11"/>
        <v>0.25971529238981539</v>
      </c>
      <c r="AW57" s="153">
        <f t="shared" si="11"/>
        <v>0.27845825367336602</v>
      </c>
      <c r="AX57" s="153">
        <f t="shared" si="11"/>
        <v>0.27510208934215513</v>
      </c>
      <c r="AY57" s="153">
        <f t="shared" si="11"/>
        <v>0.2747868699274903</v>
      </c>
      <c r="AZ57" s="153">
        <f t="shared" si="11"/>
        <v>0.28077991004917258</v>
      </c>
      <c r="BA57" s="153">
        <f t="shared" si="11"/>
        <v>0.27107029659432114</v>
      </c>
      <c r="BB57" s="153">
        <f t="shared" si="11"/>
        <v>0.26914728082316419</v>
      </c>
      <c r="BC57" s="153">
        <f t="shared" si="11"/>
        <v>0.26937262950731083</v>
      </c>
      <c r="BD57" s="153">
        <f t="shared" si="11"/>
        <v>0.25942538261072551</v>
      </c>
      <c r="BE57" s="153">
        <f t="shared" si="11"/>
        <v>0.2548612848169643</v>
      </c>
      <c r="BF57" s="153">
        <f t="shared" si="11"/>
        <v>0.24295071921173167</v>
      </c>
      <c r="BG57" s="153">
        <f t="shared" si="11"/>
        <v>0.21359502001877109</v>
      </c>
      <c r="BH57" s="153">
        <f t="shared" si="11"/>
        <v>0.20728891058266904</v>
      </c>
      <c r="BI57" s="153">
        <f t="shared" si="11"/>
        <v>0.20438629231421948</v>
      </c>
      <c r="BJ57" s="153">
        <f t="shared" si="11"/>
        <v>0.20067635400990252</v>
      </c>
      <c r="BK57" s="153">
        <f t="shared" si="11"/>
        <v>0.19997846572253694</v>
      </c>
      <c r="BL57" s="153">
        <f t="shared" si="11"/>
        <v>0.19721711975706696</v>
      </c>
      <c r="BM57" s="153">
        <f t="shared" si="11"/>
        <v>0.20481031712232939</v>
      </c>
      <c r="BN57" s="153">
        <f t="shared" si="11"/>
        <v>0.2062129174547212</v>
      </c>
      <c r="BO57" s="153">
        <f t="shared" si="11"/>
        <v>0.21335090065764567</v>
      </c>
      <c r="BP57" s="153">
        <f t="shared" si="11"/>
        <v>0.21928419097646151</v>
      </c>
      <c r="BQ57" s="153">
        <f t="shared" si="11"/>
        <v>0.21425378185532976</v>
      </c>
      <c r="BR57" s="153">
        <f t="shared" si="11"/>
        <v>0.2136231066578303</v>
      </c>
      <c r="BS57" s="153">
        <f t="shared" si="11"/>
        <v>0.21596284861373763</v>
      </c>
      <c r="BT57" s="153">
        <f t="shared" si="11"/>
        <v>0.21387186724205831</v>
      </c>
      <c r="BU57" s="153">
        <f t="shared" si="11"/>
        <v>0.21201355280426254</v>
      </c>
      <c r="BV57" s="153">
        <f t="shared" si="11"/>
        <v>0.21437082286597831</v>
      </c>
      <c r="BW57" s="153">
        <f t="shared" si="11"/>
        <v>0.21668730492046495</v>
      </c>
      <c r="BX57" s="131">
        <f t="shared" si="11"/>
        <v>0.19257673047632518</v>
      </c>
      <c r="BY57" s="131">
        <f t="shared" si="11"/>
        <v>0.20740166701962098</v>
      </c>
      <c r="BZ57" s="131">
        <f t="shared" si="11"/>
        <v>0.20207410260882658</v>
      </c>
      <c r="CA57" s="131">
        <f t="shared" si="11"/>
        <v>0.21756758781400581</v>
      </c>
      <c r="CB57" s="131">
        <f t="shared" si="11"/>
        <v>0.22455377872295476</v>
      </c>
      <c r="CC57" s="131">
        <f t="shared" si="11"/>
        <v>0.22495974436871996</v>
      </c>
      <c r="CD57" s="131">
        <f t="shared" si="11"/>
        <v>0.22938118952654618</v>
      </c>
      <c r="CE57" s="131">
        <f t="shared" si="11"/>
        <v>0.22734368080158346</v>
      </c>
      <c r="CF57" s="131">
        <f t="shared" ref="CF57:CG57" si="12">SUM(CF54:CF56)</f>
        <v>0.22757118928027831</v>
      </c>
      <c r="CG57" s="132">
        <f t="shared" si="12"/>
        <v>0.23007250114158542</v>
      </c>
    </row>
    <row r="58" spans="1:85" ht="51" customHeight="1" x14ac:dyDescent="0.35">
      <c r="B58" s="49" t="s">
        <v>371</v>
      </c>
      <c r="CG58" s="50"/>
    </row>
    <row r="59" spans="1:85" x14ac:dyDescent="0.35">
      <c r="B59" s="56" t="s">
        <v>360</v>
      </c>
      <c r="AH59" s="150">
        <v>4.7963460138383346E-4</v>
      </c>
      <c r="AI59" s="150">
        <v>4.7456842504130649E-4</v>
      </c>
      <c r="AJ59" s="150">
        <v>4.7152261511525137E-4</v>
      </c>
      <c r="AK59" s="150">
        <v>4.8735090046983504E-4</v>
      </c>
      <c r="AL59" s="150">
        <v>5.0812497119466016E-4</v>
      </c>
      <c r="AM59" s="150">
        <v>5.1348741482453266E-4</v>
      </c>
      <c r="AN59" s="150">
        <v>5.1272047729228939E-4</v>
      </c>
      <c r="AO59" s="150">
        <v>5.4692015559045784E-4</v>
      </c>
      <c r="AP59" s="150">
        <v>5.6422189385839849E-4</v>
      </c>
      <c r="AQ59" s="150">
        <v>5.8581947293691848E-4</v>
      </c>
      <c r="AR59" s="150">
        <v>6.0734434559177742E-4</v>
      </c>
      <c r="AS59" s="150">
        <v>5.9463944483300723E-4</v>
      </c>
      <c r="AT59" s="150">
        <v>6.3651457893706292E-4</v>
      </c>
      <c r="AU59" s="150">
        <v>6.9516555177748219E-4</v>
      </c>
      <c r="AV59" s="150">
        <v>8.2414872197965805E-4</v>
      </c>
      <c r="AW59" s="150">
        <v>1.098581408146605E-3</v>
      </c>
      <c r="AX59" s="150">
        <v>1.1837266708691005E-3</v>
      </c>
      <c r="AY59" s="150">
        <v>1.3548456800695483E-3</v>
      </c>
      <c r="AZ59" s="150">
        <v>1.3496467852641574E-3</v>
      </c>
      <c r="BA59" s="150">
        <v>1.4189082522353185E-3</v>
      </c>
      <c r="BB59" s="150">
        <v>1.4886850445290352E-3</v>
      </c>
      <c r="BC59" s="150">
        <v>1.5404622388522744E-3</v>
      </c>
      <c r="BD59" s="150">
        <v>1.708877210695327E-3</v>
      </c>
      <c r="BE59" s="150">
        <v>1.6244821788225844E-3</v>
      </c>
      <c r="BF59" s="150">
        <v>1.6801310981451967E-3</v>
      </c>
      <c r="BG59" s="150">
        <v>1.60316507681553E-3</v>
      </c>
      <c r="BH59" s="150">
        <v>1.5721408166349785E-3</v>
      </c>
      <c r="BI59" s="150">
        <v>1.6315872295639376E-3</v>
      </c>
      <c r="BJ59" s="150">
        <v>1.6381071462987314E-3</v>
      </c>
      <c r="BK59" s="150">
        <v>1.647488219742331E-3</v>
      </c>
      <c r="BL59" s="150">
        <v>1.6066199111715912E-3</v>
      </c>
      <c r="BM59" s="150">
        <v>1.6490052775965565E-3</v>
      </c>
      <c r="BN59" s="150">
        <v>1.6397419273396429E-3</v>
      </c>
      <c r="BO59" s="150">
        <v>1.7635674048319034E-3</v>
      </c>
      <c r="BP59" s="150">
        <v>1.8299036939333185E-3</v>
      </c>
      <c r="BQ59" s="150">
        <v>1.9090572543889641E-3</v>
      </c>
      <c r="BR59" s="150">
        <v>2.1788637175596697E-3</v>
      </c>
      <c r="BS59" s="150">
        <v>2.3053919894488232E-3</v>
      </c>
      <c r="BT59" s="150">
        <v>2.3329455783489884E-3</v>
      </c>
      <c r="BU59" s="150">
        <v>2.3390600915382193E-3</v>
      </c>
      <c r="BV59" s="150">
        <v>2.465332478813591E-3</v>
      </c>
      <c r="BW59" s="150">
        <v>2.5879558234906575E-3</v>
      </c>
      <c r="BX59" s="96">
        <v>2.0290881723835546E-3</v>
      </c>
      <c r="BY59" s="96">
        <v>2.3442569865654546E-3</v>
      </c>
      <c r="BZ59" s="96">
        <v>2.5444465256958693E-3</v>
      </c>
      <c r="CA59" s="96">
        <v>3.0606094715552113E-3</v>
      </c>
      <c r="CB59" s="96">
        <v>3.5378212812974454E-3</v>
      </c>
      <c r="CC59" s="96">
        <v>3.7696001498212141E-3</v>
      </c>
      <c r="CD59" s="96">
        <v>4.0627011608736973E-3</v>
      </c>
      <c r="CE59" s="96">
        <v>4.2932136740578717E-3</v>
      </c>
      <c r="CF59" s="96">
        <v>4.4842447036467416E-3</v>
      </c>
      <c r="CG59" s="97">
        <v>4.6351607241208919E-3</v>
      </c>
    </row>
    <row r="60" spans="1:85" x14ac:dyDescent="0.35">
      <c r="B60" s="56" t="s">
        <v>361</v>
      </c>
      <c r="AH60" s="150">
        <v>5.1302606593653884E-2</v>
      </c>
      <c r="AI60" s="150">
        <v>4.6564095919015489E-2</v>
      </c>
      <c r="AJ60" s="150">
        <v>5.0684457919028654E-2</v>
      </c>
      <c r="AK60" s="150">
        <v>5.9957038591668961E-2</v>
      </c>
      <c r="AL60" s="150">
        <v>6.4264960348464351E-2</v>
      </c>
      <c r="AM60" s="150">
        <v>6.9916024132914784E-2</v>
      </c>
      <c r="AN60" s="150">
        <v>7.2521744877355437E-2</v>
      </c>
      <c r="AO60" s="150">
        <v>7.5998922744866484E-2</v>
      </c>
      <c r="AP60" s="150">
        <v>7.9301299783346241E-2</v>
      </c>
      <c r="AQ60" s="150">
        <v>7.5562010063316018E-2</v>
      </c>
      <c r="AR60" s="150">
        <v>7.0106696199676438E-2</v>
      </c>
      <c r="AS60" s="150">
        <v>6.4259100103018593E-2</v>
      </c>
      <c r="AT60" s="150">
        <v>6.865758801328771E-2</v>
      </c>
      <c r="AU60" s="150">
        <v>8.0574547440596611E-2</v>
      </c>
      <c r="AV60" s="150">
        <v>8.9103335197541988E-2</v>
      </c>
      <c r="AW60" s="150">
        <v>9.5532140651453365E-2</v>
      </c>
      <c r="AX60" s="150">
        <v>9.4899246528294123E-2</v>
      </c>
      <c r="AY60" s="150">
        <v>9.5061683278298725E-2</v>
      </c>
      <c r="AZ60" s="150">
        <v>9.4821767471150425E-2</v>
      </c>
      <c r="BA60" s="150">
        <v>8.7462095138265056E-2</v>
      </c>
      <c r="BB60" s="150">
        <v>8.4312157831615733E-2</v>
      </c>
      <c r="BC60" s="150">
        <v>8.0497253161664409E-2</v>
      </c>
      <c r="BD60" s="150">
        <v>7.5955183886666097E-2</v>
      </c>
      <c r="BE60" s="150">
        <v>7.2538619961164716E-2</v>
      </c>
      <c r="BF60" s="150">
        <v>6.997091416648224E-2</v>
      </c>
      <c r="BG60" s="150">
        <v>6.652589506951273E-2</v>
      </c>
      <c r="BH60" s="150">
        <v>6.3386697649137819E-2</v>
      </c>
      <c r="BI60" s="150">
        <v>6.1784360963639068E-2</v>
      </c>
      <c r="BJ60" s="150">
        <v>6.1121003599101949E-2</v>
      </c>
      <c r="BK60" s="150">
        <v>6.0612390619188064E-2</v>
      </c>
      <c r="BL60" s="150">
        <v>5.9187479710068241E-2</v>
      </c>
      <c r="BM60" s="150">
        <v>6.4949454142882002E-2</v>
      </c>
      <c r="BN60" s="150">
        <v>6.5340250008906128E-2</v>
      </c>
      <c r="BO60" s="150">
        <v>6.7597205646024477E-2</v>
      </c>
      <c r="BP60" s="150">
        <v>6.8847101129043006E-2</v>
      </c>
      <c r="BQ60" s="150">
        <v>6.772472347507702E-2</v>
      </c>
      <c r="BR60" s="150">
        <v>6.6516959521668959E-2</v>
      </c>
      <c r="BS60" s="150">
        <v>6.7543962610092545E-2</v>
      </c>
      <c r="BT60" s="150">
        <v>6.6692473993673673E-2</v>
      </c>
      <c r="BU60" s="150">
        <v>6.756739655638308E-2</v>
      </c>
      <c r="BV60" s="150">
        <v>7.0081739229927872E-2</v>
      </c>
      <c r="BW60" s="150">
        <v>7.4732740692877137E-2</v>
      </c>
      <c r="BX60" s="96">
        <v>7.6945389012695195E-2</v>
      </c>
      <c r="BY60" s="96">
        <v>8.2261009132135424E-2</v>
      </c>
      <c r="BZ60" s="96">
        <v>7.9677290986150937E-2</v>
      </c>
      <c r="CA60" s="96">
        <v>8.7920492376297676E-2</v>
      </c>
      <c r="CB60" s="96">
        <v>9.2233873785329795E-2</v>
      </c>
      <c r="CC60" s="96">
        <v>9.1368014143587625E-2</v>
      </c>
      <c r="CD60" s="96">
        <v>9.3283244742237703E-2</v>
      </c>
      <c r="CE60" s="96">
        <v>9.2586616166431657E-2</v>
      </c>
      <c r="CF60" s="96">
        <v>9.248784947476564E-2</v>
      </c>
      <c r="CG60" s="97">
        <v>9.2877074084775177E-2</v>
      </c>
    </row>
    <row r="61" spans="1:85" x14ac:dyDescent="0.35">
      <c r="B61" s="56" t="s">
        <v>347</v>
      </c>
      <c r="AH61" s="150">
        <v>0.11183841095578198</v>
      </c>
      <c r="AI61" s="150">
        <v>0.10823873233531689</v>
      </c>
      <c r="AJ61" s="150">
        <v>0.10752386293426938</v>
      </c>
      <c r="AK61" s="150">
        <v>0.11329835383772879</v>
      </c>
      <c r="AL61" s="150">
        <v>0.1148296143801734</v>
      </c>
      <c r="AM61" s="150">
        <v>0.11488350422304085</v>
      </c>
      <c r="AN61" s="150">
        <v>0.11371531745346694</v>
      </c>
      <c r="AO61" s="150">
        <v>0.11877839584034434</v>
      </c>
      <c r="AP61" s="150">
        <v>0.12194279041145235</v>
      </c>
      <c r="AQ61" s="150">
        <v>0.12105799751405689</v>
      </c>
      <c r="AR61" s="150">
        <v>0.12229472695576732</v>
      </c>
      <c r="AS61" s="150">
        <v>0.11931727537149472</v>
      </c>
      <c r="AT61" s="150">
        <v>0.12151119337267086</v>
      </c>
      <c r="AU61" s="150">
        <v>0.12440984152957774</v>
      </c>
      <c r="AV61" s="150">
        <v>0.12540102356347108</v>
      </c>
      <c r="AW61" s="150">
        <v>0.12844919842983341</v>
      </c>
      <c r="AX61" s="150">
        <v>0.12699236522662405</v>
      </c>
      <c r="AY61" s="150">
        <v>0.12702983697615203</v>
      </c>
      <c r="AZ61" s="150">
        <v>0.13197389957022437</v>
      </c>
      <c r="BA61" s="150">
        <v>0.13153677663541583</v>
      </c>
      <c r="BB61" s="150">
        <v>0.13359107585132718</v>
      </c>
      <c r="BC61" s="150">
        <v>0.13758851269277109</v>
      </c>
      <c r="BD61" s="150">
        <v>0.13632393837564452</v>
      </c>
      <c r="BE61" s="150">
        <v>0.13713176770865221</v>
      </c>
      <c r="BF61" s="150">
        <v>0.13417525380833947</v>
      </c>
      <c r="BG61" s="150">
        <v>0.12941246395637079</v>
      </c>
      <c r="BH61" s="150">
        <v>0.12849745194206341</v>
      </c>
      <c r="BI61" s="150">
        <v>0.12899328899781742</v>
      </c>
      <c r="BJ61" s="150">
        <v>0.12698997343339677</v>
      </c>
      <c r="BK61" s="150">
        <v>0.1277801346739125</v>
      </c>
      <c r="BL61" s="150">
        <v>0.12739031032280373</v>
      </c>
      <c r="BM61" s="150">
        <v>0.12974343444599118</v>
      </c>
      <c r="BN61" s="150">
        <v>0.13098766084090435</v>
      </c>
      <c r="BO61" s="150">
        <v>0.13599988498936338</v>
      </c>
      <c r="BP61" s="150">
        <v>0.14097481385970603</v>
      </c>
      <c r="BQ61" s="150">
        <v>0.14360432310263435</v>
      </c>
      <c r="BR61" s="150">
        <v>0.14399932033031365</v>
      </c>
      <c r="BS61" s="150">
        <v>0.14523154770152827</v>
      </c>
      <c r="BT61" s="150">
        <v>0.14400200176062894</v>
      </c>
      <c r="BU61" s="150">
        <v>0.14127717160635223</v>
      </c>
      <c r="BV61" s="150">
        <v>0.1412399492182434</v>
      </c>
      <c r="BW61" s="150">
        <v>0.13906199785633258</v>
      </c>
      <c r="BX61" s="96">
        <v>0.11358987629080283</v>
      </c>
      <c r="BY61" s="96">
        <v>0.12278983817604391</v>
      </c>
      <c r="BZ61" s="96">
        <v>0.11984898107291528</v>
      </c>
      <c r="CA61" s="96">
        <v>0.12658468957256028</v>
      </c>
      <c r="CB61" s="96">
        <v>0.12878050603555194</v>
      </c>
      <c r="CC61" s="96">
        <v>0.12981815816222958</v>
      </c>
      <c r="CD61" s="96">
        <v>0.13203524362343477</v>
      </c>
      <c r="CE61" s="96">
        <v>0.13046385096109397</v>
      </c>
      <c r="CF61" s="96">
        <v>0.13059909510186593</v>
      </c>
      <c r="CG61" s="97">
        <v>0.13256026633268933</v>
      </c>
    </row>
    <row r="62" spans="1:85" x14ac:dyDescent="0.35">
      <c r="B62" s="101" t="s">
        <v>276</v>
      </c>
      <c r="AH62" s="153">
        <f>SUM(AH59:AH61)</f>
        <v>0.1636206521508197</v>
      </c>
      <c r="AI62" s="153">
        <f t="shared" ref="AI62:CG62" si="13">SUM(AI59:AI61)</f>
        <v>0.15527739667937368</v>
      </c>
      <c r="AJ62" s="153">
        <f t="shared" si="13"/>
        <v>0.1586798434684133</v>
      </c>
      <c r="AK62" s="153">
        <f t="shared" si="13"/>
        <v>0.17374274332986758</v>
      </c>
      <c r="AL62" s="153">
        <f t="shared" si="13"/>
        <v>0.17960269969983242</v>
      </c>
      <c r="AM62" s="153">
        <f t="shared" si="13"/>
        <v>0.18531301577078016</v>
      </c>
      <c r="AN62" s="153">
        <f t="shared" si="13"/>
        <v>0.18674978280811466</v>
      </c>
      <c r="AO62" s="153">
        <f t="shared" si="13"/>
        <v>0.19532423874080129</v>
      </c>
      <c r="AP62" s="153">
        <f t="shared" si="13"/>
        <v>0.20180831208865699</v>
      </c>
      <c r="AQ62" s="153">
        <f t="shared" si="13"/>
        <v>0.19720582705030981</v>
      </c>
      <c r="AR62" s="153">
        <f t="shared" si="13"/>
        <v>0.19300876750103552</v>
      </c>
      <c r="AS62" s="153">
        <f t="shared" si="13"/>
        <v>0.18417101491934634</v>
      </c>
      <c r="AT62" s="153">
        <f t="shared" si="13"/>
        <v>0.19080529596489565</v>
      </c>
      <c r="AU62" s="153">
        <f t="shared" si="13"/>
        <v>0.20567955452195183</v>
      </c>
      <c r="AV62" s="153">
        <f t="shared" si="13"/>
        <v>0.2153285074829927</v>
      </c>
      <c r="AW62" s="153">
        <f t="shared" si="13"/>
        <v>0.22507992048943337</v>
      </c>
      <c r="AX62" s="153">
        <f t="shared" si="13"/>
        <v>0.22307533842578728</v>
      </c>
      <c r="AY62" s="153">
        <f t="shared" si="13"/>
        <v>0.2234463659345203</v>
      </c>
      <c r="AZ62" s="153">
        <f t="shared" si="13"/>
        <v>0.22814531382663894</v>
      </c>
      <c r="BA62" s="153">
        <f t="shared" si="13"/>
        <v>0.22041778002591619</v>
      </c>
      <c r="BB62" s="153">
        <f t="shared" si="13"/>
        <v>0.21939191872747194</v>
      </c>
      <c r="BC62" s="153">
        <f t="shared" si="13"/>
        <v>0.21962622809328777</v>
      </c>
      <c r="BD62" s="153">
        <f t="shared" si="13"/>
        <v>0.21398799947300595</v>
      </c>
      <c r="BE62" s="153">
        <f t="shared" si="13"/>
        <v>0.21129486984863949</v>
      </c>
      <c r="BF62" s="153">
        <f t="shared" si="13"/>
        <v>0.2058262990729669</v>
      </c>
      <c r="BG62" s="153">
        <f t="shared" si="13"/>
        <v>0.19754152410269904</v>
      </c>
      <c r="BH62" s="153">
        <f t="shared" si="13"/>
        <v>0.19345629040783621</v>
      </c>
      <c r="BI62" s="153">
        <f t="shared" si="13"/>
        <v>0.19240923719102043</v>
      </c>
      <c r="BJ62" s="153">
        <f t="shared" si="13"/>
        <v>0.18974908417879743</v>
      </c>
      <c r="BK62" s="153">
        <f t="shared" si="13"/>
        <v>0.19004001351284289</v>
      </c>
      <c r="BL62" s="153">
        <f t="shared" si="13"/>
        <v>0.18818440994404356</v>
      </c>
      <c r="BM62" s="153">
        <f t="shared" si="13"/>
        <v>0.19634189386646972</v>
      </c>
      <c r="BN62" s="153">
        <f t="shared" si="13"/>
        <v>0.19796765277715012</v>
      </c>
      <c r="BO62" s="153">
        <f t="shared" si="13"/>
        <v>0.20536065804021975</v>
      </c>
      <c r="BP62" s="153">
        <f t="shared" si="13"/>
        <v>0.21165181868268235</v>
      </c>
      <c r="BQ62" s="153">
        <f t="shared" si="13"/>
        <v>0.21323810383210035</v>
      </c>
      <c r="BR62" s="153">
        <f t="shared" si="13"/>
        <v>0.21269514356954228</v>
      </c>
      <c r="BS62" s="153">
        <f t="shared" si="13"/>
        <v>0.21508090230106963</v>
      </c>
      <c r="BT62" s="153">
        <f t="shared" si="13"/>
        <v>0.2130274213326516</v>
      </c>
      <c r="BU62" s="153">
        <f t="shared" si="13"/>
        <v>0.21118362825427353</v>
      </c>
      <c r="BV62" s="153">
        <f t="shared" si="13"/>
        <v>0.21378702092698487</v>
      </c>
      <c r="BW62" s="153">
        <f t="shared" si="13"/>
        <v>0.21638269437270036</v>
      </c>
      <c r="BX62" s="131">
        <f t="shared" si="13"/>
        <v>0.19256435347588158</v>
      </c>
      <c r="BY62" s="131">
        <f t="shared" si="13"/>
        <v>0.20739510429474478</v>
      </c>
      <c r="BZ62" s="131">
        <f t="shared" si="13"/>
        <v>0.20207071858476208</v>
      </c>
      <c r="CA62" s="131">
        <f t="shared" si="13"/>
        <v>0.21756579142041316</v>
      </c>
      <c r="CB62" s="131">
        <f t="shared" si="13"/>
        <v>0.22455220110217916</v>
      </c>
      <c r="CC62" s="131">
        <f t="shared" si="13"/>
        <v>0.22495577245563841</v>
      </c>
      <c r="CD62" s="131">
        <f t="shared" si="13"/>
        <v>0.22938118952654618</v>
      </c>
      <c r="CE62" s="131">
        <f t="shared" si="13"/>
        <v>0.22734368080158351</v>
      </c>
      <c r="CF62" s="131">
        <f t="shared" si="13"/>
        <v>0.22757118928027831</v>
      </c>
      <c r="CG62" s="132">
        <f t="shared" si="13"/>
        <v>0.23007250114158539</v>
      </c>
    </row>
    <row r="63" spans="1:85" ht="16" thickBot="1" x14ac:dyDescent="0.4">
      <c r="A63" s="112"/>
      <c r="B63" s="112"/>
      <c r="C63" s="112"/>
      <c r="D63" s="112"/>
      <c r="E63" s="112"/>
      <c r="F63" s="112"/>
      <c r="G63" s="112"/>
      <c r="H63" s="112"/>
      <c r="I63" s="112"/>
      <c r="J63" s="112"/>
      <c r="K63" s="112"/>
      <c r="L63" s="112"/>
      <c r="M63" s="112"/>
      <c r="N63" s="112"/>
      <c r="O63" s="112"/>
      <c r="P63" s="112"/>
      <c r="Q63" s="112"/>
      <c r="R63" s="112"/>
      <c r="S63" s="112"/>
      <c r="T63" s="112"/>
      <c r="U63" s="112"/>
      <c r="V63" s="112"/>
      <c r="W63" s="112"/>
      <c r="X63" s="112"/>
      <c r="Y63" s="112"/>
      <c r="Z63" s="112"/>
      <c r="AA63" s="112"/>
      <c r="AB63" s="112"/>
      <c r="AC63" s="112"/>
      <c r="AD63" s="112"/>
      <c r="AE63" s="112"/>
      <c r="AF63" s="112"/>
      <c r="AG63" s="112"/>
      <c r="AH63" s="112"/>
      <c r="AI63" s="112"/>
      <c r="AJ63" s="112"/>
      <c r="AK63" s="112"/>
      <c r="AL63" s="112"/>
      <c r="AM63" s="112"/>
      <c r="AN63" s="112"/>
      <c r="AO63" s="112"/>
      <c r="AP63" s="112"/>
      <c r="AQ63" s="112"/>
      <c r="AR63" s="112"/>
      <c r="AS63" s="112"/>
      <c r="AT63" s="112"/>
      <c r="AU63" s="112"/>
      <c r="AV63" s="112"/>
      <c r="AW63" s="112"/>
      <c r="AX63" s="112"/>
      <c r="AY63" s="112"/>
      <c r="AZ63" s="112"/>
      <c r="BA63" s="112"/>
      <c r="BB63" s="112"/>
      <c r="BC63" s="112"/>
      <c r="BD63" s="112"/>
      <c r="BE63" s="112"/>
      <c r="BF63" s="112"/>
      <c r="BG63" s="112"/>
      <c r="BH63" s="112"/>
      <c r="BI63" s="112"/>
      <c r="BJ63" s="112"/>
      <c r="BK63" s="112"/>
      <c r="BL63" s="112"/>
      <c r="BM63" s="112"/>
      <c r="BN63" s="112"/>
      <c r="BO63" s="112"/>
      <c r="BP63" s="112"/>
      <c r="BQ63" s="112"/>
      <c r="BR63" s="112"/>
      <c r="BS63" s="112"/>
      <c r="BT63" s="112"/>
      <c r="BU63" s="112"/>
      <c r="BV63" s="112"/>
      <c r="BW63" s="112"/>
      <c r="BX63" s="112"/>
      <c r="BY63" s="112"/>
      <c r="BZ63" s="112"/>
      <c r="CA63" s="112"/>
      <c r="CB63" s="112"/>
      <c r="CC63" s="112"/>
      <c r="CD63" s="112"/>
      <c r="CE63" s="112"/>
      <c r="CF63" s="112"/>
      <c r="CG63" s="113"/>
    </row>
  </sheetData>
  <hyperlinks>
    <hyperlink ref="B1" location="Notes!A1" display="Information relating to this table can be found in the 'Notes' tab" xr:uid="{1EE3F800-5B91-4EC3-8993-DB2C62FD2B6D}"/>
    <hyperlink ref="A1" location="Contents!A1" display="Contents page" xr:uid="{6AE14E45-1492-448D-9A3D-191A06C3C523}"/>
  </hyperlinks>
  <pageMargins left="0.75" right="0.75" top="1" bottom="1" header="0.5" footer="0.5"/>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17E9E-101B-4F23-A125-437DB9B00144}">
  <dimension ref="A1:CL187"/>
  <sheetViews>
    <sheetView zoomScale="85" zoomScaleNormal="85" workbookViewId="0">
      <pane xSplit="2" topLeftCell="BV1" activePane="topRight" state="frozen"/>
      <selection pane="topRight" activeCell="B1" sqref="B1"/>
    </sheetView>
  </sheetViews>
  <sheetFormatPr defaultColWidth="9" defaultRowHeight="15.5" x14ac:dyDescent="0.35"/>
  <cols>
    <col min="1" max="1" width="23" style="164" bestFit="1" customWidth="1"/>
    <col min="2" max="2" width="75.54296875" style="36" customWidth="1"/>
    <col min="3" max="3" width="25.54296875" style="164" customWidth="1"/>
    <col min="4" max="70" width="12.54296875" style="51" customWidth="1"/>
    <col min="71" max="72" width="11.453125" style="51" customWidth="1"/>
    <col min="73" max="76" width="12.54296875" style="51" customWidth="1"/>
    <col min="77" max="79" width="12.54296875" style="36" customWidth="1"/>
    <col min="80" max="80" width="13.453125" style="36" bestFit="1" customWidth="1"/>
    <col min="81" max="81" width="11" style="36" customWidth="1"/>
    <col min="82" max="84" width="12.54296875" style="36" customWidth="1"/>
    <col min="85" max="85" width="11.54296875" style="36" customWidth="1"/>
    <col min="86" max="86" width="9" style="36"/>
    <col min="87" max="87" width="10.1796875" style="36" bestFit="1" customWidth="1"/>
    <col min="88" max="16384" width="9" style="36"/>
  </cols>
  <sheetData>
    <row r="1" spans="1:85" s="29" customFormat="1" ht="25.5" customHeight="1" thickBot="1" x14ac:dyDescent="0.3">
      <c r="A1" s="26" t="s">
        <v>47</v>
      </c>
      <c r="B1" s="116" t="s">
        <v>224</v>
      </c>
      <c r="C1" s="117"/>
      <c r="D1" s="156"/>
      <c r="E1" s="156"/>
      <c r="F1" s="156"/>
      <c r="G1" s="156"/>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c r="AS1" s="156"/>
      <c r="AT1" s="156"/>
      <c r="AU1" s="156"/>
      <c r="AV1" s="156"/>
      <c r="AW1" s="156"/>
      <c r="AX1" s="156"/>
      <c r="AY1" s="156"/>
      <c r="AZ1" s="156"/>
      <c r="BA1" s="156"/>
      <c r="BB1" s="156"/>
      <c r="BC1" s="156"/>
      <c r="BD1" s="156"/>
      <c r="BE1" s="156"/>
      <c r="BF1" s="156"/>
      <c r="BG1" s="156"/>
      <c r="BH1" s="156"/>
      <c r="BI1" s="156"/>
      <c r="BJ1" s="156"/>
      <c r="BK1" s="156"/>
      <c r="BL1" s="156"/>
      <c r="BM1" s="156"/>
      <c r="BN1" s="156"/>
      <c r="BO1" s="156"/>
      <c r="BP1" s="156"/>
      <c r="BQ1" s="156"/>
      <c r="BR1" s="156"/>
      <c r="BS1" s="156"/>
      <c r="BT1" s="156"/>
      <c r="BU1" s="156"/>
      <c r="BV1" s="156"/>
      <c r="BW1" s="156"/>
      <c r="BX1" s="156"/>
    </row>
    <row r="2" spans="1:85" ht="33" customHeight="1" x14ac:dyDescent="0.35">
      <c r="A2" s="30" t="s">
        <v>225</v>
      </c>
      <c r="B2" s="31" t="s">
        <v>372</v>
      </c>
      <c r="C2" s="141"/>
      <c r="D2" s="34" t="s">
        <v>296</v>
      </c>
      <c r="E2" s="34" t="s">
        <v>297</v>
      </c>
      <c r="F2" s="34" t="s">
        <v>298</v>
      </c>
      <c r="G2" s="34" t="s">
        <v>299</v>
      </c>
      <c r="H2" s="34" t="s">
        <v>300</v>
      </c>
      <c r="I2" s="34" t="s">
        <v>301</v>
      </c>
      <c r="J2" s="34" t="s">
        <v>302</v>
      </c>
      <c r="K2" s="34" t="s">
        <v>303</v>
      </c>
      <c r="L2" s="34" t="s">
        <v>304</v>
      </c>
      <c r="M2" s="34" t="s">
        <v>305</v>
      </c>
      <c r="N2" s="34" t="s">
        <v>306</v>
      </c>
      <c r="O2" s="34" t="s">
        <v>307</v>
      </c>
      <c r="P2" s="34" t="s">
        <v>308</v>
      </c>
      <c r="Q2" s="34" t="s">
        <v>309</v>
      </c>
      <c r="R2" s="34" t="s">
        <v>310</v>
      </c>
      <c r="S2" s="34" t="s">
        <v>311</v>
      </c>
      <c r="T2" s="34" t="s">
        <v>312</v>
      </c>
      <c r="U2" s="34" t="s">
        <v>313</v>
      </c>
      <c r="V2" s="34" t="s">
        <v>314</v>
      </c>
      <c r="W2" s="34" t="s">
        <v>315</v>
      </c>
      <c r="X2" s="34" t="s">
        <v>316</v>
      </c>
      <c r="Y2" s="34" t="s">
        <v>317</v>
      </c>
      <c r="Z2" s="34" t="s">
        <v>318</v>
      </c>
      <c r="AA2" s="34" t="s">
        <v>319</v>
      </c>
      <c r="AB2" s="34" t="s">
        <v>320</v>
      </c>
      <c r="AC2" s="34" t="s">
        <v>321</v>
      </c>
      <c r="AD2" s="34" t="s">
        <v>322</v>
      </c>
      <c r="AE2" s="34" t="s">
        <v>323</v>
      </c>
      <c r="AF2" s="34" t="s">
        <v>324</v>
      </c>
      <c r="AG2" s="34" t="s">
        <v>325</v>
      </c>
      <c r="AH2" s="34" t="s">
        <v>326</v>
      </c>
      <c r="AI2" s="34" t="s">
        <v>327</v>
      </c>
      <c r="AJ2" s="34" t="s">
        <v>328</v>
      </c>
      <c r="AK2" s="34" t="s">
        <v>329</v>
      </c>
      <c r="AL2" s="34" t="s">
        <v>330</v>
      </c>
      <c r="AM2" s="34" t="s">
        <v>331</v>
      </c>
      <c r="AN2" s="34" t="s">
        <v>332</v>
      </c>
      <c r="AO2" s="34" t="s">
        <v>333</v>
      </c>
      <c r="AP2" s="34" t="s">
        <v>334</v>
      </c>
      <c r="AQ2" s="34" t="s">
        <v>335</v>
      </c>
      <c r="AR2" s="34" t="s">
        <v>336</v>
      </c>
      <c r="AS2" s="34" t="s">
        <v>337</v>
      </c>
      <c r="AT2" s="34" t="s">
        <v>338</v>
      </c>
      <c r="AU2" s="34" t="s">
        <v>339</v>
      </c>
      <c r="AV2" s="34" t="s">
        <v>340</v>
      </c>
      <c r="AW2" s="34" t="s">
        <v>341</v>
      </c>
      <c r="AX2" s="34" t="s">
        <v>342</v>
      </c>
      <c r="AY2" s="34" t="s">
        <v>227</v>
      </c>
      <c r="AZ2" s="34" t="s">
        <v>228</v>
      </c>
      <c r="BA2" s="34" t="s">
        <v>229</v>
      </c>
      <c r="BB2" s="34" t="s">
        <v>230</v>
      </c>
      <c r="BC2" s="34" t="s">
        <v>231</v>
      </c>
      <c r="BD2" s="34" t="s">
        <v>232</v>
      </c>
      <c r="BE2" s="34" t="s">
        <v>233</v>
      </c>
      <c r="BF2" s="34" t="s">
        <v>234</v>
      </c>
      <c r="BG2" s="34" t="s">
        <v>235</v>
      </c>
      <c r="BH2" s="34" t="s">
        <v>236</v>
      </c>
      <c r="BI2" s="34" t="s">
        <v>237</v>
      </c>
      <c r="BJ2" s="34" t="s">
        <v>238</v>
      </c>
      <c r="BK2" s="34" t="s">
        <v>239</v>
      </c>
      <c r="BL2" s="34" t="s">
        <v>240</v>
      </c>
      <c r="BM2" s="34" t="s">
        <v>241</v>
      </c>
      <c r="BN2" s="34" t="s">
        <v>242</v>
      </c>
      <c r="BO2" s="34" t="s">
        <v>243</v>
      </c>
      <c r="BP2" s="34" t="s">
        <v>244</v>
      </c>
      <c r="BQ2" s="34" t="s">
        <v>245</v>
      </c>
      <c r="BR2" s="34" t="s">
        <v>246</v>
      </c>
      <c r="BS2" s="34" t="s">
        <v>247</v>
      </c>
      <c r="BT2" s="34" t="s">
        <v>248</v>
      </c>
      <c r="BU2" s="34" t="s">
        <v>249</v>
      </c>
      <c r="BV2" s="34" t="s">
        <v>250</v>
      </c>
      <c r="BW2" s="34" t="s">
        <v>251</v>
      </c>
      <c r="BX2" s="34" t="s">
        <v>252</v>
      </c>
      <c r="BY2" s="34" t="s">
        <v>253</v>
      </c>
      <c r="BZ2" s="34" t="s">
        <v>254</v>
      </c>
      <c r="CA2" s="34" t="s">
        <v>255</v>
      </c>
      <c r="CB2" s="34" t="s">
        <v>256</v>
      </c>
      <c r="CC2" s="34" t="s">
        <v>257</v>
      </c>
      <c r="CD2" s="34" t="s">
        <v>258</v>
      </c>
      <c r="CE2" s="34" t="s">
        <v>259</v>
      </c>
      <c r="CF2" s="34" t="s">
        <v>260</v>
      </c>
      <c r="CG2" s="35" t="s">
        <v>261</v>
      </c>
    </row>
    <row r="3" spans="1:85" s="38" customFormat="1" x14ac:dyDescent="0.35">
      <c r="A3" s="119">
        <v>2025</v>
      </c>
      <c r="B3" s="37" t="s">
        <v>373</v>
      </c>
      <c r="C3" s="157" t="s">
        <v>374</v>
      </c>
      <c r="D3" s="40" t="s">
        <v>263</v>
      </c>
      <c r="E3" s="40" t="s">
        <v>263</v>
      </c>
      <c r="F3" s="40" t="s">
        <v>263</v>
      </c>
      <c r="G3" s="40" t="s">
        <v>263</v>
      </c>
      <c r="H3" s="40" t="s">
        <v>263</v>
      </c>
      <c r="I3" s="40" t="s">
        <v>263</v>
      </c>
      <c r="J3" s="40" t="s">
        <v>263</v>
      </c>
      <c r="K3" s="40" t="s">
        <v>263</v>
      </c>
      <c r="L3" s="40" t="s">
        <v>263</v>
      </c>
      <c r="M3" s="40" t="s">
        <v>263</v>
      </c>
      <c r="N3" s="40" t="s">
        <v>263</v>
      </c>
      <c r="O3" s="40" t="s">
        <v>263</v>
      </c>
      <c r="P3" s="40" t="s">
        <v>263</v>
      </c>
      <c r="Q3" s="40" t="s">
        <v>263</v>
      </c>
      <c r="R3" s="40" t="s">
        <v>263</v>
      </c>
      <c r="S3" s="40" t="s">
        <v>263</v>
      </c>
      <c r="T3" s="40" t="s">
        <v>263</v>
      </c>
      <c r="U3" s="40" t="s">
        <v>263</v>
      </c>
      <c r="V3" s="40" t="s">
        <v>263</v>
      </c>
      <c r="W3" s="40" t="s">
        <v>263</v>
      </c>
      <c r="X3" s="40" t="s">
        <v>263</v>
      </c>
      <c r="Y3" s="40" t="s">
        <v>263</v>
      </c>
      <c r="Z3" s="40" t="s">
        <v>263</v>
      </c>
      <c r="AA3" s="40" t="s">
        <v>263</v>
      </c>
      <c r="AB3" s="40" t="s">
        <v>263</v>
      </c>
      <c r="AC3" s="40" t="s">
        <v>263</v>
      </c>
      <c r="AD3" s="40" t="s">
        <v>263</v>
      </c>
      <c r="AE3" s="40" t="s">
        <v>263</v>
      </c>
      <c r="AF3" s="40" t="s">
        <v>263</v>
      </c>
      <c r="AG3" s="40" t="s">
        <v>263</v>
      </c>
      <c r="AH3" s="40" t="s">
        <v>263</v>
      </c>
      <c r="AI3" s="40" t="s">
        <v>263</v>
      </c>
      <c r="AJ3" s="40" t="s">
        <v>263</v>
      </c>
      <c r="AK3" s="40" t="s">
        <v>263</v>
      </c>
      <c r="AL3" s="40" t="s">
        <v>263</v>
      </c>
      <c r="AM3" s="40" t="s">
        <v>263</v>
      </c>
      <c r="AN3" s="40" t="s">
        <v>263</v>
      </c>
      <c r="AO3" s="40" t="s">
        <v>263</v>
      </c>
      <c r="AP3" s="40" t="s">
        <v>263</v>
      </c>
      <c r="AQ3" s="40" t="s">
        <v>263</v>
      </c>
      <c r="AR3" s="40" t="s">
        <v>263</v>
      </c>
      <c r="AS3" s="40" t="s">
        <v>263</v>
      </c>
      <c r="AT3" s="40" t="s">
        <v>263</v>
      </c>
      <c r="AU3" s="40" t="s">
        <v>263</v>
      </c>
      <c r="AV3" s="40" t="s">
        <v>263</v>
      </c>
      <c r="AW3" s="40" t="s">
        <v>263</v>
      </c>
      <c r="AX3" s="40" t="s">
        <v>263</v>
      </c>
      <c r="AY3" s="40" t="s">
        <v>263</v>
      </c>
      <c r="AZ3" s="40" t="s">
        <v>263</v>
      </c>
      <c r="BA3" s="40" t="s">
        <v>263</v>
      </c>
      <c r="BB3" s="40" t="s">
        <v>263</v>
      </c>
      <c r="BC3" s="40" t="s">
        <v>263</v>
      </c>
      <c r="BD3" s="40" t="s">
        <v>263</v>
      </c>
      <c r="BE3" s="40" t="s">
        <v>263</v>
      </c>
      <c r="BF3" s="40" t="s">
        <v>263</v>
      </c>
      <c r="BG3" s="40" t="s">
        <v>263</v>
      </c>
      <c r="BH3" s="40" t="s">
        <v>263</v>
      </c>
      <c r="BI3" s="40" t="s">
        <v>263</v>
      </c>
      <c r="BJ3" s="40" t="s">
        <v>263</v>
      </c>
      <c r="BK3" s="40" t="s">
        <v>263</v>
      </c>
      <c r="BL3" s="40" t="s">
        <v>263</v>
      </c>
      <c r="BM3" s="40" t="s">
        <v>263</v>
      </c>
      <c r="BN3" s="40" t="s">
        <v>263</v>
      </c>
      <c r="BO3" s="40" t="s">
        <v>263</v>
      </c>
      <c r="BP3" s="40" t="s">
        <v>263</v>
      </c>
      <c r="BQ3" s="40" t="s">
        <v>263</v>
      </c>
      <c r="BR3" s="40" t="s">
        <v>263</v>
      </c>
      <c r="BS3" s="40" t="s">
        <v>263</v>
      </c>
      <c r="BT3" s="40" t="s">
        <v>263</v>
      </c>
      <c r="BU3" s="40" t="s">
        <v>263</v>
      </c>
      <c r="BV3" s="40" t="s">
        <v>263</v>
      </c>
      <c r="BW3" s="40" t="s">
        <v>263</v>
      </c>
      <c r="BX3" s="40" t="s">
        <v>263</v>
      </c>
      <c r="BY3" s="40" t="s">
        <v>263</v>
      </c>
      <c r="BZ3" s="40" t="s">
        <v>263</v>
      </c>
      <c r="CA3" s="40" t="s">
        <v>263</v>
      </c>
      <c r="CB3" s="40" t="s">
        <v>264</v>
      </c>
      <c r="CC3" s="40" t="s">
        <v>264</v>
      </c>
      <c r="CD3" s="40" t="s">
        <v>264</v>
      </c>
      <c r="CE3" s="40" t="s">
        <v>264</v>
      </c>
      <c r="CF3" s="40" t="s">
        <v>264</v>
      </c>
      <c r="CG3" s="41" t="s">
        <v>264</v>
      </c>
    </row>
    <row r="4" spans="1:85" x14ac:dyDescent="0.35">
      <c r="A4" s="42"/>
      <c r="B4" s="43"/>
      <c r="C4" s="143"/>
      <c r="D4" s="46"/>
      <c r="E4" s="46"/>
      <c r="F4" s="46"/>
      <c r="G4" s="46"/>
      <c r="H4" s="46"/>
      <c r="I4" s="46"/>
      <c r="J4" s="46"/>
      <c r="K4" s="46"/>
      <c r="L4" s="46"/>
      <c r="M4" s="46"/>
      <c r="N4" s="46"/>
      <c r="O4" s="46"/>
      <c r="P4" s="46"/>
      <c r="Q4" s="46"/>
      <c r="R4" s="46"/>
      <c r="S4" s="46"/>
      <c r="T4" s="46"/>
      <c r="U4" s="46"/>
      <c r="V4" s="46"/>
      <c r="W4" s="46"/>
      <c r="X4" s="46"/>
      <c r="Y4" s="46"/>
      <c r="Z4" s="46"/>
      <c r="AA4" s="46"/>
      <c r="AB4" s="46"/>
      <c r="AC4" s="46"/>
      <c r="AD4" s="46"/>
      <c r="AE4" s="46"/>
      <c r="AF4" s="46"/>
      <c r="AG4" s="46"/>
      <c r="AH4" s="46"/>
      <c r="AI4" s="46"/>
      <c r="AJ4" s="46"/>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c r="BT4" s="46"/>
      <c r="BU4" s="46"/>
      <c r="BV4" s="46"/>
      <c r="BW4" s="46"/>
      <c r="BX4" s="46"/>
      <c r="BY4" s="46"/>
      <c r="BZ4" s="46"/>
      <c r="CA4" s="46"/>
      <c r="CB4" s="46"/>
      <c r="CC4" s="46"/>
      <c r="CD4" s="46"/>
      <c r="CE4" s="46"/>
      <c r="CF4" s="46"/>
      <c r="CG4" s="158"/>
    </row>
    <row r="5" spans="1:85" x14ac:dyDescent="0.35">
      <c r="A5" s="159"/>
      <c r="B5" s="66" t="s">
        <v>375</v>
      </c>
      <c r="C5" s="160" t="s">
        <v>376</v>
      </c>
      <c r="D5" s="161">
        <v>0</v>
      </c>
      <c r="E5" s="161">
        <v>0</v>
      </c>
      <c r="F5" s="161">
        <v>0</v>
      </c>
      <c r="G5" s="161">
        <v>0</v>
      </c>
      <c r="H5" s="161">
        <v>0</v>
      </c>
      <c r="I5" s="161">
        <v>0</v>
      </c>
      <c r="J5" s="161">
        <v>0</v>
      </c>
      <c r="K5" s="161">
        <v>0</v>
      </c>
      <c r="L5" s="161">
        <v>0</v>
      </c>
      <c r="M5" s="161">
        <v>0</v>
      </c>
      <c r="N5" s="161">
        <v>0</v>
      </c>
      <c r="O5" s="161">
        <v>0</v>
      </c>
      <c r="P5" s="161">
        <v>0</v>
      </c>
      <c r="Q5" s="161">
        <v>0</v>
      </c>
      <c r="R5" s="161">
        <v>0</v>
      </c>
      <c r="S5" s="161">
        <v>0</v>
      </c>
      <c r="T5" s="161">
        <v>0</v>
      </c>
      <c r="U5" s="161">
        <v>0</v>
      </c>
      <c r="V5" s="161">
        <v>0</v>
      </c>
      <c r="W5" s="161">
        <v>0</v>
      </c>
      <c r="X5" s="161">
        <v>0</v>
      </c>
      <c r="Y5" s="161">
        <v>0</v>
      </c>
      <c r="Z5" s="161">
        <v>0</v>
      </c>
      <c r="AA5" s="161">
        <v>0</v>
      </c>
      <c r="AB5" s="161">
        <v>0</v>
      </c>
      <c r="AC5" s="161">
        <v>0</v>
      </c>
      <c r="AD5" s="161">
        <v>0</v>
      </c>
      <c r="AE5" s="161">
        <v>0</v>
      </c>
      <c r="AF5" s="161">
        <v>0</v>
      </c>
      <c r="AG5" s="161">
        <v>0</v>
      </c>
      <c r="AH5" s="161">
        <v>0</v>
      </c>
      <c r="AI5" s="161">
        <v>0</v>
      </c>
      <c r="AJ5" s="161">
        <v>0</v>
      </c>
      <c r="AK5" s="161">
        <v>0</v>
      </c>
      <c r="AL5" s="161">
        <v>0</v>
      </c>
      <c r="AM5" s="161">
        <v>0</v>
      </c>
      <c r="AN5" s="161">
        <v>0</v>
      </c>
      <c r="AO5" s="161">
        <v>0</v>
      </c>
      <c r="AP5" s="161">
        <v>0</v>
      </c>
      <c r="AQ5" s="161">
        <v>0</v>
      </c>
      <c r="AR5" s="161">
        <v>0</v>
      </c>
      <c r="AS5" s="161">
        <v>0</v>
      </c>
      <c r="AT5" s="161">
        <v>0</v>
      </c>
      <c r="AU5" s="161">
        <v>0</v>
      </c>
      <c r="AV5" s="161">
        <v>0</v>
      </c>
      <c r="AW5" s="161">
        <v>0</v>
      </c>
      <c r="AX5" s="161">
        <v>0</v>
      </c>
      <c r="AY5" s="161">
        <v>0</v>
      </c>
      <c r="AZ5" s="161">
        <v>0</v>
      </c>
      <c r="BA5" s="161">
        <v>0</v>
      </c>
      <c r="BB5" s="161">
        <v>0</v>
      </c>
      <c r="BC5" s="161">
        <v>0</v>
      </c>
      <c r="BD5" s="161">
        <v>0</v>
      </c>
      <c r="BE5" s="161">
        <v>0</v>
      </c>
      <c r="BF5" s="161">
        <v>0</v>
      </c>
      <c r="BG5" s="161">
        <v>0</v>
      </c>
      <c r="BH5" s="161">
        <v>0</v>
      </c>
      <c r="BI5" s="161">
        <v>0</v>
      </c>
      <c r="BJ5" s="161">
        <v>0</v>
      </c>
      <c r="BK5" s="161">
        <v>0</v>
      </c>
      <c r="BL5" s="161">
        <v>0</v>
      </c>
      <c r="BM5" s="161">
        <v>93.921000000000006</v>
      </c>
      <c r="BN5" s="161">
        <v>102.098</v>
      </c>
      <c r="BO5" s="161">
        <v>89.876000000000005</v>
      </c>
      <c r="BP5" s="161">
        <v>92.341999999999999</v>
      </c>
      <c r="BQ5" s="161">
        <v>104.479</v>
      </c>
      <c r="BR5" s="161">
        <v>93.626999999999995</v>
      </c>
      <c r="BS5" s="161">
        <v>93.218000000000004</v>
      </c>
      <c r="BT5" s="161">
        <v>99.73</v>
      </c>
      <c r="BU5" s="161">
        <v>106.14100000000001</v>
      </c>
      <c r="BV5" s="161">
        <v>123.02200000000001</v>
      </c>
      <c r="BW5" s="161">
        <v>145.50171044000001</v>
      </c>
      <c r="BX5" s="161">
        <v>104.46233873999999</v>
      </c>
      <c r="BY5" s="161">
        <v>146.46766296999999</v>
      </c>
      <c r="BZ5" s="161">
        <v>177.26586967</v>
      </c>
      <c r="CA5" s="161">
        <v>248.88643931999999</v>
      </c>
      <c r="CB5" s="161">
        <v>318.37965491772064</v>
      </c>
      <c r="CC5" s="161">
        <v>385.20310926028202</v>
      </c>
      <c r="CD5" s="161">
        <v>463.37400738390915</v>
      </c>
      <c r="CE5" s="161">
        <v>544.50532559225769</v>
      </c>
      <c r="CF5" s="161">
        <v>629.0372783461155</v>
      </c>
      <c r="CG5" s="162">
        <v>711.73063527589818</v>
      </c>
    </row>
    <row r="6" spans="1:85" x14ac:dyDescent="0.35">
      <c r="A6" s="163"/>
      <c r="B6" s="36" t="s">
        <v>377</v>
      </c>
      <c r="C6" s="160" t="s">
        <v>376</v>
      </c>
      <c r="D6" s="161">
        <v>0</v>
      </c>
      <c r="E6" s="161">
        <v>0</v>
      </c>
      <c r="F6" s="161">
        <v>0</v>
      </c>
      <c r="G6" s="161">
        <v>0</v>
      </c>
      <c r="H6" s="161">
        <v>0</v>
      </c>
      <c r="I6" s="161">
        <v>0</v>
      </c>
      <c r="J6" s="161">
        <v>0</v>
      </c>
      <c r="K6" s="161">
        <v>0</v>
      </c>
      <c r="L6" s="161">
        <v>0</v>
      </c>
      <c r="M6" s="161">
        <v>0</v>
      </c>
      <c r="N6" s="161">
        <v>0</v>
      </c>
      <c r="O6" s="161">
        <v>0</v>
      </c>
      <c r="P6" s="161">
        <v>0</v>
      </c>
      <c r="Q6" s="161">
        <v>0</v>
      </c>
      <c r="R6" s="161">
        <v>0</v>
      </c>
      <c r="S6" s="161">
        <v>0</v>
      </c>
      <c r="T6" s="161">
        <v>0</v>
      </c>
      <c r="U6" s="161">
        <v>0</v>
      </c>
      <c r="V6" s="161">
        <v>0</v>
      </c>
      <c r="W6" s="161">
        <v>0</v>
      </c>
      <c r="X6" s="161">
        <v>0</v>
      </c>
      <c r="Y6" s="161">
        <v>0</v>
      </c>
      <c r="Z6" s="161">
        <v>0</v>
      </c>
      <c r="AA6" s="161">
        <v>0</v>
      </c>
      <c r="AB6" s="161">
        <v>0</v>
      </c>
      <c r="AC6" s="161">
        <v>0</v>
      </c>
      <c r="AD6" s="161">
        <v>0</v>
      </c>
      <c r="AE6" s="161">
        <v>0</v>
      </c>
      <c r="AF6" s="161">
        <v>0</v>
      </c>
      <c r="AG6" s="161">
        <v>0</v>
      </c>
      <c r="AH6" s="161">
        <v>0</v>
      </c>
      <c r="AI6" s="161">
        <v>0</v>
      </c>
      <c r="AJ6" s="161">
        <v>0</v>
      </c>
      <c r="AK6" s="161">
        <v>0</v>
      </c>
      <c r="AL6" s="161">
        <v>0</v>
      </c>
      <c r="AM6" s="161">
        <v>0</v>
      </c>
      <c r="AN6" s="161">
        <v>0</v>
      </c>
      <c r="AO6" s="161">
        <v>0</v>
      </c>
      <c r="AP6" s="161">
        <v>0</v>
      </c>
      <c r="AQ6" s="161">
        <v>0</v>
      </c>
      <c r="AR6" s="161">
        <v>0</v>
      </c>
      <c r="AS6" s="161">
        <v>0</v>
      </c>
      <c r="AT6" s="161">
        <v>0</v>
      </c>
      <c r="AU6" s="161">
        <v>0</v>
      </c>
      <c r="AV6" s="161">
        <v>0</v>
      </c>
      <c r="AW6" s="161">
        <v>0</v>
      </c>
      <c r="AX6" s="161">
        <v>0</v>
      </c>
      <c r="AY6" s="161">
        <v>0</v>
      </c>
      <c r="AZ6" s="161">
        <v>0</v>
      </c>
      <c r="BA6" s="161">
        <v>0</v>
      </c>
      <c r="BB6" s="161">
        <v>0</v>
      </c>
      <c r="BC6" s="161">
        <v>0</v>
      </c>
      <c r="BD6" s="161">
        <v>0</v>
      </c>
      <c r="BE6" s="161">
        <v>0</v>
      </c>
      <c r="BF6" s="161">
        <v>0</v>
      </c>
      <c r="BG6" s="161">
        <v>0</v>
      </c>
      <c r="BH6" s="161">
        <v>0</v>
      </c>
      <c r="BI6" s="161">
        <v>0</v>
      </c>
      <c r="BJ6" s="161">
        <v>0</v>
      </c>
      <c r="BK6" s="161">
        <v>0</v>
      </c>
      <c r="BL6" s="161">
        <v>0</v>
      </c>
      <c r="BM6" s="161">
        <v>0</v>
      </c>
      <c r="BN6" s="161">
        <v>0</v>
      </c>
      <c r="BO6" s="161">
        <v>0</v>
      </c>
      <c r="BP6" s="161">
        <v>0</v>
      </c>
      <c r="BQ6" s="161">
        <v>4.7691617500000003</v>
      </c>
      <c r="BR6" s="161">
        <v>6.040064700000003</v>
      </c>
      <c r="BS6" s="161">
        <v>6.9357352999999913</v>
      </c>
      <c r="BT6" s="161">
        <v>7.3484010500000174</v>
      </c>
      <c r="BU6" s="161">
        <v>8.2211221899999884</v>
      </c>
      <c r="BV6" s="161">
        <v>9.1482867099999936</v>
      </c>
      <c r="BW6" s="161">
        <v>10.039949220000002</v>
      </c>
      <c r="BX6" s="161">
        <v>10.679680190000001</v>
      </c>
      <c r="BY6" s="161">
        <v>12.88883869999999</v>
      </c>
      <c r="BZ6" s="161">
        <v>16.58689783000003</v>
      </c>
      <c r="CA6" s="161">
        <v>20.355264752545114</v>
      </c>
      <c r="CB6" s="161">
        <v>21.928823670591584</v>
      </c>
      <c r="CC6" s="161">
        <v>25.661656012611722</v>
      </c>
      <c r="CD6" s="161">
        <v>29.09150867207552</v>
      </c>
      <c r="CE6" s="161">
        <v>32.228671750404793</v>
      </c>
      <c r="CF6" s="161">
        <v>35.352662992682482</v>
      </c>
      <c r="CG6" s="162">
        <v>38.680798573941878</v>
      </c>
    </row>
    <row r="7" spans="1:85" x14ac:dyDescent="0.35">
      <c r="A7" s="163"/>
      <c r="B7" s="36" t="s">
        <v>378</v>
      </c>
      <c r="C7" s="160" t="s">
        <v>376</v>
      </c>
      <c r="D7" s="161">
        <v>0</v>
      </c>
      <c r="E7" s="161">
        <v>0</v>
      </c>
      <c r="F7" s="161">
        <v>0</v>
      </c>
      <c r="G7" s="161">
        <v>0</v>
      </c>
      <c r="H7" s="161">
        <v>0</v>
      </c>
      <c r="I7" s="161">
        <v>0</v>
      </c>
      <c r="J7" s="161">
        <v>0</v>
      </c>
      <c r="K7" s="161">
        <v>0</v>
      </c>
      <c r="L7" s="161">
        <v>0</v>
      </c>
      <c r="M7" s="161">
        <v>0</v>
      </c>
      <c r="N7" s="161">
        <v>0</v>
      </c>
      <c r="O7" s="161">
        <v>0</v>
      </c>
      <c r="P7" s="161">
        <v>0</v>
      </c>
      <c r="Q7" s="161">
        <v>0</v>
      </c>
      <c r="R7" s="161">
        <v>0</v>
      </c>
      <c r="S7" s="161">
        <v>0</v>
      </c>
      <c r="T7" s="161">
        <v>0</v>
      </c>
      <c r="U7" s="161">
        <v>0</v>
      </c>
      <c r="V7" s="161">
        <v>0</v>
      </c>
      <c r="W7" s="161">
        <v>0</v>
      </c>
      <c r="X7" s="161">
        <v>0</v>
      </c>
      <c r="Y7" s="161">
        <v>0</v>
      </c>
      <c r="Z7" s="161">
        <v>0</v>
      </c>
      <c r="AA7" s="161">
        <v>6</v>
      </c>
      <c r="AB7" s="161">
        <v>23.2</v>
      </c>
      <c r="AC7" s="161">
        <v>35.799999999999997</v>
      </c>
      <c r="AD7" s="161">
        <v>62.4</v>
      </c>
      <c r="AE7" s="161">
        <v>95.9</v>
      </c>
      <c r="AF7" s="161">
        <v>127.3</v>
      </c>
      <c r="AG7" s="161">
        <v>166.7</v>
      </c>
      <c r="AH7" s="161">
        <v>168</v>
      </c>
      <c r="AI7" s="161">
        <v>201</v>
      </c>
      <c r="AJ7" s="161">
        <v>260</v>
      </c>
      <c r="AK7" s="161">
        <v>330</v>
      </c>
      <c r="AL7" s="161">
        <v>403</v>
      </c>
      <c r="AM7" s="161">
        <v>495</v>
      </c>
      <c r="AN7" s="161">
        <v>576</v>
      </c>
      <c r="AO7" s="161">
        <v>686</v>
      </c>
      <c r="AP7" s="161">
        <v>779</v>
      </c>
      <c r="AQ7" s="161">
        <v>897.38499999999999</v>
      </c>
      <c r="AR7" s="161">
        <v>1003.467</v>
      </c>
      <c r="AS7" s="161">
        <v>1158.527</v>
      </c>
      <c r="AT7" s="161">
        <v>1382.009</v>
      </c>
      <c r="AU7" s="161">
        <v>1706.221</v>
      </c>
      <c r="AV7" s="161">
        <v>1553.4739999999999</v>
      </c>
      <c r="AW7" s="161">
        <v>1795.461</v>
      </c>
      <c r="AX7" s="161">
        <v>1962.682</v>
      </c>
      <c r="AY7" s="161">
        <v>2194.1619999999998</v>
      </c>
      <c r="AZ7" s="161">
        <v>2392.893</v>
      </c>
      <c r="BA7" s="161">
        <v>2521.25</v>
      </c>
      <c r="BB7" s="161">
        <v>2679.9749999999999</v>
      </c>
      <c r="BC7" s="161">
        <v>2822.8040000000001</v>
      </c>
      <c r="BD7" s="161">
        <v>2955.1210000000001</v>
      </c>
      <c r="BE7" s="161">
        <v>3124.4597597447382</v>
      </c>
      <c r="BF7" s="161">
        <v>3250.6787885787207</v>
      </c>
      <c r="BG7" s="161">
        <v>3457.0445494205601</v>
      </c>
      <c r="BH7" s="161">
        <v>3673.5859999999998</v>
      </c>
      <c r="BI7" s="161">
        <v>3924.14037813</v>
      </c>
      <c r="BJ7" s="161">
        <v>4149.40578293</v>
      </c>
      <c r="BK7" s="161">
        <v>4444.4350972342991</v>
      </c>
      <c r="BL7" s="161">
        <v>4734.8039219600005</v>
      </c>
      <c r="BM7" s="161">
        <v>5106.2537628999999</v>
      </c>
      <c r="BN7" s="161">
        <v>5227.7472379531791</v>
      </c>
      <c r="BO7" s="161">
        <v>5339.4256940699997</v>
      </c>
      <c r="BP7" s="161">
        <v>5475.6249157700013</v>
      </c>
      <c r="BQ7" s="161">
        <v>5360.0751764300812</v>
      </c>
      <c r="BR7" s="161">
        <v>5421.7736767999995</v>
      </c>
      <c r="BS7" s="161">
        <v>5489.5433917499959</v>
      </c>
      <c r="BT7" s="161">
        <v>5482.7675999399999</v>
      </c>
      <c r="BU7" s="161">
        <v>5529.3185711499982</v>
      </c>
      <c r="BV7" s="161">
        <v>5675.5506973500005</v>
      </c>
      <c r="BW7" s="161">
        <v>5908.4831024900022</v>
      </c>
      <c r="BX7" s="161">
        <v>5345.8708522599982</v>
      </c>
      <c r="BY7" s="161">
        <v>5307.254480399999</v>
      </c>
      <c r="BZ7" s="161">
        <v>5668.0533127399995</v>
      </c>
      <c r="CA7" s="161">
        <v>6695.9440340099991</v>
      </c>
      <c r="CB7" s="161">
        <v>7741.8583750943253</v>
      </c>
      <c r="CC7" s="161">
        <v>8303.0586658226166</v>
      </c>
      <c r="CD7" s="161">
        <v>8900.0977158675269</v>
      </c>
      <c r="CE7" s="161">
        <v>9250.2068300015944</v>
      </c>
      <c r="CF7" s="161">
        <v>9580.8330155497206</v>
      </c>
      <c r="CG7" s="162">
        <v>9963.6988086035235</v>
      </c>
    </row>
    <row r="8" spans="1:85" x14ac:dyDescent="0.35">
      <c r="A8" s="163"/>
      <c r="B8" s="36" t="s">
        <v>379</v>
      </c>
      <c r="C8" s="160" t="s">
        <v>380</v>
      </c>
      <c r="D8" s="161">
        <v>15.7</v>
      </c>
      <c r="E8" s="161">
        <v>21.3</v>
      </c>
      <c r="F8" s="161">
        <v>21.7</v>
      </c>
      <c r="G8" s="161">
        <v>24</v>
      </c>
      <c r="H8" s="161">
        <v>28</v>
      </c>
      <c r="I8" s="161">
        <v>30.5</v>
      </c>
      <c r="J8" s="161">
        <v>32</v>
      </c>
      <c r="K8" s="161">
        <v>35.700000000000003</v>
      </c>
      <c r="L8" s="161">
        <v>38.200000000000003</v>
      </c>
      <c r="M8" s="161">
        <v>43.8</v>
      </c>
      <c r="N8" s="161">
        <v>57.5</v>
      </c>
      <c r="O8" s="161">
        <v>61.5</v>
      </c>
      <c r="P8" s="161">
        <v>65.5</v>
      </c>
      <c r="Q8" s="161">
        <v>80</v>
      </c>
      <c r="R8" s="161">
        <v>84</v>
      </c>
      <c r="S8" s="161">
        <v>99</v>
      </c>
      <c r="T8" s="161">
        <v>108</v>
      </c>
      <c r="U8" s="161">
        <v>136</v>
      </c>
      <c r="V8" s="161">
        <v>141</v>
      </c>
      <c r="W8" s="161">
        <v>148</v>
      </c>
      <c r="X8" s="161">
        <v>154</v>
      </c>
      <c r="Y8" s="161">
        <v>162</v>
      </c>
      <c r="Z8" s="161">
        <v>168</v>
      </c>
      <c r="AA8" s="161">
        <v>196</v>
      </c>
      <c r="AB8" s="161">
        <v>220</v>
      </c>
      <c r="AC8" s="161">
        <v>245</v>
      </c>
      <c r="AD8" s="161">
        <v>310</v>
      </c>
      <c r="AE8" s="161">
        <v>393</v>
      </c>
      <c r="AF8" s="161">
        <v>434</v>
      </c>
      <c r="AG8" s="161">
        <v>466</v>
      </c>
      <c r="AH8" s="161">
        <v>505</v>
      </c>
      <c r="AI8" s="161">
        <v>563</v>
      </c>
      <c r="AJ8" s="161">
        <v>638</v>
      </c>
      <c r="AK8" s="161">
        <v>691</v>
      </c>
      <c r="AL8" s="161">
        <v>725</v>
      </c>
      <c r="AM8" s="161">
        <v>771</v>
      </c>
      <c r="AN8" s="161">
        <v>785</v>
      </c>
      <c r="AO8" s="161">
        <v>800</v>
      </c>
      <c r="AP8" s="161">
        <v>825</v>
      </c>
      <c r="AQ8" s="161">
        <v>839.25</v>
      </c>
      <c r="AR8" s="161">
        <v>850.16399999999999</v>
      </c>
      <c r="AS8" s="161">
        <v>852.303</v>
      </c>
      <c r="AT8" s="161">
        <v>889.38600000000008</v>
      </c>
      <c r="AU8" s="161">
        <v>1010.599</v>
      </c>
      <c r="AV8" s="161">
        <v>1010</v>
      </c>
      <c r="AW8" s="161">
        <v>1040</v>
      </c>
      <c r="AX8" s="161">
        <v>1022</v>
      </c>
      <c r="AY8" s="161">
        <v>1016.385</v>
      </c>
      <c r="AZ8" s="161">
        <v>981.24099999999999</v>
      </c>
      <c r="BA8" s="161">
        <v>987.07300000000009</v>
      </c>
      <c r="BB8" s="161">
        <v>974.40599999999995</v>
      </c>
      <c r="BC8" s="161">
        <v>1001.69</v>
      </c>
      <c r="BD8" s="161">
        <v>985.85</v>
      </c>
      <c r="BE8" s="161">
        <v>1099.2956646600001</v>
      </c>
      <c r="BF8" s="161">
        <v>1087.4146320899999</v>
      </c>
      <c r="BG8" s="161">
        <v>1006.6780681472775</v>
      </c>
      <c r="BH8" s="161">
        <v>922.80799999999999</v>
      </c>
      <c r="BI8" s="161">
        <v>874.53990901000009</v>
      </c>
      <c r="BJ8" s="161">
        <v>796.5477357499999</v>
      </c>
      <c r="BK8" s="161">
        <v>736.17217767890315</v>
      </c>
      <c r="BL8" s="161">
        <v>674.75018944999999</v>
      </c>
      <c r="BM8" s="161">
        <v>649.6405096899997</v>
      </c>
      <c r="BN8" s="161">
        <v>613.52423453000017</v>
      </c>
      <c r="BO8" s="161">
        <v>593.95801391999976</v>
      </c>
      <c r="BP8" s="161">
        <v>592.53994551999972</v>
      </c>
      <c r="BQ8" s="161">
        <v>582.23100191999993</v>
      </c>
      <c r="BR8" s="161">
        <v>570.66566029000023</v>
      </c>
      <c r="BS8" s="161">
        <v>568.92046535000077</v>
      </c>
      <c r="BT8" s="161">
        <v>557.33749349999994</v>
      </c>
      <c r="BU8" s="161">
        <v>502.5517041300003</v>
      </c>
      <c r="BV8" s="161">
        <v>463.2592920300001</v>
      </c>
      <c r="BW8" s="161">
        <v>506.29077260913101</v>
      </c>
      <c r="BX8" s="161">
        <v>497.74254763999966</v>
      </c>
      <c r="BY8" s="161">
        <v>341.52153544000032</v>
      </c>
      <c r="BZ8" s="161">
        <v>398.83164910999994</v>
      </c>
      <c r="CA8" s="161">
        <v>330.25930044999996</v>
      </c>
      <c r="CB8" s="161">
        <v>346.34154808765652</v>
      </c>
      <c r="CC8" s="161">
        <v>311.81158641336702</v>
      </c>
      <c r="CD8" s="161">
        <v>303.22991381209533</v>
      </c>
      <c r="CE8" s="161">
        <v>298.19194871152024</v>
      </c>
      <c r="CF8" s="161">
        <v>291.68061522506173</v>
      </c>
      <c r="CG8" s="162">
        <v>282.39199465495517</v>
      </c>
    </row>
    <row r="9" spans="1:85" x14ac:dyDescent="0.35">
      <c r="A9" s="163"/>
      <c r="B9" s="36" t="s">
        <v>381</v>
      </c>
      <c r="C9" s="160" t="s">
        <v>376</v>
      </c>
      <c r="D9" s="161">
        <v>0</v>
      </c>
      <c r="E9" s="161">
        <v>0</v>
      </c>
      <c r="F9" s="161">
        <v>0</v>
      </c>
      <c r="G9" s="161">
        <v>0</v>
      </c>
      <c r="H9" s="161">
        <v>0</v>
      </c>
      <c r="I9" s="161">
        <v>0</v>
      </c>
      <c r="J9" s="161">
        <v>0</v>
      </c>
      <c r="K9" s="161">
        <v>0</v>
      </c>
      <c r="L9" s="161">
        <v>0</v>
      </c>
      <c r="M9" s="161">
        <v>0</v>
      </c>
      <c r="N9" s="161">
        <v>0</v>
      </c>
      <c r="O9" s="161">
        <v>0</v>
      </c>
      <c r="P9" s="161">
        <v>0</v>
      </c>
      <c r="Q9" s="161">
        <v>0</v>
      </c>
      <c r="R9" s="161">
        <v>0</v>
      </c>
      <c r="S9" s="161">
        <v>0</v>
      </c>
      <c r="T9" s="161">
        <v>0</v>
      </c>
      <c r="U9" s="161">
        <v>0</v>
      </c>
      <c r="V9" s="161">
        <v>0</v>
      </c>
      <c r="W9" s="161">
        <v>0</v>
      </c>
      <c r="X9" s="161">
        <v>0</v>
      </c>
      <c r="Y9" s="161">
        <v>0</v>
      </c>
      <c r="Z9" s="161">
        <v>0</v>
      </c>
      <c r="AA9" s="161">
        <v>0</v>
      </c>
      <c r="AB9" s="161">
        <v>0</v>
      </c>
      <c r="AC9" s="161">
        <v>0</v>
      </c>
      <c r="AD9" s="161">
        <v>0</v>
      </c>
      <c r="AE9" s="161">
        <v>0</v>
      </c>
      <c r="AF9" s="161">
        <v>1.9</v>
      </c>
      <c r="AG9" s="161">
        <v>2.9</v>
      </c>
      <c r="AH9" s="161">
        <v>4</v>
      </c>
      <c r="AI9" s="161">
        <v>4</v>
      </c>
      <c r="AJ9" s="161">
        <v>5</v>
      </c>
      <c r="AK9" s="161">
        <v>6</v>
      </c>
      <c r="AL9" s="161">
        <v>8</v>
      </c>
      <c r="AM9" s="161">
        <v>10</v>
      </c>
      <c r="AN9" s="161">
        <v>11</v>
      </c>
      <c r="AO9" s="161">
        <v>13</v>
      </c>
      <c r="AP9" s="161">
        <v>104</v>
      </c>
      <c r="AQ9" s="161">
        <v>183.72300000000001</v>
      </c>
      <c r="AR9" s="161">
        <v>173.41800000000001</v>
      </c>
      <c r="AS9" s="161">
        <v>183.63200000000001</v>
      </c>
      <c r="AT9" s="161">
        <v>208.02</v>
      </c>
      <c r="AU9" s="161">
        <v>284.64699999999999</v>
      </c>
      <c r="AV9" s="161">
        <v>345.29700000000008</v>
      </c>
      <c r="AW9" s="161">
        <v>441.75</v>
      </c>
      <c r="AX9" s="161">
        <v>526.322</v>
      </c>
      <c r="AY9" s="161">
        <v>617.35</v>
      </c>
      <c r="AZ9" s="161">
        <v>736.40099999999995</v>
      </c>
      <c r="BA9" s="161">
        <v>745.90700000000004</v>
      </c>
      <c r="BB9" s="161">
        <v>782.37199999999996</v>
      </c>
      <c r="BC9" s="161">
        <v>834.52800000000002</v>
      </c>
      <c r="BD9" s="161">
        <v>867.01099999999997</v>
      </c>
      <c r="BE9" s="161">
        <v>931.78101869</v>
      </c>
      <c r="BF9" s="161">
        <v>993.10799999999995</v>
      </c>
      <c r="BG9" s="161">
        <v>1053.6691153298639</v>
      </c>
      <c r="BH9" s="161">
        <v>1096.0409999999999</v>
      </c>
      <c r="BI9" s="161">
        <v>1149.1385723000005</v>
      </c>
      <c r="BJ9" s="161">
        <v>1181.2635561100005</v>
      </c>
      <c r="BK9" s="161">
        <v>1279.8853888127107</v>
      </c>
      <c r="BL9" s="161">
        <v>1362.9964772500002</v>
      </c>
      <c r="BM9" s="161">
        <v>1494.8980367000004</v>
      </c>
      <c r="BN9" s="161">
        <v>1572.0826307400002</v>
      </c>
      <c r="BO9" s="161">
        <v>1732.9771967700003</v>
      </c>
      <c r="BP9" s="161">
        <v>1927.2231981999998</v>
      </c>
      <c r="BQ9" s="161">
        <v>2088.2668163797011</v>
      </c>
      <c r="BR9" s="161">
        <v>2319.2115774999988</v>
      </c>
      <c r="BS9" s="161">
        <v>2545.4439678199992</v>
      </c>
      <c r="BT9" s="161">
        <v>2666.973573598962</v>
      </c>
      <c r="BU9" s="161">
        <v>2830.0153530399994</v>
      </c>
      <c r="BV9" s="161">
        <v>2885.0112320200001</v>
      </c>
      <c r="BW9" s="161">
        <v>2940.7993120999995</v>
      </c>
      <c r="BX9" s="161">
        <v>3038.5844548800005</v>
      </c>
      <c r="BY9" s="161">
        <v>3074.7655140199995</v>
      </c>
      <c r="BZ9" s="161">
        <v>3249.8153584200004</v>
      </c>
      <c r="CA9" s="161">
        <v>3737.83555217</v>
      </c>
      <c r="CB9" s="161">
        <v>4227.4966266258116</v>
      </c>
      <c r="CC9" s="161">
        <v>4465.1792983377791</v>
      </c>
      <c r="CD9" s="161">
        <v>4781.3810436751355</v>
      </c>
      <c r="CE9" s="161">
        <v>4885.2265610970726</v>
      </c>
      <c r="CF9" s="161">
        <v>4957.9318264459307</v>
      </c>
      <c r="CG9" s="162">
        <v>5117.717133124559</v>
      </c>
    </row>
    <row r="10" spans="1:85" x14ac:dyDescent="0.35">
      <c r="A10" s="163"/>
      <c r="B10" s="36" t="s">
        <v>270</v>
      </c>
      <c r="C10" s="160" t="s">
        <v>376</v>
      </c>
      <c r="D10" s="161">
        <v>59.9</v>
      </c>
      <c r="E10" s="161">
        <v>60.9</v>
      </c>
      <c r="F10" s="161">
        <v>61.9</v>
      </c>
      <c r="G10" s="161">
        <v>63.1</v>
      </c>
      <c r="H10" s="161">
        <v>87.2</v>
      </c>
      <c r="I10" s="161">
        <v>103.5</v>
      </c>
      <c r="J10" s="161">
        <v>105</v>
      </c>
      <c r="K10" s="161">
        <v>106.6</v>
      </c>
      <c r="L10" s="161">
        <v>113.8</v>
      </c>
      <c r="M10" s="161">
        <v>122.2</v>
      </c>
      <c r="N10" s="161">
        <v>125.9</v>
      </c>
      <c r="O10" s="161">
        <v>127.4</v>
      </c>
      <c r="P10" s="161">
        <v>131</v>
      </c>
      <c r="Q10" s="161">
        <v>134</v>
      </c>
      <c r="R10" s="161">
        <v>135.30000000000001</v>
      </c>
      <c r="S10" s="161">
        <v>139.80000000000001</v>
      </c>
      <c r="T10" s="161">
        <v>143.1</v>
      </c>
      <c r="U10" s="161">
        <v>146.30000000000001</v>
      </c>
      <c r="V10" s="161">
        <v>149.19999999999999</v>
      </c>
      <c r="W10" s="161">
        <v>160.19999999999999</v>
      </c>
      <c r="X10" s="161">
        <v>297.10000000000002</v>
      </c>
      <c r="Y10" s="161">
        <v>339.2</v>
      </c>
      <c r="Z10" s="161">
        <v>339</v>
      </c>
      <c r="AA10" s="161">
        <v>343.7</v>
      </c>
      <c r="AB10" s="161">
        <v>339</v>
      </c>
      <c r="AC10" s="161">
        <v>344.2</v>
      </c>
      <c r="AD10" s="161">
        <v>344.1</v>
      </c>
      <c r="AE10" s="161">
        <v>531.70000000000005</v>
      </c>
      <c r="AF10" s="161">
        <v>526.5</v>
      </c>
      <c r="AG10" s="161">
        <v>867.5</v>
      </c>
      <c r="AH10" s="161">
        <v>1776</v>
      </c>
      <c r="AI10" s="161">
        <v>2787</v>
      </c>
      <c r="AJ10" s="161">
        <v>2944</v>
      </c>
      <c r="AK10" s="161">
        <v>3372</v>
      </c>
      <c r="AL10" s="161">
        <v>3660</v>
      </c>
      <c r="AM10" s="161">
        <v>3988</v>
      </c>
      <c r="AN10" s="161">
        <v>4276</v>
      </c>
      <c r="AO10" s="161">
        <v>4468</v>
      </c>
      <c r="AP10" s="161">
        <v>4513</v>
      </c>
      <c r="AQ10" s="161">
        <v>4597.5079999999998</v>
      </c>
      <c r="AR10" s="161">
        <v>4514.5259999999998</v>
      </c>
      <c r="AS10" s="161">
        <v>4537.3530000000001</v>
      </c>
      <c r="AT10" s="161">
        <v>4590.7730000000001</v>
      </c>
      <c r="AU10" s="161">
        <v>5188.9120000000003</v>
      </c>
      <c r="AV10" s="161">
        <v>5953.1810000000005</v>
      </c>
      <c r="AW10" s="161">
        <v>6331.3990000000003</v>
      </c>
      <c r="AX10" s="161">
        <v>6403.6940000000004</v>
      </c>
      <c r="AY10" s="161">
        <v>6642.2250000000004</v>
      </c>
      <c r="AZ10" s="161">
        <v>6941.3710000000001</v>
      </c>
      <c r="BA10" s="161">
        <v>7088.2730000000001</v>
      </c>
      <c r="BB10" s="161">
        <v>7294.9489999999996</v>
      </c>
      <c r="BC10" s="161">
        <v>8283.3439999999991</v>
      </c>
      <c r="BD10" s="161">
        <v>8659.5450000000001</v>
      </c>
      <c r="BE10" s="161">
        <v>8795.2162844499999</v>
      </c>
      <c r="BF10" s="161">
        <v>8945.096379300001</v>
      </c>
      <c r="BG10" s="161">
        <v>0</v>
      </c>
      <c r="BH10" s="161">
        <v>0</v>
      </c>
      <c r="BI10" s="161">
        <v>0</v>
      </c>
      <c r="BJ10" s="161">
        <v>0</v>
      </c>
      <c r="BK10" s="161">
        <v>0</v>
      </c>
      <c r="BL10" s="161">
        <v>0</v>
      </c>
      <c r="BM10" s="161">
        <v>0</v>
      </c>
      <c r="BN10" s="161">
        <v>0</v>
      </c>
      <c r="BO10" s="161">
        <v>0</v>
      </c>
      <c r="BP10" s="161">
        <v>0</v>
      </c>
      <c r="BQ10" s="161">
        <v>0</v>
      </c>
      <c r="BR10" s="161">
        <v>0</v>
      </c>
      <c r="BS10" s="161">
        <v>0</v>
      </c>
      <c r="BT10" s="161">
        <v>0</v>
      </c>
      <c r="BU10" s="161">
        <v>0</v>
      </c>
      <c r="BV10" s="161">
        <v>0</v>
      </c>
      <c r="BW10" s="161">
        <v>0</v>
      </c>
      <c r="BX10" s="161">
        <v>0</v>
      </c>
      <c r="BY10" s="161">
        <v>0</v>
      </c>
      <c r="BZ10" s="161">
        <v>0</v>
      </c>
      <c r="CA10" s="161">
        <v>0</v>
      </c>
      <c r="CB10" s="161">
        <v>0</v>
      </c>
      <c r="CC10" s="161">
        <v>0</v>
      </c>
      <c r="CD10" s="161">
        <v>0</v>
      </c>
      <c r="CE10" s="161">
        <v>0</v>
      </c>
      <c r="CF10" s="161">
        <v>0</v>
      </c>
      <c r="CG10" s="162">
        <v>0</v>
      </c>
    </row>
    <row r="11" spans="1:85" ht="27" customHeight="1" x14ac:dyDescent="0.35">
      <c r="A11" s="163"/>
      <c r="B11" s="36" t="s">
        <v>382</v>
      </c>
      <c r="D11" s="161">
        <f t="shared" ref="D11:BO11" si="0">SUM(D12:D13)</f>
        <v>0</v>
      </c>
      <c r="E11" s="161">
        <f t="shared" si="0"/>
        <v>0</v>
      </c>
      <c r="F11" s="161">
        <f t="shared" si="0"/>
        <v>0</v>
      </c>
      <c r="G11" s="161">
        <f t="shared" si="0"/>
        <v>0</v>
      </c>
      <c r="H11" s="161">
        <f t="shared" si="0"/>
        <v>0</v>
      </c>
      <c r="I11" s="161">
        <f t="shared" si="0"/>
        <v>0</v>
      </c>
      <c r="J11" s="161">
        <f t="shared" si="0"/>
        <v>0</v>
      </c>
      <c r="K11" s="161">
        <f t="shared" si="0"/>
        <v>0</v>
      </c>
      <c r="L11" s="161">
        <f t="shared" si="0"/>
        <v>0</v>
      </c>
      <c r="M11" s="161">
        <f t="shared" si="0"/>
        <v>0</v>
      </c>
      <c r="N11" s="161">
        <f t="shared" si="0"/>
        <v>0</v>
      </c>
      <c r="O11" s="161">
        <f t="shared" si="0"/>
        <v>0</v>
      </c>
      <c r="P11" s="161">
        <f t="shared" si="0"/>
        <v>0</v>
      </c>
      <c r="Q11" s="161">
        <f t="shared" si="0"/>
        <v>0</v>
      </c>
      <c r="R11" s="161">
        <f t="shared" si="0"/>
        <v>0</v>
      </c>
      <c r="S11" s="161">
        <f t="shared" si="0"/>
        <v>0</v>
      </c>
      <c r="T11" s="161">
        <f t="shared" si="0"/>
        <v>0</v>
      </c>
      <c r="U11" s="161">
        <f t="shared" si="0"/>
        <v>0</v>
      </c>
      <c r="V11" s="161">
        <f t="shared" si="0"/>
        <v>0</v>
      </c>
      <c r="W11" s="161">
        <f t="shared" si="0"/>
        <v>0</v>
      </c>
      <c r="X11" s="161">
        <f t="shared" si="0"/>
        <v>0</v>
      </c>
      <c r="Y11" s="161">
        <f t="shared" si="0"/>
        <v>0</v>
      </c>
      <c r="Z11" s="161">
        <f t="shared" si="0"/>
        <v>0</v>
      </c>
      <c r="AA11" s="161">
        <f t="shared" si="0"/>
        <v>0</v>
      </c>
      <c r="AB11" s="161">
        <f t="shared" si="0"/>
        <v>80.5</v>
      </c>
      <c r="AC11" s="161">
        <f t="shared" si="0"/>
        <v>79.8</v>
      </c>
      <c r="AD11" s="161">
        <f t="shared" si="0"/>
        <v>91.9</v>
      </c>
      <c r="AE11" s="161">
        <f t="shared" si="0"/>
        <v>0.1</v>
      </c>
      <c r="AF11" s="161">
        <f t="shared" si="0"/>
        <v>0</v>
      </c>
      <c r="AG11" s="161">
        <f t="shared" si="0"/>
        <v>98</v>
      </c>
      <c r="AH11" s="161">
        <f t="shared" si="0"/>
        <v>101</v>
      </c>
      <c r="AI11" s="161">
        <f t="shared" si="0"/>
        <v>101</v>
      </c>
      <c r="AJ11" s="161">
        <f t="shared" si="0"/>
        <v>103</v>
      </c>
      <c r="AK11" s="161">
        <f t="shared" si="0"/>
        <v>107</v>
      </c>
      <c r="AL11" s="161">
        <f t="shared" si="0"/>
        <v>108</v>
      </c>
      <c r="AM11" s="161">
        <f t="shared" si="0"/>
        <v>109</v>
      </c>
      <c r="AN11" s="161">
        <f t="shared" si="0"/>
        <v>111</v>
      </c>
      <c r="AO11" s="161">
        <f t="shared" si="0"/>
        <v>112</v>
      </c>
      <c r="AP11" s="161">
        <f t="shared" si="0"/>
        <v>115</v>
      </c>
      <c r="AQ11" s="161">
        <f t="shared" si="0"/>
        <v>115.869</v>
      </c>
      <c r="AR11" s="161">
        <f t="shared" si="0"/>
        <v>117.608</v>
      </c>
      <c r="AS11" s="161">
        <f t="shared" si="0"/>
        <v>120.767</v>
      </c>
      <c r="AT11" s="161">
        <f t="shared" si="0"/>
        <v>121.69999999999999</v>
      </c>
      <c r="AU11" s="161">
        <f t="shared" si="0"/>
        <v>124.99799999999999</v>
      </c>
      <c r="AV11" s="161">
        <f t="shared" si="0"/>
        <v>127.76300000000001</v>
      </c>
      <c r="AW11" s="161">
        <f t="shared" si="0"/>
        <v>136.01</v>
      </c>
      <c r="AX11" s="161">
        <f t="shared" si="0"/>
        <v>135.90600000000001</v>
      </c>
      <c r="AY11" s="161">
        <f t="shared" si="0"/>
        <v>138.93899999999999</v>
      </c>
      <c r="AZ11" s="161">
        <f t="shared" si="0"/>
        <v>144.053</v>
      </c>
      <c r="BA11" s="161">
        <f t="shared" si="0"/>
        <v>139.03800000000001</v>
      </c>
      <c r="BB11" s="161">
        <f t="shared" si="0"/>
        <v>140.483</v>
      </c>
      <c r="BC11" s="161">
        <f t="shared" si="0"/>
        <v>134.304</v>
      </c>
      <c r="BD11" s="161">
        <f t="shared" si="0"/>
        <v>135.184</v>
      </c>
      <c r="BE11" s="161">
        <f t="shared" si="0"/>
        <v>136.494</v>
      </c>
      <c r="BF11" s="161">
        <f t="shared" si="0"/>
        <v>137.20599999999999</v>
      </c>
      <c r="BG11" s="161">
        <f t="shared" si="0"/>
        <v>140.86000000000001</v>
      </c>
      <c r="BH11" s="161">
        <f t="shared" si="0"/>
        <v>142.22499999999999</v>
      </c>
      <c r="BI11" s="161">
        <f t="shared" si="0"/>
        <v>142.98906689999998</v>
      </c>
      <c r="BJ11" s="161">
        <f t="shared" si="0"/>
        <v>145.06664781979541</v>
      </c>
      <c r="BK11" s="161">
        <f t="shared" si="0"/>
        <v>147.31015170999999</v>
      </c>
      <c r="BL11" s="161">
        <f t="shared" si="0"/>
        <v>1044.2802145123819</v>
      </c>
      <c r="BM11" s="161">
        <f t="shared" si="0"/>
        <v>153.69645450000002</v>
      </c>
      <c r="BN11" s="161">
        <f t="shared" si="0"/>
        <v>154.66018952125</v>
      </c>
      <c r="BO11" s="161">
        <f t="shared" si="0"/>
        <v>155.47796661000001</v>
      </c>
      <c r="BP11" s="161">
        <f t="shared" ref="BP11:CG11" si="1">SUM(BP12:BP13)</f>
        <v>155.86012674</v>
      </c>
      <c r="BQ11" s="161">
        <f t="shared" si="1"/>
        <v>154.67662793</v>
      </c>
      <c r="BR11" s="161">
        <f t="shared" si="1"/>
        <v>157.88766478999997</v>
      </c>
      <c r="BS11" s="161">
        <f t="shared" si="1"/>
        <v>163.22263040000036</v>
      </c>
      <c r="BT11" s="161">
        <f t="shared" si="1"/>
        <v>159.51625865999998</v>
      </c>
      <c r="BU11" s="161">
        <f t="shared" si="1"/>
        <v>159.21703019767003</v>
      </c>
      <c r="BV11" s="161">
        <f t="shared" si="1"/>
        <v>158.11606062999999</v>
      </c>
      <c r="BW11" s="161">
        <f t="shared" si="1"/>
        <v>158.84593814999999</v>
      </c>
      <c r="BX11" s="161">
        <f t="shared" si="1"/>
        <v>158.51716103000001</v>
      </c>
      <c r="BY11" s="161">
        <f t="shared" si="1"/>
        <v>161.20123776</v>
      </c>
      <c r="BZ11" s="161">
        <f t="shared" si="1"/>
        <v>166.62263198999995</v>
      </c>
      <c r="CA11" s="161">
        <f t="shared" si="1"/>
        <v>173.50167181</v>
      </c>
      <c r="CB11" s="161">
        <f t="shared" si="1"/>
        <v>179.4492072076886</v>
      </c>
      <c r="CC11" s="161">
        <f t="shared" si="1"/>
        <v>185.20694584184002</v>
      </c>
      <c r="CD11" s="161">
        <f t="shared" si="1"/>
        <v>188.04463041347643</v>
      </c>
      <c r="CE11" s="161">
        <f t="shared" si="1"/>
        <v>190.09912180164599</v>
      </c>
      <c r="CF11" s="161">
        <f t="shared" si="1"/>
        <v>193.12645464945456</v>
      </c>
      <c r="CG11" s="162">
        <f t="shared" si="1"/>
        <v>197.38073760867917</v>
      </c>
    </row>
    <row r="12" spans="1:85" x14ac:dyDescent="0.35">
      <c r="A12" s="163"/>
      <c r="B12" s="56" t="s">
        <v>383</v>
      </c>
      <c r="C12" s="160" t="s">
        <v>380</v>
      </c>
      <c r="D12" s="161">
        <v>0</v>
      </c>
      <c r="E12" s="161">
        <v>0</v>
      </c>
      <c r="F12" s="161">
        <v>0</v>
      </c>
      <c r="G12" s="161">
        <v>0</v>
      </c>
      <c r="H12" s="161">
        <v>0</v>
      </c>
      <c r="I12" s="161">
        <v>0</v>
      </c>
      <c r="J12" s="161">
        <v>0</v>
      </c>
      <c r="K12" s="161">
        <v>0</v>
      </c>
      <c r="L12" s="161">
        <v>0</v>
      </c>
      <c r="M12" s="161">
        <v>0</v>
      </c>
      <c r="N12" s="161">
        <v>0</v>
      </c>
      <c r="O12" s="161">
        <v>0</v>
      </c>
      <c r="P12" s="161">
        <v>0</v>
      </c>
      <c r="Q12" s="161">
        <v>0</v>
      </c>
      <c r="R12" s="161">
        <v>0</v>
      </c>
      <c r="S12" s="161">
        <v>0</v>
      </c>
      <c r="T12" s="161">
        <v>0</v>
      </c>
      <c r="U12" s="161">
        <v>0</v>
      </c>
      <c r="V12" s="161">
        <v>0</v>
      </c>
      <c r="W12" s="161">
        <v>0</v>
      </c>
      <c r="X12" s="161">
        <v>0</v>
      </c>
      <c r="Y12" s="161">
        <v>0</v>
      </c>
      <c r="Z12" s="161">
        <v>0</v>
      </c>
      <c r="AA12" s="161">
        <v>0</v>
      </c>
      <c r="AB12" s="161">
        <v>0</v>
      </c>
      <c r="AC12" s="161">
        <v>77.2</v>
      </c>
      <c r="AD12" s="161">
        <v>88.5</v>
      </c>
      <c r="AE12" s="161">
        <v>0.1</v>
      </c>
      <c r="AF12" s="161">
        <v>0</v>
      </c>
      <c r="AG12" s="161">
        <v>0</v>
      </c>
      <c r="AH12" s="161">
        <v>96</v>
      </c>
      <c r="AI12" s="161">
        <v>96</v>
      </c>
      <c r="AJ12" s="161">
        <v>98</v>
      </c>
      <c r="AK12" s="161">
        <v>101</v>
      </c>
      <c r="AL12" s="161">
        <v>102</v>
      </c>
      <c r="AM12" s="161">
        <v>103</v>
      </c>
      <c r="AN12" s="161">
        <v>105</v>
      </c>
      <c r="AO12" s="161">
        <v>105</v>
      </c>
      <c r="AP12" s="161">
        <v>107</v>
      </c>
      <c r="AQ12" s="161">
        <v>107</v>
      </c>
      <c r="AR12" s="161">
        <v>109</v>
      </c>
      <c r="AS12" s="161">
        <v>112</v>
      </c>
      <c r="AT12" s="161">
        <v>112.35899999999999</v>
      </c>
      <c r="AU12" s="161">
        <v>114.324</v>
      </c>
      <c r="AV12" s="161">
        <v>115.11</v>
      </c>
      <c r="AW12" s="161">
        <v>122.089</v>
      </c>
      <c r="AX12" s="161">
        <v>123.30500000000001</v>
      </c>
      <c r="AY12" s="161">
        <v>124.179</v>
      </c>
      <c r="AZ12" s="161">
        <v>128.614</v>
      </c>
      <c r="BA12" s="161">
        <v>123.26300000000001</v>
      </c>
      <c r="BB12" s="161">
        <v>124.417</v>
      </c>
      <c r="BC12" s="161">
        <v>118.181</v>
      </c>
      <c r="BD12" s="161">
        <v>118.962</v>
      </c>
      <c r="BE12" s="161">
        <v>120.14100000000001</v>
      </c>
      <c r="BF12" s="161">
        <v>120.018</v>
      </c>
      <c r="BG12" s="161">
        <v>122.324</v>
      </c>
      <c r="BH12" s="161">
        <v>123.015</v>
      </c>
      <c r="BI12" s="161">
        <v>123.87321689999997</v>
      </c>
      <c r="BJ12" s="161">
        <v>125.86199999999999</v>
      </c>
      <c r="BK12" s="161">
        <v>127.27833854999997</v>
      </c>
      <c r="BL12" s="161">
        <v>822.81408871238204</v>
      </c>
      <c r="BM12" s="161">
        <v>121.23222758000001</v>
      </c>
      <c r="BN12" s="161">
        <v>122.38864807125002</v>
      </c>
      <c r="BO12" s="161">
        <v>123.35264574</v>
      </c>
      <c r="BP12" s="161">
        <v>123.46082752000001</v>
      </c>
      <c r="BQ12" s="161">
        <v>122.52528203</v>
      </c>
      <c r="BR12" s="161">
        <v>124.59394418000001</v>
      </c>
      <c r="BS12" s="161">
        <v>127.56960417000036</v>
      </c>
      <c r="BT12" s="161">
        <v>126.42016188999996</v>
      </c>
      <c r="BU12" s="161">
        <v>126.05015876767001</v>
      </c>
      <c r="BV12" s="161">
        <v>125.70243364</v>
      </c>
      <c r="BW12" s="161">
        <v>124.05207192999998</v>
      </c>
      <c r="BX12" s="161">
        <v>122.74767937000001</v>
      </c>
      <c r="BY12" s="161">
        <v>124.10338623</v>
      </c>
      <c r="BZ12" s="161">
        <v>125.87573984999996</v>
      </c>
      <c r="CA12" s="161">
        <v>127.97784556000001</v>
      </c>
      <c r="CB12" s="161">
        <v>129.93139617940457</v>
      </c>
      <c r="CC12" s="161">
        <v>132.16504937364684</v>
      </c>
      <c r="CD12" s="161">
        <v>131.67417166293274</v>
      </c>
      <c r="CE12" s="161">
        <v>130.49167113090147</v>
      </c>
      <c r="CF12" s="161">
        <v>132.26375020385333</v>
      </c>
      <c r="CG12" s="162">
        <v>134.64474454690279</v>
      </c>
    </row>
    <row r="13" spans="1:85" x14ac:dyDescent="0.35">
      <c r="A13" s="163"/>
      <c r="B13" s="56" t="s">
        <v>384</v>
      </c>
      <c r="C13" s="160" t="s">
        <v>376</v>
      </c>
      <c r="D13" s="161">
        <v>0</v>
      </c>
      <c r="E13" s="161">
        <v>0</v>
      </c>
      <c r="F13" s="161">
        <v>0</v>
      </c>
      <c r="G13" s="161">
        <v>0</v>
      </c>
      <c r="H13" s="161">
        <v>0</v>
      </c>
      <c r="I13" s="161">
        <v>0</v>
      </c>
      <c r="J13" s="161">
        <v>0</v>
      </c>
      <c r="K13" s="161">
        <v>0</v>
      </c>
      <c r="L13" s="161">
        <v>0</v>
      </c>
      <c r="M13" s="161">
        <v>0</v>
      </c>
      <c r="N13" s="161">
        <v>0</v>
      </c>
      <c r="O13" s="161">
        <v>0</v>
      </c>
      <c r="P13" s="161">
        <v>0</v>
      </c>
      <c r="Q13" s="161">
        <v>0</v>
      </c>
      <c r="R13" s="161">
        <v>0</v>
      </c>
      <c r="S13" s="161">
        <v>0</v>
      </c>
      <c r="T13" s="161">
        <v>0</v>
      </c>
      <c r="U13" s="161">
        <v>0</v>
      </c>
      <c r="V13" s="161">
        <v>0</v>
      </c>
      <c r="W13" s="161">
        <v>0</v>
      </c>
      <c r="X13" s="161">
        <v>0</v>
      </c>
      <c r="Y13" s="161">
        <v>0</v>
      </c>
      <c r="Z13" s="161">
        <v>0</v>
      </c>
      <c r="AA13" s="161">
        <v>0</v>
      </c>
      <c r="AB13" s="161">
        <v>80.5</v>
      </c>
      <c r="AC13" s="161">
        <v>2.6</v>
      </c>
      <c r="AD13" s="161">
        <v>3.4</v>
      </c>
      <c r="AE13" s="161">
        <v>0</v>
      </c>
      <c r="AF13" s="161">
        <v>0</v>
      </c>
      <c r="AG13" s="161">
        <v>98</v>
      </c>
      <c r="AH13" s="161">
        <v>5</v>
      </c>
      <c r="AI13" s="161">
        <v>5</v>
      </c>
      <c r="AJ13" s="161">
        <v>5</v>
      </c>
      <c r="AK13" s="161">
        <v>6</v>
      </c>
      <c r="AL13" s="161">
        <v>6</v>
      </c>
      <c r="AM13" s="161">
        <v>6</v>
      </c>
      <c r="AN13" s="161">
        <v>6</v>
      </c>
      <c r="AO13" s="161">
        <v>7</v>
      </c>
      <c r="AP13" s="161">
        <v>8</v>
      </c>
      <c r="AQ13" s="161">
        <v>8.8689999999999998</v>
      </c>
      <c r="AR13" s="161">
        <v>8.6080000000000005</v>
      </c>
      <c r="AS13" s="161">
        <v>8.7669999999999995</v>
      </c>
      <c r="AT13" s="161">
        <v>9.3409999999999993</v>
      </c>
      <c r="AU13" s="161">
        <v>10.673999999999999</v>
      </c>
      <c r="AV13" s="161">
        <v>12.653</v>
      </c>
      <c r="AW13" s="161">
        <v>13.920999999999999</v>
      </c>
      <c r="AX13" s="161">
        <v>12.601000000000001</v>
      </c>
      <c r="AY13" s="161">
        <v>14.76</v>
      </c>
      <c r="AZ13" s="161">
        <v>15.439</v>
      </c>
      <c r="BA13" s="161">
        <v>15.775</v>
      </c>
      <c r="BB13" s="161">
        <v>16.065999999999999</v>
      </c>
      <c r="BC13" s="161">
        <v>16.123000000000001</v>
      </c>
      <c r="BD13" s="161">
        <v>16.222000000000001</v>
      </c>
      <c r="BE13" s="161">
        <v>16.353000000000002</v>
      </c>
      <c r="BF13" s="161">
        <v>17.187999999999999</v>
      </c>
      <c r="BG13" s="161">
        <v>18.536000000000001</v>
      </c>
      <c r="BH13" s="161">
        <v>19.21</v>
      </c>
      <c r="BI13" s="161">
        <v>19.115849999999998</v>
      </c>
      <c r="BJ13" s="161">
        <v>19.204647819795415</v>
      </c>
      <c r="BK13" s="161">
        <v>20.031813160000006</v>
      </c>
      <c r="BL13" s="161">
        <v>221.46612579999999</v>
      </c>
      <c r="BM13" s="161">
        <v>32.464226920000009</v>
      </c>
      <c r="BN13" s="161">
        <v>32.271541450000001</v>
      </c>
      <c r="BO13" s="161">
        <v>32.125320869999996</v>
      </c>
      <c r="BP13" s="161">
        <v>32.399299220000003</v>
      </c>
      <c r="BQ13" s="161">
        <v>32.151345900000003</v>
      </c>
      <c r="BR13" s="161">
        <v>33.293720609999951</v>
      </c>
      <c r="BS13" s="161">
        <v>35.653026229999981</v>
      </c>
      <c r="BT13" s="161">
        <v>33.09609677000001</v>
      </c>
      <c r="BU13" s="161">
        <v>33.166871430000008</v>
      </c>
      <c r="BV13" s="161">
        <v>32.413626989999997</v>
      </c>
      <c r="BW13" s="161">
        <v>34.793866219999998</v>
      </c>
      <c r="BX13" s="161">
        <v>35.769481659999997</v>
      </c>
      <c r="BY13" s="161">
        <v>37.097851530000007</v>
      </c>
      <c r="BZ13" s="161">
        <v>40.746892139999986</v>
      </c>
      <c r="CA13" s="161">
        <v>45.523826249999992</v>
      </c>
      <c r="CB13" s="161">
        <v>49.517811028284022</v>
      </c>
      <c r="CC13" s="161">
        <v>53.041896468193173</v>
      </c>
      <c r="CD13" s="161">
        <v>56.37045875054369</v>
      </c>
      <c r="CE13" s="161">
        <v>59.607450670744534</v>
      </c>
      <c r="CF13" s="161">
        <v>60.862704445601238</v>
      </c>
      <c r="CG13" s="162">
        <v>62.735993061776377</v>
      </c>
    </row>
    <row r="14" spans="1:85" x14ac:dyDescent="0.35">
      <c r="A14" s="163"/>
      <c r="B14" s="58" t="s">
        <v>385</v>
      </c>
      <c r="C14" s="160" t="s">
        <v>386</v>
      </c>
      <c r="D14" s="161">
        <v>0</v>
      </c>
      <c r="E14" s="161">
        <v>0</v>
      </c>
      <c r="F14" s="161">
        <v>0</v>
      </c>
      <c r="G14" s="161">
        <v>0</v>
      </c>
      <c r="H14" s="161">
        <v>0</v>
      </c>
      <c r="I14" s="161">
        <v>0</v>
      </c>
      <c r="J14" s="161">
        <v>0</v>
      </c>
      <c r="K14" s="161">
        <v>0</v>
      </c>
      <c r="L14" s="161">
        <v>0</v>
      </c>
      <c r="M14" s="161">
        <v>0</v>
      </c>
      <c r="N14" s="161">
        <v>0</v>
      </c>
      <c r="O14" s="161">
        <v>0</v>
      </c>
      <c r="P14" s="161">
        <v>0</v>
      </c>
      <c r="Q14" s="161">
        <v>0</v>
      </c>
      <c r="R14" s="161">
        <v>0</v>
      </c>
      <c r="S14" s="161">
        <v>0</v>
      </c>
      <c r="T14" s="161">
        <v>0</v>
      </c>
      <c r="U14" s="161">
        <v>0</v>
      </c>
      <c r="V14" s="161">
        <v>0</v>
      </c>
      <c r="W14" s="161">
        <v>0</v>
      </c>
      <c r="X14" s="161">
        <v>0</v>
      </c>
      <c r="Y14" s="161">
        <v>0</v>
      </c>
      <c r="Z14" s="161">
        <v>0</v>
      </c>
      <c r="AA14" s="161">
        <v>0</v>
      </c>
      <c r="AB14" s="161">
        <v>0</v>
      </c>
      <c r="AC14" s="161">
        <v>0</v>
      </c>
      <c r="AD14" s="161">
        <v>0</v>
      </c>
      <c r="AE14" s="161">
        <v>0</v>
      </c>
      <c r="AF14" s="161">
        <v>0</v>
      </c>
      <c r="AG14" s="161">
        <v>0</v>
      </c>
      <c r="AH14" s="161">
        <v>0</v>
      </c>
      <c r="AI14" s="161">
        <v>0</v>
      </c>
      <c r="AJ14" s="161">
        <v>0</v>
      </c>
      <c r="AK14" s="161">
        <v>0</v>
      </c>
      <c r="AL14" s="161">
        <v>0</v>
      </c>
      <c r="AM14" s="161">
        <v>0</v>
      </c>
      <c r="AN14" s="161">
        <v>0</v>
      </c>
      <c r="AO14" s="161">
        <v>0</v>
      </c>
      <c r="AP14" s="161">
        <v>0</v>
      </c>
      <c r="AQ14" s="161">
        <v>0</v>
      </c>
      <c r="AR14" s="161">
        <v>2.5100000000000001E-3</v>
      </c>
      <c r="AS14" s="161">
        <v>0.40648099999999998</v>
      </c>
      <c r="AT14" s="161">
        <v>8.6</v>
      </c>
      <c r="AU14" s="161">
        <v>23.253</v>
      </c>
      <c r="AV14" s="161">
        <v>15.308</v>
      </c>
      <c r="AW14" s="161">
        <v>12.185</v>
      </c>
      <c r="AX14" s="161">
        <v>0</v>
      </c>
      <c r="AY14" s="161">
        <v>59.960999999999999</v>
      </c>
      <c r="AZ14" s="161">
        <v>41.031999999999996</v>
      </c>
      <c r="BA14" s="161">
        <v>0.58599999999999997</v>
      </c>
      <c r="BB14" s="161">
        <v>0</v>
      </c>
      <c r="BC14" s="161">
        <v>0.97199999999999998</v>
      </c>
      <c r="BD14" s="161">
        <v>29.518000000000001</v>
      </c>
      <c r="BE14" s="161">
        <v>16</v>
      </c>
      <c r="BF14" s="161">
        <v>14.147</v>
      </c>
      <c r="BG14" s="161">
        <v>6.3209999999999997</v>
      </c>
      <c r="BH14" s="161">
        <v>1.7869999999999999</v>
      </c>
      <c r="BI14" s="161">
        <v>8.8140000000000001</v>
      </c>
      <c r="BJ14" s="161">
        <v>3.4359999999999999</v>
      </c>
      <c r="BK14" s="161">
        <v>3.99</v>
      </c>
      <c r="BL14" s="161">
        <v>211.09399999999999</v>
      </c>
      <c r="BM14" s="161">
        <v>298.26100000000002</v>
      </c>
      <c r="BN14" s="161">
        <v>435.41003044000001</v>
      </c>
      <c r="BO14" s="161">
        <v>128.72999999999999</v>
      </c>
      <c r="BP14" s="161">
        <v>141.73699999999999</v>
      </c>
      <c r="BQ14" s="161">
        <v>8.4069999999999965</v>
      </c>
      <c r="BR14" s="161">
        <v>11.036000000000001</v>
      </c>
      <c r="BS14" s="161">
        <v>3.7847469900000021</v>
      </c>
      <c r="BT14" s="161">
        <v>3.1778794199999973</v>
      </c>
      <c r="BU14" s="161">
        <v>114.2644971</v>
      </c>
      <c r="BV14" s="161">
        <v>26.955252089999995</v>
      </c>
      <c r="BW14" s="161">
        <v>0.22715072999999997</v>
      </c>
      <c r="BX14" s="161">
        <v>98.749115619999998</v>
      </c>
      <c r="BY14" s="161">
        <v>0.41659831000000003</v>
      </c>
      <c r="BZ14" s="161">
        <v>139.73607610000002</v>
      </c>
      <c r="CA14" s="161">
        <v>29.95516714</v>
      </c>
      <c r="CB14" s="161">
        <v>24.283139492536154</v>
      </c>
      <c r="CC14" s="161">
        <v>36.088188824468887</v>
      </c>
      <c r="CD14" s="161">
        <v>36.088188824468887</v>
      </c>
      <c r="CE14" s="161">
        <v>36.088188824468887</v>
      </c>
      <c r="CF14" s="161">
        <v>36.088188824468887</v>
      </c>
      <c r="CG14" s="162">
        <v>36.088188824468887</v>
      </c>
    </row>
    <row r="15" spans="1:85" x14ac:dyDescent="0.35">
      <c r="A15" s="163"/>
      <c r="B15" s="58" t="s">
        <v>387</v>
      </c>
      <c r="C15" s="160" t="s">
        <v>376</v>
      </c>
      <c r="D15" s="161">
        <v>0</v>
      </c>
      <c r="E15" s="161">
        <v>0</v>
      </c>
      <c r="F15" s="161">
        <v>0</v>
      </c>
      <c r="G15" s="161">
        <v>0</v>
      </c>
      <c r="H15" s="161">
        <v>0</v>
      </c>
      <c r="I15" s="161">
        <v>0</v>
      </c>
      <c r="J15" s="161">
        <v>0</v>
      </c>
      <c r="K15" s="161">
        <v>0</v>
      </c>
      <c r="L15" s="161">
        <v>0</v>
      </c>
      <c r="M15" s="161">
        <v>0</v>
      </c>
      <c r="N15" s="161">
        <v>0</v>
      </c>
      <c r="O15" s="161">
        <v>0</v>
      </c>
      <c r="P15" s="161">
        <v>0</v>
      </c>
      <c r="Q15" s="161">
        <v>0</v>
      </c>
      <c r="R15" s="161">
        <v>0</v>
      </c>
      <c r="S15" s="161">
        <v>0</v>
      </c>
      <c r="T15" s="161">
        <v>0</v>
      </c>
      <c r="U15" s="161">
        <v>0</v>
      </c>
      <c r="V15" s="161">
        <v>0</v>
      </c>
      <c r="W15" s="161">
        <v>0</v>
      </c>
      <c r="X15" s="161">
        <v>0</v>
      </c>
      <c r="Y15" s="161">
        <v>0</v>
      </c>
      <c r="Z15" s="161">
        <v>0</v>
      </c>
      <c r="AA15" s="161">
        <v>0</v>
      </c>
      <c r="AB15" s="161">
        <v>0</v>
      </c>
      <c r="AC15" s="161">
        <v>0</v>
      </c>
      <c r="AD15" s="161">
        <v>0</v>
      </c>
      <c r="AE15" s="161">
        <v>0</v>
      </c>
      <c r="AF15" s="161">
        <v>0</v>
      </c>
      <c r="AG15" s="161">
        <v>0</v>
      </c>
      <c r="AH15" s="161">
        <v>0</v>
      </c>
      <c r="AI15" s="161">
        <v>0</v>
      </c>
      <c r="AJ15" s="161">
        <v>0</v>
      </c>
      <c r="AK15" s="161">
        <v>0</v>
      </c>
      <c r="AL15" s="161">
        <v>0</v>
      </c>
      <c r="AM15" s="161">
        <v>0</v>
      </c>
      <c r="AN15" s="161">
        <v>0</v>
      </c>
      <c r="AO15" s="161">
        <v>0</v>
      </c>
      <c r="AP15" s="161">
        <v>0</v>
      </c>
      <c r="AQ15" s="161">
        <v>0</v>
      </c>
      <c r="AR15" s="161">
        <v>0</v>
      </c>
      <c r="AS15" s="161">
        <v>0</v>
      </c>
      <c r="AT15" s="161">
        <v>0</v>
      </c>
      <c r="AU15" s="161">
        <v>0</v>
      </c>
      <c r="AV15" s="161">
        <v>0</v>
      </c>
      <c r="AW15" s="161">
        <v>0</v>
      </c>
      <c r="AX15" s="161">
        <v>0</v>
      </c>
      <c r="AY15" s="161">
        <v>0</v>
      </c>
      <c r="AZ15" s="161">
        <v>0</v>
      </c>
      <c r="BA15" s="161">
        <v>0</v>
      </c>
      <c r="BB15" s="161">
        <v>0</v>
      </c>
      <c r="BC15" s="161">
        <v>0</v>
      </c>
      <c r="BD15" s="161">
        <v>0</v>
      </c>
      <c r="BE15" s="161">
        <v>0</v>
      </c>
      <c r="BF15" s="161">
        <v>0</v>
      </c>
      <c r="BG15" s="161">
        <v>0</v>
      </c>
      <c r="BH15" s="161">
        <v>0</v>
      </c>
      <c r="BI15" s="161">
        <v>0</v>
      </c>
      <c r="BJ15" s="161">
        <v>0</v>
      </c>
      <c r="BK15" s="161">
        <v>0</v>
      </c>
      <c r="BL15" s="161">
        <v>0</v>
      </c>
      <c r="BM15" s="161">
        <v>0</v>
      </c>
      <c r="BN15" s="161">
        <v>0</v>
      </c>
      <c r="BO15" s="161">
        <v>0</v>
      </c>
      <c r="BP15" s="161">
        <v>0</v>
      </c>
      <c r="BQ15" s="161">
        <v>0</v>
      </c>
      <c r="BR15" s="161">
        <v>0</v>
      </c>
      <c r="BS15" s="161">
        <v>0</v>
      </c>
      <c r="BT15" s="161">
        <v>0</v>
      </c>
      <c r="BU15" s="161">
        <v>0</v>
      </c>
      <c r="BV15" s="161">
        <v>0</v>
      </c>
      <c r="BW15" s="161">
        <v>0</v>
      </c>
      <c r="BX15" s="161">
        <v>0</v>
      </c>
      <c r="BY15" s="161">
        <v>0</v>
      </c>
      <c r="BZ15" s="161">
        <v>8199.3162650300001</v>
      </c>
      <c r="CA15" s="161">
        <v>10415.342143343138</v>
      </c>
      <c r="CB15" s="161">
        <v>-13.485278048629949</v>
      </c>
      <c r="CC15" s="161">
        <v>5.3509057330228949</v>
      </c>
      <c r="CD15" s="161">
        <v>0</v>
      </c>
      <c r="CE15" s="161">
        <v>0</v>
      </c>
      <c r="CF15" s="161">
        <v>0</v>
      </c>
      <c r="CG15" s="162">
        <v>0</v>
      </c>
    </row>
    <row r="16" spans="1:85" x14ac:dyDescent="0.35">
      <c r="A16" s="163"/>
      <c r="B16" s="36" t="s">
        <v>26</v>
      </c>
      <c r="C16" s="160" t="s">
        <v>386</v>
      </c>
      <c r="D16" s="161">
        <v>0</v>
      </c>
      <c r="E16" s="161">
        <v>0</v>
      </c>
      <c r="F16" s="161">
        <v>0</v>
      </c>
      <c r="G16" s="161">
        <v>0</v>
      </c>
      <c r="H16" s="161">
        <v>0</v>
      </c>
      <c r="I16" s="161">
        <v>0</v>
      </c>
      <c r="J16" s="161">
        <v>0</v>
      </c>
      <c r="K16" s="161">
        <v>0</v>
      </c>
      <c r="L16" s="161">
        <v>0</v>
      </c>
      <c r="M16" s="161">
        <v>0</v>
      </c>
      <c r="N16" s="161">
        <v>0</v>
      </c>
      <c r="O16" s="161">
        <v>0</v>
      </c>
      <c r="P16" s="161">
        <v>0</v>
      </c>
      <c r="Q16" s="161">
        <v>0</v>
      </c>
      <c r="R16" s="161">
        <v>0</v>
      </c>
      <c r="S16" s="161">
        <v>0</v>
      </c>
      <c r="T16" s="161">
        <v>0</v>
      </c>
      <c r="U16" s="161">
        <v>0</v>
      </c>
      <c r="V16" s="161">
        <v>0</v>
      </c>
      <c r="W16" s="161">
        <v>0</v>
      </c>
      <c r="X16" s="161">
        <v>0</v>
      </c>
      <c r="Y16" s="161">
        <v>0</v>
      </c>
      <c r="Z16" s="161">
        <v>0</v>
      </c>
      <c r="AA16" s="161">
        <v>0</v>
      </c>
      <c r="AB16" s="161">
        <v>0</v>
      </c>
      <c r="AC16" s="161">
        <v>0</v>
      </c>
      <c r="AD16" s="161">
        <v>0</v>
      </c>
      <c r="AE16" s="161">
        <v>0</v>
      </c>
      <c r="AF16" s="161">
        <v>0</v>
      </c>
      <c r="AG16" s="161">
        <v>0</v>
      </c>
      <c r="AH16" s="161">
        <v>0</v>
      </c>
      <c r="AI16" s="161">
        <v>0</v>
      </c>
      <c r="AJ16" s="161">
        <v>0</v>
      </c>
      <c r="AK16" s="161">
        <v>0</v>
      </c>
      <c r="AL16" s="161">
        <v>0</v>
      </c>
      <c r="AM16" s="161">
        <v>0</v>
      </c>
      <c r="AN16" s="161">
        <v>0</v>
      </c>
      <c r="AO16" s="161">
        <v>0</v>
      </c>
      <c r="AP16" s="161">
        <v>0</v>
      </c>
      <c r="AQ16" s="161">
        <v>0</v>
      </c>
      <c r="AR16" s="161">
        <v>0</v>
      </c>
      <c r="AS16" s="161">
        <v>0</v>
      </c>
      <c r="AT16" s="161">
        <v>0</v>
      </c>
      <c r="AU16" s="161">
        <v>0</v>
      </c>
      <c r="AV16" s="161">
        <v>0</v>
      </c>
      <c r="AW16" s="161">
        <v>1939.9</v>
      </c>
      <c r="AX16" s="161">
        <v>2077.2112939999997</v>
      </c>
      <c r="AY16" s="161">
        <v>2188.670932</v>
      </c>
      <c r="AZ16" s="161">
        <v>2310.6117920000006</v>
      </c>
      <c r="BA16" s="161">
        <v>2394.678625</v>
      </c>
      <c r="BB16" s="161">
        <v>2452.404614999999</v>
      </c>
      <c r="BC16" s="161">
        <v>2510.8873257930913</v>
      </c>
      <c r="BD16" s="161">
        <v>2574.5184790181656</v>
      </c>
      <c r="BE16" s="161">
        <v>2685.8228541801273</v>
      </c>
      <c r="BF16" s="161">
        <v>2833.9392983749794</v>
      </c>
      <c r="BG16" s="161">
        <v>3226.13099526</v>
      </c>
      <c r="BH16" s="161">
        <v>3556.9849629183473</v>
      </c>
      <c r="BI16" s="161">
        <v>3774.089575</v>
      </c>
      <c r="BJ16" s="161">
        <v>3941.0267050000002</v>
      </c>
      <c r="BK16" s="161">
        <v>4026.6875790000004</v>
      </c>
      <c r="BL16" s="161">
        <v>4234.4436619999997</v>
      </c>
      <c r="BM16" s="161">
        <v>4697.6782249999997</v>
      </c>
      <c r="BN16" s="161">
        <v>4924.7733250000001</v>
      </c>
      <c r="BO16" s="161">
        <v>4918.3788950000007</v>
      </c>
      <c r="BP16" s="161">
        <v>4911.948089999999</v>
      </c>
      <c r="BQ16" s="161">
        <v>0</v>
      </c>
      <c r="BR16" s="161">
        <v>0</v>
      </c>
      <c r="BS16" s="161">
        <v>0</v>
      </c>
      <c r="BT16" s="161">
        <v>0</v>
      </c>
      <c r="BU16" s="161">
        <v>0</v>
      </c>
      <c r="BV16" s="161">
        <v>0</v>
      </c>
      <c r="BW16" s="161">
        <v>0</v>
      </c>
      <c r="BX16" s="161">
        <v>0</v>
      </c>
      <c r="BY16" s="161">
        <v>0</v>
      </c>
      <c r="BZ16" s="161">
        <v>0</v>
      </c>
      <c r="CA16" s="161">
        <v>0</v>
      </c>
      <c r="CB16" s="161">
        <v>0</v>
      </c>
      <c r="CC16" s="161">
        <v>0</v>
      </c>
      <c r="CD16" s="161">
        <v>0</v>
      </c>
      <c r="CE16" s="161">
        <v>0</v>
      </c>
      <c r="CF16" s="161">
        <v>0</v>
      </c>
      <c r="CG16" s="162">
        <v>0</v>
      </c>
    </row>
    <row r="17" spans="1:85" ht="27" customHeight="1" x14ac:dyDescent="0.35">
      <c r="A17" s="163"/>
      <c r="B17" s="36" t="s">
        <v>388</v>
      </c>
      <c r="C17" s="160" t="s">
        <v>380</v>
      </c>
      <c r="D17" s="161">
        <v>0</v>
      </c>
      <c r="E17" s="161">
        <v>0</v>
      </c>
      <c r="F17" s="161">
        <v>0</v>
      </c>
      <c r="G17" s="161">
        <v>0</v>
      </c>
      <c r="H17" s="161">
        <v>0</v>
      </c>
      <c r="I17" s="161">
        <v>0</v>
      </c>
      <c r="J17" s="161">
        <v>0</v>
      </c>
      <c r="K17" s="161">
        <v>0</v>
      </c>
      <c r="L17" s="161">
        <v>0</v>
      </c>
      <c r="M17" s="161">
        <v>0</v>
      </c>
      <c r="N17" s="161">
        <v>0</v>
      </c>
      <c r="O17" s="161">
        <v>0</v>
      </c>
      <c r="P17" s="161">
        <v>0</v>
      </c>
      <c r="Q17" s="161">
        <v>0</v>
      </c>
      <c r="R17" s="161">
        <v>0</v>
      </c>
      <c r="S17" s="161">
        <v>0</v>
      </c>
      <c r="T17" s="161">
        <v>0</v>
      </c>
      <c r="U17" s="161">
        <v>0</v>
      </c>
      <c r="V17" s="161">
        <v>0</v>
      </c>
      <c r="W17" s="161">
        <v>0</v>
      </c>
      <c r="X17" s="161">
        <v>0</v>
      </c>
      <c r="Y17" s="161">
        <v>0</v>
      </c>
      <c r="Z17" s="161">
        <v>11</v>
      </c>
      <c r="AA17" s="161">
        <v>13.4</v>
      </c>
      <c r="AB17" s="161">
        <v>13.1</v>
      </c>
      <c r="AC17" s="161">
        <v>13.4</v>
      </c>
      <c r="AD17" s="161">
        <v>13.9</v>
      </c>
      <c r="AE17" s="161">
        <v>15.1</v>
      </c>
      <c r="AF17" s="161">
        <v>15</v>
      </c>
      <c r="AG17" s="161">
        <v>15.2</v>
      </c>
      <c r="AH17" s="161">
        <v>16</v>
      </c>
      <c r="AI17" s="161">
        <v>16</v>
      </c>
      <c r="AJ17" s="161">
        <v>16</v>
      </c>
      <c r="AK17" s="161">
        <v>17</v>
      </c>
      <c r="AL17" s="161">
        <v>17</v>
      </c>
      <c r="AM17" s="161">
        <v>17</v>
      </c>
      <c r="AN17" s="161">
        <v>17</v>
      </c>
      <c r="AO17" s="161">
        <v>18</v>
      </c>
      <c r="AP17" s="161">
        <v>18</v>
      </c>
      <c r="AQ17" s="161">
        <v>2.6080000000000001</v>
      </c>
      <c r="AR17" s="161">
        <v>0</v>
      </c>
      <c r="AS17" s="161">
        <v>0</v>
      </c>
      <c r="AT17" s="161">
        <v>0</v>
      </c>
      <c r="AU17" s="161">
        <v>0</v>
      </c>
      <c r="AV17" s="161">
        <v>0</v>
      </c>
      <c r="AW17" s="161">
        <v>0</v>
      </c>
      <c r="AX17" s="161">
        <v>0</v>
      </c>
      <c r="AY17" s="161">
        <v>0</v>
      </c>
      <c r="AZ17" s="161">
        <v>0</v>
      </c>
      <c r="BA17" s="161">
        <v>0</v>
      </c>
      <c r="BB17" s="161">
        <v>0</v>
      </c>
      <c r="BC17" s="161">
        <v>0</v>
      </c>
      <c r="BD17" s="161">
        <v>0</v>
      </c>
      <c r="BE17" s="161">
        <v>0</v>
      </c>
      <c r="BF17" s="161">
        <v>0</v>
      </c>
      <c r="BG17" s="161">
        <v>0</v>
      </c>
      <c r="BH17" s="161">
        <v>0</v>
      </c>
      <c r="BI17" s="161">
        <v>0</v>
      </c>
      <c r="BJ17" s="161">
        <v>0</v>
      </c>
      <c r="BK17" s="161">
        <v>0</v>
      </c>
      <c r="BL17" s="161">
        <v>0</v>
      </c>
      <c r="BM17" s="161">
        <v>0</v>
      </c>
      <c r="BN17" s="161">
        <v>0</v>
      </c>
      <c r="BO17" s="161">
        <v>0</v>
      </c>
      <c r="BP17" s="161">
        <v>0</v>
      </c>
      <c r="BQ17" s="161">
        <v>0</v>
      </c>
      <c r="BR17" s="161">
        <v>0</v>
      </c>
      <c r="BS17" s="161">
        <v>0</v>
      </c>
      <c r="BT17" s="161">
        <v>0</v>
      </c>
      <c r="BU17" s="161">
        <v>0</v>
      </c>
      <c r="BV17" s="161">
        <v>0</v>
      </c>
      <c r="BW17" s="161">
        <v>0</v>
      </c>
      <c r="BX17" s="161">
        <v>0</v>
      </c>
      <c r="BY17" s="161">
        <v>0</v>
      </c>
      <c r="BZ17" s="161">
        <v>0</v>
      </c>
      <c r="CA17" s="161">
        <v>0</v>
      </c>
      <c r="CB17" s="161">
        <v>0</v>
      </c>
      <c r="CC17" s="161">
        <v>0</v>
      </c>
      <c r="CD17" s="161">
        <v>0</v>
      </c>
      <c r="CE17" s="161">
        <v>0</v>
      </c>
      <c r="CF17" s="161">
        <v>0</v>
      </c>
      <c r="CG17" s="162">
        <v>0</v>
      </c>
    </row>
    <row r="18" spans="1:85" x14ac:dyDescent="0.35">
      <c r="A18" s="163"/>
      <c r="B18" s="36" t="s">
        <v>389</v>
      </c>
      <c r="C18" s="160" t="s">
        <v>376</v>
      </c>
      <c r="D18" s="161">
        <v>0</v>
      </c>
      <c r="E18" s="161">
        <v>0</v>
      </c>
      <c r="F18" s="161">
        <v>0</v>
      </c>
      <c r="G18" s="161">
        <v>0</v>
      </c>
      <c r="H18" s="161">
        <v>0</v>
      </c>
      <c r="I18" s="161">
        <v>0</v>
      </c>
      <c r="J18" s="161">
        <v>0</v>
      </c>
      <c r="K18" s="161">
        <v>0</v>
      </c>
      <c r="L18" s="161">
        <v>0</v>
      </c>
      <c r="M18" s="161">
        <v>0</v>
      </c>
      <c r="N18" s="161">
        <v>0</v>
      </c>
      <c r="O18" s="161">
        <v>0</v>
      </c>
      <c r="P18" s="161">
        <v>0</v>
      </c>
      <c r="Q18" s="161">
        <v>0</v>
      </c>
      <c r="R18" s="161">
        <v>0</v>
      </c>
      <c r="S18" s="161">
        <v>0</v>
      </c>
      <c r="T18" s="161">
        <v>0</v>
      </c>
      <c r="U18" s="161">
        <v>0</v>
      </c>
      <c r="V18" s="161">
        <v>0</v>
      </c>
      <c r="W18" s="161">
        <v>0</v>
      </c>
      <c r="X18" s="161">
        <v>0</v>
      </c>
      <c r="Y18" s="161">
        <v>0</v>
      </c>
      <c r="Z18" s="161">
        <v>0</v>
      </c>
      <c r="AA18" s="161">
        <v>0</v>
      </c>
      <c r="AB18" s="161">
        <v>0</v>
      </c>
      <c r="AC18" s="161">
        <v>0</v>
      </c>
      <c r="AD18" s="161">
        <v>0</v>
      </c>
      <c r="AE18" s="161">
        <v>0</v>
      </c>
      <c r="AF18" s="161">
        <v>0</v>
      </c>
      <c r="AG18" s="161">
        <v>0</v>
      </c>
      <c r="AH18" s="161">
        <v>0</v>
      </c>
      <c r="AI18" s="161">
        <v>0</v>
      </c>
      <c r="AJ18" s="161">
        <v>0</v>
      </c>
      <c r="AK18" s="161">
        <v>0</v>
      </c>
      <c r="AL18" s="161">
        <v>0</v>
      </c>
      <c r="AM18" s="161">
        <v>0</v>
      </c>
      <c r="AN18" s="161">
        <v>0</v>
      </c>
      <c r="AO18" s="161">
        <v>0</v>
      </c>
      <c r="AP18" s="161">
        <v>0</v>
      </c>
      <c r="AQ18" s="161">
        <v>0</v>
      </c>
      <c r="AR18" s="161">
        <v>0</v>
      </c>
      <c r="AS18" s="161">
        <v>0</v>
      </c>
      <c r="AT18" s="161">
        <v>0</v>
      </c>
      <c r="AU18" s="161">
        <v>0</v>
      </c>
      <c r="AV18" s="161">
        <v>1973.203</v>
      </c>
      <c r="AW18" s="161">
        <v>2772.2469999999998</v>
      </c>
      <c r="AX18" s="161">
        <v>3124.558</v>
      </c>
      <c r="AY18" s="161">
        <v>3801.788</v>
      </c>
      <c r="AZ18" s="161">
        <v>4497.8189999999995</v>
      </c>
      <c r="BA18" s="161">
        <v>4953.4069999999992</v>
      </c>
      <c r="BB18" s="161">
        <v>5316.1329999999989</v>
      </c>
      <c r="BC18" s="161">
        <v>5659.9930000000004</v>
      </c>
      <c r="BD18" s="161">
        <v>6043.639000000001</v>
      </c>
      <c r="BE18" s="161">
        <v>6580.0587643462241</v>
      </c>
      <c r="BF18" s="161">
        <v>7051.9688886240428</v>
      </c>
      <c r="BG18" s="161">
        <v>7582.0869577400717</v>
      </c>
      <c r="BH18" s="161">
        <v>8079.1630000000005</v>
      </c>
      <c r="BI18" s="161">
        <v>8618.3022954000007</v>
      </c>
      <c r="BJ18" s="161">
        <v>9155.4464638600002</v>
      </c>
      <c r="BK18" s="161">
        <v>9867.029829797455</v>
      </c>
      <c r="BL18" s="161">
        <v>10525.20336705</v>
      </c>
      <c r="BM18" s="161">
        <v>11458.592503259999</v>
      </c>
      <c r="BN18" s="161">
        <v>11876.615118280002</v>
      </c>
      <c r="BO18" s="161">
        <v>12565.735437840005</v>
      </c>
      <c r="BP18" s="161">
        <v>13430.149580209998</v>
      </c>
      <c r="BQ18" s="161">
        <v>13762.514588680802</v>
      </c>
      <c r="BR18" s="161">
        <v>13798.261242919998</v>
      </c>
      <c r="BS18" s="161">
        <v>13233.124968690001</v>
      </c>
      <c r="BT18" s="161">
        <v>11513.612393931196</v>
      </c>
      <c r="BU18" s="161">
        <v>9379.593293240021</v>
      </c>
      <c r="BV18" s="161">
        <v>8126.2184717899954</v>
      </c>
      <c r="BW18" s="161">
        <v>7233.1409551300003</v>
      </c>
      <c r="BX18" s="161">
        <v>5812.8455862999999</v>
      </c>
      <c r="BY18" s="161">
        <v>5695.7842011700013</v>
      </c>
      <c r="BZ18" s="161">
        <v>5974.8204106012308</v>
      </c>
      <c r="CA18" s="161">
        <v>6862.2812016099997</v>
      </c>
      <c r="CB18" s="161">
        <v>7646.3497684853783</v>
      </c>
      <c r="CC18" s="161">
        <v>8012.3387094193386</v>
      </c>
      <c r="CD18" s="161">
        <v>8408.0275836922847</v>
      </c>
      <c r="CE18" s="161">
        <v>8699.2497642640137</v>
      </c>
      <c r="CF18" s="161">
        <v>8834.4702962480078</v>
      </c>
      <c r="CG18" s="162">
        <v>8747.2661198258411</v>
      </c>
    </row>
    <row r="19" spans="1:85" x14ac:dyDescent="0.35">
      <c r="A19" s="163"/>
      <c r="B19" s="36" t="s">
        <v>390</v>
      </c>
      <c r="C19" s="160" t="s">
        <v>386</v>
      </c>
      <c r="D19" s="161">
        <v>0</v>
      </c>
      <c r="E19" s="161">
        <v>0</v>
      </c>
      <c r="F19" s="161">
        <v>0</v>
      </c>
      <c r="G19" s="161">
        <v>0</v>
      </c>
      <c r="H19" s="161">
        <v>0</v>
      </c>
      <c r="I19" s="161">
        <v>0</v>
      </c>
      <c r="J19" s="161">
        <v>0</v>
      </c>
      <c r="K19" s="161">
        <v>0</v>
      </c>
      <c r="L19" s="161">
        <v>0</v>
      </c>
      <c r="M19" s="161">
        <v>0</v>
      </c>
      <c r="N19" s="161">
        <v>0</v>
      </c>
      <c r="O19" s="161">
        <v>0</v>
      </c>
      <c r="P19" s="161">
        <v>0</v>
      </c>
      <c r="Q19" s="161">
        <v>0</v>
      </c>
      <c r="R19" s="161">
        <v>0</v>
      </c>
      <c r="S19" s="161">
        <v>0</v>
      </c>
      <c r="T19" s="161">
        <v>0</v>
      </c>
      <c r="U19" s="161">
        <v>0</v>
      </c>
      <c r="V19" s="161">
        <v>0</v>
      </c>
      <c r="W19" s="161">
        <v>0</v>
      </c>
      <c r="X19" s="161">
        <v>0</v>
      </c>
      <c r="Y19" s="161">
        <v>0</v>
      </c>
      <c r="Z19" s="161">
        <v>0</v>
      </c>
      <c r="AA19" s="161">
        <v>0</v>
      </c>
      <c r="AB19" s="161">
        <v>0</v>
      </c>
      <c r="AC19" s="161">
        <v>0</v>
      </c>
      <c r="AD19" s="161">
        <v>0</v>
      </c>
      <c r="AE19" s="161">
        <v>0</v>
      </c>
      <c r="AF19" s="161">
        <v>0</v>
      </c>
      <c r="AG19" s="161">
        <v>0</v>
      </c>
      <c r="AH19" s="161">
        <v>0</v>
      </c>
      <c r="AI19" s="161">
        <v>0</v>
      </c>
      <c r="AJ19" s="161">
        <v>0</v>
      </c>
      <c r="AK19" s="161">
        <v>0</v>
      </c>
      <c r="AL19" s="161">
        <v>0</v>
      </c>
      <c r="AM19" s="161">
        <v>0</v>
      </c>
      <c r="AN19" s="161">
        <v>0</v>
      </c>
      <c r="AO19" s="161">
        <v>0</v>
      </c>
      <c r="AP19" s="161">
        <v>0</v>
      </c>
      <c r="AQ19" s="161">
        <v>0</v>
      </c>
      <c r="AR19" s="161">
        <v>0</v>
      </c>
      <c r="AS19" s="161">
        <v>0</v>
      </c>
      <c r="AT19" s="161">
        <v>0</v>
      </c>
      <c r="AU19" s="161">
        <v>0</v>
      </c>
      <c r="AV19" s="161">
        <v>2.8769999999999998</v>
      </c>
      <c r="AW19" s="161">
        <v>7.2039999999999997</v>
      </c>
      <c r="AX19" s="161">
        <v>11.369</v>
      </c>
      <c r="AY19" s="161">
        <v>19.163</v>
      </c>
      <c r="AZ19" s="161">
        <v>34.027000000000001</v>
      </c>
      <c r="BA19" s="161">
        <v>42.026000000000003</v>
      </c>
      <c r="BB19" s="161">
        <v>48.832000000000001</v>
      </c>
      <c r="BC19" s="161">
        <v>39.287999999999997</v>
      </c>
      <c r="BD19" s="161">
        <v>-6.0999999999999999E-2</v>
      </c>
      <c r="BE19" s="161">
        <v>-8.6436562195121955E-2</v>
      </c>
      <c r="BF19" s="161">
        <v>-0.14737339999999999</v>
      </c>
      <c r="BG19" s="161">
        <v>8.5208560000000017E-2</v>
      </c>
      <c r="BH19" s="161">
        <v>-2.9000000000000001E-2</v>
      </c>
      <c r="BI19" s="161">
        <v>0</v>
      </c>
      <c r="BJ19" s="161">
        <v>0</v>
      </c>
      <c r="BK19" s="161">
        <v>0</v>
      </c>
      <c r="BL19" s="161">
        <v>0</v>
      </c>
      <c r="BM19" s="161">
        <v>0</v>
      </c>
      <c r="BN19" s="161">
        <v>0</v>
      </c>
      <c r="BO19" s="161">
        <v>0</v>
      </c>
      <c r="BP19" s="161">
        <v>0</v>
      </c>
      <c r="BQ19" s="161">
        <v>0</v>
      </c>
      <c r="BR19" s="161">
        <v>0</v>
      </c>
      <c r="BS19" s="161">
        <v>0</v>
      </c>
      <c r="BT19" s="161">
        <v>0</v>
      </c>
      <c r="BU19" s="161">
        <v>0</v>
      </c>
      <c r="BV19" s="161">
        <v>0</v>
      </c>
      <c r="BW19" s="161">
        <v>0</v>
      </c>
      <c r="BX19" s="161">
        <v>0</v>
      </c>
      <c r="BY19" s="161">
        <v>0</v>
      </c>
      <c r="BZ19" s="161">
        <v>0</v>
      </c>
      <c r="CA19" s="161">
        <v>0</v>
      </c>
      <c r="CB19" s="161">
        <v>0</v>
      </c>
      <c r="CC19" s="161">
        <v>0</v>
      </c>
      <c r="CD19" s="161">
        <v>0</v>
      </c>
      <c r="CE19" s="161">
        <v>0</v>
      </c>
      <c r="CF19" s="161">
        <v>0</v>
      </c>
      <c r="CG19" s="162">
        <v>0</v>
      </c>
    </row>
    <row r="20" spans="1:85" x14ac:dyDescent="0.35">
      <c r="A20" s="163"/>
      <c r="B20" s="36" t="s">
        <v>391</v>
      </c>
      <c r="C20" s="160" t="s">
        <v>386</v>
      </c>
      <c r="D20" s="161">
        <v>0</v>
      </c>
      <c r="E20" s="161">
        <v>0</v>
      </c>
      <c r="F20" s="161">
        <v>0</v>
      </c>
      <c r="G20" s="161">
        <v>0</v>
      </c>
      <c r="H20" s="161">
        <v>0</v>
      </c>
      <c r="I20" s="161">
        <v>0</v>
      </c>
      <c r="J20" s="161">
        <v>0</v>
      </c>
      <c r="K20" s="161">
        <v>0</v>
      </c>
      <c r="L20" s="161">
        <v>0</v>
      </c>
      <c r="M20" s="161">
        <v>0</v>
      </c>
      <c r="N20" s="161">
        <v>0</v>
      </c>
      <c r="O20" s="161">
        <v>0</v>
      </c>
      <c r="P20" s="161">
        <v>0</v>
      </c>
      <c r="Q20" s="161">
        <v>0</v>
      </c>
      <c r="R20" s="161">
        <v>0</v>
      </c>
      <c r="S20" s="161">
        <v>0</v>
      </c>
      <c r="T20" s="161">
        <v>0</v>
      </c>
      <c r="U20" s="161">
        <v>0</v>
      </c>
      <c r="V20" s="161">
        <v>0</v>
      </c>
      <c r="W20" s="161">
        <v>0</v>
      </c>
      <c r="X20" s="161">
        <v>0</v>
      </c>
      <c r="Y20" s="161">
        <v>0</v>
      </c>
      <c r="Z20" s="161">
        <v>0</v>
      </c>
      <c r="AA20" s="161">
        <v>0</v>
      </c>
      <c r="AB20" s="161">
        <v>0</v>
      </c>
      <c r="AC20" s="161">
        <v>0</v>
      </c>
      <c r="AD20" s="161">
        <v>0</v>
      </c>
      <c r="AE20" s="161">
        <v>0</v>
      </c>
      <c r="AF20" s="161">
        <v>0</v>
      </c>
      <c r="AG20" s="161">
        <v>0</v>
      </c>
      <c r="AH20" s="161">
        <v>0</v>
      </c>
      <c r="AI20" s="161">
        <v>0</v>
      </c>
      <c r="AJ20" s="161">
        <v>0</v>
      </c>
      <c r="AK20" s="161">
        <v>0</v>
      </c>
      <c r="AL20" s="161">
        <v>0</v>
      </c>
      <c r="AM20" s="161">
        <v>0</v>
      </c>
      <c r="AN20" s="161">
        <v>0</v>
      </c>
      <c r="AO20" s="161">
        <v>0</v>
      </c>
      <c r="AP20" s="161">
        <v>0</v>
      </c>
      <c r="AQ20" s="161">
        <v>0</v>
      </c>
      <c r="AR20" s="161">
        <v>0</v>
      </c>
      <c r="AS20" s="161">
        <v>0</v>
      </c>
      <c r="AT20" s="161">
        <v>0</v>
      </c>
      <c r="AU20" s="161">
        <v>0</v>
      </c>
      <c r="AV20" s="161">
        <v>0</v>
      </c>
      <c r="AW20" s="161">
        <v>0</v>
      </c>
      <c r="AX20" s="161">
        <v>0</v>
      </c>
      <c r="AY20" s="161">
        <v>0</v>
      </c>
      <c r="AZ20" s="161">
        <v>0</v>
      </c>
      <c r="BA20" s="161">
        <v>0</v>
      </c>
      <c r="BB20" s="161">
        <v>0</v>
      </c>
      <c r="BC20" s="161">
        <v>0</v>
      </c>
      <c r="BD20" s="161">
        <v>0</v>
      </c>
      <c r="BE20" s="161">
        <v>6.8540000000000001</v>
      </c>
      <c r="BF20" s="161">
        <v>13.107519600000002</v>
      </c>
      <c r="BG20" s="161">
        <v>14.986460219999998</v>
      </c>
      <c r="BH20" s="161">
        <v>16.622024122071426</v>
      </c>
      <c r="BI20" s="161">
        <v>17.693564299999998</v>
      </c>
      <c r="BJ20" s="161">
        <v>19.498030839999998</v>
      </c>
      <c r="BK20" s="161">
        <v>20.507303</v>
      </c>
      <c r="BL20" s="161">
        <v>21.180479929999997</v>
      </c>
      <c r="BM20" s="161">
        <v>21.798681950000002</v>
      </c>
      <c r="BN20" s="161">
        <v>21.362664119999998</v>
      </c>
      <c r="BO20" s="161">
        <v>22.339751259999996</v>
      </c>
      <c r="BP20" s="161">
        <v>56.572572000000001</v>
      </c>
      <c r="BQ20" s="161">
        <v>176.393889</v>
      </c>
      <c r="BR20" s="161">
        <v>199.015096</v>
      </c>
      <c r="BS20" s="161">
        <v>161.313669</v>
      </c>
      <c r="BT20" s="161">
        <v>183.056162</v>
      </c>
      <c r="BU20" s="161">
        <v>163.743438</v>
      </c>
      <c r="BV20" s="161">
        <v>151.43220199999999</v>
      </c>
      <c r="BW20" s="161">
        <v>132.03679</v>
      </c>
      <c r="BX20" s="161">
        <v>171.42592473000013</v>
      </c>
      <c r="BY20" s="161">
        <v>141.53542577000002</v>
      </c>
      <c r="BZ20" s="161">
        <v>111.21140532000005</v>
      </c>
      <c r="CA20" s="161">
        <v>112.275954</v>
      </c>
      <c r="CB20" s="161">
        <v>0</v>
      </c>
      <c r="CC20" s="161">
        <v>0</v>
      </c>
      <c r="CD20" s="161">
        <v>0</v>
      </c>
      <c r="CE20" s="161">
        <v>0</v>
      </c>
      <c r="CF20" s="161">
        <v>0</v>
      </c>
      <c r="CG20" s="162">
        <v>0</v>
      </c>
    </row>
    <row r="21" spans="1:85" x14ac:dyDescent="0.35">
      <c r="A21" s="163"/>
      <c r="B21" s="36" t="s">
        <v>392</v>
      </c>
      <c r="C21" s="160" t="s">
        <v>386</v>
      </c>
      <c r="D21" s="161">
        <v>0</v>
      </c>
      <c r="E21" s="161">
        <v>0</v>
      </c>
      <c r="F21" s="161">
        <v>0</v>
      </c>
      <c r="G21" s="161">
        <v>0</v>
      </c>
      <c r="H21" s="161">
        <v>0</v>
      </c>
      <c r="I21" s="161">
        <v>0</v>
      </c>
      <c r="J21" s="161">
        <v>0</v>
      </c>
      <c r="K21" s="161">
        <v>0</v>
      </c>
      <c r="L21" s="161">
        <v>0</v>
      </c>
      <c r="M21" s="161">
        <v>0</v>
      </c>
      <c r="N21" s="161">
        <v>0</v>
      </c>
      <c r="O21" s="161">
        <v>0</v>
      </c>
      <c r="P21" s="161">
        <v>0</v>
      </c>
      <c r="Q21" s="161">
        <v>0</v>
      </c>
      <c r="R21" s="161">
        <v>0</v>
      </c>
      <c r="S21" s="161">
        <v>0</v>
      </c>
      <c r="T21" s="161">
        <v>0</v>
      </c>
      <c r="U21" s="161">
        <v>0</v>
      </c>
      <c r="V21" s="161">
        <v>0</v>
      </c>
      <c r="W21" s="161">
        <v>0</v>
      </c>
      <c r="X21" s="161">
        <v>0</v>
      </c>
      <c r="Y21" s="161">
        <v>0</v>
      </c>
      <c r="Z21" s="161">
        <v>0</v>
      </c>
      <c r="AA21" s="161">
        <v>0</v>
      </c>
      <c r="AB21" s="161">
        <v>0</v>
      </c>
      <c r="AC21" s="161">
        <v>0</v>
      </c>
      <c r="AD21" s="161">
        <v>0</v>
      </c>
      <c r="AE21" s="161">
        <v>0</v>
      </c>
      <c r="AF21" s="161">
        <v>0</v>
      </c>
      <c r="AG21" s="161">
        <v>0</v>
      </c>
      <c r="AH21" s="161">
        <v>0</v>
      </c>
      <c r="AI21" s="161">
        <v>0</v>
      </c>
      <c r="AJ21" s="161">
        <v>0</v>
      </c>
      <c r="AK21" s="161">
        <v>0</v>
      </c>
      <c r="AL21" s="161">
        <v>0</v>
      </c>
      <c r="AM21" s="161">
        <v>0</v>
      </c>
      <c r="AN21" s="161">
        <v>0</v>
      </c>
      <c r="AO21" s="161">
        <v>0</v>
      </c>
      <c r="AP21" s="161">
        <v>0</v>
      </c>
      <c r="AQ21" s="161">
        <v>0</v>
      </c>
      <c r="AR21" s="161">
        <v>0</v>
      </c>
      <c r="AS21" s="161">
        <v>0</v>
      </c>
      <c r="AT21" s="161">
        <v>0</v>
      </c>
      <c r="AU21" s="161">
        <v>0</v>
      </c>
      <c r="AV21" s="161">
        <v>0</v>
      </c>
      <c r="AW21" s="161">
        <v>0</v>
      </c>
      <c r="AX21" s="161">
        <v>0</v>
      </c>
      <c r="AY21" s="161">
        <v>0</v>
      </c>
      <c r="AZ21" s="161">
        <v>3.1930000000000001</v>
      </c>
      <c r="BA21" s="161">
        <v>23.582999999999998</v>
      </c>
      <c r="BB21" s="161">
        <v>32.392000000000003</v>
      </c>
      <c r="BC21" s="161">
        <v>27.45</v>
      </c>
      <c r="BD21" s="161">
        <v>4.1689999999999996</v>
      </c>
      <c r="BE21" s="161">
        <v>6.0000000000000001E-3</v>
      </c>
      <c r="BF21" s="161">
        <v>4.2999999999999997E-2</v>
      </c>
      <c r="BG21" s="161">
        <v>0</v>
      </c>
      <c r="BH21" s="161">
        <v>0</v>
      </c>
      <c r="BI21" s="161">
        <v>0</v>
      </c>
      <c r="BJ21" s="161">
        <v>0</v>
      </c>
      <c r="BK21" s="161">
        <v>0</v>
      </c>
      <c r="BL21" s="161">
        <v>0</v>
      </c>
      <c r="BM21" s="161">
        <v>0</v>
      </c>
      <c r="BN21" s="161">
        <v>0</v>
      </c>
      <c r="BO21" s="161">
        <v>0</v>
      </c>
      <c r="BP21" s="161">
        <v>0</v>
      </c>
      <c r="BQ21" s="161">
        <v>0</v>
      </c>
      <c r="BR21" s="161">
        <v>0</v>
      </c>
      <c r="BS21" s="161">
        <v>0</v>
      </c>
      <c r="BT21" s="161">
        <v>0</v>
      </c>
      <c r="BU21" s="161">
        <v>0</v>
      </c>
      <c r="BV21" s="161">
        <v>0</v>
      </c>
      <c r="BW21" s="161">
        <v>0</v>
      </c>
      <c r="BX21" s="161">
        <v>0</v>
      </c>
      <c r="BY21" s="161">
        <v>0</v>
      </c>
      <c r="BZ21" s="161">
        <v>0</v>
      </c>
      <c r="CA21" s="161">
        <v>0</v>
      </c>
      <c r="CB21" s="161">
        <v>0</v>
      </c>
      <c r="CC21" s="161">
        <v>0</v>
      </c>
      <c r="CD21" s="161">
        <v>0</v>
      </c>
      <c r="CE21" s="161">
        <v>0</v>
      </c>
      <c r="CF21" s="161">
        <v>0</v>
      </c>
      <c r="CG21" s="162">
        <v>0</v>
      </c>
    </row>
    <row r="22" spans="1:85" ht="27" customHeight="1" x14ac:dyDescent="0.35">
      <c r="A22" s="163"/>
      <c r="B22" s="36" t="s">
        <v>393</v>
      </c>
      <c r="D22" s="161">
        <f t="shared" ref="D22:BO22" si="2">SUM(D$23:D$24)</f>
        <v>0</v>
      </c>
      <c r="E22" s="161">
        <f t="shared" si="2"/>
        <v>0</v>
      </c>
      <c r="F22" s="161">
        <f t="shared" si="2"/>
        <v>0</v>
      </c>
      <c r="G22" s="161">
        <f t="shared" si="2"/>
        <v>0</v>
      </c>
      <c r="H22" s="161">
        <f t="shared" si="2"/>
        <v>0</v>
      </c>
      <c r="I22" s="161">
        <f t="shared" si="2"/>
        <v>0</v>
      </c>
      <c r="J22" s="161">
        <f t="shared" si="2"/>
        <v>0</v>
      </c>
      <c r="K22" s="161">
        <f t="shared" si="2"/>
        <v>0</v>
      </c>
      <c r="L22" s="161">
        <f t="shared" si="2"/>
        <v>0</v>
      </c>
      <c r="M22" s="161">
        <f t="shared" si="2"/>
        <v>0</v>
      </c>
      <c r="N22" s="161">
        <f t="shared" si="2"/>
        <v>0</v>
      </c>
      <c r="O22" s="161">
        <f t="shared" si="2"/>
        <v>0</v>
      </c>
      <c r="P22" s="161">
        <f t="shared" si="2"/>
        <v>0</v>
      </c>
      <c r="Q22" s="161">
        <f t="shared" si="2"/>
        <v>0</v>
      </c>
      <c r="R22" s="161">
        <f t="shared" si="2"/>
        <v>0</v>
      </c>
      <c r="S22" s="161">
        <f t="shared" si="2"/>
        <v>0</v>
      </c>
      <c r="T22" s="161">
        <f t="shared" si="2"/>
        <v>0</v>
      </c>
      <c r="U22" s="161">
        <f t="shared" si="2"/>
        <v>0</v>
      </c>
      <c r="V22" s="161">
        <f t="shared" si="2"/>
        <v>0</v>
      </c>
      <c r="W22" s="161">
        <f t="shared" si="2"/>
        <v>0</v>
      </c>
      <c r="X22" s="161">
        <f t="shared" si="2"/>
        <v>0</v>
      </c>
      <c r="Y22" s="161">
        <f t="shared" si="2"/>
        <v>0</v>
      </c>
      <c r="Z22" s="161">
        <f t="shared" si="2"/>
        <v>0</v>
      </c>
      <c r="AA22" s="161">
        <f t="shared" si="2"/>
        <v>0</v>
      </c>
      <c r="AB22" s="161">
        <f t="shared" si="2"/>
        <v>0</v>
      </c>
      <c r="AC22" s="161">
        <f t="shared" si="2"/>
        <v>0</v>
      </c>
      <c r="AD22" s="161">
        <f t="shared" si="2"/>
        <v>0</v>
      </c>
      <c r="AE22" s="161">
        <f t="shared" si="2"/>
        <v>0</v>
      </c>
      <c r="AF22" s="161">
        <f t="shared" si="2"/>
        <v>0</v>
      </c>
      <c r="AG22" s="161">
        <f t="shared" si="2"/>
        <v>0</v>
      </c>
      <c r="AH22" s="161">
        <f t="shared" si="2"/>
        <v>0</v>
      </c>
      <c r="AI22" s="161">
        <f t="shared" si="2"/>
        <v>0</v>
      </c>
      <c r="AJ22" s="161">
        <f t="shared" si="2"/>
        <v>0</v>
      </c>
      <c r="AK22" s="161">
        <f t="shared" si="2"/>
        <v>0</v>
      </c>
      <c r="AL22" s="161">
        <f t="shared" si="2"/>
        <v>0</v>
      </c>
      <c r="AM22" s="161">
        <f t="shared" si="2"/>
        <v>0</v>
      </c>
      <c r="AN22" s="161">
        <f t="shared" si="2"/>
        <v>0</v>
      </c>
      <c r="AO22" s="161">
        <f t="shared" si="2"/>
        <v>0</v>
      </c>
      <c r="AP22" s="161">
        <f t="shared" si="2"/>
        <v>0</v>
      </c>
      <c r="AQ22" s="161">
        <f t="shared" si="2"/>
        <v>0</v>
      </c>
      <c r="AR22" s="161">
        <f t="shared" si="2"/>
        <v>0</v>
      </c>
      <c r="AS22" s="161">
        <f t="shared" si="2"/>
        <v>0</v>
      </c>
      <c r="AT22" s="161">
        <f t="shared" si="2"/>
        <v>0</v>
      </c>
      <c r="AU22" s="161">
        <f t="shared" si="2"/>
        <v>0</v>
      </c>
      <c r="AV22" s="161">
        <f t="shared" si="2"/>
        <v>0</v>
      </c>
      <c r="AW22" s="161">
        <f t="shared" si="2"/>
        <v>0</v>
      </c>
      <c r="AX22" s="161">
        <f t="shared" si="2"/>
        <v>0</v>
      </c>
      <c r="AY22" s="161">
        <f t="shared" si="2"/>
        <v>0</v>
      </c>
      <c r="AZ22" s="161">
        <f t="shared" si="2"/>
        <v>0</v>
      </c>
      <c r="BA22" s="161">
        <f t="shared" si="2"/>
        <v>0</v>
      </c>
      <c r="BB22" s="161">
        <f t="shared" si="2"/>
        <v>0</v>
      </c>
      <c r="BC22" s="161">
        <f t="shared" si="2"/>
        <v>0</v>
      </c>
      <c r="BD22" s="161">
        <f t="shared" si="2"/>
        <v>0</v>
      </c>
      <c r="BE22" s="161">
        <f t="shared" si="2"/>
        <v>0</v>
      </c>
      <c r="BF22" s="161">
        <f t="shared" si="2"/>
        <v>0</v>
      </c>
      <c r="BG22" s="161">
        <f t="shared" si="2"/>
        <v>0</v>
      </c>
      <c r="BH22" s="161">
        <f t="shared" si="2"/>
        <v>0</v>
      </c>
      <c r="BI22" s="161">
        <f t="shared" si="2"/>
        <v>0</v>
      </c>
      <c r="BJ22" s="161">
        <f t="shared" si="2"/>
        <v>0</v>
      </c>
      <c r="BK22" s="161">
        <f t="shared" si="2"/>
        <v>0</v>
      </c>
      <c r="BL22" s="161">
        <f t="shared" si="2"/>
        <v>127.18792895</v>
      </c>
      <c r="BM22" s="161">
        <f t="shared" si="2"/>
        <v>1267.3993002300001</v>
      </c>
      <c r="BN22" s="161">
        <f t="shared" si="2"/>
        <v>2231.7483619</v>
      </c>
      <c r="BO22" s="161">
        <f t="shared" si="2"/>
        <v>3554.1022156099998</v>
      </c>
      <c r="BP22" s="161">
        <f t="shared" ref="BP22:CG22" si="3">SUM(BP$23:BP$24)</f>
        <v>6779.6544881600003</v>
      </c>
      <c r="BQ22" s="161">
        <f t="shared" si="3"/>
        <v>10436.707839979998</v>
      </c>
      <c r="BR22" s="161">
        <f t="shared" si="3"/>
        <v>12827.382151170001</v>
      </c>
      <c r="BS22" s="161">
        <f t="shared" si="3"/>
        <v>14271.548569180002</v>
      </c>
      <c r="BT22" s="161">
        <f t="shared" si="3"/>
        <v>14830.444816650002</v>
      </c>
      <c r="BU22" s="161">
        <f t="shared" si="3"/>
        <v>15352.892355200001</v>
      </c>
      <c r="BV22" s="161">
        <f t="shared" si="3"/>
        <v>15097.86932374</v>
      </c>
      <c r="BW22" s="161">
        <f t="shared" si="3"/>
        <v>13850.988828139998</v>
      </c>
      <c r="BX22" s="161">
        <f t="shared" si="3"/>
        <v>13384.170061050001</v>
      </c>
      <c r="BY22" s="161">
        <f t="shared" si="3"/>
        <v>12688.526055580001</v>
      </c>
      <c r="BZ22" s="161">
        <f t="shared" si="3"/>
        <v>12088.05388639</v>
      </c>
      <c r="CA22" s="161">
        <f t="shared" si="3"/>
        <v>12357.095583569999</v>
      </c>
      <c r="CB22" s="161">
        <f t="shared" si="3"/>
        <v>12289.981081590471</v>
      </c>
      <c r="CC22" s="161">
        <f t="shared" si="3"/>
        <v>7875.3459895976084</v>
      </c>
      <c r="CD22" s="161">
        <f t="shared" si="3"/>
        <v>4943.0982782084939</v>
      </c>
      <c r="CE22" s="161">
        <f t="shared" si="3"/>
        <v>5110.2712933601797</v>
      </c>
      <c r="CF22" s="161">
        <f t="shared" si="3"/>
        <v>5225.5507855808737</v>
      </c>
      <c r="CG22" s="162">
        <f t="shared" si="3"/>
        <v>5295.1308297614078</v>
      </c>
    </row>
    <row r="23" spans="1:85" x14ac:dyDescent="0.35">
      <c r="A23" s="163"/>
      <c r="B23" s="56" t="s">
        <v>383</v>
      </c>
      <c r="C23" s="160" t="s">
        <v>380</v>
      </c>
      <c r="D23" s="161">
        <v>0</v>
      </c>
      <c r="E23" s="161">
        <v>0</v>
      </c>
      <c r="F23" s="161">
        <v>0</v>
      </c>
      <c r="G23" s="161">
        <v>0</v>
      </c>
      <c r="H23" s="161">
        <v>0</v>
      </c>
      <c r="I23" s="161">
        <v>0</v>
      </c>
      <c r="J23" s="161">
        <v>0</v>
      </c>
      <c r="K23" s="161">
        <v>0</v>
      </c>
      <c r="L23" s="161">
        <v>0</v>
      </c>
      <c r="M23" s="161">
        <v>0</v>
      </c>
      <c r="N23" s="161">
        <v>0</v>
      </c>
      <c r="O23" s="161">
        <v>0</v>
      </c>
      <c r="P23" s="161">
        <v>0</v>
      </c>
      <c r="Q23" s="161">
        <v>0</v>
      </c>
      <c r="R23" s="161">
        <v>0</v>
      </c>
      <c r="S23" s="161">
        <v>0</v>
      </c>
      <c r="T23" s="161">
        <v>0</v>
      </c>
      <c r="U23" s="161">
        <v>0</v>
      </c>
      <c r="V23" s="161">
        <v>0</v>
      </c>
      <c r="W23" s="161">
        <v>0</v>
      </c>
      <c r="X23" s="161">
        <v>0</v>
      </c>
      <c r="Y23" s="161">
        <v>0</v>
      </c>
      <c r="Z23" s="161">
        <v>0</v>
      </c>
      <c r="AA23" s="161">
        <v>0</v>
      </c>
      <c r="AB23" s="161">
        <v>0</v>
      </c>
      <c r="AC23" s="161">
        <v>0</v>
      </c>
      <c r="AD23" s="161">
        <v>0</v>
      </c>
      <c r="AE23" s="161">
        <v>0</v>
      </c>
      <c r="AF23" s="161">
        <v>0</v>
      </c>
      <c r="AG23" s="161">
        <v>0</v>
      </c>
      <c r="AH23" s="161">
        <v>0</v>
      </c>
      <c r="AI23" s="161">
        <v>0</v>
      </c>
      <c r="AJ23" s="161">
        <v>0</v>
      </c>
      <c r="AK23" s="161">
        <v>0</v>
      </c>
      <c r="AL23" s="161">
        <v>0</v>
      </c>
      <c r="AM23" s="161">
        <v>0</v>
      </c>
      <c r="AN23" s="161">
        <v>0</v>
      </c>
      <c r="AO23" s="161">
        <v>0</v>
      </c>
      <c r="AP23" s="161">
        <v>0</v>
      </c>
      <c r="AQ23" s="161">
        <v>0</v>
      </c>
      <c r="AR23" s="161">
        <v>0</v>
      </c>
      <c r="AS23" s="161">
        <v>0</v>
      </c>
      <c r="AT23" s="161">
        <v>0</v>
      </c>
      <c r="AU23" s="161">
        <v>0</v>
      </c>
      <c r="AV23" s="161">
        <v>0</v>
      </c>
      <c r="AW23" s="161">
        <v>0</v>
      </c>
      <c r="AX23" s="161">
        <v>0</v>
      </c>
      <c r="AY23" s="161">
        <v>0</v>
      </c>
      <c r="AZ23" s="161">
        <v>0</v>
      </c>
      <c r="BA23" s="161">
        <v>0</v>
      </c>
      <c r="BB23" s="161">
        <v>0</v>
      </c>
      <c r="BC23" s="161">
        <v>0</v>
      </c>
      <c r="BD23" s="161">
        <v>0</v>
      </c>
      <c r="BE23" s="161">
        <v>0</v>
      </c>
      <c r="BF23" s="161">
        <v>0</v>
      </c>
      <c r="BG23" s="161">
        <v>0</v>
      </c>
      <c r="BH23" s="161">
        <v>0</v>
      </c>
      <c r="BI23" s="161">
        <v>0</v>
      </c>
      <c r="BJ23" s="161">
        <v>0</v>
      </c>
      <c r="BK23" s="161">
        <v>0</v>
      </c>
      <c r="BL23" s="161">
        <v>64.379764080000001</v>
      </c>
      <c r="BM23" s="161">
        <v>580.96194385999991</v>
      </c>
      <c r="BN23" s="161">
        <v>954.84283312000014</v>
      </c>
      <c r="BO23" s="161">
        <v>1398.5169151799998</v>
      </c>
      <c r="BP23" s="161">
        <v>2304.75857546</v>
      </c>
      <c r="BQ23" s="161">
        <v>3538.8798924699986</v>
      </c>
      <c r="BR23" s="161">
        <v>4100.9191948399994</v>
      </c>
      <c r="BS23" s="161">
        <v>4456.6648349100024</v>
      </c>
      <c r="BT23" s="161">
        <v>4687.0089817599983</v>
      </c>
      <c r="BU23" s="161">
        <v>4711.3251268400008</v>
      </c>
      <c r="BV23" s="161">
        <v>4562.8610960800006</v>
      </c>
      <c r="BW23" s="161">
        <v>4511.9898157499974</v>
      </c>
      <c r="BX23" s="161">
        <v>4567.4714387700005</v>
      </c>
      <c r="BY23" s="161">
        <v>4506.7600548400005</v>
      </c>
      <c r="BZ23" s="161">
        <v>4527.0250168000011</v>
      </c>
      <c r="CA23" s="161">
        <v>4911.4448667599991</v>
      </c>
      <c r="CB23" s="161">
        <v>5153.1063099360672</v>
      </c>
      <c r="CC23" s="161">
        <v>4973.9249143116285</v>
      </c>
      <c r="CD23" s="161">
        <v>4905.9347959200632</v>
      </c>
      <c r="CE23" s="161">
        <v>5113.3204001271188</v>
      </c>
      <c r="CF23" s="161">
        <v>5228.6666948037519</v>
      </c>
      <c r="CG23" s="162">
        <v>5298.3148774893434</v>
      </c>
    </row>
    <row r="24" spans="1:85" x14ac:dyDescent="0.35">
      <c r="A24" s="163"/>
      <c r="B24" s="56" t="s">
        <v>394</v>
      </c>
      <c r="C24" s="160" t="s">
        <v>386</v>
      </c>
      <c r="D24" s="161">
        <v>0</v>
      </c>
      <c r="E24" s="161">
        <v>0</v>
      </c>
      <c r="F24" s="161">
        <v>0</v>
      </c>
      <c r="G24" s="161">
        <v>0</v>
      </c>
      <c r="H24" s="161">
        <v>0</v>
      </c>
      <c r="I24" s="161">
        <v>0</v>
      </c>
      <c r="J24" s="161">
        <v>0</v>
      </c>
      <c r="K24" s="161">
        <v>0</v>
      </c>
      <c r="L24" s="161">
        <v>0</v>
      </c>
      <c r="M24" s="161">
        <v>0</v>
      </c>
      <c r="N24" s="161">
        <v>0</v>
      </c>
      <c r="O24" s="161">
        <v>0</v>
      </c>
      <c r="P24" s="161">
        <v>0</v>
      </c>
      <c r="Q24" s="161">
        <v>0</v>
      </c>
      <c r="R24" s="161">
        <v>0</v>
      </c>
      <c r="S24" s="161">
        <v>0</v>
      </c>
      <c r="T24" s="161">
        <v>0</v>
      </c>
      <c r="U24" s="161">
        <v>0</v>
      </c>
      <c r="V24" s="161">
        <v>0</v>
      </c>
      <c r="W24" s="161">
        <v>0</v>
      </c>
      <c r="X24" s="161">
        <v>0</v>
      </c>
      <c r="Y24" s="161">
        <v>0</v>
      </c>
      <c r="Z24" s="161">
        <v>0</v>
      </c>
      <c r="AA24" s="161">
        <v>0</v>
      </c>
      <c r="AB24" s="161">
        <v>0</v>
      </c>
      <c r="AC24" s="161">
        <v>0</v>
      </c>
      <c r="AD24" s="161">
        <v>0</v>
      </c>
      <c r="AE24" s="161">
        <v>0</v>
      </c>
      <c r="AF24" s="161">
        <v>0</v>
      </c>
      <c r="AG24" s="161">
        <v>0</v>
      </c>
      <c r="AH24" s="161">
        <v>0</v>
      </c>
      <c r="AI24" s="161">
        <v>0</v>
      </c>
      <c r="AJ24" s="161">
        <v>0</v>
      </c>
      <c r="AK24" s="161">
        <v>0</v>
      </c>
      <c r="AL24" s="161">
        <v>0</v>
      </c>
      <c r="AM24" s="161">
        <v>0</v>
      </c>
      <c r="AN24" s="161">
        <v>0</v>
      </c>
      <c r="AO24" s="161">
        <v>0</v>
      </c>
      <c r="AP24" s="161">
        <v>0</v>
      </c>
      <c r="AQ24" s="161">
        <v>0</v>
      </c>
      <c r="AR24" s="161">
        <v>0</v>
      </c>
      <c r="AS24" s="161">
        <v>0</v>
      </c>
      <c r="AT24" s="161">
        <v>0</v>
      </c>
      <c r="AU24" s="161">
        <v>0</v>
      </c>
      <c r="AV24" s="161">
        <v>0</v>
      </c>
      <c r="AW24" s="161">
        <v>0</v>
      </c>
      <c r="AX24" s="161">
        <v>0</v>
      </c>
      <c r="AY24" s="161">
        <v>0</v>
      </c>
      <c r="AZ24" s="161">
        <v>0</v>
      </c>
      <c r="BA24" s="161">
        <v>0</v>
      </c>
      <c r="BB24" s="161">
        <v>0</v>
      </c>
      <c r="BC24" s="161">
        <v>0</v>
      </c>
      <c r="BD24" s="161">
        <v>0</v>
      </c>
      <c r="BE24" s="161">
        <v>0</v>
      </c>
      <c r="BF24" s="161">
        <v>0</v>
      </c>
      <c r="BG24" s="161">
        <v>0</v>
      </c>
      <c r="BH24" s="161">
        <v>0</v>
      </c>
      <c r="BI24" s="161">
        <v>0</v>
      </c>
      <c r="BJ24" s="161">
        <v>0</v>
      </c>
      <c r="BK24" s="161">
        <v>0</v>
      </c>
      <c r="BL24" s="161">
        <v>62.808164869999999</v>
      </c>
      <c r="BM24" s="161">
        <v>686.4373563700002</v>
      </c>
      <c r="BN24" s="161">
        <v>1276.9055287799997</v>
      </c>
      <c r="BO24" s="161">
        <v>2155.5853004300002</v>
      </c>
      <c r="BP24" s="161">
        <v>4474.8959127000007</v>
      </c>
      <c r="BQ24" s="161">
        <v>6897.8279475099998</v>
      </c>
      <c r="BR24" s="161">
        <v>8726.4629563300005</v>
      </c>
      <c r="BS24" s="161">
        <v>9814.883734269999</v>
      </c>
      <c r="BT24" s="161">
        <v>10143.435834890004</v>
      </c>
      <c r="BU24" s="161">
        <v>10641.56722836</v>
      </c>
      <c r="BV24" s="161">
        <v>10535.008227660001</v>
      </c>
      <c r="BW24" s="161">
        <v>9338.9990123900006</v>
      </c>
      <c r="BX24" s="161">
        <v>8816.6986222800006</v>
      </c>
      <c r="BY24" s="161">
        <v>8181.7660007400018</v>
      </c>
      <c r="BZ24" s="161">
        <v>7561.028869589999</v>
      </c>
      <c r="CA24" s="161">
        <v>7445.6507168099997</v>
      </c>
      <c r="CB24" s="161">
        <v>7136.874771654404</v>
      </c>
      <c r="CC24" s="161">
        <v>2901.4210752859799</v>
      </c>
      <c r="CD24" s="161">
        <v>37.163482288431069</v>
      </c>
      <c r="CE24" s="161">
        <v>-3.0491067669391554</v>
      </c>
      <c r="CF24" s="161">
        <v>-3.1159092228781162</v>
      </c>
      <c r="CG24" s="162">
        <v>-3.1840477279355928</v>
      </c>
    </row>
    <row r="25" spans="1:85" x14ac:dyDescent="0.35">
      <c r="A25" s="163"/>
      <c r="B25" s="36" t="s">
        <v>395</v>
      </c>
      <c r="C25" s="160" t="s">
        <v>386</v>
      </c>
      <c r="D25" s="161">
        <v>0</v>
      </c>
      <c r="E25" s="161">
        <v>0</v>
      </c>
      <c r="F25" s="161">
        <v>0</v>
      </c>
      <c r="G25" s="161">
        <v>0</v>
      </c>
      <c r="H25" s="161">
        <v>0</v>
      </c>
      <c r="I25" s="161">
        <v>0</v>
      </c>
      <c r="J25" s="161">
        <v>0</v>
      </c>
      <c r="K25" s="161">
        <v>0</v>
      </c>
      <c r="L25" s="161">
        <v>0</v>
      </c>
      <c r="M25" s="161">
        <v>0</v>
      </c>
      <c r="N25" s="161">
        <v>0</v>
      </c>
      <c r="O25" s="161">
        <v>0</v>
      </c>
      <c r="P25" s="161">
        <v>0</v>
      </c>
      <c r="Q25" s="161">
        <v>0</v>
      </c>
      <c r="R25" s="161">
        <v>0</v>
      </c>
      <c r="S25" s="161">
        <v>0</v>
      </c>
      <c r="T25" s="161">
        <v>0</v>
      </c>
      <c r="U25" s="161">
        <v>0</v>
      </c>
      <c r="V25" s="161">
        <v>0</v>
      </c>
      <c r="W25" s="161">
        <v>0</v>
      </c>
      <c r="X25" s="161">
        <v>0</v>
      </c>
      <c r="Y25" s="161">
        <v>0</v>
      </c>
      <c r="Z25" s="161">
        <v>0</v>
      </c>
      <c r="AA25" s="161">
        <v>3.7</v>
      </c>
      <c r="AB25" s="161">
        <v>9.8000000000000007</v>
      </c>
      <c r="AC25" s="161">
        <v>12.6</v>
      </c>
      <c r="AD25" s="161">
        <v>11.8</v>
      </c>
      <c r="AE25" s="161">
        <v>11.9</v>
      </c>
      <c r="AF25" s="161">
        <v>17.600000000000001</v>
      </c>
      <c r="AG25" s="161">
        <v>25.3</v>
      </c>
      <c r="AH25" s="161">
        <v>24</v>
      </c>
      <c r="AI25" s="161">
        <v>27</v>
      </c>
      <c r="AJ25" s="161">
        <v>42</v>
      </c>
      <c r="AK25" s="161">
        <v>66</v>
      </c>
      <c r="AL25" s="161">
        <v>94</v>
      </c>
      <c r="AM25" s="161">
        <v>123</v>
      </c>
      <c r="AN25" s="161">
        <v>126</v>
      </c>
      <c r="AO25" s="161">
        <v>130</v>
      </c>
      <c r="AP25" s="161">
        <v>161</v>
      </c>
      <c r="AQ25" s="161">
        <v>179.708</v>
      </c>
      <c r="AR25" s="161">
        <v>394.245</v>
      </c>
      <c r="AS25" s="161">
        <v>425.16500000000002</v>
      </c>
      <c r="AT25" s="161">
        <v>494.35300000000001</v>
      </c>
      <c r="AU25" s="161">
        <v>626.245</v>
      </c>
      <c r="AV25" s="161">
        <v>928.67899999999997</v>
      </c>
      <c r="AW25" s="161">
        <v>1207.7750000000001</v>
      </c>
      <c r="AX25" s="161">
        <v>1440.797</v>
      </c>
      <c r="AY25" s="161">
        <v>1739.5630000000001</v>
      </c>
      <c r="AZ25" s="161">
        <v>2083.6799999999998</v>
      </c>
      <c r="BA25" s="161">
        <v>2326.3319999999999</v>
      </c>
      <c r="BB25" s="161">
        <v>2428.9789999999998</v>
      </c>
      <c r="BC25" s="161">
        <v>1895.7190000000001</v>
      </c>
      <c r="BD25" s="161">
        <v>1.71</v>
      </c>
      <c r="BE25" s="161">
        <v>0</v>
      </c>
      <c r="BF25" s="161">
        <v>0</v>
      </c>
      <c r="BG25" s="161">
        <v>8.5208560000000017E-2</v>
      </c>
      <c r="BH25" s="161">
        <v>0</v>
      </c>
      <c r="BI25" s="161">
        <v>0</v>
      </c>
      <c r="BJ25" s="161"/>
      <c r="BK25" s="161"/>
      <c r="BL25" s="161"/>
      <c r="BM25" s="161"/>
      <c r="BN25" s="161"/>
      <c r="BO25" s="161"/>
      <c r="BP25" s="161"/>
      <c r="BQ25" s="161"/>
      <c r="BR25" s="161"/>
      <c r="BS25" s="161"/>
      <c r="BT25" s="161"/>
      <c r="BU25" s="161"/>
      <c r="BV25" s="161"/>
      <c r="BW25" s="161"/>
      <c r="BX25" s="161"/>
      <c r="BY25" s="161"/>
      <c r="BZ25" s="161"/>
      <c r="CA25" s="161"/>
      <c r="CB25" s="161"/>
      <c r="CC25" s="161"/>
      <c r="CD25" s="161"/>
      <c r="CE25" s="161"/>
      <c r="CF25" s="161"/>
      <c r="CG25" s="162"/>
    </row>
    <row r="26" spans="1:85" x14ac:dyDescent="0.35">
      <c r="A26" s="163"/>
      <c r="B26" s="36" t="s">
        <v>396</v>
      </c>
      <c r="C26" s="160" t="s">
        <v>376</v>
      </c>
      <c r="D26" s="161"/>
      <c r="E26" s="161"/>
      <c r="F26" s="161"/>
      <c r="G26" s="161"/>
      <c r="H26" s="161"/>
      <c r="I26" s="161"/>
      <c r="J26" s="161"/>
      <c r="K26" s="161"/>
      <c r="L26" s="161"/>
      <c r="M26" s="161"/>
      <c r="N26" s="161"/>
      <c r="O26" s="161"/>
      <c r="P26" s="161"/>
      <c r="Q26" s="161"/>
      <c r="R26" s="161"/>
      <c r="S26" s="161"/>
      <c r="T26" s="161"/>
      <c r="U26" s="161"/>
      <c r="V26" s="161"/>
      <c r="W26" s="161"/>
      <c r="X26" s="161"/>
      <c r="Y26" s="161"/>
      <c r="Z26" s="161"/>
      <c r="AA26" s="161"/>
      <c r="AB26" s="161"/>
      <c r="AC26" s="161"/>
      <c r="AD26" s="161"/>
      <c r="AE26" s="161"/>
      <c r="AF26" s="161"/>
      <c r="AG26" s="161"/>
      <c r="AH26" s="161"/>
      <c r="AI26" s="161"/>
      <c r="AJ26" s="161"/>
      <c r="AK26" s="161"/>
      <c r="AL26" s="161"/>
      <c r="AM26" s="161"/>
      <c r="AN26" s="161"/>
      <c r="AO26" s="161"/>
      <c r="AP26" s="161"/>
      <c r="AQ26" s="161"/>
      <c r="AR26" s="161"/>
      <c r="AS26" s="161"/>
      <c r="AT26" s="161"/>
      <c r="AU26" s="161"/>
      <c r="AV26" s="161"/>
      <c r="AW26" s="161"/>
      <c r="AX26" s="161"/>
      <c r="AY26" s="161"/>
      <c r="AZ26" s="161"/>
      <c r="BA26" s="161"/>
      <c r="BB26" s="161"/>
      <c r="BC26" s="161"/>
      <c r="BD26" s="161"/>
      <c r="BE26" s="161"/>
      <c r="BF26" s="161"/>
      <c r="BG26" s="161"/>
      <c r="BH26" s="161"/>
      <c r="BI26" s="161">
        <v>3</v>
      </c>
      <c r="BJ26" s="161">
        <v>7</v>
      </c>
      <c r="BK26" s="161">
        <v>13.497025149999999</v>
      </c>
      <c r="BL26" s="161">
        <v>38.534542930000001</v>
      </c>
      <c r="BM26" s="161">
        <v>34.154483699999993</v>
      </c>
      <c r="BN26" s="161">
        <v>45.768576209999999</v>
      </c>
      <c r="BO26" s="161">
        <v>74.136923039999985</v>
      </c>
      <c r="BP26" s="161">
        <v>110.91288990999999</v>
      </c>
      <c r="BQ26" s="161">
        <v>159.75237205000002</v>
      </c>
      <c r="BR26" s="161">
        <v>187.89459571</v>
      </c>
      <c r="BS26" s="161">
        <v>208.81836001000002</v>
      </c>
      <c r="BT26" s="161">
        <v>194.73461820000003</v>
      </c>
      <c r="BU26" s="161">
        <v>217.75776851000001</v>
      </c>
      <c r="BV26" s="161">
        <v>211.78247487000004</v>
      </c>
      <c r="BW26" s="161">
        <v>212.26699853</v>
      </c>
      <c r="BX26" s="161">
        <v>218.93365956000008</v>
      </c>
      <c r="BY26" s="161">
        <v>242.66823621</v>
      </c>
      <c r="BZ26" s="161">
        <v>240.82781158000003</v>
      </c>
      <c r="CA26" s="161">
        <v>262.66294866000004</v>
      </c>
      <c r="CB26" s="161">
        <v>258.86529527750389</v>
      </c>
      <c r="CC26" s="161">
        <v>265.33154588409224</v>
      </c>
      <c r="CD26" s="161">
        <v>269.27656547240139</v>
      </c>
      <c r="CE26" s="161">
        <v>272.76431939511622</v>
      </c>
      <c r="CF26" s="161">
        <v>273.7989310205582</v>
      </c>
      <c r="CG26" s="162">
        <v>276.24121680435331</v>
      </c>
    </row>
    <row r="27" spans="1:85" ht="27" customHeight="1" x14ac:dyDescent="0.35">
      <c r="A27" s="165"/>
      <c r="B27" s="36" t="s">
        <v>397</v>
      </c>
      <c r="C27" s="160" t="s">
        <v>386</v>
      </c>
      <c r="D27" s="161"/>
      <c r="E27" s="161"/>
      <c r="F27" s="161"/>
      <c r="G27" s="161"/>
      <c r="H27" s="161"/>
      <c r="I27" s="161"/>
      <c r="J27" s="161"/>
      <c r="K27" s="161"/>
      <c r="L27" s="161"/>
      <c r="M27" s="161"/>
      <c r="N27" s="161"/>
      <c r="O27" s="161"/>
      <c r="P27" s="161"/>
      <c r="Q27" s="161"/>
      <c r="R27" s="161"/>
      <c r="S27" s="161"/>
      <c r="T27" s="161"/>
      <c r="U27" s="161"/>
      <c r="V27" s="161"/>
      <c r="W27" s="161"/>
      <c r="X27" s="161"/>
      <c r="Y27" s="161"/>
      <c r="Z27" s="161"/>
      <c r="AA27" s="161"/>
      <c r="AB27" s="161"/>
      <c r="AC27" s="161"/>
      <c r="AD27" s="161"/>
      <c r="AE27" s="161"/>
      <c r="AF27" s="161"/>
      <c r="AG27" s="161"/>
      <c r="AH27" s="161"/>
      <c r="AI27" s="161"/>
      <c r="AJ27" s="161"/>
      <c r="AK27" s="161"/>
      <c r="AL27" s="161"/>
      <c r="AM27" s="161"/>
      <c r="AN27" s="161"/>
      <c r="AO27" s="161"/>
      <c r="AP27" s="161"/>
      <c r="AQ27" s="161">
        <v>14.981999999999999</v>
      </c>
      <c r="AR27" s="161">
        <v>19.041</v>
      </c>
      <c r="AS27" s="161">
        <v>23.1</v>
      </c>
      <c r="AT27" s="161">
        <v>29</v>
      </c>
      <c r="AU27" s="161">
        <v>37.561</v>
      </c>
      <c r="AV27" s="161">
        <v>46.265999999999998</v>
      </c>
      <c r="AW27" s="161">
        <v>59.125</v>
      </c>
      <c r="AX27" s="161">
        <v>60.497999999999998</v>
      </c>
      <c r="AY27" s="161">
        <v>46.542999999999999</v>
      </c>
      <c r="AZ27" s="161">
        <v>41.273000000000003</v>
      </c>
      <c r="BA27" s="161">
        <v>36.790999999999997</v>
      </c>
      <c r="BB27" s="161">
        <v>37.914999999999999</v>
      </c>
      <c r="BC27" s="161">
        <v>37.4</v>
      </c>
      <c r="BD27" s="161">
        <v>34.851999999999997</v>
      </c>
      <c r="BE27" s="161">
        <v>38</v>
      </c>
      <c r="BF27" s="161">
        <v>40.408999999999999</v>
      </c>
      <c r="BG27" s="161">
        <v>46.344000000000001</v>
      </c>
      <c r="BH27" s="161">
        <v>46.491</v>
      </c>
      <c r="BI27" s="161">
        <v>44.334000000000003</v>
      </c>
      <c r="BJ27" s="161">
        <v>46.637999999999998</v>
      </c>
      <c r="BK27" s="161">
        <v>46.658999999999999</v>
      </c>
      <c r="BL27" s="161">
        <v>50.039000000000001</v>
      </c>
      <c r="BM27" s="161">
        <v>47.561</v>
      </c>
      <c r="BN27" s="161">
        <v>44.601999999999997</v>
      </c>
      <c r="BO27" s="161">
        <v>46.558457389804701</v>
      </c>
      <c r="BP27" s="161">
        <v>43.945999999999998</v>
      </c>
      <c r="BQ27" s="161">
        <v>44.098999999999997</v>
      </c>
      <c r="BR27" s="161">
        <v>44.164999999999999</v>
      </c>
      <c r="BS27" s="161">
        <v>39.841999999999999</v>
      </c>
      <c r="BT27" s="161">
        <v>38.499000000000002</v>
      </c>
      <c r="BU27" s="161">
        <v>36.994</v>
      </c>
      <c r="BV27" s="161">
        <v>44.322000000000003</v>
      </c>
      <c r="BW27" s="161">
        <v>33.988</v>
      </c>
      <c r="BX27" s="161">
        <v>62.020754029999992</v>
      </c>
      <c r="BY27" s="161">
        <v>48.520351089999991</v>
      </c>
      <c r="BZ27" s="161">
        <v>45.593648689999988</v>
      </c>
      <c r="CA27" s="161">
        <v>51.232449919999972</v>
      </c>
      <c r="CB27" s="161">
        <v>50.598700693145169</v>
      </c>
      <c r="CC27" s="161">
        <v>51.744332174315353</v>
      </c>
      <c r="CD27" s="161">
        <v>53.007846341252282</v>
      </c>
      <c r="CE27" s="161">
        <v>54.448473863549211</v>
      </c>
      <c r="CF27" s="161">
        <v>56.06283739363603</v>
      </c>
      <c r="CG27" s="162">
        <v>57.771073282595054</v>
      </c>
    </row>
    <row r="28" spans="1:85" x14ac:dyDescent="0.35">
      <c r="A28" s="163"/>
      <c r="B28" s="36" t="s">
        <v>398</v>
      </c>
      <c r="C28" s="160" t="s">
        <v>380</v>
      </c>
      <c r="D28" s="161">
        <v>0</v>
      </c>
      <c r="E28" s="161">
        <v>0</v>
      </c>
      <c r="F28" s="161">
        <v>0</v>
      </c>
      <c r="G28" s="161">
        <v>0</v>
      </c>
      <c r="H28" s="161">
        <v>0</v>
      </c>
      <c r="I28" s="161">
        <v>0</v>
      </c>
      <c r="J28" s="161">
        <v>0</v>
      </c>
      <c r="K28" s="161">
        <v>0</v>
      </c>
      <c r="L28" s="161">
        <v>0</v>
      </c>
      <c r="M28" s="161">
        <v>0</v>
      </c>
      <c r="N28" s="161">
        <v>0</v>
      </c>
      <c r="O28" s="161">
        <v>0</v>
      </c>
      <c r="P28" s="161">
        <v>0</v>
      </c>
      <c r="Q28" s="161">
        <v>0</v>
      </c>
      <c r="R28" s="161">
        <v>0</v>
      </c>
      <c r="S28" s="161">
        <v>0</v>
      </c>
      <c r="T28" s="161">
        <v>0</v>
      </c>
      <c r="U28" s="161">
        <v>0</v>
      </c>
      <c r="V28" s="161">
        <v>0</v>
      </c>
      <c r="W28" s="161">
        <v>0</v>
      </c>
      <c r="X28" s="161">
        <v>0</v>
      </c>
      <c r="Y28" s="161">
        <v>0</v>
      </c>
      <c r="Z28" s="161">
        <v>0.7</v>
      </c>
      <c r="AA28" s="161">
        <v>0.8</v>
      </c>
      <c r="AB28" s="161">
        <v>0.9</v>
      </c>
      <c r="AC28" s="161">
        <v>1.1000000000000001</v>
      </c>
      <c r="AD28" s="161">
        <v>1.5</v>
      </c>
      <c r="AE28" s="161">
        <v>2</v>
      </c>
      <c r="AF28" s="161">
        <v>2.2000000000000002</v>
      </c>
      <c r="AG28" s="161">
        <v>2.1</v>
      </c>
      <c r="AH28" s="161">
        <v>2</v>
      </c>
      <c r="AI28" s="161">
        <v>2</v>
      </c>
      <c r="AJ28" s="161">
        <v>2</v>
      </c>
      <c r="AK28" s="161">
        <v>2</v>
      </c>
      <c r="AL28" s="161">
        <v>2</v>
      </c>
      <c r="AM28" s="161">
        <v>2</v>
      </c>
      <c r="AN28" s="161">
        <v>2</v>
      </c>
      <c r="AO28" s="161">
        <v>1</v>
      </c>
      <c r="AP28" s="161">
        <v>2</v>
      </c>
      <c r="AQ28" s="161">
        <v>1.4339999999999999</v>
      </c>
      <c r="AR28" s="161">
        <v>1.3520000000000001</v>
      </c>
      <c r="AS28" s="161">
        <v>1.355</v>
      </c>
      <c r="AT28" s="161">
        <v>1.5509999999999999</v>
      </c>
      <c r="AU28" s="161">
        <v>1.4710000000000001</v>
      </c>
      <c r="AV28" s="161">
        <v>2</v>
      </c>
      <c r="AW28" s="161">
        <v>1</v>
      </c>
      <c r="AX28" s="161">
        <v>1</v>
      </c>
      <c r="AY28" s="161">
        <v>1.7210000000000001</v>
      </c>
      <c r="AZ28" s="161">
        <v>1.496</v>
      </c>
      <c r="BA28" s="161">
        <v>1.5720000000000001</v>
      </c>
      <c r="BB28" s="161">
        <v>1.7769999999999999</v>
      </c>
      <c r="BC28" s="161">
        <v>1.359</v>
      </c>
      <c r="BD28" s="161">
        <v>1.452</v>
      </c>
      <c r="BE28" s="161">
        <v>1.6164412184601897</v>
      </c>
      <c r="BF28" s="161">
        <v>1.6007503600000001</v>
      </c>
      <c r="BG28" s="161">
        <v>0</v>
      </c>
      <c r="BH28" s="161">
        <v>0</v>
      </c>
      <c r="BI28" s="161">
        <v>0</v>
      </c>
      <c r="BJ28" s="161">
        <v>0</v>
      </c>
      <c r="BK28" s="161">
        <v>0</v>
      </c>
      <c r="BL28" s="161">
        <v>0</v>
      </c>
      <c r="BM28" s="161">
        <v>0</v>
      </c>
      <c r="BN28" s="161">
        <v>0</v>
      </c>
      <c r="BO28" s="161">
        <v>0</v>
      </c>
      <c r="BP28" s="161">
        <v>0</v>
      </c>
      <c r="BQ28" s="161">
        <v>0</v>
      </c>
      <c r="BR28" s="161">
        <v>0</v>
      </c>
      <c r="BS28" s="161">
        <v>0</v>
      </c>
      <c r="BT28" s="161">
        <v>0</v>
      </c>
      <c r="BU28" s="161">
        <v>0</v>
      </c>
      <c r="BV28" s="161">
        <v>0</v>
      </c>
      <c r="BW28" s="161">
        <v>0</v>
      </c>
      <c r="BX28" s="161">
        <v>0</v>
      </c>
      <c r="BY28" s="161">
        <v>0</v>
      </c>
      <c r="BZ28" s="161">
        <v>0</v>
      </c>
      <c r="CA28" s="161">
        <v>0</v>
      </c>
      <c r="CB28" s="161">
        <v>0</v>
      </c>
      <c r="CC28" s="161">
        <v>0</v>
      </c>
      <c r="CD28" s="161">
        <v>0</v>
      </c>
      <c r="CE28" s="161">
        <v>0</v>
      </c>
      <c r="CF28" s="161">
        <v>0</v>
      </c>
      <c r="CG28" s="162">
        <v>0</v>
      </c>
    </row>
    <row r="29" spans="1:85" x14ac:dyDescent="0.35">
      <c r="A29" s="163"/>
      <c r="B29" s="36" t="s">
        <v>399</v>
      </c>
      <c r="C29" s="160" t="s">
        <v>386</v>
      </c>
      <c r="D29" s="161">
        <v>0</v>
      </c>
      <c r="E29" s="161">
        <v>0</v>
      </c>
      <c r="F29" s="161">
        <v>0</v>
      </c>
      <c r="G29" s="161">
        <v>0</v>
      </c>
      <c r="H29" s="161">
        <v>0</v>
      </c>
      <c r="I29" s="161">
        <v>0</v>
      </c>
      <c r="J29" s="161">
        <v>0</v>
      </c>
      <c r="K29" s="161">
        <v>0</v>
      </c>
      <c r="L29" s="161">
        <v>0</v>
      </c>
      <c r="M29" s="161">
        <v>0</v>
      </c>
      <c r="N29" s="161">
        <v>0</v>
      </c>
      <c r="O29" s="161">
        <v>0</v>
      </c>
      <c r="P29" s="161">
        <v>0</v>
      </c>
      <c r="Q29" s="161">
        <v>0</v>
      </c>
      <c r="R29" s="161">
        <v>0</v>
      </c>
      <c r="S29" s="161">
        <v>0</v>
      </c>
      <c r="T29" s="161">
        <v>0</v>
      </c>
      <c r="U29" s="161">
        <v>0</v>
      </c>
      <c r="V29" s="161">
        <v>0</v>
      </c>
      <c r="W29" s="161">
        <v>0</v>
      </c>
      <c r="X29" s="161">
        <v>0</v>
      </c>
      <c r="Y29" s="161">
        <v>0</v>
      </c>
      <c r="Z29" s="161">
        <v>22</v>
      </c>
      <c r="AA29" s="161">
        <v>20</v>
      </c>
      <c r="AB29" s="161">
        <v>105</v>
      </c>
      <c r="AC29" s="161">
        <v>225</v>
      </c>
      <c r="AD29" s="161">
        <v>138</v>
      </c>
      <c r="AE29" s="161">
        <v>194</v>
      </c>
      <c r="AF29" s="161">
        <v>201</v>
      </c>
      <c r="AG29" s="161">
        <v>684</v>
      </c>
      <c r="AH29" s="161">
        <v>721</v>
      </c>
      <c r="AI29" s="161">
        <v>793</v>
      </c>
      <c r="AJ29" s="161">
        <v>1024</v>
      </c>
      <c r="AK29" s="161">
        <v>1655.6</v>
      </c>
      <c r="AL29" s="161">
        <v>2128</v>
      </c>
      <c r="AM29" s="161">
        <v>2516</v>
      </c>
      <c r="AN29" s="161">
        <v>2833</v>
      </c>
      <c r="AO29" s="161">
        <v>3177</v>
      </c>
      <c r="AP29" s="161">
        <v>3415</v>
      </c>
      <c r="AQ29" s="161">
        <v>3536</v>
      </c>
      <c r="AR29" s="161">
        <v>3723.4489999999996</v>
      </c>
      <c r="AS29" s="161">
        <v>4232.5370000000003</v>
      </c>
      <c r="AT29" s="161">
        <v>5095.3410000000003</v>
      </c>
      <c r="AU29" s="161">
        <v>6358.652</v>
      </c>
      <c r="AV29" s="161">
        <v>7812.0959999999995</v>
      </c>
      <c r="AW29" s="161">
        <v>9216.8450000000012</v>
      </c>
      <c r="AX29" s="161">
        <v>10103.235919999999</v>
      </c>
      <c r="AY29" s="161">
        <v>10874.666694000003</v>
      </c>
      <c r="AZ29" s="161">
        <v>11379.761964999998</v>
      </c>
      <c r="BA29" s="161">
        <v>11176.396122999999</v>
      </c>
      <c r="BB29" s="161">
        <v>11064.804220000002</v>
      </c>
      <c r="BC29" s="161">
        <v>11064.103816674598</v>
      </c>
      <c r="BD29" s="161">
        <v>11162.3689748</v>
      </c>
      <c r="BE29" s="161">
        <v>11588.695131</v>
      </c>
      <c r="BF29" s="161">
        <v>12636.220416</v>
      </c>
      <c r="BG29" s="161">
        <v>12347.373120710001</v>
      </c>
      <c r="BH29" s="161">
        <v>13157.570061439999</v>
      </c>
      <c r="BI29" s="161">
        <v>13928.205135</v>
      </c>
      <c r="BJ29" s="161">
        <v>14840.547586000004</v>
      </c>
      <c r="BK29" s="161">
        <v>15731.800594999997</v>
      </c>
      <c r="BL29" s="161">
        <f>SUM(BL30:BL32)</f>
        <v>17103.441162000006</v>
      </c>
      <c r="BM29" s="161">
        <f t="shared" ref="BM29:BV29" si="4">SUM(BM30:BM32)</f>
        <v>19989.231178000002</v>
      </c>
      <c r="BN29" s="161">
        <f t="shared" si="4"/>
        <v>21426.990300999998</v>
      </c>
      <c r="BO29" s="161">
        <f t="shared" si="4"/>
        <v>22820.290123000006</v>
      </c>
      <c r="BP29" s="161">
        <f t="shared" si="4"/>
        <v>23899.631612000001</v>
      </c>
      <c r="BQ29" s="161">
        <f t="shared" si="4"/>
        <v>24169.807673000003</v>
      </c>
      <c r="BR29" s="161">
        <f t="shared" si="4"/>
        <v>24316.565554999994</v>
      </c>
      <c r="BS29" s="161">
        <f t="shared" si="4"/>
        <v>24243.713647000004</v>
      </c>
      <c r="BT29" s="161">
        <f t="shared" si="4"/>
        <v>23440.599919000008</v>
      </c>
      <c r="BU29" s="161">
        <f t="shared" si="4"/>
        <v>22301.220213999997</v>
      </c>
      <c r="BV29" s="161">
        <f t="shared" si="4"/>
        <v>20729.821950999998</v>
      </c>
      <c r="BW29" s="161">
        <f>SUM(BW30:BW32)</f>
        <v>18379.004464350226</v>
      </c>
      <c r="BX29" s="161">
        <f t="shared" ref="BX29:CD29" si="5">SUM(BX30:BX32)</f>
        <v>17334.295703000003</v>
      </c>
      <c r="BY29" s="161">
        <f t="shared" si="5"/>
        <v>16125.757487195478</v>
      </c>
      <c r="BZ29" s="161">
        <f t="shared" si="5"/>
        <v>15579.152645071414</v>
      </c>
      <c r="CA29" s="161">
        <f t="shared" si="5"/>
        <v>15772.594547462259</v>
      </c>
      <c r="CB29" s="161">
        <f t="shared" si="5"/>
        <v>15351.608558528122</v>
      </c>
      <c r="CC29" s="161">
        <f t="shared" si="5"/>
        <v>12199.98674990703</v>
      </c>
      <c r="CD29" s="161">
        <f t="shared" si="5"/>
        <v>11496.560192149391</v>
      </c>
      <c r="CE29" s="161">
        <f>SUM(CE30:CE32)</f>
        <v>11707.563000886632</v>
      </c>
      <c r="CF29" s="161">
        <f>SUM(CF30:CF32)</f>
        <v>12039.213328734792</v>
      </c>
      <c r="CG29" s="162">
        <f>SUM(CG30:CG32)</f>
        <v>12568.20220709768</v>
      </c>
    </row>
    <row r="30" spans="1:85" x14ac:dyDescent="0.35">
      <c r="A30" s="163"/>
      <c r="B30" s="56" t="s">
        <v>400</v>
      </c>
      <c r="C30" s="160"/>
      <c r="D30" s="161"/>
      <c r="E30" s="161"/>
      <c r="F30" s="161"/>
      <c r="G30" s="161"/>
      <c r="H30" s="161"/>
      <c r="I30" s="161"/>
      <c r="J30" s="161"/>
      <c r="K30" s="161"/>
      <c r="L30" s="161"/>
      <c r="M30" s="161"/>
      <c r="N30" s="161"/>
      <c r="O30" s="161"/>
      <c r="P30" s="161"/>
      <c r="Q30" s="161"/>
      <c r="R30" s="161"/>
      <c r="S30" s="161"/>
      <c r="T30" s="161"/>
      <c r="U30" s="161"/>
      <c r="V30" s="161"/>
      <c r="W30" s="161"/>
      <c r="X30" s="161"/>
      <c r="Y30" s="161"/>
      <c r="Z30" s="161"/>
      <c r="AA30" s="161"/>
      <c r="AB30" s="161"/>
      <c r="AC30" s="161"/>
      <c r="AD30" s="161"/>
      <c r="AE30" s="161"/>
      <c r="AF30" s="161"/>
      <c r="AG30" s="161"/>
      <c r="AH30" s="161"/>
      <c r="AI30" s="161"/>
      <c r="AJ30" s="161"/>
      <c r="AK30" s="161"/>
      <c r="AL30" s="161"/>
      <c r="AM30" s="161"/>
      <c r="AN30" s="161"/>
      <c r="AO30" s="161"/>
      <c r="AP30" s="161"/>
      <c r="AQ30" s="161"/>
      <c r="AR30" s="161"/>
      <c r="AS30" s="161"/>
      <c r="AT30" s="161"/>
      <c r="AU30" s="161"/>
      <c r="AV30" s="161"/>
      <c r="AW30" s="161"/>
      <c r="AX30" s="161"/>
      <c r="AY30" s="161"/>
      <c r="AZ30" s="161"/>
      <c r="BA30" s="161"/>
      <c r="BB30" s="161"/>
      <c r="BC30" s="161"/>
      <c r="BD30" s="161"/>
      <c r="BE30" s="161"/>
      <c r="BF30" s="161"/>
      <c r="BG30" s="161"/>
      <c r="BH30" s="161"/>
      <c r="BI30" s="161"/>
      <c r="BJ30" s="161"/>
      <c r="BK30" s="161"/>
      <c r="BL30" s="161">
        <v>15141.776923958705</v>
      </c>
      <c r="BM30" s="161">
        <v>16923.255930776253</v>
      </c>
      <c r="BN30" s="161">
        <v>18018.287469340114</v>
      </c>
      <c r="BO30" s="161">
        <v>19055.311208911484</v>
      </c>
      <c r="BP30" s="161">
        <v>19879.676398880401</v>
      </c>
      <c r="BQ30" s="161">
        <v>20522.749055613676</v>
      </c>
      <c r="BR30" s="161">
        <v>21398.772408641653</v>
      </c>
      <c r="BS30" s="161">
        <v>21750.305519860998</v>
      </c>
      <c r="BT30" s="161">
        <v>21298.013079496453</v>
      </c>
      <c r="BU30" s="161">
        <v>20268.515139952928</v>
      </c>
      <c r="BV30" s="161">
        <v>19121.662095377484</v>
      </c>
      <c r="BW30" s="161">
        <v>17367.520159591215</v>
      </c>
      <c r="BX30" s="161">
        <v>16510.894920611816</v>
      </c>
      <c r="BY30" s="161">
        <v>15369.794350334199</v>
      </c>
      <c r="BZ30" s="161">
        <v>14839.630317686591</v>
      </c>
      <c r="CA30" s="161">
        <v>14946.44303608568</v>
      </c>
      <c r="CB30" s="161">
        <v>14555.538762748309</v>
      </c>
      <c r="CC30" s="161">
        <v>11541.059226850508</v>
      </c>
      <c r="CD30" s="161">
        <v>10840.268465866951</v>
      </c>
      <c r="CE30" s="161">
        <v>11031.075571217079</v>
      </c>
      <c r="CF30" s="161">
        <v>11339.572822467004</v>
      </c>
      <c r="CG30" s="162">
        <v>11836.085153363598</v>
      </c>
    </row>
    <row r="31" spans="1:85" x14ac:dyDescent="0.35">
      <c r="A31" s="163"/>
      <c r="B31" s="56" t="s">
        <v>401</v>
      </c>
      <c r="C31" s="160"/>
      <c r="D31" s="161"/>
      <c r="E31" s="161"/>
      <c r="F31" s="161"/>
      <c r="G31" s="161"/>
      <c r="H31" s="161"/>
      <c r="I31" s="161"/>
      <c r="J31" s="161"/>
      <c r="K31" s="161"/>
      <c r="L31" s="161"/>
      <c r="M31" s="161"/>
      <c r="N31" s="161"/>
      <c r="O31" s="161"/>
      <c r="P31" s="161"/>
      <c r="Q31" s="161"/>
      <c r="R31" s="161"/>
      <c r="S31" s="161"/>
      <c r="T31" s="161"/>
      <c r="U31" s="161"/>
      <c r="V31" s="161"/>
      <c r="W31" s="161"/>
      <c r="X31" s="161"/>
      <c r="Y31" s="161"/>
      <c r="Z31" s="161"/>
      <c r="AA31" s="161"/>
      <c r="AB31" s="161"/>
      <c r="AC31" s="161"/>
      <c r="AD31" s="161"/>
      <c r="AE31" s="161"/>
      <c r="AF31" s="161"/>
      <c r="AG31" s="161"/>
      <c r="AH31" s="161"/>
      <c r="AI31" s="161"/>
      <c r="AJ31" s="161"/>
      <c r="AK31" s="161"/>
      <c r="AL31" s="161"/>
      <c r="AM31" s="161"/>
      <c r="AN31" s="161"/>
      <c r="AO31" s="161"/>
      <c r="AP31" s="161"/>
      <c r="AQ31" s="161"/>
      <c r="AR31" s="161"/>
      <c r="AS31" s="161"/>
      <c r="AT31" s="161"/>
      <c r="AU31" s="161"/>
      <c r="AV31" s="161"/>
      <c r="AW31" s="161"/>
      <c r="AX31" s="161"/>
      <c r="AY31" s="161"/>
      <c r="AZ31" s="161"/>
      <c r="BA31" s="161"/>
      <c r="BB31" s="161"/>
      <c r="BC31" s="161"/>
      <c r="BD31" s="161"/>
      <c r="BE31" s="161"/>
      <c r="BF31" s="161"/>
      <c r="BG31" s="161"/>
      <c r="BH31" s="161"/>
      <c r="BI31" s="161"/>
      <c r="BJ31" s="161"/>
      <c r="BK31" s="161"/>
      <c r="BL31" s="161">
        <v>1613.425236041295</v>
      </c>
      <c r="BM31" s="161">
        <v>2679.944486223746</v>
      </c>
      <c r="BN31" s="161">
        <v>3009.2036966598816</v>
      </c>
      <c r="BO31" s="161">
        <v>3331.7742650885075</v>
      </c>
      <c r="BP31" s="161">
        <v>3573.0294971195967</v>
      </c>
      <c r="BQ31" s="161">
        <v>3176.1656353863264</v>
      </c>
      <c r="BR31" s="161">
        <v>2353.825090358343</v>
      </c>
      <c r="BS31" s="161">
        <v>1865.1421391390063</v>
      </c>
      <c r="BT31" s="161">
        <v>1596.4824745035512</v>
      </c>
      <c r="BU31" s="161">
        <v>1407.9342720470704</v>
      </c>
      <c r="BV31" s="161">
        <v>1075.1419406225161</v>
      </c>
      <c r="BW31" s="161">
        <v>514.96610075901299</v>
      </c>
      <c r="BX31" s="161">
        <v>367.35823438818278</v>
      </c>
      <c r="BY31" s="161">
        <v>253.4781258201364</v>
      </c>
      <c r="BZ31" s="161">
        <v>160.78647461457479</v>
      </c>
      <c r="CA31" s="161">
        <v>110.96794334023382</v>
      </c>
      <c r="CB31" s="161">
        <v>67.147154602376105</v>
      </c>
      <c r="CC31" s="161">
        <v>10.66155825984832</v>
      </c>
      <c r="CD31" s="161">
        <v>11.344716109832666</v>
      </c>
      <c r="CE31" s="161">
        <v>11.932097459553265</v>
      </c>
      <c r="CF31" s="161">
        <v>12.576324383511569</v>
      </c>
      <c r="CG31" s="162">
        <v>13.395814110611905</v>
      </c>
    </row>
    <row r="32" spans="1:85" x14ac:dyDescent="0.35">
      <c r="A32" s="163"/>
      <c r="B32" s="56" t="s">
        <v>402</v>
      </c>
      <c r="C32" s="160"/>
      <c r="D32" s="161"/>
      <c r="E32" s="161"/>
      <c r="F32" s="161"/>
      <c r="G32" s="161"/>
      <c r="H32" s="161"/>
      <c r="I32" s="161"/>
      <c r="J32" s="161"/>
      <c r="K32" s="161"/>
      <c r="L32" s="161"/>
      <c r="M32" s="161"/>
      <c r="N32" s="161"/>
      <c r="O32" s="161"/>
      <c r="P32" s="161"/>
      <c r="Q32" s="161"/>
      <c r="R32" s="161"/>
      <c r="S32" s="161"/>
      <c r="T32" s="161"/>
      <c r="U32" s="161"/>
      <c r="V32" s="161"/>
      <c r="W32" s="161"/>
      <c r="X32" s="161"/>
      <c r="Y32" s="161"/>
      <c r="Z32" s="161"/>
      <c r="AA32" s="161"/>
      <c r="AB32" s="161"/>
      <c r="AC32" s="161"/>
      <c r="AD32" s="161"/>
      <c r="AE32" s="161"/>
      <c r="AF32" s="161"/>
      <c r="AG32" s="161"/>
      <c r="AH32" s="161"/>
      <c r="AI32" s="161"/>
      <c r="AJ32" s="161"/>
      <c r="AK32" s="161"/>
      <c r="AL32" s="161"/>
      <c r="AM32" s="161"/>
      <c r="AN32" s="161"/>
      <c r="AO32" s="161"/>
      <c r="AP32" s="161"/>
      <c r="AQ32" s="161"/>
      <c r="AR32" s="161"/>
      <c r="AS32" s="161"/>
      <c r="AT32" s="161"/>
      <c r="AU32" s="161"/>
      <c r="AV32" s="161"/>
      <c r="AW32" s="161"/>
      <c r="AX32" s="161"/>
      <c r="AY32" s="161"/>
      <c r="AZ32" s="161"/>
      <c r="BA32" s="161"/>
      <c r="BB32" s="161"/>
      <c r="BC32" s="161"/>
      <c r="BD32" s="161"/>
      <c r="BE32" s="161"/>
      <c r="BF32" s="161"/>
      <c r="BG32" s="161"/>
      <c r="BH32" s="161"/>
      <c r="BI32" s="161"/>
      <c r="BJ32" s="161"/>
      <c r="BK32" s="161"/>
      <c r="BL32" s="161">
        <v>348.23900200000571</v>
      </c>
      <c r="BM32" s="161">
        <v>386.0307610000018</v>
      </c>
      <c r="BN32" s="161">
        <v>399.49913500000184</v>
      </c>
      <c r="BO32" s="161">
        <v>433.20464900001389</v>
      </c>
      <c r="BP32" s="161">
        <v>446.92571600000156</v>
      </c>
      <c r="BQ32" s="161">
        <v>470.89298200000121</v>
      </c>
      <c r="BR32" s="161">
        <v>563.96805599999789</v>
      </c>
      <c r="BS32" s="161">
        <v>628.2659879999992</v>
      </c>
      <c r="BT32" s="161">
        <v>546.10436500000287</v>
      </c>
      <c r="BU32" s="161">
        <v>624.77080199999909</v>
      </c>
      <c r="BV32" s="161">
        <v>533.01791499999558</v>
      </c>
      <c r="BW32" s="161">
        <v>496.51820399999997</v>
      </c>
      <c r="BX32" s="161">
        <v>456.0425480000049</v>
      </c>
      <c r="BY32" s="161">
        <v>502.48501104114257</v>
      </c>
      <c r="BZ32" s="161">
        <v>578.73585277024722</v>
      </c>
      <c r="CA32" s="161">
        <v>715.18356803634379</v>
      </c>
      <c r="CB32" s="161">
        <v>728.92264117743616</v>
      </c>
      <c r="CC32" s="161">
        <v>648.26596479667387</v>
      </c>
      <c r="CD32" s="161">
        <v>644.94701017260741</v>
      </c>
      <c r="CE32" s="161">
        <v>664.5553322099986</v>
      </c>
      <c r="CF32" s="161">
        <v>687.06418188427597</v>
      </c>
      <c r="CG32" s="162">
        <v>718.72123962346996</v>
      </c>
    </row>
    <row r="33" spans="1:85" ht="27" customHeight="1" x14ac:dyDescent="0.35">
      <c r="A33" s="163"/>
      <c r="B33" s="36" t="s">
        <v>403</v>
      </c>
      <c r="C33" s="160" t="s">
        <v>380</v>
      </c>
      <c r="D33" s="161">
        <v>0</v>
      </c>
      <c r="E33" s="161">
        <v>0</v>
      </c>
      <c r="F33" s="161">
        <v>0</v>
      </c>
      <c r="G33" s="161">
        <v>0</v>
      </c>
      <c r="H33" s="161">
        <v>0</v>
      </c>
      <c r="I33" s="161">
        <v>0</v>
      </c>
      <c r="J33" s="161">
        <v>0</v>
      </c>
      <c r="K33" s="161">
        <v>0</v>
      </c>
      <c r="L33" s="161">
        <v>0</v>
      </c>
      <c r="M33" s="161">
        <v>0</v>
      </c>
      <c r="N33" s="161">
        <v>0</v>
      </c>
      <c r="O33" s="161">
        <v>0</v>
      </c>
      <c r="P33" s="161">
        <v>0</v>
      </c>
      <c r="Q33" s="161">
        <v>0</v>
      </c>
      <c r="R33" s="161">
        <v>0</v>
      </c>
      <c r="S33" s="161">
        <v>0</v>
      </c>
      <c r="T33" s="161">
        <v>0</v>
      </c>
      <c r="U33" s="161">
        <v>0</v>
      </c>
      <c r="V33" s="161">
        <v>0</v>
      </c>
      <c r="W33" s="161">
        <v>0</v>
      </c>
      <c r="X33" s="161">
        <v>0</v>
      </c>
      <c r="Y33" s="161">
        <v>0</v>
      </c>
      <c r="Z33" s="161">
        <v>0</v>
      </c>
      <c r="AA33" s="161">
        <v>0</v>
      </c>
      <c r="AB33" s="161">
        <v>0</v>
      </c>
      <c r="AC33" s="161">
        <v>0</v>
      </c>
      <c r="AD33" s="161">
        <v>0</v>
      </c>
      <c r="AE33" s="161">
        <v>0</v>
      </c>
      <c r="AF33" s="161">
        <v>0</v>
      </c>
      <c r="AG33" s="161">
        <v>0</v>
      </c>
      <c r="AH33" s="161">
        <v>0</v>
      </c>
      <c r="AI33" s="161">
        <v>0</v>
      </c>
      <c r="AJ33" s="161">
        <v>0</v>
      </c>
      <c r="AK33" s="161">
        <v>0</v>
      </c>
      <c r="AL33" s="161">
        <v>0</v>
      </c>
      <c r="AM33" s="161">
        <v>0</v>
      </c>
      <c r="AN33" s="161">
        <v>0</v>
      </c>
      <c r="AO33" s="161">
        <v>0</v>
      </c>
      <c r="AP33" s="161">
        <v>0</v>
      </c>
      <c r="AQ33" s="161">
        <v>0</v>
      </c>
      <c r="AR33" s="161">
        <v>0</v>
      </c>
      <c r="AS33" s="161">
        <v>0</v>
      </c>
      <c r="AT33" s="161">
        <v>0</v>
      </c>
      <c r="AU33" s="161">
        <v>0</v>
      </c>
      <c r="AV33" s="161">
        <v>0</v>
      </c>
      <c r="AW33" s="161">
        <v>0</v>
      </c>
      <c r="AX33" s="161">
        <v>0</v>
      </c>
      <c r="AY33" s="161">
        <v>7622.94</v>
      </c>
      <c r="AZ33" s="161">
        <v>7661.6239999999998</v>
      </c>
      <c r="BA33" s="161">
        <v>7412.2720000000008</v>
      </c>
      <c r="BB33" s="161">
        <v>7250.59</v>
      </c>
      <c r="BC33" s="161">
        <v>6790.04</v>
      </c>
      <c r="BD33" s="161">
        <v>6766.183</v>
      </c>
      <c r="BE33" s="161">
        <v>6749.0433528570848</v>
      </c>
      <c r="BF33" s="161">
        <v>6757.9545089520052</v>
      </c>
      <c r="BG33" s="161">
        <v>6724.1235550023994</v>
      </c>
      <c r="BH33" s="161">
        <v>6662.027000000001</v>
      </c>
      <c r="BI33" s="161">
        <v>6649.9306075200002</v>
      </c>
      <c r="BJ33" s="161">
        <v>6566.1693209299992</v>
      </c>
      <c r="BK33" s="161">
        <v>6657.0001817393668</v>
      </c>
      <c r="BL33" s="161">
        <v>6515.8436022599981</v>
      </c>
      <c r="BM33" s="161">
        <v>6108.3423565899993</v>
      </c>
      <c r="BN33" s="161">
        <v>5556.0370140352561</v>
      </c>
      <c r="BO33" s="161">
        <v>4935.2797263499997</v>
      </c>
      <c r="BP33" s="161">
        <v>3275.8454461099996</v>
      </c>
      <c r="BQ33" s="161">
        <v>1186.7982191800004</v>
      </c>
      <c r="BR33" s="161">
        <v>244.52811802000028</v>
      </c>
      <c r="BS33" s="161">
        <v>61.927221750000008</v>
      </c>
      <c r="BT33" s="161">
        <v>14.895368320000006</v>
      </c>
      <c r="BU33" s="161">
        <v>8.9284635499999982</v>
      </c>
      <c r="BV33" s="161">
        <v>0</v>
      </c>
      <c r="BW33" s="161">
        <v>4.8241001800000003</v>
      </c>
      <c r="BX33" s="161">
        <v>4.6269737999999991</v>
      </c>
      <c r="BY33" s="161">
        <v>0</v>
      </c>
      <c r="BZ33" s="161">
        <v>11.75940172</v>
      </c>
      <c r="CA33" s="161">
        <v>-0.90839022999999974</v>
      </c>
      <c r="CB33" s="161">
        <v>-0.29011564612193586</v>
      </c>
      <c r="CC33" s="161">
        <v>1.6159446241153264</v>
      </c>
      <c r="CD33" s="161">
        <v>1.1389192963279184</v>
      </c>
      <c r="CE33" s="161">
        <v>1.1758137078665754</v>
      </c>
      <c r="CF33" s="161">
        <v>1.2048966194086332</v>
      </c>
      <c r="CG33" s="162">
        <v>0.70382822350564067</v>
      </c>
    </row>
    <row r="34" spans="1:85" x14ac:dyDescent="0.35">
      <c r="A34" s="163"/>
      <c r="B34" s="36" t="s">
        <v>30</v>
      </c>
      <c r="C34" s="160" t="s">
        <v>386</v>
      </c>
      <c r="D34" s="161">
        <v>62.5</v>
      </c>
      <c r="E34" s="161">
        <v>75.2</v>
      </c>
      <c r="F34" s="161">
        <v>84.5</v>
      </c>
      <c r="G34" s="161">
        <v>94.6</v>
      </c>
      <c r="H34" s="161">
        <v>118.6</v>
      </c>
      <c r="I34" s="161">
        <v>120.3</v>
      </c>
      <c r="J34" s="161">
        <v>125.4</v>
      </c>
      <c r="K34" s="161">
        <v>114.1</v>
      </c>
      <c r="L34" s="161">
        <v>121.3</v>
      </c>
      <c r="M34" s="161">
        <v>119.6</v>
      </c>
      <c r="N34" s="161">
        <v>131.80000000000001</v>
      </c>
      <c r="O34" s="161">
        <v>158.5</v>
      </c>
      <c r="P34" s="161">
        <v>179.5</v>
      </c>
      <c r="Q34" s="161">
        <v>171.1</v>
      </c>
      <c r="R34" s="161">
        <v>199.8</v>
      </c>
      <c r="S34" s="161">
        <v>217.4</v>
      </c>
      <c r="T34" s="161">
        <v>223.3</v>
      </c>
      <c r="U34" s="161">
        <v>245.9</v>
      </c>
      <c r="V34" s="161">
        <v>297.5</v>
      </c>
      <c r="W34" s="161">
        <v>385.7</v>
      </c>
      <c r="X34" s="161">
        <v>428.9</v>
      </c>
      <c r="Y34" s="161">
        <v>470.7</v>
      </c>
      <c r="Z34" s="161">
        <v>523.79999999999995</v>
      </c>
      <c r="AA34" s="161">
        <v>641.4</v>
      </c>
      <c r="AB34" s="161">
        <v>703.5</v>
      </c>
      <c r="AC34" s="161">
        <v>703.7</v>
      </c>
      <c r="AD34" s="161">
        <v>959.4</v>
      </c>
      <c r="AE34" s="161">
        <v>1308.2</v>
      </c>
      <c r="AF34" s="161">
        <v>1715.3</v>
      </c>
      <c r="AG34" s="161">
        <v>1431</v>
      </c>
      <c r="AH34" s="161">
        <v>1561</v>
      </c>
      <c r="AI34" s="161">
        <v>1675</v>
      </c>
      <c r="AJ34" s="161">
        <v>2165</v>
      </c>
      <c r="AK34" s="161">
        <v>3245.05</v>
      </c>
      <c r="AL34" s="161">
        <v>4612</v>
      </c>
      <c r="AM34" s="161">
        <v>5592</v>
      </c>
      <c r="AN34" s="161">
        <v>6470</v>
      </c>
      <c r="AO34" s="161">
        <v>7446</v>
      </c>
      <c r="AP34" s="161">
        <v>7965</v>
      </c>
      <c r="AQ34" s="161">
        <v>7956</v>
      </c>
      <c r="AR34" s="161">
        <v>7581.9769999999999</v>
      </c>
      <c r="AS34" s="161">
        <v>7675.058</v>
      </c>
      <c r="AT34" s="161">
        <v>8895.1850000000013</v>
      </c>
      <c r="AU34" s="161">
        <v>11646.02289951173</v>
      </c>
      <c r="AV34" s="161">
        <v>14789.988000000001</v>
      </c>
      <c r="AW34" s="161">
        <v>16109.623</v>
      </c>
      <c r="AX34" s="161">
        <v>16387.047999999999</v>
      </c>
      <c r="AY34" s="161">
        <v>16692.532999999999</v>
      </c>
      <c r="AZ34" s="161">
        <v>14444.695</v>
      </c>
      <c r="BA34" s="161">
        <v>11965.317000000001</v>
      </c>
      <c r="BB34" s="161">
        <v>11790.69</v>
      </c>
      <c r="BC34" s="161">
        <v>12082.322</v>
      </c>
      <c r="BD34" s="161">
        <v>13121.226999999999</v>
      </c>
      <c r="BE34" s="161">
        <v>14100.907119412172</v>
      </c>
      <c r="BF34" s="161">
        <v>14237.3147109526</v>
      </c>
      <c r="BG34" s="161">
        <v>12859.01825241993</v>
      </c>
      <c r="BH34" s="161">
        <v>10028.913</v>
      </c>
      <c r="BI34" s="161">
        <v>9149.9960046050001</v>
      </c>
      <c r="BJ34" s="161">
        <v>8838.7708489100005</v>
      </c>
      <c r="BK34" s="161">
        <v>9027.9858692587677</v>
      </c>
      <c r="BL34" s="161">
        <v>8684.733409389999</v>
      </c>
      <c r="BM34" s="161">
        <v>8373.7599778200001</v>
      </c>
      <c r="BN34" s="161">
        <v>7856.3960060182071</v>
      </c>
      <c r="BO34" s="161">
        <v>6997.2154425199997</v>
      </c>
      <c r="BP34" s="161">
        <v>5308.9188794399988</v>
      </c>
      <c r="BQ34" s="161">
        <v>3582.8260193800015</v>
      </c>
      <c r="BR34" s="161">
        <v>2893.4764718200004</v>
      </c>
      <c r="BS34" s="161">
        <v>2539.1118484000003</v>
      </c>
      <c r="BT34" s="161">
        <v>2231.876678590002</v>
      </c>
      <c r="BU34" s="161">
        <v>2138.7000447</v>
      </c>
      <c r="BV34" s="161">
        <v>1839.35752542</v>
      </c>
      <c r="BW34" s="161">
        <v>1375.5700157399999</v>
      </c>
      <c r="BX34" s="161">
        <v>1073.7605442499994</v>
      </c>
      <c r="BY34" s="161">
        <v>767.66311503999975</v>
      </c>
      <c r="BZ34" s="161">
        <v>865.55850153000029</v>
      </c>
      <c r="CA34" s="161">
        <v>647.28581582999993</v>
      </c>
      <c r="CB34" s="161">
        <v>272.00964174211708</v>
      </c>
      <c r="CC34" s="161">
        <v>4.5384021222374976E-2</v>
      </c>
      <c r="CD34" s="161">
        <v>-0.18440436980558264</v>
      </c>
      <c r="CE34" s="161">
        <v>-2.3230750681958878</v>
      </c>
      <c r="CF34" s="161">
        <v>-2.8326043030786967</v>
      </c>
      <c r="CG34" s="162">
        <v>-2.9348597255026463</v>
      </c>
    </row>
    <row r="35" spans="1:85" x14ac:dyDescent="0.35">
      <c r="A35" s="165"/>
      <c r="B35" s="36" t="s">
        <v>404</v>
      </c>
      <c r="C35" s="160" t="s">
        <v>386</v>
      </c>
      <c r="D35" s="161">
        <v>0</v>
      </c>
      <c r="E35" s="161">
        <v>0</v>
      </c>
      <c r="F35" s="161">
        <v>0</v>
      </c>
      <c r="G35" s="161">
        <v>0</v>
      </c>
      <c r="H35" s="161">
        <v>0</v>
      </c>
      <c r="I35" s="161">
        <v>0</v>
      </c>
      <c r="J35" s="161">
        <v>0</v>
      </c>
      <c r="K35" s="161">
        <v>0</v>
      </c>
      <c r="L35" s="161">
        <v>0</v>
      </c>
      <c r="M35" s="161">
        <v>0</v>
      </c>
      <c r="N35" s="161">
        <v>0</v>
      </c>
      <c r="O35" s="161">
        <v>0</v>
      </c>
      <c r="P35" s="161">
        <v>0</v>
      </c>
      <c r="Q35" s="161">
        <v>0</v>
      </c>
      <c r="R35" s="161">
        <v>0</v>
      </c>
      <c r="S35" s="161">
        <v>0</v>
      </c>
      <c r="T35" s="161">
        <v>0</v>
      </c>
      <c r="U35" s="161">
        <v>0</v>
      </c>
      <c r="V35" s="161">
        <v>0</v>
      </c>
      <c r="W35" s="161">
        <v>0</v>
      </c>
      <c r="X35" s="161">
        <v>0</v>
      </c>
      <c r="Y35" s="161">
        <v>0</v>
      </c>
      <c r="Z35" s="161">
        <v>0</v>
      </c>
      <c r="AA35" s="161">
        <v>0</v>
      </c>
      <c r="AB35" s="161">
        <v>0</v>
      </c>
      <c r="AC35" s="161">
        <v>0</v>
      </c>
      <c r="AD35" s="161">
        <v>0</v>
      </c>
      <c r="AE35" s="161">
        <v>0</v>
      </c>
      <c r="AF35" s="161">
        <v>0</v>
      </c>
      <c r="AG35" s="161">
        <v>0</v>
      </c>
      <c r="AH35" s="161">
        <v>0</v>
      </c>
      <c r="AI35" s="161">
        <v>0</v>
      </c>
      <c r="AJ35" s="161">
        <v>0</v>
      </c>
      <c r="AK35" s="161">
        <v>0</v>
      </c>
      <c r="AL35" s="161">
        <v>0</v>
      </c>
      <c r="AM35" s="161">
        <v>0</v>
      </c>
      <c r="AN35" s="161">
        <v>0</v>
      </c>
      <c r="AO35" s="161">
        <v>0</v>
      </c>
      <c r="AP35" s="161">
        <v>0</v>
      </c>
      <c r="AQ35" s="161">
        <v>0</v>
      </c>
      <c r="AR35" s="161">
        <v>1.2749999999999999</v>
      </c>
      <c r="AS35" s="161">
        <v>10.731</v>
      </c>
      <c r="AT35" s="161">
        <v>24.417000000000002</v>
      </c>
      <c r="AU35" s="161">
        <v>45.9</v>
      </c>
      <c r="AV35" s="161">
        <v>86.460999999999999</v>
      </c>
      <c r="AW35" s="161">
        <v>112.84399999999999</v>
      </c>
      <c r="AX35" s="161">
        <v>101.313</v>
      </c>
      <c r="AY35" s="161">
        <v>104.523</v>
      </c>
      <c r="AZ35" s="161">
        <v>109.417</v>
      </c>
      <c r="BA35" s="161">
        <v>107.491</v>
      </c>
      <c r="BB35" s="161">
        <v>112.054</v>
      </c>
      <c r="BC35" s="161">
        <v>125.285</v>
      </c>
      <c r="BD35" s="161">
        <v>132.35599999999999</v>
      </c>
      <c r="BE35" s="161">
        <v>148.73699999999999</v>
      </c>
      <c r="BF35" s="161">
        <v>168.34100000000001</v>
      </c>
      <c r="BG35" s="161">
        <v>189.08099999999999</v>
      </c>
      <c r="BH35" s="161">
        <v>209.41499999999999</v>
      </c>
      <c r="BI35" s="161">
        <v>231.1134238570055</v>
      </c>
      <c r="BJ35" s="161">
        <v>259.31581324546704</v>
      </c>
      <c r="BK35" s="161">
        <v>296.238</v>
      </c>
      <c r="BL35" s="161">
        <v>324.96100000000001</v>
      </c>
      <c r="BM35" s="161">
        <v>341.1</v>
      </c>
      <c r="BN35" s="161">
        <v>349.83600000000001</v>
      </c>
      <c r="BO35" s="161">
        <v>325.97800000000001</v>
      </c>
      <c r="BP35" s="161">
        <v>304.01600000000002</v>
      </c>
      <c r="BQ35" s="161">
        <v>285.58</v>
      </c>
      <c r="BR35" s="161">
        <v>271.61900000000003</v>
      </c>
      <c r="BS35" s="161">
        <v>0</v>
      </c>
      <c r="BT35" s="161">
        <v>0</v>
      </c>
      <c r="BU35" s="161">
        <v>0</v>
      </c>
      <c r="BV35" s="161">
        <v>0</v>
      </c>
      <c r="BW35" s="161">
        <v>0</v>
      </c>
      <c r="BX35" s="161">
        <v>0</v>
      </c>
      <c r="BY35" s="161">
        <v>0</v>
      </c>
      <c r="BZ35" s="161">
        <v>0</v>
      </c>
      <c r="CA35" s="161">
        <v>0</v>
      </c>
      <c r="CB35" s="161">
        <v>0</v>
      </c>
      <c r="CC35" s="161">
        <v>0</v>
      </c>
      <c r="CD35" s="161">
        <v>0</v>
      </c>
      <c r="CE35" s="161">
        <v>0</v>
      </c>
      <c r="CF35" s="161">
        <v>0</v>
      </c>
      <c r="CG35" s="162">
        <v>0</v>
      </c>
    </row>
    <row r="36" spans="1:85" x14ac:dyDescent="0.35">
      <c r="A36" s="163"/>
      <c r="B36" s="36" t="s">
        <v>405</v>
      </c>
      <c r="C36" s="160" t="s">
        <v>376</v>
      </c>
      <c r="D36" s="161">
        <v>0</v>
      </c>
      <c r="E36" s="161">
        <v>0</v>
      </c>
      <c r="F36" s="161">
        <v>0</v>
      </c>
      <c r="G36" s="161">
        <v>0</v>
      </c>
      <c r="H36" s="161">
        <v>0</v>
      </c>
      <c r="I36" s="161">
        <v>0</v>
      </c>
      <c r="J36" s="161">
        <v>0</v>
      </c>
      <c r="K36" s="161">
        <v>0</v>
      </c>
      <c r="L36" s="161">
        <v>0</v>
      </c>
      <c r="M36" s="161">
        <v>0</v>
      </c>
      <c r="N36" s="161">
        <v>0</v>
      </c>
      <c r="O36" s="161">
        <v>0</v>
      </c>
      <c r="P36" s="161">
        <v>0</v>
      </c>
      <c r="Q36" s="161">
        <v>0</v>
      </c>
      <c r="R36" s="161">
        <v>0</v>
      </c>
      <c r="S36" s="161">
        <v>0</v>
      </c>
      <c r="T36" s="161">
        <v>0</v>
      </c>
      <c r="U36" s="161">
        <v>0</v>
      </c>
      <c r="V36" s="161">
        <v>0</v>
      </c>
      <c r="W36" s="161">
        <v>0</v>
      </c>
      <c r="X36" s="161">
        <v>0</v>
      </c>
      <c r="Y36" s="161">
        <v>0</v>
      </c>
      <c r="Z36" s="161">
        <v>76.699999999999989</v>
      </c>
      <c r="AA36" s="161">
        <v>83.800000000000011</v>
      </c>
      <c r="AB36" s="161">
        <v>92.7</v>
      </c>
      <c r="AC36" s="161">
        <v>103.7</v>
      </c>
      <c r="AD36" s="161">
        <v>130.79999999999998</v>
      </c>
      <c r="AE36" s="161">
        <v>171.1</v>
      </c>
      <c r="AF36" s="161">
        <v>196.7</v>
      </c>
      <c r="AG36" s="161">
        <v>224.6</v>
      </c>
      <c r="AH36" s="161">
        <v>253</v>
      </c>
      <c r="AI36" s="161">
        <v>285</v>
      </c>
      <c r="AJ36" s="161">
        <v>329</v>
      </c>
      <c r="AK36" s="161">
        <v>367</v>
      </c>
      <c r="AL36" s="161">
        <v>399</v>
      </c>
      <c r="AM36" s="161">
        <v>428</v>
      </c>
      <c r="AN36" s="161">
        <v>441</v>
      </c>
      <c r="AO36" s="161">
        <v>470</v>
      </c>
      <c r="AP36" s="161">
        <v>505</v>
      </c>
      <c r="AQ36" s="161">
        <v>514.10199999999998</v>
      </c>
      <c r="AR36" s="161">
        <v>513.58299999999997</v>
      </c>
      <c r="AS36" s="161">
        <v>533.13800000000003</v>
      </c>
      <c r="AT36" s="161">
        <v>584.37099999999998</v>
      </c>
      <c r="AU36" s="161">
        <v>654.65499413448993</v>
      </c>
      <c r="AV36" s="161">
        <v>667.50399999999991</v>
      </c>
      <c r="AW36" s="161">
        <v>686.28399999999988</v>
      </c>
      <c r="AX36" s="161">
        <v>706.56499999999994</v>
      </c>
      <c r="AY36" s="161">
        <v>730.84699999999987</v>
      </c>
      <c r="AZ36" s="161">
        <v>742.93900000000008</v>
      </c>
      <c r="BA36" s="161">
        <v>746.97900000000004</v>
      </c>
      <c r="BB36" s="161">
        <v>760.91300000000001</v>
      </c>
      <c r="BC36" s="161">
        <v>753.17499999999995</v>
      </c>
      <c r="BD36" s="161">
        <v>759</v>
      </c>
      <c r="BE36" s="161">
        <v>778.45800000000008</v>
      </c>
      <c r="BF36" s="161">
        <v>782.50758261258761</v>
      </c>
      <c r="BG36" s="161">
        <v>783.48695761035617</v>
      </c>
      <c r="BH36" s="161">
        <v>794.55200000000002</v>
      </c>
      <c r="BI36" s="161">
        <v>787.58934177900016</v>
      </c>
      <c r="BJ36" s="161">
        <v>790.4603985399998</v>
      </c>
      <c r="BK36" s="161">
        <v>794.80543098380008</v>
      </c>
      <c r="BL36" s="161">
        <v>816.22339083000008</v>
      </c>
      <c r="BM36" s="161">
        <v>843.82698400000015</v>
      </c>
      <c r="BN36" s="161">
        <v>888.44639182000003</v>
      </c>
      <c r="BO36" s="161">
        <v>887.63814664999995</v>
      </c>
      <c r="BP36" s="161">
        <v>905.24794301000009</v>
      </c>
      <c r="BQ36" s="161">
        <v>900.69442791999995</v>
      </c>
      <c r="BR36" s="161">
        <v>907.95083237504912</v>
      </c>
      <c r="BS36" s="161">
        <v>892.04744098111667</v>
      </c>
      <c r="BT36" s="161">
        <v>861.11320264999983</v>
      </c>
      <c r="BU36" s="161">
        <v>840.41455076000034</v>
      </c>
      <c r="BV36" s="161">
        <v>837.99864539999999</v>
      </c>
      <c r="BW36" s="161">
        <v>830.78214811872795</v>
      </c>
      <c r="BX36" s="161">
        <v>723.49545768999997</v>
      </c>
      <c r="BY36" s="161">
        <v>704.87557493000043</v>
      </c>
      <c r="BZ36" s="161">
        <v>695.39615152999943</v>
      </c>
      <c r="CA36" s="161">
        <v>735.73449428999982</v>
      </c>
      <c r="CB36" s="161">
        <v>754.23089156708158</v>
      </c>
      <c r="CC36" s="161">
        <v>737.1453227868534</v>
      </c>
      <c r="CD36" s="161">
        <v>733.86305857043681</v>
      </c>
      <c r="CE36" s="161">
        <v>718.26821727564902</v>
      </c>
      <c r="CF36" s="161">
        <v>697.55221471500522</v>
      </c>
      <c r="CG36" s="162">
        <v>676.61552770371782</v>
      </c>
    </row>
    <row r="37" spans="1:85" x14ac:dyDescent="0.35">
      <c r="A37" s="163"/>
      <c r="B37" s="36" t="s">
        <v>406</v>
      </c>
      <c r="C37" s="160" t="s">
        <v>380</v>
      </c>
      <c r="D37" s="161">
        <v>0</v>
      </c>
      <c r="E37" s="161">
        <v>0</v>
      </c>
      <c r="F37" s="161">
        <v>0</v>
      </c>
      <c r="G37" s="161">
        <v>0</v>
      </c>
      <c r="H37" s="161">
        <v>0</v>
      </c>
      <c r="I37" s="161">
        <v>0</v>
      </c>
      <c r="J37" s="161">
        <v>0</v>
      </c>
      <c r="K37" s="161">
        <v>0</v>
      </c>
      <c r="L37" s="161">
        <v>0</v>
      </c>
      <c r="M37" s="161">
        <v>0</v>
      </c>
      <c r="N37" s="161">
        <v>0</v>
      </c>
      <c r="O37" s="161">
        <v>0</v>
      </c>
      <c r="P37" s="161">
        <v>0</v>
      </c>
      <c r="Q37" s="161">
        <v>0</v>
      </c>
      <c r="R37" s="161">
        <v>0</v>
      </c>
      <c r="S37" s="161">
        <v>0</v>
      </c>
      <c r="T37" s="161">
        <v>0</v>
      </c>
      <c r="U37" s="161">
        <v>0</v>
      </c>
      <c r="V37" s="161">
        <v>0</v>
      </c>
      <c r="W37" s="161">
        <v>0</v>
      </c>
      <c r="X37" s="161">
        <v>0</v>
      </c>
      <c r="Y37" s="161">
        <v>0</v>
      </c>
      <c r="Z37" s="161">
        <v>0</v>
      </c>
      <c r="AA37" s="161">
        <v>91</v>
      </c>
      <c r="AB37" s="161">
        <v>196</v>
      </c>
      <c r="AC37" s="161">
        <v>241.541</v>
      </c>
      <c r="AD37" s="161">
        <v>319.58499999999998</v>
      </c>
      <c r="AE37" s="161">
        <v>448.238</v>
      </c>
      <c r="AF37" s="161">
        <v>562.80799999999999</v>
      </c>
      <c r="AG37" s="161">
        <v>701.21900000000005</v>
      </c>
      <c r="AH37" s="161">
        <v>840</v>
      </c>
      <c r="AI37" s="161">
        <v>995</v>
      </c>
      <c r="AJ37" s="161">
        <v>1150</v>
      </c>
      <c r="AK37" s="161">
        <v>1370</v>
      </c>
      <c r="AL37" s="161">
        <v>1593</v>
      </c>
      <c r="AM37" s="161">
        <v>1872</v>
      </c>
      <c r="AN37" s="161">
        <v>2142</v>
      </c>
      <c r="AO37" s="161">
        <v>2349</v>
      </c>
      <c r="AP37" s="161">
        <v>2673.8379999999997</v>
      </c>
      <c r="AQ37" s="161">
        <v>2968.4050000000002</v>
      </c>
      <c r="AR37" s="161">
        <v>3359.3579999999997</v>
      </c>
      <c r="AS37" s="161">
        <v>3836.6360000000004</v>
      </c>
      <c r="AT37" s="161">
        <v>4431.0190000000002</v>
      </c>
      <c r="AU37" s="161">
        <v>5485.4179999999997</v>
      </c>
      <c r="AV37" s="161">
        <v>6209.6019999999999</v>
      </c>
      <c r="AW37" s="161">
        <v>7067.8279999999995</v>
      </c>
      <c r="AX37" s="161">
        <v>7705.134</v>
      </c>
      <c r="AY37" s="161">
        <v>271</v>
      </c>
      <c r="AZ37" s="161">
        <v>0</v>
      </c>
      <c r="BA37" s="161">
        <v>0</v>
      </c>
      <c r="BB37" s="161">
        <v>0</v>
      </c>
      <c r="BC37" s="161">
        <v>0</v>
      </c>
      <c r="BD37" s="161">
        <v>0</v>
      </c>
      <c r="BE37" s="161">
        <v>0</v>
      </c>
      <c r="BF37" s="161">
        <v>0</v>
      </c>
      <c r="BG37" s="161">
        <v>0</v>
      </c>
      <c r="BH37" s="161">
        <v>0</v>
      </c>
      <c r="BI37" s="161">
        <v>0</v>
      </c>
      <c r="BJ37" s="161">
        <v>0</v>
      </c>
      <c r="BK37" s="161">
        <v>0</v>
      </c>
      <c r="BL37" s="161">
        <v>0</v>
      </c>
      <c r="BM37" s="161">
        <v>0</v>
      </c>
      <c r="BN37" s="161">
        <v>0</v>
      </c>
      <c r="BO37" s="161">
        <v>0</v>
      </c>
      <c r="BP37" s="161">
        <v>0</v>
      </c>
      <c r="BQ37" s="161">
        <v>0</v>
      </c>
      <c r="BR37" s="161">
        <v>0</v>
      </c>
      <c r="BS37" s="161">
        <v>0</v>
      </c>
      <c r="BT37" s="161">
        <v>0</v>
      </c>
      <c r="BU37" s="161">
        <v>0</v>
      </c>
      <c r="BV37" s="161">
        <v>0</v>
      </c>
      <c r="BW37" s="161">
        <v>0</v>
      </c>
      <c r="BX37" s="161">
        <v>0</v>
      </c>
      <c r="BY37" s="161">
        <v>0</v>
      </c>
      <c r="BZ37" s="161">
        <v>0</v>
      </c>
      <c r="CA37" s="161">
        <v>0</v>
      </c>
      <c r="CB37" s="161">
        <v>0</v>
      </c>
      <c r="CC37" s="161">
        <v>0</v>
      </c>
      <c r="CD37" s="161">
        <v>0</v>
      </c>
      <c r="CE37" s="161">
        <v>0</v>
      </c>
      <c r="CF37" s="161">
        <v>0</v>
      </c>
      <c r="CG37" s="162">
        <v>0</v>
      </c>
    </row>
    <row r="38" spans="1:85" ht="27" customHeight="1" x14ac:dyDescent="0.35">
      <c r="A38" s="163"/>
      <c r="B38" s="36" t="s">
        <v>407</v>
      </c>
      <c r="C38" s="160" t="s">
        <v>386</v>
      </c>
      <c r="D38" s="161">
        <v>0</v>
      </c>
      <c r="E38" s="161">
        <v>0</v>
      </c>
      <c r="F38" s="161">
        <v>0</v>
      </c>
      <c r="G38" s="161">
        <v>0</v>
      </c>
      <c r="H38" s="161">
        <v>0</v>
      </c>
      <c r="I38" s="161">
        <v>0</v>
      </c>
      <c r="J38" s="161">
        <v>0</v>
      </c>
      <c r="K38" s="161">
        <v>0</v>
      </c>
      <c r="L38" s="161">
        <v>0</v>
      </c>
      <c r="M38" s="161">
        <v>0</v>
      </c>
      <c r="N38" s="161">
        <v>0</v>
      </c>
      <c r="O38" s="161">
        <v>0</v>
      </c>
      <c r="P38" s="161">
        <v>0</v>
      </c>
      <c r="Q38" s="161">
        <v>0</v>
      </c>
      <c r="R38" s="161">
        <v>0</v>
      </c>
      <c r="S38" s="161">
        <v>0</v>
      </c>
      <c r="T38" s="161">
        <v>0</v>
      </c>
      <c r="U38" s="161">
        <v>0</v>
      </c>
      <c r="V38" s="161">
        <v>0</v>
      </c>
      <c r="W38" s="161">
        <v>0</v>
      </c>
      <c r="X38" s="161">
        <v>0</v>
      </c>
      <c r="Y38" s="161">
        <v>0</v>
      </c>
      <c r="Z38" s="161">
        <v>0</v>
      </c>
      <c r="AA38" s="161">
        <v>0</v>
      </c>
      <c r="AB38" s="161">
        <v>0</v>
      </c>
      <c r="AC38" s="161">
        <v>0</v>
      </c>
      <c r="AD38" s="161">
        <v>0</v>
      </c>
      <c r="AE38" s="161">
        <v>0</v>
      </c>
      <c r="AF38" s="161">
        <v>0</v>
      </c>
      <c r="AG38" s="161">
        <v>0</v>
      </c>
      <c r="AH38" s="161">
        <v>0</v>
      </c>
      <c r="AI38" s="161">
        <v>0</v>
      </c>
      <c r="AJ38" s="161">
        <v>0</v>
      </c>
      <c r="AK38" s="161">
        <v>0</v>
      </c>
      <c r="AL38" s="161">
        <v>0</v>
      </c>
      <c r="AM38" s="161">
        <v>0</v>
      </c>
      <c r="AN38" s="161">
        <v>0</v>
      </c>
      <c r="AO38" s="161">
        <v>0</v>
      </c>
      <c r="AP38" s="161">
        <v>0</v>
      </c>
      <c r="AQ38" s="161">
        <v>0</v>
      </c>
      <c r="AR38" s="161">
        <v>0</v>
      </c>
      <c r="AS38" s="161">
        <v>0</v>
      </c>
      <c r="AT38" s="161">
        <v>0</v>
      </c>
      <c r="AU38" s="161">
        <v>0</v>
      </c>
      <c r="AV38" s="161">
        <v>0</v>
      </c>
      <c r="AW38" s="161">
        <v>0</v>
      </c>
      <c r="AX38" s="161">
        <v>0</v>
      </c>
      <c r="AY38" s="161">
        <v>0</v>
      </c>
      <c r="AZ38" s="161">
        <v>0</v>
      </c>
      <c r="BA38" s="161">
        <v>0</v>
      </c>
      <c r="BB38" s="161">
        <v>0</v>
      </c>
      <c r="BC38" s="161">
        <v>0</v>
      </c>
      <c r="BD38" s="161">
        <v>0</v>
      </c>
      <c r="BE38" s="161">
        <v>0</v>
      </c>
      <c r="BF38" s="161">
        <v>0</v>
      </c>
      <c r="BG38" s="161">
        <v>0</v>
      </c>
      <c r="BH38" s="161">
        <v>0</v>
      </c>
      <c r="BI38" s="161">
        <v>0</v>
      </c>
      <c r="BJ38" s="161">
        <v>0</v>
      </c>
      <c r="BK38" s="161">
        <v>0</v>
      </c>
      <c r="BL38" s="161">
        <v>90.849720650000009</v>
      </c>
      <c r="BM38" s="161">
        <v>106.96880001999999</v>
      </c>
      <c r="BN38" s="161">
        <v>109.92031101000002</v>
      </c>
      <c r="BO38" s="161">
        <v>115.96021940000001</v>
      </c>
      <c r="BP38" s="161">
        <v>110.02752643000001</v>
      </c>
      <c r="BQ38" s="161">
        <v>101.38309716000001</v>
      </c>
      <c r="BR38" s="161">
        <v>15.698963300000001</v>
      </c>
      <c r="BS38" s="161">
        <v>0</v>
      </c>
      <c r="BT38" s="161">
        <v>0</v>
      </c>
      <c r="BU38" s="161">
        <v>0</v>
      </c>
      <c r="BV38" s="161">
        <v>0</v>
      </c>
      <c r="BW38" s="161">
        <v>0</v>
      </c>
      <c r="BX38" s="161">
        <v>0</v>
      </c>
      <c r="BY38" s="161">
        <v>0</v>
      </c>
      <c r="BZ38" s="161">
        <v>0</v>
      </c>
      <c r="CA38" s="161">
        <v>0</v>
      </c>
      <c r="CB38" s="161">
        <v>0</v>
      </c>
      <c r="CC38" s="161">
        <v>0</v>
      </c>
      <c r="CD38" s="161">
        <v>0</v>
      </c>
      <c r="CE38" s="161">
        <v>0</v>
      </c>
      <c r="CF38" s="161">
        <v>0</v>
      </c>
      <c r="CG38" s="162">
        <v>0</v>
      </c>
    </row>
    <row r="39" spans="1:85" x14ac:dyDescent="0.35">
      <c r="A39" s="163"/>
      <c r="B39" s="36" t="s">
        <v>408</v>
      </c>
      <c r="C39" s="160" t="s">
        <v>376</v>
      </c>
      <c r="D39" s="161">
        <v>0</v>
      </c>
      <c r="E39" s="161">
        <v>0</v>
      </c>
      <c r="F39" s="161">
        <v>0</v>
      </c>
      <c r="G39" s="161">
        <v>0</v>
      </c>
      <c r="H39" s="161">
        <v>0</v>
      </c>
      <c r="I39" s="161">
        <v>0</v>
      </c>
      <c r="J39" s="161">
        <v>0</v>
      </c>
      <c r="K39" s="161">
        <v>0</v>
      </c>
      <c r="L39" s="161">
        <v>0</v>
      </c>
      <c r="M39" s="161">
        <v>0</v>
      </c>
      <c r="N39" s="161">
        <v>0</v>
      </c>
      <c r="O39" s="161">
        <v>0</v>
      </c>
      <c r="P39" s="161">
        <v>0</v>
      </c>
      <c r="Q39" s="161">
        <v>0</v>
      </c>
      <c r="R39" s="161">
        <v>0</v>
      </c>
      <c r="S39" s="161">
        <v>0</v>
      </c>
      <c r="T39" s="161">
        <v>0</v>
      </c>
      <c r="U39" s="161">
        <v>0</v>
      </c>
      <c r="V39" s="161">
        <v>0</v>
      </c>
      <c r="W39" s="161">
        <v>0</v>
      </c>
      <c r="X39" s="161">
        <v>0</v>
      </c>
      <c r="Y39" s="161">
        <v>0</v>
      </c>
      <c r="Z39" s="161">
        <v>0</v>
      </c>
      <c r="AA39" s="161">
        <v>0</v>
      </c>
      <c r="AB39" s="161">
        <v>0</v>
      </c>
      <c r="AC39" s="161">
        <v>0</v>
      </c>
      <c r="AD39" s="161">
        <v>0</v>
      </c>
      <c r="AE39" s="161">
        <v>0</v>
      </c>
      <c r="AF39" s="161">
        <v>0</v>
      </c>
      <c r="AG39" s="161">
        <v>0</v>
      </c>
      <c r="AH39" s="161">
        <v>0</v>
      </c>
      <c r="AI39" s="161">
        <v>0</v>
      </c>
      <c r="AJ39" s="161">
        <v>0</v>
      </c>
      <c r="AK39" s="161">
        <v>0</v>
      </c>
      <c r="AL39" s="161">
        <v>0</v>
      </c>
      <c r="AM39" s="161">
        <v>0</v>
      </c>
      <c r="AN39" s="161">
        <v>0</v>
      </c>
      <c r="AO39" s="161">
        <v>0</v>
      </c>
      <c r="AP39" s="161">
        <v>0</v>
      </c>
      <c r="AQ39" s="161">
        <v>0</v>
      </c>
      <c r="AR39" s="161">
        <v>0</v>
      </c>
      <c r="AS39" s="161">
        <v>0</v>
      </c>
      <c r="AT39" s="161">
        <v>0</v>
      </c>
      <c r="AU39" s="161">
        <v>0</v>
      </c>
      <c r="AV39" s="161">
        <v>0</v>
      </c>
      <c r="AW39" s="161">
        <v>0</v>
      </c>
      <c r="AX39" s="161">
        <v>0</v>
      </c>
      <c r="AY39" s="161">
        <v>0</v>
      </c>
      <c r="AZ39" s="161">
        <v>0</v>
      </c>
      <c r="BA39" s="161">
        <v>0</v>
      </c>
      <c r="BB39" s="161">
        <v>0</v>
      </c>
      <c r="BC39" s="161">
        <v>0</v>
      </c>
      <c r="BD39" s="161">
        <v>0</v>
      </c>
      <c r="BE39" s="161">
        <v>5.2569999999999997</v>
      </c>
      <c r="BF39" s="161">
        <v>5.6630000000000003</v>
      </c>
      <c r="BG39" s="161">
        <v>4.9935427399999996</v>
      </c>
      <c r="BH39" s="161">
        <v>18.285</v>
      </c>
      <c r="BI39" s="161">
        <v>38.134147140000003</v>
      </c>
      <c r="BJ39" s="161">
        <v>40.277408909999998</v>
      </c>
      <c r="BK39" s="161">
        <v>46.931080800000004</v>
      </c>
      <c r="BL39" s="161">
        <v>38.630065660000305</v>
      </c>
      <c r="BM39" s="161">
        <v>48.46444386000001</v>
      </c>
      <c r="BN39" s="161">
        <v>60.721072239999998</v>
      </c>
      <c r="BO39" s="161">
        <v>52.361478550000008</v>
      </c>
      <c r="BP39" s="161">
        <v>56.829980329999998</v>
      </c>
      <c r="BQ39" s="161">
        <v>0.62293946000000011</v>
      </c>
      <c r="BR39" s="161">
        <v>0.20971916999999998</v>
      </c>
      <c r="BS39" s="166">
        <v>0.15176113999999999</v>
      </c>
      <c r="BT39" s="166">
        <v>0</v>
      </c>
      <c r="BU39" s="161">
        <v>0</v>
      </c>
      <c r="BV39" s="161">
        <v>0</v>
      </c>
      <c r="BW39" s="161">
        <v>0</v>
      </c>
      <c r="BX39" s="161">
        <v>0</v>
      </c>
      <c r="BY39" s="161">
        <v>0</v>
      </c>
      <c r="BZ39" s="161">
        <v>0</v>
      </c>
      <c r="CA39" s="161">
        <v>0</v>
      </c>
      <c r="CB39" s="161">
        <v>0</v>
      </c>
      <c r="CC39" s="161">
        <v>0</v>
      </c>
      <c r="CD39" s="161">
        <v>0</v>
      </c>
      <c r="CE39" s="161">
        <v>0</v>
      </c>
      <c r="CF39" s="161">
        <v>0</v>
      </c>
      <c r="CG39" s="162">
        <v>0</v>
      </c>
    </row>
    <row r="40" spans="1:85" x14ac:dyDescent="0.35">
      <c r="A40" s="163"/>
      <c r="B40" s="36" t="s">
        <v>409</v>
      </c>
      <c r="D40" s="161">
        <f t="shared" ref="D40:BG40" si="6">SUM(D$41:D$42)</f>
        <v>0</v>
      </c>
      <c r="E40" s="161">
        <f t="shared" si="6"/>
        <v>0</v>
      </c>
      <c r="F40" s="161">
        <f t="shared" si="6"/>
        <v>0</v>
      </c>
      <c r="G40" s="161">
        <f t="shared" si="6"/>
        <v>0</v>
      </c>
      <c r="H40" s="161">
        <f t="shared" si="6"/>
        <v>0</v>
      </c>
      <c r="I40" s="161">
        <f t="shared" si="6"/>
        <v>0</v>
      </c>
      <c r="J40" s="161">
        <f t="shared" si="6"/>
        <v>0</v>
      </c>
      <c r="K40" s="161">
        <f t="shared" si="6"/>
        <v>0</v>
      </c>
      <c r="L40" s="161">
        <f t="shared" si="6"/>
        <v>0</v>
      </c>
      <c r="M40" s="161">
        <f t="shared" si="6"/>
        <v>0</v>
      </c>
      <c r="N40" s="161">
        <f t="shared" si="6"/>
        <v>0</v>
      </c>
      <c r="O40" s="161">
        <f t="shared" si="6"/>
        <v>0</v>
      </c>
      <c r="P40" s="161">
        <f t="shared" si="6"/>
        <v>0</v>
      </c>
      <c r="Q40" s="161">
        <f t="shared" si="6"/>
        <v>0</v>
      </c>
      <c r="R40" s="161">
        <f t="shared" si="6"/>
        <v>0</v>
      </c>
      <c r="S40" s="161">
        <f t="shared" si="6"/>
        <v>0</v>
      </c>
      <c r="T40" s="161">
        <f t="shared" si="6"/>
        <v>0</v>
      </c>
      <c r="U40" s="161">
        <f t="shared" si="6"/>
        <v>0</v>
      </c>
      <c r="V40" s="161">
        <f t="shared" si="6"/>
        <v>0</v>
      </c>
      <c r="W40" s="161">
        <f t="shared" si="6"/>
        <v>0</v>
      </c>
      <c r="X40" s="161">
        <f t="shared" si="6"/>
        <v>0</v>
      </c>
      <c r="Y40" s="161">
        <f t="shared" si="6"/>
        <v>0</v>
      </c>
      <c r="Z40" s="161">
        <f t="shared" si="6"/>
        <v>0</v>
      </c>
      <c r="AA40" s="161">
        <f t="shared" si="6"/>
        <v>0</v>
      </c>
      <c r="AB40" s="161">
        <f t="shared" si="6"/>
        <v>0</v>
      </c>
      <c r="AC40" s="161">
        <f t="shared" si="6"/>
        <v>0</v>
      </c>
      <c r="AD40" s="161">
        <f t="shared" si="6"/>
        <v>0</v>
      </c>
      <c r="AE40" s="161">
        <f t="shared" si="6"/>
        <v>0</v>
      </c>
      <c r="AF40" s="161">
        <f t="shared" si="6"/>
        <v>0</v>
      </c>
      <c r="AG40" s="161">
        <f t="shared" si="6"/>
        <v>0</v>
      </c>
      <c r="AH40" s="161">
        <f t="shared" si="6"/>
        <v>0</v>
      </c>
      <c r="AI40" s="161">
        <f t="shared" si="6"/>
        <v>0</v>
      </c>
      <c r="AJ40" s="161">
        <f t="shared" si="6"/>
        <v>0</v>
      </c>
      <c r="AK40" s="161">
        <f t="shared" si="6"/>
        <v>0</v>
      </c>
      <c r="AL40" s="161">
        <f t="shared" si="6"/>
        <v>0</v>
      </c>
      <c r="AM40" s="161">
        <f t="shared" si="6"/>
        <v>0</v>
      </c>
      <c r="AN40" s="161">
        <f t="shared" si="6"/>
        <v>0</v>
      </c>
      <c r="AO40" s="161">
        <f t="shared" si="6"/>
        <v>0</v>
      </c>
      <c r="AP40" s="161">
        <f t="shared" si="6"/>
        <v>0</v>
      </c>
      <c r="AQ40" s="161">
        <f t="shared" si="6"/>
        <v>0</v>
      </c>
      <c r="AR40" s="161">
        <f t="shared" si="6"/>
        <v>0</v>
      </c>
      <c r="AS40" s="161">
        <f t="shared" si="6"/>
        <v>0</v>
      </c>
      <c r="AT40" s="161">
        <f t="shared" si="6"/>
        <v>0</v>
      </c>
      <c r="AU40" s="161">
        <f t="shared" si="6"/>
        <v>0</v>
      </c>
      <c r="AV40" s="161">
        <f t="shared" si="6"/>
        <v>0</v>
      </c>
      <c r="AW40" s="161">
        <f t="shared" si="6"/>
        <v>0</v>
      </c>
      <c r="AX40" s="161">
        <f t="shared" si="6"/>
        <v>0</v>
      </c>
      <c r="AY40" s="161">
        <f t="shared" si="6"/>
        <v>0</v>
      </c>
      <c r="AZ40" s="161">
        <f t="shared" si="6"/>
        <v>2165.9229999999998</v>
      </c>
      <c r="BA40" s="161">
        <f t="shared" si="6"/>
        <v>3893.4660000000003</v>
      </c>
      <c r="BB40" s="161">
        <f t="shared" si="6"/>
        <v>3557.6930000000002</v>
      </c>
      <c r="BC40" s="161">
        <f t="shared" si="6"/>
        <v>3255.0860000000002</v>
      </c>
      <c r="BD40" s="161">
        <f t="shared" si="6"/>
        <v>2882.2200000000003</v>
      </c>
      <c r="BE40" s="161">
        <f t="shared" si="6"/>
        <v>2605.5709014073173</v>
      </c>
      <c r="BF40" s="161">
        <f t="shared" si="6"/>
        <v>2624.1158686900003</v>
      </c>
      <c r="BG40" s="161">
        <f t="shared" si="6"/>
        <v>2559.18840136366</v>
      </c>
      <c r="BH40" s="161">
        <f>SUM(BH$41:BH$42)</f>
        <v>2204.4830000000002</v>
      </c>
      <c r="BI40" s="161">
        <f>SUM(BI$41:BI$42)</f>
        <v>2311.2043118300003</v>
      </c>
      <c r="BJ40" s="161">
        <f>SUM(BJ$41:BJ$42)</f>
        <v>2439.7983671900001</v>
      </c>
      <c r="BK40" s="161">
        <f>SUM(BK$41:BK$42)</f>
        <v>2241.4881393452138</v>
      </c>
      <c r="BL40" s="161">
        <f t="shared" ref="BL40:CG40" si="7">SUM(BL$41:BL$42)</f>
        <v>2856.8277160099997</v>
      </c>
      <c r="BM40" s="161">
        <f t="shared" si="7"/>
        <v>4684.0175697100003</v>
      </c>
      <c r="BN40" s="161">
        <f t="shared" si="7"/>
        <v>4473.4852258236315</v>
      </c>
      <c r="BO40" s="161">
        <f t="shared" si="7"/>
        <v>4933.9849943699983</v>
      </c>
      <c r="BP40" s="161">
        <f t="shared" si="7"/>
        <v>5169.8070100499999</v>
      </c>
      <c r="BQ40" s="161">
        <f t="shared" si="7"/>
        <v>4338.0295486261903</v>
      </c>
      <c r="BR40" s="161">
        <f t="shared" si="7"/>
        <v>3065.0410876799992</v>
      </c>
      <c r="BS40" s="161">
        <f t="shared" si="7"/>
        <v>2313.51601579</v>
      </c>
      <c r="BT40" s="161">
        <f t="shared" si="7"/>
        <v>1875.4784224599998</v>
      </c>
      <c r="BU40" s="161">
        <f t="shared" si="7"/>
        <v>1666.9844684099987</v>
      </c>
      <c r="BV40" s="161">
        <f t="shared" si="7"/>
        <v>1298.7940379299998</v>
      </c>
      <c r="BW40" s="161">
        <f t="shared" si="7"/>
        <v>713.74196914999993</v>
      </c>
      <c r="BX40" s="161">
        <f t="shared" si="7"/>
        <v>1046.07227354</v>
      </c>
      <c r="BY40" s="161">
        <f t="shared" si="7"/>
        <v>490.16215240000008</v>
      </c>
      <c r="BZ40" s="161">
        <f t="shared" si="7"/>
        <v>333.5005683</v>
      </c>
      <c r="CA40" s="161">
        <f t="shared" si="7"/>
        <v>313.29334463999993</v>
      </c>
      <c r="CB40" s="161">
        <f t="shared" si="7"/>
        <v>312.15162669584879</v>
      </c>
      <c r="CC40" s="161">
        <f t="shared" si="7"/>
        <v>249.45378165668956</v>
      </c>
      <c r="CD40" s="161">
        <f t="shared" si="7"/>
        <v>252.29678867084925</v>
      </c>
      <c r="CE40" s="161">
        <f t="shared" si="7"/>
        <v>244.24151268536943</v>
      </c>
      <c r="CF40" s="161">
        <f t="shared" si="7"/>
        <v>247.2031068649284</v>
      </c>
      <c r="CG40" s="162">
        <f t="shared" si="7"/>
        <v>253.07239246459775</v>
      </c>
    </row>
    <row r="41" spans="1:85" x14ac:dyDescent="0.35">
      <c r="A41" s="163"/>
      <c r="B41" s="56" t="s">
        <v>383</v>
      </c>
      <c r="C41" s="160" t="s">
        <v>380</v>
      </c>
      <c r="D41" s="161">
        <v>0</v>
      </c>
      <c r="E41" s="161">
        <v>0</v>
      </c>
      <c r="F41" s="161">
        <v>0</v>
      </c>
      <c r="G41" s="161">
        <v>0</v>
      </c>
      <c r="H41" s="161">
        <v>0</v>
      </c>
      <c r="I41" s="161">
        <v>0</v>
      </c>
      <c r="J41" s="161">
        <v>0</v>
      </c>
      <c r="K41" s="161">
        <v>0</v>
      </c>
      <c r="L41" s="161">
        <v>0</v>
      </c>
      <c r="M41" s="161">
        <v>0</v>
      </c>
      <c r="N41" s="161">
        <v>0</v>
      </c>
      <c r="O41" s="161">
        <v>0</v>
      </c>
      <c r="P41" s="161">
        <v>0</v>
      </c>
      <c r="Q41" s="161">
        <v>0</v>
      </c>
      <c r="R41" s="161">
        <v>0</v>
      </c>
      <c r="S41" s="161">
        <v>0</v>
      </c>
      <c r="T41" s="161">
        <v>0</v>
      </c>
      <c r="U41" s="161">
        <v>0</v>
      </c>
      <c r="V41" s="161">
        <v>0</v>
      </c>
      <c r="W41" s="161">
        <v>0</v>
      </c>
      <c r="X41" s="161">
        <v>0</v>
      </c>
      <c r="Y41" s="161">
        <v>0</v>
      </c>
      <c r="Z41" s="161">
        <v>0</v>
      </c>
      <c r="AA41" s="161">
        <v>0</v>
      </c>
      <c r="AB41" s="161">
        <v>0</v>
      </c>
      <c r="AC41" s="161">
        <v>0</v>
      </c>
      <c r="AD41" s="161">
        <v>0</v>
      </c>
      <c r="AE41" s="161">
        <v>0</v>
      </c>
      <c r="AF41" s="161">
        <v>0</v>
      </c>
      <c r="AG41" s="161">
        <v>0</v>
      </c>
      <c r="AH41" s="161">
        <v>0</v>
      </c>
      <c r="AI41" s="161">
        <v>0</v>
      </c>
      <c r="AJ41" s="161">
        <v>0</v>
      </c>
      <c r="AK41" s="161">
        <v>0</v>
      </c>
      <c r="AL41" s="161">
        <v>0</v>
      </c>
      <c r="AM41" s="161">
        <v>0</v>
      </c>
      <c r="AN41" s="161">
        <v>0</v>
      </c>
      <c r="AO41" s="161">
        <v>0</v>
      </c>
      <c r="AP41" s="161">
        <v>0</v>
      </c>
      <c r="AQ41" s="161">
        <v>0</v>
      </c>
      <c r="AR41" s="161">
        <v>0</v>
      </c>
      <c r="AS41" s="161">
        <v>0</v>
      </c>
      <c r="AT41" s="161">
        <v>0</v>
      </c>
      <c r="AU41" s="161">
        <v>0</v>
      </c>
      <c r="AV41" s="161">
        <v>0</v>
      </c>
      <c r="AW41" s="161">
        <v>0</v>
      </c>
      <c r="AX41" s="161">
        <v>0</v>
      </c>
      <c r="AY41" s="161">
        <v>0</v>
      </c>
      <c r="AZ41" s="161">
        <v>332.70800000000008</v>
      </c>
      <c r="BA41" s="161">
        <v>475.00800000000004</v>
      </c>
      <c r="BB41" s="161">
        <v>474.24400000000003</v>
      </c>
      <c r="BC41" s="161">
        <v>459.01900000000001</v>
      </c>
      <c r="BD41" s="161">
        <v>446.95400000000001</v>
      </c>
      <c r="BE41" s="161">
        <v>469.76190140731705</v>
      </c>
      <c r="BF41" s="161">
        <v>518.64773074999994</v>
      </c>
      <c r="BG41" s="161">
        <v>507.20891397539998</v>
      </c>
      <c r="BH41" s="161">
        <v>445.23599999999999</v>
      </c>
      <c r="BI41" s="161">
        <v>486.24370455000002</v>
      </c>
      <c r="BJ41" s="161">
        <v>477.92547793</v>
      </c>
      <c r="BK41" s="161">
        <v>424.03039473491737</v>
      </c>
      <c r="BL41" s="161">
        <v>727.70019646000003</v>
      </c>
      <c r="BM41" s="161">
        <v>1088.6921164999999</v>
      </c>
      <c r="BN41" s="161">
        <v>801.16036899012533</v>
      </c>
      <c r="BO41" s="161">
        <v>749.87685299999998</v>
      </c>
      <c r="BP41" s="161">
        <v>662.33543288999988</v>
      </c>
      <c r="BQ41" s="161">
        <v>526.70929591000004</v>
      </c>
      <c r="BR41" s="161">
        <v>369.21073870999999</v>
      </c>
      <c r="BS41" s="161">
        <v>309.89859552000007</v>
      </c>
      <c r="BT41" s="161">
        <v>264.26859475999998</v>
      </c>
      <c r="BU41" s="161">
        <v>224.26502880999996</v>
      </c>
      <c r="BV41" s="161">
        <v>154.88572665999999</v>
      </c>
      <c r="BW41" s="161">
        <v>110.7615586</v>
      </c>
      <c r="BX41" s="161">
        <v>610.86739394999995</v>
      </c>
      <c r="BY41" s="161">
        <v>190.13938600999995</v>
      </c>
      <c r="BZ41" s="161">
        <v>108.35292923999999</v>
      </c>
      <c r="CA41" s="161">
        <v>168.57634428999995</v>
      </c>
      <c r="CB41" s="161">
        <v>226.74861577280083</v>
      </c>
      <c r="CC41" s="161">
        <v>249.20409286572655</v>
      </c>
      <c r="CD41" s="161">
        <v>252.43437553571303</v>
      </c>
      <c r="CE41" s="161">
        <v>244.38234240372535</v>
      </c>
      <c r="CF41" s="161">
        <v>247.34708987225144</v>
      </c>
      <c r="CG41" s="162">
        <v>253.21959182666725</v>
      </c>
    </row>
    <row r="42" spans="1:85" x14ac:dyDescent="0.35">
      <c r="A42" s="163"/>
      <c r="B42" s="56" t="s">
        <v>394</v>
      </c>
      <c r="C42" s="160" t="s">
        <v>386</v>
      </c>
      <c r="D42" s="161">
        <v>0</v>
      </c>
      <c r="E42" s="161">
        <v>0</v>
      </c>
      <c r="F42" s="161">
        <v>0</v>
      </c>
      <c r="G42" s="161">
        <v>0</v>
      </c>
      <c r="H42" s="161">
        <v>0</v>
      </c>
      <c r="I42" s="161">
        <v>0</v>
      </c>
      <c r="J42" s="161">
        <v>0</v>
      </c>
      <c r="K42" s="161">
        <v>0</v>
      </c>
      <c r="L42" s="161">
        <v>0</v>
      </c>
      <c r="M42" s="161">
        <v>0</v>
      </c>
      <c r="N42" s="161">
        <v>0</v>
      </c>
      <c r="O42" s="161">
        <v>0</v>
      </c>
      <c r="P42" s="161">
        <v>0</v>
      </c>
      <c r="Q42" s="161">
        <v>0</v>
      </c>
      <c r="R42" s="161">
        <v>0</v>
      </c>
      <c r="S42" s="161">
        <v>0</v>
      </c>
      <c r="T42" s="161">
        <v>0</v>
      </c>
      <c r="U42" s="161">
        <v>0</v>
      </c>
      <c r="V42" s="161">
        <v>0</v>
      </c>
      <c r="W42" s="161">
        <v>0</v>
      </c>
      <c r="X42" s="161">
        <v>0</v>
      </c>
      <c r="Y42" s="161">
        <v>0</v>
      </c>
      <c r="Z42" s="161">
        <v>0</v>
      </c>
      <c r="AA42" s="161">
        <v>0</v>
      </c>
      <c r="AB42" s="161">
        <v>0</v>
      </c>
      <c r="AC42" s="161">
        <v>0</v>
      </c>
      <c r="AD42" s="161">
        <v>0</v>
      </c>
      <c r="AE42" s="161">
        <v>0</v>
      </c>
      <c r="AF42" s="161">
        <v>0</v>
      </c>
      <c r="AG42" s="161">
        <v>0</v>
      </c>
      <c r="AH42" s="161">
        <v>0</v>
      </c>
      <c r="AI42" s="161">
        <v>0</v>
      </c>
      <c r="AJ42" s="161">
        <v>0</v>
      </c>
      <c r="AK42" s="161">
        <v>0</v>
      </c>
      <c r="AL42" s="161">
        <v>0</v>
      </c>
      <c r="AM42" s="161">
        <v>0</v>
      </c>
      <c r="AN42" s="161">
        <v>0</v>
      </c>
      <c r="AO42" s="161">
        <v>0</v>
      </c>
      <c r="AP42" s="161">
        <v>0</v>
      </c>
      <c r="AQ42" s="161">
        <v>0</v>
      </c>
      <c r="AR42" s="161">
        <v>0</v>
      </c>
      <c r="AS42" s="161">
        <v>0</v>
      </c>
      <c r="AT42" s="161">
        <v>0</v>
      </c>
      <c r="AU42" s="161">
        <v>0</v>
      </c>
      <c r="AV42" s="161">
        <v>0</v>
      </c>
      <c r="AW42" s="161">
        <v>0</v>
      </c>
      <c r="AX42" s="161">
        <v>0</v>
      </c>
      <c r="AY42" s="161">
        <v>0</v>
      </c>
      <c r="AZ42" s="161">
        <v>1833.2149999999999</v>
      </c>
      <c r="BA42" s="161">
        <v>3418.4580000000001</v>
      </c>
      <c r="BB42" s="161">
        <v>3083.4490000000001</v>
      </c>
      <c r="BC42" s="161">
        <v>2796.067</v>
      </c>
      <c r="BD42" s="161">
        <v>2435.2660000000001</v>
      </c>
      <c r="BE42" s="161">
        <v>2135.8090000000002</v>
      </c>
      <c r="BF42" s="161">
        <v>2105.4681379400004</v>
      </c>
      <c r="BG42" s="161">
        <v>2051.9794873882602</v>
      </c>
      <c r="BH42" s="161">
        <v>1759.2470000000001</v>
      </c>
      <c r="BI42" s="161">
        <v>1824.9606072800002</v>
      </c>
      <c r="BJ42" s="161">
        <v>1961.87288926</v>
      </c>
      <c r="BK42" s="161">
        <v>1817.4577446102965</v>
      </c>
      <c r="BL42" s="161">
        <v>2129.1275195499998</v>
      </c>
      <c r="BM42" s="161">
        <v>3595.32545321</v>
      </c>
      <c r="BN42" s="161">
        <v>3672.3248568335066</v>
      </c>
      <c r="BO42" s="161">
        <v>4184.1081413699985</v>
      </c>
      <c r="BP42" s="161">
        <v>4507.4715771600004</v>
      </c>
      <c r="BQ42" s="161">
        <v>3811.3202527161902</v>
      </c>
      <c r="BR42" s="161">
        <v>2695.8303489699992</v>
      </c>
      <c r="BS42" s="161">
        <v>2003.6174202700001</v>
      </c>
      <c r="BT42" s="161">
        <v>1611.2098276999998</v>
      </c>
      <c r="BU42" s="161">
        <v>1442.7194395999989</v>
      </c>
      <c r="BV42" s="161">
        <v>1143.9083112699998</v>
      </c>
      <c r="BW42" s="161">
        <v>602.98041054999987</v>
      </c>
      <c r="BX42" s="161">
        <v>435.2048795899999</v>
      </c>
      <c r="BY42" s="161">
        <v>300.02276639000013</v>
      </c>
      <c r="BZ42" s="161">
        <v>225.14763906000002</v>
      </c>
      <c r="CA42" s="161">
        <v>144.71700034999998</v>
      </c>
      <c r="CB42" s="161">
        <v>85.403010923047972</v>
      </c>
      <c r="CC42" s="161">
        <v>0.24968879096302019</v>
      </c>
      <c r="CD42" s="161">
        <v>-0.13758686486378721</v>
      </c>
      <c r="CE42" s="161">
        <v>-0.14082971835592709</v>
      </c>
      <c r="CF42" s="161">
        <v>-0.14398300732304567</v>
      </c>
      <c r="CG42" s="162">
        <v>-0.1471993620695066</v>
      </c>
    </row>
    <row r="43" spans="1:85" ht="26.25" customHeight="1" x14ac:dyDescent="0.35">
      <c r="A43" s="163"/>
      <c r="B43" s="36" t="s">
        <v>410</v>
      </c>
      <c r="C43" s="160" t="s">
        <v>380</v>
      </c>
      <c r="D43" s="161">
        <v>0</v>
      </c>
      <c r="E43" s="161">
        <v>0</v>
      </c>
      <c r="F43" s="161">
        <v>0</v>
      </c>
      <c r="G43" s="161">
        <v>0</v>
      </c>
      <c r="H43" s="161">
        <v>0</v>
      </c>
      <c r="I43" s="161">
        <v>0</v>
      </c>
      <c r="J43" s="161">
        <v>0</v>
      </c>
      <c r="K43" s="161">
        <v>0</v>
      </c>
      <c r="L43" s="161">
        <v>0</v>
      </c>
      <c r="M43" s="161">
        <v>0</v>
      </c>
      <c r="N43" s="161">
        <v>0</v>
      </c>
      <c r="O43" s="161">
        <v>0</v>
      </c>
      <c r="P43" s="161">
        <v>0</v>
      </c>
      <c r="Q43" s="161">
        <v>0</v>
      </c>
      <c r="R43" s="161">
        <v>0</v>
      </c>
      <c r="S43" s="161">
        <v>0</v>
      </c>
      <c r="T43" s="161">
        <v>0</v>
      </c>
      <c r="U43" s="161">
        <v>0</v>
      </c>
      <c r="V43" s="161">
        <v>0</v>
      </c>
      <c r="W43" s="161">
        <v>0</v>
      </c>
      <c r="X43" s="161">
        <v>0</v>
      </c>
      <c r="Y43" s="161">
        <v>0</v>
      </c>
      <c r="Z43" s="161">
        <v>40</v>
      </c>
      <c r="AA43" s="161">
        <v>42</v>
      </c>
      <c r="AB43" s="161">
        <v>42</v>
      </c>
      <c r="AC43" s="161">
        <v>42</v>
      </c>
      <c r="AD43" s="161">
        <v>47</v>
      </c>
      <c r="AE43" s="161">
        <v>55</v>
      </c>
      <c r="AF43" s="161">
        <v>81</v>
      </c>
      <c r="AG43" s="161">
        <v>92</v>
      </c>
      <c r="AH43" s="161">
        <v>105</v>
      </c>
      <c r="AI43" s="161">
        <v>125</v>
      </c>
      <c r="AJ43" s="161">
        <v>149</v>
      </c>
      <c r="AK43" s="161">
        <v>158</v>
      </c>
      <c r="AL43" s="161">
        <v>152</v>
      </c>
      <c r="AM43" s="161">
        <v>141</v>
      </c>
      <c r="AN43" s="161">
        <v>161</v>
      </c>
      <c r="AO43" s="161">
        <v>164</v>
      </c>
      <c r="AP43" s="161">
        <v>168.30699999999999</v>
      </c>
      <c r="AQ43" s="161">
        <v>50.746000000000002</v>
      </c>
      <c r="AR43" s="161">
        <v>26.87</v>
      </c>
      <c r="AS43" s="161">
        <v>30.309000000000001</v>
      </c>
      <c r="AT43" s="161">
        <v>33.664999999999999</v>
      </c>
      <c r="AU43" s="161">
        <v>30.951000000000001</v>
      </c>
      <c r="AV43" s="161">
        <v>31.5</v>
      </c>
      <c r="AW43" s="161">
        <v>33</v>
      </c>
      <c r="AX43" s="161">
        <v>27</v>
      </c>
      <c r="AY43" s="161">
        <v>28.556999999999999</v>
      </c>
      <c r="AZ43" s="161">
        <v>32.725000000000001</v>
      </c>
      <c r="BA43" s="161">
        <v>35.762999999999998</v>
      </c>
      <c r="BB43" s="161">
        <v>38.264000000000003</v>
      </c>
      <c r="BC43" s="161">
        <v>38.268000000000001</v>
      </c>
      <c r="BD43" s="161">
        <v>44.713000000000001</v>
      </c>
      <c r="BE43" s="161">
        <v>55.794706500000004</v>
      </c>
      <c r="BF43" s="161">
        <v>68.735896129999986</v>
      </c>
      <c r="BG43" s="161">
        <v>127.61983736719999</v>
      </c>
      <c r="BH43" s="161">
        <v>149.76499999999999</v>
      </c>
      <c r="BI43" s="161">
        <v>163.62538309999999</v>
      </c>
      <c r="BJ43" s="161">
        <v>175.38975154999997</v>
      </c>
      <c r="BK43" s="161">
        <v>246.68661228606564</v>
      </c>
      <c r="BL43" s="161">
        <v>320.89652102000002</v>
      </c>
      <c r="BM43" s="161">
        <v>344.51753750999995</v>
      </c>
      <c r="BN43" s="161">
        <v>343.25488572749998</v>
      </c>
      <c r="BO43" s="161">
        <v>365.53661895000005</v>
      </c>
      <c r="BP43" s="161">
        <v>395.77258469999998</v>
      </c>
      <c r="BQ43" s="161">
        <v>399.99203899000008</v>
      </c>
      <c r="BR43" s="161">
        <v>416.55604172</v>
      </c>
      <c r="BS43" s="161">
        <v>440.94097081999979</v>
      </c>
      <c r="BT43" s="161">
        <v>436.45777384000002</v>
      </c>
      <c r="BU43" s="161">
        <v>427.42290979000001</v>
      </c>
      <c r="BV43" s="161">
        <v>427.6445236400001</v>
      </c>
      <c r="BW43" s="161">
        <v>419.32425563999999</v>
      </c>
      <c r="BX43" s="161">
        <v>383.74534449999987</v>
      </c>
      <c r="BY43" s="161">
        <v>362.39539741000004</v>
      </c>
      <c r="BZ43" s="161">
        <v>389.60320293000024</v>
      </c>
      <c r="CA43" s="161">
        <v>412.19739949000007</v>
      </c>
      <c r="CB43" s="161">
        <v>405.21754474256045</v>
      </c>
      <c r="CC43" s="161">
        <v>423.70558956827801</v>
      </c>
      <c r="CD43" s="161">
        <v>437.57186762949812</v>
      </c>
      <c r="CE43" s="161">
        <v>457.99017440226777</v>
      </c>
      <c r="CF43" s="161">
        <v>470.49466204041101</v>
      </c>
      <c r="CG43" s="162">
        <v>486.66836447346191</v>
      </c>
    </row>
    <row r="44" spans="1:85" x14ac:dyDescent="0.35">
      <c r="A44" s="163"/>
      <c r="B44" s="36" t="s">
        <v>411</v>
      </c>
      <c r="C44" s="160" t="s">
        <v>380</v>
      </c>
      <c r="D44" s="161">
        <v>0</v>
      </c>
      <c r="E44" s="161">
        <v>0</v>
      </c>
      <c r="F44" s="161">
        <v>0</v>
      </c>
      <c r="G44" s="161">
        <v>0</v>
      </c>
      <c r="H44" s="161">
        <v>0</v>
      </c>
      <c r="I44" s="161">
        <v>0</v>
      </c>
      <c r="J44" s="161">
        <v>0</v>
      </c>
      <c r="K44" s="161">
        <v>0</v>
      </c>
      <c r="L44" s="161">
        <v>0</v>
      </c>
      <c r="M44" s="161">
        <v>0</v>
      </c>
      <c r="N44" s="161">
        <v>0</v>
      </c>
      <c r="O44" s="161">
        <v>0</v>
      </c>
      <c r="P44" s="161">
        <v>0</v>
      </c>
      <c r="Q44" s="161">
        <v>0</v>
      </c>
      <c r="R44" s="161">
        <v>0</v>
      </c>
      <c r="S44" s="161">
        <v>0</v>
      </c>
      <c r="T44" s="161">
        <v>0</v>
      </c>
      <c r="U44" s="161">
        <v>0</v>
      </c>
      <c r="V44" s="161">
        <v>0</v>
      </c>
      <c r="W44" s="161">
        <v>0</v>
      </c>
      <c r="X44" s="161">
        <v>0</v>
      </c>
      <c r="Y44" s="161">
        <v>0</v>
      </c>
      <c r="Z44" s="161">
        <v>0</v>
      </c>
      <c r="AA44" s="161">
        <v>0</v>
      </c>
      <c r="AB44" s="161">
        <v>0</v>
      </c>
      <c r="AC44" s="161">
        <v>0</v>
      </c>
      <c r="AD44" s="161">
        <v>0</v>
      </c>
      <c r="AE44" s="161">
        <v>0</v>
      </c>
      <c r="AF44" s="161">
        <v>0</v>
      </c>
      <c r="AG44" s="161">
        <v>0</v>
      </c>
      <c r="AH44" s="161">
        <v>16</v>
      </c>
      <c r="AI44" s="161">
        <v>16</v>
      </c>
      <c r="AJ44" s="161">
        <v>16</v>
      </c>
      <c r="AK44" s="161">
        <v>16</v>
      </c>
      <c r="AL44" s="161">
        <v>16</v>
      </c>
      <c r="AM44" s="161">
        <v>17</v>
      </c>
      <c r="AN44" s="161">
        <v>18</v>
      </c>
      <c r="AO44" s="161">
        <v>17</v>
      </c>
      <c r="AP44" s="161">
        <v>14</v>
      </c>
      <c r="AQ44" s="161">
        <v>0.434</v>
      </c>
      <c r="AR44" s="161">
        <v>0</v>
      </c>
      <c r="AS44" s="161">
        <v>0</v>
      </c>
      <c r="AT44" s="161">
        <v>0</v>
      </c>
      <c r="AU44" s="161">
        <v>0</v>
      </c>
      <c r="AV44" s="161">
        <v>0</v>
      </c>
      <c r="AW44" s="161">
        <v>0</v>
      </c>
      <c r="AX44" s="161">
        <v>0</v>
      </c>
      <c r="AY44" s="161">
        <v>0</v>
      </c>
      <c r="AZ44" s="161">
        <v>0</v>
      </c>
      <c r="BA44" s="161">
        <v>0</v>
      </c>
      <c r="BB44" s="161">
        <v>0</v>
      </c>
      <c r="BC44" s="161">
        <v>0</v>
      </c>
      <c r="BD44" s="161">
        <v>0</v>
      </c>
      <c r="BE44" s="161">
        <v>0</v>
      </c>
      <c r="BF44" s="161">
        <v>0</v>
      </c>
      <c r="BG44" s="161">
        <v>0</v>
      </c>
      <c r="BH44" s="161">
        <v>0</v>
      </c>
      <c r="BI44" s="161">
        <v>0</v>
      </c>
      <c r="BJ44" s="161">
        <v>0</v>
      </c>
      <c r="BK44" s="161">
        <v>0</v>
      </c>
      <c r="BL44" s="161">
        <v>0</v>
      </c>
      <c r="BM44" s="161">
        <v>0</v>
      </c>
      <c r="BN44" s="161">
        <v>0</v>
      </c>
      <c r="BO44" s="161"/>
      <c r="BP44" s="161"/>
      <c r="BQ44" s="161"/>
      <c r="BR44" s="161"/>
      <c r="BS44" s="161"/>
      <c r="BT44" s="161"/>
      <c r="BU44" s="161"/>
      <c r="BV44" s="161"/>
      <c r="BW44" s="161"/>
      <c r="BX44" s="161"/>
      <c r="BY44" s="161"/>
      <c r="BZ44" s="161"/>
      <c r="CA44" s="161"/>
      <c r="CB44" s="161"/>
      <c r="CC44" s="161"/>
      <c r="CD44" s="161"/>
      <c r="CE44" s="161"/>
      <c r="CF44" s="161"/>
      <c r="CG44" s="162"/>
    </row>
    <row r="45" spans="1:85" x14ac:dyDescent="0.35">
      <c r="A45" s="165"/>
      <c r="B45" s="36" t="s">
        <v>412</v>
      </c>
      <c r="C45" s="160" t="s">
        <v>376</v>
      </c>
      <c r="D45" s="161"/>
      <c r="E45" s="161"/>
      <c r="F45" s="161"/>
      <c r="G45" s="161"/>
      <c r="H45" s="161"/>
      <c r="I45" s="161"/>
      <c r="J45" s="161"/>
      <c r="K45" s="161"/>
      <c r="L45" s="161"/>
      <c r="M45" s="161"/>
      <c r="N45" s="161"/>
      <c r="O45" s="161"/>
      <c r="P45" s="161"/>
      <c r="Q45" s="161"/>
      <c r="R45" s="161"/>
      <c r="S45" s="161"/>
      <c r="T45" s="161"/>
      <c r="U45" s="161"/>
      <c r="V45" s="161"/>
      <c r="W45" s="161"/>
      <c r="X45" s="161"/>
      <c r="Y45" s="161"/>
      <c r="Z45" s="161"/>
      <c r="AA45" s="161"/>
      <c r="AB45" s="161"/>
      <c r="AC45" s="161"/>
      <c r="AD45" s="161"/>
      <c r="AE45" s="161"/>
      <c r="AF45" s="161"/>
      <c r="AG45" s="161"/>
      <c r="AH45" s="161"/>
      <c r="AI45" s="161"/>
      <c r="AJ45" s="161"/>
      <c r="AK45" s="161"/>
      <c r="AL45" s="161"/>
      <c r="AM45" s="161"/>
      <c r="AN45" s="161"/>
      <c r="AO45" s="161"/>
      <c r="AP45" s="161"/>
      <c r="AQ45" s="161"/>
      <c r="AR45" s="161"/>
      <c r="AS45" s="161"/>
      <c r="AT45" s="161"/>
      <c r="AU45" s="161"/>
      <c r="AV45" s="161"/>
      <c r="AW45" s="161"/>
      <c r="AX45" s="161"/>
      <c r="AY45" s="161"/>
      <c r="AZ45" s="161"/>
      <c r="BA45" s="161"/>
      <c r="BB45" s="161"/>
      <c r="BC45" s="161"/>
      <c r="BD45" s="161"/>
      <c r="BE45" s="161"/>
      <c r="BF45" s="161"/>
      <c r="BG45" s="161"/>
      <c r="BH45" s="161"/>
      <c r="BI45" s="161"/>
      <c r="BJ45" s="161"/>
      <c r="BK45" s="161"/>
      <c r="BL45" s="161">
        <f>'Industrial injuries benefits'!BL15</f>
        <v>5.5109329999999996</v>
      </c>
      <c r="BM45" s="161">
        <f>'Industrial injuries benefits'!BM15</f>
        <v>7.0408049999999998</v>
      </c>
      <c r="BN45" s="161">
        <f>'Industrial injuries benefits'!BN15</f>
        <v>9.2482140000000008</v>
      </c>
      <c r="BO45" s="161">
        <f>'Industrial injuries benefits'!BO15</f>
        <v>9.5133209999999995</v>
      </c>
      <c r="BP45" s="161">
        <f>'Industrial injuries benefits'!BP15</f>
        <v>9.4075343484310903</v>
      </c>
      <c r="BQ45" s="161">
        <f>'Industrial injuries benefits'!BQ15</f>
        <v>9.2168086836232543</v>
      </c>
      <c r="BR45" s="161">
        <f>'Industrial injuries benefits'!BR15</f>
        <v>37.532187830000005</v>
      </c>
      <c r="BS45" s="161">
        <f>'Industrial injuries benefits'!BS15</f>
        <v>43.794516459999997</v>
      </c>
      <c r="BT45" s="161">
        <f>'Industrial injuries benefits'!BT15</f>
        <v>41.280517799999998</v>
      </c>
      <c r="BU45" s="161">
        <f>'Industrial injuries benefits'!BU15</f>
        <v>48.629247100000001</v>
      </c>
      <c r="BV45" s="161">
        <f>'Industrial injuries benefits'!BV15</f>
        <v>41.032349681177138</v>
      </c>
      <c r="BW45" s="161">
        <f>'Industrial injuries benefits'!BW15</f>
        <v>43.885255000000001</v>
      </c>
      <c r="BX45" s="161">
        <f>'Industrial injuries benefits'!BX15</f>
        <v>41.886665799999996</v>
      </c>
      <c r="BY45" s="161">
        <f>'Industrial injuries benefits'!BY15</f>
        <v>41.936323200000004</v>
      </c>
      <c r="BZ45" s="161">
        <f>'Industrial injuries benefits'!BZ15</f>
        <v>42.326642399999997</v>
      </c>
      <c r="CA45" s="161">
        <f>'Industrial injuries benefits'!CA15</f>
        <v>42.899118999999999</v>
      </c>
      <c r="CB45" s="161">
        <f>'Industrial injuries benefits'!CB15</f>
        <v>48.104804774765135</v>
      </c>
      <c r="CC45" s="161">
        <f>'Industrial injuries benefits'!CC15</f>
        <v>46.450894252533985</v>
      </c>
      <c r="CD45" s="161">
        <f>'Industrial injuries benefits'!CD15</f>
        <v>46.444027326481944</v>
      </c>
      <c r="CE45" s="161">
        <f>'Industrial injuries benefits'!CE15</f>
        <v>46.162708232381092</v>
      </c>
      <c r="CF45" s="161">
        <f>'Industrial injuries benefits'!CF15</f>
        <v>45.873746000387506</v>
      </c>
      <c r="CG45" s="162">
        <f>'Industrial injuries benefits'!CG15</f>
        <v>45.849366484998633</v>
      </c>
    </row>
    <row r="46" spans="1:85" x14ac:dyDescent="0.35">
      <c r="A46" s="163"/>
      <c r="B46" s="36" t="s">
        <v>413</v>
      </c>
      <c r="C46" s="160" t="s">
        <v>376</v>
      </c>
      <c r="D46" s="161">
        <v>0</v>
      </c>
      <c r="E46" s="161">
        <v>0</v>
      </c>
      <c r="F46" s="161">
        <v>0</v>
      </c>
      <c r="G46" s="161">
        <v>0</v>
      </c>
      <c r="H46" s="161">
        <v>0</v>
      </c>
      <c r="I46" s="161">
        <v>0</v>
      </c>
      <c r="J46" s="161">
        <v>0</v>
      </c>
      <c r="K46" s="161">
        <v>0</v>
      </c>
      <c r="L46" s="161">
        <v>0</v>
      </c>
      <c r="M46" s="161">
        <v>0</v>
      </c>
      <c r="N46" s="161">
        <v>0</v>
      </c>
      <c r="O46" s="161">
        <v>0</v>
      </c>
      <c r="P46" s="161">
        <v>0</v>
      </c>
      <c r="Q46" s="161">
        <v>0</v>
      </c>
      <c r="R46" s="161">
        <v>0</v>
      </c>
      <c r="S46" s="161">
        <v>0</v>
      </c>
      <c r="T46" s="161">
        <v>0</v>
      </c>
      <c r="U46" s="161">
        <v>0</v>
      </c>
      <c r="V46" s="161">
        <v>0</v>
      </c>
      <c r="W46" s="161">
        <v>0</v>
      </c>
      <c r="X46" s="161">
        <v>0</v>
      </c>
      <c r="Y46" s="161">
        <v>0</v>
      </c>
      <c r="Z46" s="161">
        <v>0</v>
      </c>
      <c r="AA46" s="161">
        <v>0</v>
      </c>
      <c r="AB46" s="161">
        <v>0</v>
      </c>
      <c r="AC46" s="161">
        <v>0</v>
      </c>
      <c r="AD46" s="161">
        <v>0</v>
      </c>
      <c r="AE46" s="161">
        <v>0.2</v>
      </c>
      <c r="AF46" s="161">
        <v>8.1999999999999993</v>
      </c>
      <c r="AG46" s="161">
        <v>19.8</v>
      </c>
      <c r="AH46" s="161">
        <v>47</v>
      </c>
      <c r="AI46" s="161">
        <v>79</v>
      </c>
      <c r="AJ46" s="161">
        <v>125</v>
      </c>
      <c r="AK46" s="161">
        <v>173</v>
      </c>
      <c r="AL46" s="161">
        <v>236</v>
      </c>
      <c r="AM46" s="161">
        <v>304</v>
      </c>
      <c r="AN46" s="161">
        <v>356</v>
      </c>
      <c r="AO46" s="161">
        <v>422</v>
      </c>
      <c r="AP46" s="161">
        <v>514</v>
      </c>
      <c r="AQ46" s="161">
        <v>596.22199999999998</v>
      </c>
      <c r="AR46" s="161">
        <v>675.34</v>
      </c>
      <c r="AS46" s="161">
        <v>769.49900000000002</v>
      </c>
      <c r="AT46" s="161">
        <v>883.25800000000004</v>
      </c>
      <c r="AU46" s="161">
        <v>1061.8779999999999</v>
      </c>
      <c r="AV46" s="161">
        <v>68.302000000000007</v>
      </c>
      <c r="AW46" s="161">
        <v>0</v>
      </c>
      <c r="AX46" s="161">
        <v>0</v>
      </c>
      <c r="AY46" s="161">
        <v>0</v>
      </c>
      <c r="AZ46" s="161">
        <v>0</v>
      </c>
      <c r="BA46" s="161">
        <v>0</v>
      </c>
      <c r="BB46" s="161">
        <v>0</v>
      </c>
      <c r="BC46" s="161">
        <v>0</v>
      </c>
      <c r="BD46" s="161">
        <v>0</v>
      </c>
      <c r="BE46" s="161">
        <v>0</v>
      </c>
      <c r="BF46" s="161">
        <v>0</v>
      </c>
      <c r="BG46" s="161">
        <v>0</v>
      </c>
      <c r="BH46" s="161">
        <v>0</v>
      </c>
      <c r="BI46" s="161">
        <v>0</v>
      </c>
      <c r="BJ46" s="161">
        <v>0</v>
      </c>
      <c r="BK46" s="161">
        <v>0</v>
      </c>
      <c r="BL46" s="161">
        <v>0</v>
      </c>
      <c r="BM46" s="161">
        <v>0</v>
      </c>
      <c r="BN46" s="161">
        <v>0</v>
      </c>
      <c r="BO46" s="161">
        <v>0</v>
      </c>
      <c r="BP46" s="161">
        <v>0</v>
      </c>
      <c r="BQ46" s="161">
        <v>0</v>
      </c>
      <c r="BR46" s="161">
        <v>0</v>
      </c>
      <c r="BS46" s="161">
        <v>0</v>
      </c>
      <c r="BT46" s="161">
        <v>0</v>
      </c>
      <c r="BU46" s="161">
        <v>0</v>
      </c>
      <c r="BV46" s="161">
        <v>0</v>
      </c>
      <c r="BW46" s="161">
        <v>0</v>
      </c>
      <c r="BX46" s="161">
        <v>0</v>
      </c>
      <c r="BY46" s="161">
        <v>0</v>
      </c>
      <c r="BZ46" s="161">
        <v>0</v>
      </c>
      <c r="CA46" s="161">
        <v>0</v>
      </c>
      <c r="CB46" s="161">
        <v>0</v>
      </c>
      <c r="CC46" s="161">
        <v>0</v>
      </c>
      <c r="CD46" s="161">
        <v>0</v>
      </c>
      <c r="CE46" s="161">
        <v>0</v>
      </c>
      <c r="CF46" s="161">
        <v>0</v>
      </c>
      <c r="CG46" s="162">
        <v>0</v>
      </c>
    </row>
    <row r="47" spans="1:85" x14ac:dyDescent="0.35">
      <c r="A47" s="165"/>
      <c r="B47" s="36" t="s">
        <v>414</v>
      </c>
      <c r="C47" s="160" t="s">
        <v>376</v>
      </c>
      <c r="D47" s="161">
        <v>0</v>
      </c>
      <c r="E47" s="161">
        <v>0</v>
      </c>
      <c r="F47" s="161">
        <v>0</v>
      </c>
      <c r="G47" s="161">
        <v>0</v>
      </c>
      <c r="H47" s="161">
        <v>0</v>
      </c>
      <c r="I47" s="161">
        <v>0</v>
      </c>
      <c r="J47" s="161">
        <v>0</v>
      </c>
      <c r="K47" s="161">
        <v>0</v>
      </c>
      <c r="L47" s="161">
        <v>0</v>
      </c>
      <c r="M47" s="161">
        <v>0</v>
      </c>
      <c r="N47" s="161">
        <v>0</v>
      </c>
      <c r="O47" s="161">
        <v>0</v>
      </c>
      <c r="P47" s="161">
        <v>0</v>
      </c>
      <c r="Q47" s="161">
        <v>0</v>
      </c>
      <c r="R47" s="161">
        <v>0</v>
      </c>
      <c r="S47" s="161">
        <v>0</v>
      </c>
      <c r="T47" s="161">
        <v>0</v>
      </c>
      <c r="U47" s="161">
        <v>0</v>
      </c>
      <c r="V47" s="161">
        <v>0</v>
      </c>
      <c r="W47" s="161">
        <v>0</v>
      </c>
      <c r="X47" s="161">
        <v>0</v>
      </c>
      <c r="Y47" s="161">
        <v>0</v>
      </c>
      <c r="Z47" s="161">
        <v>0</v>
      </c>
      <c r="AA47" s="161">
        <v>0</v>
      </c>
      <c r="AB47" s="161">
        <v>0</v>
      </c>
      <c r="AC47" s="161">
        <v>0</v>
      </c>
      <c r="AD47" s="161">
        <v>0</v>
      </c>
      <c r="AE47" s="161">
        <v>0</v>
      </c>
      <c r="AF47" s="161">
        <v>0</v>
      </c>
      <c r="AG47" s="161">
        <v>0</v>
      </c>
      <c r="AH47" s="161">
        <v>0</v>
      </c>
      <c r="AI47" s="161">
        <v>0</v>
      </c>
      <c r="AJ47" s="161">
        <v>0</v>
      </c>
      <c r="AK47" s="161">
        <v>0</v>
      </c>
      <c r="AL47" s="161">
        <v>0</v>
      </c>
      <c r="AM47" s="161">
        <v>0</v>
      </c>
      <c r="AN47" s="161">
        <v>0</v>
      </c>
      <c r="AO47" s="161">
        <v>0</v>
      </c>
      <c r="AP47" s="161">
        <v>0</v>
      </c>
      <c r="AQ47" s="161">
        <v>0</v>
      </c>
      <c r="AR47" s="161">
        <v>0</v>
      </c>
      <c r="AS47" s="161">
        <v>0</v>
      </c>
      <c r="AT47" s="161">
        <v>0</v>
      </c>
      <c r="AU47" s="161">
        <v>0</v>
      </c>
      <c r="AV47" s="161">
        <v>0</v>
      </c>
      <c r="AW47" s="161">
        <v>0</v>
      </c>
      <c r="AX47" s="161">
        <v>0</v>
      </c>
      <c r="AY47" s="161">
        <v>0</v>
      </c>
      <c r="AZ47" s="161">
        <v>0</v>
      </c>
      <c r="BA47" s="161">
        <v>0</v>
      </c>
      <c r="BB47" s="161">
        <v>0</v>
      </c>
      <c r="BC47" s="161">
        <v>0.56699999999999995</v>
      </c>
      <c r="BD47" s="161">
        <v>42.750999999999998</v>
      </c>
      <c r="BE47" s="161">
        <v>82</v>
      </c>
      <c r="BF47" s="161">
        <v>180.13019312</v>
      </c>
      <c r="BG47" s="161">
        <v>139.34738139999999</v>
      </c>
      <c r="BH47" s="161">
        <v>87.293999999999997</v>
      </c>
      <c r="BI47" s="161">
        <v>71.74855457999999</v>
      </c>
      <c r="BJ47" s="161">
        <v>86.415832980000019</v>
      </c>
      <c r="BK47" s="161">
        <v>109.97339909</v>
      </c>
      <c r="BL47" s="161">
        <v>112.23410000000001</v>
      </c>
      <c r="BM47" s="161">
        <v>115.10395912999999</v>
      </c>
      <c r="BN47" s="161">
        <v>138.13980000000001</v>
      </c>
      <c r="BO47" s="161">
        <v>47.019696670000002</v>
      </c>
      <c r="BP47" s="161">
        <v>1.39356865</v>
      </c>
      <c r="BQ47" s="161">
        <v>0.86930000000000007</v>
      </c>
      <c r="BR47" s="161">
        <v>0.41239731999999996</v>
      </c>
      <c r="BS47" s="166">
        <v>9.3574789999999977E-2</v>
      </c>
      <c r="BT47" s="166">
        <v>2.7997579999999994E-2</v>
      </c>
      <c r="BU47" s="161">
        <v>3.2353730000000004E-2</v>
      </c>
      <c r="BV47" s="161">
        <v>0</v>
      </c>
      <c r="BW47" s="161">
        <v>0</v>
      </c>
      <c r="BX47" s="161">
        <v>0</v>
      </c>
      <c r="BY47" s="161">
        <v>0</v>
      </c>
      <c r="BZ47" s="161">
        <v>0</v>
      </c>
      <c r="CA47" s="161">
        <v>0</v>
      </c>
      <c r="CB47" s="161">
        <v>0</v>
      </c>
      <c r="CC47" s="161">
        <v>0</v>
      </c>
      <c r="CD47" s="161">
        <v>0</v>
      </c>
      <c r="CE47" s="161">
        <v>0</v>
      </c>
      <c r="CF47" s="161">
        <v>0</v>
      </c>
      <c r="CG47" s="162">
        <v>0</v>
      </c>
    </row>
    <row r="48" spans="1:85" ht="27" customHeight="1" x14ac:dyDescent="0.35">
      <c r="A48" s="165"/>
      <c r="B48" s="36" t="s">
        <v>415</v>
      </c>
      <c r="C48" s="160" t="s">
        <v>376</v>
      </c>
      <c r="D48" s="161">
        <v>0</v>
      </c>
      <c r="E48" s="161">
        <v>0</v>
      </c>
      <c r="F48" s="161">
        <v>0</v>
      </c>
      <c r="G48" s="161">
        <v>0</v>
      </c>
      <c r="H48" s="161">
        <v>0</v>
      </c>
      <c r="I48" s="161">
        <v>0</v>
      </c>
      <c r="J48" s="161">
        <v>0</v>
      </c>
      <c r="K48" s="161">
        <v>0</v>
      </c>
      <c r="L48" s="161">
        <v>0</v>
      </c>
      <c r="M48" s="161">
        <v>0</v>
      </c>
      <c r="N48" s="161">
        <v>0</v>
      </c>
      <c r="O48" s="161">
        <v>0</v>
      </c>
      <c r="P48" s="161">
        <v>0</v>
      </c>
      <c r="Q48" s="161">
        <v>0</v>
      </c>
      <c r="R48" s="161">
        <v>0</v>
      </c>
      <c r="S48" s="161">
        <v>0</v>
      </c>
      <c r="T48" s="161">
        <v>0</v>
      </c>
      <c r="U48" s="161">
        <v>0</v>
      </c>
      <c r="V48" s="161">
        <v>0</v>
      </c>
      <c r="W48" s="161">
        <v>0</v>
      </c>
      <c r="X48" s="161">
        <v>0</v>
      </c>
      <c r="Y48" s="161">
        <v>0</v>
      </c>
      <c r="Z48" s="161">
        <v>0</v>
      </c>
      <c r="AA48" s="161">
        <v>0</v>
      </c>
      <c r="AB48" s="161">
        <v>0</v>
      </c>
      <c r="AC48" s="161">
        <v>0</v>
      </c>
      <c r="AD48" s="161">
        <v>0</v>
      </c>
      <c r="AE48" s="161">
        <v>0</v>
      </c>
      <c r="AF48" s="161">
        <v>0</v>
      </c>
      <c r="AG48" s="161">
        <v>0</v>
      </c>
      <c r="AH48" s="161">
        <v>0</v>
      </c>
      <c r="AI48" s="161">
        <v>0</v>
      </c>
      <c r="AJ48" s="161">
        <v>0</v>
      </c>
      <c r="AK48" s="161">
        <v>0</v>
      </c>
      <c r="AL48" s="161">
        <v>0</v>
      </c>
      <c r="AM48" s="161">
        <v>0</v>
      </c>
      <c r="AN48" s="161">
        <v>0</v>
      </c>
      <c r="AO48" s="161">
        <v>0</v>
      </c>
      <c r="AP48" s="161">
        <v>0</v>
      </c>
      <c r="AQ48" s="161">
        <v>0</v>
      </c>
      <c r="AR48" s="161">
        <v>0</v>
      </c>
      <c r="AS48" s="161">
        <v>0</v>
      </c>
      <c r="AT48" s="161">
        <v>0</v>
      </c>
      <c r="AU48" s="161">
        <v>0</v>
      </c>
      <c r="AV48" s="161">
        <v>0</v>
      </c>
      <c r="AW48" s="161">
        <v>0</v>
      </c>
      <c r="AX48" s="161">
        <v>0</v>
      </c>
      <c r="AY48" s="161">
        <v>0</v>
      </c>
      <c r="AZ48" s="161">
        <v>0</v>
      </c>
      <c r="BA48" s="161">
        <v>0</v>
      </c>
      <c r="BB48" s="161">
        <v>0</v>
      </c>
      <c r="BC48" s="161">
        <v>0</v>
      </c>
      <c r="BD48" s="161">
        <v>0</v>
      </c>
      <c r="BE48" s="161">
        <v>0</v>
      </c>
      <c r="BF48" s="161">
        <v>0</v>
      </c>
      <c r="BG48" s="161">
        <v>0</v>
      </c>
      <c r="BH48" s="161">
        <v>0</v>
      </c>
      <c r="BI48" s="161">
        <v>0</v>
      </c>
      <c r="BJ48" s="161">
        <v>0</v>
      </c>
      <c r="BK48" s="161">
        <v>0</v>
      </c>
      <c r="BL48" s="161">
        <v>0</v>
      </c>
      <c r="BM48" s="161">
        <v>0</v>
      </c>
      <c r="BN48" s="161">
        <v>0</v>
      </c>
      <c r="BO48" s="161">
        <v>5.1059946700000003</v>
      </c>
      <c r="BP48" s="161">
        <v>18.281430299999997</v>
      </c>
      <c r="BQ48" s="161">
        <v>32.793243410000002</v>
      </c>
      <c r="BR48" s="161">
        <v>31.126738449999994</v>
      </c>
      <c r="BS48" s="161">
        <v>22.156157419999996</v>
      </c>
      <c r="BT48" s="161">
        <v>20.333625230000003</v>
      </c>
      <c r="BU48" s="161">
        <v>14.29373391</v>
      </c>
      <c r="BV48" s="161">
        <v>12.715927000000001</v>
      </c>
      <c r="BW48" s="161">
        <v>13.863351</v>
      </c>
      <c r="BX48" s="161">
        <v>11.230656439999999</v>
      </c>
      <c r="BY48" s="161">
        <v>18.075481800000002</v>
      </c>
      <c r="BZ48" s="161">
        <v>5.2045121500000002</v>
      </c>
      <c r="CA48" s="161">
        <v>1.6603900000000001E-2</v>
      </c>
      <c r="CB48" s="161">
        <v>0</v>
      </c>
      <c r="CC48" s="161">
        <v>0</v>
      </c>
      <c r="CD48" s="161">
        <v>0</v>
      </c>
      <c r="CE48" s="161">
        <v>0</v>
      </c>
      <c r="CF48" s="161">
        <v>0</v>
      </c>
      <c r="CG48" s="162">
        <v>0</v>
      </c>
    </row>
    <row r="49" spans="1:85" x14ac:dyDescent="0.35">
      <c r="A49" s="163"/>
      <c r="B49" s="36" t="s">
        <v>416</v>
      </c>
      <c r="C49" s="160" t="s">
        <v>376</v>
      </c>
      <c r="D49" s="161">
        <v>0</v>
      </c>
      <c r="E49" s="161">
        <v>0</v>
      </c>
      <c r="F49" s="161">
        <v>0</v>
      </c>
      <c r="G49" s="161">
        <v>0</v>
      </c>
      <c r="H49" s="161">
        <v>0</v>
      </c>
      <c r="I49" s="161">
        <v>0</v>
      </c>
      <c r="J49" s="161">
        <v>0</v>
      </c>
      <c r="K49" s="161">
        <v>0</v>
      </c>
      <c r="L49" s="161">
        <v>0</v>
      </c>
      <c r="M49" s="161">
        <v>0</v>
      </c>
      <c r="N49" s="161">
        <v>0</v>
      </c>
      <c r="O49" s="161">
        <v>0</v>
      </c>
      <c r="P49" s="161">
        <v>0</v>
      </c>
      <c r="Q49" s="161">
        <v>0</v>
      </c>
      <c r="R49" s="161">
        <v>0</v>
      </c>
      <c r="S49" s="161">
        <v>0</v>
      </c>
      <c r="T49" s="161">
        <v>0</v>
      </c>
      <c r="U49" s="161">
        <v>0</v>
      </c>
      <c r="V49" s="161">
        <v>0</v>
      </c>
      <c r="W49" s="161">
        <v>0</v>
      </c>
      <c r="X49" s="161">
        <v>0</v>
      </c>
      <c r="Y49" s="161">
        <v>0</v>
      </c>
      <c r="Z49" s="161">
        <v>0</v>
      </c>
      <c r="AA49" s="161">
        <v>0</v>
      </c>
      <c r="AB49" s="161">
        <v>0</v>
      </c>
      <c r="AC49" s="161">
        <v>0</v>
      </c>
      <c r="AD49" s="161">
        <v>0</v>
      </c>
      <c r="AE49" s="161">
        <v>0</v>
      </c>
      <c r="AF49" s="161">
        <v>17.8</v>
      </c>
      <c r="AG49" s="161">
        <v>6</v>
      </c>
      <c r="AH49" s="161">
        <v>22</v>
      </c>
      <c r="AI49" s="161">
        <v>43</v>
      </c>
      <c r="AJ49" s="161">
        <v>61</v>
      </c>
      <c r="AK49" s="161">
        <v>76</v>
      </c>
      <c r="AL49" s="161">
        <v>91</v>
      </c>
      <c r="AM49" s="161">
        <v>107</v>
      </c>
      <c r="AN49" s="161">
        <v>120</v>
      </c>
      <c r="AO49" s="161">
        <v>134</v>
      </c>
      <c r="AP49" s="161">
        <v>148</v>
      </c>
      <c r="AQ49" s="161">
        <v>162.69300000000001</v>
      </c>
      <c r="AR49" s="161">
        <v>179.143</v>
      </c>
      <c r="AS49" s="161">
        <v>199.464</v>
      </c>
      <c r="AT49" s="161">
        <v>228.85900000000001</v>
      </c>
      <c r="AU49" s="161">
        <v>248.62757479708401</v>
      </c>
      <c r="AV49" s="161"/>
      <c r="AW49" s="161"/>
      <c r="AX49" s="161"/>
      <c r="AY49" s="161"/>
      <c r="AZ49" s="161"/>
      <c r="BA49" s="161"/>
      <c r="BB49" s="161"/>
      <c r="BC49" s="161"/>
      <c r="BD49" s="161"/>
      <c r="BE49" s="161"/>
      <c r="BF49" s="161"/>
      <c r="BG49" s="161"/>
      <c r="BH49" s="161"/>
      <c r="BI49" s="161"/>
      <c r="BJ49" s="161"/>
      <c r="BK49" s="161"/>
      <c r="BL49" s="161"/>
      <c r="BM49" s="161"/>
      <c r="BN49" s="161"/>
      <c r="BO49" s="161"/>
      <c r="BP49" s="161"/>
      <c r="BQ49" s="161"/>
      <c r="BR49" s="161"/>
      <c r="BS49" s="167"/>
      <c r="BT49" s="167"/>
      <c r="BU49" s="161"/>
      <c r="BV49" s="161"/>
      <c r="BW49" s="161"/>
      <c r="BX49" s="161"/>
      <c r="BY49" s="161"/>
      <c r="BZ49" s="161"/>
      <c r="CA49" s="161"/>
      <c r="CB49" s="161"/>
      <c r="CC49" s="161"/>
      <c r="CD49" s="161"/>
      <c r="CE49" s="161"/>
      <c r="CF49" s="161"/>
      <c r="CG49" s="162"/>
    </row>
    <row r="50" spans="1:85" x14ac:dyDescent="0.35">
      <c r="A50" s="163"/>
      <c r="B50" s="36" t="s">
        <v>417</v>
      </c>
      <c r="C50" s="160" t="s">
        <v>376</v>
      </c>
      <c r="D50" s="161">
        <v>0</v>
      </c>
      <c r="E50" s="161">
        <v>0</v>
      </c>
      <c r="F50" s="161">
        <v>0</v>
      </c>
      <c r="G50" s="161">
        <v>0</v>
      </c>
      <c r="H50" s="161">
        <v>0</v>
      </c>
      <c r="I50" s="161">
        <v>0</v>
      </c>
      <c r="J50" s="161">
        <v>0</v>
      </c>
      <c r="K50" s="161">
        <v>0</v>
      </c>
      <c r="L50" s="161">
        <v>0</v>
      </c>
      <c r="M50" s="161">
        <v>0</v>
      </c>
      <c r="N50" s="161">
        <v>0</v>
      </c>
      <c r="O50" s="161">
        <v>0</v>
      </c>
      <c r="P50" s="161">
        <v>0</v>
      </c>
      <c r="Q50" s="161">
        <v>0</v>
      </c>
      <c r="R50" s="161">
        <v>0</v>
      </c>
      <c r="S50" s="161">
        <v>0</v>
      </c>
      <c r="T50" s="161">
        <v>0</v>
      </c>
      <c r="U50" s="161">
        <v>0</v>
      </c>
      <c r="V50" s="161">
        <v>0</v>
      </c>
      <c r="W50" s="161">
        <v>0</v>
      </c>
      <c r="X50" s="161">
        <v>0</v>
      </c>
      <c r="Y50" s="161">
        <v>0</v>
      </c>
      <c r="Z50" s="161">
        <v>0</v>
      </c>
      <c r="AA50" s="161">
        <v>0</v>
      </c>
      <c r="AB50" s="161">
        <v>0</v>
      </c>
      <c r="AC50" s="161">
        <v>0</v>
      </c>
      <c r="AD50" s="161">
        <v>0</v>
      </c>
      <c r="AE50" s="161">
        <v>0</v>
      </c>
      <c r="AF50" s="161">
        <v>0</v>
      </c>
      <c r="AG50" s="161">
        <v>0</v>
      </c>
      <c r="AH50" s="161">
        <v>0</v>
      </c>
      <c r="AI50" s="161">
        <v>0</v>
      </c>
      <c r="AJ50" s="161">
        <v>0</v>
      </c>
      <c r="AK50" s="161">
        <v>0</v>
      </c>
      <c r="AL50" s="161">
        <v>0</v>
      </c>
      <c r="AM50" s="161">
        <v>0</v>
      </c>
      <c r="AN50" s="161">
        <v>0</v>
      </c>
      <c r="AO50" s="161">
        <v>0</v>
      </c>
      <c r="AP50" s="161">
        <v>0</v>
      </c>
      <c r="AQ50" s="161">
        <v>0</v>
      </c>
      <c r="AR50" s="161">
        <v>0</v>
      </c>
      <c r="AS50" s="161">
        <v>0</v>
      </c>
      <c r="AT50" s="161">
        <v>0</v>
      </c>
      <c r="AU50" s="161">
        <v>0</v>
      </c>
      <c r="AV50" s="161">
        <v>0</v>
      </c>
      <c r="AW50" s="161">
        <v>0</v>
      </c>
      <c r="AX50" s="161">
        <v>0</v>
      </c>
      <c r="AY50" s="161">
        <v>0</v>
      </c>
      <c r="AZ50" s="161">
        <v>0</v>
      </c>
      <c r="BA50" s="161">
        <v>0</v>
      </c>
      <c r="BB50" s="161">
        <v>0</v>
      </c>
      <c r="BC50" s="161">
        <v>0</v>
      </c>
      <c r="BD50" s="161">
        <v>0</v>
      </c>
      <c r="BE50" s="161">
        <v>0</v>
      </c>
      <c r="BF50" s="161">
        <v>0</v>
      </c>
      <c r="BG50" s="161">
        <v>0</v>
      </c>
      <c r="BH50" s="161">
        <v>0</v>
      </c>
      <c r="BI50" s="161">
        <v>878.05845391999992</v>
      </c>
      <c r="BJ50" s="161">
        <v>0</v>
      </c>
      <c r="BK50" s="161">
        <v>0</v>
      </c>
      <c r="BL50" s="161">
        <v>0</v>
      </c>
      <c r="BM50" s="161">
        <v>0</v>
      </c>
      <c r="BN50" s="161">
        <v>0</v>
      </c>
      <c r="BO50" s="161">
        <v>0</v>
      </c>
      <c r="BP50" s="161">
        <v>0</v>
      </c>
      <c r="BQ50" s="161">
        <v>0</v>
      </c>
      <c r="BR50" s="161">
        <v>0</v>
      </c>
      <c r="BS50" s="166">
        <v>0</v>
      </c>
      <c r="BT50" s="166">
        <v>0</v>
      </c>
      <c r="BU50" s="161">
        <v>0</v>
      </c>
      <c r="BV50" s="161">
        <v>0</v>
      </c>
      <c r="BW50" s="161">
        <v>0</v>
      </c>
      <c r="BX50" s="161">
        <v>0</v>
      </c>
      <c r="BY50" s="161">
        <v>0</v>
      </c>
      <c r="BZ50" s="161">
        <v>0</v>
      </c>
      <c r="CA50" s="161">
        <v>0</v>
      </c>
      <c r="CB50" s="161">
        <v>0</v>
      </c>
      <c r="CC50" s="161">
        <v>0</v>
      </c>
      <c r="CD50" s="161">
        <v>0</v>
      </c>
      <c r="CE50" s="161">
        <v>0</v>
      </c>
      <c r="CF50" s="161">
        <v>0</v>
      </c>
      <c r="CG50" s="162">
        <v>0</v>
      </c>
    </row>
    <row r="51" spans="1:85" x14ac:dyDescent="0.35">
      <c r="A51" s="163"/>
      <c r="B51" s="36" t="s">
        <v>418</v>
      </c>
      <c r="C51" s="160" t="s">
        <v>376</v>
      </c>
      <c r="D51" s="161">
        <v>0</v>
      </c>
      <c r="E51" s="161">
        <v>0</v>
      </c>
      <c r="F51" s="161">
        <v>0</v>
      </c>
      <c r="G51" s="161">
        <v>0</v>
      </c>
      <c r="H51" s="161">
        <v>0</v>
      </c>
      <c r="I51" s="161">
        <v>0</v>
      </c>
      <c r="J51" s="161">
        <v>0</v>
      </c>
      <c r="K51" s="161">
        <v>0</v>
      </c>
      <c r="L51" s="161">
        <v>0</v>
      </c>
      <c r="M51" s="161">
        <v>0</v>
      </c>
      <c r="N51" s="161">
        <v>0</v>
      </c>
      <c r="O51" s="161">
        <v>0</v>
      </c>
      <c r="P51" s="161">
        <v>0</v>
      </c>
      <c r="Q51" s="161">
        <v>0</v>
      </c>
      <c r="R51" s="161">
        <v>0</v>
      </c>
      <c r="S51" s="161">
        <v>0</v>
      </c>
      <c r="T51" s="161">
        <v>0</v>
      </c>
      <c r="U51" s="161">
        <v>0</v>
      </c>
      <c r="V51" s="161">
        <v>0</v>
      </c>
      <c r="W51" s="161">
        <v>0</v>
      </c>
      <c r="X51" s="161">
        <v>0</v>
      </c>
      <c r="Y51" s="161">
        <v>0</v>
      </c>
      <c r="Z51" s="161">
        <v>0</v>
      </c>
      <c r="AA51" s="161">
        <v>0</v>
      </c>
      <c r="AB51" s="161">
        <v>0</v>
      </c>
      <c r="AC51" s="161">
        <v>0</v>
      </c>
      <c r="AD51" s="161">
        <v>0</v>
      </c>
      <c r="AE51" s="161">
        <v>0</v>
      </c>
      <c r="AF51" s="161">
        <v>0</v>
      </c>
      <c r="AG51" s="161">
        <v>0</v>
      </c>
      <c r="AH51" s="161">
        <v>0</v>
      </c>
      <c r="AI51" s="161">
        <v>0</v>
      </c>
      <c r="AJ51" s="161">
        <v>0</v>
      </c>
      <c r="AK51" s="161">
        <v>0</v>
      </c>
      <c r="AL51" s="161">
        <v>0</v>
      </c>
      <c r="AM51" s="161">
        <v>0</v>
      </c>
      <c r="AN51" s="161">
        <v>0</v>
      </c>
      <c r="AO51" s="161">
        <v>0</v>
      </c>
      <c r="AP51" s="161">
        <v>0</v>
      </c>
      <c r="AQ51" s="161">
        <v>0</v>
      </c>
      <c r="AR51" s="161">
        <v>0</v>
      </c>
      <c r="AS51" s="161">
        <v>0</v>
      </c>
      <c r="AT51" s="161">
        <v>0</v>
      </c>
      <c r="AU51" s="161">
        <v>0</v>
      </c>
      <c r="AV51" s="161">
        <v>0</v>
      </c>
      <c r="AW51" s="161">
        <v>0</v>
      </c>
      <c r="AX51" s="161">
        <v>0</v>
      </c>
      <c r="AY51" s="161">
        <v>0</v>
      </c>
      <c r="AZ51" s="161">
        <v>0</v>
      </c>
      <c r="BA51" s="161">
        <v>0</v>
      </c>
      <c r="BB51" s="161">
        <v>0</v>
      </c>
      <c r="BC51" s="161">
        <v>0</v>
      </c>
      <c r="BD51" s="161">
        <v>0</v>
      </c>
      <c r="BE51" s="161">
        <v>0</v>
      </c>
      <c r="BF51" s="161">
        <v>0</v>
      </c>
      <c r="BG51" s="161">
        <v>0</v>
      </c>
      <c r="BH51" s="161">
        <v>512.54700000000003</v>
      </c>
      <c r="BI51" s="161">
        <v>253.96029677999999</v>
      </c>
      <c r="BJ51" s="161">
        <v>0</v>
      </c>
      <c r="BK51" s="161">
        <v>0</v>
      </c>
      <c r="BL51" s="161">
        <v>0</v>
      </c>
      <c r="BM51" s="161">
        <v>0</v>
      </c>
      <c r="BN51" s="161">
        <v>0</v>
      </c>
      <c r="BO51" s="161">
        <v>0</v>
      </c>
      <c r="BP51" s="161">
        <v>0</v>
      </c>
      <c r="BQ51" s="161">
        <v>0</v>
      </c>
      <c r="BR51" s="161">
        <v>0</v>
      </c>
      <c r="BS51" s="166">
        <v>0</v>
      </c>
      <c r="BT51" s="166">
        <v>0</v>
      </c>
      <c r="BU51" s="161">
        <v>0</v>
      </c>
      <c r="BV51" s="161">
        <v>0</v>
      </c>
      <c r="BW51" s="161">
        <v>0</v>
      </c>
      <c r="BX51" s="161">
        <v>0</v>
      </c>
      <c r="BY51" s="161">
        <v>0</v>
      </c>
      <c r="BZ51" s="161">
        <v>0</v>
      </c>
      <c r="CA51" s="161">
        <v>0</v>
      </c>
      <c r="CB51" s="161">
        <v>0</v>
      </c>
      <c r="CC51" s="161">
        <v>0</v>
      </c>
      <c r="CD51" s="161">
        <v>0</v>
      </c>
      <c r="CE51" s="161">
        <v>0</v>
      </c>
      <c r="CF51" s="161">
        <v>0</v>
      </c>
      <c r="CG51" s="162">
        <v>0</v>
      </c>
    </row>
    <row r="52" spans="1:85" x14ac:dyDescent="0.35">
      <c r="A52" s="163"/>
      <c r="B52" s="36" t="s">
        <v>419</v>
      </c>
      <c r="C52" s="160" t="s">
        <v>376</v>
      </c>
      <c r="D52" s="161">
        <v>0</v>
      </c>
      <c r="E52" s="161">
        <v>0</v>
      </c>
      <c r="F52" s="161">
        <v>0</v>
      </c>
      <c r="G52" s="161">
        <v>0</v>
      </c>
      <c r="H52" s="161">
        <v>0</v>
      </c>
      <c r="I52" s="161">
        <v>0</v>
      </c>
      <c r="J52" s="161">
        <v>0</v>
      </c>
      <c r="K52" s="161">
        <v>0</v>
      </c>
      <c r="L52" s="161">
        <v>0</v>
      </c>
      <c r="M52" s="161">
        <v>0</v>
      </c>
      <c r="N52" s="161">
        <v>0</v>
      </c>
      <c r="O52" s="161">
        <v>0</v>
      </c>
      <c r="P52" s="161">
        <v>0</v>
      </c>
      <c r="Q52" s="161">
        <v>0</v>
      </c>
      <c r="R52" s="161">
        <v>0</v>
      </c>
      <c r="S52" s="161">
        <v>0</v>
      </c>
      <c r="T52" s="161">
        <v>0</v>
      </c>
      <c r="U52" s="161">
        <v>0</v>
      </c>
      <c r="V52" s="161">
        <v>0</v>
      </c>
      <c r="W52" s="161">
        <v>0</v>
      </c>
      <c r="X52" s="161">
        <v>0</v>
      </c>
      <c r="Y52" s="161">
        <v>0</v>
      </c>
      <c r="Z52" s="161">
        <v>0</v>
      </c>
      <c r="AA52" s="161">
        <v>0</v>
      </c>
      <c r="AB52" s="161">
        <v>0</v>
      </c>
      <c r="AC52" s="161">
        <v>0</v>
      </c>
      <c r="AD52" s="161">
        <v>0</v>
      </c>
      <c r="AE52" s="161">
        <v>0</v>
      </c>
      <c r="AF52" s="161">
        <v>0</v>
      </c>
      <c r="AG52" s="161">
        <v>0</v>
      </c>
      <c r="AH52" s="161">
        <v>0</v>
      </c>
      <c r="AI52" s="161">
        <v>0</v>
      </c>
      <c r="AJ52" s="161">
        <v>0</v>
      </c>
      <c r="AK52" s="161">
        <v>0</v>
      </c>
      <c r="AL52" s="161">
        <v>0</v>
      </c>
      <c r="AM52" s="161">
        <v>0</v>
      </c>
      <c r="AN52" s="161">
        <v>0</v>
      </c>
      <c r="AO52" s="161">
        <v>0</v>
      </c>
      <c r="AP52" s="161">
        <v>0</v>
      </c>
      <c r="AQ52" s="161">
        <v>0</v>
      </c>
      <c r="AR52" s="161">
        <v>0</v>
      </c>
      <c r="AS52" s="161">
        <v>0</v>
      </c>
      <c r="AT52" s="161">
        <v>0</v>
      </c>
      <c r="AU52" s="161">
        <v>0</v>
      </c>
      <c r="AV52" s="161">
        <v>0</v>
      </c>
      <c r="AW52" s="161">
        <v>0</v>
      </c>
      <c r="AX52" s="161">
        <v>0</v>
      </c>
      <c r="AY52" s="161">
        <v>0</v>
      </c>
      <c r="AZ52" s="161">
        <v>0</v>
      </c>
      <c r="BA52" s="161">
        <v>0</v>
      </c>
      <c r="BB52" s="161">
        <v>0</v>
      </c>
      <c r="BC52" s="161">
        <v>0</v>
      </c>
      <c r="BD52" s="161">
        <v>305.50299999999999</v>
      </c>
      <c r="BE52" s="161">
        <v>364.963506</v>
      </c>
      <c r="BF52" s="161">
        <v>374.49799999999999</v>
      </c>
      <c r="BG52" s="161">
        <v>411.85500000000002</v>
      </c>
      <c r="BH52" s="161">
        <v>435.49299999999999</v>
      </c>
      <c r="BI52" s="161">
        <v>460.57299999999998</v>
      </c>
      <c r="BJ52" s="161">
        <v>487.84199999999998</v>
      </c>
      <c r="BK52" s="161">
        <v>509.73661300000003</v>
      </c>
      <c r="BL52" s="161">
        <v>527.65851588422947</v>
      </c>
      <c r="BM52" s="161">
        <v>548.84926471978326</v>
      </c>
      <c r="BN52" s="161">
        <v>578.13293398888891</v>
      </c>
      <c r="BO52" s="161">
        <v>587.18538852998768</v>
      </c>
      <c r="BP52" s="161">
        <v>595.99799999999993</v>
      </c>
      <c r="BQ52" s="161">
        <v>606.39532681999992</v>
      </c>
      <c r="BR52" s="161">
        <v>611.93929700000001</v>
      </c>
      <c r="BS52" s="161">
        <v>621.7497810999995</v>
      </c>
      <c r="BT52" s="161">
        <v>627.55100000000004</v>
      </c>
      <c r="BU52" s="161">
        <v>654.75289959999998</v>
      </c>
      <c r="BV52" s="161">
        <v>468</v>
      </c>
      <c r="BW52" s="161">
        <v>253.04725599999989</v>
      </c>
      <c r="BX52" s="161">
        <v>2.923187</v>
      </c>
      <c r="BY52" s="161">
        <v>0.29930800000000002</v>
      </c>
      <c r="BZ52" s="161">
        <v>0</v>
      </c>
      <c r="CA52" s="161">
        <v>0</v>
      </c>
      <c r="CB52" s="168">
        <v>0</v>
      </c>
      <c r="CC52" s="161">
        <v>0</v>
      </c>
      <c r="CD52" s="161">
        <v>0</v>
      </c>
      <c r="CE52" s="161">
        <v>0</v>
      </c>
      <c r="CF52" s="161">
        <v>0</v>
      </c>
      <c r="CG52" s="162">
        <v>0</v>
      </c>
    </row>
    <row r="53" spans="1:85" ht="27" customHeight="1" x14ac:dyDescent="0.35">
      <c r="A53" s="163"/>
      <c r="B53" s="36" t="s">
        <v>34</v>
      </c>
      <c r="C53" s="160" t="s">
        <v>386</v>
      </c>
      <c r="D53" s="161">
        <v>0</v>
      </c>
      <c r="E53" s="161">
        <v>0</v>
      </c>
      <c r="F53" s="161">
        <v>0</v>
      </c>
      <c r="G53" s="161">
        <v>0</v>
      </c>
      <c r="H53" s="161">
        <v>0</v>
      </c>
      <c r="I53" s="161">
        <v>0</v>
      </c>
      <c r="J53" s="161">
        <v>0</v>
      </c>
      <c r="K53" s="161">
        <v>0</v>
      </c>
      <c r="L53" s="161">
        <v>0</v>
      </c>
      <c r="M53" s="161">
        <v>0</v>
      </c>
      <c r="N53" s="161">
        <v>0</v>
      </c>
      <c r="O53" s="161">
        <v>0</v>
      </c>
      <c r="P53" s="161">
        <v>0</v>
      </c>
      <c r="Q53" s="161">
        <v>0</v>
      </c>
      <c r="R53" s="161">
        <v>0</v>
      </c>
      <c r="S53" s="161">
        <v>0</v>
      </c>
      <c r="T53" s="161">
        <v>0</v>
      </c>
      <c r="U53" s="161">
        <v>0</v>
      </c>
      <c r="V53" s="161">
        <v>0</v>
      </c>
      <c r="W53" s="161">
        <v>0</v>
      </c>
      <c r="X53" s="161">
        <v>0</v>
      </c>
      <c r="Y53" s="161">
        <v>0</v>
      </c>
      <c r="Z53" s="161">
        <v>0</v>
      </c>
      <c r="AA53" s="161">
        <v>0</v>
      </c>
      <c r="AB53" s="161">
        <v>0</v>
      </c>
      <c r="AC53" s="161">
        <v>0</v>
      </c>
      <c r="AD53" s="161">
        <v>0</v>
      </c>
      <c r="AE53" s="161">
        <v>0</v>
      </c>
      <c r="AF53" s="161">
        <v>0</v>
      </c>
      <c r="AG53" s="161">
        <v>0</v>
      </c>
      <c r="AH53" s="161">
        <v>0</v>
      </c>
      <c r="AI53" s="161">
        <v>0</v>
      </c>
      <c r="AJ53" s="161">
        <v>0</v>
      </c>
      <c r="AK53" s="161">
        <v>0</v>
      </c>
      <c r="AL53" s="161">
        <v>0</v>
      </c>
      <c r="AM53" s="161">
        <v>0</v>
      </c>
      <c r="AN53" s="161">
        <v>0</v>
      </c>
      <c r="AO53" s="161">
        <v>0</v>
      </c>
      <c r="AP53" s="161">
        <v>0</v>
      </c>
      <c r="AQ53" s="161">
        <v>0</v>
      </c>
      <c r="AR53" s="161">
        <v>0</v>
      </c>
      <c r="AS53" s="161">
        <v>0</v>
      </c>
      <c r="AT53" s="161">
        <v>0</v>
      </c>
      <c r="AU53" s="161">
        <v>0</v>
      </c>
      <c r="AV53" s="161">
        <v>0</v>
      </c>
      <c r="AW53" s="161">
        <v>0</v>
      </c>
      <c r="AX53" s="161">
        <v>0</v>
      </c>
      <c r="AY53" s="161">
        <v>0</v>
      </c>
      <c r="AZ53" s="161">
        <v>0</v>
      </c>
      <c r="BA53" s="161">
        <v>0</v>
      </c>
      <c r="BB53" s="161">
        <v>0</v>
      </c>
      <c r="BC53" s="161">
        <v>0</v>
      </c>
      <c r="BD53" s="161">
        <v>0</v>
      </c>
      <c r="BE53" s="161">
        <v>0</v>
      </c>
      <c r="BF53" s="161">
        <v>0</v>
      </c>
      <c r="BG53" s="161">
        <v>2336.1031234350612</v>
      </c>
      <c r="BH53" s="161">
        <v>5970.616</v>
      </c>
      <c r="BI53" s="161">
        <v>6426.2752195999992</v>
      </c>
      <c r="BJ53" s="161">
        <v>6868.5436595999981</v>
      </c>
      <c r="BK53" s="161">
        <v>7367.1248207140325</v>
      </c>
      <c r="BL53" s="161">
        <v>7703.3184822999983</v>
      </c>
      <c r="BM53" s="161">
        <v>8128.8851483599992</v>
      </c>
      <c r="BN53" s="161">
        <v>8242.1568431600008</v>
      </c>
      <c r="BO53" s="161">
        <v>8052.1531093100002</v>
      </c>
      <c r="BP53" s="161">
        <v>7510.8751163199995</v>
      </c>
      <c r="BQ53" s="161">
        <v>7041.5234761999718</v>
      </c>
      <c r="BR53" s="161">
        <v>6576.0799377400017</v>
      </c>
      <c r="BS53" s="161">
        <v>6078.7060508699969</v>
      </c>
      <c r="BT53" s="161">
        <v>5665.5855551100012</v>
      </c>
      <c r="BU53" s="161">
        <v>5367.6480182400001</v>
      </c>
      <c r="BV53" s="161">
        <v>5139.8772267200002</v>
      </c>
      <c r="BW53" s="161">
        <v>5060.8868007399997</v>
      </c>
      <c r="BX53" s="161">
        <v>5070.9368241999991</v>
      </c>
      <c r="BY53" s="161">
        <v>4834.3991158399986</v>
      </c>
      <c r="BZ53" s="161">
        <v>4935.3102140100009</v>
      </c>
      <c r="CA53" s="161">
        <v>5467.1379150099983</v>
      </c>
      <c r="CB53" s="161">
        <v>5888.3507128609017</v>
      </c>
      <c r="CC53" s="161">
        <v>5945.6625462601423</v>
      </c>
      <c r="CD53" s="161">
        <v>5901.895389457306</v>
      </c>
      <c r="CE53" s="161">
        <v>5730.4806135637409</v>
      </c>
      <c r="CF53" s="161">
        <v>5684.2890951725749</v>
      </c>
      <c r="CG53" s="162">
        <v>5684.8232986097682</v>
      </c>
    </row>
    <row r="54" spans="1:85" x14ac:dyDescent="0.35">
      <c r="A54" s="163"/>
      <c r="B54" s="10" t="s">
        <v>420</v>
      </c>
      <c r="C54" s="160" t="s">
        <v>376</v>
      </c>
      <c r="D54" s="161">
        <v>0</v>
      </c>
      <c r="E54" s="161">
        <v>0</v>
      </c>
      <c r="F54" s="161">
        <v>0</v>
      </c>
      <c r="G54" s="161">
        <v>0</v>
      </c>
      <c r="H54" s="161">
        <v>0</v>
      </c>
      <c r="I54" s="161">
        <v>0</v>
      </c>
      <c r="J54" s="161">
        <v>0</v>
      </c>
      <c r="K54" s="161">
        <v>0</v>
      </c>
      <c r="L54" s="161">
        <v>0</v>
      </c>
      <c r="M54" s="161">
        <v>0</v>
      </c>
      <c r="N54" s="161">
        <v>0</v>
      </c>
      <c r="O54" s="161">
        <v>0</v>
      </c>
      <c r="P54" s="161">
        <v>0</v>
      </c>
      <c r="Q54" s="161">
        <v>0</v>
      </c>
      <c r="R54" s="161">
        <v>0</v>
      </c>
      <c r="S54" s="161">
        <v>0</v>
      </c>
      <c r="T54" s="161">
        <v>0</v>
      </c>
      <c r="U54" s="161">
        <v>0</v>
      </c>
      <c r="V54" s="161">
        <v>0</v>
      </c>
      <c r="W54" s="161">
        <v>0</v>
      </c>
      <c r="X54" s="161">
        <v>0</v>
      </c>
      <c r="Y54" s="161">
        <v>0</v>
      </c>
      <c r="Z54" s="161">
        <v>0</v>
      </c>
      <c r="AA54" s="161">
        <v>0</v>
      </c>
      <c r="AB54" s="161">
        <v>0</v>
      </c>
      <c r="AC54" s="161">
        <v>0</v>
      </c>
      <c r="AD54" s="161">
        <v>0</v>
      </c>
      <c r="AE54" s="161">
        <v>0</v>
      </c>
      <c r="AF54" s="161">
        <v>0</v>
      </c>
      <c r="AG54" s="161">
        <v>0</v>
      </c>
      <c r="AH54" s="161">
        <v>0</v>
      </c>
      <c r="AI54" s="161">
        <v>0</v>
      </c>
      <c r="AJ54" s="161">
        <v>0</v>
      </c>
      <c r="AK54" s="161">
        <v>0</v>
      </c>
      <c r="AL54" s="161">
        <v>0</v>
      </c>
      <c r="AM54" s="161">
        <v>0</v>
      </c>
      <c r="AN54" s="161">
        <v>0</v>
      </c>
      <c r="AO54" s="161">
        <v>0</v>
      </c>
      <c r="AP54" s="161">
        <v>0</v>
      </c>
      <c r="AQ54" s="161">
        <v>0</v>
      </c>
      <c r="AR54" s="161">
        <v>0</v>
      </c>
      <c r="AS54" s="161">
        <v>0</v>
      </c>
      <c r="AT54" s="161">
        <v>0</v>
      </c>
      <c r="AU54" s="161">
        <v>0</v>
      </c>
      <c r="AV54" s="161">
        <v>0</v>
      </c>
      <c r="AW54" s="161">
        <v>0</v>
      </c>
      <c r="AX54" s="161">
        <v>0</v>
      </c>
      <c r="AY54" s="161">
        <v>0</v>
      </c>
      <c r="AZ54" s="161">
        <v>0</v>
      </c>
      <c r="BA54" s="161">
        <v>0</v>
      </c>
      <c r="BB54" s="161">
        <v>0</v>
      </c>
      <c r="BC54" s="161">
        <v>0</v>
      </c>
      <c r="BD54" s="161">
        <v>0</v>
      </c>
      <c r="BE54" s="161">
        <v>0</v>
      </c>
      <c r="BF54" s="161">
        <v>0</v>
      </c>
      <c r="BG54" s="161">
        <v>0</v>
      </c>
      <c r="BH54" s="161">
        <v>0</v>
      </c>
      <c r="BI54" s="161">
        <v>0</v>
      </c>
      <c r="BJ54" s="161">
        <v>0</v>
      </c>
      <c r="BK54" s="161">
        <v>0</v>
      </c>
      <c r="BL54" s="161">
        <v>0</v>
      </c>
      <c r="BM54" s="161">
        <v>0</v>
      </c>
      <c r="BN54" s="161">
        <v>0</v>
      </c>
      <c r="BO54" s="161">
        <v>0</v>
      </c>
      <c r="BP54" s="161">
        <v>0</v>
      </c>
      <c r="BQ54" s="161">
        <v>160.53506744000006</v>
      </c>
      <c r="BR54" s="161">
        <v>1564.5904814800003</v>
      </c>
      <c r="BS54" s="161">
        <v>3004.5842815999995</v>
      </c>
      <c r="BT54" s="161">
        <v>5160.3790036200016</v>
      </c>
      <c r="BU54" s="161">
        <v>8637.4619246299953</v>
      </c>
      <c r="BV54" s="161">
        <v>10625.410146370003</v>
      </c>
      <c r="BW54" s="161">
        <v>12502.829984840006</v>
      </c>
      <c r="BX54" s="161">
        <v>13682.371110190004</v>
      </c>
      <c r="BY54" s="161">
        <v>15196.107637329997</v>
      </c>
      <c r="BZ54" s="161">
        <v>17620.176466190005</v>
      </c>
      <c r="CA54" s="161">
        <v>21668.789777107449</v>
      </c>
      <c r="CB54" s="161">
        <v>25825.834168495439</v>
      </c>
      <c r="CC54" s="161">
        <v>28538.650638924046</v>
      </c>
      <c r="CD54" s="161">
        <v>31550.157165724988</v>
      </c>
      <c r="CE54" s="161">
        <v>33190.380295185329</v>
      </c>
      <c r="CF54" s="161">
        <v>34970.875822884096</v>
      </c>
      <c r="CG54" s="162">
        <v>37585.178985778213</v>
      </c>
    </row>
    <row r="55" spans="1:85" x14ac:dyDescent="0.35">
      <c r="A55" s="165"/>
      <c r="B55" s="36" t="s">
        <v>421</v>
      </c>
      <c r="C55" s="160" t="s">
        <v>376</v>
      </c>
      <c r="D55" s="161"/>
      <c r="E55" s="161"/>
      <c r="F55" s="161"/>
      <c r="G55" s="161"/>
      <c r="H55" s="161"/>
      <c r="I55" s="161"/>
      <c r="J55" s="161"/>
      <c r="K55" s="161"/>
      <c r="L55" s="161"/>
      <c r="M55" s="161"/>
      <c r="N55" s="161"/>
      <c r="O55" s="161"/>
      <c r="P55" s="161"/>
      <c r="Q55" s="161"/>
      <c r="R55" s="161"/>
      <c r="S55" s="161"/>
      <c r="T55" s="161"/>
      <c r="U55" s="161"/>
      <c r="V55" s="161"/>
      <c r="W55" s="161"/>
      <c r="X55" s="161"/>
      <c r="Y55" s="161"/>
      <c r="Z55" s="161"/>
      <c r="AA55" s="161"/>
      <c r="AB55" s="161"/>
      <c r="AC55" s="161"/>
      <c r="AD55" s="161"/>
      <c r="AE55" s="161"/>
      <c r="AF55" s="161"/>
      <c r="AG55" s="161"/>
      <c r="AH55" s="161"/>
      <c r="AI55" s="161"/>
      <c r="AJ55" s="161"/>
      <c r="AK55" s="161"/>
      <c r="AL55" s="161"/>
      <c r="AM55" s="161"/>
      <c r="AN55" s="161"/>
      <c r="AO55" s="161"/>
      <c r="AP55" s="161"/>
      <c r="AQ55" s="161"/>
      <c r="AR55" s="161"/>
      <c r="AS55" s="161"/>
      <c r="AT55" s="161"/>
      <c r="AU55" s="161"/>
      <c r="AV55" s="161"/>
      <c r="AW55" s="161"/>
      <c r="AX55" s="161">
        <v>3.4569999999999999</v>
      </c>
      <c r="AY55" s="161">
        <v>4.1285950413223143</v>
      </c>
      <c r="AZ55" s="161">
        <v>5.4580000000000002</v>
      </c>
      <c r="BA55" s="161">
        <v>4.9669999999999996</v>
      </c>
      <c r="BB55" s="161">
        <v>8.2967250384024585</v>
      </c>
      <c r="BC55" s="161">
        <v>10.563000000000001</v>
      </c>
      <c r="BD55" s="161">
        <v>11.87267336961207</v>
      </c>
      <c r="BE55" s="161">
        <v>14.399096999999999</v>
      </c>
      <c r="BF55" s="161">
        <v>19.709695</v>
      </c>
      <c r="BG55" s="161">
        <v>19.340500802146213</v>
      </c>
      <c r="BH55" s="161">
        <v>20.643089</v>
      </c>
      <c r="BI55" s="161">
        <v>24.694095969999999</v>
      </c>
      <c r="BJ55" s="161">
        <v>25.945989999999998</v>
      </c>
      <c r="BK55" s="161">
        <v>27.44</v>
      </c>
      <c r="BL55" s="161">
        <v>31.553068</v>
      </c>
      <c r="BM55" s="161">
        <v>35.207568999999999</v>
      </c>
      <c r="BN55" s="161">
        <v>38.218910999999999</v>
      </c>
      <c r="BO55" s="161">
        <v>37.692900000000002</v>
      </c>
      <c r="BP55" s="161">
        <v>42.019909411804896</v>
      </c>
      <c r="BQ55" s="161">
        <v>45.458691636376749</v>
      </c>
      <c r="BR55" s="161">
        <v>44.789727000000006</v>
      </c>
      <c r="BS55" s="161">
        <v>46.053681000000005</v>
      </c>
      <c r="BT55" s="161">
        <v>42.152442999999998</v>
      </c>
      <c r="BU55" s="161">
        <v>41.088430800000005</v>
      </c>
      <c r="BV55" s="161">
        <v>44.79290216648203</v>
      </c>
      <c r="BW55" s="161">
        <v>41.78107</v>
      </c>
      <c r="BX55" s="161">
        <v>34.003762399999999</v>
      </c>
      <c r="BY55" s="161">
        <v>36.4904546</v>
      </c>
      <c r="BZ55" s="161">
        <v>35.550986999999999</v>
      </c>
      <c r="CA55" s="161">
        <v>28.762449</v>
      </c>
      <c r="CB55" s="161">
        <v>38.894605631572048</v>
      </c>
      <c r="CC55" s="161">
        <v>35.457181618969365</v>
      </c>
      <c r="CD55" s="161">
        <v>35.439700161814699</v>
      </c>
      <c r="CE55" s="161">
        <v>34.670681782466822</v>
      </c>
      <c r="CF55" s="161">
        <v>33.880843329861811</v>
      </c>
      <c r="CG55" s="162">
        <v>33.810332838432196</v>
      </c>
    </row>
    <row r="56" spans="1:85" x14ac:dyDescent="0.35">
      <c r="A56" s="163"/>
      <c r="B56" s="36" t="s">
        <v>422</v>
      </c>
      <c r="C56" s="160" t="s">
        <v>376</v>
      </c>
      <c r="D56" s="161">
        <v>0</v>
      </c>
      <c r="E56" s="161">
        <v>0</v>
      </c>
      <c r="F56" s="161">
        <v>0</v>
      </c>
      <c r="G56" s="161">
        <v>0</v>
      </c>
      <c r="H56" s="161">
        <v>0</v>
      </c>
      <c r="I56" s="161">
        <v>0</v>
      </c>
      <c r="J56" s="161">
        <v>0</v>
      </c>
      <c r="K56" s="161">
        <v>0</v>
      </c>
      <c r="L56" s="161">
        <v>0</v>
      </c>
      <c r="M56" s="161">
        <v>0</v>
      </c>
      <c r="N56" s="161">
        <v>0</v>
      </c>
      <c r="O56" s="161">
        <v>0</v>
      </c>
      <c r="P56" s="161">
        <v>0</v>
      </c>
      <c r="Q56" s="161">
        <v>0</v>
      </c>
      <c r="R56" s="161">
        <v>0</v>
      </c>
      <c r="S56" s="161">
        <v>0</v>
      </c>
      <c r="T56" s="161">
        <v>0</v>
      </c>
      <c r="U56" s="161">
        <v>0</v>
      </c>
      <c r="V56" s="161">
        <v>0</v>
      </c>
      <c r="W56" s="161">
        <v>0</v>
      </c>
      <c r="X56" s="161">
        <v>0</v>
      </c>
      <c r="Y56" s="161">
        <v>0</v>
      </c>
      <c r="Z56" s="161">
        <v>0</v>
      </c>
      <c r="AA56" s="161">
        <v>0</v>
      </c>
      <c r="AB56" s="161">
        <v>0</v>
      </c>
      <c r="AC56" s="161">
        <v>0</v>
      </c>
      <c r="AD56" s="161">
        <v>0</v>
      </c>
      <c r="AE56" s="161">
        <v>0</v>
      </c>
      <c r="AF56" s="161">
        <v>0</v>
      </c>
      <c r="AG56" s="161">
        <v>0</v>
      </c>
      <c r="AH56" s="161">
        <v>0</v>
      </c>
      <c r="AI56" s="161">
        <v>0</v>
      </c>
      <c r="AJ56" s="161">
        <v>0</v>
      </c>
      <c r="AK56" s="161">
        <v>0</v>
      </c>
      <c r="AL56" s="161">
        <v>0</v>
      </c>
      <c r="AM56" s="161">
        <v>0</v>
      </c>
      <c r="AN56" s="161">
        <v>0</v>
      </c>
      <c r="AO56" s="161">
        <v>0</v>
      </c>
      <c r="AP56" s="161">
        <v>0</v>
      </c>
      <c r="AQ56" s="161">
        <v>0</v>
      </c>
      <c r="AR56" s="161">
        <v>0</v>
      </c>
      <c r="AS56" s="161">
        <v>0</v>
      </c>
      <c r="AT56" s="161">
        <v>0</v>
      </c>
      <c r="AU56" s="161">
        <v>0</v>
      </c>
      <c r="AV56" s="161">
        <v>0</v>
      </c>
      <c r="AW56" s="161">
        <v>0</v>
      </c>
      <c r="AX56" s="161">
        <v>0</v>
      </c>
      <c r="AY56" s="161">
        <v>0</v>
      </c>
      <c r="AZ56" s="161">
        <v>0</v>
      </c>
      <c r="BA56" s="161">
        <v>0</v>
      </c>
      <c r="BB56" s="161">
        <v>0</v>
      </c>
      <c r="BC56" s="161">
        <v>0</v>
      </c>
      <c r="BD56" s="161">
        <v>0</v>
      </c>
      <c r="BE56" s="161">
        <v>0</v>
      </c>
      <c r="BF56" s="161">
        <v>0</v>
      </c>
      <c r="BG56" s="161">
        <v>0</v>
      </c>
      <c r="BH56" s="161">
        <v>0</v>
      </c>
      <c r="BI56" s="161">
        <v>0</v>
      </c>
      <c r="BJ56" s="161">
        <v>0</v>
      </c>
      <c r="BK56" s="161">
        <v>0</v>
      </c>
      <c r="BL56" s="161">
        <v>55.084215560000004</v>
      </c>
      <c r="BM56" s="161">
        <v>63.075896640000003</v>
      </c>
      <c r="BN56" s="161">
        <v>61.896868359999999</v>
      </c>
      <c r="BO56" s="161">
        <v>39.035515199999999</v>
      </c>
      <c r="BP56" s="161">
        <v>27.879101479999999</v>
      </c>
      <c r="BQ56" s="161">
        <v>25.215089500000001</v>
      </c>
      <c r="BR56" s="161">
        <v>4.0992899999999999</v>
      </c>
      <c r="BS56" s="161">
        <v>0</v>
      </c>
      <c r="BT56" s="161">
        <v>0</v>
      </c>
      <c r="BU56" s="161">
        <v>0</v>
      </c>
      <c r="BV56" s="161">
        <v>0</v>
      </c>
      <c r="BW56" s="161">
        <v>0</v>
      </c>
      <c r="BX56" s="161">
        <v>0</v>
      </c>
      <c r="BY56" s="161">
        <v>0</v>
      </c>
      <c r="BZ56" s="161">
        <v>0</v>
      </c>
      <c r="CA56" s="161">
        <v>0</v>
      </c>
      <c r="CB56" s="161">
        <v>0</v>
      </c>
      <c r="CC56" s="161">
        <v>0</v>
      </c>
      <c r="CD56" s="161">
        <v>0</v>
      </c>
      <c r="CE56" s="161">
        <v>0</v>
      </c>
      <c r="CF56" s="161">
        <v>0</v>
      </c>
      <c r="CG56" s="162">
        <v>0</v>
      </c>
    </row>
    <row r="57" spans="1:85" x14ac:dyDescent="0.35">
      <c r="A57" s="163"/>
      <c r="B57" s="36" t="s">
        <v>423</v>
      </c>
      <c r="C57" s="160" t="s">
        <v>380</v>
      </c>
      <c r="D57" s="161">
        <v>0</v>
      </c>
      <c r="E57" s="161">
        <v>0</v>
      </c>
      <c r="F57" s="161">
        <v>0</v>
      </c>
      <c r="G57" s="161">
        <v>0</v>
      </c>
      <c r="H57" s="161">
        <v>0</v>
      </c>
      <c r="I57" s="161">
        <v>0</v>
      </c>
      <c r="J57" s="161">
        <v>0</v>
      </c>
      <c r="K57" s="161">
        <v>0</v>
      </c>
      <c r="L57" s="161">
        <v>0</v>
      </c>
      <c r="M57" s="161">
        <v>0</v>
      </c>
      <c r="N57" s="161">
        <v>0</v>
      </c>
      <c r="O57" s="161">
        <v>0</v>
      </c>
      <c r="P57" s="161">
        <v>0</v>
      </c>
      <c r="Q57" s="161">
        <v>0</v>
      </c>
      <c r="R57" s="161">
        <v>0</v>
      </c>
      <c r="S57" s="161">
        <v>0</v>
      </c>
      <c r="T57" s="161">
        <v>0</v>
      </c>
      <c r="U57" s="161">
        <v>0</v>
      </c>
      <c r="V57" s="161">
        <v>0</v>
      </c>
      <c r="W57" s="161">
        <v>0</v>
      </c>
      <c r="X57" s="161">
        <v>0</v>
      </c>
      <c r="Y57" s="161">
        <v>0</v>
      </c>
      <c r="Z57" s="161">
        <v>0</v>
      </c>
      <c r="AA57" s="161">
        <v>0</v>
      </c>
      <c r="AB57" s="161">
        <v>0</v>
      </c>
      <c r="AC57" s="161">
        <v>0</v>
      </c>
      <c r="AD57" s="161">
        <v>0</v>
      </c>
      <c r="AE57" s="161">
        <v>0</v>
      </c>
      <c r="AF57" s="161">
        <v>0</v>
      </c>
      <c r="AG57" s="161">
        <v>0</v>
      </c>
      <c r="AH57" s="161">
        <v>0</v>
      </c>
      <c r="AI57" s="161">
        <v>0</v>
      </c>
      <c r="AJ57" s="161">
        <v>0</v>
      </c>
      <c r="AK57" s="161">
        <v>0</v>
      </c>
      <c r="AL57" s="161">
        <v>0</v>
      </c>
      <c r="AM57" s="161">
        <v>0</v>
      </c>
      <c r="AN57" s="161">
        <v>0</v>
      </c>
      <c r="AO57" s="161">
        <v>0</v>
      </c>
      <c r="AP57" s="161">
        <v>0</v>
      </c>
      <c r="AQ57" s="161">
        <v>94.289000000000001</v>
      </c>
      <c r="AR57" s="161">
        <v>3.1640000000000001</v>
      </c>
      <c r="AS57" s="161">
        <v>0</v>
      </c>
      <c r="AT57" s="161">
        <v>0</v>
      </c>
      <c r="AU57" s="161">
        <v>0</v>
      </c>
      <c r="AV57" s="161">
        <v>0</v>
      </c>
      <c r="AW57" s="161">
        <v>0</v>
      </c>
      <c r="AX57" s="161">
        <v>0</v>
      </c>
      <c r="AY57" s="161">
        <v>0</v>
      </c>
      <c r="AZ57" s="161">
        <v>0</v>
      </c>
      <c r="BA57" s="161">
        <v>0</v>
      </c>
      <c r="BB57" s="161">
        <v>0</v>
      </c>
      <c r="BC57" s="161">
        <v>0</v>
      </c>
      <c r="BD57" s="161">
        <v>0</v>
      </c>
      <c r="BE57" s="161">
        <v>0</v>
      </c>
      <c r="BF57" s="161">
        <v>0</v>
      </c>
      <c r="BG57" s="161">
        <v>0</v>
      </c>
      <c r="BH57" s="161">
        <v>0</v>
      </c>
      <c r="BI57" s="161">
        <v>0</v>
      </c>
      <c r="BJ57" s="161">
        <v>0</v>
      </c>
      <c r="BK57" s="161">
        <v>0</v>
      </c>
      <c r="BL57" s="161">
        <v>0</v>
      </c>
      <c r="BM57" s="161">
        <v>0</v>
      </c>
      <c r="BN57" s="161">
        <v>0</v>
      </c>
      <c r="BO57" s="161">
        <v>0</v>
      </c>
      <c r="BP57" s="161">
        <v>0</v>
      </c>
      <c r="BQ57" s="161">
        <v>0</v>
      </c>
      <c r="BR57" s="161">
        <v>0</v>
      </c>
      <c r="BS57" s="161">
        <v>0</v>
      </c>
      <c r="BT57" s="161">
        <v>0</v>
      </c>
      <c r="BU57" s="161">
        <v>0</v>
      </c>
      <c r="BV57" s="161">
        <v>0</v>
      </c>
      <c r="BW57" s="161">
        <v>0</v>
      </c>
      <c r="BX57" s="161">
        <v>0</v>
      </c>
      <c r="BY57" s="161">
        <v>0</v>
      </c>
      <c r="BZ57" s="161">
        <v>0</v>
      </c>
      <c r="CA57" s="161">
        <v>0</v>
      </c>
      <c r="CB57" s="161">
        <v>0</v>
      </c>
      <c r="CC57" s="161">
        <v>0</v>
      </c>
      <c r="CD57" s="161">
        <v>0</v>
      </c>
      <c r="CE57" s="161">
        <v>0</v>
      </c>
      <c r="CF57" s="161">
        <v>0</v>
      </c>
      <c r="CG57" s="162">
        <v>0</v>
      </c>
    </row>
    <row r="58" spans="1:85" ht="27" customHeight="1" x14ac:dyDescent="0.35">
      <c r="A58" s="163"/>
      <c r="B58" s="36" t="s">
        <v>424</v>
      </c>
      <c r="C58" s="160" t="s">
        <v>376</v>
      </c>
      <c r="D58" s="161">
        <v>0</v>
      </c>
      <c r="E58" s="161">
        <v>0</v>
      </c>
      <c r="F58" s="161">
        <v>0</v>
      </c>
      <c r="G58" s="161">
        <v>0</v>
      </c>
      <c r="H58" s="161">
        <v>0</v>
      </c>
      <c r="I58" s="161">
        <v>0</v>
      </c>
      <c r="J58" s="161">
        <v>0</v>
      </c>
      <c r="K58" s="161">
        <v>0</v>
      </c>
      <c r="L58" s="161">
        <v>0</v>
      </c>
      <c r="M58" s="161">
        <v>0</v>
      </c>
      <c r="N58" s="161">
        <v>0</v>
      </c>
      <c r="O58" s="161">
        <v>0</v>
      </c>
      <c r="P58" s="161">
        <v>0</v>
      </c>
      <c r="Q58" s="161">
        <v>0</v>
      </c>
      <c r="R58" s="161">
        <v>0</v>
      </c>
      <c r="S58" s="161">
        <v>0</v>
      </c>
      <c r="T58" s="161">
        <v>0</v>
      </c>
      <c r="U58" s="161">
        <v>0</v>
      </c>
      <c r="V58" s="161">
        <v>0</v>
      </c>
      <c r="W58" s="161">
        <v>0</v>
      </c>
      <c r="X58" s="161">
        <v>0</v>
      </c>
      <c r="Y58" s="161">
        <v>0</v>
      </c>
      <c r="Z58" s="161">
        <v>0</v>
      </c>
      <c r="AA58" s="161">
        <v>0</v>
      </c>
      <c r="AB58" s="161">
        <v>0</v>
      </c>
      <c r="AC58" s="161">
        <v>0</v>
      </c>
      <c r="AD58" s="161">
        <v>0</v>
      </c>
      <c r="AE58" s="161">
        <v>11.6</v>
      </c>
      <c r="AF58" s="161">
        <v>33.9</v>
      </c>
      <c r="AG58" s="161">
        <v>44.5</v>
      </c>
      <c r="AH58" s="161">
        <v>69</v>
      </c>
      <c r="AI58" s="161">
        <v>85</v>
      </c>
      <c r="AJ58" s="161">
        <v>108</v>
      </c>
      <c r="AK58" s="161">
        <v>130</v>
      </c>
      <c r="AL58" s="161">
        <v>154</v>
      </c>
      <c r="AM58" s="161">
        <v>182</v>
      </c>
      <c r="AN58" s="161">
        <v>236</v>
      </c>
      <c r="AO58" s="161">
        <v>266</v>
      </c>
      <c r="AP58" s="161">
        <v>285</v>
      </c>
      <c r="AQ58" s="161">
        <v>295.17</v>
      </c>
      <c r="AR58" s="161">
        <v>316.22399999999999</v>
      </c>
      <c r="AS58" s="161">
        <v>345.99400000000003</v>
      </c>
      <c r="AT58" s="161">
        <v>428.738</v>
      </c>
      <c r="AU58" s="161">
        <v>596.20899999999983</v>
      </c>
      <c r="AV58" s="161">
        <v>640.11500000000001</v>
      </c>
      <c r="AW58" s="161">
        <v>703.23900000000003</v>
      </c>
      <c r="AX58" s="161">
        <v>775.55</v>
      </c>
      <c r="AY58" s="161">
        <v>820.41200000000003</v>
      </c>
      <c r="AZ58" s="161">
        <v>905.78099999999995</v>
      </c>
      <c r="BA58" s="161">
        <v>998.82600000000002</v>
      </c>
      <c r="BB58" s="161">
        <v>984.22199999999998</v>
      </c>
      <c r="BC58" s="161">
        <v>1006.239</v>
      </c>
      <c r="BD58" s="161">
        <v>1014.208</v>
      </c>
      <c r="BE58" s="161">
        <v>1039.6609860351221</v>
      </c>
      <c r="BF58" s="161">
        <v>957.64443993986208</v>
      </c>
      <c r="BG58" s="161">
        <v>936.04611806509195</v>
      </c>
      <c r="BH58" s="161">
        <v>918.404</v>
      </c>
      <c r="BI58" s="161">
        <v>900.21167600999991</v>
      </c>
      <c r="BJ58" s="161">
        <v>903.50131326000019</v>
      </c>
      <c r="BK58" s="161">
        <v>898.33186294287157</v>
      </c>
      <c r="BL58" s="161">
        <v>887.43066768000006</v>
      </c>
      <c r="BM58" s="161">
        <v>906.54925574000004</v>
      </c>
      <c r="BN58" s="161">
        <v>888.26432449502204</v>
      </c>
      <c r="BO58" s="161">
        <v>880.68628874000012</v>
      </c>
      <c r="BP58" s="161">
        <v>886.86491193999996</v>
      </c>
      <c r="BQ58" s="161">
        <v>859.72773397999993</v>
      </c>
      <c r="BR58" s="161">
        <v>735.16706013999999</v>
      </c>
      <c r="BS58" s="161">
        <v>469.59270565999998</v>
      </c>
      <c r="BT58" s="161">
        <v>234.28937809000001</v>
      </c>
      <c r="BU58" s="161">
        <v>119.58597664999999</v>
      </c>
      <c r="BV58" s="161">
        <v>97.159200739999974</v>
      </c>
      <c r="BW58" s="161">
        <v>89.01216091000002</v>
      </c>
      <c r="BX58" s="161">
        <v>72.050411350000033</v>
      </c>
      <c r="BY58" s="161">
        <v>62.393181790000007</v>
      </c>
      <c r="BZ58" s="161">
        <v>58.390374389999984</v>
      </c>
      <c r="CA58" s="161">
        <v>56.45326820999999</v>
      </c>
      <c r="CB58" s="161">
        <v>54.126162702723214</v>
      </c>
      <c r="CC58" s="161">
        <v>48.604490365851348</v>
      </c>
      <c r="CD58" s="161">
        <v>43.588858190403414</v>
      </c>
      <c r="CE58" s="161">
        <v>37.537732250057978</v>
      </c>
      <c r="CF58" s="161">
        <v>31.084596347053765</v>
      </c>
      <c r="CG58" s="162">
        <v>24.460151169994919</v>
      </c>
    </row>
    <row r="59" spans="1:85" x14ac:dyDescent="0.35">
      <c r="A59" s="163"/>
      <c r="B59" s="36" t="s">
        <v>425</v>
      </c>
      <c r="C59" s="160" t="s">
        <v>380</v>
      </c>
      <c r="D59" s="161">
        <v>43.5</v>
      </c>
      <c r="E59" s="161">
        <v>65.5</v>
      </c>
      <c r="F59" s="161">
        <v>68.599999999999994</v>
      </c>
      <c r="G59" s="161">
        <v>63.3</v>
      </c>
      <c r="H59" s="161">
        <v>79.2</v>
      </c>
      <c r="I59" s="161">
        <v>84.9</v>
      </c>
      <c r="J59" s="161">
        <v>84.5</v>
      </c>
      <c r="K59" s="161">
        <v>99.6</v>
      </c>
      <c r="L59" s="161">
        <v>96.7</v>
      </c>
      <c r="M59" s="161">
        <v>111.4</v>
      </c>
      <c r="N59" s="161">
        <v>133.5</v>
      </c>
      <c r="O59" s="161">
        <v>130.6</v>
      </c>
      <c r="P59" s="161">
        <v>135</v>
      </c>
      <c r="Q59" s="161">
        <v>154.6</v>
      </c>
      <c r="R59" s="161">
        <v>161.5</v>
      </c>
      <c r="S59" s="161">
        <v>191.4</v>
      </c>
      <c r="T59" s="161">
        <v>200.9</v>
      </c>
      <c r="U59" s="161">
        <v>248.5</v>
      </c>
      <c r="V59" s="161">
        <v>261.8</v>
      </c>
      <c r="W59" s="161">
        <v>322.89999999999998</v>
      </c>
      <c r="X59" s="161">
        <v>348.4</v>
      </c>
      <c r="Y59" s="161">
        <v>382.7</v>
      </c>
      <c r="Z59" s="161">
        <v>373.7</v>
      </c>
      <c r="AA59" s="161">
        <v>322.7</v>
      </c>
      <c r="AB59" s="161">
        <v>290.60000000000002</v>
      </c>
      <c r="AC59" s="161">
        <v>306.26799999999997</v>
      </c>
      <c r="AD59" s="161">
        <v>345.32</v>
      </c>
      <c r="AE59" s="161">
        <v>425.15600000000001</v>
      </c>
      <c r="AF59" s="161">
        <v>496.142</v>
      </c>
      <c r="AG59" s="161">
        <v>585.375</v>
      </c>
      <c r="AH59" s="161">
        <v>696</v>
      </c>
      <c r="AI59" s="161">
        <v>655</v>
      </c>
      <c r="AJ59" s="161">
        <v>654</v>
      </c>
      <c r="AK59" s="161">
        <v>680</v>
      </c>
      <c r="AL59" s="161">
        <v>554</v>
      </c>
      <c r="AM59" s="161">
        <v>265</v>
      </c>
      <c r="AN59" s="161">
        <v>279</v>
      </c>
      <c r="AO59" s="161">
        <v>276</v>
      </c>
      <c r="AP59" s="161">
        <v>179</v>
      </c>
      <c r="AQ59" s="161">
        <v>193.001</v>
      </c>
      <c r="AR59" s="161">
        <v>191.96</v>
      </c>
      <c r="AS59" s="161">
        <v>203.69200000000001</v>
      </c>
      <c r="AT59" s="161">
        <v>216.292</v>
      </c>
      <c r="AU59" s="161">
        <v>273.512</v>
      </c>
      <c r="AV59" s="161">
        <v>364</v>
      </c>
      <c r="AW59" s="161">
        <v>365</v>
      </c>
      <c r="AX59" s="161">
        <v>341.84</v>
      </c>
      <c r="AY59" s="161">
        <v>12</v>
      </c>
      <c r="AZ59" s="161">
        <v>0</v>
      </c>
      <c r="BA59" s="161">
        <v>0</v>
      </c>
      <c r="BB59" s="161">
        <v>0</v>
      </c>
      <c r="BC59" s="161">
        <v>0</v>
      </c>
      <c r="BD59" s="161">
        <v>0</v>
      </c>
      <c r="BE59" s="161">
        <v>0</v>
      </c>
      <c r="BF59" s="161">
        <v>0</v>
      </c>
      <c r="BG59" s="161">
        <v>0</v>
      </c>
      <c r="BH59" s="161">
        <v>0</v>
      </c>
      <c r="BI59" s="161">
        <v>0</v>
      </c>
      <c r="BJ59" s="161">
        <v>0</v>
      </c>
      <c r="BK59" s="161">
        <v>0</v>
      </c>
      <c r="BL59" s="161">
        <v>0</v>
      </c>
      <c r="BM59" s="161">
        <v>0</v>
      </c>
      <c r="BN59" s="161">
        <v>0</v>
      </c>
      <c r="BO59" s="161">
        <v>0</v>
      </c>
      <c r="BP59" s="161">
        <v>0</v>
      </c>
      <c r="BQ59" s="161">
        <v>0</v>
      </c>
      <c r="BR59" s="161">
        <v>0</v>
      </c>
      <c r="BS59" s="161">
        <v>0</v>
      </c>
      <c r="BT59" s="161">
        <v>0</v>
      </c>
      <c r="BU59" s="161">
        <v>0</v>
      </c>
      <c r="BV59" s="161">
        <v>0</v>
      </c>
      <c r="BW59" s="161">
        <v>0</v>
      </c>
      <c r="BX59" s="161">
        <v>0</v>
      </c>
      <c r="BY59" s="161">
        <v>0</v>
      </c>
      <c r="BZ59" s="161">
        <v>0</v>
      </c>
      <c r="CA59" s="161">
        <v>0</v>
      </c>
      <c r="CB59" s="161">
        <v>0</v>
      </c>
      <c r="CC59" s="161">
        <v>0</v>
      </c>
      <c r="CD59" s="161">
        <v>0</v>
      </c>
      <c r="CE59" s="161">
        <v>0</v>
      </c>
      <c r="CF59" s="161">
        <v>0</v>
      </c>
      <c r="CG59" s="162">
        <v>0</v>
      </c>
    </row>
    <row r="60" spans="1:85" x14ac:dyDescent="0.35">
      <c r="A60" s="163"/>
      <c r="B60" s="36" t="s">
        <v>426</v>
      </c>
      <c r="C60" s="160" t="s">
        <v>386</v>
      </c>
      <c r="D60" s="161">
        <v>0</v>
      </c>
      <c r="E60" s="161">
        <v>0</v>
      </c>
      <c r="F60" s="161">
        <v>0</v>
      </c>
      <c r="G60" s="161">
        <v>0</v>
      </c>
      <c r="H60" s="161">
        <v>0</v>
      </c>
      <c r="I60" s="161">
        <v>0</v>
      </c>
      <c r="J60" s="161">
        <v>0</v>
      </c>
      <c r="K60" s="161">
        <v>0</v>
      </c>
      <c r="L60" s="161">
        <v>0</v>
      </c>
      <c r="M60" s="161">
        <v>0</v>
      </c>
      <c r="N60" s="161">
        <v>0</v>
      </c>
      <c r="O60" s="161">
        <v>0</v>
      </c>
      <c r="P60" s="161">
        <v>0</v>
      </c>
      <c r="Q60" s="161">
        <v>0</v>
      </c>
      <c r="R60" s="161">
        <v>0</v>
      </c>
      <c r="S60" s="161">
        <v>0</v>
      </c>
      <c r="T60" s="161">
        <v>0</v>
      </c>
      <c r="U60" s="161">
        <v>0</v>
      </c>
      <c r="V60" s="161">
        <v>0</v>
      </c>
      <c r="W60" s="161">
        <v>0</v>
      </c>
      <c r="X60" s="161">
        <v>0</v>
      </c>
      <c r="Y60" s="161">
        <v>0</v>
      </c>
      <c r="Z60" s="161">
        <v>0</v>
      </c>
      <c r="AA60" s="161">
        <v>0</v>
      </c>
      <c r="AB60" s="161">
        <v>0</v>
      </c>
      <c r="AC60" s="161">
        <v>0</v>
      </c>
      <c r="AD60" s="161">
        <v>0</v>
      </c>
      <c r="AE60" s="161">
        <v>0</v>
      </c>
      <c r="AF60" s="161">
        <v>0</v>
      </c>
      <c r="AG60" s="161">
        <v>0</v>
      </c>
      <c r="AH60" s="161">
        <v>0</v>
      </c>
      <c r="AI60" s="161">
        <v>0</v>
      </c>
      <c r="AJ60" s="161">
        <v>0</v>
      </c>
      <c r="AK60" s="161">
        <v>0</v>
      </c>
      <c r="AL60" s="161">
        <v>0</v>
      </c>
      <c r="AM60" s="161">
        <v>0</v>
      </c>
      <c r="AN60" s="161">
        <v>0</v>
      </c>
      <c r="AO60" s="161">
        <v>0</v>
      </c>
      <c r="AP60" s="161">
        <v>0</v>
      </c>
      <c r="AQ60" s="161">
        <v>0</v>
      </c>
      <c r="AR60" s="161">
        <v>118</v>
      </c>
      <c r="AS60" s="161">
        <v>93</v>
      </c>
      <c r="AT60" s="161">
        <v>98.4</v>
      </c>
      <c r="AU60" s="161">
        <v>126.66799999999999</v>
      </c>
      <c r="AV60" s="161">
        <v>127.428</v>
      </c>
      <c r="AW60" s="161">
        <v>139.703</v>
      </c>
      <c r="AX60" s="161">
        <v>134.45699999999999</v>
      </c>
      <c r="AY60" s="161">
        <v>137.58500000000001</v>
      </c>
      <c r="AZ60" s="161">
        <v>134.505</v>
      </c>
      <c r="BA60" s="161">
        <v>128.536</v>
      </c>
      <c r="BB60" s="161">
        <v>142.53099999999998</v>
      </c>
      <c r="BC60" s="161">
        <v>129.44200000000001</v>
      </c>
      <c r="BD60" s="161">
        <v>126.22099999999999</v>
      </c>
      <c r="BE60" s="161">
        <v>136</v>
      </c>
      <c r="BF60" s="161">
        <v>135.53100000000001</v>
      </c>
      <c r="BG60" s="161">
        <v>154.86799999999999</v>
      </c>
      <c r="BH60" s="161">
        <v>160.81200000000001</v>
      </c>
      <c r="BI60" s="161">
        <v>190.72200000000001</v>
      </c>
      <c r="BJ60" s="161">
        <v>272.476</v>
      </c>
      <c r="BK60" s="161">
        <v>234.56</v>
      </c>
      <c r="BL60" s="161">
        <v>217.55500000000001</v>
      </c>
      <c r="BM60" s="161">
        <v>270.00200000000001</v>
      </c>
      <c r="BN60" s="161">
        <v>273.28648482000006</v>
      </c>
      <c r="BO60" s="161">
        <v>126.68199999999999</v>
      </c>
      <c r="BP60" s="161">
        <v>96.879000000000005</v>
      </c>
      <c r="BQ60" s="161">
        <v>8.7829999999999995</v>
      </c>
      <c r="BR60" s="161">
        <v>0</v>
      </c>
      <c r="BS60" s="161">
        <v>0</v>
      </c>
      <c r="BT60" s="161">
        <v>0</v>
      </c>
      <c r="BU60" s="161">
        <v>0</v>
      </c>
      <c r="BV60" s="161">
        <v>0</v>
      </c>
      <c r="BW60" s="161">
        <v>0</v>
      </c>
      <c r="BX60" s="161">
        <v>0</v>
      </c>
      <c r="BY60" s="161">
        <v>0</v>
      </c>
      <c r="BZ60" s="161">
        <v>0</v>
      </c>
      <c r="CA60" s="161">
        <v>0</v>
      </c>
      <c r="CB60" s="161">
        <v>0</v>
      </c>
      <c r="CC60" s="161">
        <v>0</v>
      </c>
      <c r="CD60" s="161">
        <v>0</v>
      </c>
      <c r="CE60" s="161">
        <v>0</v>
      </c>
      <c r="CF60" s="161">
        <v>0</v>
      </c>
      <c r="CG60" s="162">
        <v>0</v>
      </c>
    </row>
    <row r="61" spans="1:85" x14ac:dyDescent="0.35">
      <c r="A61" s="165"/>
      <c r="B61" s="36" t="s">
        <v>427</v>
      </c>
      <c r="C61" s="160" t="s">
        <v>376</v>
      </c>
      <c r="D61" s="161">
        <v>0</v>
      </c>
      <c r="E61" s="161">
        <v>0</v>
      </c>
      <c r="F61" s="161">
        <v>0</v>
      </c>
      <c r="G61" s="161">
        <v>0</v>
      </c>
      <c r="H61" s="161">
        <v>0</v>
      </c>
      <c r="I61" s="161">
        <v>0</v>
      </c>
      <c r="J61" s="161">
        <v>0</v>
      </c>
      <c r="K61" s="161">
        <v>0</v>
      </c>
      <c r="L61" s="161">
        <v>0</v>
      </c>
      <c r="M61" s="161">
        <v>0</v>
      </c>
      <c r="N61" s="161">
        <v>0</v>
      </c>
      <c r="O61" s="161">
        <v>0</v>
      </c>
      <c r="P61" s="161">
        <v>0</v>
      </c>
      <c r="Q61" s="161">
        <v>0</v>
      </c>
      <c r="R61" s="161">
        <v>0</v>
      </c>
      <c r="S61" s="161">
        <v>0</v>
      </c>
      <c r="T61" s="161">
        <v>0</v>
      </c>
      <c r="U61" s="161">
        <v>0</v>
      </c>
      <c r="V61" s="161">
        <v>0</v>
      </c>
      <c r="W61" s="161">
        <v>0</v>
      </c>
      <c r="X61" s="161">
        <v>0</v>
      </c>
      <c r="Y61" s="161">
        <v>0</v>
      </c>
      <c r="Z61" s="161">
        <v>0</v>
      </c>
      <c r="AA61" s="161">
        <v>0</v>
      </c>
      <c r="AB61" s="161">
        <v>0</v>
      </c>
      <c r="AC61" s="161">
        <v>0</v>
      </c>
      <c r="AD61" s="161">
        <v>0</v>
      </c>
      <c r="AE61" s="161">
        <v>0</v>
      </c>
      <c r="AF61" s="161">
        <v>0</v>
      </c>
      <c r="AG61" s="161">
        <v>0</v>
      </c>
      <c r="AH61" s="161">
        <v>0</v>
      </c>
      <c r="AI61" s="161">
        <v>0</v>
      </c>
      <c r="AJ61" s="161">
        <v>0</v>
      </c>
      <c r="AK61" s="161">
        <v>0</v>
      </c>
      <c r="AL61" s="161">
        <v>0</v>
      </c>
      <c r="AM61" s="161">
        <v>0</v>
      </c>
      <c r="AN61" s="161">
        <v>0</v>
      </c>
      <c r="AO61" s="161">
        <v>0</v>
      </c>
      <c r="AP61" s="161">
        <v>1</v>
      </c>
      <c r="AQ61" s="161">
        <v>0.68200000000000005</v>
      </c>
      <c r="AR61" s="161">
        <v>0.71099999999999997</v>
      </c>
      <c r="AS61" s="161">
        <v>0.05</v>
      </c>
      <c r="AT61" s="161">
        <v>4.3999999999999997E-2</v>
      </c>
      <c r="AU61" s="161">
        <v>1.0529999999999999</v>
      </c>
      <c r="AV61" s="161">
        <v>1.0680000000000001</v>
      </c>
      <c r="AW61" s="161">
        <v>2.0219999999999998</v>
      </c>
      <c r="AX61" s="161">
        <v>1.901</v>
      </c>
      <c r="AY61" s="161">
        <v>2.9769999999999999</v>
      </c>
      <c r="AZ61" s="161">
        <v>2.5939999999999999</v>
      </c>
      <c r="BA61" s="161">
        <v>3.1680000000000001</v>
      </c>
      <c r="BB61" s="161">
        <v>4.3739999999999997</v>
      </c>
      <c r="BC61" s="161">
        <v>6.6749999999999998</v>
      </c>
      <c r="BD61" s="161">
        <v>1.966</v>
      </c>
      <c r="BE61" s="161">
        <v>8.6959999999999997</v>
      </c>
      <c r="BF61" s="161">
        <v>7.1639999999999997</v>
      </c>
      <c r="BG61" s="161">
        <v>5.907</v>
      </c>
      <c r="BH61" s="161">
        <v>7.7169999999999996</v>
      </c>
      <c r="BI61" s="161">
        <v>8.1300000000000008</v>
      </c>
      <c r="BJ61" s="161">
        <v>9.604000000000001</v>
      </c>
      <c r="BK61" s="161">
        <v>12.0015</v>
      </c>
      <c r="BL61" s="161">
        <v>16.099019999999999</v>
      </c>
      <c r="BM61" s="161">
        <v>16.099019999999999</v>
      </c>
      <c r="BN61" s="161">
        <v>16.099019999999999</v>
      </c>
      <c r="BO61" s="161">
        <v>16.098934999999997</v>
      </c>
      <c r="BP61" s="161">
        <v>16.099</v>
      </c>
      <c r="BQ61" s="161">
        <v>16.099019999999999</v>
      </c>
      <c r="BR61" s="161">
        <v>16.099020000000042</v>
      </c>
      <c r="BS61" s="161">
        <v>13.170465000000043</v>
      </c>
      <c r="BT61" s="161">
        <v>0</v>
      </c>
      <c r="BU61" s="161">
        <v>0</v>
      </c>
      <c r="BV61" s="161">
        <v>0</v>
      </c>
      <c r="BW61" s="161">
        <v>0</v>
      </c>
      <c r="BX61" s="161">
        <v>0</v>
      </c>
      <c r="BY61" s="161">
        <v>0</v>
      </c>
      <c r="BZ61" s="161">
        <v>0</v>
      </c>
      <c r="CA61" s="161">
        <v>0</v>
      </c>
      <c r="CB61" s="161">
        <v>0</v>
      </c>
      <c r="CC61" s="161">
        <v>0</v>
      </c>
      <c r="CD61" s="161">
        <v>0</v>
      </c>
      <c r="CE61" s="161">
        <v>0</v>
      </c>
      <c r="CF61" s="161">
        <v>0</v>
      </c>
      <c r="CG61" s="162">
        <v>0</v>
      </c>
    </row>
    <row r="62" spans="1:85" x14ac:dyDescent="0.35">
      <c r="A62" s="163"/>
      <c r="B62" s="36" t="s">
        <v>36</v>
      </c>
      <c r="D62" s="161">
        <f>SUM(D63:D64)</f>
        <v>176.4</v>
      </c>
      <c r="E62" s="161">
        <f t="shared" ref="E62:BP62" si="8">SUM(E63:E64)</f>
        <v>248.9</v>
      </c>
      <c r="F62" s="161">
        <f t="shared" si="8"/>
        <v>248.6</v>
      </c>
      <c r="G62" s="161">
        <f t="shared" si="8"/>
        <v>275.2</v>
      </c>
      <c r="H62" s="161">
        <f t="shared" si="8"/>
        <v>315.5</v>
      </c>
      <c r="I62" s="161">
        <f t="shared" si="8"/>
        <v>334.1</v>
      </c>
      <c r="J62" s="161">
        <f t="shared" si="8"/>
        <v>348.1</v>
      </c>
      <c r="K62" s="161">
        <f t="shared" si="8"/>
        <v>432.5</v>
      </c>
      <c r="L62" s="161">
        <f t="shared" si="8"/>
        <v>447.9</v>
      </c>
      <c r="M62" s="161">
        <f t="shared" si="8"/>
        <v>482.1</v>
      </c>
      <c r="N62" s="161">
        <f t="shared" si="8"/>
        <v>617.4</v>
      </c>
      <c r="O62" s="161">
        <f t="shared" si="8"/>
        <v>657</v>
      </c>
      <c r="P62" s="161">
        <f t="shared" si="8"/>
        <v>676.9</v>
      </c>
      <c r="Q62" s="161">
        <f t="shared" si="8"/>
        <v>783.9</v>
      </c>
      <c r="R62" s="161">
        <f t="shared" si="8"/>
        <v>807.1</v>
      </c>
      <c r="S62" s="161">
        <f t="shared" si="8"/>
        <v>958.8</v>
      </c>
      <c r="T62" s="161">
        <f t="shared" si="8"/>
        <v>1014.7</v>
      </c>
      <c r="U62" s="161">
        <f t="shared" si="8"/>
        <v>1237.8</v>
      </c>
      <c r="V62" s="161">
        <f t="shared" si="8"/>
        <v>1271.5999999999999</v>
      </c>
      <c r="W62" s="161">
        <f t="shared" si="8"/>
        <v>1384.6</v>
      </c>
      <c r="X62" s="161">
        <f t="shared" si="8"/>
        <v>1543.3</v>
      </c>
      <c r="Y62" s="161">
        <f t="shared" si="8"/>
        <v>1626.9</v>
      </c>
      <c r="Z62" s="161">
        <f t="shared" si="8"/>
        <v>1785.2</v>
      </c>
      <c r="AA62" s="161">
        <f t="shared" si="8"/>
        <v>2068.1999999999998</v>
      </c>
      <c r="AB62" s="161">
        <f t="shared" si="8"/>
        <v>2395.6</v>
      </c>
      <c r="AC62" s="161">
        <f t="shared" si="8"/>
        <v>2779.8</v>
      </c>
      <c r="AD62" s="161">
        <f t="shared" si="8"/>
        <v>3609</v>
      </c>
      <c r="AE62" s="161">
        <f t="shared" si="8"/>
        <v>4824.8999999999996</v>
      </c>
      <c r="AF62" s="161">
        <f t="shared" si="8"/>
        <v>5687.1</v>
      </c>
      <c r="AG62" s="161">
        <f t="shared" si="8"/>
        <v>6627.5</v>
      </c>
      <c r="AH62" s="161">
        <f t="shared" si="8"/>
        <v>7589</v>
      </c>
      <c r="AI62" s="161">
        <f t="shared" si="8"/>
        <v>8852</v>
      </c>
      <c r="AJ62" s="161">
        <f t="shared" si="8"/>
        <v>10564</v>
      </c>
      <c r="AK62" s="161">
        <f t="shared" si="8"/>
        <v>12165</v>
      </c>
      <c r="AL62" s="161">
        <f t="shared" si="8"/>
        <v>13589</v>
      </c>
      <c r="AM62" s="161">
        <f t="shared" si="8"/>
        <v>14654</v>
      </c>
      <c r="AN62" s="161">
        <f t="shared" si="8"/>
        <v>15307</v>
      </c>
      <c r="AO62" s="161">
        <f t="shared" si="8"/>
        <v>16625</v>
      </c>
      <c r="AP62" s="161">
        <f t="shared" si="8"/>
        <v>17816.453000000001</v>
      </c>
      <c r="AQ62" s="161">
        <f t="shared" si="8"/>
        <v>18685.544999999998</v>
      </c>
      <c r="AR62" s="161">
        <f t="shared" si="8"/>
        <v>19273.72</v>
      </c>
      <c r="AS62" s="161">
        <f t="shared" si="8"/>
        <v>20731.936000000002</v>
      </c>
      <c r="AT62" s="161">
        <f t="shared" si="8"/>
        <v>22734.863000000001</v>
      </c>
      <c r="AU62" s="161">
        <f t="shared" si="8"/>
        <v>25578.864000000001</v>
      </c>
      <c r="AV62" s="161">
        <f t="shared" si="8"/>
        <v>26741.489000000001</v>
      </c>
      <c r="AW62" s="161">
        <f t="shared" si="8"/>
        <v>28219.280000000002</v>
      </c>
      <c r="AX62" s="161">
        <f t="shared" si="8"/>
        <v>28779.506000000001</v>
      </c>
      <c r="AY62" s="161">
        <f t="shared" si="8"/>
        <v>29998.344000000005</v>
      </c>
      <c r="AZ62" s="161">
        <f t="shared" si="8"/>
        <v>32024.285999999996</v>
      </c>
      <c r="BA62" s="161">
        <f t="shared" si="8"/>
        <v>33586</v>
      </c>
      <c r="BB62" s="161">
        <f t="shared" si="8"/>
        <v>35603.290999999997</v>
      </c>
      <c r="BC62" s="161">
        <f t="shared" si="8"/>
        <v>37802.438000000002</v>
      </c>
      <c r="BD62" s="161">
        <f t="shared" si="8"/>
        <v>38745.199999999997</v>
      </c>
      <c r="BE62" s="161">
        <f t="shared" si="8"/>
        <v>41921.603135450001</v>
      </c>
      <c r="BF62" s="161">
        <f t="shared" si="8"/>
        <v>44367.258565528275</v>
      </c>
      <c r="BG62" s="161">
        <f t="shared" si="8"/>
        <v>46506.352382756908</v>
      </c>
      <c r="BH62" s="161">
        <f t="shared" si="8"/>
        <v>48801.804999999993</v>
      </c>
      <c r="BI62" s="161">
        <f t="shared" si="8"/>
        <v>51422.462685709994</v>
      </c>
      <c r="BJ62" s="161">
        <f t="shared" si="8"/>
        <v>53663.45674691999</v>
      </c>
      <c r="BK62" s="161">
        <f t="shared" si="8"/>
        <v>57593.742352232308</v>
      </c>
      <c r="BL62" s="161">
        <f t="shared" si="8"/>
        <v>61584.34965923</v>
      </c>
      <c r="BM62" s="161">
        <f t="shared" si="8"/>
        <v>66895.841990320012</v>
      </c>
      <c r="BN62" s="161">
        <f t="shared" si="8"/>
        <v>69835.141333070002</v>
      </c>
      <c r="BO62" s="161">
        <f t="shared" si="8"/>
        <v>74150.519898250001</v>
      </c>
      <c r="BP62" s="161">
        <f t="shared" si="8"/>
        <v>79809.006438810029</v>
      </c>
      <c r="BQ62" s="161">
        <f t="shared" ref="BQ62:CG62" si="9">SUM(BQ63:BQ64)</f>
        <v>83110.340476999991</v>
      </c>
      <c r="BR62" s="161">
        <f t="shared" si="9"/>
        <v>86515.830874880034</v>
      </c>
      <c r="BS62" s="161">
        <f t="shared" si="9"/>
        <v>89367.86147389999</v>
      </c>
      <c r="BT62" s="161">
        <f t="shared" si="9"/>
        <v>91580.290263549934</v>
      </c>
      <c r="BU62" s="161">
        <f t="shared" si="9"/>
        <v>93800.446975290019</v>
      </c>
      <c r="BV62" s="161">
        <f t="shared" si="9"/>
        <v>96743.369584550004</v>
      </c>
      <c r="BW62" s="161">
        <f t="shared" si="9"/>
        <v>98807.419040459965</v>
      </c>
      <c r="BX62" s="161">
        <f t="shared" si="9"/>
        <v>102034.15475553997</v>
      </c>
      <c r="BY62" s="161">
        <f t="shared" si="9"/>
        <v>104691.67042369001</v>
      </c>
      <c r="BZ62" s="161">
        <f t="shared" si="9"/>
        <v>110533.35656293998</v>
      </c>
      <c r="CA62" s="161">
        <f t="shared" si="9"/>
        <v>124106.07907995995</v>
      </c>
      <c r="CB62" s="161">
        <f t="shared" si="9"/>
        <v>136418.78910025879</v>
      </c>
      <c r="CC62" s="161">
        <f t="shared" si="9"/>
        <v>145574.3831711394</v>
      </c>
      <c r="CD62" s="161">
        <f t="shared" si="9"/>
        <v>153160.36959786402</v>
      </c>
      <c r="CE62" s="161">
        <f t="shared" si="9"/>
        <v>156143.93090250372</v>
      </c>
      <c r="CF62" s="161">
        <f t="shared" si="9"/>
        <v>160855.43310927795</v>
      </c>
      <c r="CG62" s="162">
        <f t="shared" si="9"/>
        <v>168661.69750282279</v>
      </c>
    </row>
    <row r="63" spans="1:85" x14ac:dyDescent="0.35">
      <c r="A63" s="163"/>
      <c r="B63" s="56" t="s">
        <v>383</v>
      </c>
      <c r="C63" s="160" t="s">
        <v>380</v>
      </c>
      <c r="D63" s="161">
        <v>176.4</v>
      </c>
      <c r="E63" s="161">
        <v>248.9</v>
      </c>
      <c r="F63" s="161">
        <v>248.6</v>
      </c>
      <c r="G63" s="161">
        <v>275.2</v>
      </c>
      <c r="H63" s="161">
        <v>315.5</v>
      </c>
      <c r="I63" s="161">
        <v>334.1</v>
      </c>
      <c r="J63" s="161">
        <v>348.1</v>
      </c>
      <c r="K63" s="161">
        <v>432.5</v>
      </c>
      <c r="L63" s="161">
        <v>447.9</v>
      </c>
      <c r="M63" s="161">
        <v>482.1</v>
      </c>
      <c r="N63" s="161">
        <v>617.4</v>
      </c>
      <c r="O63" s="161">
        <v>657</v>
      </c>
      <c r="P63" s="161">
        <v>676.9</v>
      </c>
      <c r="Q63" s="161">
        <v>783.9</v>
      </c>
      <c r="R63" s="161">
        <v>807.1</v>
      </c>
      <c r="S63" s="161">
        <v>958.8</v>
      </c>
      <c r="T63" s="161">
        <v>1014.7</v>
      </c>
      <c r="U63" s="161">
        <v>1237.8</v>
      </c>
      <c r="V63" s="161">
        <v>1271.5999999999999</v>
      </c>
      <c r="W63" s="161">
        <v>1384.6</v>
      </c>
      <c r="X63" s="161">
        <v>1543.3</v>
      </c>
      <c r="Y63" s="161">
        <v>1626.9</v>
      </c>
      <c r="Z63" s="161">
        <v>1777.8</v>
      </c>
      <c r="AA63" s="161">
        <v>2045.3</v>
      </c>
      <c r="AB63" s="161">
        <v>2368.6</v>
      </c>
      <c r="AC63" s="161">
        <v>2752</v>
      </c>
      <c r="AD63" s="161">
        <v>3578.4</v>
      </c>
      <c r="AE63" s="161">
        <v>4791</v>
      </c>
      <c r="AF63" s="161">
        <v>5651.3</v>
      </c>
      <c r="AG63" s="161">
        <v>6591.6</v>
      </c>
      <c r="AH63" s="161">
        <v>7552</v>
      </c>
      <c r="AI63" s="161">
        <v>8816</v>
      </c>
      <c r="AJ63" s="161">
        <v>10526</v>
      </c>
      <c r="AK63" s="161">
        <v>12126</v>
      </c>
      <c r="AL63" s="161">
        <v>13549</v>
      </c>
      <c r="AM63" s="161">
        <v>14613</v>
      </c>
      <c r="AN63" s="161">
        <v>15268</v>
      </c>
      <c r="AO63" s="161">
        <v>16584</v>
      </c>
      <c r="AP63" s="161">
        <v>17779.453000000001</v>
      </c>
      <c r="AQ63" s="161">
        <v>18648.391</v>
      </c>
      <c r="AR63" s="161">
        <v>19237.593000000001</v>
      </c>
      <c r="AS63" s="161">
        <v>20697.363000000001</v>
      </c>
      <c r="AT63" s="161">
        <v>22699.034</v>
      </c>
      <c r="AU63" s="161">
        <v>25543.024000000001</v>
      </c>
      <c r="AV63" s="161">
        <v>26705.927</v>
      </c>
      <c r="AW63" s="161">
        <v>28183.114000000001</v>
      </c>
      <c r="AX63" s="161">
        <v>28744.81</v>
      </c>
      <c r="AY63" s="161">
        <v>29962.569000000003</v>
      </c>
      <c r="AZ63" s="161">
        <v>31994.560999999998</v>
      </c>
      <c r="BA63" s="161">
        <v>33556.756999999998</v>
      </c>
      <c r="BB63" s="161">
        <v>35574.510999999999</v>
      </c>
      <c r="BC63" s="161">
        <v>37774.760999999999</v>
      </c>
      <c r="BD63" s="161">
        <v>38717.656999999999</v>
      </c>
      <c r="BE63" s="161">
        <v>41893.0018538</v>
      </c>
      <c r="BF63" s="161">
        <v>44338.400971748277</v>
      </c>
      <c r="BG63" s="161">
        <v>46476.654559836905</v>
      </c>
      <c r="BH63" s="161">
        <v>48771.517999999996</v>
      </c>
      <c r="BI63" s="161">
        <v>51391.939927299994</v>
      </c>
      <c r="BJ63" s="161">
        <v>53629.367547699992</v>
      </c>
      <c r="BK63" s="161">
        <v>57554.148143162311</v>
      </c>
      <c r="BL63" s="161">
        <v>61539.334872430001</v>
      </c>
      <c r="BM63" s="161">
        <v>66848.160442100008</v>
      </c>
      <c r="BN63" s="161">
        <v>69777.042747119995</v>
      </c>
      <c r="BO63" s="161">
        <v>74087.953530660001</v>
      </c>
      <c r="BP63" s="161">
        <v>79733.982094140025</v>
      </c>
      <c r="BQ63" s="161">
        <v>83014.68745279999</v>
      </c>
      <c r="BR63" s="161">
        <v>86427.717724600036</v>
      </c>
      <c r="BS63" s="161">
        <v>89274.966169329986</v>
      </c>
      <c r="BT63" s="161">
        <v>91481.012978129933</v>
      </c>
      <c r="BU63" s="161">
        <v>93695.825169830016</v>
      </c>
      <c r="BV63" s="161">
        <v>96630.245524619997</v>
      </c>
      <c r="BW63" s="161">
        <v>98688.75562941996</v>
      </c>
      <c r="BX63" s="161">
        <v>101901.05001043997</v>
      </c>
      <c r="BY63" s="161">
        <v>104533.25621006</v>
      </c>
      <c r="BZ63" s="161">
        <v>110355.45940816998</v>
      </c>
      <c r="CA63" s="161">
        <v>123883.84170832994</v>
      </c>
      <c r="CB63" s="161">
        <v>136205.70368071483</v>
      </c>
      <c r="CC63" s="161">
        <v>145360.1122913505</v>
      </c>
      <c r="CD63" s="161">
        <v>152935.66227010099</v>
      </c>
      <c r="CE63" s="161">
        <v>155911.78552187374</v>
      </c>
      <c r="CF63" s="161">
        <v>160624.11578180443</v>
      </c>
      <c r="CG63" s="162">
        <v>168426.94783154404</v>
      </c>
    </row>
    <row r="64" spans="1:85" x14ac:dyDescent="0.35">
      <c r="A64" s="163"/>
      <c r="B64" s="56" t="s">
        <v>384</v>
      </c>
      <c r="C64" s="160" t="s">
        <v>376</v>
      </c>
      <c r="D64" s="161">
        <v>0</v>
      </c>
      <c r="E64" s="161">
        <v>0</v>
      </c>
      <c r="F64" s="161">
        <v>0</v>
      </c>
      <c r="G64" s="161">
        <v>0</v>
      </c>
      <c r="H64" s="161">
        <v>0</v>
      </c>
      <c r="I64" s="161">
        <v>0</v>
      </c>
      <c r="J64" s="161">
        <v>0</v>
      </c>
      <c r="K64" s="161">
        <v>0</v>
      </c>
      <c r="L64" s="161">
        <v>0</v>
      </c>
      <c r="M64" s="161">
        <v>0</v>
      </c>
      <c r="N64" s="161">
        <v>0</v>
      </c>
      <c r="O64" s="161">
        <v>0</v>
      </c>
      <c r="P64" s="161">
        <v>0</v>
      </c>
      <c r="Q64" s="161">
        <v>0</v>
      </c>
      <c r="R64" s="161">
        <v>0</v>
      </c>
      <c r="S64" s="161">
        <v>0</v>
      </c>
      <c r="T64" s="161">
        <v>0</v>
      </c>
      <c r="U64" s="161">
        <v>0</v>
      </c>
      <c r="V64" s="161">
        <v>0</v>
      </c>
      <c r="W64" s="161">
        <v>0</v>
      </c>
      <c r="X64" s="161">
        <v>0</v>
      </c>
      <c r="Y64" s="161">
        <v>0</v>
      </c>
      <c r="Z64" s="161">
        <v>7.4</v>
      </c>
      <c r="AA64" s="161">
        <v>22.9</v>
      </c>
      <c r="AB64" s="161">
        <v>27</v>
      </c>
      <c r="AC64" s="161">
        <v>27.8</v>
      </c>
      <c r="AD64" s="161">
        <v>30.6</v>
      </c>
      <c r="AE64" s="161">
        <v>33.9</v>
      </c>
      <c r="AF64" s="161">
        <v>35.799999999999997</v>
      </c>
      <c r="AG64" s="161">
        <v>35.9</v>
      </c>
      <c r="AH64" s="161">
        <v>37</v>
      </c>
      <c r="AI64" s="161">
        <v>36</v>
      </c>
      <c r="AJ64" s="161">
        <v>38</v>
      </c>
      <c r="AK64" s="161">
        <v>39</v>
      </c>
      <c r="AL64" s="161">
        <v>40</v>
      </c>
      <c r="AM64" s="161">
        <v>41</v>
      </c>
      <c r="AN64" s="161">
        <v>39</v>
      </c>
      <c r="AO64" s="161">
        <v>41</v>
      </c>
      <c r="AP64" s="161">
        <v>37</v>
      </c>
      <c r="AQ64" s="161">
        <v>37.154000000000003</v>
      </c>
      <c r="AR64" s="161">
        <v>36.127000000000002</v>
      </c>
      <c r="AS64" s="161">
        <v>34.573</v>
      </c>
      <c r="AT64" s="161">
        <v>35.829000000000001</v>
      </c>
      <c r="AU64" s="161">
        <v>35.840000000000003</v>
      </c>
      <c r="AV64" s="161">
        <v>35.561999999999998</v>
      </c>
      <c r="AW64" s="161">
        <v>36.165999999999997</v>
      </c>
      <c r="AX64" s="161">
        <v>34.695999999999998</v>
      </c>
      <c r="AY64" s="161">
        <v>35.774999999999999</v>
      </c>
      <c r="AZ64" s="161">
        <v>29.725000000000001</v>
      </c>
      <c r="BA64" s="161">
        <v>29.242999999999999</v>
      </c>
      <c r="BB64" s="161">
        <v>28.78</v>
      </c>
      <c r="BC64" s="161">
        <v>27.677</v>
      </c>
      <c r="BD64" s="161">
        <v>27.542999999999999</v>
      </c>
      <c r="BE64" s="161">
        <v>28.601281650000001</v>
      </c>
      <c r="BF64" s="161">
        <v>28.857593779999998</v>
      </c>
      <c r="BG64" s="161">
        <v>29.69782292</v>
      </c>
      <c r="BH64" s="161">
        <v>30.286999999999999</v>
      </c>
      <c r="BI64" s="161">
        <v>30.522758409999998</v>
      </c>
      <c r="BJ64" s="161">
        <v>34.089199220000005</v>
      </c>
      <c r="BK64" s="161">
        <v>39.594209070000005</v>
      </c>
      <c r="BL64" s="161">
        <v>45.014786799999996</v>
      </c>
      <c r="BM64" s="161">
        <v>47.681548220000018</v>
      </c>
      <c r="BN64" s="161">
        <v>58.09858595</v>
      </c>
      <c r="BO64" s="161">
        <v>62.566367589999992</v>
      </c>
      <c r="BP64" s="161">
        <v>75.024344669999962</v>
      </c>
      <c r="BQ64" s="161">
        <v>95.653024200000061</v>
      </c>
      <c r="BR64" s="161">
        <v>88.113150280000013</v>
      </c>
      <c r="BS64" s="161">
        <v>92.895304570000008</v>
      </c>
      <c r="BT64" s="161">
        <v>99.277285419999984</v>
      </c>
      <c r="BU64" s="161">
        <v>104.62180545999999</v>
      </c>
      <c r="BV64" s="161">
        <v>113.12405992999996</v>
      </c>
      <c r="BW64" s="161">
        <v>118.66341103999997</v>
      </c>
      <c r="BX64" s="161">
        <v>133.10474510000003</v>
      </c>
      <c r="BY64" s="161">
        <v>158.41421363000001</v>
      </c>
      <c r="BZ64" s="161">
        <v>177.89715477000004</v>
      </c>
      <c r="CA64" s="161">
        <v>222.23737162999998</v>
      </c>
      <c r="CB64" s="161">
        <v>213.08541954395892</v>
      </c>
      <c r="CC64" s="161">
        <v>214.27087978890927</v>
      </c>
      <c r="CD64" s="161">
        <v>224.7073277630229</v>
      </c>
      <c r="CE64" s="161">
        <v>232.14538062998648</v>
      </c>
      <c r="CF64" s="161">
        <v>231.31732747351703</v>
      </c>
      <c r="CG64" s="162">
        <v>234.74967127874822</v>
      </c>
    </row>
    <row r="65" spans="1:90" ht="26.25" customHeight="1" x14ac:dyDescent="0.35">
      <c r="A65" s="163"/>
      <c r="B65" s="36" t="s">
        <v>428</v>
      </c>
      <c r="C65" s="160" t="s">
        <v>380</v>
      </c>
      <c r="D65" s="161">
        <v>0</v>
      </c>
      <c r="E65" s="161">
        <v>0</v>
      </c>
      <c r="F65" s="161">
        <v>0</v>
      </c>
      <c r="G65" s="161">
        <v>0</v>
      </c>
      <c r="H65" s="161">
        <v>0</v>
      </c>
      <c r="I65" s="161">
        <v>0</v>
      </c>
      <c r="J65" s="161">
        <v>0</v>
      </c>
      <c r="K65" s="161">
        <v>0</v>
      </c>
      <c r="L65" s="161">
        <v>0</v>
      </c>
      <c r="M65" s="161">
        <v>0</v>
      </c>
      <c r="N65" s="161">
        <v>0</v>
      </c>
      <c r="O65" s="161">
        <v>0</v>
      </c>
      <c r="P65" s="161">
        <v>0</v>
      </c>
      <c r="Q65" s="161">
        <v>0</v>
      </c>
      <c r="R65" s="161">
        <v>0</v>
      </c>
      <c r="S65" s="161">
        <v>0</v>
      </c>
      <c r="T65" s="161">
        <v>0</v>
      </c>
      <c r="U65" s="161">
        <v>0</v>
      </c>
      <c r="V65" s="161">
        <v>0</v>
      </c>
      <c r="W65" s="161">
        <v>0</v>
      </c>
      <c r="X65" s="161">
        <v>0</v>
      </c>
      <c r="Y65" s="161">
        <v>0</v>
      </c>
      <c r="Z65" s="161">
        <v>0</v>
      </c>
      <c r="AA65" s="161">
        <v>0</v>
      </c>
      <c r="AB65" s="161">
        <v>0</v>
      </c>
      <c r="AC65" s="161">
        <v>0</v>
      </c>
      <c r="AD65" s="161">
        <v>0</v>
      </c>
      <c r="AE65" s="161">
        <v>0</v>
      </c>
      <c r="AF65" s="161">
        <v>0</v>
      </c>
      <c r="AG65" s="161">
        <v>0</v>
      </c>
      <c r="AH65" s="161">
        <v>0</v>
      </c>
      <c r="AI65" s="161">
        <v>0</v>
      </c>
      <c r="AJ65" s="161">
        <v>0</v>
      </c>
      <c r="AK65" s="161">
        <v>0</v>
      </c>
      <c r="AL65" s="161">
        <v>0</v>
      </c>
      <c r="AM65" s="161">
        <v>0</v>
      </c>
      <c r="AN65" s="161">
        <v>0</v>
      </c>
      <c r="AO65" s="161">
        <v>0</v>
      </c>
      <c r="AP65" s="161">
        <v>0</v>
      </c>
      <c r="AQ65" s="161">
        <v>0</v>
      </c>
      <c r="AR65" s="161">
        <v>0</v>
      </c>
      <c r="AS65" s="161">
        <v>0</v>
      </c>
      <c r="AT65" s="161">
        <v>0</v>
      </c>
      <c r="AU65" s="161">
        <v>0</v>
      </c>
      <c r="AV65" s="161">
        <v>0</v>
      </c>
      <c r="AW65" s="161">
        <v>0</v>
      </c>
      <c r="AX65" s="161">
        <v>0</v>
      </c>
      <c r="AY65" s="161">
        <v>0</v>
      </c>
      <c r="AZ65" s="161">
        <v>0</v>
      </c>
      <c r="BA65" s="161">
        <v>0</v>
      </c>
      <c r="BB65" s="161">
        <v>0</v>
      </c>
      <c r="BC65" s="161">
        <v>0</v>
      </c>
      <c r="BD65" s="161">
        <v>0</v>
      </c>
      <c r="BE65" s="161">
        <v>0</v>
      </c>
      <c r="BF65" s="161">
        <v>0</v>
      </c>
      <c r="BG65" s="161">
        <v>0</v>
      </c>
      <c r="BH65" s="161">
        <v>0</v>
      </c>
      <c r="BI65" s="161">
        <v>0</v>
      </c>
      <c r="BJ65" s="161">
        <v>0</v>
      </c>
      <c r="BK65" s="161">
        <v>0</v>
      </c>
      <c r="BL65" s="161">
        <v>9.8403037599999994</v>
      </c>
      <c r="BM65" s="161">
        <v>0.25143872</v>
      </c>
      <c r="BN65" s="161">
        <v>-1.7732257699999998</v>
      </c>
      <c r="BO65" s="161">
        <v>5.1625466999999992</v>
      </c>
      <c r="BP65" s="161">
        <v>2.0412564999999998</v>
      </c>
      <c r="BQ65" s="161">
        <v>2.5456364999999996</v>
      </c>
      <c r="BR65" s="161">
        <v>1.8016614399999999</v>
      </c>
      <c r="BS65" s="161">
        <v>2.7500172299999996</v>
      </c>
      <c r="BT65" s="161">
        <v>1.9444570200000002</v>
      </c>
      <c r="BU65" s="161">
        <v>3.2643377500000001</v>
      </c>
      <c r="BV65" s="161">
        <v>2.8693859899999996</v>
      </c>
      <c r="BW65" s="161">
        <v>3.3017055800000001</v>
      </c>
      <c r="BX65" s="161">
        <v>1.7326126300000002</v>
      </c>
      <c r="BY65" s="161">
        <v>1.26135131</v>
      </c>
      <c r="BZ65" s="161">
        <v>1.2872552300000002</v>
      </c>
      <c r="CA65" s="161">
        <v>1.4116857599999999</v>
      </c>
      <c r="CB65" s="161">
        <v>1.4116857599999999</v>
      </c>
      <c r="CC65" s="161">
        <v>1.4116857599999999</v>
      </c>
      <c r="CD65" s="161">
        <v>1.4116857599999999</v>
      </c>
      <c r="CE65" s="161">
        <v>1.4116857599999999</v>
      </c>
      <c r="CF65" s="161">
        <v>1.4116857599999999</v>
      </c>
      <c r="CG65" s="162">
        <v>1.4116857599999999</v>
      </c>
    </row>
    <row r="66" spans="1:90" x14ac:dyDescent="0.35">
      <c r="A66" s="163"/>
      <c r="B66" s="36" t="s">
        <v>179</v>
      </c>
      <c r="C66" s="160" t="s">
        <v>380</v>
      </c>
      <c r="D66" s="161">
        <v>0</v>
      </c>
      <c r="E66" s="161">
        <v>0</v>
      </c>
      <c r="F66" s="161">
        <v>0</v>
      </c>
      <c r="G66" s="161">
        <v>0</v>
      </c>
      <c r="H66" s="161">
        <v>0</v>
      </c>
      <c r="I66" s="161">
        <v>0</v>
      </c>
      <c r="J66" s="161">
        <v>0</v>
      </c>
      <c r="K66" s="161">
        <v>0</v>
      </c>
      <c r="L66" s="161">
        <v>0</v>
      </c>
      <c r="M66" s="161">
        <v>0</v>
      </c>
      <c r="N66" s="161">
        <v>0</v>
      </c>
      <c r="O66" s="161">
        <v>0</v>
      </c>
      <c r="P66" s="161">
        <v>0</v>
      </c>
      <c r="Q66" s="161">
        <v>0</v>
      </c>
      <c r="R66" s="161">
        <v>0</v>
      </c>
      <c r="S66" s="161">
        <v>0</v>
      </c>
      <c r="T66" s="161">
        <v>0</v>
      </c>
      <c r="U66" s="161">
        <v>0</v>
      </c>
      <c r="V66" s="161">
        <v>0</v>
      </c>
      <c r="W66" s="161">
        <v>0</v>
      </c>
      <c r="X66" s="161">
        <v>0</v>
      </c>
      <c r="Y66" s="161">
        <v>0</v>
      </c>
      <c r="Z66" s="161">
        <v>0</v>
      </c>
      <c r="AA66" s="161">
        <v>0</v>
      </c>
      <c r="AB66" s="161">
        <v>0</v>
      </c>
      <c r="AC66" s="161">
        <v>0</v>
      </c>
      <c r="AD66" s="161">
        <v>0</v>
      </c>
      <c r="AE66" s="161">
        <v>0</v>
      </c>
      <c r="AF66" s="161">
        <v>0</v>
      </c>
      <c r="AG66" s="161">
        <v>0</v>
      </c>
      <c r="AH66" s="161">
        <v>0</v>
      </c>
      <c r="AI66" s="161">
        <v>0</v>
      </c>
      <c r="AJ66" s="161">
        <v>0</v>
      </c>
      <c r="AK66" s="161">
        <v>0</v>
      </c>
      <c r="AL66" s="161">
        <v>0</v>
      </c>
      <c r="AM66" s="161">
        <v>0</v>
      </c>
      <c r="AN66" s="161">
        <v>0</v>
      </c>
      <c r="AO66" s="161">
        <v>0</v>
      </c>
      <c r="AP66" s="161">
        <v>0</v>
      </c>
      <c r="AQ66" s="161">
        <v>193</v>
      </c>
      <c r="AR66" s="161">
        <v>250</v>
      </c>
      <c r="AS66" s="161">
        <v>286</v>
      </c>
      <c r="AT66" s="161">
        <v>314</v>
      </c>
      <c r="AU66" s="161">
        <v>408</v>
      </c>
      <c r="AV66" s="161">
        <v>434</v>
      </c>
      <c r="AW66" s="161">
        <v>416</v>
      </c>
      <c r="AX66" s="161">
        <v>480</v>
      </c>
      <c r="AY66" s="161">
        <v>524.29999999999995</v>
      </c>
      <c r="AZ66" s="161">
        <v>340.8</v>
      </c>
      <c r="BA66" s="161">
        <v>502</v>
      </c>
      <c r="BB66" s="161">
        <v>553</v>
      </c>
      <c r="BC66" s="161">
        <v>635</v>
      </c>
      <c r="BD66" s="161">
        <v>648</v>
      </c>
      <c r="BE66" s="161">
        <v>635.94107848647479</v>
      </c>
      <c r="BF66" s="161">
        <v>723.75621958442548</v>
      </c>
      <c r="BG66" s="161">
        <v>1035</v>
      </c>
      <c r="BH66" s="161">
        <v>1291.17</v>
      </c>
      <c r="BI66" s="161">
        <v>1183.6549443026729</v>
      </c>
      <c r="BJ66" s="161">
        <v>1312.9542119951134</v>
      </c>
      <c r="BK66" s="161">
        <v>1623.1882790812579</v>
      </c>
      <c r="BL66" s="161">
        <v>1949.4219162508432</v>
      </c>
      <c r="BM66" s="161">
        <v>2026.2023687265355</v>
      </c>
      <c r="BN66" s="161">
        <v>2134.4746846376861</v>
      </c>
      <c r="BO66" s="161">
        <v>2194.8675095390704</v>
      </c>
      <c r="BP66" s="161">
        <v>2244.5398762216823</v>
      </c>
      <c r="BQ66" s="161">
        <v>2236</v>
      </c>
      <c r="BR66" s="161">
        <v>2260</v>
      </c>
      <c r="BS66" s="161">
        <v>2351</v>
      </c>
      <c r="BT66" s="161">
        <v>2292</v>
      </c>
      <c r="BU66" s="161">
        <v>2306</v>
      </c>
      <c r="BV66" s="161">
        <v>2406</v>
      </c>
      <c r="BW66" s="161">
        <v>2512</v>
      </c>
      <c r="BX66" s="161">
        <v>2486</v>
      </c>
      <c r="BY66" s="161">
        <v>2603</v>
      </c>
      <c r="BZ66" s="161">
        <v>2659</v>
      </c>
      <c r="CA66" s="161">
        <v>2864</v>
      </c>
      <c r="CB66" s="161">
        <v>3013.3073693750848</v>
      </c>
      <c r="CC66" s="161">
        <v>3174.485602471671</v>
      </c>
      <c r="CD66" s="161">
        <v>3247.7323815338405</v>
      </c>
      <c r="CE66" s="161">
        <v>3330.6353599556383</v>
      </c>
      <c r="CF66" s="161">
        <v>3411.7763703104129</v>
      </c>
      <c r="CG66" s="162">
        <v>3508.3923720736007</v>
      </c>
    </row>
    <row r="67" spans="1:90" x14ac:dyDescent="0.35">
      <c r="A67" s="163"/>
      <c r="B67" s="36" t="s">
        <v>429</v>
      </c>
      <c r="C67" s="160" t="s">
        <v>380</v>
      </c>
      <c r="D67" s="161">
        <v>0</v>
      </c>
      <c r="E67" s="161">
        <v>0</v>
      </c>
      <c r="F67" s="161">
        <v>0</v>
      </c>
      <c r="G67" s="161">
        <v>0</v>
      </c>
      <c r="H67" s="161">
        <v>0</v>
      </c>
      <c r="I67" s="161">
        <v>0</v>
      </c>
      <c r="J67" s="161">
        <v>0</v>
      </c>
      <c r="K67" s="161">
        <v>0</v>
      </c>
      <c r="L67" s="161">
        <v>0</v>
      </c>
      <c r="M67" s="161">
        <v>0</v>
      </c>
      <c r="N67" s="161">
        <v>0</v>
      </c>
      <c r="O67" s="161">
        <v>0</v>
      </c>
      <c r="P67" s="161">
        <v>0</v>
      </c>
      <c r="Q67" s="161">
        <v>0</v>
      </c>
      <c r="R67" s="161">
        <v>0</v>
      </c>
      <c r="S67" s="161">
        <v>0</v>
      </c>
      <c r="T67" s="161">
        <v>0</v>
      </c>
      <c r="U67" s="161">
        <v>0</v>
      </c>
      <c r="V67" s="161">
        <v>0</v>
      </c>
      <c r="W67" s="161">
        <v>0</v>
      </c>
      <c r="X67" s="161">
        <v>0</v>
      </c>
      <c r="Y67" s="161">
        <v>0</v>
      </c>
      <c r="Z67" s="161">
        <v>0</v>
      </c>
      <c r="AA67" s="161">
        <v>0</v>
      </c>
      <c r="AB67" s="161">
        <v>0</v>
      </c>
      <c r="AC67" s="161">
        <v>0</v>
      </c>
      <c r="AD67" s="161">
        <v>0</v>
      </c>
      <c r="AE67" s="161">
        <v>0</v>
      </c>
      <c r="AF67" s="161">
        <v>0</v>
      </c>
      <c r="AG67" s="161">
        <v>0</v>
      </c>
      <c r="AH67" s="161">
        <v>0</v>
      </c>
      <c r="AI67" s="161">
        <v>0</v>
      </c>
      <c r="AJ67" s="161">
        <v>0</v>
      </c>
      <c r="AK67" s="161">
        <v>0</v>
      </c>
      <c r="AL67" s="161">
        <v>0</v>
      </c>
      <c r="AM67" s="161">
        <v>500</v>
      </c>
      <c r="AN67" s="161">
        <v>508</v>
      </c>
      <c r="AO67" s="161">
        <v>545</v>
      </c>
      <c r="AP67" s="161">
        <v>757</v>
      </c>
      <c r="AQ67" s="161">
        <v>840</v>
      </c>
      <c r="AR67" s="161">
        <v>898</v>
      </c>
      <c r="AS67" s="161">
        <v>949</v>
      </c>
      <c r="AT67" s="161">
        <v>941</v>
      </c>
      <c r="AU67" s="161">
        <v>781</v>
      </c>
      <c r="AV67" s="161">
        <v>688</v>
      </c>
      <c r="AW67" s="161">
        <v>659</v>
      </c>
      <c r="AX67" s="161">
        <v>80</v>
      </c>
      <c r="AY67" s="161">
        <v>36.299999999999997</v>
      </c>
      <c r="AZ67" s="161">
        <v>97.6</v>
      </c>
      <c r="BA67" s="161">
        <v>26</v>
      </c>
      <c r="BB67" s="161">
        <v>27</v>
      </c>
      <c r="BC67" s="161">
        <v>66</v>
      </c>
      <c r="BD67" s="161">
        <v>67</v>
      </c>
      <c r="BE67" s="161">
        <v>69</v>
      </c>
      <c r="BF67" s="161">
        <v>70</v>
      </c>
      <c r="BG67" s="161">
        <v>79.728606106509176</v>
      </c>
      <c r="BH67" s="161">
        <v>43</v>
      </c>
      <c r="BI67" s="161">
        <v>41</v>
      </c>
      <c r="BJ67" s="161">
        <v>45</v>
      </c>
      <c r="BK67" s="161">
        <v>43.47423573035443</v>
      </c>
      <c r="BL67" s="161">
        <v>46.203362466202719</v>
      </c>
      <c r="BM67" s="161">
        <v>46.819417065825782</v>
      </c>
      <c r="BN67" s="161">
        <v>44.415302132907541</v>
      </c>
      <c r="BO67" s="161">
        <v>47.37944846742954</v>
      </c>
      <c r="BP67" s="161">
        <v>56</v>
      </c>
      <c r="BQ67" s="161">
        <v>50</v>
      </c>
      <c r="BR67" s="161">
        <v>5</v>
      </c>
      <c r="BS67" s="161">
        <v>0</v>
      </c>
      <c r="BT67" s="161">
        <v>0</v>
      </c>
      <c r="BU67" s="161">
        <v>0</v>
      </c>
      <c r="BV67" s="161">
        <v>0</v>
      </c>
      <c r="BW67" s="161">
        <v>0</v>
      </c>
      <c r="BX67" s="161">
        <v>50</v>
      </c>
      <c r="BY67" s="161">
        <v>66</v>
      </c>
      <c r="BZ67" s="161">
        <v>0</v>
      </c>
      <c r="CA67" s="161">
        <v>0</v>
      </c>
      <c r="CB67" s="161">
        <v>0</v>
      </c>
      <c r="CC67" s="161">
        <v>0</v>
      </c>
      <c r="CD67" s="161">
        <v>0</v>
      </c>
      <c r="CE67" s="161">
        <v>0</v>
      </c>
      <c r="CF67" s="161">
        <v>0</v>
      </c>
      <c r="CG67" s="162">
        <v>0</v>
      </c>
    </row>
    <row r="68" spans="1:90" x14ac:dyDescent="0.35">
      <c r="A68" s="163"/>
      <c r="B68" s="36" t="s">
        <v>430</v>
      </c>
      <c r="C68" s="160" t="s">
        <v>386</v>
      </c>
      <c r="D68" s="161"/>
      <c r="E68" s="161"/>
      <c r="F68" s="161"/>
      <c r="G68" s="161"/>
      <c r="H68" s="161"/>
      <c r="I68" s="161"/>
      <c r="J68" s="161"/>
      <c r="K68" s="161"/>
      <c r="L68" s="161"/>
      <c r="M68" s="161"/>
      <c r="N68" s="161"/>
      <c r="O68" s="161"/>
      <c r="P68" s="161"/>
      <c r="Q68" s="161"/>
      <c r="R68" s="161"/>
      <c r="S68" s="161"/>
      <c r="T68" s="161"/>
      <c r="U68" s="161"/>
      <c r="V68" s="161"/>
      <c r="W68" s="161"/>
      <c r="X68" s="161"/>
      <c r="Y68" s="161"/>
      <c r="Z68" s="161"/>
      <c r="AA68" s="161"/>
      <c r="AB68" s="161"/>
      <c r="AC68" s="161"/>
      <c r="AD68" s="161"/>
      <c r="AE68" s="161"/>
      <c r="AF68" s="161"/>
      <c r="AG68" s="161"/>
      <c r="AH68" s="161"/>
      <c r="AI68" s="161"/>
      <c r="AJ68" s="161"/>
      <c r="AK68" s="161"/>
      <c r="AL68" s="161"/>
      <c r="AM68" s="161"/>
      <c r="AN68" s="161"/>
      <c r="AO68" s="161"/>
      <c r="AP68" s="161"/>
      <c r="AQ68" s="161"/>
      <c r="AR68" s="161"/>
      <c r="AS68" s="161"/>
      <c r="AT68" s="161"/>
      <c r="AU68" s="161"/>
      <c r="AV68" s="161"/>
      <c r="AW68" s="161"/>
      <c r="AX68" s="161"/>
      <c r="AY68" s="161"/>
      <c r="AZ68" s="161"/>
      <c r="BA68" s="161"/>
      <c r="BB68" s="161"/>
      <c r="BC68" s="161"/>
      <c r="BD68" s="161"/>
      <c r="BE68" s="161"/>
      <c r="BF68" s="161"/>
      <c r="BG68" s="161"/>
      <c r="BH68" s="161"/>
      <c r="BI68" s="161"/>
      <c r="BJ68" s="161"/>
      <c r="BK68" s="161"/>
      <c r="BL68" s="161"/>
      <c r="BM68" s="161"/>
      <c r="BN68" s="161"/>
      <c r="BO68" s="161"/>
      <c r="BP68" s="161"/>
      <c r="BQ68" s="161"/>
      <c r="BR68" s="161"/>
      <c r="BS68" s="161"/>
      <c r="BT68" s="161"/>
      <c r="BU68" s="161"/>
      <c r="BV68" s="161">
        <v>6.3246354783961998</v>
      </c>
      <c r="BW68" s="161">
        <v>7.2606378499366624</v>
      </c>
      <c r="BX68" s="161">
        <v>0.44307884388463659</v>
      </c>
      <c r="BY68" s="161">
        <v>3.9796580174514227</v>
      </c>
      <c r="BZ68" s="161">
        <v>3.70924618172883</v>
      </c>
      <c r="CA68" s="161">
        <v>6.6893957648767621</v>
      </c>
      <c r="CB68" s="161">
        <v>6.7942751805147976</v>
      </c>
      <c r="CC68" s="161">
        <v>0.47231153684155885</v>
      </c>
      <c r="CD68" s="161">
        <v>0.66419147026963621</v>
      </c>
      <c r="CE68" s="161">
        <v>0.87571539201195214</v>
      </c>
      <c r="CF68" s="161">
        <v>1.0888913853259532</v>
      </c>
      <c r="CG68" s="162">
        <v>1.3013071158555194</v>
      </c>
    </row>
    <row r="69" spans="1:90" x14ac:dyDescent="0.35">
      <c r="A69" s="165"/>
      <c r="B69" s="36" t="s">
        <v>431</v>
      </c>
      <c r="C69" s="160" t="s">
        <v>386</v>
      </c>
      <c r="D69" s="161"/>
      <c r="E69" s="161"/>
      <c r="F69" s="161"/>
      <c r="G69" s="161"/>
      <c r="H69" s="161"/>
      <c r="I69" s="161"/>
      <c r="J69" s="161"/>
      <c r="K69" s="161"/>
      <c r="L69" s="161"/>
      <c r="M69" s="161"/>
      <c r="N69" s="161"/>
      <c r="O69" s="161"/>
      <c r="P69" s="161"/>
      <c r="Q69" s="161"/>
      <c r="R69" s="161"/>
      <c r="S69" s="161"/>
      <c r="T69" s="161"/>
      <c r="U69" s="161"/>
      <c r="V69" s="161"/>
      <c r="W69" s="161"/>
      <c r="X69" s="161"/>
      <c r="Y69" s="161"/>
      <c r="Z69" s="161"/>
      <c r="AA69" s="161"/>
      <c r="AB69" s="161"/>
      <c r="AC69" s="161"/>
      <c r="AD69" s="161"/>
      <c r="AE69" s="161"/>
      <c r="AF69" s="161"/>
      <c r="AG69" s="161"/>
      <c r="AH69" s="161"/>
      <c r="AI69" s="161"/>
      <c r="AJ69" s="161"/>
      <c r="AK69" s="161"/>
      <c r="AL69" s="161"/>
      <c r="AM69" s="161"/>
      <c r="AN69" s="161"/>
      <c r="AO69" s="161"/>
      <c r="AP69" s="161"/>
      <c r="AQ69" s="161">
        <v>14</v>
      </c>
      <c r="AR69" s="161">
        <v>15</v>
      </c>
      <c r="AS69" s="161">
        <v>15</v>
      </c>
      <c r="AT69" s="161">
        <v>19</v>
      </c>
      <c r="AU69" s="161">
        <v>22.698</v>
      </c>
      <c r="AV69" s="161">
        <v>22.576000000000001</v>
      </c>
      <c r="AW69" s="161">
        <v>23.443000000000001</v>
      </c>
      <c r="AX69" s="161">
        <v>22.434000000000001</v>
      </c>
      <c r="AY69" s="161">
        <v>21.899000000000001</v>
      </c>
      <c r="AZ69" s="161">
        <v>22.006</v>
      </c>
      <c r="BA69" s="161">
        <v>19.994</v>
      </c>
      <c r="BB69" s="161">
        <v>18.376999999999999</v>
      </c>
      <c r="BC69" s="161">
        <v>17.431000000000001</v>
      </c>
      <c r="BD69" s="161">
        <v>44.381999999999998</v>
      </c>
      <c r="BE69" s="161">
        <v>61</v>
      </c>
      <c r="BF69" s="161">
        <v>110.63800000000001</v>
      </c>
      <c r="BG69" s="161">
        <v>120.54600000000001</v>
      </c>
      <c r="BH69" s="161">
        <v>119.50700000000001</v>
      </c>
      <c r="BI69" s="161">
        <v>120.578</v>
      </c>
      <c r="BJ69" s="161">
        <v>120.111</v>
      </c>
      <c r="BK69" s="161">
        <v>123.071</v>
      </c>
      <c r="BL69" s="161">
        <v>133.291</v>
      </c>
      <c r="BM69" s="161">
        <v>138.81399999999999</v>
      </c>
      <c r="BN69" s="161">
        <v>130.89869660000002</v>
      </c>
      <c r="BO69" s="161">
        <v>46.04</v>
      </c>
      <c r="BP69" s="161">
        <v>39.037999999999997</v>
      </c>
      <c r="BQ69" s="161">
        <v>37.116999999999997</v>
      </c>
      <c r="BR69" s="161">
        <v>33.851999999999997</v>
      </c>
      <c r="BS69" s="161">
        <v>30.114000000000001</v>
      </c>
      <c r="BT69" s="161">
        <v>27.888000000000002</v>
      </c>
      <c r="BU69" s="161">
        <v>25.613999999999965</v>
      </c>
      <c r="BV69" s="161">
        <v>24.831</v>
      </c>
      <c r="BW69" s="161">
        <v>25.919</v>
      </c>
      <c r="BX69" s="161">
        <v>27.905347539999973</v>
      </c>
      <c r="BY69" s="161">
        <v>25.654237789999986</v>
      </c>
      <c r="BZ69" s="161">
        <v>25.353212500000001</v>
      </c>
      <c r="CA69" s="161">
        <v>23.674199999999999</v>
      </c>
      <c r="CB69" s="161">
        <v>25.488694998009343</v>
      </c>
      <c r="CC69" s="161">
        <v>25.448707647298722</v>
      </c>
      <c r="CD69" s="161">
        <v>25.356526280923738</v>
      </c>
      <c r="CE69" s="161">
        <v>25.292125600305596</v>
      </c>
      <c r="CF69" s="161">
        <v>25.2785719930121</v>
      </c>
      <c r="CG69" s="162">
        <v>25.287074566531629</v>
      </c>
    </row>
    <row r="70" spans="1:90" x14ac:dyDescent="0.35">
      <c r="A70" s="169"/>
      <c r="B70" s="36" t="s">
        <v>432</v>
      </c>
      <c r="C70" s="160" t="s">
        <v>380</v>
      </c>
      <c r="D70" s="161">
        <v>15.2</v>
      </c>
      <c r="E70" s="161">
        <v>19.2</v>
      </c>
      <c r="F70" s="161">
        <v>17</v>
      </c>
      <c r="G70" s="161">
        <v>14.8</v>
      </c>
      <c r="H70" s="161">
        <v>26.8</v>
      </c>
      <c r="I70" s="161">
        <v>22.2</v>
      </c>
      <c r="J70" s="161">
        <v>15.7</v>
      </c>
      <c r="K70" s="161">
        <v>15.7</v>
      </c>
      <c r="L70" s="161">
        <v>20.9</v>
      </c>
      <c r="M70" s="161">
        <v>25.4</v>
      </c>
      <c r="N70" s="161">
        <v>49.4</v>
      </c>
      <c r="O70" s="161">
        <v>41.9</v>
      </c>
      <c r="P70" s="161">
        <v>30.2</v>
      </c>
      <c r="Q70" s="161">
        <v>36.299999999999997</v>
      </c>
      <c r="R70" s="161">
        <v>64.5</v>
      </c>
      <c r="S70" s="161">
        <v>64.599999999999994</v>
      </c>
      <c r="T70" s="161">
        <v>44.9</v>
      </c>
      <c r="U70" s="161">
        <v>49.2</v>
      </c>
      <c r="V70" s="161">
        <v>78.3</v>
      </c>
      <c r="W70" s="161">
        <v>121.7</v>
      </c>
      <c r="X70" s="161">
        <v>123.3</v>
      </c>
      <c r="Y70" s="161">
        <v>127.1</v>
      </c>
      <c r="Z70" s="161">
        <v>150.4</v>
      </c>
      <c r="AA70" s="161">
        <v>239.4</v>
      </c>
      <c r="AB70" s="161">
        <v>209.1</v>
      </c>
      <c r="AC70" s="161">
        <v>174.09</v>
      </c>
      <c r="AD70" s="161">
        <v>214.12200000000001</v>
      </c>
      <c r="AE70" s="161">
        <v>454.38499999999999</v>
      </c>
      <c r="AF70" s="161">
        <v>558.846</v>
      </c>
      <c r="AG70" s="161">
        <v>628.82600000000002</v>
      </c>
      <c r="AH70" s="161">
        <v>632</v>
      </c>
      <c r="AI70" s="161">
        <v>653</v>
      </c>
      <c r="AJ70" s="161">
        <v>1280</v>
      </c>
      <c r="AK70" s="161">
        <v>1702</v>
      </c>
      <c r="AL70" s="161">
        <v>1500</v>
      </c>
      <c r="AM70" s="161">
        <v>1497</v>
      </c>
      <c r="AN70" s="161">
        <v>1578</v>
      </c>
      <c r="AO70" s="161">
        <v>1589</v>
      </c>
      <c r="AP70" s="161">
        <v>1734</v>
      </c>
      <c r="AQ70" s="161">
        <v>1467.9280000000001</v>
      </c>
      <c r="AR70" s="161">
        <v>1106.7449999999999</v>
      </c>
      <c r="AS70" s="161">
        <v>733.41</v>
      </c>
      <c r="AT70" s="161">
        <v>869.84</v>
      </c>
      <c r="AU70" s="161">
        <v>1603.8150000000001</v>
      </c>
      <c r="AV70" s="161">
        <v>1760.1579999999999</v>
      </c>
      <c r="AW70" s="161">
        <v>1651.7639999999999</v>
      </c>
      <c r="AX70" s="161">
        <v>1299.4829999999999</v>
      </c>
      <c r="AY70" s="161">
        <v>1101.827</v>
      </c>
      <c r="AZ70" s="161">
        <v>587.298</v>
      </c>
      <c r="BA70" s="161"/>
      <c r="BB70" s="161"/>
      <c r="BC70" s="161"/>
      <c r="BD70" s="161"/>
      <c r="BE70" s="161"/>
      <c r="BF70" s="161"/>
      <c r="BG70" s="161"/>
      <c r="BH70" s="161"/>
      <c r="BI70" s="161"/>
      <c r="BJ70" s="161"/>
      <c r="BK70" s="161"/>
      <c r="BL70" s="161"/>
      <c r="BM70" s="161"/>
      <c r="BN70" s="161"/>
      <c r="BO70" s="161"/>
      <c r="BP70" s="161"/>
      <c r="BQ70" s="161"/>
      <c r="BR70" s="161"/>
      <c r="BS70" s="161"/>
      <c r="BT70" s="161"/>
      <c r="BU70" s="161"/>
      <c r="BV70" s="161"/>
      <c r="BW70" s="161"/>
      <c r="BX70" s="161"/>
      <c r="BY70" s="161"/>
      <c r="BZ70" s="161"/>
      <c r="CA70" s="161"/>
      <c r="CB70" s="161"/>
      <c r="CC70" s="161"/>
      <c r="CD70" s="161"/>
      <c r="CE70" s="161"/>
      <c r="CF70" s="161"/>
      <c r="CG70" s="162"/>
    </row>
    <row r="71" spans="1:90" x14ac:dyDescent="0.35">
      <c r="A71" s="163"/>
      <c r="B71" s="10" t="s">
        <v>433</v>
      </c>
      <c r="C71" s="160"/>
      <c r="D71" s="161"/>
      <c r="E71" s="161"/>
      <c r="F71" s="161"/>
      <c r="G71" s="161"/>
      <c r="H71" s="161"/>
      <c r="I71" s="161"/>
      <c r="J71" s="161"/>
      <c r="K71" s="161"/>
      <c r="L71" s="161"/>
      <c r="M71" s="161"/>
      <c r="N71" s="161"/>
      <c r="O71" s="161"/>
      <c r="P71" s="161"/>
      <c r="Q71" s="161"/>
      <c r="R71" s="161"/>
      <c r="S71" s="161"/>
      <c r="T71" s="161"/>
      <c r="U71" s="161"/>
      <c r="V71" s="161"/>
      <c r="W71" s="161"/>
      <c r="X71" s="161"/>
      <c r="Y71" s="161"/>
      <c r="Z71" s="161"/>
      <c r="AA71" s="161"/>
      <c r="AB71" s="161"/>
      <c r="AC71" s="161"/>
      <c r="AD71" s="161"/>
      <c r="AE71" s="161"/>
      <c r="AF71" s="161"/>
      <c r="AG71" s="161"/>
      <c r="AH71" s="161"/>
      <c r="AI71" s="161"/>
      <c r="AJ71" s="161"/>
      <c r="AK71" s="161"/>
      <c r="AL71" s="161"/>
      <c r="AM71" s="161"/>
      <c r="AN71" s="161"/>
      <c r="AO71" s="161"/>
      <c r="AP71" s="161"/>
      <c r="AQ71" s="161"/>
      <c r="AR71" s="161"/>
      <c r="AS71" s="161"/>
      <c r="AT71" s="161"/>
      <c r="AU71" s="161"/>
      <c r="AV71" s="161"/>
      <c r="AW71" s="161"/>
      <c r="AX71" s="161"/>
      <c r="AY71" s="161"/>
      <c r="AZ71" s="161"/>
      <c r="BA71" s="161"/>
      <c r="BB71" s="161"/>
      <c r="BC71" s="161"/>
      <c r="BD71" s="161"/>
      <c r="BE71" s="161"/>
      <c r="BF71" s="161"/>
      <c r="BG71" s="161"/>
      <c r="BH71" s="161"/>
      <c r="BI71" s="161"/>
      <c r="BJ71" s="161"/>
      <c r="BK71" s="161"/>
      <c r="BL71" s="161"/>
      <c r="BM71" s="161"/>
      <c r="BN71" s="161"/>
      <c r="BO71" s="161"/>
      <c r="BP71" s="161"/>
      <c r="BQ71" s="161">
        <f t="shared" ref="BQ71:CG71" si="10">SUM(BQ72:BQ73)</f>
        <v>5.8574696600000031</v>
      </c>
      <c r="BR71" s="161">
        <f t="shared" si="10"/>
        <v>56.150329630000009</v>
      </c>
      <c r="BS71" s="161">
        <f t="shared" si="10"/>
        <v>490.88279648000002</v>
      </c>
      <c r="BT71" s="161">
        <f t="shared" si="10"/>
        <v>1585.7627723199994</v>
      </c>
      <c r="BU71" s="161">
        <f t="shared" si="10"/>
        <v>3322.5426384599987</v>
      </c>
      <c r="BV71" s="161">
        <f t="shared" si="10"/>
        <v>8134.8647156900006</v>
      </c>
      <c r="BW71" s="161">
        <f t="shared" si="10"/>
        <v>18376.926201870003</v>
      </c>
      <c r="BX71" s="161">
        <f t="shared" si="10"/>
        <v>38232.03873058001</v>
      </c>
      <c r="BY71" s="161">
        <f t="shared" si="10"/>
        <v>40592.114999999991</v>
      </c>
      <c r="BZ71" s="161">
        <f t="shared" si="10"/>
        <v>41937.592814379997</v>
      </c>
      <c r="CA71" s="161">
        <f t="shared" si="10"/>
        <v>52118.544098990002</v>
      </c>
      <c r="CB71" s="161">
        <f t="shared" si="10"/>
        <v>65285.885046716379</v>
      </c>
      <c r="CC71" s="161">
        <f t="shared" si="10"/>
        <v>75821.684773644709</v>
      </c>
      <c r="CD71" s="161">
        <f t="shared" si="10"/>
        <v>83103.580169182838</v>
      </c>
      <c r="CE71" s="161">
        <f t="shared" si="10"/>
        <v>83951.346469002339</v>
      </c>
      <c r="CF71" s="161">
        <f t="shared" si="10"/>
        <v>85939.238971396568</v>
      </c>
      <c r="CG71" s="162">
        <f t="shared" si="10"/>
        <v>88919.042185970131</v>
      </c>
    </row>
    <row r="72" spans="1:90" x14ac:dyDescent="0.35">
      <c r="A72" s="163"/>
      <c r="B72" s="170" t="s">
        <v>434</v>
      </c>
      <c r="C72" s="160" t="s">
        <v>386</v>
      </c>
      <c r="D72" s="161"/>
      <c r="E72" s="161"/>
      <c r="F72" s="161"/>
      <c r="G72" s="161"/>
      <c r="H72" s="161"/>
      <c r="I72" s="161"/>
      <c r="J72" s="161"/>
      <c r="K72" s="161"/>
      <c r="L72" s="161"/>
      <c r="M72" s="161"/>
      <c r="N72" s="161"/>
      <c r="O72" s="161"/>
      <c r="P72" s="161"/>
      <c r="Q72" s="161"/>
      <c r="R72" s="161"/>
      <c r="S72" s="161"/>
      <c r="T72" s="161"/>
      <c r="U72" s="161"/>
      <c r="V72" s="161"/>
      <c r="W72" s="161"/>
      <c r="X72" s="161"/>
      <c r="Y72" s="161"/>
      <c r="Z72" s="161"/>
      <c r="AA72" s="161"/>
      <c r="AB72" s="161"/>
      <c r="AC72" s="161"/>
      <c r="AD72" s="161"/>
      <c r="AE72" s="161"/>
      <c r="AF72" s="161"/>
      <c r="AG72" s="161"/>
      <c r="AH72" s="161"/>
      <c r="AI72" s="161"/>
      <c r="AJ72" s="161"/>
      <c r="AK72" s="161"/>
      <c r="AL72" s="161"/>
      <c r="AM72" s="161"/>
      <c r="AN72" s="161"/>
      <c r="AO72" s="161"/>
      <c r="AP72" s="161"/>
      <c r="AQ72" s="161"/>
      <c r="AR72" s="161"/>
      <c r="AS72" s="161"/>
      <c r="AT72" s="161"/>
      <c r="AU72" s="161"/>
      <c r="AV72" s="161"/>
      <c r="AW72" s="161"/>
      <c r="AX72" s="161"/>
      <c r="AY72" s="161"/>
      <c r="AZ72" s="161"/>
      <c r="BA72" s="161"/>
      <c r="BB72" s="161"/>
      <c r="BC72" s="161"/>
      <c r="BD72" s="161"/>
      <c r="BE72" s="161"/>
      <c r="BF72" s="161"/>
      <c r="BG72" s="161"/>
      <c r="BH72" s="161"/>
      <c r="BI72" s="161"/>
      <c r="BJ72" s="161"/>
      <c r="BK72" s="161"/>
      <c r="BL72" s="161"/>
      <c r="BM72" s="161"/>
      <c r="BN72" s="161"/>
      <c r="BO72" s="161"/>
      <c r="BP72" s="161"/>
      <c r="BQ72" s="161">
        <v>0.78372308559481874</v>
      </c>
      <c r="BR72" s="161">
        <v>5.5093570434945436</v>
      </c>
      <c r="BS72" s="161">
        <v>33.773460637049745</v>
      </c>
      <c r="BT72" s="161">
        <v>692.39557576368315</v>
      </c>
      <c r="BU72" s="161">
        <v>1996.8506732649296</v>
      </c>
      <c r="BV72" s="161">
        <v>6170.0886903764313</v>
      </c>
      <c r="BW72" s="161">
        <v>15349.34476835902</v>
      </c>
      <c r="BX72" s="161">
        <v>21678.76298806601</v>
      </c>
      <c r="BY72" s="161">
        <v>27629.062352657722</v>
      </c>
      <c r="BZ72" s="161">
        <v>32105.351113067998</v>
      </c>
      <c r="CA72" s="161">
        <v>40989.003940116505</v>
      </c>
      <c r="CB72" s="161">
        <v>52200.045621762052</v>
      </c>
      <c r="CC72" s="161">
        <v>60558.312143685362</v>
      </c>
      <c r="CD72" s="161">
        <v>67134.283610557133</v>
      </c>
      <c r="CE72" s="161">
        <v>68587.016283446705</v>
      </c>
      <c r="CF72" s="161">
        <v>70851.358708925269</v>
      </c>
      <c r="CG72" s="162">
        <v>73444.348214808881</v>
      </c>
    </row>
    <row r="73" spans="1:90" x14ac:dyDescent="0.35">
      <c r="A73" s="163"/>
      <c r="B73" s="170" t="s">
        <v>435</v>
      </c>
      <c r="C73" s="160" t="s">
        <v>386</v>
      </c>
      <c r="D73" s="161"/>
      <c r="E73" s="161"/>
      <c r="F73" s="161"/>
      <c r="G73" s="161"/>
      <c r="H73" s="161"/>
      <c r="I73" s="161"/>
      <c r="J73" s="161"/>
      <c r="K73" s="161"/>
      <c r="L73" s="161"/>
      <c r="M73" s="161"/>
      <c r="N73" s="161"/>
      <c r="O73" s="161"/>
      <c r="P73" s="161"/>
      <c r="Q73" s="161"/>
      <c r="R73" s="161"/>
      <c r="S73" s="161"/>
      <c r="T73" s="161"/>
      <c r="U73" s="161"/>
      <c r="V73" s="161"/>
      <c r="W73" s="161"/>
      <c r="X73" s="161"/>
      <c r="Y73" s="161"/>
      <c r="Z73" s="161"/>
      <c r="AA73" s="161"/>
      <c r="AB73" s="161"/>
      <c r="AC73" s="161"/>
      <c r="AD73" s="161"/>
      <c r="AE73" s="161"/>
      <c r="AF73" s="161"/>
      <c r="AG73" s="161"/>
      <c r="AH73" s="161"/>
      <c r="AI73" s="161"/>
      <c r="AJ73" s="161"/>
      <c r="AK73" s="161"/>
      <c r="AL73" s="161"/>
      <c r="AM73" s="161"/>
      <c r="AN73" s="161"/>
      <c r="AO73" s="161"/>
      <c r="AP73" s="161"/>
      <c r="AQ73" s="161"/>
      <c r="AR73" s="161"/>
      <c r="AS73" s="161"/>
      <c r="AT73" s="161"/>
      <c r="AU73" s="161"/>
      <c r="AV73" s="161"/>
      <c r="AW73" s="161"/>
      <c r="AX73" s="161"/>
      <c r="AY73" s="161"/>
      <c r="AZ73" s="161"/>
      <c r="BA73" s="161"/>
      <c r="BB73" s="161"/>
      <c r="BC73" s="161"/>
      <c r="BD73" s="161"/>
      <c r="BE73" s="161"/>
      <c r="BF73" s="161"/>
      <c r="BG73" s="161"/>
      <c r="BH73" s="161"/>
      <c r="BI73" s="161"/>
      <c r="BJ73" s="161"/>
      <c r="BK73" s="161"/>
      <c r="BL73" s="161"/>
      <c r="BM73" s="161"/>
      <c r="BN73" s="161"/>
      <c r="BO73" s="161"/>
      <c r="BP73" s="161"/>
      <c r="BQ73" s="161">
        <v>5.0737465744051846</v>
      </c>
      <c r="BR73" s="161">
        <v>50.640972586505463</v>
      </c>
      <c r="BS73" s="161">
        <v>457.10933584295026</v>
      </c>
      <c r="BT73" s="161">
        <v>893.36719655631623</v>
      </c>
      <c r="BU73" s="161">
        <v>1325.6919651950693</v>
      </c>
      <c r="BV73" s="161">
        <v>1964.7760253135691</v>
      </c>
      <c r="BW73" s="161">
        <v>3027.5814335109831</v>
      </c>
      <c r="BX73" s="161">
        <v>16553.275742514004</v>
      </c>
      <c r="BY73" s="161">
        <v>12963.052647342272</v>
      </c>
      <c r="BZ73" s="161">
        <v>9832.2417013119975</v>
      </c>
      <c r="CA73" s="161">
        <v>11129.540158873495</v>
      </c>
      <c r="CB73" s="161">
        <v>13085.839424954325</v>
      </c>
      <c r="CC73" s="161">
        <v>15263.372629959353</v>
      </c>
      <c r="CD73" s="161">
        <v>15969.296558625701</v>
      </c>
      <c r="CE73" s="161">
        <v>15364.330185555636</v>
      </c>
      <c r="CF73" s="161">
        <v>15087.880262471303</v>
      </c>
      <c r="CG73" s="162">
        <v>15474.693971161247</v>
      </c>
    </row>
    <row r="74" spans="1:90" x14ac:dyDescent="0.35">
      <c r="A74" s="165"/>
      <c r="B74" s="36" t="s">
        <v>126</v>
      </c>
      <c r="C74" s="160" t="s">
        <v>376</v>
      </c>
      <c r="D74" s="161">
        <v>0</v>
      </c>
      <c r="E74" s="161">
        <v>0</v>
      </c>
      <c r="F74" s="161">
        <v>0</v>
      </c>
      <c r="G74" s="161">
        <v>0</v>
      </c>
      <c r="H74" s="161">
        <v>0</v>
      </c>
      <c r="I74" s="161">
        <v>0</v>
      </c>
      <c r="J74" s="161">
        <v>0</v>
      </c>
      <c r="K74" s="161">
        <v>0</v>
      </c>
      <c r="L74" s="161">
        <v>0</v>
      </c>
      <c r="M74" s="161">
        <v>0</v>
      </c>
      <c r="N74" s="161">
        <v>0</v>
      </c>
      <c r="O74" s="161">
        <v>0</v>
      </c>
      <c r="P74" s="161">
        <v>0</v>
      </c>
      <c r="Q74" s="161">
        <v>0</v>
      </c>
      <c r="R74" s="161">
        <v>0</v>
      </c>
      <c r="S74" s="161">
        <v>0</v>
      </c>
      <c r="T74" s="161">
        <v>0</v>
      </c>
      <c r="U74" s="161">
        <v>0</v>
      </c>
      <c r="V74" s="161">
        <v>0</v>
      </c>
      <c r="W74" s="161">
        <v>0</v>
      </c>
      <c r="X74" s="161">
        <v>0</v>
      </c>
      <c r="Y74" s="161">
        <v>0</v>
      </c>
      <c r="Z74" s="161">
        <v>0</v>
      </c>
      <c r="AA74" s="161">
        <v>0</v>
      </c>
      <c r="AB74" s="161">
        <v>0</v>
      </c>
      <c r="AC74" s="161">
        <v>0</v>
      </c>
      <c r="AD74" s="161">
        <v>0</v>
      </c>
      <c r="AE74" s="161">
        <v>0</v>
      </c>
      <c r="AF74" s="161">
        <v>0</v>
      </c>
      <c r="AG74" s="161">
        <v>0</v>
      </c>
      <c r="AH74" s="161">
        <v>0</v>
      </c>
      <c r="AI74" s="161">
        <v>0</v>
      </c>
      <c r="AJ74" s="161">
        <v>0</v>
      </c>
      <c r="AK74" s="161">
        <v>0</v>
      </c>
      <c r="AL74" s="161">
        <v>0</v>
      </c>
      <c r="AM74" s="161">
        <v>0</v>
      </c>
      <c r="AN74" s="161">
        <v>0</v>
      </c>
      <c r="AO74" s="161">
        <v>0</v>
      </c>
      <c r="AP74" s="161">
        <v>0</v>
      </c>
      <c r="AQ74" s="161">
        <v>0</v>
      </c>
      <c r="AR74" s="161">
        <v>0</v>
      </c>
      <c r="AS74" s="161">
        <v>0</v>
      </c>
      <c r="AT74" s="161">
        <v>0</v>
      </c>
      <c r="AU74" s="161">
        <v>0</v>
      </c>
      <c r="AV74" s="161">
        <v>0</v>
      </c>
      <c r="AW74" s="161">
        <v>2.5999999999999999E-2</v>
      </c>
      <c r="AX74" s="161">
        <v>1.7000000000000001E-2</v>
      </c>
      <c r="AY74" s="161">
        <v>0</v>
      </c>
      <c r="AZ74" s="161">
        <v>8.9999999999999993E-3</v>
      </c>
      <c r="BA74" s="161">
        <v>1.2E-2</v>
      </c>
      <c r="BB74" s="161">
        <v>0</v>
      </c>
      <c r="BC74" s="161">
        <v>0.06</v>
      </c>
      <c r="BD74" s="161">
        <v>60.734000000000002</v>
      </c>
      <c r="BE74" s="161">
        <v>6.5244999999999997</v>
      </c>
      <c r="BF74" s="161">
        <v>0.56799999999999995</v>
      </c>
      <c r="BG74" s="161">
        <v>0.47799999999999998</v>
      </c>
      <c r="BH74" s="161">
        <v>0.42899999999999999</v>
      </c>
      <c r="BI74" s="161">
        <v>0.5</v>
      </c>
      <c r="BJ74" s="161">
        <v>0.38900000000000001</v>
      </c>
      <c r="BK74" s="161">
        <v>0.2</v>
      </c>
      <c r="BL74" s="161">
        <v>0</v>
      </c>
      <c r="BM74" s="161">
        <v>0.29149999999999998</v>
      </c>
      <c r="BN74" s="161">
        <v>9.1499999999999998E-2</v>
      </c>
      <c r="BO74" s="161">
        <v>0</v>
      </c>
      <c r="BP74" s="161">
        <v>0</v>
      </c>
      <c r="BQ74" s="161">
        <v>2.1110000000001961E-4</v>
      </c>
      <c r="BR74" s="161">
        <v>9.9999999999999978E-2</v>
      </c>
      <c r="BS74" s="161">
        <v>0.24</v>
      </c>
      <c r="BT74" s="161">
        <v>0.24</v>
      </c>
      <c r="BU74" s="161">
        <v>0.36</v>
      </c>
      <c r="BV74" s="161">
        <v>0.19999999999999996</v>
      </c>
      <c r="BW74" s="161">
        <v>0.3</v>
      </c>
      <c r="BX74" s="161">
        <v>0.24</v>
      </c>
      <c r="BY74" s="161">
        <v>0</v>
      </c>
      <c r="BZ74" s="161">
        <v>0</v>
      </c>
      <c r="CA74" s="161">
        <v>0</v>
      </c>
      <c r="CB74" s="161">
        <v>0</v>
      </c>
      <c r="CC74" s="161">
        <v>0</v>
      </c>
      <c r="CD74" s="161">
        <v>0</v>
      </c>
      <c r="CE74" s="161">
        <v>0</v>
      </c>
      <c r="CF74" s="161">
        <v>0</v>
      </c>
      <c r="CG74" s="162">
        <v>0</v>
      </c>
    </row>
    <row r="75" spans="1:90" ht="26.25" customHeight="1" x14ac:dyDescent="0.35">
      <c r="A75" s="163"/>
      <c r="B75" s="36" t="s">
        <v>436</v>
      </c>
      <c r="C75" s="160" t="s">
        <v>376</v>
      </c>
      <c r="D75" s="161">
        <v>86</v>
      </c>
      <c r="E75" s="161">
        <v>83.8</v>
      </c>
      <c r="F75" s="161">
        <v>81.3</v>
      </c>
      <c r="G75" s="161">
        <v>79.400000000000006</v>
      </c>
      <c r="H75" s="161">
        <v>86.8</v>
      </c>
      <c r="I75" s="161">
        <v>82.7</v>
      </c>
      <c r="J75" s="161">
        <v>86.7</v>
      </c>
      <c r="K75" s="161">
        <v>88.4</v>
      </c>
      <c r="L75" s="161">
        <v>89</v>
      </c>
      <c r="M75" s="161">
        <v>90.8</v>
      </c>
      <c r="N75" s="161">
        <v>100.5</v>
      </c>
      <c r="O75" s="161">
        <v>99.2</v>
      </c>
      <c r="P75" s="161">
        <v>95.8</v>
      </c>
      <c r="Q75" s="161">
        <v>103.6</v>
      </c>
      <c r="R75" s="161">
        <v>101.9</v>
      </c>
      <c r="S75" s="161">
        <v>109.9</v>
      </c>
      <c r="T75" s="161">
        <v>110.4</v>
      </c>
      <c r="U75" s="161">
        <v>120.9</v>
      </c>
      <c r="V75" s="161">
        <v>118.4</v>
      </c>
      <c r="W75" s="161">
        <v>120.8</v>
      </c>
      <c r="X75" s="161">
        <v>124.7</v>
      </c>
      <c r="Y75" s="161">
        <v>124.6</v>
      </c>
      <c r="Z75" s="161">
        <v>128</v>
      </c>
      <c r="AA75" s="161">
        <v>136.69999999999999</v>
      </c>
      <c r="AB75" s="161">
        <v>149.69999999999999</v>
      </c>
      <c r="AC75" s="161">
        <v>164</v>
      </c>
      <c r="AD75" s="161">
        <v>203.9</v>
      </c>
      <c r="AE75" s="161">
        <v>258.10000000000002</v>
      </c>
      <c r="AF75" s="161">
        <v>282.89999999999998</v>
      </c>
      <c r="AG75" s="161">
        <v>309.60000000000002</v>
      </c>
      <c r="AH75" s="161">
        <v>340</v>
      </c>
      <c r="AI75" s="161">
        <v>375</v>
      </c>
      <c r="AJ75" s="161">
        <v>424</v>
      </c>
      <c r="AK75" s="161">
        <v>479</v>
      </c>
      <c r="AL75" s="161">
        <v>504</v>
      </c>
      <c r="AM75" s="161">
        <v>524</v>
      </c>
      <c r="AN75" s="161">
        <v>544</v>
      </c>
      <c r="AO75" s="161">
        <v>581</v>
      </c>
      <c r="AP75" s="161">
        <v>590</v>
      </c>
      <c r="AQ75" s="161">
        <v>599</v>
      </c>
      <c r="AR75" s="161">
        <v>610.34400000000005</v>
      </c>
      <c r="AS75" s="161">
        <v>640.85199999999998</v>
      </c>
      <c r="AT75" s="161">
        <v>821.56471568504003</v>
      </c>
      <c r="AU75" s="161">
        <v>966.63</v>
      </c>
      <c r="AV75" s="161">
        <v>1157.8209999999999</v>
      </c>
      <c r="AW75" s="161">
        <v>1286.308</v>
      </c>
      <c r="AX75" s="161">
        <v>1146.847</v>
      </c>
      <c r="AY75" s="161">
        <v>1257.923</v>
      </c>
      <c r="AZ75" s="161">
        <v>1351.4369999999999</v>
      </c>
      <c r="BA75" s="161">
        <v>1288.18</v>
      </c>
      <c r="BB75" s="161">
        <v>1263.556</v>
      </c>
      <c r="BC75" s="161">
        <v>1255.5229999999999</v>
      </c>
      <c r="BD75" s="161">
        <v>1395.876</v>
      </c>
      <c r="BE75" s="161">
        <v>1238</v>
      </c>
      <c r="BF75" s="161"/>
      <c r="BG75" s="161"/>
      <c r="BH75" s="161"/>
      <c r="BI75" s="161"/>
      <c r="BJ75" s="161"/>
      <c r="BK75" s="161"/>
      <c r="BL75" s="161"/>
      <c r="BM75" s="161"/>
      <c r="BN75" s="161"/>
      <c r="BO75" s="161"/>
      <c r="BP75" s="161"/>
      <c r="BQ75" s="161"/>
      <c r="BR75" s="161"/>
      <c r="BS75" s="161"/>
      <c r="BT75" s="161"/>
      <c r="BU75" s="161"/>
      <c r="BV75" s="161"/>
      <c r="BW75" s="161"/>
      <c r="BX75" s="161"/>
      <c r="BY75" s="161"/>
      <c r="BZ75" s="161"/>
      <c r="CA75" s="161"/>
      <c r="CB75" s="161"/>
      <c r="CC75" s="161"/>
      <c r="CD75" s="161"/>
      <c r="CE75" s="161"/>
      <c r="CF75" s="161"/>
      <c r="CG75" s="162"/>
    </row>
    <row r="76" spans="1:90" x14ac:dyDescent="0.35">
      <c r="A76" s="163"/>
      <c r="B76" s="36" t="s">
        <v>437</v>
      </c>
      <c r="C76" s="160" t="s">
        <v>376</v>
      </c>
      <c r="D76" s="161">
        <v>0</v>
      </c>
      <c r="E76" s="161">
        <v>0</v>
      </c>
      <c r="F76" s="161">
        <v>0</v>
      </c>
      <c r="G76" s="161">
        <v>0</v>
      </c>
      <c r="H76" s="161">
        <v>0</v>
      </c>
      <c r="I76" s="161">
        <v>0</v>
      </c>
      <c r="J76" s="161">
        <v>0</v>
      </c>
      <c r="K76" s="161">
        <v>0</v>
      </c>
      <c r="L76" s="161">
        <v>0</v>
      </c>
      <c r="M76" s="161">
        <v>0</v>
      </c>
      <c r="N76" s="161">
        <v>0</v>
      </c>
      <c r="O76" s="161">
        <v>0</v>
      </c>
      <c r="P76" s="161">
        <v>0</v>
      </c>
      <c r="Q76" s="161">
        <v>0</v>
      </c>
      <c r="R76" s="161">
        <v>0</v>
      </c>
      <c r="S76" s="161">
        <v>0</v>
      </c>
      <c r="T76" s="161">
        <v>0</v>
      </c>
      <c r="U76" s="161">
        <v>0</v>
      </c>
      <c r="V76" s="161">
        <v>0</v>
      </c>
      <c r="W76" s="161">
        <v>0</v>
      </c>
      <c r="X76" s="161">
        <v>0</v>
      </c>
      <c r="Y76" s="161">
        <v>0</v>
      </c>
      <c r="Z76" s="161">
        <v>0</v>
      </c>
      <c r="AA76" s="161">
        <v>0</v>
      </c>
      <c r="AB76" s="161">
        <v>0</v>
      </c>
      <c r="AC76" s="161">
        <v>0</v>
      </c>
      <c r="AD76" s="161">
        <v>0</v>
      </c>
      <c r="AE76" s="161">
        <v>0</v>
      </c>
      <c r="AF76" s="161">
        <v>0</v>
      </c>
      <c r="AG76" s="161">
        <v>0</v>
      </c>
      <c r="AH76" s="161">
        <v>0</v>
      </c>
      <c r="AI76" s="161">
        <v>0</v>
      </c>
      <c r="AJ76" s="161">
        <v>0</v>
      </c>
      <c r="AK76" s="161">
        <v>0</v>
      </c>
      <c r="AL76" s="161">
        <v>0</v>
      </c>
      <c r="AM76" s="161">
        <v>0</v>
      </c>
      <c r="AN76" s="161">
        <v>0</v>
      </c>
      <c r="AO76" s="161">
        <v>0</v>
      </c>
      <c r="AP76" s="161">
        <v>0</v>
      </c>
      <c r="AQ76" s="161">
        <v>0</v>
      </c>
      <c r="AR76" s="161">
        <v>0</v>
      </c>
      <c r="AS76" s="161">
        <v>0</v>
      </c>
      <c r="AT76" s="161">
        <v>0</v>
      </c>
      <c r="AU76" s="161">
        <v>0</v>
      </c>
      <c r="AV76" s="161">
        <v>0</v>
      </c>
      <c r="AW76" s="161">
        <v>0</v>
      </c>
      <c r="AX76" s="161">
        <v>0</v>
      </c>
      <c r="AY76" s="161">
        <v>0</v>
      </c>
      <c r="AZ76" s="161">
        <v>0</v>
      </c>
      <c r="BA76" s="161">
        <v>190.64</v>
      </c>
      <c r="BB76" s="161">
        <v>194.422</v>
      </c>
      <c r="BC76" s="161">
        <v>759.476</v>
      </c>
      <c r="BD76" s="161">
        <v>1749.268</v>
      </c>
      <c r="BE76" s="161">
        <v>1680.5630000000001</v>
      </c>
      <c r="BF76" s="161">
        <v>1705.4359999999999</v>
      </c>
      <c r="BG76" s="161">
        <v>1915.596</v>
      </c>
      <c r="BH76" s="161">
        <v>1962.34</v>
      </c>
      <c r="BI76" s="161">
        <v>1981.7470000000001</v>
      </c>
      <c r="BJ76" s="161">
        <v>2015.0229999999999</v>
      </c>
      <c r="BK76" s="161">
        <v>2070.2523382699997</v>
      </c>
      <c r="BL76" s="161">
        <v>2700.6948084699998</v>
      </c>
      <c r="BM76" s="161">
        <v>2734.8132516599994</v>
      </c>
      <c r="BN76" s="161">
        <v>2759.4819029400005</v>
      </c>
      <c r="BO76" s="161">
        <v>2149.2390251900001</v>
      </c>
      <c r="BP76" s="161">
        <v>2144.0899999999997</v>
      </c>
      <c r="BQ76" s="161">
        <v>2140.0809990000007</v>
      </c>
      <c r="BR76" s="161">
        <v>2116.9060000000004</v>
      </c>
      <c r="BS76" s="161">
        <v>2073.1628880400003</v>
      </c>
      <c r="BT76" s="161">
        <v>2048.8185346599998</v>
      </c>
      <c r="BU76" s="161">
        <v>2022.5266947100001</v>
      </c>
      <c r="BV76" s="161">
        <v>1995.3827969600002</v>
      </c>
      <c r="BW76" s="161">
        <v>1973.5520848000001</v>
      </c>
      <c r="BX76" s="161">
        <v>1957.2071462099998</v>
      </c>
      <c r="BY76" s="161">
        <v>1974.1487889399998</v>
      </c>
      <c r="BZ76" s="161">
        <v>1965.8222709299996</v>
      </c>
      <c r="CA76" s="161">
        <v>2031.9261706668617</v>
      </c>
      <c r="CB76" s="161">
        <v>311.19536623576408</v>
      </c>
      <c r="CC76" s="161">
        <v>315.63452340131363</v>
      </c>
      <c r="CD76" s="161">
        <v>305.12370086435715</v>
      </c>
      <c r="CE76" s="161">
        <v>294.90592451367513</v>
      </c>
      <c r="CF76" s="161">
        <v>291.41102529332773</v>
      </c>
      <c r="CG76" s="162">
        <v>293.69918019146792</v>
      </c>
    </row>
    <row r="77" spans="1:90" x14ac:dyDescent="0.35">
      <c r="A77" s="163"/>
      <c r="B77" s="36" t="s">
        <v>438</v>
      </c>
      <c r="C77" s="160" t="s">
        <v>386</v>
      </c>
      <c r="D77" s="161">
        <v>0</v>
      </c>
      <c r="E77" s="161">
        <v>0</v>
      </c>
      <c r="F77" s="161">
        <v>0</v>
      </c>
      <c r="G77" s="161">
        <v>0</v>
      </c>
      <c r="H77" s="161">
        <v>0</v>
      </c>
      <c r="I77" s="161">
        <v>0</v>
      </c>
      <c r="J77" s="161">
        <v>0</v>
      </c>
      <c r="K77" s="161">
        <v>0</v>
      </c>
      <c r="L77" s="161">
        <v>0</v>
      </c>
      <c r="M77" s="161">
        <v>0</v>
      </c>
      <c r="N77" s="161">
        <v>0</v>
      </c>
      <c r="O77" s="161">
        <v>0</v>
      </c>
      <c r="P77" s="161">
        <v>0</v>
      </c>
      <c r="Q77" s="161">
        <v>0</v>
      </c>
      <c r="R77" s="161">
        <v>0</v>
      </c>
      <c r="S77" s="161">
        <v>0</v>
      </c>
      <c r="T77" s="161">
        <v>0</v>
      </c>
      <c r="U77" s="161">
        <v>0</v>
      </c>
      <c r="V77" s="161">
        <v>0</v>
      </c>
      <c r="W77" s="161">
        <v>0</v>
      </c>
      <c r="X77" s="161">
        <v>0</v>
      </c>
      <c r="Y77" s="161">
        <v>0</v>
      </c>
      <c r="Z77" s="161">
        <v>0</v>
      </c>
      <c r="AA77" s="161">
        <v>0</v>
      </c>
      <c r="AB77" s="161">
        <v>0</v>
      </c>
      <c r="AC77" s="161">
        <v>0</v>
      </c>
      <c r="AD77" s="161">
        <v>0</v>
      </c>
      <c r="AE77" s="161">
        <v>0</v>
      </c>
      <c r="AF77" s="161">
        <v>0</v>
      </c>
      <c r="AG77" s="161">
        <v>0</v>
      </c>
      <c r="AH77" s="161">
        <v>0</v>
      </c>
      <c r="AI77" s="161">
        <v>0</v>
      </c>
      <c r="AJ77" s="161">
        <v>0</v>
      </c>
      <c r="AK77" s="161">
        <v>0</v>
      </c>
      <c r="AL77" s="161">
        <v>0</v>
      </c>
      <c r="AM77" s="161">
        <v>0</v>
      </c>
      <c r="AN77" s="161">
        <v>0</v>
      </c>
      <c r="AO77" s="161">
        <v>0</v>
      </c>
      <c r="AP77" s="161">
        <v>0</v>
      </c>
      <c r="AQ77" s="161">
        <v>0</v>
      </c>
      <c r="AR77" s="161">
        <v>33.869999999999997</v>
      </c>
      <c r="AS77" s="161">
        <v>25.613</v>
      </c>
      <c r="AT77" s="161">
        <v>10.731</v>
      </c>
      <c r="AU77" s="161">
        <v>4.2610000000000001</v>
      </c>
      <c r="AV77" s="161">
        <v>2.2210000000000001</v>
      </c>
      <c r="AW77" s="161">
        <v>1.3009999999999999</v>
      </c>
      <c r="AX77" s="161">
        <v>0.84199999999999997</v>
      </c>
      <c r="AY77" s="161">
        <v>1.5860000000000001</v>
      </c>
      <c r="AZ77" s="161">
        <v>0</v>
      </c>
      <c r="BA77" s="161">
        <v>0.22500000000000001</v>
      </c>
      <c r="BB77" s="161">
        <v>0.53600000000000003</v>
      </c>
      <c r="BC77" s="161">
        <v>0.21700000000000003</v>
      </c>
      <c r="BD77" s="161">
        <v>4.3999999999999997E-2</v>
      </c>
      <c r="BE77" s="161">
        <v>0.34199999999999997</v>
      </c>
      <c r="BF77" s="161">
        <v>0.34199999999999997</v>
      </c>
      <c r="BG77" s="161">
        <v>0.127</v>
      </c>
      <c r="BH77" s="161">
        <v>8.6999999999999994E-2</v>
      </c>
      <c r="BI77" s="161">
        <v>0</v>
      </c>
      <c r="BJ77" s="161">
        <v>0</v>
      </c>
      <c r="BK77" s="161">
        <v>0</v>
      </c>
      <c r="BL77" s="161">
        <v>0</v>
      </c>
      <c r="BM77" s="161">
        <v>0</v>
      </c>
      <c r="BN77" s="161">
        <v>0</v>
      </c>
      <c r="BO77" s="161">
        <v>0</v>
      </c>
      <c r="BP77" s="161">
        <v>0</v>
      </c>
      <c r="BQ77" s="161">
        <v>0</v>
      </c>
      <c r="BR77" s="161">
        <v>0</v>
      </c>
      <c r="BS77" s="161">
        <v>0</v>
      </c>
      <c r="BT77" s="161">
        <v>0</v>
      </c>
      <c r="BU77" s="161">
        <v>0</v>
      </c>
      <c r="BV77" s="161">
        <v>0</v>
      </c>
      <c r="BW77" s="161">
        <v>0</v>
      </c>
      <c r="BX77" s="161">
        <v>0</v>
      </c>
      <c r="BY77" s="161">
        <v>0</v>
      </c>
      <c r="BZ77" s="161">
        <v>0</v>
      </c>
      <c r="CA77" s="161">
        <v>0</v>
      </c>
      <c r="CB77" s="161">
        <v>0</v>
      </c>
      <c r="CC77" s="161">
        <v>0</v>
      </c>
      <c r="CD77" s="161">
        <v>0</v>
      </c>
      <c r="CE77" s="161">
        <v>0</v>
      </c>
      <c r="CF77" s="161">
        <v>0</v>
      </c>
      <c r="CG77" s="162">
        <v>0</v>
      </c>
    </row>
    <row r="78" spans="1:90" x14ac:dyDescent="0.35">
      <c r="A78" s="163"/>
      <c r="B78" s="36" t="s">
        <v>439</v>
      </c>
      <c r="C78" s="160" t="s">
        <v>376</v>
      </c>
      <c r="D78" s="161">
        <v>12.1</v>
      </c>
      <c r="E78" s="161">
        <v>23</v>
      </c>
      <c r="F78" s="161">
        <v>26.9</v>
      </c>
      <c r="G78" s="161">
        <v>27.7</v>
      </c>
      <c r="H78" s="161">
        <v>33.1</v>
      </c>
      <c r="I78" s="161">
        <v>38.5</v>
      </c>
      <c r="J78" s="161">
        <v>41.8</v>
      </c>
      <c r="K78" s="161">
        <v>49.7</v>
      </c>
      <c r="L78" s="161">
        <v>53</v>
      </c>
      <c r="M78" s="161">
        <v>55.8</v>
      </c>
      <c r="N78" s="161">
        <v>71</v>
      </c>
      <c r="O78" s="161">
        <v>74.3</v>
      </c>
      <c r="P78" s="161">
        <v>75.900000000000006</v>
      </c>
      <c r="Q78" s="161">
        <v>89.6</v>
      </c>
      <c r="R78" s="161">
        <v>91.7</v>
      </c>
      <c r="S78" s="161">
        <v>109.7</v>
      </c>
      <c r="T78" s="161">
        <v>116.8</v>
      </c>
      <c r="U78" s="161">
        <v>137.80000000000001</v>
      </c>
      <c r="V78" s="161">
        <v>138.69999999999999</v>
      </c>
      <c r="W78" s="161">
        <v>145.69999999999999</v>
      </c>
      <c r="X78" s="161">
        <v>152.5</v>
      </c>
      <c r="Y78" s="161">
        <v>158.9</v>
      </c>
      <c r="Z78" s="161">
        <v>0</v>
      </c>
      <c r="AA78" s="161">
        <v>0</v>
      </c>
      <c r="AB78" s="161">
        <v>0</v>
      </c>
      <c r="AC78" s="161">
        <v>0</v>
      </c>
      <c r="AD78" s="161">
        <v>0</v>
      </c>
      <c r="AE78" s="161">
        <v>0</v>
      </c>
      <c r="AF78" s="161">
        <v>0</v>
      </c>
      <c r="AG78" s="161">
        <v>0</v>
      </c>
      <c r="AH78" s="161">
        <v>0</v>
      </c>
      <c r="AI78" s="161">
        <v>0.06</v>
      </c>
      <c r="AJ78" s="161">
        <v>0.06</v>
      </c>
      <c r="AK78" s="161">
        <v>0.06</v>
      </c>
      <c r="AL78" s="161">
        <v>0.06</v>
      </c>
      <c r="AM78" s="161">
        <v>0.06</v>
      </c>
      <c r="AN78" s="161">
        <v>0.06</v>
      </c>
      <c r="AO78" s="161">
        <v>0.06</v>
      </c>
      <c r="AP78" s="161">
        <v>0.06</v>
      </c>
      <c r="AQ78" s="161">
        <v>0.06</v>
      </c>
      <c r="AR78" s="161">
        <v>0.06</v>
      </c>
      <c r="AS78" s="161">
        <v>0.06</v>
      </c>
      <c r="AT78" s="161">
        <v>0.01</v>
      </c>
      <c r="AU78" s="161">
        <v>0</v>
      </c>
      <c r="AV78" s="161">
        <v>2.4990000000020953</v>
      </c>
      <c r="AW78" s="161">
        <v>0</v>
      </c>
      <c r="AX78" s="161">
        <v>0</v>
      </c>
      <c r="AY78" s="161">
        <v>-6.8000008352109287E-5</v>
      </c>
      <c r="AZ78" s="161">
        <v>0</v>
      </c>
      <c r="BA78" s="161">
        <v>0.64500900000683026</v>
      </c>
      <c r="BB78" s="161">
        <v>8.6000000030500817E-2</v>
      </c>
      <c r="BC78" s="161">
        <v>0.93610000001639126</v>
      </c>
      <c r="BD78" s="161">
        <v>0.23865792713151279</v>
      </c>
      <c r="BE78" s="161">
        <v>0.17703000000000024</v>
      </c>
      <c r="BF78" s="161">
        <v>0.19800000000000006</v>
      </c>
      <c r="BG78" s="161">
        <v>0.15174200000000004</v>
      </c>
      <c r="BH78" s="161">
        <v>0</v>
      </c>
      <c r="BI78" s="161">
        <v>0</v>
      </c>
      <c r="BJ78" s="161">
        <v>-0.14862890000000004</v>
      </c>
      <c r="BK78" s="161">
        <v>0</v>
      </c>
      <c r="BL78" s="161">
        <v>0</v>
      </c>
      <c r="BM78" s="161">
        <v>0</v>
      </c>
      <c r="BN78" s="161">
        <v>0</v>
      </c>
      <c r="BO78" s="161">
        <v>0</v>
      </c>
      <c r="BP78" s="161">
        <v>0</v>
      </c>
      <c r="BQ78" s="161">
        <v>0</v>
      </c>
      <c r="BR78" s="161">
        <v>0</v>
      </c>
      <c r="BS78" s="161">
        <v>0</v>
      </c>
      <c r="BT78" s="161">
        <v>0</v>
      </c>
      <c r="BU78" s="161">
        <v>0</v>
      </c>
      <c r="BV78" s="161">
        <v>0</v>
      </c>
      <c r="BW78" s="161">
        <v>0</v>
      </c>
      <c r="BX78" s="161">
        <v>0</v>
      </c>
      <c r="BY78" s="161">
        <v>0</v>
      </c>
      <c r="BZ78" s="161">
        <v>0</v>
      </c>
      <c r="CA78" s="161">
        <v>0</v>
      </c>
      <c r="CB78" s="161">
        <v>0</v>
      </c>
      <c r="CC78" s="161">
        <v>0</v>
      </c>
      <c r="CD78" s="161">
        <v>0</v>
      </c>
      <c r="CE78" s="161">
        <v>0</v>
      </c>
      <c r="CF78" s="161">
        <v>0</v>
      </c>
      <c r="CG78" s="162">
        <v>0</v>
      </c>
    </row>
    <row r="79" spans="1:90" s="101" customFormat="1" ht="26.25" customHeight="1" x14ac:dyDescent="0.35">
      <c r="A79" s="174"/>
      <c r="B79" s="101" t="s">
        <v>440</v>
      </c>
      <c r="C79" s="187"/>
      <c r="D79" s="661">
        <f t="shared" ref="D79:BO79" si="11">SUM(D$5:D$11,D$14:D$22,D$25:D$29,D$33:D$40,D$43:D$62,D$65:D$70,D71,D$74:D$78)</f>
        <v>471.3</v>
      </c>
      <c r="E79" s="661">
        <f t="shared" si="11"/>
        <v>597.79999999999995</v>
      </c>
      <c r="F79" s="661">
        <f t="shared" si="11"/>
        <v>610.49999999999989</v>
      </c>
      <c r="G79" s="661">
        <f t="shared" si="11"/>
        <v>642.1</v>
      </c>
      <c r="H79" s="661">
        <f t="shared" si="11"/>
        <v>775.19999999999993</v>
      </c>
      <c r="I79" s="661">
        <f t="shared" si="11"/>
        <v>816.70000000000016</v>
      </c>
      <c r="J79" s="661">
        <f t="shared" si="11"/>
        <v>839.2</v>
      </c>
      <c r="K79" s="661">
        <f t="shared" si="11"/>
        <v>942.30000000000007</v>
      </c>
      <c r="L79" s="661">
        <f t="shared" si="11"/>
        <v>980.8</v>
      </c>
      <c r="M79" s="661">
        <f t="shared" si="11"/>
        <v>1051.0999999999999</v>
      </c>
      <c r="N79" s="661">
        <f t="shared" si="11"/>
        <v>1287</v>
      </c>
      <c r="O79" s="661">
        <f t="shared" si="11"/>
        <v>1350.4</v>
      </c>
      <c r="P79" s="661">
        <f t="shared" si="11"/>
        <v>1389.8000000000002</v>
      </c>
      <c r="Q79" s="661">
        <f t="shared" si="11"/>
        <v>1553.0999999999997</v>
      </c>
      <c r="R79" s="661">
        <f t="shared" si="11"/>
        <v>1645.8000000000002</v>
      </c>
      <c r="S79" s="661">
        <f t="shared" si="11"/>
        <v>1890.6000000000001</v>
      </c>
      <c r="T79" s="661">
        <f t="shared" si="11"/>
        <v>1962.1000000000001</v>
      </c>
      <c r="U79" s="661">
        <f t="shared" si="11"/>
        <v>2322.4</v>
      </c>
      <c r="V79" s="661">
        <f t="shared" si="11"/>
        <v>2456.5</v>
      </c>
      <c r="W79" s="661">
        <f t="shared" si="11"/>
        <v>2789.5999999999995</v>
      </c>
      <c r="X79" s="661">
        <f t="shared" si="11"/>
        <v>3172.2</v>
      </c>
      <c r="Y79" s="661">
        <f t="shared" si="11"/>
        <v>3392.1</v>
      </c>
      <c r="Z79" s="661">
        <f t="shared" si="11"/>
        <v>3618.5000000000005</v>
      </c>
      <c r="AA79" s="661">
        <f t="shared" si="11"/>
        <v>4208.8</v>
      </c>
      <c r="AB79" s="661">
        <f t="shared" si="11"/>
        <v>4870.7</v>
      </c>
      <c r="AC79" s="661">
        <f t="shared" si="11"/>
        <v>5471.9989999999998</v>
      </c>
      <c r="AD79" s="661">
        <f t="shared" si="11"/>
        <v>6802.7269999999999</v>
      </c>
      <c r="AE79" s="661">
        <f t="shared" si="11"/>
        <v>9200.5789999999997</v>
      </c>
      <c r="AF79" s="661">
        <f t="shared" si="11"/>
        <v>10966.196</v>
      </c>
      <c r="AG79" s="661">
        <f t="shared" si="11"/>
        <v>12998.12</v>
      </c>
      <c r="AH79" s="661">
        <f t="shared" si="11"/>
        <v>15487</v>
      </c>
      <c r="AI79" s="661">
        <f t="shared" si="11"/>
        <v>18332.060000000001</v>
      </c>
      <c r="AJ79" s="661">
        <f t="shared" si="11"/>
        <v>22059.06</v>
      </c>
      <c r="AK79" s="661">
        <f t="shared" si="11"/>
        <v>26807.710000000003</v>
      </c>
      <c r="AL79" s="661">
        <f t="shared" si="11"/>
        <v>30545.06</v>
      </c>
      <c r="AM79" s="661">
        <f t="shared" si="11"/>
        <v>34114.06</v>
      </c>
      <c r="AN79" s="661">
        <f t="shared" si="11"/>
        <v>36897.06</v>
      </c>
      <c r="AO79" s="661">
        <f t="shared" si="11"/>
        <v>40289.06</v>
      </c>
      <c r="AP79" s="661">
        <f t="shared" si="11"/>
        <v>43282.657999999996</v>
      </c>
      <c r="AQ79" s="661">
        <f t="shared" si="11"/>
        <v>44999.743999999992</v>
      </c>
      <c r="AR79" s="661">
        <f t="shared" si="11"/>
        <v>45952.616509999993</v>
      </c>
      <c r="AS79" s="661">
        <f t="shared" si="11"/>
        <v>48614.587480999995</v>
      </c>
      <c r="AT79" s="661">
        <f t="shared" si="11"/>
        <v>54355.989715685049</v>
      </c>
      <c r="AU79" s="661">
        <f t="shared" si="11"/>
        <v>64898.721468443306</v>
      </c>
      <c r="AV79" s="661">
        <f t="shared" si="11"/>
        <v>73564.875999999989</v>
      </c>
      <c r="AW79" s="661">
        <f t="shared" si="11"/>
        <v>82437.566000000006</v>
      </c>
      <c r="AX79" s="661">
        <f t="shared" si="11"/>
        <v>84862.667213999986</v>
      </c>
      <c r="AY79" s="661">
        <f t="shared" si="11"/>
        <v>88710.819153041331</v>
      </c>
      <c r="AZ79" s="661">
        <f t="shared" si="11"/>
        <v>92217.949756999995</v>
      </c>
      <c r="BA79" s="661">
        <f t="shared" si="11"/>
        <v>93347.393757000013</v>
      </c>
      <c r="BB79" s="661">
        <f t="shared" si="11"/>
        <v>95565.317560038413</v>
      </c>
      <c r="BC79" s="661">
        <f t="shared" si="11"/>
        <v>99048.585242467729</v>
      </c>
      <c r="BD79" s="661">
        <f t="shared" si="11"/>
        <v>101373.84078511488</v>
      </c>
      <c r="BE79" s="661">
        <f t="shared" si="11"/>
        <v>106706.85189487554</v>
      </c>
      <c r="BF79" s="661">
        <f t="shared" si="11"/>
        <v>110302.29898003751</v>
      </c>
      <c r="BG79" s="661">
        <f t="shared" si="11"/>
        <v>105790.62308501704</v>
      </c>
      <c r="BH79" s="661">
        <f t="shared" si="11"/>
        <v>111092.55313748043</v>
      </c>
      <c r="BI79" s="661">
        <f t="shared" si="11"/>
        <v>115781.15564274366</v>
      </c>
      <c r="BJ79" s="661">
        <f t="shared" si="11"/>
        <v>119207.17254344036</v>
      </c>
      <c r="BK79" s="661">
        <f t="shared" si="11"/>
        <v>126242.20586285737</v>
      </c>
      <c r="BL79" s="661">
        <f t="shared" si="11"/>
        <v>135757.16542445365</v>
      </c>
      <c r="BM79" s="661">
        <f t="shared" si="11"/>
        <v>148097.93069052219</v>
      </c>
      <c r="BN79" s="661">
        <f t="shared" si="11"/>
        <v>153463.6531698035</v>
      </c>
      <c r="BO79" s="661">
        <f t="shared" si="11"/>
        <v>159050.32287856637</v>
      </c>
      <c r="BP79" s="661">
        <f t="shared" ref="BP79:CF79" si="12">SUM(BP$5:BP$11,BP$14:BP$22,BP$25:BP$29,BP$33:BP$40,BP$43:BP$62,BP$65:BP$70,BP71,BP$74:BP$78)</f>
        <v>166645.02093256198</v>
      </c>
      <c r="BQ79" s="661">
        <f t="shared" si="12"/>
        <v>164236.66498876672</v>
      </c>
      <c r="BR79" s="661">
        <f t="shared" si="12"/>
        <v>168380.08252187507</v>
      </c>
      <c r="BS79" s="661">
        <f t="shared" si="12"/>
        <v>171893.03779992109</v>
      </c>
      <c r="BT79" s="661">
        <f t="shared" si="12"/>
        <v>173926.16310979013</v>
      </c>
      <c r="BU79" s="661">
        <f t="shared" si="12"/>
        <v>178148.62801483768</v>
      </c>
      <c r="BV79" s="661">
        <f t="shared" si="12"/>
        <v>183849.13384796606</v>
      </c>
      <c r="BW79" s="661">
        <f t="shared" si="12"/>
        <v>192567.84100976799</v>
      </c>
      <c r="BX79" s="661">
        <f t="shared" si="12"/>
        <v>213175.12272153387</v>
      </c>
      <c r="BY79" s="661">
        <f t="shared" si="12"/>
        <v>216459.93482670296</v>
      </c>
      <c r="BZ79" s="661">
        <f t="shared" si="12"/>
        <v>234174.78625285433</v>
      </c>
      <c r="CA79" s="661">
        <f>SUM(CA$5:CA$11,CA$14:CA$22,CA$25:CA$29,CA$33:CA$40,CA$43:CA$62,CA$65:CA$70,CA71,CA$74:CA$78)</f>
        <v>267594.20868560707</v>
      </c>
      <c r="CB79" s="661">
        <f t="shared" si="12"/>
        <v>287105.15708371374</v>
      </c>
      <c r="CC79" s="661">
        <f t="shared" si="12"/>
        <v>303062.62023290829</v>
      </c>
      <c r="CD79" s="661">
        <f t="shared" si="12"/>
        <v>318717.72709812707</v>
      </c>
      <c r="CE79" s="661">
        <f t="shared" si="12"/>
        <v>325287.82635629305</v>
      </c>
      <c r="CF79" s="661">
        <f t="shared" si="12"/>
        <v>334858.41122609854</v>
      </c>
      <c r="CG79" s="41">
        <f>SUM(CG$5:CG$11,CG$14:CG$22,CG$25:CG$29,CG$33:CG$40,CG$43:CG$62,CG$65:CG$70,CG71,CG$74:CG$78)</f>
        <v>349491.37843995943</v>
      </c>
      <c r="CH79" s="36"/>
      <c r="CI79" s="662"/>
    </row>
    <row r="80" spans="1:90" ht="26.25" customHeight="1" x14ac:dyDescent="0.35">
      <c r="A80" s="163"/>
      <c r="B80" s="10" t="s">
        <v>441</v>
      </c>
      <c r="D80" s="663">
        <f>SUMIF($C$5:$C$78,"(C)",D$5:D$78)</f>
        <v>250.8</v>
      </c>
      <c r="E80" s="663">
        <f t="shared" ref="E80:BP80" si="13">SUMIF($C$5:$C$78,"(C)",E$5:E$78)</f>
        <v>354.9</v>
      </c>
      <c r="F80" s="663">
        <f t="shared" si="13"/>
        <v>355.9</v>
      </c>
      <c r="G80" s="663">
        <f t="shared" si="13"/>
        <v>377.3</v>
      </c>
      <c r="H80" s="663">
        <f t="shared" si="13"/>
        <v>449.5</v>
      </c>
      <c r="I80" s="663">
        <f t="shared" si="13"/>
        <v>471.7</v>
      </c>
      <c r="J80" s="663">
        <f t="shared" si="13"/>
        <v>480.3</v>
      </c>
      <c r="K80" s="663">
        <f t="shared" si="13"/>
        <v>583.5</v>
      </c>
      <c r="L80" s="663">
        <f t="shared" si="13"/>
        <v>603.69999999999993</v>
      </c>
      <c r="M80" s="663">
        <f t="shared" si="13"/>
        <v>662.69999999999993</v>
      </c>
      <c r="N80" s="663">
        <f t="shared" si="13"/>
        <v>857.8</v>
      </c>
      <c r="O80" s="663">
        <f t="shared" si="13"/>
        <v>891</v>
      </c>
      <c r="P80" s="663">
        <f t="shared" si="13"/>
        <v>907.6</v>
      </c>
      <c r="Q80" s="663">
        <f t="shared" si="13"/>
        <v>1054.8</v>
      </c>
      <c r="R80" s="663">
        <f t="shared" si="13"/>
        <v>1117.0999999999999</v>
      </c>
      <c r="S80" s="663">
        <f t="shared" si="13"/>
        <v>1313.7999999999997</v>
      </c>
      <c r="T80" s="663">
        <f t="shared" si="13"/>
        <v>1368.5</v>
      </c>
      <c r="U80" s="663">
        <f t="shared" si="13"/>
        <v>1671.5</v>
      </c>
      <c r="V80" s="663">
        <f t="shared" si="13"/>
        <v>1752.6999999999998</v>
      </c>
      <c r="W80" s="663">
        <f t="shared" si="13"/>
        <v>1977.2</v>
      </c>
      <c r="X80" s="663">
        <f t="shared" si="13"/>
        <v>2169</v>
      </c>
      <c r="Y80" s="663">
        <f t="shared" si="13"/>
        <v>2298.7000000000003</v>
      </c>
      <c r="Z80" s="663">
        <f t="shared" si="13"/>
        <v>2521.6</v>
      </c>
      <c r="AA80" s="663">
        <f t="shared" si="13"/>
        <v>2950.6</v>
      </c>
      <c r="AB80" s="663">
        <f t="shared" si="13"/>
        <v>3340.2999999999997</v>
      </c>
      <c r="AC80" s="663">
        <f t="shared" si="13"/>
        <v>3852.5990000000002</v>
      </c>
      <c r="AD80" s="663">
        <f t="shared" si="13"/>
        <v>4918.3270000000002</v>
      </c>
      <c r="AE80" s="663">
        <f t="shared" si="13"/>
        <v>6583.9790000000003</v>
      </c>
      <c r="AF80" s="663">
        <f t="shared" si="13"/>
        <v>7801.2960000000003</v>
      </c>
      <c r="AG80" s="663">
        <f t="shared" si="13"/>
        <v>9082.32</v>
      </c>
      <c r="AH80" s="663">
        <f t="shared" si="13"/>
        <v>10460</v>
      </c>
      <c r="AI80" s="663">
        <f t="shared" si="13"/>
        <v>11937</v>
      </c>
      <c r="AJ80" s="663">
        <f t="shared" si="13"/>
        <v>14529</v>
      </c>
      <c r="AK80" s="663">
        <f t="shared" si="13"/>
        <v>16863</v>
      </c>
      <c r="AL80" s="663">
        <f t="shared" si="13"/>
        <v>18210</v>
      </c>
      <c r="AM80" s="663">
        <f t="shared" si="13"/>
        <v>19798</v>
      </c>
      <c r="AN80" s="663">
        <f t="shared" si="13"/>
        <v>20863</v>
      </c>
      <c r="AO80" s="663">
        <f t="shared" si="13"/>
        <v>22448</v>
      </c>
      <c r="AP80" s="663">
        <f t="shared" si="13"/>
        <v>24257.598000000002</v>
      </c>
      <c r="AQ80" s="663">
        <f t="shared" si="13"/>
        <v>25406.486000000001</v>
      </c>
      <c r="AR80" s="663">
        <f t="shared" si="13"/>
        <v>26034.205999999998</v>
      </c>
      <c r="AS80" s="663">
        <f t="shared" si="13"/>
        <v>27702.068000000003</v>
      </c>
      <c r="AT80" s="663">
        <f t="shared" si="13"/>
        <v>30508.146000000001</v>
      </c>
      <c r="AU80" s="663">
        <f t="shared" si="13"/>
        <v>35252.114000000001</v>
      </c>
      <c r="AV80" s="663">
        <f t="shared" si="13"/>
        <v>37320.296999999999</v>
      </c>
      <c r="AW80" s="663">
        <f t="shared" si="13"/>
        <v>39538.795000000006</v>
      </c>
      <c r="AX80" s="663">
        <f t="shared" si="13"/>
        <v>39824.572</v>
      </c>
      <c r="AY80" s="663">
        <f t="shared" si="13"/>
        <v>40701.778000000006</v>
      </c>
      <c r="AZ80" s="663">
        <f t="shared" si="13"/>
        <v>42158.667000000001</v>
      </c>
      <c r="BA80" s="663">
        <f t="shared" si="13"/>
        <v>43119.707999999999</v>
      </c>
      <c r="BB80" s="663">
        <f t="shared" si="13"/>
        <v>45018.209000000003</v>
      </c>
      <c r="BC80" s="663">
        <f t="shared" si="13"/>
        <v>46884.317999999999</v>
      </c>
      <c r="BD80" s="663">
        <f t="shared" si="13"/>
        <v>47796.771000000001</v>
      </c>
      <c r="BE80" s="663">
        <f t="shared" si="13"/>
        <v>51093.595998929333</v>
      </c>
      <c r="BF80" s="663">
        <f t="shared" si="13"/>
        <v>53686.5287096147</v>
      </c>
      <c r="BG80" s="663">
        <f t="shared" si="13"/>
        <v>56079.337540435692</v>
      </c>
      <c r="BH80" s="663">
        <f t="shared" si="13"/>
        <v>58408.538999999997</v>
      </c>
      <c r="BI80" s="663">
        <f t="shared" si="13"/>
        <v>60914.807692682669</v>
      </c>
      <c r="BJ80" s="663">
        <f t="shared" si="13"/>
        <v>63129.216045855108</v>
      </c>
      <c r="BK80" s="663">
        <f t="shared" si="13"/>
        <v>67411.978362963171</v>
      </c>
      <c r="BL80" s="663">
        <f t="shared" si="13"/>
        <v>72671.184816889407</v>
      </c>
      <c r="BM80" s="663">
        <f t="shared" si="13"/>
        <v>77814.820358342375</v>
      </c>
      <c r="BN80" s="663">
        <f t="shared" si="13"/>
        <v>80345.367492594727</v>
      </c>
      <c r="BO80" s="663">
        <f t="shared" si="13"/>
        <v>84501.883808506493</v>
      </c>
      <c r="BP80" s="663">
        <f t="shared" si="13"/>
        <v>89391.276039061704</v>
      </c>
      <c r="BQ80" s="663">
        <f t="shared" ref="BQ80:CG80" si="14">SUMIF($C$5:$C$78,"(C)",BQ$5:BQ$78)</f>
        <v>91660.368819799987</v>
      </c>
      <c r="BR80" s="663">
        <f t="shared" si="14"/>
        <v>94520.993083800029</v>
      </c>
      <c r="BS80" s="663">
        <f t="shared" si="14"/>
        <v>97594.637879079994</v>
      </c>
      <c r="BT80" s="663">
        <f t="shared" si="14"/>
        <v>99861.345809219929</v>
      </c>
      <c r="BU80" s="663">
        <f t="shared" si="14"/>
        <v>102005.63289946769</v>
      </c>
      <c r="BV80" s="663">
        <f t="shared" si="14"/>
        <v>104773.46798265999</v>
      </c>
      <c r="BW80" s="663">
        <f t="shared" si="14"/>
        <v>106881.29990970909</v>
      </c>
      <c r="BX80" s="663">
        <f t="shared" si="14"/>
        <v>110625.98400109998</v>
      </c>
      <c r="BY80" s="663">
        <f t="shared" si="14"/>
        <v>112728.43732129999</v>
      </c>
      <c r="BZ80" s="663">
        <f t="shared" si="14"/>
        <v>118577.19460304997</v>
      </c>
      <c r="CA80" s="663">
        <f t="shared" si="14"/>
        <v>132698.80076040994</v>
      </c>
      <c r="CB80" s="663">
        <f t="shared" si="14"/>
        <v>145481.47803492227</v>
      </c>
      <c r="CC80" s="663">
        <f t="shared" si="14"/>
        <v>154628.4367567389</v>
      </c>
      <c r="CD80" s="663">
        <f t="shared" si="14"/>
        <v>162216.79038125143</v>
      </c>
      <c r="CE80" s="663">
        <f t="shared" si="14"/>
        <v>165489.38491807276</v>
      </c>
      <c r="CF80" s="663">
        <f t="shared" si="14"/>
        <v>170408.96154663956</v>
      </c>
      <c r="CG80" s="664">
        <f t="shared" si="14"/>
        <v>178392.69529059247</v>
      </c>
      <c r="CL80" s="665"/>
    </row>
    <row r="81" spans="1:88" x14ac:dyDescent="0.35">
      <c r="A81" s="163"/>
      <c r="B81" s="10" t="s">
        <v>442</v>
      </c>
      <c r="D81" s="663">
        <f>SUMIF($C$5:$C$78,"(IR)",D$5:D$78)</f>
        <v>62.5</v>
      </c>
      <c r="E81" s="663">
        <f t="shared" ref="E81:BP81" si="15">SUMIF($C$5:$C$78,"(IR)",E$5:E$78)</f>
        <v>75.2</v>
      </c>
      <c r="F81" s="663">
        <f t="shared" si="15"/>
        <v>84.5</v>
      </c>
      <c r="G81" s="663">
        <f t="shared" si="15"/>
        <v>94.6</v>
      </c>
      <c r="H81" s="663">
        <f t="shared" si="15"/>
        <v>118.6</v>
      </c>
      <c r="I81" s="663">
        <f t="shared" si="15"/>
        <v>120.3</v>
      </c>
      <c r="J81" s="663">
        <f t="shared" si="15"/>
        <v>125.4</v>
      </c>
      <c r="K81" s="663">
        <f t="shared" si="15"/>
        <v>114.1</v>
      </c>
      <c r="L81" s="663">
        <f t="shared" si="15"/>
        <v>121.3</v>
      </c>
      <c r="M81" s="663">
        <f t="shared" si="15"/>
        <v>119.6</v>
      </c>
      <c r="N81" s="663">
        <f t="shared" si="15"/>
        <v>131.80000000000001</v>
      </c>
      <c r="O81" s="663">
        <f t="shared" si="15"/>
        <v>158.5</v>
      </c>
      <c r="P81" s="663">
        <f t="shared" si="15"/>
        <v>179.5</v>
      </c>
      <c r="Q81" s="663">
        <f t="shared" si="15"/>
        <v>171.1</v>
      </c>
      <c r="R81" s="663">
        <f t="shared" si="15"/>
        <v>199.8</v>
      </c>
      <c r="S81" s="663">
        <f t="shared" si="15"/>
        <v>217.4</v>
      </c>
      <c r="T81" s="663">
        <f t="shared" si="15"/>
        <v>223.3</v>
      </c>
      <c r="U81" s="663">
        <f t="shared" si="15"/>
        <v>245.9</v>
      </c>
      <c r="V81" s="663">
        <f t="shared" si="15"/>
        <v>297.5</v>
      </c>
      <c r="W81" s="663">
        <f t="shared" si="15"/>
        <v>385.7</v>
      </c>
      <c r="X81" s="663">
        <f t="shared" si="15"/>
        <v>428.9</v>
      </c>
      <c r="Y81" s="663">
        <f t="shared" si="15"/>
        <v>470.7</v>
      </c>
      <c r="Z81" s="663">
        <f t="shared" si="15"/>
        <v>545.79999999999995</v>
      </c>
      <c r="AA81" s="663">
        <f t="shared" si="15"/>
        <v>665.1</v>
      </c>
      <c r="AB81" s="663">
        <f t="shared" si="15"/>
        <v>818.3</v>
      </c>
      <c r="AC81" s="663">
        <f t="shared" si="15"/>
        <v>941.30000000000007</v>
      </c>
      <c r="AD81" s="663">
        <f t="shared" si="15"/>
        <v>1109.2</v>
      </c>
      <c r="AE81" s="663">
        <f t="shared" si="15"/>
        <v>1514.1000000000001</v>
      </c>
      <c r="AF81" s="663">
        <f t="shared" si="15"/>
        <v>1933.8999999999999</v>
      </c>
      <c r="AG81" s="663">
        <f t="shared" si="15"/>
        <v>2140.3000000000002</v>
      </c>
      <c r="AH81" s="663">
        <f t="shared" si="15"/>
        <v>2306</v>
      </c>
      <c r="AI81" s="663">
        <f t="shared" si="15"/>
        <v>2495</v>
      </c>
      <c r="AJ81" s="663">
        <f t="shared" si="15"/>
        <v>3231</v>
      </c>
      <c r="AK81" s="663">
        <f t="shared" si="15"/>
        <v>4966.6499999999996</v>
      </c>
      <c r="AL81" s="663">
        <f t="shared" si="15"/>
        <v>6834</v>
      </c>
      <c r="AM81" s="663">
        <f t="shared" si="15"/>
        <v>8231</v>
      </c>
      <c r="AN81" s="663">
        <f t="shared" si="15"/>
        <v>9429</v>
      </c>
      <c r="AO81" s="663">
        <f t="shared" si="15"/>
        <v>10753</v>
      </c>
      <c r="AP81" s="663">
        <f t="shared" si="15"/>
        <v>11541</v>
      </c>
      <c r="AQ81" s="663">
        <f t="shared" si="15"/>
        <v>11700.69</v>
      </c>
      <c r="AR81" s="663">
        <f t="shared" si="15"/>
        <v>11886.85951</v>
      </c>
      <c r="AS81" s="663">
        <f t="shared" si="15"/>
        <v>12500.610481</v>
      </c>
      <c r="AT81" s="663">
        <f t="shared" si="15"/>
        <v>14675.027</v>
      </c>
      <c r="AU81" s="663">
        <f t="shared" si="15"/>
        <v>18891.260899511733</v>
      </c>
      <c r="AV81" s="663">
        <f t="shared" si="15"/>
        <v>23833.9</v>
      </c>
      <c r="AW81" s="663">
        <f t="shared" si="15"/>
        <v>28829.948</v>
      </c>
      <c r="AX81" s="663">
        <f t="shared" si="15"/>
        <v>30339.205213999998</v>
      </c>
      <c r="AY81" s="663">
        <f t="shared" si="15"/>
        <v>31886.693626000004</v>
      </c>
      <c r="AZ81" s="663">
        <f t="shared" si="15"/>
        <v>32437.416757000003</v>
      </c>
      <c r="BA81" s="663">
        <f t="shared" si="15"/>
        <v>31640.413747999999</v>
      </c>
      <c r="BB81" s="663">
        <f t="shared" si="15"/>
        <v>31212.963835000002</v>
      </c>
      <c r="BC81" s="663">
        <f t="shared" si="15"/>
        <v>30726.584142467687</v>
      </c>
      <c r="BD81" s="663">
        <f t="shared" si="15"/>
        <v>29666.571453818167</v>
      </c>
      <c r="BE81" s="663">
        <f t="shared" si="15"/>
        <v>30918.086668030108</v>
      </c>
      <c r="BF81" s="663">
        <f t="shared" si="15"/>
        <v>32295.353709467578</v>
      </c>
      <c r="BG81" s="663">
        <f t="shared" si="15"/>
        <v>33353.048856553258</v>
      </c>
      <c r="BH81" s="663">
        <f t="shared" si="15"/>
        <v>35028.023048480412</v>
      </c>
      <c r="BI81" s="663">
        <f t="shared" si="15"/>
        <v>35716.781529642009</v>
      </c>
      <c r="BJ81" s="663">
        <f t="shared" si="15"/>
        <v>37172.236532855473</v>
      </c>
      <c r="BK81" s="663">
        <f t="shared" si="15"/>
        <v>38696.081911583096</v>
      </c>
      <c r="BL81" s="663">
        <f t="shared" si="15"/>
        <v>40966.842600689997</v>
      </c>
      <c r="BM81" s="663">
        <f t="shared" si="15"/>
        <v>46695.822820729991</v>
      </c>
      <c r="BN81" s="663">
        <f t="shared" si="15"/>
        <v>48764.863047781706</v>
      </c>
      <c r="BO81" s="663">
        <f t="shared" si="15"/>
        <v>49940.019439679818</v>
      </c>
      <c r="BP81" s="663">
        <f t="shared" si="15"/>
        <v>51405.957286050005</v>
      </c>
      <c r="BQ81" s="663">
        <f t="shared" ref="BQ81:CG81" si="16">SUMIF($C$5:$C$78,"(IR)",BQ$5:BQ$78)</f>
        <v>46170.925824626167</v>
      </c>
      <c r="BR81" s="663">
        <f t="shared" si="16"/>
        <v>45839.951658789993</v>
      </c>
      <c r="BS81" s="663">
        <f t="shared" si="16"/>
        <v>45405.969913280001</v>
      </c>
      <c r="BT81" s="663">
        <f t="shared" si="16"/>
        <v>44931.091629030016</v>
      </c>
      <c r="BU81" s="663">
        <f t="shared" si="16"/>
        <v>45555.013518459993</v>
      </c>
      <c r="BV81" s="663">
        <f t="shared" si="16"/>
        <v>47776.703047328403</v>
      </c>
      <c r="BW81" s="663">
        <f t="shared" si="16"/>
        <v>53333.798484220162</v>
      </c>
      <c r="BX81" s="663">
        <f t="shared" si="16"/>
        <v>71323.479524663897</v>
      </c>
      <c r="BY81" s="663">
        <f t="shared" si="16"/>
        <v>71021.829756182924</v>
      </c>
      <c r="BZ81" s="663">
        <f t="shared" si="16"/>
        <v>71429.394272433143</v>
      </c>
      <c r="CA81" s="663">
        <f t="shared" si="16"/>
        <v>81819.757261277133</v>
      </c>
      <c r="CB81" s="663">
        <f t="shared" si="16"/>
        <v>94127.296552789165</v>
      </c>
      <c r="CC81" s="663">
        <f t="shared" si="16"/>
        <v>96982.803758092981</v>
      </c>
      <c r="CD81" s="663">
        <f t="shared" si="16"/>
        <v>100653.99399476021</v>
      </c>
      <c r="CE81" s="663">
        <f t="shared" si="16"/>
        <v>101500.58157557956</v>
      </c>
      <c r="CF81" s="663">
        <f t="shared" si="16"/>
        <v>103775.16738836709</v>
      </c>
      <c r="CG81" s="664">
        <f t="shared" si="16"/>
        <v>107286.24922865152</v>
      </c>
    </row>
    <row r="82" spans="1:88" x14ac:dyDescent="0.35">
      <c r="A82" s="163"/>
      <c r="B82" s="10" t="s">
        <v>443</v>
      </c>
      <c r="D82" s="663">
        <f>SUMIF($C$5:$C$78,"(NC / NIR)",D$5:D$78)</f>
        <v>158</v>
      </c>
      <c r="E82" s="663">
        <f t="shared" ref="E82:BP82" si="17">SUMIF($C$5:$C$78,"(NC / NIR)",E$5:E$78)</f>
        <v>167.7</v>
      </c>
      <c r="F82" s="663">
        <f t="shared" si="17"/>
        <v>170.1</v>
      </c>
      <c r="G82" s="663">
        <f t="shared" si="17"/>
        <v>170.2</v>
      </c>
      <c r="H82" s="663">
        <f t="shared" si="17"/>
        <v>207.1</v>
      </c>
      <c r="I82" s="663">
        <f t="shared" si="17"/>
        <v>224.7</v>
      </c>
      <c r="J82" s="663">
        <f t="shared" si="17"/>
        <v>233.5</v>
      </c>
      <c r="K82" s="663">
        <f t="shared" si="17"/>
        <v>244.7</v>
      </c>
      <c r="L82" s="663">
        <f t="shared" si="17"/>
        <v>255.8</v>
      </c>
      <c r="M82" s="663">
        <f t="shared" si="17"/>
        <v>268.8</v>
      </c>
      <c r="N82" s="663">
        <f t="shared" si="17"/>
        <v>297.39999999999998</v>
      </c>
      <c r="O82" s="663">
        <f t="shared" si="17"/>
        <v>300.90000000000003</v>
      </c>
      <c r="P82" s="663">
        <f t="shared" si="17"/>
        <v>302.70000000000005</v>
      </c>
      <c r="Q82" s="663">
        <f t="shared" si="17"/>
        <v>327.2</v>
      </c>
      <c r="R82" s="663">
        <f t="shared" si="17"/>
        <v>328.90000000000003</v>
      </c>
      <c r="S82" s="663">
        <f t="shared" si="17"/>
        <v>359.40000000000003</v>
      </c>
      <c r="T82" s="663">
        <f t="shared" si="17"/>
        <v>370.3</v>
      </c>
      <c r="U82" s="663">
        <f t="shared" si="17"/>
        <v>405.00000000000006</v>
      </c>
      <c r="V82" s="663">
        <f t="shared" si="17"/>
        <v>406.3</v>
      </c>
      <c r="W82" s="663">
        <f t="shared" si="17"/>
        <v>426.7</v>
      </c>
      <c r="X82" s="663">
        <f t="shared" si="17"/>
        <v>574.29999999999995</v>
      </c>
      <c r="Y82" s="663">
        <f t="shared" si="17"/>
        <v>622.69999999999993</v>
      </c>
      <c r="Z82" s="663">
        <f t="shared" si="17"/>
        <v>551.09999999999991</v>
      </c>
      <c r="AA82" s="663">
        <f t="shared" si="17"/>
        <v>593.09999999999991</v>
      </c>
      <c r="AB82" s="663">
        <f t="shared" si="17"/>
        <v>712.09999999999991</v>
      </c>
      <c r="AC82" s="663">
        <f t="shared" si="17"/>
        <v>678.1</v>
      </c>
      <c r="AD82" s="663">
        <f t="shared" si="17"/>
        <v>775.19999999999993</v>
      </c>
      <c r="AE82" s="663">
        <f t="shared" si="17"/>
        <v>1102.5</v>
      </c>
      <c r="AF82" s="663">
        <f t="shared" si="17"/>
        <v>1231</v>
      </c>
      <c r="AG82" s="663">
        <f t="shared" si="17"/>
        <v>1775.5</v>
      </c>
      <c r="AH82" s="663">
        <f t="shared" si="17"/>
        <v>2721</v>
      </c>
      <c r="AI82" s="663">
        <f t="shared" si="17"/>
        <v>3900.06</v>
      </c>
      <c r="AJ82" s="663">
        <f t="shared" si="17"/>
        <v>4299.0600000000004</v>
      </c>
      <c r="AK82" s="663">
        <f t="shared" si="17"/>
        <v>4978.0600000000004</v>
      </c>
      <c r="AL82" s="663">
        <f t="shared" si="17"/>
        <v>5501.06</v>
      </c>
      <c r="AM82" s="663">
        <f t="shared" si="17"/>
        <v>6085.06</v>
      </c>
      <c r="AN82" s="663">
        <f t="shared" si="17"/>
        <v>6605.06</v>
      </c>
      <c r="AO82" s="663">
        <f t="shared" si="17"/>
        <v>7088.06</v>
      </c>
      <c r="AP82" s="663">
        <f t="shared" si="17"/>
        <v>7484.06</v>
      </c>
      <c r="AQ82" s="663">
        <f t="shared" si="17"/>
        <v>7892.5680000000002</v>
      </c>
      <c r="AR82" s="663">
        <f t="shared" si="17"/>
        <v>8031.5510000000013</v>
      </c>
      <c r="AS82" s="663">
        <f t="shared" si="17"/>
        <v>8411.9089999999997</v>
      </c>
      <c r="AT82" s="663">
        <f t="shared" si="17"/>
        <v>9172.8167156850413</v>
      </c>
      <c r="AU82" s="663">
        <f t="shared" si="17"/>
        <v>10755.346568931576</v>
      </c>
      <c r="AV82" s="663">
        <f t="shared" si="17"/>
        <v>12410.679000000002</v>
      </c>
      <c r="AW82" s="663">
        <f t="shared" si="17"/>
        <v>14068.823</v>
      </c>
      <c r="AX82" s="663">
        <f t="shared" si="17"/>
        <v>14698.89</v>
      </c>
      <c r="AY82" s="663">
        <f t="shared" si="17"/>
        <v>16122.347527041316</v>
      </c>
      <c r="AZ82" s="663">
        <f t="shared" si="17"/>
        <v>17621.866000000002</v>
      </c>
      <c r="BA82" s="663">
        <f t="shared" si="17"/>
        <v>18587.272009000004</v>
      </c>
      <c r="BB82" s="663">
        <f t="shared" si="17"/>
        <v>19334.144725038434</v>
      </c>
      <c r="BC82" s="663">
        <f t="shared" si="17"/>
        <v>21437.683100000017</v>
      </c>
      <c r="BD82" s="663">
        <f t="shared" si="17"/>
        <v>23910.498331296749</v>
      </c>
      <c r="BE82" s="663">
        <f t="shared" si="17"/>
        <v>24695.169227916085</v>
      </c>
      <c r="BF82" s="663">
        <f t="shared" si="17"/>
        <v>24320.416560955215</v>
      </c>
      <c r="BG82" s="663">
        <f t="shared" si="17"/>
        <v>16358.236688028088</v>
      </c>
      <c r="BH82" s="663">
        <f t="shared" si="17"/>
        <v>17655.991088999999</v>
      </c>
      <c r="BI82" s="663">
        <f t="shared" si="17"/>
        <v>19149.566420419</v>
      </c>
      <c r="BJ82" s="663">
        <f t="shared" si="17"/>
        <v>18905.719964729797</v>
      </c>
      <c r="BK82" s="663">
        <f t="shared" si="17"/>
        <v>20134.145588311134</v>
      </c>
      <c r="BL82" s="663">
        <f t="shared" si="17"/>
        <v>22119.138006874229</v>
      </c>
      <c r="BM82" s="663">
        <f t="shared" si="17"/>
        <v>23587.287511449777</v>
      </c>
      <c r="BN82" s="663">
        <f t="shared" si="17"/>
        <v>24353.422629427092</v>
      </c>
      <c r="BO82" s="663">
        <f t="shared" si="17"/>
        <v>24608.419630379987</v>
      </c>
      <c r="BP82" s="663">
        <f t="shared" si="17"/>
        <v>25847.787607450235</v>
      </c>
      <c r="BQ82" s="663">
        <f t="shared" ref="BQ82:CF82" si="18">SUMIF($C$5:$C$78,"(NC / NIR)",BQ$5:BQ$78)</f>
        <v>26405.370344340587</v>
      </c>
      <c r="BR82" s="663">
        <f t="shared" si="18"/>
        <v>28019.137779285047</v>
      </c>
      <c r="BS82" s="663">
        <f t="shared" si="18"/>
        <v>28892.430007561117</v>
      </c>
      <c r="BT82" s="663">
        <f t="shared" si="18"/>
        <v>29133.72567154016</v>
      </c>
      <c r="BU82" s="663">
        <f t="shared" si="18"/>
        <v>30587.981596910013</v>
      </c>
      <c r="BV82" s="663">
        <f t="shared" si="18"/>
        <v>31298.962817977656</v>
      </c>
      <c r="BW82" s="663">
        <f t="shared" si="18"/>
        <v>32352.742615838739</v>
      </c>
      <c r="BX82" s="663">
        <f t="shared" si="18"/>
        <v>31225.659195770004</v>
      </c>
      <c r="BY82" s="663">
        <f t="shared" si="18"/>
        <v>32709.66774922</v>
      </c>
      <c r="BZ82" s="663">
        <f t="shared" si="18"/>
        <v>44168.197377371238</v>
      </c>
      <c r="CA82" s="663">
        <f t="shared" si="18"/>
        <v>53075.650663919994</v>
      </c>
      <c r="CB82" s="663">
        <f t="shared" si="18"/>
        <v>47496.382496002283</v>
      </c>
      <c r="CC82" s="663">
        <f t="shared" si="18"/>
        <v>51451.379718076416</v>
      </c>
      <c r="CD82" s="663">
        <f t="shared" si="18"/>
        <v>55846.942722115382</v>
      </c>
      <c r="CE82" s="663">
        <f t="shared" si="18"/>
        <v>58297.85986264074</v>
      </c>
      <c r="CF82" s="663">
        <f t="shared" si="18"/>
        <v>60674.282291091862</v>
      </c>
      <c r="CG82" s="664">
        <f>SUMIF($C$5:$C$78,"(NC / NIR)",CG$5:CG$78)</f>
        <v>63812.43392071547</v>
      </c>
    </row>
    <row r="83" spans="1:88" ht="16" thickBot="1" x14ac:dyDescent="0.4">
      <c r="A83" s="163"/>
      <c r="B83" s="112"/>
      <c r="C83" s="171"/>
      <c r="D83" s="128"/>
      <c r="E83" s="128"/>
      <c r="F83" s="128"/>
      <c r="G83" s="128"/>
      <c r="H83" s="128"/>
      <c r="I83" s="128"/>
      <c r="J83" s="128"/>
      <c r="K83" s="128"/>
      <c r="L83" s="128"/>
      <c r="M83" s="128"/>
      <c r="N83" s="128"/>
      <c r="O83" s="128"/>
      <c r="P83" s="128"/>
      <c r="Q83" s="128"/>
      <c r="R83" s="128"/>
      <c r="S83" s="128"/>
      <c r="T83" s="128"/>
      <c r="U83" s="128"/>
      <c r="V83" s="128"/>
      <c r="W83" s="128"/>
      <c r="X83" s="128"/>
      <c r="Y83" s="128"/>
      <c r="Z83" s="128"/>
      <c r="AA83" s="128"/>
      <c r="AB83" s="128"/>
      <c r="AC83" s="128"/>
      <c r="AD83" s="128"/>
      <c r="AE83" s="128"/>
      <c r="AF83" s="128"/>
      <c r="AG83" s="128"/>
      <c r="AH83" s="128"/>
      <c r="AI83" s="128"/>
      <c r="AJ83" s="128"/>
      <c r="AK83" s="128"/>
      <c r="AL83" s="128"/>
      <c r="AM83" s="128"/>
      <c r="AN83" s="128"/>
      <c r="AO83" s="128"/>
      <c r="AP83" s="128"/>
      <c r="AQ83" s="128"/>
      <c r="AR83" s="128"/>
      <c r="AS83" s="128"/>
      <c r="AT83" s="128"/>
      <c r="AU83" s="128"/>
      <c r="AV83" s="128"/>
      <c r="AW83" s="128"/>
      <c r="AX83" s="128"/>
      <c r="AY83" s="128"/>
      <c r="AZ83" s="128"/>
      <c r="BA83" s="128"/>
      <c r="BB83" s="128"/>
      <c r="BC83" s="128"/>
      <c r="BD83" s="128"/>
      <c r="BE83" s="128"/>
      <c r="BF83" s="128"/>
      <c r="BG83" s="128"/>
      <c r="BH83" s="128"/>
      <c r="BI83" s="128"/>
      <c r="BJ83" s="128"/>
      <c r="BK83" s="128"/>
      <c r="BL83" s="128"/>
      <c r="BM83" s="128"/>
      <c r="BN83" s="128"/>
      <c r="BO83" s="128"/>
      <c r="BP83" s="128"/>
      <c r="BQ83" s="128"/>
      <c r="BR83" s="128"/>
      <c r="BS83" s="172"/>
      <c r="BT83" s="172"/>
      <c r="BU83" s="128"/>
      <c r="BV83" s="128"/>
      <c r="BW83" s="128"/>
      <c r="BX83" s="128"/>
      <c r="BY83" s="128"/>
      <c r="BZ83" s="128"/>
      <c r="CA83" s="128"/>
      <c r="CB83" s="128"/>
      <c r="CC83" s="128"/>
      <c r="CD83" s="128"/>
      <c r="CE83" s="128"/>
      <c r="CF83" s="128"/>
      <c r="CG83" s="173"/>
    </row>
    <row r="84" spans="1:88" s="101" customFormat="1" ht="26.15" customHeight="1" x14ac:dyDescent="0.35">
      <c r="A84" s="174"/>
      <c r="B84" s="175" t="s">
        <v>444</v>
      </c>
      <c r="C84" s="176"/>
      <c r="D84" s="34"/>
      <c r="E84" s="34"/>
      <c r="F84" s="34"/>
      <c r="G84" s="34"/>
      <c r="H84" s="34"/>
      <c r="I84" s="34"/>
      <c r="J84" s="34"/>
      <c r="K84" s="34"/>
      <c r="L84" s="34"/>
      <c r="M84" s="34"/>
      <c r="N84" s="34"/>
      <c r="O84" s="34"/>
      <c r="P84" s="34"/>
      <c r="Q84" s="34"/>
      <c r="R84" s="34"/>
      <c r="S84" s="34"/>
      <c r="T84" s="34"/>
      <c r="U84" s="34"/>
      <c r="V84" s="34"/>
      <c r="W84" s="34"/>
      <c r="X84" s="34"/>
      <c r="Y84" s="34"/>
      <c r="Z84" s="34"/>
      <c r="AA84" s="34"/>
      <c r="AB84" s="34"/>
      <c r="AC84" s="34"/>
      <c r="AD84" s="34"/>
      <c r="AE84" s="34"/>
      <c r="AF84" s="34"/>
      <c r="AG84" s="34"/>
      <c r="AH84" s="34">
        <f t="shared" ref="AH84:CB84" si="19">AH79-AH88-AH89</f>
        <v>15487</v>
      </c>
      <c r="AI84" s="34">
        <f t="shared" si="19"/>
        <v>18332.060000000001</v>
      </c>
      <c r="AJ84" s="34">
        <f t="shared" si="19"/>
        <v>22059.06</v>
      </c>
      <c r="AK84" s="34">
        <f t="shared" si="19"/>
        <v>26807.710000000003</v>
      </c>
      <c r="AL84" s="34">
        <f t="shared" si="19"/>
        <v>30545.06</v>
      </c>
      <c r="AM84" s="34">
        <f t="shared" si="19"/>
        <v>34114.06</v>
      </c>
      <c r="AN84" s="34">
        <f t="shared" si="19"/>
        <v>36897.06</v>
      </c>
      <c r="AO84" s="34">
        <f t="shared" si="19"/>
        <v>40289.06</v>
      </c>
      <c r="AP84" s="34">
        <f t="shared" si="19"/>
        <v>43282.657999999996</v>
      </c>
      <c r="AQ84" s="34">
        <f t="shared" si="19"/>
        <v>44999.743999999992</v>
      </c>
      <c r="AR84" s="34">
        <f t="shared" si="19"/>
        <v>45952.616509999993</v>
      </c>
      <c r="AS84" s="34">
        <f t="shared" si="19"/>
        <v>48614.587480999995</v>
      </c>
      <c r="AT84" s="34">
        <f t="shared" si="19"/>
        <v>54355.989715685049</v>
      </c>
      <c r="AU84" s="34">
        <f t="shared" si="19"/>
        <v>60918.562468443306</v>
      </c>
      <c r="AV84" s="34">
        <f t="shared" si="19"/>
        <v>69062.447999999989</v>
      </c>
      <c r="AW84" s="34">
        <f t="shared" si="19"/>
        <v>77496.391000000003</v>
      </c>
      <c r="AX84" s="34">
        <f t="shared" si="19"/>
        <v>79687.214811775179</v>
      </c>
      <c r="AY84" s="34">
        <f t="shared" si="19"/>
        <v>83295.498265097471</v>
      </c>
      <c r="AZ84" s="34">
        <f t="shared" si="19"/>
        <v>86670.61694808054</v>
      </c>
      <c r="BA84" s="34">
        <f t="shared" si="19"/>
        <v>87921.907053839444</v>
      </c>
      <c r="BB84" s="34">
        <f t="shared" si="19"/>
        <v>90240.256998922923</v>
      </c>
      <c r="BC84" s="34">
        <f t="shared" si="19"/>
        <v>93735.885396197482</v>
      </c>
      <c r="BD84" s="34">
        <f t="shared" si="19"/>
        <v>96103.813251609536</v>
      </c>
      <c r="BE84" s="34">
        <f t="shared" si="19"/>
        <v>101422.7639867476</v>
      </c>
      <c r="BF84" s="34">
        <f t="shared" si="19"/>
        <v>105010.36687014355</v>
      </c>
      <c r="BG84" s="34">
        <f t="shared" si="19"/>
        <v>100709.2073866538</v>
      </c>
      <c r="BH84" s="34">
        <f t="shared" si="19"/>
        <v>110611.04609017215</v>
      </c>
      <c r="BI84" s="34">
        <f t="shared" si="19"/>
        <v>115250.33046477367</v>
      </c>
      <c r="BJ84" s="34">
        <f t="shared" si="19"/>
        <v>118702.02126744037</v>
      </c>
      <c r="BK84" s="34">
        <f t="shared" si="19"/>
        <v>125764.33246570738</v>
      </c>
      <c r="BL84" s="34">
        <f t="shared" si="19"/>
        <v>134902.39746252366</v>
      </c>
      <c r="BM84" s="34">
        <f t="shared" si="19"/>
        <v>147179.0969368222</v>
      </c>
      <c r="BN84" s="34">
        <f t="shared" si="19"/>
        <v>152494.87368859351</v>
      </c>
      <c r="BO84" s="34">
        <f t="shared" si="19"/>
        <v>158075.28170052634</v>
      </c>
      <c r="BP84" s="34">
        <f t="shared" si="19"/>
        <v>165635.82459889175</v>
      </c>
      <c r="BQ84" s="34">
        <f t="shared" si="19"/>
        <v>163248.97312239671</v>
      </c>
      <c r="BR84" s="34">
        <f t="shared" si="19"/>
        <v>167043.77629927508</v>
      </c>
      <c r="BS84" s="34">
        <f>BS79-BS88-BS89</f>
        <v>170814.77574825109</v>
      </c>
      <c r="BT84" s="34">
        <f t="shared" si="19"/>
        <v>172926.85099918014</v>
      </c>
      <c r="BU84" s="34">
        <f t="shared" si="19"/>
        <v>177086.96100929767</v>
      </c>
      <c r="BV84" s="34">
        <f t="shared" si="19"/>
        <v>182873.7675521184</v>
      </c>
      <c r="BW84" s="34">
        <f t="shared" si="19"/>
        <v>191634.04762932798</v>
      </c>
      <c r="BX84" s="34">
        <f t="shared" si="19"/>
        <v>212265.90472385389</v>
      </c>
      <c r="BY84" s="34">
        <f>BY79-BY88-BY89</f>
        <v>215498.76987844182</v>
      </c>
      <c r="BZ84" s="34">
        <f>BZ79-BZ88-BZ89</f>
        <v>233153.54412235407</v>
      </c>
      <c r="CA84" s="34">
        <f>CA79-CA88-CA89</f>
        <v>266371.27790243074</v>
      </c>
      <c r="CB84" s="34">
        <f t="shared" si="19"/>
        <v>285894.76798152109</v>
      </c>
      <c r="CC84" s="34">
        <f>CC79-CC88-CC89</f>
        <v>301870.05004315823</v>
      </c>
      <c r="CD84" s="34">
        <f t="shared" ref="CD84" si="20">CD79-CD88-CD89</f>
        <v>317449.15798046009</v>
      </c>
      <c r="CE84" s="34">
        <f>CE79-CE88-CE89</f>
        <v>323918.19170901214</v>
      </c>
      <c r="CF84" s="34">
        <f>CF79-CF88-CF89</f>
        <v>333381.21376715123</v>
      </c>
      <c r="CG84" s="177">
        <f>CG79-CG88-CG89</f>
        <v>347898.20871788746</v>
      </c>
      <c r="CH84" s="36"/>
      <c r="CI84" s="125"/>
      <c r="CJ84" s="125"/>
    </row>
    <row r="85" spans="1:88" s="101" customFormat="1" x14ac:dyDescent="0.35">
      <c r="A85" s="174"/>
      <c r="B85" s="56" t="s">
        <v>445</v>
      </c>
      <c r="C85" s="178"/>
      <c r="D85" s="40"/>
      <c r="E85" s="40"/>
      <c r="F85" s="40"/>
      <c r="G85" s="40"/>
      <c r="H85" s="40"/>
      <c r="I85" s="40"/>
      <c r="J85" s="40"/>
      <c r="K85" s="40"/>
      <c r="L85" s="40"/>
      <c r="M85" s="40"/>
      <c r="N85" s="40"/>
      <c r="O85" s="40"/>
      <c r="P85" s="40"/>
      <c r="Q85" s="40"/>
      <c r="R85" s="40"/>
      <c r="S85" s="40"/>
      <c r="T85" s="40"/>
      <c r="U85" s="40"/>
      <c r="V85" s="40"/>
      <c r="W85" s="40"/>
      <c r="X85" s="40"/>
      <c r="Y85" s="40"/>
      <c r="Z85" s="40"/>
      <c r="AA85" s="40"/>
      <c r="AB85" s="40"/>
      <c r="AC85" s="40"/>
      <c r="AD85" s="40"/>
      <c r="AE85" s="40"/>
      <c r="AF85" s="40"/>
      <c r="AG85" s="40"/>
      <c r="AH85" s="40"/>
      <c r="AI85" s="40"/>
      <c r="AJ85" s="40"/>
      <c r="AK85" s="40"/>
      <c r="AL85" s="40"/>
      <c r="AM85" s="40"/>
      <c r="AN85" s="40"/>
      <c r="AO85" s="40"/>
      <c r="AP85" s="40"/>
      <c r="AQ85" s="40"/>
      <c r="AR85" s="40"/>
      <c r="AS85" s="40"/>
      <c r="AT85" s="40"/>
      <c r="AU85" s="40"/>
      <c r="AV85" s="40"/>
      <c r="AW85" s="40"/>
      <c r="AX85" s="40"/>
      <c r="AY85" s="40"/>
      <c r="AZ85" s="40"/>
      <c r="BA85" s="40"/>
      <c r="BB85" s="40"/>
      <c r="BC85" s="40"/>
      <c r="BD85" s="40"/>
      <c r="BE85" s="40"/>
      <c r="BF85" s="40"/>
      <c r="BG85" s="40"/>
      <c r="BH85" s="40"/>
      <c r="BI85" s="161"/>
      <c r="BJ85" s="161"/>
      <c r="BK85" s="161"/>
      <c r="BL85" s="161"/>
      <c r="BM85" s="161"/>
      <c r="BN85" s="161"/>
      <c r="BO85" s="161"/>
      <c r="BP85" s="161"/>
      <c r="BQ85" s="161">
        <f t="shared" ref="BQ85:CE85" si="21">SUM(BQ5:BQ11,BQ14,BQ17:BQ22,BQ25:BQ28,BQ30,BQ32,BQ33:BQ39,BQ43:BQ51,BQ53:BQ59,BQ61,BQ66:BQ70,BQ72,BQ74:BQ75,BQ76:BQ78)-BQ88-BQ89</f>
        <v>72001.639751489827</v>
      </c>
      <c r="BR85" s="161">
        <f t="shared" si="21"/>
        <v>74444.697315330195</v>
      </c>
      <c r="BS85" s="161">
        <f t="shared" si="21"/>
        <v>76186.646985249172</v>
      </c>
      <c r="BT85" s="161">
        <f t="shared" si="21"/>
        <v>76351.737185090315</v>
      </c>
      <c r="BU85" s="161">
        <f t="shared" si="21"/>
        <v>78227.886091005537</v>
      </c>
      <c r="BV85" s="161">
        <f t="shared" si="21"/>
        <v>81320.816577712292</v>
      </c>
      <c r="BW85" s="161">
        <f t="shared" si="21"/>
        <v>88313.990123868032</v>
      </c>
      <c r="BX85" s="161">
        <f t="shared" si="21"/>
        <v>92260.387918241715</v>
      </c>
      <c r="BY85" s="161">
        <f t="shared" si="21"/>
        <v>97098.845869879398</v>
      </c>
      <c r="BZ85" s="161">
        <f t="shared" si="21"/>
        <v>104093.05529492754</v>
      </c>
      <c r="CA85" s="161">
        <f t="shared" si="21"/>
        <v>120294.64354651392</v>
      </c>
      <c r="CB85" s="161">
        <f t="shared" si="21"/>
        <v>136022.91426729839</v>
      </c>
      <c r="CC85" s="161">
        <f t="shared" si="21"/>
        <v>140765.41631064995</v>
      </c>
      <c r="CD85" s="161">
        <f t="shared" si="21"/>
        <v>148054.43863342964</v>
      </c>
      <c r="CE85" s="161">
        <f t="shared" si="21"/>
        <v>152152.34532504782</v>
      </c>
      <c r="CF85" s="161">
        <f>SUM(CF5:CF11,CF14,CF17:CF22,CF25:CF28,CF30,CF32,CF33:CF39,CF43:CF51,CF53:CF59,CF61,CF66:CF70,CF72,CF74:CF75,CF76:CF78)-CF88-CF89</f>
        <v>157176.70927839354</v>
      </c>
      <c r="CG85" s="162">
        <f>SUM(CG5:CG11,CG14,CG17:CG22,CG25:CG28,CG30,CG32,CG33:CG39,CG43:CG51,CG53:CG59,CG61,CG66:CG70,CG72,CG74:CG75,CG76:CG78)-CG88-CG89</f>
        <v>163493.93735156828</v>
      </c>
      <c r="CH85" s="36"/>
    </row>
    <row r="86" spans="1:88" s="101" customFormat="1" x14ac:dyDescent="0.35">
      <c r="A86" s="174"/>
      <c r="B86" s="56" t="s">
        <v>446</v>
      </c>
      <c r="C86" s="178"/>
      <c r="D86" s="40"/>
      <c r="E86" s="40"/>
      <c r="F86" s="40"/>
      <c r="G86" s="40"/>
      <c r="H86" s="40"/>
      <c r="I86" s="40"/>
      <c r="J86" s="40"/>
      <c r="K86" s="40"/>
      <c r="L86" s="40"/>
      <c r="M86" s="40"/>
      <c r="N86" s="40"/>
      <c r="O86" s="40"/>
      <c r="P86" s="40"/>
      <c r="Q86" s="40"/>
      <c r="R86" s="40"/>
      <c r="S86" s="40"/>
      <c r="T86" s="40"/>
      <c r="U86" s="40"/>
      <c r="V86" s="40"/>
      <c r="W86" s="40"/>
      <c r="X86" s="40"/>
      <c r="Y86" s="40"/>
      <c r="Z86" s="40"/>
      <c r="AA86" s="40"/>
      <c r="AB86" s="40"/>
      <c r="AC86" s="40"/>
      <c r="AD86" s="40"/>
      <c r="AE86" s="40"/>
      <c r="AF86" s="40"/>
      <c r="AG86" s="40"/>
      <c r="AH86" s="40"/>
      <c r="AI86" s="40"/>
      <c r="AJ86" s="40"/>
      <c r="AK86" s="40"/>
      <c r="AL86" s="40"/>
      <c r="AM86" s="40"/>
      <c r="AN86" s="40"/>
      <c r="AO86" s="40"/>
      <c r="AP86" s="40"/>
      <c r="AQ86" s="40"/>
      <c r="AR86" s="40"/>
      <c r="AS86" s="40"/>
      <c r="AT86" s="40"/>
      <c r="AU86" s="40"/>
      <c r="AV86" s="40"/>
      <c r="AW86" s="40"/>
      <c r="AX86" s="40"/>
      <c r="AY86" s="40"/>
      <c r="AZ86" s="40"/>
      <c r="BA86" s="40"/>
      <c r="BB86" s="40"/>
      <c r="BC86" s="40"/>
      <c r="BD86" s="40"/>
      <c r="BE86" s="40"/>
      <c r="BF86" s="40"/>
      <c r="BG86" s="40"/>
      <c r="BH86" s="40"/>
      <c r="BI86" s="161"/>
      <c r="BJ86" s="161"/>
      <c r="BK86" s="161"/>
      <c r="BL86" s="161"/>
      <c r="BM86" s="161"/>
      <c r="BN86" s="161"/>
      <c r="BO86" s="161"/>
      <c r="BP86" s="161"/>
      <c r="BQ86" s="161">
        <f>SUM(BQ15,BQ31,BQ40,BQ62,BQ65,BQ73,BQ52,BQ60,BQ16)</f>
        <v>91247.333370906897</v>
      </c>
      <c r="BR86" s="161">
        <f t="shared" ref="BR86:CG86" si="22">SUM(BR15,BR31,BR40,BR62,BR65,BR73,BR52,BR60,BR16)</f>
        <v>92599.078983944884</v>
      </c>
      <c r="BS86" s="161">
        <f t="shared" si="22"/>
        <v>94628.128763001965</v>
      </c>
      <c r="BT86" s="161">
        <f t="shared" si="22"/>
        <v>96575.113814089797</v>
      </c>
      <c r="BU86" s="161">
        <f t="shared" si="22"/>
        <v>98859.074918292172</v>
      </c>
      <c r="BV86" s="161">
        <f t="shared" si="22"/>
        <v>101552.95097440608</v>
      </c>
      <c r="BW86" s="161">
        <f t="shared" si="22"/>
        <v>103320.05750545998</v>
      </c>
      <c r="BX86" s="161">
        <f t="shared" si="22"/>
        <v>120005.51680561215</v>
      </c>
      <c r="BY86" s="161">
        <f t="shared" si="22"/>
        <v>118399.92400856242</v>
      </c>
      <c r="BZ86" s="161">
        <f t="shared" si="22"/>
        <v>129060.48882742655</v>
      </c>
      <c r="CA86" s="161">
        <f t="shared" si="22"/>
        <v>146076.63435591679</v>
      </c>
      <c r="CB86" s="161">
        <f t="shared" si="22"/>
        <v>149871.8537142227</v>
      </c>
      <c r="CC86" s="161">
        <f t="shared" si="22"/>
        <v>161104.63373250829</v>
      </c>
      <c r="CD86" s="161">
        <f t="shared" si="22"/>
        <v>169394.71934703039</v>
      </c>
      <c r="CE86" s="161">
        <f t="shared" si="22"/>
        <v>171765.84638396429</v>
      </c>
      <c r="CF86" s="161">
        <f t="shared" si="22"/>
        <v>176204.50448875767</v>
      </c>
      <c r="CG86" s="87">
        <f t="shared" si="22"/>
        <v>184404.27136631921</v>
      </c>
      <c r="CH86" s="36"/>
    </row>
    <row r="87" spans="1:88" x14ac:dyDescent="0.35">
      <c r="A87" s="163"/>
      <c r="B87" s="56" t="s">
        <v>447</v>
      </c>
      <c r="BL87" s="51">
        <f t="shared" ref="BL87:CG87" si="23">BL52+BL60+BL16</f>
        <v>4979.657177884229</v>
      </c>
      <c r="BM87" s="51">
        <f t="shared" si="23"/>
        <v>5516.5294897197828</v>
      </c>
      <c r="BN87" s="51">
        <f t="shared" si="23"/>
        <v>5776.1927438088887</v>
      </c>
      <c r="BO87" s="51">
        <f t="shared" si="23"/>
        <v>5632.2462835299884</v>
      </c>
      <c r="BP87" s="51">
        <f t="shared" si="23"/>
        <v>5604.8250899999985</v>
      </c>
      <c r="BQ87" s="51">
        <f t="shared" si="23"/>
        <v>615.17832681999994</v>
      </c>
      <c r="BR87" s="51">
        <f t="shared" si="23"/>
        <v>611.93929700000001</v>
      </c>
      <c r="BS87" s="51">
        <f t="shared" si="23"/>
        <v>621.7497810999995</v>
      </c>
      <c r="BT87" s="51">
        <f t="shared" si="23"/>
        <v>627.55100000000004</v>
      </c>
      <c r="BU87" s="51">
        <f t="shared" si="23"/>
        <v>654.75289959999998</v>
      </c>
      <c r="BV87" s="51">
        <f t="shared" si="23"/>
        <v>468</v>
      </c>
      <c r="BW87" s="51">
        <f t="shared" si="23"/>
        <v>253.04725599999989</v>
      </c>
      <c r="BX87" s="51">
        <f t="shared" si="23"/>
        <v>2.923187</v>
      </c>
      <c r="BY87" s="51">
        <f t="shared" si="23"/>
        <v>0.29930800000000002</v>
      </c>
      <c r="BZ87" s="51">
        <f t="shared" si="23"/>
        <v>0</v>
      </c>
      <c r="CA87" s="51">
        <f t="shared" si="23"/>
        <v>0</v>
      </c>
      <c r="CB87" s="51">
        <f t="shared" si="23"/>
        <v>0</v>
      </c>
      <c r="CC87" s="51">
        <f t="shared" si="23"/>
        <v>0</v>
      </c>
      <c r="CD87" s="51">
        <f t="shared" si="23"/>
        <v>0</v>
      </c>
      <c r="CE87" s="51">
        <f t="shared" si="23"/>
        <v>0</v>
      </c>
      <c r="CF87" s="51">
        <f t="shared" si="23"/>
        <v>0</v>
      </c>
      <c r="CG87" s="162">
        <f t="shared" si="23"/>
        <v>0</v>
      </c>
    </row>
    <row r="88" spans="1:88" ht="25.5" customHeight="1" x14ac:dyDescent="0.35">
      <c r="A88" s="163"/>
      <c r="B88" s="36" t="s">
        <v>448</v>
      </c>
      <c r="AU88" s="161">
        <f t="shared" ref="AU88:BJ88" si="24">AU5+AU26+AU45+AU55</f>
        <v>0</v>
      </c>
      <c r="AV88" s="161">
        <f t="shared" si="24"/>
        <v>0</v>
      </c>
      <c r="AW88" s="161">
        <f t="shared" si="24"/>
        <v>0</v>
      </c>
      <c r="AX88" s="161">
        <f t="shared" si="24"/>
        <v>3.4569999999999999</v>
      </c>
      <c r="AY88" s="161">
        <f t="shared" si="24"/>
        <v>4.1285950413223143</v>
      </c>
      <c r="AZ88" s="161">
        <f t="shared" si="24"/>
        <v>5.4580000000000002</v>
      </c>
      <c r="BA88" s="161">
        <f t="shared" si="24"/>
        <v>4.9669999999999996</v>
      </c>
      <c r="BB88" s="161">
        <f t="shared" si="24"/>
        <v>8.2967250384024585</v>
      </c>
      <c r="BC88" s="161">
        <f t="shared" si="24"/>
        <v>10.563000000000001</v>
      </c>
      <c r="BD88" s="161">
        <f t="shared" si="24"/>
        <v>11.87267336961207</v>
      </c>
      <c r="BE88" s="161">
        <f t="shared" si="24"/>
        <v>14.399096999999999</v>
      </c>
      <c r="BF88" s="161">
        <f t="shared" si="24"/>
        <v>19.709695</v>
      </c>
      <c r="BG88" s="161">
        <f t="shared" si="24"/>
        <v>19.340500802146213</v>
      </c>
      <c r="BH88" s="161">
        <f t="shared" si="24"/>
        <v>20.643089</v>
      </c>
      <c r="BI88" s="161">
        <f t="shared" si="24"/>
        <v>27.694095969999999</v>
      </c>
      <c r="BJ88" s="161">
        <f t="shared" si="24"/>
        <v>32.945989999999995</v>
      </c>
      <c r="BK88" s="161">
        <f>BK5+BK26+BK45+BK55</f>
        <v>40.937025149999997</v>
      </c>
      <c r="BL88" s="161">
        <f t="shared" ref="BL88:BP88" si="25">BB5+BL26+BL35+BL45+BL55</f>
        <v>400.55954393000002</v>
      </c>
      <c r="BM88" s="161">
        <f t="shared" si="25"/>
        <v>417.50285769999999</v>
      </c>
      <c r="BN88" s="161">
        <f t="shared" si="25"/>
        <v>443.07170121000001</v>
      </c>
      <c r="BO88" s="161">
        <f t="shared" si="25"/>
        <v>447.32114404000004</v>
      </c>
      <c r="BP88" s="161">
        <f t="shared" si="25"/>
        <v>466.35633367023604</v>
      </c>
      <c r="BQ88" s="161">
        <f>BG5+BQ26+BQ35+BQ45+BQ55</f>
        <v>500.00787236999997</v>
      </c>
      <c r="BR88" s="51">
        <f>BR5+BR35+BR45+BR55+SUM(BR20,-BR92,BR27,BR47,BR48,BR61,BR69,BR74)</f>
        <v>730.61301360000016</v>
      </c>
      <c r="BS88" s="51">
        <f t="shared" ref="BS88:CG88" si="26">BS5+BS35+BS45+BS55+SUM(BS20,-BS92,BS27,BS47,BS48,BS61,BS69,BS74)</f>
        <v>407.42988467000009</v>
      </c>
      <c r="BT88" s="51">
        <f t="shared" si="26"/>
        <v>412.29382960999999</v>
      </c>
      <c r="BU88" s="51">
        <f t="shared" si="26"/>
        <v>430.57844553999996</v>
      </c>
      <c r="BV88" s="51">
        <f t="shared" si="26"/>
        <v>436.02043984765913</v>
      </c>
      <c r="BW88" s="51">
        <f t="shared" si="26"/>
        <v>430.51504943999998</v>
      </c>
      <c r="BX88" s="51">
        <f t="shared" si="26"/>
        <v>445.51930477000008</v>
      </c>
      <c r="BY88" s="51">
        <f t="shared" si="26"/>
        <v>446.59932807999996</v>
      </c>
      <c r="BZ88" s="51">
        <f t="shared" si="26"/>
        <v>427.08148943000003</v>
      </c>
      <c r="CA88" s="51">
        <f t="shared" si="26"/>
        <v>493.83010714</v>
      </c>
      <c r="CB88" s="51">
        <f t="shared" si="26"/>
        <v>481.4664610152123</v>
      </c>
      <c r="CC88" s="51">
        <f t="shared" si="26"/>
        <v>544.3042249533994</v>
      </c>
      <c r="CD88" s="51">
        <f t="shared" si="26"/>
        <v>623.62210749438179</v>
      </c>
      <c r="CE88" s="51">
        <f t="shared" si="26"/>
        <v>705.07931507096032</v>
      </c>
      <c r="CF88" s="51">
        <f t="shared" si="26"/>
        <v>790.133277063013</v>
      </c>
      <c r="CG88" s="162">
        <f t="shared" si="26"/>
        <v>874.44848244845571</v>
      </c>
    </row>
    <row r="89" spans="1:88" ht="26.25" customHeight="1" x14ac:dyDescent="0.35">
      <c r="A89" s="163"/>
      <c r="B89" s="36" t="s">
        <v>269</v>
      </c>
      <c r="D89" s="161"/>
      <c r="E89" s="161"/>
      <c r="F89" s="161"/>
      <c r="G89" s="161"/>
      <c r="H89" s="161"/>
      <c r="I89" s="161"/>
      <c r="J89" s="161"/>
      <c r="K89" s="161"/>
      <c r="L89" s="161"/>
      <c r="M89" s="161"/>
      <c r="N89" s="161"/>
      <c r="O89" s="161"/>
      <c r="P89" s="161"/>
      <c r="Q89" s="161"/>
      <c r="R89" s="161"/>
      <c r="S89" s="161"/>
      <c r="T89" s="161"/>
      <c r="U89" s="161"/>
      <c r="V89" s="161"/>
      <c r="W89" s="161"/>
      <c r="X89" s="161"/>
      <c r="Y89" s="161"/>
      <c r="Z89" s="161"/>
      <c r="AA89" s="161"/>
      <c r="AB89" s="161"/>
      <c r="AC89" s="161"/>
      <c r="AD89" s="161"/>
      <c r="AE89" s="161"/>
      <c r="AF89" s="161"/>
      <c r="AG89" s="161"/>
      <c r="AH89" s="161"/>
      <c r="AI89" s="161"/>
      <c r="AJ89" s="161"/>
      <c r="AK89" s="161"/>
      <c r="AL89" s="161"/>
      <c r="AM89" s="161"/>
      <c r="AN89" s="161"/>
      <c r="AO89" s="161"/>
      <c r="AP89" s="161"/>
      <c r="AQ89" s="161"/>
      <c r="AR89" s="161"/>
      <c r="AS89" s="161"/>
      <c r="AT89" s="161"/>
      <c r="AU89" s="161">
        <f t="shared" ref="AU89:BD89" si="27">SUM(AU90:AU92)</f>
        <v>3980.1589999999997</v>
      </c>
      <c r="AV89" s="161">
        <f t="shared" si="27"/>
        <v>4502.427999999999</v>
      </c>
      <c r="AW89" s="161">
        <f t="shared" si="27"/>
        <v>4941.175000000002</v>
      </c>
      <c r="AX89" s="161">
        <f t="shared" si="27"/>
        <v>5171.9954022248148</v>
      </c>
      <c r="AY89" s="161">
        <f t="shared" si="27"/>
        <v>5411.1922929025259</v>
      </c>
      <c r="AZ89" s="161">
        <f t="shared" si="27"/>
        <v>5541.8748089194496</v>
      </c>
      <c r="BA89" s="161">
        <f t="shared" si="27"/>
        <v>5420.5197031605667</v>
      </c>
      <c r="BB89" s="161">
        <f t="shared" si="27"/>
        <v>5316.763836077097</v>
      </c>
      <c r="BC89" s="161">
        <f t="shared" si="27"/>
        <v>5302.1368462702567</v>
      </c>
      <c r="BD89" s="161">
        <f t="shared" si="27"/>
        <v>5258.1548601357345</v>
      </c>
      <c r="BE89" s="161">
        <f>SUM(BE90:BE92)</f>
        <v>5269.6888111279331</v>
      </c>
      <c r="BF89" s="161">
        <f t="shared" ref="BF89:CG89" si="28">SUM(BF90:BF92)</f>
        <v>5272.2224148939558</v>
      </c>
      <c r="BG89" s="161">
        <f>SUM(BG90:BG92)</f>
        <v>5062.0751975610929</v>
      </c>
      <c r="BH89" s="161">
        <f t="shared" si="28"/>
        <v>460.863958308267</v>
      </c>
      <c r="BI89" s="161">
        <f t="shared" si="28"/>
        <v>503.13108199999897</v>
      </c>
      <c r="BJ89" s="161">
        <f t="shared" si="28"/>
        <v>472.20528600000398</v>
      </c>
      <c r="BK89" s="161">
        <f t="shared" si="28"/>
        <v>436.93637199999563</v>
      </c>
      <c r="BL89" s="161">
        <f t="shared" si="28"/>
        <v>454.20841800000477</v>
      </c>
      <c r="BM89" s="161">
        <f t="shared" si="28"/>
        <v>501.33089600000039</v>
      </c>
      <c r="BN89" s="161">
        <f t="shared" si="28"/>
        <v>525.70778000000246</v>
      </c>
      <c r="BO89" s="161">
        <f t="shared" si="28"/>
        <v>527.72003400001449</v>
      </c>
      <c r="BP89" s="161">
        <f t="shared" si="28"/>
        <v>542.84000000000106</v>
      </c>
      <c r="BQ89" s="161">
        <f t="shared" si="28"/>
        <v>487.68399400000123</v>
      </c>
      <c r="BR89" s="161">
        <f t="shared" si="28"/>
        <v>605.69320899999786</v>
      </c>
      <c r="BS89" s="161">
        <f t="shared" si="28"/>
        <v>670.83216699999923</v>
      </c>
      <c r="BT89" s="161">
        <f t="shared" si="28"/>
        <v>587.01828100000284</v>
      </c>
      <c r="BU89" s="161">
        <f t="shared" si="28"/>
        <v>631.08855999999912</v>
      </c>
      <c r="BV89" s="161">
        <f t="shared" si="28"/>
        <v>539.34585599999559</v>
      </c>
      <c r="BW89" s="161">
        <f t="shared" si="28"/>
        <v>503.27833099999998</v>
      </c>
      <c r="BX89" s="161">
        <f t="shared" si="28"/>
        <v>463.69869291000492</v>
      </c>
      <c r="BY89" s="161">
        <f t="shared" si="28"/>
        <v>514.56562018114255</v>
      </c>
      <c r="BZ89" s="161">
        <f t="shared" si="28"/>
        <v>594.16064107024727</v>
      </c>
      <c r="CA89" s="161">
        <f t="shared" si="28"/>
        <v>729.10067603634377</v>
      </c>
      <c r="CB89" s="161">
        <f t="shared" si="28"/>
        <v>728.92264117743616</v>
      </c>
      <c r="CC89" s="161">
        <f t="shared" si="28"/>
        <v>648.26596479667387</v>
      </c>
      <c r="CD89" s="161">
        <f t="shared" si="28"/>
        <v>644.94701017260741</v>
      </c>
      <c r="CE89" s="161">
        <f t="shared" si="28"/>
        <v>664.5553322099986</v>
      </c>
      <c r="CF89" s="161">
        <f t="shared" si="28"/>
        <v>687.06418188427597</v>
      </c>
      <c r="CG89" s="162">
        <f t="shared" si="28"/>
        <v>718.72123962346996</v>
      </c>
    </row>
    <row r="90" spans="1:88" x14ac:dyDescent="0.35">
      <c r="A90" s="163"/>
      <c r="B90" s="56" t="s">
        <v>449</v>
      </c>
      <c r="D90" s="161"/>
      <c r="E90" s="161"/>
      <c r="F90" s="161"/>
      <c r="G90" s="161"/>
      <c r="H90" s="161"/>
      <c r="I90" s="161"/>
      <c r="J90" s="161"/>
      <c r="K90" s="161"/>
      <c r="L90" s="161"/>
      <c r="M90" s="161"/>
      <c r="N90" s="161"/>
      <c r="O90" s="161"/>
      <c r="P90" s="161"/>
      <c r="Q90" s="161"/>
      <c r="R90" s="161"/>
      <c r="S90" s="161"/>
      <c r="T90" s="161"/>
      <c r="U90" s="161"/>
      <c r="V90" s="161"/>
      <c r="W90" s="161"/>
      <c r="X90" s="161"/>
      <c r="Y90" s="161"/>
      <c r="Z90" s="161"/>
      <c r="AA90" s="161"/>
      <c r="AB90" s="161"/>
      <c r="AC90" s="161"/>
      <c r="AD90" s="161"/>
      <c r="AE90" s="161"/>
      <c r="AF90" s="161"/>
      <c r="AG90" s="161"/>
      <c r="AH90" s="161"/>
      <c r="AI90" s="161"/>
      <c r="AJ90" s="161"/>
      <c r="AK90" s="161"/>
      <c r="AL90" s="161"/>
      <c r="AM90" s="161"/>
      <c r="AN90" s="161"/>
      <c r="AO90" s="161"/>
      <c r="AP90" s="161"/>
      <c r="AQ90" s="161"/>
      <c r="AR90" s="161"/>
      <c r="AS90" s="161"/>
      <c r="AT90" s="161"/>
      <c r="AU90" s="161">
        <v>3649.9919999999997</v>
      </c>
      <c r="AV90" s="161">
        <v>4276.851999999999</v>
      </c>
      <c r="AW90" s="161">
        <v>4762.6290000000017</v>
      </c>
      <c r="AX90" s="161">
        <v>4989.8812429248146</v>
      </c>
      <c r="AY90" s="161">
        <v>5223.2227532525258</v>
      </c>
      <c r="AZ90" s="161">
        <v>5350.8740169194498</v>
      </c>
      <c r="BA90" s="161">
        <v>5222.6900781605664</v>
      </c>
      <c r="BB90" s="161">
        <v>5106.1262210770974</v>
      </c>
      <c r="BC90" s="161">
        <v>5057.0168972702568</v>
      </c>
      <c r="BD90" s="161">
        <v>4981.3293010757343</v>
      </c>
      <c r="BE90" s="161">
        <v>4961.6985451279334</v>
      </c>
      <c r="BF90" s="161">
        <v>5036.3023338939556</v>
      </c>
      <c r="BG90" s="161">
        <v>4791.5473475060626</v>
      </c>
      <c r="BH90" s="161">
        <v>352.79866929826653</v>
      </c>
      <c r="BI90" s="161">
        <v>370.8638349999992</v>
      </c>
      <c r="BJ90" s="161">
        <v>342.7063180000041</v>
      </c>
      <c r="BK90" s="161">
        <v>321.65414699999565</v>
      </c>
      <c r="BL90" s="161">
        <f t="shared" ref="BL90:CG90" si="29">BL32</f>
        <v>348.23900200000571</v>
      </c>
      <c r="BM90" s="161">
        <f t="shared" si="29"/>
        <v>386.0307610000018</v>
      </c>
      <c r="BN90" s="161">
        <f t="shared" si="29"/>
        <v>399.49913500000184</v>
      </c>
      <c r="BO90" s="161">
        <f t="shared" si="29"/>
        <v>433.20464900001389</v>
      </c>
      <c r="BP90" s="161">
        <f t="shared" si="29"/>
        <v>446.92571600000156</v>
      </c>
      <c r="BQ90" s="161">
        <f t="shared" si="29"/>
        <v>470.89298200000121</v>
      </c>
      <c r="BR90" s="161">
        <f t="shared" si="29"/>
        <v>563.96805599999789</v>
      </c>
      <c r="BS90" s="161">
        <f t="shared" si="29"/>
        <v>628.2659879999992</v>
      </c>
      <c r="BT90" s="161">
        <f t="shared" si="29"/>
        <v>546.10436500000287</v>
      </c>
      <c r="BU90" s="161">
        <f t="shared" si="29"/>
        <v>624.77080199999909</v>
      </c>
      <c r="BV90" s="161">
        <f t="shared" si="29"/>
        <v>533.01791499999558</v>
      </c>
      <c r="BW90" s="161">
        <f t="shared" si="29"/>
        <v>496.51820399999997</v>
      </c>
      <c r="BX90" s="161">
        <f t="shared" si="29"/>
        <v>456.0425480000049</v>
      </c>
      <c r="BY90" s="161">
        <f t="shared" si="29"/>
        <v>502.48501104114257</v>
      </c>
      <c r="BZ90" s="161">
        <f t="shared" si="29"/>
        <v>578.73585277024722</v>
      </c>
      <c r="CA90" s="161">
        <f t="shared" si="29"/>
        <v>715.18356803634379</v>
      </c>
      <c r="CB90" s="161">
        <f t="shared" si="29"/>
        <v>728.92264117743616</v>
      </c>
      <c r="CC90" s="161">
        <f t="shared" si="29"/>
        <v>648.26596479667387</v>
      </c>
      <c r="CD90" s="161">
        <f t="shared" si="29"/>
        <v>644.94701017260741</v>
      </c>
      <c r="CE90" s="161">
        <f t="shared" si="29"/>
        <v>664.5553322099986</v>
      </c>
      <c r="CF90" s="161">
        <f t="shared" si="29"/>
        <v>687.06418188427597</v>
      </c>
      <c r="CG90" s="162">
        <f t="shared" si="29"/>
        <v>718.72123962346996</v>
      </c>
    </row>
    <row r="91" spans="1:88" x14ac:dyDescent="0.35">
      <c r="A91" s="163"/>
      <c r="B91" s="56" t="s">
        <v>450</v>
      </c>
      <c r="D91" s="161"/>
      <c r="E91" s="161"/>
      <c r="F91" s="161"/>
      <c r="G91" s="161"/>
      <c r="H91" s="161"/>
      <c r="I91" s="161"/>
      <c r="J91" s="161"/>
      <c r="K91" s="161"/>
      <c r="L91" s="161"/>
      <c r="M91" s="161"/>
      <c r="N91" s="161"/>
      <c r="O91" s="161"/>
      <c r="P91" s="161"/>
      <c r="Q91" s="161"/>
      <c r="R91" s="161"/>
      <c r="S91" s="161"/>
      <c r="T91" s="161"/>
      <c r="U91" s="161"/>
      <c r="V91" s="161"/>
      <c r="W91" s="161"/>
      <c r="X91" s="161"/>
      <c r="Y91" s="161"/>
      <c r="Z91" s="161"/>
      <c r="AA91" s="161"/>
      <c r="AB91" s="161"/>
      <c r="AC91" s="161"/>
      <c r="AD91" s="161"/>
      <c r="AE91" s="161"/>
      <c r="AF91" s="161"/>
      <c r="AG91" s="161"/>
      <c r="AH91" s="161"/>
      <c r="AI91" s="161"/>
      <c r="AJ91" s="161"/>
      <c r="AK91" s="161"/>
      <c r="AL91" s="161"/>
      <c r="AM91" s="161"/>
      <c r="AN91" s="161"/>
      <c r="AO91" s="161"/>
      <c r="AP91" s="161"/>
      <c r="AQ91" s="161"/>
      <c r="AR91" s="161"/>
      <c r="AS91" s="161"/>
      <c r="AT91" s="161"/>
      <c r="AU91" s="161">
        <f>'Council Tax Benefit'!AU40</f>
        <v>330.16699999999992</v>
      </c>
      <c r="AV91" s="161">
        <f>'Council Tax Benefit'!AV40</f>
        <v>225.57600000000002</v>
      </c>
      <c r="AW91" s="161">
        <f>'Council Tax Benefit'!AW40</f>
        <v>178.54600000000005</v>
      </c>
      <c r="AX91" s="161">
        <f>'Council Tax Benefit'!AX40</f>
        <v>182.11415929999976</v>
      </c>
      <c r="AY91" s="161">
        <f>'Council Tax Benefit'!AY40</f>
        <v>187.96953965000034</v>
      </c>
      <c r="AZ91" s="161">
        <f>'Council Tax Benefit'!AZ40</f>
        <v>191.00079200000008</v>
      </c>
      <c r="BA91" s="161">
        <f>'Council Tax Benefit'!BA40</f>
        <v>197.82962499999996</v>
      </c>
      <c r="BB91" s="161">
        <f>'Council Tax Benefit'!BB40</f>
        <v>210.63761499999998</v>
      </c>
      <c r="BC91" s="161">
        <f>'Council Tax Benefit'!BC40</f>
        <v>245.11994899999974</v>
      </c>
      <c r="BD91" s="161">
        <f>'Council Tax Benefit'!BD40</f>
        <v>276.82555906000005</v>
      </c>
      <c r="BE91" s="161">
        <f>'Council Tax Benefit'!BE40</f>
        <v>307.99026600000002</v>
      </c>
      <c r="BF91" s="161">
        <f>'Council Tax Benefit'!BF40</f>
        <v>235.92008099999998</v>
      </c>
      <c r="BG91" s="161">
        <f>'Council Tax Benefit'!BG40</f>
        <v>270.52785005503068</v>
      </c>
      <c r="BH91" s="161">
        <f>'Council Tax Benefit'!BH40</f>
        <v>108.06528901000044</v>
      </c>
      <c r="BI91" s="161">
        <f>'Council Tax Benefit'!BI40</f>
        <v>132.26724699999974</v>
      </c>
      <c r="BJ91" s="161">
        <f>'Council Tax Benefit'!BJ40</f>
        <v>129.49896799999988</v>
      </c>
      <c r="BK91" s="161">
        <f>'Council Tax Benefit'!BK40</f>
        <v>115.282225</v>
      </c>
      <c r="BL91" s="161">
        <f>'Council Tax Benefit'!BL40</f>
        <v>105.96941599999904</v>
      </c>
      <c r="BM91" s="161">
        <f>'Council Tax Benefit'!BM40</f>
        <v>115.30013499999859</v>
      </c>
      <c r="BN91" s="161">
        <f>'Council Tax Benefit'!BN40</f>
        <v>126.20864500000062</v>
      </c>
      <c r="BO91" s="161">
        <f>'Council Tax Benefit'!BO40</f>
        <v>94.515385000000606</v>
      </c>
      <c r="BP91" s="161">
        <f>'Council Tax Benefit'!BP40</f>
        <v>95.914283999999498</v>
      </c>
      <c r="BQ91" s="161">
        <f>'Council Tax Benefit'!BQ40</f>
        <v>0</v>
      </c>
      <c r="BR91" s="161">
        <f>'Council Tax Benefit'!BR40</f>
        <v>0</v>
      </c>
      <c r="BS91" s="161">
        <f>'Council Tax Benefit'!BS40</f>
        <v>0</v>
      </c>
      <c r="BT91" s="161">
        <f>'Council Tax Benefit'!BT40</f>
        <v>0</v>
      </c>
      <c r="BU91" s="161">
        <f>'Council Tax Benefit'!BU40</f>
        <v>0</v>
      </c>
      <c r="BV91" s="161">
        <f>'Council Tax Benefit'!BV40</f>
        <v>0</v>
      </c>
      <c r="BW91" s="161">
        <f>'Council Tax Benefit'!BW40</f>
        <v>0</v>
      </c>
      <c r="BX91" s="161">
        <f>'Council Tax Benefit'!BX40</f>
        <v>0</v>
      </c>
      <c r="BY91" s="161">
        <f>'Council Tax Benefit'!BY40</f>
        <v>0</v>
      </c>
      <c r="BZ91" s="161">
        <f>'Council Tax Benefit'!BZ40</f>
        <v>0</v>
      </c>
      <c r="CA91" s="161">
        <f>'Council Tax Benefit'!CA40</f>
        <v>0</v>
      </c>
      <c r="CB91" s="161">
        <f>'Council Tax Benefit'!CB40</f>
        <v>0</v>
      </c>
      <c r="CC91" s="161">
        <f>'Council Tax Benefit'!CC40</f>
        <v>0</v>
      </c>
      <c r="CD91" s="161">
        <f>'Council Tax Benefit'!CD40</f>
        <v>0</v>
      </c>
      <c r="CE91" s="161">
        <f>'Council Tax Benefit'!CE40</f>
        <v>0</v>
      </c>
      <c r="CF91" s="161">
        <f>'Council Tax Benefit'!CF40</f>
        <v>0</v>
      </c>
      <c r="CG91" s="162">
        <f>'Council Tax Benefit'!CG40</f>
        <v>0</v>
      </c>
    </row>
    <row r="92" spans="1:88" x14ac:dyDescent="0.35">
      <c r="B92" s="56" t="s">
        <v>451</v>
      </c>
      <c r="AU92" s="161">
        <v>0</v>
      </c>
      <c r="AV92" s="161">
        <v>0</v>
      </c>
      <c r="AW92" s="161">
        <v>0</v>
      </c>
      <c r="AX92" s="161">
        <v>0</v>
      </c>
      <c r="AY92" s="161">
        <v>0</v>
      </c>
      <c r="AZ92" s="161">
        <v>0</v>
      </c>
      <c r="BA92" s="161">
        <v>0</v>
      </c>
      <c r="BB92" s="161">
        <v>0</v>
      </c>
      <c r="BC92" s="161">
        <v>0</v>
      </c>
      <c r="BD92" s="161">
        <v>0</v>
      </c>
      <c r="BE92" s="161">
        <v>0</v>
      </c>
      <c r="BF92" s="161">
        <v>0</v>
      </c>
      <c r="BG92" s="161">
        <v>0</v>
      </c>
      <c r="BH92" s="161">
        <v>0</v>
      </c>
      <c r="BI92" s="161">
        <v>0</v>
      </c>
      <c r="BJ92" s="161">
        <v>0</v>
      </c>
      <c r="BK92" s="161">
        <v>0</v>
      </c>
      <c r="BL92" s="161">
        <v>0</v>
      </c>
      <c r="BM92" s="161">
        <v>0</v>
      </c>
      <c r="BN92" s="161">
        <v>0</v>
      </c>
      <c r="BO92" s="161">
        <v>0</v>
      </c>
      <c r="BP92" s="161">
        <v>0</v>
      </c>
      <c r="BQ92" s="161">
        <v>16.791011999999998</v>
      </c>
      <c r="BR92" s="161">
        <v>41.725152999999999</v>
      </c>
      <c r="BS92" s="161">
        <v>42.566178999999998</v>
      </c>
      <c r="BT92" s="161">
        <v>40.913916</v>
      </c>
      <c r="BU92" s="161">
        <v>6.3177580000000004</v>
      </c>
      <c r="BV92" s="161">
        <v>6.327941</v>
      </c>
      <c r="BW92" s="161">
        <v>6.7601269999999998</v>
      </c>
      <c r="BX92" s="161">
        <v>7.6561449100000001</v>
      </c>
      <c r="BY92" s="161">
        <v>12.08060914</v>
      </c>
      <c r="BZ92" s="161">
        <v>15.424788300000001</v>
      </c>
      <c r="CA92" s="161">
        <v>13.917108000000001</v>
      </c>
      <c r="CB92" s="161">
        <v>0</v>
      </c>
      <c r="CC92" s="161">
        <v>0</v>
      </c>
      <c r="CD92" s="161">
        <v>0</v>
      </c>
      <c r="CE92" s="161">
        <v>0</v>
      </c>
      <c r="CF92" s="161">
        <v>0</v>
      </c>
      <c r="CG92" s="162">
        <v>0</v>
      </c>
    </row>
    <row r="93" spans="1:88" ht="16" thickBot="1" x14ac:dyDescent="0.4">
      <c r="A93" s="163"/>
      <c r="B93" s="112"/>
      <c r="C93" s="171"/>
      <c r="D93" s="128"/>
      <c r="E93" s="128"/>
      <c r="F93" s="128"/>
      <c r="G93" s="128"/>
      <c r="H93" s="128"/>
      <c r="I93" s="128"/>
      <c r="J93" s="128"/>
      <c r="K93" s="128"/>
      <c r="L93" s="128"/>
      <c r="M93" s="128"/>
      <c r="N93" s="128"/>
      <c r="O93" s="128"/>
      <c r="P93" s="128"/>
      <c r="Q93" s="128"/>
      <c r="R93" s="128"/>
      <c r="S93" s="128"/>
      <c r="T93" s="128"/>
      <c r="U93" s="128"/>
      <c r="V93" s="128"/>
      <c r="W93" s="128"/>
      <c r="X93" s="128"/>
      <c r="Y93" s="128"/>
      <c r="Z93" s="128"/>
      <c r="AA93" s="128"/>
      <c r="AB93" s="128"/>
      <c r="AC93" s="128"/>
      <c r="AD93" s="128"/>
      <c r="AE93" s="128"/>
      <c r="AF93" s="128"/>
      <c r="AG93" s="128"/>
      <c r="AH93" s="128"/>
      <c r="AI93" s="128"/>
      <c r="AJ93" s="128"/>
      <c r="AK93" s="128"/>
      <c r="AL93" s="128"/>
      <c r="AM93" s="128"/>
      <c r="AN93" s="128"/>
      <c r="AO93" s="128"/>
      <c r="AP93" s="128"/>
      <c r="AQ93" s="128"/>
      <c r="AR93" s="128"/>
      <c r="AS93" s="128"/>
      <c r="AT93" s="128"/>
      <c r="AU93" s="128"/>
      <c r="AV93" s="128"/>
      <c r="AW93" s="128"/>
      <c r="AX93" s="128"/>
      <c r="AY93" s="128"/>
      <c r="AZ93" s="128"/>
      <c r="BA93" s="128"/>
      <c r="BB93" s="128"/>
      <c r="BC93" s="128"/>
      <c r="BD93" s="128"/>
      <c r="BE93" s="128"/>
      <c r="BF93" s="128"/>
      <c r="BG93" s="128"/>
      <c r="BH93" s="128"/>
      <c r="BI93" s="128"/>
      <c r="BJ93" s="128"/>
      <c r="BK93" s="128"/>
      <c r="BL93" s="128"/>
      <c r="BM93" s="128"/>
      <c r="BN93" s="128"/>
      <c r="BO93" s="128"/>
      <c r="BP93" s="128"/>
      <c r="BQ93" s="128"/>
      <c r="BR93" s="128"/>
      <c r="BS93" s="128"/>
      <c r="BT93" s="128"/>
      <c r="BU93" s="128"/>
      <c r="BV93" s="128"/>
      <c r="BW93" s="128"/>
      <c r="BX93" s="128"/>
      <c r="BY93" s="128"/>
      <c r="BZ93" s="128"/>
      <c r="CA93" s="128"/>
      <c r="CB93" s="128"/>
      <c r="CC93" s="128"/>
      <c r="CD93" s="128"/>
      <c r="CE93" s="128"/>
      <c r="CF93" s="128"/>
      <c r="CG93" s="173"/>
    </row>
    <row r="94" spans="1:88" ht="36" customHeight="1" x14ac:dyDescent="0.35">
      <c r="A94" s="163"/>
      <c r="B94" s="49" t="s">
        <v>452</v>
      </c>
      <c r="BL94" s="36"/>
      <c r="BM94" s="36"/>
      <c r="BN94" s="36"/>
      <c r="BO94" s="36"/>
      <c r="BP94" s="36"/>
      <c r="BQ94" s="36"/>
      <c r="BR94" s="36"/>
      <c r="BS94" s="36"/>
      <c r="BT94" s="36"/>
      <c r="BU94" s="36"/>
      <c r="BV94" s="36"/>
      <c r="BW94" s="36"/>
      <c r="BX94" s="36"/>
      <c r="CG94" s="50"/>
    </row>
    <row r="95" spans="1:88" ht="26.25" customHeight="1" x14ac:dyDescent="0.35">
      <c r="A95" s="163"/>
      <c r="B95" s="101" t="s">
        <v>453</v>
      </c>
      <c r="BR95" s="125"/>
      <c r="BS95" s="125"/>
      <c r="BT95" s="125"/>
      <c r="BU95" s="125"/>
      <c r="BV95" s="125"/>
      <c r="BW95" s="125"/>
      <c r="BX95" s="125"/>
      <c r="BY95" s="125"/>
      <c r="BZ95" s="125"/>
      <c r="CA95" s="125">
        <f>CA84</f>
        <v>266371.27790243074</v>
      </c>
      <c r="CB95" s="125">
        <f t="shared" ref="CB95:CG95" si="30">CB84</f>
        <v>285894.76798152109</v>
      </c>
      <c r="CC95" s="125">
        <f t="shared" si="30"/>
        <v>301870.05004315823</v>
      </c>
      <c r="CD95" s="125">
        <f t="shared" si="30"/>
        <v>317449.15798046009</v>
      </c>
      <c r="CE95" s="125">
        <f t="shared" si="30"/>
        <v>323918.19170901214</v>
      </c>
      <c r="CF95" s="125">
        <f t="shared" si="30"/>
        <v>333381.21376715123</v>
      </c>
      <c r="CG95" s="41">
        <f t="shared" si="30"/>
        <v>347898.20871788746</v>
      </c>
    </row>
    <row r="96" spans="1:88" s="72" customFormat="1" x14ac:dyDescent="0.35">
      <c r="A96" s="179"/>
      <c r="B96" s="68" t="s">
        <v>454</v>
      </c>
      <c r="C96" s="180"/>
      <c r="D96" s="181"/>
      <c r="E96" s="181"/>
      <c r="F96" s="181"/>
      <c r="G96" s="181"/>
      <c r="H96" s="181"/>
      <c r="I96" s="181"/>
      <c r="J96" s="181"/>
      <c r="K96" s="181"/>
      <c r="L96" s="181"/>
      <c r="M96" s="181"/>
      <c r="N96" s="181"/>
      <c r="O96" s="181"/>
      <c r="P96" s="181"/>
      <c r="Q96" s="181"/>
      <c r="R96" s="181"/>
      <c r="S96" s="181"/>
      <c r="T96" s="181"/>
      <c r="U96" s="181"/>
      <c r="V96" s="181"/>
      <c r="W96" s="181"/>
      <c r="X96" s="181"/>
      <c r="Y96" s="181"/>
      <c r="Z96" s="181"/>
      <c r="AA96" s="181"/>
      <c r="AB96" s="181"/>
      <c r="AC96" s="181"/>
      <c r="AD96" s="181"/>
      <c r="AE96" s="181"/>
      <c r="AF96" s="181"/>
      <c r="AG96" s="181"/>
      <c r="AH96" s="181"/>
      <c r="AI96" s="181"/>
      <c r="AJ96" s="181"/>
      <c r="AK96" s="181"/>
      <c r="AL96" s="181"/>
      <c r="AM96" s="181"/>
      <c r="AN96" s="181"/>
      <c r="AO96" s="181"/>
      <c r="AP96" s="181"/>
      <c r="AQ96" s="181"/>
      <c r="AR96" s="181"/>
      <c r="AS96" s="181"/>
      <c r="AT96" s="181"/>
      <c r="AU96" s="181"/>
      <c r="AV96" s="181"/>
      <c r="AW96" s="181"/>
      <c r="AX96" s="181"/>
      <c r="AY96" s="181"/>
      <c r="AZ96" s="181"/>
      <c r="BA96" s="181"/>
      <c r="BB96" s="181"/>
      <c r="BC96" s="181"/>
      <c r="BD96" s="181"/>
      <c r="BE96" s="181"/>
      <c r="BF96" s="181"/>
      <c r="BG96" s="181"/>
      <c r="BH96" s="181"/>
      <c r="BI96" s="181"/>
      <c r="BJ96" s="181"/>
      <c r="BK96" s="181"/>
      <c r="BL96" s="181"/>
      <c r="BM96" s="181"/>
      <c r="BN96" s="181"/>
      <c r="BO96" s="181"/>
      <c r="BP96" s="181"/>
      <c r="BQ96" s="181"/>
      <c r="BR96" s="181"/>
      <c r="BS96" s="181"/>
      <c r="BT96" s="181"/>
      <c r="BU96" s="181"/>
      <c r="BV96" s="181"/>
      <c r="BW96" s="181"/>
      <c r="BX96" s="181"/>
      <c r="BY96" s="181"/>
      <c r="BZ96" s="181"/>
      <c r="CA96" s="181">
        <v>625.76716216019122</v>
      </c>
      <c r="CB96" s="181">
        <v>1213.9795850268856</v>
      </c>
      <c r="CC96" s="181">
        <v>0</v>
      </c>
      <c r="CD96" s="181">
        <v>2.9103830456733704E-11</v>
      </c>
      <c r="CE96" s="181">
        <v>-2.9103830456733704E-11</v>
      </c>
      <c r="CF96" s="181">
        <v>-5.8207660913467407E-11</v>
      </c>
      <c r="CG96" s="182">
        <v>0</v>
      </c>
      <c r="CH96" s="36"/>
    </row>
    <row r="97" spans="1:86" s="72" customFormat="1" x14ac:dyDescent="0.35">
      <c r="A97" s="179"/>
      <c r="B97" s="68" t="s">
        <v>455</v>
      </c>
      <c r="C97" s="180"/>
      <c r="D97" s="181"/>
      <c r="E97" s="181"/>
      <c r="F97" s="181"/>
      <c r="G97" s="181"/>
      <c r="H97" s="181"/>
      <c r="I97" s="181"/>
      <c r="J97" s="181"/>
      <c r="K97" s="181"/>
      <c r="L97" s="181"/>
      <c r="M97" s="181"/>
      <c r="N97" s="181"/>
      <c r="O97" s="181"/>
      <c r="P97" s="181"/>
      <c r="Q97" s="181"/>
      <c r="R97" s="181"/>
      <c r="S97" s="181"/>
      <c r="T97" s="181"/>
      <c r="U97" s="181"/>
      <c r="V97" s="181"/>
      <c r="W97" s="181"/>
      <c r="X97" s="181"/>
      <c r="Y97" s="181"/>
      <c r="Z97" s="181"/>
      <c r="AA97" s="181"/>
      <c r="AB97" s="181"/>
      <c r="AC97" s="181"/>
      <c r="AD97" s="181"/>
      <c r="AE97" s="181"/>
      <c r="AF97" s="181"/>
      <c r="AG97" s="181"/>
      <c r="AH97" s="181"/>
      <c r="AI97" s="181"/>
      <c r="AJ97" s="181"/>
      <c r="AK97" s="181"/>
      <c r="AL97" s="181"/>
      <c r="AM97" s="181"/>
      <c r="AN97" s="181"/>
      <c r="AO97" s="181"/>
      <c r="AP97" s="181"/>
      <c r="AQ97" s="181"/>
      <c r="AR97" s="181"/>
      <c r="AS97" s="181"/>
      <c r="AT97" s="181"/>
      <c r="AU97" s="181"/>
      <c r="AV97" s="181"/>
      <c r="AW97" s="181"/>
      <c r="AX97" s="181"/>
      <c r="AY97" s="181"/>
      <c r="AZ97" s="181"/>
      <c r="BA97" s="181"/>
      <c r="BB97" s="181"/>
      <c r="BC97" s="181"/>
      <c r="BD97" s="181"/>
      <c r="BE97" s="181"/>
      <c r="BF97" s="181"/>
      <c r="BG97" s="181"/>
      <c r="BH97" s="181"/>
      <c r="BI97" s="181"/>
      <c r="BJ97" s="181"/>
      <c r="BK97" s="181"/>
      <c r="BL97" s="181"/>
      <c r="BM97" s="181"/>
      <c r="BN97" s="181"/>
      <c r="BO97" s="181"/>
      <c r="BP97" s="181"/>
      <c r="BQ97" s="181"/>
      <c r="BR97" s="181"/>
      <c r="BS97" s="181"/>
      <c r="BT97" s="181"/>
      <c r="BU97" s="181"/>
      <c r="BV97" s="181"/>
      <c r="BW97" s="181"/>
      <c r="BX97" s="181"/>
      <c r="BY97" s="181"/>
      <c r="BZ97" s="181"/>
      <c r="CA97" s="181">
        <v>-79.986272270000043</v>
      </c>
      <c r="CB97" s="181">
        <v>2.0452620000000001E-2</v>
      </c>
      <c r="CC97" s="181">
        <v>2.0452620000000005E-2</v>
      </c>
      <c r="CD97" s="181">
        <v>2.0452620000000005E-2</v>
      </c>
      <c r="CE97" s="181">
        <v>2.0452620000000005E-2</v>
      </c>
      <c r="CF97" s="181">
        <v>2.0452620000000005E-2</v>
      </c>
      <c r="CG97" s="182">
        <v>2.0452620000000005E-2</v>
      </c>
      <c r="CH97" s="36"/>
    </row>
    <row r="98" spans="1:86" s="72" customFormat="1" x14ac:dyDescent="0.35">
      <c r="A98" s="179"/>
      <c r="B98" s="68" t="s">
        <v>456</v>
      </c>
      <c r="C98" s="180"/>
      <c r="D98" s="181"/>
      <c r="E98" s="181"/>
      <c r="F98" s="181"/>
      <c r="G98" s="181"/>
      <c r="H98" s="181"/>
      <c r="I98" s="181"/>
      <c r="J98" s="181"/>
      <c r="K98" s="181"/>
      <c r="L98" s="181"/>
      <c r="M98" s="181"/>
      <c r="N98" s="181"/>
      <c r="O98" s="181"/>
      <c r="P98" s="181"/>
      <c r="Q98" s="181"/>
      <c r="R98" s="181"/>
      <c r="S98" s="181"/>
      <c r="T98" s="181"/>
      <c r="U98" s="181"/>
      <c r="V98" s="181"/>
      <c r="W98" s="181"/>
      <c r="X98" s="181"/>
      <c r="Y98" s="181"/>
      <c r="Z98" s="181"/>
      <c r="AA98" s="181"/>
      <c r="AB98" s="181"/>
      <c r="AC98" s="181"/>
      <c r="AD98" s="181"/>
      <c r="AE98" s="181"/>
      <c r="AF98" s="181"/>
      <c r="AG98" s="181"/>
      <c r="AH98" s="181"/>
      <c r="AI98" s="181"/>
      <c r="AJ98" s="181"/>
      <c r="AK98" s="181"/>
      <c r="AL98" s="181"/>
      <c r="AM98" s="181"/>
      <c r="AN98" s="181"/>
      <c r="AO98" s="181"/>
      <c r="AP98" s="181"/>
      <c r="AQ98" s="181"/>
      <c r="AR98" s="181"/>
      <c r="AS98" s="181"/>
      <c r="AT98" s="181"/>
      <c r="AU98" s="181"/>
      <c r="AV98" s="181"/>
      <c r="AW98" s="181"/>
      <c r="AX98" s="181"/>
      <c r="AY98" s="181"/>
      <c r="AZ98" s="181"/>
      <c r="BA98" s="181"/>
      <c r="BB98" s="181"/>
      <c r="BC98" s="181"/>
      <c r="BD98" s="181"/>
      <c r="BE98" s="181"/>
      <c r="BF98" s="181"/>
      <c r="BG98" s="181"/>
      <c r="BH98" s="181"/>
      <c r="BI98" s="181"/>
      <c r="BJ98" s="181"/>
      <c r="BK98" s="181"/>
      <c r="BL98" s="181"/>
      <c r="BM98" s="181"/>
      <c r="BN98" s="181"/>
      <c r="BO98" s="181"/>
      <c r="BP98" s="181"/>
      <c r="BQ98" s="181"/>
      <c r="BR98" s="181"/>
      <c r="BS98" s="181"/>
      <c r="BT98" s="181"/>
      <c r="BU98" s="181"/>
      <c r="BV98" s="181"/>
      <c r="BW98" s="181"/>
      <c r="BX98" s="181"/>
      <c r="BY98" s="181"/>
      <c r="BZ98" s="181"/>
      <c r="CA98" s="181">
        <v>-10415.333574653196</v>
      </c>
      <c r="CB98" s="181">
        <v>13.48251843865728</v>
      </c>
      <c r="CC98" s="181">
        <v>-5.350905733066611</v>
      </c>
      <c r="CD98" s="183">
        <v>0</v>
      </c>
      <c r="CE98" s="183">
        <v>0</v>
      </c>
      <c r="CF98" s="183">
        <v>0</v>
      </c>
      <c r="CG98" s="184">
        <v>0</v>
      </c>
      <c r="CH98" s="36"/>
    </row>
    <row r="99" spans="1:86" s="72" customFormat="1" ht="33.75" customHeight="1" x14ac:dyDescent="0.35">
      <c r="A99" s="179"/>
      <c r="B99" s="142" t="s">
        <v>457</v>
      </c>
      <c r="C99" s="180"/>
      <c r="D99" s="181"/>
      <c r="E99" s="181"/>
      <c r="F99" s="181"/>
      <c r="G99" s="181"/>
      <c r="H99" s="181"/>
      <c r="I99" s="181"/>
      <c r="J99" s="181"/>
      <c r="K99" s="181"/>
      <c r="L99" s="181"/>
      <c r="M99" s="181"/>
      <c r="N99" s="181"/>
      <c r="O99" s="181"/>
      <c r="P99" s="181"/>
      <c r="Q99" s="181"/>
      <c r="R99" s="181"/>
      <c r="S99" s="181"/>
      <c r="T99" s="181"/>
      <c r="U99" s="181"/>
      <c r="V99" s="181"/>
      <c r="W99" s="181"/>
      <c r="X99" s="181"/>
      <c r="Y99" s="181"/>
      <c r="Z99" s="181"/>
      <c r="AA99" s="181"/>
      <c r="AB99" s="181"/>
      <c r="AC99" s="181"/>
      <c r="AD99" s="181"/>
      <c r="AE99" s="181"/>
      <c r="AF99" s="181"/>
      <c r="AG99" s="181"/>
      <c r="AH99" s="181"/>
      <c r="AI99" s="181"/>
      <c r="AJ99" s="181"/>
      <c r="AK99" s="181"/>
      <c r="AL99" s="181"/>
      <c r="AM99" s="181"/>
      <c r="AN99" s="181"/>
      <c r="AO99" s="181"/>
      <c r="AP99" s="181"/>
      <c r="AQ99" s="181"/>
      <c r="AR99" s="181"/>
      <c r="AS99" s="181"/>
      <c r="AT99" s="181"/>
      <c r="AU99" s="181"/>
      <c r="AV99" s="181"/>
      <c r="AW99" s="181"/>
      <c r="AX99" s="181"/>
      <c r="AY99" s="181"/>
      <c r="AZ99" s="181"/>
      <c r="BA99" s="181"/>
      <c r="BB99" s="181"/>
      <c r="BC99" s="181"/>
      <c r="BD99" s="181"/>
      <c r="BE99" s="181"/>
      <c r="BF99" s="181"/>
      <c r="BG99" s="181"/>
      <c r="BH99" s="181"/>
      <c r="BI99" s="181"/>
      <c r="BJ99" s="181"/>
      <c r="BK99" s="181"/>
      <c r="BL99" s="181"/>
      <c r="BM99" s="181"/>
      <c r="BN99" s="181"/>
      <c r="BO99" s="181"/>
      <c r="BP99" s="181"/>
      <c r="BQ99" s="181"/>
      <c r="BS99" s="185"/>
      <c r="BT99" s="185"/>
      <c r="BU99" s="185"/>
      <c r="BV99" s="185"/>
      <c r="BW99" s="185"/>
      <c r="BX99" s="185"/>
      <c r="BY99" s="185"/>
      <c r="BZ99" s="185"/>
      <c r="CA99" s="185">
        <f>SUM(CA95:CA98)</f>
        <v>256501.72521766776</v>
      </c>
      <c r="CB99" s="185">
        <f t="shared" ref="CB99:CG99" si="31">SUM(CB95:CB98)</f>
        <v>287122.2505376066</v>
      </c>
      <c r="CC99" s="185">
        <f t="shared" si="31"/>
        <v>301864.71959004516</v>
      </c>
      <c r="CD99" s="185">
        <f t="shared" si="31"/>
        <v>317449.17843308009</v>
      </c>
      <c r="CE99" s="185">
        <f t="shared" si="31"/>
        <v>323918.21216163214</v>
      </c>
      <c r="CF99" s="185">
        <f t="shared" si="31"/>
        <v>333381.23421977117</v>
      </c>
      <c r="CG99" s="186">
        <f t="shared" si="31"/>
        <v>347898.22917050746</v>
      </c>
      <c r="CH99" s="36"/>
    </row>
    <row r="100" spans="1:86" ht="68.25" customHeight="1" x14ac:dyDescent="0.35">
      <c r="A100" s="163"/>
      <c r="B100" s="49" t="s">
        <v>458</v>
      </c>
      <c r="C100" s="187"/>
      <c r="D100" s="125"/>
      <c r="E100" s="125"/>
      <c r="F100" s="125"/>
      <c r="G100" s="125"/>
      <c r="H100" s="125"/>
      <c r="I100" s="125"/>
      <c r="J100" s="125"/>
      <c r="K100" s="125"/>
      <c r="L100" s="125"/>
      <c r="M100" s="125"/>
      <c r="N100" s="125"/>
      <c r="O100" s="125"/>
      <c r="P100" s="125"/>
      <c r="Q100" s="125"/>
      <c r="R100" s="125"/>
      <c r="S100" s="125"/>
      <c r="T100" s="125"/>
      <c r="U100" s="125"/>
      <c r="V100" s="125"/>
      <c r="W100" s="125"/>
      <c r="X100" s="125"/>
      <c r="Y100" s="125"/>
      <c r="Z100" s="125"/>
      <c r="AA100" s="125"/>
      <c r="AB100" s="125"/>
      <c r="AC100" s="125"/>
      <c r="AD100" s="125"/>
      <c r="AE100" s="125"/>
      <c r="AF100" s="125"/>
      <c r="AG100" s="125"/>
      <c r="AH100" s="125"/>
      <c r="AI100" s="125"/>
      <c r="AJ100" s="125"/>
      <c r="AK100" s="125"/>
      <c r="AL100" s="125"/>
      <c r="AM100" s="125"/>
      <c r="AN100" s="125"/>
      <c r="AO100" s="125"/>
      <c r="AP100" s="125"/>
      <c r="AQ100" s="125"/>
      <c r="AR100" s="125"/>
      <c r="AS100" s="125"/>
      <c r="AT100" s="125"/>
      <c r="AU100" s="125"/>
      <c r="AV100" s="125"/>
      <c r="AW100" s="125"/>
      <c r="AX100" s="125"/>
      <c r="AY100" s="125"/>
      <c r="AZ100" s="125"/>
      <c r="BA100" s="125"/>
      <c r="BB100" s="125"/>
      <c r="BC100" s="125"/>
      <c r="BD100" s="125"/>
      <c r="BE100" s="125"/>
      <c r="BF100" s="125"/>
      <c r="BG100" s="125"/>
      <c r="BH100" s="125"/>
      <c r="BI100" s="125"/>
      <c r="BJ100" s="125"/>
      <c r="BK100" s="125"/>
      <c r="BL100" s="125"/>
      <c r="BM100" s="125"/>
      <c r="BN100" s="125"/>
      <c r="BO100" s="125"/>
      <c r="BP100" s="125"/>
      <c r="BQ100" s="125"/>
      <c r="BR100" s="185"/>
      <c r="BS100" s="185"/>
      <c r="BT100" s="185"/>
      <c r="BU100" s="125"/>
      <c r="BV100" s="125"/>
      <c r="BW100" s="125"/>
      <c r="BX100" s="125"/>
      <c r="BY100" s="125"/>
      <c r="BZ100" s="125"/>
      <c r="CA100" s="125">
        <f t="shared" ref="CA100:CG100" si="32">SUM(CA101:CA102)</f>
        <v>256501.72521766776</v>
      </c>
      <c r="CB100" s="125">
        <f t="shared" si="32"/>
        <v>287122.2505376066</v>
      </c>
      <c r="CC100" s="125">
        <f t="shared" si="32"/>
        <v>301864.71959004516</v>
      </c>
      <c r="CD100" s="125">
        <f t="shared" si="32"/>
        <v>317449.17843308009</v>
      </c>
      <c r="CE100" s="125">
        <f t="shared" si="32"/>
        <v>323918.21216163208</v>
      </c>
      <c r="CF100" s="125">
        <f t="shared" si="32"/>
        <v>333381.23421977117</v>
      </c>
      <c r="CG100" s="41">
        <f t="shared" si="32"/>
        <v>347898.22917050752</v>
      </c>
    </row>
    <row r="101" spans="1:86" s="72" customFormat="1" x14ac:dyDescent="0.35">
      <c r="A101" s="179"/>
      <c r="B101" s="68" t="s">
        <v>434</v>
      </c>
      <c r="C101" s="180"/>
      <c r="D101" s="181"/>
      <c r="E101" s="181"/>
      <c r="F101" s="181"/>
      <c r="G101" s="181"/>
      <c r="H101" s="181"/>
      <c r="I101" s="181"/>
      <c r="J101" s="181"/>
      <c r="K101" s="181"/>
      <c r="L101" s="181"/>
      <c r="M101" s="181"/>
      <c r="N101" s="181"/>
      <c r="O101" s="181"/>
      <c r="P101" s="181"/>
      <c r="Q101" s="181"/>
      <c r="R101" s="181"/>
      <c r="S101" s="181"/>
      <c r="T101" s="181"/>
      <c r="U101" s="181"/>
      <c r="V101" s="181"/>
      <c r="W101" s="181"/>
      <c r="X101" s="181"/>
      <c r="Y101" s="181"/>
      <c r="Z101" s="181"/>
      <c r="AA101" s="181"/>
      <c r="AB101" s="181"/>
      <c r="AC101" s="181"/>
      <c r="AD101" s="181"/>
      <c r="AE101" s="181"/>
      <c r="AF101" s="181"/>
      <c r="AG101" s="181"/>
      <c r="AH101" s="181"/>
      <c r="AI101" s="181"/>
      <c r="AJ101" s="181"/>
      <c r="AK101" s="181"/>
      <c r="AL101" s="181"/>
      <c r="AM101" s="181"/>
      <c r="AN101" s="181"/>
      <c r="AO101" s="181"/>
      <c r="AP101" s="181"/>
      <c r="AQ101" s="181"/>
      <c r="AR101" s="181"/>
      <c r="AS101" s="181"/>
      <c r="AT101" s="181"/>
      <c r="AU101" s="181"/>
      <c r="AV101" s="181"/>
      <c r="AW101" s="181"/>
      <c r="AX101" s="181"/>
      <c r="AY101" s="181"/>
      <c r="AZ101" s="181"/>
      <c r="BA101" s="181"/>
      <c r="BB101" s="181"/>
      <c r="BC101" s="181"/>
      <c r="BD101" s="181"/>
      <c r="BE101" s="181"/>
      <c r="BF101" s="181"/>
      <c r="BG101" s="181"/>
      <c r="BH101" s="181"/>
      <c r="BI101" s="181"/>
      <c r="BJ101" s="181"/>
      <c r="BK101" s="181"/>
      <c r="BL101" s="181"/>
      <c r="BM101" s="181"/>
      <c r="BN101" s="181"/>
      <c r="BO101" s="181"/>
      <c r="BP101" s="181"/>
      <c r="BQ101" s="181"/>
      <c r="BR101" s="181"/>
      <c r="BS101" s="181"/>
      <c r="BT101" s="181"/>
      <c r="BU101" s="181"/>
      <c r="BV101" s="181"/>
      <c r="BW101" s="181"/>
      <c r="BX101" s="181"/>
      <c r="BY101" s="181"/>
      <c r="BZ101" s="181"/>
      <c r="CA101" s="181">
        <v>120389.11597951445</v>
      </c>
      <c r="CB101" s="181">
        <v>135913.53983911159</v>
      </c>
      <c r="CC101" s="181">
        <v>140765.67877200281</v>
      </c>
      <c r="CD101" s="181">
        <v>148054.59352717118</v>
      </c>
      <c r="CE101" s="181">
        <v>152152.40108608111</v>
      </c>
      <c r="CF101" s="181">
        <v>157176.72304262704</v>
      </c>
      <c r="CG101" s="182">
        <v>163493.95679775864</v>
      </c>
      <c r="CH101" s="36"/>
    </row>
    <row r="102" spans="1:86" s="72" customFormat="1" ht="16" thickBot="1" x14ac:dyDescent="0.4">
      <c r="A102" s="188"/>
      <c r="B102" s="189" t="s">
        <v>435</v>
      </c>
      <c r="C102" s="190"/>
      <c r="D102" s="191"/>
      <c r="E102" s="191"/>
      <c r="F102" s="191"/>
      <c r="G102" s="191"/>
      <c r="H102" s="191"/>
      <c r="I102" s="191"/>
      <c r="J102" s="191"/>
      <c r="K102" s="191"/>
      <c r="L102" s="191"/>
      <c r="M102" s="191"/>
      <c r="N102" s="191"/>
      <c r="O102" s="191"/>
      <c r="P102" s="191"/>
      <c r="Q102" s="191"/>
      <c r="R102" s="191"/>
      <c r="S102" s="191"/>
      <c r="T102" s="191"/>
      <c r="U102" s="191"/>
      <c r="V102" s="191"/>
      <c r="W102" s="191"/>
      <c r="X102" s="191"/>
      <c r="Y102" s="191"/>
      <c r="Z102" s="191"/>
      <c r="AA102" s="191"/>
      <c r="AB102" s="191"/>
      <c r="AC102" s="191"/>
      <c r="AD102" s="191"/>
      <c r="AE102" s="191"/>
      <c r="AF102" s="191"/>
      <c r="AG102" s="191"/>
      <c r="AH102" s="191"/>
      <c r="AI102" s="191"/>
      <c r="AJ102" s="191"/>
      <c r="AK102" s="191"/>
      <c r="AL102" s="191"/>
      <c r="AM102" s="191"/>
      <c r="AN102" s="191"/>
      <c r="AO102" s="191"/>
      <c r="AP102" s="191"/>
      <c r="AQ102" s="191"/>
      <c r="AR102" s="191"/>
      <c r="AS102" s="191"/>
      <c r="AT102" s="191"/>
      <c r="AU102" s="191"/>
      <c r="AV102" s="191"/>
      <c r="AW102" s="191"/>
      <c r="AX102" s="191"/>
      <c r="AY102" s="191"/>
      <c r="AZ102" s="191"/>
      <c r="BA102" s="191"/>
      <c r="BB102" s="191"/>
      <c r="BC102" s="191"/>
      <c r="BD102" s="191"/>
      <c r="BE102" s="191"/>
      <c r="BF102" s="191"/>
      <c r="BG102" s="191"/>
      <c r="BH102" s="191"/>
      <c r="BI102" s="191"/>
      <c r="BJ102" s="191"/>
      <c r="BK102" s="191"/>
      <c r="BL102" s="191"/>
      <c r="BM102" s="191"/>
      <c r="BN102" s="191"/>
      <c r="BO102" s="191"/>
      <c r="BP102" s="191"/>
      <c r="BQ102" s="191"/>
      <c r="BR102" s="191"/>
      <c r="BS102" s="191"/>
      <c r="BT102" s="191"/>
      <c r="BU102" s="191"/>
      <c r="BV102" s="191"/>
      <c r="BW102" s="191"/>
      <c r="BX102" s="191"/>
      <c r="BY102" s="191"/>
      <c r="BZ102" s="191"/>
      <c r="CA102" s="191">
        <v>136112.60923815332</v>
      </c>
      <c r="CB102" s="191">
        <v>151208.71069849501</v>
      </c>
      <c r="CC102" s="191">
        <v>161099.04081804235</v>
      </c>
      <c r="CD102" s="191">
        <v>169394.58490590891</v>
      </c>
      <c r="CE102" s="191">
        <v>171765.81107555097</v>
      </c>
      <c r="CF102" s="191">
        <v>176204.51117714413</v>
      </c>
      <c r="CG102" s="173">
        <v>184404.27237274888</v>
      </c>
      <c r="CH102" s="36"/>
    </row>
    <row r="104" spans="1:86" x14ac:dyDescent="0.35">
      <c r="A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c r="AA104" s="36"/>
      <c r="AB104" s="36"/>
      <c r="AC104" s="36"/>
      <c r="AD104" s="36"/>
      <c r="AE104" s="36"/>
      <c r="AF104" s="36"/>
      <c r="AG104" s="36"/>
      <c r="AH104" s="36"/>
      <c r="AI104" s="36"/>
      <c r="AJ104" s="36"/>
      <c r="AK104" s="36"/>
      <c r="AL104" s="36"/>
      <c r="AM104" s="36"/>
      <c r="AN104" s="36"/>
      <c r="AO104" s="36"/>
      <c r="AP104" s="36"/>
      <c r="AQ104" s="36"/>
      <c r="AR104" s="36"/>
      <c r="AS104" s="36"/>
      <c r="AT104" s="36"/>
      <c r="AU104" s="36"/>
      <c r="AV104" s="36"/>
      <c r="AW104" s="36"/>
      <c r="AX104" s="36"/>
      <c r="AY104" s="36"/>
      <c r="AZ104" s="36"/>
      <c r="BA104" s="36"/>
      <c r="BB104" s="36"/>
      <c r="BC104" s="36"/>
      <c r="BD104" s="36"/>
      <c r="BE104" s="36"/>
      <c r="BF104" s="36"/>
      <c r="BG104" s="36"/>
      <c r="BH104" s="36"/>
      <c r="BI104" s="36"/>
      <c r="BJ104" s="36"/>
      <c r="BK104" s="36"/>
      <c r="BL104" s="36"/>
      <c r="BM104" s="36"/>
      <c r="BN104" s="36"/>
      <c r="BO104" s="36"/>
      <c r="BP104" s="36"/>
      <c r="BQ104" s="36"/>
      <c r="BR104" s="36"/>
      <c r="BS104" s="36"/>
      <c r="BT104" s="36"/>
      <c r="BU104" s="36"/>
      <c r="BV104" s="36"/>
      <c r="BW104" s="36"/>
      <c r="BX104" s="36"/>
    </row>
    <row r="105" spans="1:86" x14ac:dyDescent="0.35">
      <c r="A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36"/>
      <c r="AB105" s="36"/>
      <c r="AC105" s="36"/>
      <c r="AD105" s="36"/>
      <c r="AE105" s="36"/>
      <c r="AF105" s="36"/>
      <c r="AG105" s="36"/>
      <c r="AH105" s="36"/>
      <c r="AI105" s="36"/>
      <c r="AJ105" s="36"/>
      <c r="AK105" s="36"/>
      <c r="AL105" s="36"/>
      <c r="AM105" s="36"/>
      <c r="AN105" s="36"/>
      <c r="AO105" s="36"/>
      <c r="AP105" s="36"/>
      <c r="AQ105" s="36"/>
      <c r="AR105" s="36"/>
      <c r="AS105" s="36"/>
      <c r="AT105" s="36"/>
      <c r="AU105" s="36"/>
      <c r="AV105" s="36"/>
      <c r="AW105" s="36"/>
      <c r="AX105" s="36"/>
      <c r="AY105" s="36"/>
      <c r="AZ105" s="36"/>
      <c r="BA105" s="36"/>
      <c r="BB105" s="36"/>
      <c r="BC105" s="36"/>
      <c r="BD105" s="36"/>
      <c r="BE105" s="36"/>
      <c r="BF105" s="36"/>
      <c r="BG105" s="36"/>
      <c r="BH105" s="36"/>
      <c r="BI105" s="36"/>
      <c r="BJ105" s="36"/>
      <c r="BK105" s="36"/>
      <c r="BL105" s="36"/>
      <c r="BM105" s="36"/>
      <c r="BN105" s="36"/>
      <c r="BO105" s="36"/>
      <c r="BP105" s="36"/>
      <c r="BQ105" s="36"/>
      <c r="BR105" s="36"/>
      <c r="BS105" s="36"/>
      <c r="BT105" s="36"/>
      <c r="BU105" s="36"/>
      <c r="BV105" s="36"/>
      <c r="BW105" s="36"/>
      <c r="BX105" s="36"/>
    </row>
    <row r="106" spans="1:86" x14ac:dyDescent="0.35">
      <c r="A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c r="AA106" s="36"/>
      <c r="AB106" s="36"/>
      <c r="AC106" s="36"/>
      <c r="AD106" s="36"/>
      <c r="AE106" s="36"/>
      <c r="AF106" s="36"/>
      <c r="AG106" s="36"/>
      <c r="AH106" s="36"/>
      <c r="AI106" s="36"/>
      <c r="AJ106" s="36"/>
      <c r="AK106" s="36"/>
      <c r="AL106" s="36"/>
      <c r="AM106" s="36"/>
      <c r="AN106" s="36"/>
      <c r="AO106" s="36"/>
      <c r="AP106" s="36"/>
      <c r="AQ106" s="36"/>
      <c r="AR106" s="36"/>
      <c r="AS106" s="36"/>
      <c r="AT106" s="36"/>
      <c r="AU106" s="36"/>
      <c r="AV106" s="36"/>
      <c r="AW106" s="36"/>
      <c r="AX106" s="36"/>
      <c r="AY106" s="36"/>
      <c r="AZ106" s="36"/>
      <c r="BA106" s="36"/>
      <c r="BB106" s="36"/>
      <c r="BC106" s="36"/>
      <c r="BD106" s="36"/>
      <c r="BE106" s="36"/>
      <c r="BF106" s="36"/>
      <c r="BG106" s="36"/>
      <c r="BH106" s="36"/>
      <c r="BI106" s="36"/>
      <c r="BJ106" s="36"/>
      <c r="BK106" s="36"/>
      <c r="BL106" s="36"/>
      <c r="BM106" s="36"/>
      <c r="BN106" s="36"/>
      <c r="BO106" s="36"/>
      <c r="BP106" s="36"/>
      <c r="BQ106" s="36"/>
      <c r="BR106" s="36"/>
      <c r="BS106" s="36"/>
      <c r="BT106" s="36"/>
      <c r="BU106" s="36"/>
      <c r="BV106" s="36"/>
      <c r="BW106" s="36"/>
      <c r="BX106" s="36"/>
    </row>
    <row r="149" spans="75:76" x14ac:dyDescent="0.35">
      <c r="BW149" s="36"/>
      <c r="BX149" s="36"/>
    </row>
    <row r="150" spans="75:76" x14ac:dyDescent="0.35">
      <c r="BW150" s="36"/>
      <c r="BX150" s="36"/>
    </row>
    <row r="151" spans="75:76" x14ac:dyDescent="0.35">
      <c r="BW151" s="36"/>
      <c r="BX151" s="36"/>
    </row>
    <row r="152" spans="75:76" x14ac:dyDescent="0.35">
      <c r="BW152" s="36"/>
      <c r="BX152" s="36"/>
    </row>
    <row r="153" spans="75:76" x14ac:dyDescent="0.35">
      <c r="BW153" s="36"/>
      <c r="BX153" s="36"/>
    </row>
    <row r="154" spans="75:76" x14ac:dyDescent="0.35">
      <c r="BW154" s="36"/>
      <c r="BX154" s="36"/>
    </row>
    <row r="155" spans="75:76" x14ac:dyDescent="0.35">
      <c r="BW155" s="36"/>
      <c r="BX155" s="36"/>
    </row>
    <row r="156" spans="75:76" x14ac:dyDescent="0.35">
      <c r="BW156" s="36"/>
      <c r="BX156" s="36"/>
    </row>
    <row r="157" spans="75:76" x14ac:dyDescent="0.35">
      <c r="BW157" s="36"/>
      <c r="BX157" s="36"/>
    </row>
    <row r="158" spans="75:76" x14ac:dyDescent="0.35">
      <c r="BW158" s="36"/>
      <c r="BX158" s="36"/>
    </row>
    <row r="159" spans="75:76" x14ac:dyDescent="0.35">
      <c r="BW159" s="36"/>
      <c r="BX159" s="36"/>
    </row>
    <row r="160" spans="75:76" x14ac:dyDescent="0.35">
      <c r="BW160" s="36"/>
      <c r="BX160" s="36"/>
    </row>
    <row r="161" spans="75:76" x14ac:dyDescent="0.35">
      <c r="BW161" s="36"/>
      <c r="BX161" s="36"/>
    </row>
    <row r="162" spans="75:76" x14ac:dyDescent="0.35">
      <c r="BW162" s="36"/>
      <c r="BX162" s="36"/>
    </row>
    <row r="163" spans="75:76" x14ac:dyDescent="0.35">
      <c r="BW163" s="36"/>
      <c r="BX163" s="36"/>
    </row>
    <row r="164" spans="75:76" x14ac:dyDescent="0.35">
      <c r="BW164" s="36"/>
      <c r="BX164" s="36"/>
    </row>
    <row r="165" spans="75:76" x14ac:dyDescent="0.35">
      <c r="BW165" s="36"/>
      <c r="BX165" s="36"/>
    </row>
    <row r="166" spans="75:76" x14ac:dyDescent="0.35">
      <c r="BW166" s="36"/>
      <c r="BX166" s="36"/>
    </row>
    <row r="167" spans="75:76" x14ac:dyDescent="0.35">
      <c r="BW167" s="36"/>
      <c r="BX167" s="36"/>
    </row>
    <row r="168" spans="75:76" x14ac:dyDescent="0.35">
      <c r="BW168" s="36"/>
      <c r="BX168" s="36"/>
    </row>
    <row r="169" spans="75:76" x14ac:dyDescent="0.35">
      <c r="BW169" s="36"/>
      <c r="BX169" s="36"/>
    </row>
    <row r="170" spans="75:76" x14ac:dyDescent="0.35">
      <c r="BW170" s="36"/>
      <c r="BX170" s="36"/>
    </row>
    <row r="171" spans="75:76" x14ac:dyDescent="0.35">
      <c r="BW171" s="36"/>
      <c r="BX171" s="36"/>
    </row>
    <row r="172" spans="75:76" x14ac:dyDescent="0.35">
      <c r="BW172" s="36"/>
      <c r="BX172" s="36"/>
    </row>
    <row r="173" spans="75:76" x14ac:dyDescent="0.35">
      <c r="BW173" s="36"/>
      <c r="BX173" s="36"/>
    </row>
    <row r="174" spans="75:76" x14ac:dyDescent="0.35">
      <c r="BW174" s="36"/>
      <c r="BX174" s="36"/>
    </row>
    <row r="175" spans="75:76" x14ac:dyDescent="0.35">
      <c r="BW175" s="36"/>
      <c r="BX175" s="36"/>
    </row>
    <row r="176" spans="75:76" x14ac:dyDescent="0.35">
      <c r="BW176" s="36"/>
      <c r="BX176" s="36"/>
    </row>
    <row r="177" spans="75:76" x14ac:dyDescent="0.35">
      <c r="BW177" s="36"/>
      <c r="BX177" s="36"/>
    </row>
    <row r="178" spans="75:76" x14ac:dyDescent="0.35">
      <c r="BW178" s="36"/>
      <c r="BX178" s="36"/>
    </row>
    <row r="179" spans="75:76" x14ac:dyDescent="0.35">
      <c r="BW179" s="36"/>
      <c r="BX179" s="36"/>
    </row>
    <row r="180" spans="75:76" x14ac:dyDescent="0.35">
      <c r="BW180" s="36"/>
      <c r="BX180" s="36"/>
    </row>
    <row r="181" spans="75:76" x14ac:dyDescent="0.35">
      <c r="BW181" s="36"/>
      <c r="BX181" s="36"/>
    </row>
    <row r="182" spans="75:76" x14ac:dyDescent="0.35">
      <c r="BW182" s="36"/>
      <c r="BX182" s="36"/>
    </row>
    <row r="183" spans="75:76" x14ac:dyDescent="0.35">
      <c r="BW183" s="36"/>
      <c r="BX183" s="36"/>
    </row>
    <row r="184" spans="75:76" x14ac:dyDescent="0.35">
      <c r="BW184" s="36"/>
      <c r="BX184" s="36"/>
    </row>
    <row r="185" spans="75:76" x14ac:dyDescent="0.35">
      <c r="BW185" s="36"/>
      <c r="BX185" s="36"/>
    </row>
    <row r="186" spans="75:76" x14ac:dyDescent="0.35">
      <c r="BW186" s="36"/>
      <c r="BX186" s="36"/>
    </row>
    <row r="187" spans="75:76" x14ac:dyDescent="0.35">
      <c r="BW187" s="36"/>
      <c r="BX187" s="36"/>
    </row>
  </sheetData>
  <hyperlinks>
    <hyperlink ref="B1" location="Notes!A1" display="Information relating to this table can be found in the 'Notes' tab" xr:uid="{306D1EAF-D1F9-44B4-BD77-B58180A25659}"/>
    <hyperlink ref="A1" location="Contents!A1" display="Contents page" xr:uid="{EE5EE940-D6DE-4415-85A1-568F03DAE870}"/>
  </hyperlinks>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ACD5E-6860-4589-A1B0-23ACF437161D}">
  <sheetPr>
    <tabColor rgb="FF00B050"/>
  </sheetPr>
  <dimension ref="A1:AC249"/>
  <sheetViews>
    <sheetView zoomScale="85" zoomScaleNormal="85" workbookViewId="0">
      <pane xSplit="3" ySplit="3" topLeftCell="D4" activePane="bottomRight" state="frozen"/>
      <selection activeCell="D76" sqref="D76"/>
      <selection pane="topRight" activeCell="D76" sqref="D76"/>
      <selection pane="bottomLeft" activeCell="D76" sqref="D76"/>
      <selection pane="bottomRight" activeCell="D76" sqref="D76"/>
    </sheetView>
  </sheetViews>
  <sheetFormatPr defaultColWidth="14.26953125" defaultRowHeight="15.5" x14ac:dyDescent="0.35"/>
  <cols>
    <col min="1" max="1" width="6.54296875" style="864" bestFit="1" customWidth="1"/>
    <col min="2" max="2" width="12.26953125" style="864" bestFit="1" customWidth="1"/>
    <col min="3" max="3" width="75.7265625" style="864" bestFit="1" customWidth="1"/>
    <col min="4" max="4" width="9.54296875" style="863" bestFit="1" customWidth="1"/>
    <col min="5" max="28" width="11.453125" style="863" bestFit="1" customWidth="1"/>
    <col min="29" max="16384" width="14.26953125" style="863"/>
  </cols>
  <sheetData>
    <row r="1" spans="1:29" s="862" customFormat="1" x14ac:dyDescent="0.35">
      <c r="A1" s="860" t="s">
        <v>1694</v>
      </c>
      <c r="B1" s="861" t="s">
        <v>1126</v>
      </c>
      <c r="C1" s="860"/>
    </row>
    <row r="2" spans="1:29" ht="18" x14ac:dyDescent="0.4">
      <c r="A2" s="1001" t="s">
        <v>1127</v>
      </c>
      <c r="B2" s="1002"/>
      <c r="C2" s="1002"/>
      <c r="D2" s="1002"/>
      <c r="E2" s="1002"/>
      <c r="F2" s="1002"/>
      <c r="G2" s="1002"/>
      <c r="H2" s="1002"/>
      <c r="I2" s="1002"/>
      <c r="J2" s="1002"/>
      <c r="K2" s="1002"/>
      <c r="L2" s="1002"/>
      <c r="M2" s="1002"/>
      <c r="N2" s="1002"/>
      <c r="O2" s="1002"/>
      <c r="P2" s="1002"/>
      <c r="Q2" s="1002"/>
      <c r="R2" s="1002"/>
      <c r="S2" s="1002"/>
      <c r="T2" s="1002"/>
      <c r="U2" s="1002"/>
      <c r="V2" s="1002"/>
      <c r="W2" s="1002"/>
      <c r="X2" s="1002"/>
      <c r="Y2" s="1002"/>
      <c r="Z2" s="1002"/>
      <c r="AA2" s="1002"/>
      <c r="AB2" s="1002"/>
      <c r="AC2" s="1002"/>
    </row>
    <row r="3" spans="1:29" s="864" customFormat="1" x14ac:dyDescent="0.35">
      <c r="A3" s="1000" t="s">
        <v>1128</v>
      </c>
      <c r="B3" s="1000" t="s">
        <v>1129</v>
      </c>
      <c r="C3" s="1000" t="s">
        <v>1130</v>
      </c>
      <c r="D3" s="1003" t="s">
        <v>1131</v>
      </c>
      <c r="E3" s="1003" t="s">
        <v>1132</v>
      </c>
      <c r="F3" s="1003" t="s">
        <v>1133</v>
      </c>
      <c r="G3" s="1003" t="s">
        <v>1134</v>
      </c>
      <c r="H3" s="1003" t="s">
        <v>1135</v>
      </c>
      <c r="I3" s="1003" t="s">
        <v>1136</v>
      </c>
      <c r="J3" s="1003" t="s">
        <v>1137</v>
      </c>
      <c r="K3" s="1003" t="s">
        <v>1138</v>
      </c>
      <c r="L3" s="1003" t="s">
        <v>1139</v>
      </c>
      <c r="M3" s="1003" t="s">
        <v>1140</v>
      </c>
      <c r="N3" s="1003" t="s">
        <v>1141</v>
      </c>
      <c r="O3" s="1003" t="s">
        <v>1142</v>
      </c>
      <c r="P3" s="1003" t="s">
        <v>1143</v>
      </c>
      <c r="Q3" s="1003" t="s">
        <v>1144</v>
      </c>
      <c r="R3" s="1003" t="s">
        <v>1145</v>
      </c>
      <c r="S3" s="1003" t="s">
        <v>1146</v>
      </c>
      <c r="T3" s="1003" t="s">
        <v>1147</v>
      </c>
      <c r="U3" s="1003" t="s">
        <v>1148</v>
      </c>
      <c r="V3" s="1003" t="s">
        <v>1149</v>
      </c>
      <c r="W3" s="1003" t="s">
        <v>1150</v>
      </c>
      <c r="X3" s="1003" t="s">
        <v>1151</v>
      </c>
      <c r="Y3" s="1003" t="s">
        <v>1152</v>
      </c>
      <c r="Z3" s="1003" t="s">
        <v>1153</v>
      </c>
      <c r="AA3" s="1003" t="s">
        <v>1154</v>
      </c>
      <c r="AB3" s="1003" t="s">
        <v>1155</v>
      </c>
      <c r="AC3" s="1003" t="s">
        <v>1580</v>
      </c>
    </row>
    <row r="4" spans="1:29" x14ac:dyDescent="0.25">
      <c r="A4" s="1006" t="s">
        <v>1156</v>
      </c>
      <c r="B4" s="1006" t="s">
        <v>1156</v>
      </c>
      <c r="C4" s="1006" t="s">
        <v>1157</v>
      </c>
      <c r="D4" s="1015">
        <v>998501</v>
      </c>
      <c r="E4" s="1015">
        <v>1043248</v>
      </c>
      <c r="F4" s="1015">
        <v>1100752</v>
      </c>
      <c r="G4" s="1015">
        <v>1146135</v>
      </c>
      <c r="H4" s="1015">
        <v>1191439</v>
      </c>
      <c r="I4" s="1015">
        <v>1258334</v>
      </c>
      <c r="J4" s="1015">
        <v>1322637</v>
      </c>
      <c r="K4" s="1015">
        <v>1398749</v>
      </c>
      <c r="L4" s="1015">
        <v>1472038</v>
      </c>
      <c r="M4" s="1015">
        <v>1544637</v>
      </c>
      <c r="N4" s="1015">
        <v>1593600</v>
      </c>
      <c r="O4" s="1015">
        <v>1548802</v>
      </c>
      <c r="P4" s="1015">
        <v>1608553</v>
      </c>
      <c r="Q4" s="1015">
        <v>1662590</v>
      </c>
      <c r="R4" s="1015">
        <v>1713715</v>
      </c>
      <c r="S4" s="1015">
        <v>1781361</v>
      </c>
      <c r="T4" s="1015">
        <v>1862514</v>
      </c>
      <c r="U4" s="1015">
        <v>1916451</v>
      </c>
      <c r="V4" s="1015">
        <v>1991645</v>
      </c>
      <c r="W4" s="1015">
        <v>2082482</v>
      </c>
      <c r="X4" s="1015">
        <v>2152304</v>
      </c>
      <c r="Y4" s="1015">
        <v>2233921</v>
      </c>
      <c r="Z4" s="1015">
        <v>2103486</v>
      </c>
      <c r="AA4" s="1015">
        <v>2285400</v>
      </c>
      <c r="AB4" s="1015">
        <v>2526428</v>
      </c>
      <c r="AC4" s="1015">
        <v>2720029</v>
      </c>
    </row>
    <row r="5" spans="1:29" x14ac:dyDescent="0.25">
      <c r="A5" s="1007" t="s">
        <v>1158</v>
      </c>
      <c r="B5" s="1007" t="s">
        <v>1159</v>
      </c>
      <c r="C5" s="1007" t="s">
        <v>869</v>
      </c>
      <c r="D5" s="1016">
        <v>849011</v>
      </c>
      <c r="E5" s="1016">
        <v>888261</v>
      </c>
      <c r="F5" s="1016">
        <v>932140</v>
      </c>
      <c r="G5" s="1016">
        <v>970786</v>
      </c>
      <c r="H5" s="1016">
        <v>1012265</v>
      </c>
      <c r="I5" s="1016">
        <v>1068536</v>
      </c>
      <c r="J5" s="1016">
        <v>1121117</v>
      </c>
      <c r="K5" s="1016">
        <v>1183648</v>
      </c>
      <c r="L5" s="1016">
        <v>1243792</v>
      </c>
      <c r="M5" s="1016">
        <v>1308612</v>
      </c>
      <c r="N5" s="1016">
        <v>1347502</v>
      </c>
      <c r="O5" s="1016">
        <v>1314624</v>
      </c>
      <c r="P5" s="1016">
        <v>1365188</v>
      </c>
      <c r="Q5" s="1016">
        <v>1408807</v>
      </c>
      <c r="R5" s="1016">
        <v>1455479</v>
      </c>
      <c r="S5" s="1016">
        <v>1515086</v>
      </c>
      <c r="T5" s="1016">
        <v>1590818</v>
      </c>
      <c r="U5" s="1016">
        <v>1646708</v>
      </c>
      <c r="V5" s="1016">
        <v>1714122</v>
      </c>
      <c r="W5" s="1016">
        <v>1789055</v>
      </c>
      <c r="X5" s="1016">
        <v>1846515</v>
      </c>
      <c r="Y5" s="1016">
        <v>1917589</v>
      </c>
      <c r="Z5" s="1016">
        <v>1811054</v>
      </c>
      <c r="AA5" s="1016">
        <v>1963267</v>
      </c>
      <c r="AB5" s="1016">
        <v>2157344</v>
      </c>
      <c r="AC5" s="1016">
        <v>2329630</v>
      </c>
    </row>
    <row r="6" spans="1:29" x14ac:dyDescent="0.25">
      <c r="A6" s="1008" t="s">
        <v>1160</v>
      </c>
      <c r="B6" s="1008" t="s">
        <v>1161</v>
      </c>
      <c r="C6" s="1008" t="s">
        <v>1162</v>
      </c>
      <c r="D6" s="1017">
        <v>32636</v>
      </c>
      <c r="E6" s="1017">
        <v>33335</v>
      </c>
      <c r="F6" s="1017">
        <v>34399</v>
      </c>
      <c r="G6" s="1017">
        <v>35915</v>
      </c>
      <c r="H6" s="1017">
        <v>38212</v>
      </c>
      <c r="I6" s="1017">
        <v>40333</v>
      </c>
      <c r="J6" s="1017">
        <v>43525</v>
      </c>
      <c r="K6" s="1017">
        <v>45490</v>
      </c>
      <c r="L6" s="1017">
        <v>47789</v>
      </c>
      <c r="M6" s="1017">
        <v>49023</v>
      </c>
      <c r="N6" s="1017">
        <v>50154</v>
      </c>
      <c r="O6" s="1017">
        <v>49430</v>
      </c>
      <c r="P6" s="1017">
        <v>50666</v>
      </c>
      <c r="Q6" s="1017">
        <v>52159</v>
      </c>
      <c r="R6" s="1017">
        <v>53504</v>
      </c>
      <c r="S6" s="1017">
        <v>54453</v>
      </c>
      <c r="T6" s="1017">
        <v>56090</v>
      </c>
      <c r="U6" s="1017">
        <v>58007</v>
      </c>
      <c r="V6" s="1017">
        <v>59071</v>
      </c>
      <c r="W6" s="1017">
        <v>60848</v>
      </c>
      <c r="X6" s="1017">
        <v>62146</v>
      </c>
      <c r="Y6" s="1017">
        <v>64737</v>
      </c>
      <c r="Z6" s="1017">
        <v>60097</v>
      </c>
      <c r="AA6" s="1017">
        <v>65356</v>
      </c>
      <c r="AB6" s="1017">
        <v>71092</v>
      </c>
      <c r="AC6" s="1017">
        <v>77498</v>
      </c>
    </row>
    <row r="7" spans="1:29" x14ac:dyDescent="0.25">
      <c r="A7" s="1009" t="s">
        <v>1163</v>
      </c>
      <c r="B7" s="1009" t="s">
        <v>1581</v>
      </c>
      <c r="C7" s="1009" t="s">
        <v>1582</v>
      </c>
      <c r="D7" s="1018">
        <v>8578</v>
      </c>
      <c r="E7" s="1018">
        <v>8909</v>
      </c>
      <c r="F7" s="1018">
        <v>9247</v>
      </c>
      <c r="G7" s="1018">
        <v>9422</v>
      </c>
      <c r="H7" s="1018">
        <v>9887</v>
      </c>
      <c r="I7" s="1018">
        <v>10576</v>
      </c>
      <c r="J7" s="1018">
        <v>11237</v>
      </c>
      <c r="K7" s="1018">
        <v>11590</v>
      </c>
      <c r="L7" s="1018">
        <v>12137</v>
      </c>
      <c r="M7" s="1018">
        <v>12513</v>
      </c>
      <c r="N7" s="1018">
        <v>12904</v>
      </c>
      <c r="O7" s="1018">
        <v>12805</v>
      </c>
      <c r="P7" s="1018">
        <v>13021</v>
      </c>
      <c r="Q7" s="1018">
        <v>13324</v>
      </c>
      <c r="R7" s="1018">
        <v>13546</v>
      </c>
      <c r="S7" s="1018">
        <v>13817</v>
      </c>
      <c r="T7" s="1018">
        <v>14396</v>
      </c>
      <c r="U7" s="1018">
        <v>15125</v>
      </c>
      <c r="V7" s="1018">
        <v>15281</v>
      </c>
      <c r="W7" s="1018">
        <v>15316</v>
      </c>
      <c r="X7" s="1018">
        <v>15678</v>
      </c>
      <c r="Y7" s="1018">
        <v>16089</v>
      </c>
      <c r="Z7" s="1018">
        <v>15360</v>
      </c>
      <c r="AA7" s="1018">
        <v>16463</v>
      </c>
      <c r="AB7" s="1018">
        <v>17912</v>
      </c>
      <c r="AC7" s="1018">
        <v>18875</v>
      </c>
    </row>
    <row r="8" spans="1:29" x14ac:dyDescent="0.25">
      <c r="A8" s="1010" t="s">
        <v>1164</v>
      </c>
      <c r="B8" s="1010" t="s">
        <v>1583</v>
      </c>
      <c r="C8" s="1010" t="s">
        <v>1165</v>
      </c>
      <c r="D8" s="1005">
        <v>3739</v>
      </c>
      <c r="E8" s="1005">
        <v>3921</v>
      </c>
      <c r="F8" s="1005">
        <v>4033</v>
      </c>
      <c r="G8" s="1005">
        <v>4093</v>
      </c>
      <c r="H8" s="1005">
        <v>4314</v>
      </c>
      <c r="I8" s="1005">
        <v>4606</v>
      </c>
      <c r="J8" s="1005">
        <v>4922</v>
      </c>
      <c r="K8" s="1005">
        <v>5092</v>
      </c>
      <c r="L8" s="1005">
        <v>5430</v>
      </c>
      <c r="M8" s="1005">
        <v>5722</v>
      </c>
      <c r="N8" s="1005">
        <v>5811</v>
      </c>
      <c r="O8" s="1005">
        <v>5892</v>
      </c>
      <c r="P8" s="1005">
        <v>5951</v>
      </c>
      <c r="Q8" s="1005">
        <v>6043</v>
      </c>
      <c r="R8" s="1005">
        <v>6162</v>
      </c>
      <c r="S8" s="1005">
        <v>6389</v>
      </c>
      <c r="T8" s="1005">
        <v>6537</v>
      </c>
      <c r="U8" s="1005">
        <v>6917</v>
      </c>
      <c r="V8" s="1005">
        <v>7136</v>
      </c>
      <c r="W8" s="1005">
        <v>7111</v>
      </c>
      <c r="X8" s="1005">
        <v>7192</v>
      </c>
      <c r="Y8" s="1005">
        <v>7532</v>
      </c>
      <c r="Z8" s="1005">
        <v>7387</v>
      </c>
      <c r="AA8" s="1005">
        <v>7748</v>
      </c>
      <c r="AB8" s="1005">
        <v>8380</v>
      </c>
      <c r="AC8" s="1005">
        <v>8665</v>
      </c>
    </row>
    <row r="9" spans="1:29" x14ac:dyDescent="0.25">
      <c r="A9" s="1010" t="s">
        <v>1164</v>
      </c>
      <c r="B9" s="1010" t="s">
        <v>1584</v>
      </c>
      <c r="C9" s="1010" t="s">
        <v>1166</v>
      </c>
      <c r="D9" s="1005">
        <v>3163</v>
      </c>
      <c r="E9" s="1005">
        <v>3266</v>
      </c>
      <c r="F9" s="1005">
        <v>3359</v>
      </c>
      <c r="G9" s="1005">
        <v>3365</v>
      </c>
      <c r="H9" s="1005">
        <v>3482</v>
      </c>
      <c r="I9" s="1005">
        <v>3749</v>
      </c>
      <c r="J9" s="1005">
        <v>3945</v>
      </c>
      <c r="K9" s="1005">
        <v>4134</v>
      </c>
      <c r="L9" s="1005">
        <v>4298</v>
      </c>
      <c r="M9" s="1005">
        <v>4407</v>
      </c>
      <c r="N9" s="1005">
        <v>4586</v>
      </c>
      <c r="O9" s="1005">
        <v>4550</v>
      </c>
      <c r="P9" s="1005">
        <v>4617</v>
      </c>
      <c r="Q9" s="1005">
        <v>4745</v>
      </c>
      <c r="R9" s="1005">
        <v>4821</v>
      </c>
      <c r="S9" s="1005">
        <v>4833</v>
      </c>
      <c r="T9" s="1005">
        <v>4997</v>
      </c>
      <c r="U9" s="1005">
        <v>5183</v>
      </c>
      <c r="V9" s="1005">
        <v>5257</v>
      </c>
      <c r="W9" s="1005">
        <v>5314</v>
      </c>
      <c r="X9" s="1005">
        <v>5616</v>
      </c>
      <c r="Y9" s="1005">
        <v>5707</v>
      </c>
      <c r="Z9" s="1005">
        <v>5369</v>
      </c>
      <c r="AA9" s="1005">
        <v>5865</v>
      </c>
      <c r="AB9" s="1005">
        <v>6460</v>
      </c>
      <c r="AC9" s="1005">
        <v>6846</v>
      </c>
    </row>
    <row r="10" spans="1:29" x14ac:dyDescent="0.25">
      <c r="A10" s="1010" t="s">
        <v>1164</v>
      </c>
      <c r="B10" s="1010" t="s">
        <v>1585</v>
      </c>
      <c r="C10" s="1010" t="s">
        <v>1167</v>
      </c>
      <c r="D10" s="1005">
        <v>1676</v>
      </c>
      <c r="E10" s="1005">
        <v>1723</v>
      </c>
      <c r="F10" s="1005">
        <v>1856</v>
      </c>
      <c r="G10" s="1005">
        <v>1964</v>
      </c>
      <c r="H10" s="1005">
        <v>2090</v>
      </c>
      <c r="I10" s="1005">
        <v>2222</v>
      </c>
      <c r="J10" s="1005">
        <v>2370</v>
      </c>
      <c r="K10" s="1005">
        <v>2364</v>
      </c>
      <c r="L10" s="1005">
        <v>2409</v>
      </c>
      <c r="M10" s="1005">
        <v>2385</v>
      </c>
      <c r="N10" s="1005">
        <v>2508</v>
      </c>
      <c r="O10" s="1005">
        <v>2363</v>
      </c>
      <c r="P10" s="1005">
        <v>2453</v>
      </c>
      <c r="Q10" s="1005">
        <v>2535</v>
      </c>
      <c r="R10" s="1005">
        <v>2563</v>
      </c>
      <c r="S10" s="1005">
        <v>2595</v>
      </c>
      <c r="T10" s="1005">
        <v>2862</v>
      </c>
      <c r="U10" s="1005">
        <v>3024</v>
      </c>
      <c r="V10" s="1005">
        <v>2888</v>
      </c>
      <c r="W10" s="1005">
        <v>2891</v>
      </c>
      <c r="X10" s="1005">
        <v>2869</v>
      </c>
      <c r="Y10" s="1005">
        <v>2851</v>
      </c>
      <c r="Z10" s="1005">
        <v>2603</v>
      </c>
      <c r="AA10" s="1005">
        <v>2850</v>
      </c>
      <c r="AB10" s="1005">
        <v>3072</v>
      </c>
      <c r="AC10" s="1005">
        <v>3363</v>
      </c>
    </row>
    <row r="11" spans="1:29" x14ac:dyDescent="0.25">
      <c r="A11" s="1009" t="s">
        <v>1163</v>
      </c>
      <c r="B11" s="1009" t="s">
        <v>1586</v>
      </c>
      <c r="C11" s="1009" t="s">
        <v>1587</v>
      </c>
      <c r="D11" s="1018">
        <v>24058</v>
      </c>
      <c r="E11" s="1018">
        <v>24426</v>
      </c>
      <c r="F11" s="1018">
        <v>25151</v>
      </c>
      <c r="G11" s="1018">
        <v>26493</v>
      </c>
      <c r="H11" s="1018">
        <v>28326</v>
      </c>
      <c r="I11" s="1018">
        <v>29757</v>
      </c>
      <c r="J11" s="1018">
        <v>32288</v>
      </c>
      <c r="K11" s="1018">
        <v>33900</v>
      </c>
      <c r="L11" s="1018">
        <v>35652</v>
      </c>
      <c r="M11" s="1018">
        <v>36510</v>
      </c>
      <c r="N11" s="1018">
        <v>37249</v>
      </c>
      <c r="O11" s="1018">
        <v>36625</v>
      </c>
      <c r="P11" s="1018">
        <v>37645</v>
      </c>
      <c r="Q11" s="1018">
        <v>38836</v>
      </c>
      <c r="R11" s="1018">
        <v>39958</v>
      </c>
      <c r="S11" s="1018">
        <v>40636</v>
      </c>
      <c r="T11" s="1018">
        <v>41693</v>
      </c>
      <c r="U11" s="1018">
        <v>42882</v>
      </c>
      <c r="V11" s="1018">
        <v>43790</v>
      </c>
      <c r="W11" s="1018">
        <v>45532</v>
      </c>
      <c r="X11" s="1018">
        <v>46468</v>
      </c>
      <c r="Y11" s="1018">
        <v>48648</v>
      </c>
      <c r="Z11" s="1018">
        <v>44737</v>
      </c>
      <c r="AA11" s="1018">
        <v>48893</v>
      </c>
      <c r="AB11" s="1018">
        <v>53180</v>
      </c>
      <c r="AC11" s="1018">
        <v>58624</v>
      </c>
    </row>
    <row r="12" spans="1:29" x14ac:dyDescent="0.25">
      <c r="A12" s="1010" t="s">
        <v>1164</v>
      </c>
      <c r="B12" s="1010" t="s">
        <v>1588</v>
      </c>
      <c r="C12" s="1010" t="s">
        <v>1589</v>
      </c>
      <c r="D12" s="1005">
        <v>5380</v>
      </c>
      <c r="E12" s="1005">
        <v>5667</v>
      </c>
      <c r="F12" s="1005">
        <v>5838</v>
      </c>
      <c r="G12" s="1005">
        <v>6018</v>
      </c>
      <c r="H12" s="1005">
        <v>6324</v>
      </c>
      <c r="I12" s="1005">
        <v>6739</v>
      </c>
      <c r="J12" s="1005">
        <v>7252</v>
      </c>
      <c r="K12" s="1005">
        <v>7561</v>
      </c>
      <c r="L12" s="1005">
        <v>8045</v>
      </c>
      <c r="M12" s="1005">
        <v>8389</v>
      </c>
      <c r="N12" s="1005">
        <v>8671</v>
      </c>
      <c r="O12" s="1005">
        <v>8680</v>
      </c>
      <c r="P12" s="1005">
        <v>8819</v>
      </c>
      <c r="Q12" s="1005">
        <v>8817</v>
      </c>
      <c r="R12" s="1005">
        <v>9042</v>
      </c>
      <c r="S12" s="1005">
        <v>9149</v>
      </c>
      <c r="T12" s="1005">
        <v>9185</v>
      </c>
      <c r="U12" s="1005">
        <v>9322</v>
      </c>
      <c r="V12" s="1005">
        <v>9412</v>
      </c>
      <c r="W12" s="1005">
        <v>9775</v>
      </c>
      <c r="X12" s="1005">
        <v>10269</v>
      </c>
      <c r="Y12" s="1005">
        <v>10739</v>
      </c>
      <c r="Z12" s="1005">
        <v>10613</v>
      </c>
      <c r="AA12" s="1005">
        <v>11383</v>
      </c>
      <c r="AB12" s="1005">
        <v>12211</v>
      </c>
      <c r="AC12" s="1005">
        <v>13741</v>
      </c>
    </row>
    <row r="13" spans="1:29" x14ac:dyDescent="0.25">
      <c r="A13" s="1010" t="s">
        <v>1164</v>
      </c>
      <c r="B13" s="1010" t="s">
        <v>1590</v>
      </c>
      <c r="C13" s="1010" t="s">
        <v>1168</v>
      </c>
      <c r="D13" s="1005">
        <v>3467</v>
      </c>
      <c r="E13" s="1005">
        <v>3499</v>
      </c>
      <c r="F13" s="1005">
        <v>3566</v>
      </c>
      <c r="G13" s="1005">
        <v>3708</v>
      </c>
      <c r="H13" s="1005">
        <v>3981</v>
      </c>
      <c r="I13" s="1005">
        <v>4129</v>
      </c>
      <c r="J13" s="1005">
        <v>4417</v>
      </c>
      <c r="K13" s="1005">
        <v>4587</v>
      </c>
      <c r="L13" s="1005">
        <v>4814</v>
      </c>
      <c r="M13" s="1005">
        <v>4942</v>
      </c>
      <c r="N13" s="1005">
        <v>5070</v>
      </c>
      <c r="O13" s="1005">
        <v>4922</v>
      </c>
      <c r="P13" s="1005">
        <v>5102</v>
      </c>
      <c r="Q13" s="1005">
        <v>5289</v>
      </c>
      <c r="R13" s="1005">
        <v>5345</v>
      </c>
      <c r="S13" s="1005">
        <v>5382</v>
      </c>
      <c r="T13" s="1005">
        <v>5560</v>
      </c>
      <c r="U13" s="1005">
        <v>5655</v>
      </c>
      <c r="V13" s="1005">
        <v>5839</v>
      </c>
      <c r="W13" s="1005">
        <v>5983</v>
      </c>
      <c r="X13" s="1005">
        <v>6097</v>
      </c>
      <c r="Y13" s="1005">
        <v>6446</v>
      </c>
      <c r="Z13" s="1005">
        <v>5932</v>
      </c>
      <c r="AA13" s="1005">
        <v>6441</v>
      </c>
      <c r="AB13" s="1005">
        <v>7106</v>
      </c>
      <c r="AC13" s="1005">
        <v>7633</v>
      </c>
    </row>
    <row r="14" spans="1:29" x14ac:dyDescent="0.25">
      <c r="A14" s="1010" t="s">
        <v>1164</v>
      </c>
      <c r="B14" s="1010" t="s">
        <v>1591</v>
      </c>
      <c r="C14" s="1010" t="s">
        <v>1169</v>
      </c>
      <c r="D14" s="1005">
        <v>11282</v>
      </c>
      <c r="E14" s="1005">
        <v>11376</v>
      </c>
      <c r="F14" s="1005">
        <v>11708</v>
      </c>
      <c r="G14" s="1005">
        <v>12497</v>
      </c>
      <c r="H14" s="1005">
        <v>13442</v>
      </c>
      <c r="I14" s="1005">
        <v>14111</v>
      </c>
      <c r="J14" s="1005">
        <v>15387</v>
      </c>
      <c r="K14" s="1005">
        <v>16264</v>
      </c>
      <c r="L14" s="1005">
        <v>17030</v>
      </c>
      <c r="M14" s="1005">
        <v>17358</v>
      </c>
      <c r="N14" s="1005">
        <v>17526</v>
      </c>
      <c r="O14" s="1005">
        <v>17007</v>
      </c>
      <c r="P14" s="1005">
        <v>17714</v>
      </c>
      <c r="Q14" s="1005">
        <v>18581</v>
      </c>
      <c r="R14" s="1005">
        <v>19259</v>
      </c>
      <c r="S14" s="1005">
        <v>19243</v>
      </c>
      <c r="T14" s="1005">
        <v>19844</v>
      </c>
      <c r="U14" s="1005">
        <v>20620</v>
      </c>
      <c r="V14" s="1005">
        <v>21153</v>
      </c>
      <c r="W14" s="1005">
        <v>22052</v>
      </c>
      <c r="X14" s="1005">
        <v>22381</v>
      </c>
      <c r="Y14" s="1005">
        <v>23341</v>
      </c>
      <c r="Z14" s="1005">
        <v>21095</v>
      </c>
      <c r="AA14" s="1005">
        <v>23691</v>
      </c>
      <c r="AB14" s="1005">
        <v>25749</v>
      </c>
      <c r="AC14" s="1005">
        <v>28301</v>
      </c>
    </row>
    <row r="15" spans="1:29" x14ac:dyDescent="0.25">
      <c r="A15" s="1010" t="s">
        <v>1164</v>
      </c>
      <c r="B15" s="1010" t="s">
        <v>1592</v>
      </c>
      <c r="C15" s="1010" t="s">
        <v>1170</v>
      </c>
      <c r="D15" s="1005">
        <v>3929</v>
      </c>
      <c r="E15" s="1005">
        <v>3884</v>
      </c>
      <c r="F15" s="1005">
        <v>4040</v>
      </c>
      <c r="G15" s="1005">
        <v>4270</v>
      </c>
      <c r="H15" s="1005">
        <v>4579</v>
      </c>
      <c r="I15" s="1005">
        <v>4778</v>
      </c>
      <c r="J15" s="1005">
        <v>5232</v>
      </c>
      <c r="K15" s="1005">
        <v>5488</v>
      </c>
      <c r="L15" s="1005">
        <v>5763</v>
      </c>
      <c r="M15" s="1005">
        <v>5821</v>
      </c>
      <c r="N15" s="1005">
        <v>5982</v>
      </c>
      <c r="O15" s="1005">
        <v>6016</v>
      </c>
      <c r="P15" s="1005">
        <v>6011</v>
      </c>
      <c r="Q15" s="1005">
        <v>6150</v>
      </c>
      <c r="R15" s="1005">
        <v>6312</v>
      </c>
      <c r="S15" s="1005">
        <v>6861</v>
      </c>
      <c r="T15" s="1005">
        <v>7104</v>
      </c>
      <c r="U15" s="1005">
        <v>7285</v>
      </c>
      <c r="V15" s="1005">
        <v>7386</v>
      </c>
      <c r="W15" s="1005">
        <v>7722</v>
      </c>
      <c r="X15" s="1005">
        <v>7721</v>
      </c>
      <c r="Y15" s="1005">
        <v>8121</v>
      </c>
      <c r="Z15" s="1005">
        <v>7097</v>
      </c>
      <c r="AA15" s="1005">
        <v>7378</v>
      </c>
      <c r="AB15" s="1005">
        <v>8115</v>
      </c>
      <c r="AC15" s="1005">
        <v>8949</v>
      </c>
    </row>
    <row r="16" spans="1:29" x14ac:dyDescent="0.25">
      <c r="A16" s="1011" t="s">
        <v>1160</v>
      </c>
      <c r="B16" s="1011" t="s">
        <v>1171</v>
      </c>
      <c r="C16" s="1011" t="s">
        <v>1172</v>
      </c>
      <c r="D16" s="1017">
        <v>99271</v>
      </c>
      <c r="E16" s="1017">
        <v>104292</v>
      </c>
      <c r="F16" s="1017">
        <v>107131</v>
      </c>
      <c r="G16" s="1017">
        <v>113236</v>
      </c>
      <c r="H16" s="1017">
        <v>118534</v>
      </c>
      <c r="I16" s="1017">
        <v>125144</v>
      </c>
      <c r="J16" s="1017">
        <v>132246</v>
      </c>
      <c r="K16" s="1017">
        <v>138665</v>
      </c>
      <c r="L16" s="1017">
        <v>146037</v>
      </c>
      <c r="M16" s="1017">
        <v>151639</v>
      </c>
      <c r="N16" s="1017">
        <v>154707</v>
      </c>
      <c r="O16" s="1017">
        <v>152663</v>
      </c>
      <c r="P16" s="1017">
        <v>157631</v>
      </c>
      <c r="Q16" s="1017">
        <v>160618</v>
      </c>
      <c r="R16" s="1017">
        <v>165269</v>
      </c>
      <c r="S16" s="1017">
        <v>171131</v>
      </c>
      <c r="T16" s="1017">
        <v>178027</v>
      </c>
      <c r="U16" s="1017">
        <v>184622</v>
      </c>
      <c r="V16" s="1017">
        <v>191471</v>
      </c>
      <c r="W16" s="1017">
        <v>200376</v>
      </c>
      <c r="X16" s="1017">
        <v>205401</v>
      </c>
      <c r="Y16" s="1017">
        <v>214716</v>
      </c>
      <c r="Z16" s="1017">
        <v>207322</v>
      </c>
      <c r="AA16" s="1017">
        <v>224499</v>
      </c>
      <c r="AB16" s="1017">
        <v>249369</v>
      </c>
      <c r="AC16" s="1017">
        <v>270833</v>
      </c>
    </row>
    <row r="17" spans="1:29" x14ac:dyDescent="0.25">
      <c r="A17" s="1012" t="s">
        <v>1163</v>
      </c>
      <c r="B17" s="1012" t="s">
        <v>1173</v>
      </c>
      <c r="C17" s="1012" t="s">
        <v>1174</v>
      </c>
      <c r="D17" s="1018">
        <v>7410</v>
      </c>
      <c r="E17" s="1018">
        <v>7686</v>
      </c>
      <c r="F17" s="1018">
        <v>7667</v>
      </c>
      <c r="G17" s="1018">
        <v>7730</v>
      </c>
      <c r="H17" s="1018">
        <v>8187</v>
      </c>
      <c r="I17" s="1018">
        <v>8753</v>
      </c>
      <c r="J17" s="1018">
        <v>9027</v>
      </c>
      <c r="K17" s="1018">
        <v>9483</v>
      </c>
      <c r="L17" s="1018">
        <v>10162</v>
      </c>
      <c r="M17" s="1018">
        <v>10467</v>
      </c>
      <c r="N17" s="1018">
        <v>11149</v>
      </c>
      <c r="O17" s="1018">
        <v>10817</v>
      </c>
      <c r="P17" s="1018">
        <v>11155</v>
      </c>
      <c r="Q17" s="1018">
        <v>11173</v>
      </c>
      <c r="R17" s="1018">
        <v>11589</v>
      </c>
      <c r="S17" s="1018">
        <v>11986</v>
      </c>
      <c r="T17" s="1018">
        <v>12578</v>
      </c>
      <c r="U17" s="1018">
        <v>13011</v>
      </c>
      <c r="V17" s="1018">
        <v>13025</v>
      </c>
      <c r="W17" s="1018">
        <v>13289</v>
      </c>
      <c r="X17" s="1018">
        <v>13403</v>
      </c>
      <c r="Y17" s="1018">
        <v>14175</v>
      </c>
      <c r="Z17" s="1018">
        <v>13006</v>
      </c>
      <c r="AA17" s="1018">
        <v>13636</v>
      </c>
      <c r="AB17" s="1018">
        <v>15450</v>
      </c>
      <c r="AC17" s="1018">
        <v>16740</v>
      </c>
    </row>
    <row r="18" spans="1:29" x14ac:dyDescent="0.25">
      <c r="A18" s="1013" t="s">
        <v>1164</v>
      </c>
      <c r="B18" s="1013" t="s">
        <v>1593</v>
      </c>
      <c r="C18" s="1013" t="s">
        <v>1594</v>
      </c>
      <c r="D18" s="1005">
        <v>4120</v>
      </c>
      <c r="E18" s="1005">
        <v>4350</v>
      </c>
      <c r="F18" s="1005">
        <v>4197</v>
      </c>
      <c r="G18" s="1005">
        <v>4278</v>
      </c>
      <c r="H18" s="1005">
        <v>4469</v>
      </c>
      <c r="I18" s="1005">
        <v>4741</v>
      </c>
      <c r="J18" s="1005">
        <v>4818</v>
      </c>
      <c r="K18" s="1005">
        <v>5188</v>
      </c>
      <c r="L18" s="1005">
        <v>5543</v>
      </c>
      <c r="M18" s="1005">
        <v>5661</v>
      </c>
      <c r="N18" s="1005">
        <v>6079</v>
      </c>
      <c r="O18" s="1005">
        <v>5918</v>
      </c>
      <c r="P18" s="1005">
        <v>6109</v>
      </c>
      <c r="Q18" s="1005">
        <v>6059</v>
      </c>
      <c r="R18" s="1005">
        <v>6197</v>
      </c>
      <c r="S18" s="1005">
        <v>6551</v>
      </c>
      <c r="T18" s="1005">
        <v>6907</v>
      </c>
      <c r="U18" s="1005">
        <v>7040</v>
      </c>
      <c r="V18" s="1005">
        <v>6962</v>
      </c>
      <c r="W18" s="1005">
        <v>6918</v>
      </c>
      <c r="X18" s="1005">
        <v>6919</v>
      </c>
      <c r="Y18" s="1005">
        <v>7176</v>
      </c>
      <c r="Z18" s="1005">
        <v>6438</v>
      </c>
      <c r="AA18" s="1005">
        <v>6617</v>
      </c>
      <c r="AB18" s="1005">
        <v>7624</v>
      </c>
      <c r="AC18" s="1005">
        <v>8213</v>
      </c>
    </row>
    <row r="19" spans="1:29" x14ac:dyDescent="0.25">
      <c r="A19" s="1013" t="s">
        <v>1164</v>
      </c>
      <c r="B19" s="1013" t="s">
        <v>1595</v>
      </c>
      <c r="C19" s="1013" t="s">
        <v>1596</v>
      </c>
      <c r="D19" s="1005">
        <v>3290</v>
      </c>
      <c r="E19" s="1005">
        <v>3336</v>
      </c>
      <c r="F19" s="1005">
        <v>3470</v>
      </c>
      <c r="G19" s="1005">
        <v>3452</v>
      </c>
      <c r="H19" s="1005">
        <v>3718</v>
      </c>
      <c r="I19" s="1005">
        <v>4012</v>
      </c>
      <c r="J19" s="1005">
        <v>4209</v>
      </c>
      <c r="K19" s="1005">
        <v>4295</v>
      </c>
      <c r="L19" s="1005">
        <v>4619</v>
      </c>
      <c r="M19" s="1005">
        <v>4806</v>
      </c>
      <c r="N19" s="1005">
        <v>5070</v>
      </c>
      <c r="O19" s="1005">
        <v>4899</v>
      </c>
      <c r="P19" s="1005">
        <v>5046</v>
      </c>
      <c r="Q19" s="1005">
        <v>5114</v>
      </c>
      <c r="R19" s="1005">
        <v>5391</v>
      </c>
      <c r="S19" s="1005">
        <v>5434</v>
      </c>
      <c r="T19" s="1005">
        <v>5672</v>
      </c>
      <c r="U19" s="1005">
        <v>5971</v>
      </c>
      <c r="V19" s="1005">
        <v>6063</v>
      </c>
      <c r="W19" s="1005">
        <v>6371</v>
      </c>
      <c r="X19" s="1005">
        <v>6484</v>
      </c>
      <c r="Y19" s="1005">
        <v>6999</v>
      </c>
      <c r="Z19" s="1005">
        <v>6569</v>
      </c>
      <c r="AA19" s="1005">
        <v>7019</v>
      </c>
      <c r="AB19" s="1005">
        <v>7826</v>
      </c>
      <c r="AC19" s="1005">
        <v>8527</v>
      </c>
    </row>
    <row r="20" spans="1:29" x14ac:dyDescent="0.25">
      <c r="A20" s="1012" t="s">
        <v>1163</v>
      </c>
      <c r="B20" s="1012" t="s">
        <v>1175</v>
      </c>
      <c r="C20" s="1012" t="s">
        <v>1176</v>
      </c>
      <c r="D20" s="1018">
        <v>37421</v>
      </c>
      <c r="E20" s="1018">
        <v>39350</v>
      </c>
      <c r="F20" s="1018">
        <v>40472</v>
      </c>
      <c r="G20" s="1018">
        <v>42707</v>
      </c>
      <c r="H20" s="1018">
        <v>44712</v>
      </c>
      <c r="I20" s="1018">
        <v>46749</v>
      </c>
      <c r="J20" s="1018">
        <v>49432</v>
      </c>
      <c r="K20" s="1018">
        <v>52386</v>
      </c>
      <c r="L20" s="1018">
        <v>55016</v>
      </c>
      <c r="M20" s="1018">
        <v>57741</v>
      </c>
      <c r="N20" s="1018">
        <v>58551</v>
      </c>
      <c r="O20" s="1018">
        <v>58403</v>
      </c>
      <c r="P20" s="1018">
        <v>59886</v>
      </c>
      <c r="Q20" s="1018">
        <v>60798</v>
      </c>
      <c r="R20" s="1018">
        <v>63504</v>
      </c>
      <c r="S20" s="1018">
        <v>66128</v>
      </c>
      <c r="T20" s="1018">
        <v>68071</v>
      </c>
      <c r="U20" s="1018">
        <v>70888</v>
      </c>
      <c r="V20" s="1018">
        <v>73338</v>
      </c>
      <c r="W20" s="1018">
        <v>78171</v>
      </c>
      <c r="X20" s="1018">
        <v>81140</v>
      </c>
      <c r="Y20" s="1018">
        <v>84517</v>
      </c>
      <c r="Z20" s="1018">
        <v>83427</v>
      </c>
      <c r="AA20" s="1018">
        <v>89369</v>
      </c>
      <c r="AB20" s="1018">
        <v>100956</v>
      </c>
      <c r="AC20" s="1018">
        <v>110152</v>
      </c>
    </row>
    <row r="21" spans="1:29" x14ac:dyDescent="0.25">
      <c r="A21" s="1013" t="s">
        <v>1164</v>
      </c>
      <c r="B21" s="1013" t="s">
        <v>1177</v>
      </c>
      <c r="C21" s="1013" t="s">
        <v>1178</v>
      </c>
      <c r="D21" s="1005">
        <v>9607</v>
      </c>
      <c r="E21" s="1005">
        <v>10102</v>
      </c>
      <c r="F21" s="1005">
        <v>10388</v>
      </c>
      <c r="G21" s="1005">
        <v>11142</v>
      </c>
      <c r="H21" s="1005">
        <v>11809</v>
      </c>
      <c r="I21" s="1005">
        <v>12456</v>
      </c>
      <c r="J21" s="1005">
        <v>13476</v>
      </c>
      <c r="K21" s="1005">
        <v>14527</v>
      </c>
      <c r="L21" s="1005">
        <v>15530</v>
      </c>
      <c r="M21" s="1005">
        <v>16445</v>
      </c>
      <c r="N21" s="1005">
        <v>16753</v>
      </c>
      <c r="O21" s="1005">
        <v>17170</v>
      </c>
      <c r="P21" s="1005">
        <v>17774</v>
      </c>
      <c r="Q21" s="1005">
        <v>18036</v>
      </c>
      <c r="R21" s="1005">
        <v>18898</v>
      </c>
      <c r="S21" s="1005">
        <v>19424</v>
      </c>
      <c r="T21" s="1005">
        <v>20083</v>
      </c>
      <c r="U21" s="1005">
        <v>21108</v>
      </c>
      <c r="V21" s="1005">
        <v>22450</v>
      </c>
      <c r="W21" s="1005">
        <v>24581</v>
      </c>
      <c r="X21" s="1005">
        <v>25375</v>
      </c>
      <c r="Y21" s="1005">
        <v>27244</v>
      </c>
      <c r="Z21" s="1005">
        <v>26441</v>
      </c>
      <c r="AA21" s="1005">
        <v>29064</v>
      </c>
      <c r="AB21" s="1005">
        <v>34392</v>
      </c>
      <c r="AC21" s="1005">
        <v>38037</v>
      </c>
    </row>
    <row r="22" spans="1:29" x14ac:dyDescent="0.25">
      <c r="A22" s="1013" t="s">
        <v>1164</v>
      </c>
      <c r="B22" s="1013" t="s">
        <v>1179</v>
      </c>
      <c r="C22" s="1013" t="s">
        <v>1180</v>
      </c>
      <c r="D22" s="1005">
        <v>8347</v>
      </c>
      <c r="E22" s="1005">
        <v>8767</v>
      </c>
      <c r="F22" s="1005">
        <v>9023</v>
      </c>
      <c r="G22" s="1005">
        <v>9565</v>
      </c>
      <c r="H22" s="1005">
        <v>10023</v>
      </c>
      <c r="I22" s="1005">
        <v>10497</v>
      </c>
      <c r="J22" s="1005">
        <v>11085</v>
      </c>
      <c r="K22" s="1005">
        <v>11757</v>
      </c>
      <c r="L22" s="1005">
        <v>12371</v>
      </c>
      <c r="M22" s="1005">
        <v>12983</v>
      </c>
      <c r="N22" s="1005">
        <v>13220</v>
      </c>
      <c r="O22" s="1005">
        <v>12981</v>
      </c>
      <c r="P22" s="1005">
        <v>13229</v>
      </c>
      <c r="Q22" s="1005">
        <v>13421</v>
      </c>
      <c r="R22" s="1005">
        <v>14088</v>
      </c>
      <c r="S22" s="1005">
        <v>15037</v>
      </c>
      <c r="T22" s="1005">
        <v>15655</v>
      </c>
      <c r="U22" s="1005">
        <v>16310</v>
      </c>
      <c r="V22" s="1005">
        <v>16534</v>
      </c>
      <c r="W22" s="1005">
        <v>17366</v>
      </c>
      <c r="X22" s="1005">
        <v>18451</v>
      </c>
      <c r="Y22" s="1005">
        <v>19121</v>
      </c>
      <c r="Z22" s="1005">
        <v>19292</v>
      </c>
      <c r="AA22" s="1005">
        <v>21004</v>
      </c>
      <c r="AB22" s="1005">
        <v>23271</v>
      </c>
      <c r="AC22" s="1005">
        <v>24829</v>
      </c>
    </row>
    <row r="23" spans="1:29" x14ac:dyDescent="0.25">
      <c r="A23" s="1013" t="s">
        <v>1164</v>
      </c>
      <c r="B23" s="1013" t="s">
        <v>1181</v>
      </c>
      <c r="C23" s="1013" t="s">
        <v>1182</v>
      </c>
      <c r="D23" s="1005">
        <v>6258</v>
      </c>
      <c r="E23" s="1005">
        <v>6607</v>
      </c>
      <c r="F23" s="1005">
        <v>6838</v>
      </c>
      <c r="G23" s="1005">
        <v>7110</v>
      </c>
      <c r="H23" s="1005">
        <v>7403</v>
      </c>
      <c r="I23" s="1005">
        <v>7724</v>
      </c>
      <c r="J23" s="1005">
        <v>8016</v>
      </c>
      <c r="K23" s="1005">
        <v>8405</v>
      </c>
      <c r="L23" s="1005">
        <v>8720</v>
      </c>
      <c r="M23" s="1005">
        <v>9139</v>
      </c>
      <c r="N23" s="1005">
        <v>9373</v>
      </c>
      <c r="O23" s="1005">
        <v>9347</v>
      </c>
      <c r="P23" s="1005">
        <v>9466</v>
      </c>
      <c r="Q23" s="1005">
        <v>9519</v>
      </c>
      <c r="R23" s="1005">
        <v>9854</v>
      </c>
      <c r="S23" s="1005">
        <v>10072</v>
      </c>
      <c r="T23" s="1005">
        <v>10215</v>
      </c>
      <c r="U23" s="1005">
        <v>10321</v>
      </c>
      <c r="V23" s="1005">
        <v>10613</v>
      </c>
      <c r="W23" s="1005">
        <v>11380</v>
      </c>
      <c r="X23" s="1005">
        <v>11735</v>
      </c>
      <c r="Y23" s="1005">
        <v>11890</v>
      </c>
      <c r="Z23" s="1005">
        <v>11889</v>
      </c>
      <c r="AA23" s="1005">
        <v>12411</v>
      </c>
      <c r="AB23" s="1005">
        <v>13874</v>
      </c>
      <c r="AC23" s="1005">
        <v>15060</v>
      </c>
    </row>
    <row r="24" spans="1:29" x14ac:dyDescent="0.25">
      <c r="A24" s="1013" t="s">
        <v>1164</v>
      </c>
      <c r="B24" s="1013" t="s">
        <v>1183</v>
      </c>
      <c r="C24" s="1013" t="s">
        <v>1184</v>
      </c>
      <c r="D24" s="1005">
        <v>6506</v>
      </c>
      <c r="E24" s="1005">
        <v>6813</v>
      </c>
      <c r="F24" s="1005">
        <v>6964</v>
      </c>
      <c r="G24" s="1005">
        <v>7330</v>
      </c>
      <c r="H24" s="1005">
        <v>7581</v>
      </c>
      <c r="I24" s="1005">
        <v>7907</v>
      </c>
      <c r="J24" s="1005">
        <v>8279</v>
      </c>
      <c r="K24" s="1005">
        <v>8713</v>
      </c>
      <c r="L24" s="1005">
        <v>9082</v>
      </c>
      <c r="M24" s="1005">
        <v>9441</v>
      </c>
      <c r="N24" s="1005">
        <v>9389</v>
      </c>
      <c r="O24" s="1005">
        <v>9299</v>
      </c>
      <c r="P24" s="1005">
        <v>9519</v>
      </c>
      <c r="Q24" s="1005">
        <v>9711</v>
      </c>
      <c r="R24" s="1005">
        <v>10145</v>
      </c>
      <c r="S24" s="1005">
        <v>10712</v>
      </c>
      <c r="T24" s="1005">
        <v>11000</v>
      </c>
      <c r="U24" s="1005">
        <v>11556</v>
      </c>
      <c r="V24" s="1005">
        <v>11922</v>
      </c>
      <c r="W24" s="1005">
        <v>12470</v>
      </c>
      <c r="X24" s="1005">
        <v>12887</v>
      </c>
      <c r="Y24" s="1005">
        <v>12919</v>
      </c>
      <c r="Z24" s="1005">
        <v>13045</v>
      </c>
      <c r="AA24" s="1005">
        <v>13630</v>
      </c>
      <c r="AB24" s="1005">
        <v>14778</v>
      </c>
      <c r="AC24" s="1005">
        <v>16237</v>
      </c>
    </row>
    <row r="25" spans="1:29" x14ac:dyDescent="0.25">
      <c r="A25" s="1013" t="s">
        <v>1164</v>
      </c>
      <c r="B25" s="1013" t="s">
        <v>1185</v>
      </c>
      <c r="C25" s="1013" t="s">
        <v>1186</v>
      </c>
      <c r="D25" s="1005">
        <v>6703</v>
      </c>
      <c r="E25" s="1005">
        <v>7061</v>
      </c>
      <c r="F25" s="1005">
        <v>7259</v>
      </c>
      <c r="G25" s="1005">
        <v>7560</v>
      </c>
      <c r="H25" s="1005">
        <v>7896</v>
      </c>
      <c r="I25" s="1005">
        <v>8164</v>
      </c>
      <c r="J25" s="1005">
        <v>8576</v>
      </c>
      <c r="K25" s="1005">
        <v>8984</v>
      </c>
      <c r="L25" s="1005">
        <v>9313</v>
      </c>
      <c r="M25" s="1005">
        <v>9733</v>
      </c>
      <c r="N25" s="1005">
        <v>9815</v>
      </c>
      <c r="O25" s="1005">
        <v>9605</v>
      </c>
      <c r="P25" s="1005">
        <v>9899</v>
      </c>
      <c r="Q25" s="1005">
        <v>10110</v>
      </c>
      <c r="R25" s="1005">
        <v>10519</v>
      </c>
      <c r="S25" s="1005">
        <v>10883</v>
      </c>
      <c r="T25" s="1005">
        <v>11117</v>
      </c>
      <c r="U25" s="1005">
        <v>11593</v>
      </c>
      <c r="V25" s="1005">
        <v>11819</v>
      </c>
      <c r="W25" s="1005">
        <v>12374</v>
      </c>
      <c r="X25" s="1005">
        <v>12693</v>
      </c>
      <c r="Y25" s="1005">
        <v>13343</v>
      </c>
      <c r="Z25" s="1005">
        <v>12759</v>
      </c>
      <c r="AA25" s="1005">
        <v>13260</v>
      </c>
      <c r="AB25" s="1005">
        <v>14640</v>
      </c>
      <c r="AC25" s="1005">
        <v>15989</v>
      </c>
    </row>
    <row r="26" spans="1:29" x14ac:dyDescent="0.25">
      <c r="A26" s="1012" t="s">
        <v>1163</v>
      </c>
      <c r="B26" s="1012" t="s">
        <v>1187</v>
      </c>
      <c r="C26" s="1012" t="s">
        <v>1188</v>
      </c>
      <c r="D26" s="1018">
        <v>20138</v>
      </c>
      <c r="E26" s="1018">
        <v>21068</v>
      </c>
      <c r="F26" s="1018">
        <v>21565</v>
      </c>
      <c r="G26" s="1018">
        <v>22270</v>
      </c>
      <c r="H26" s="1018">
        <v>23353</v>
      </c>
      <c r="I26" s="1018">
        <v>25211</v>
      </c>
      <c r="J26" s="1018">
        <v>26750</v>
      </c>
      <c r="K26" s="1018">
        <v>27654</v>
      </c>
      <c r="L26" s="1018">
        <v>28320</v>
      </c>
      <c r="M26" s="1018">
        <v>29541</v>
      </c>
      <c r="N26" s="1018">
        <v>29996</v>
      </c>
      <c r="O26" s="1018">
        <v>28415</v>
      </c>
      <c r="P26" s="1018">
        <v>29381</v>
      </c>
      <c r="Q26" s="1018">
        <v>30281</v>
      </c>
      <c r="R26" s="1018">
        <v>31253</v>
      </c>
      <c r="S26" s="1018">
        <v>32026</v>
      </c>
      <c r="T26" s="1018">
        <v>33210</v>
      </c>
      <c r="U26" s="1018">
        <v>34797</v>
      </c>
      <c r="V26" s="1018">
        <v>36414</v>
      </c>
      <c r="W26" s="1018">
        <v>37404</v>
      </c>
      <c r="X26" s="1018">
        <v>37832</v>
      </c>
      <c r="Y26" s="1018">
        <v>39133</v>
      </c>
      <c r="Z26" s="1018">
        <v>37408</v>
      </c>
      <c r="AA26" s="1018">
        <v>41610</v>
      </c>
      <c r="AB26" s="1018">
        <v>45460</v>
      </c>
      <c r="AC26" s="1018">
        <v>48944</v>
      </c>
    </row>
    <row r="27" spans="1:29" x14ac:dyDescent="0.25">
      <c r="A27" s="1013" t="s">
        <v>1164</v>
      </c>
      <c r="B27" s="1013" t="s">
        <v>1189</v>
      </c>
      <c r="C27" s="1013" t="s">
        <v>1190</v>
      </c>
      <c r="D27" s="1005">
        <v>1753</v>
      </c>
      <c r="E27" s="1005">
        <v>1821</v>
      </c>
      <c r="F27" s="1005">
        <v>1843</v>
      </c>
      <c r="G27" s="1005">
        <v>1885</v>
      </c>
      <c r="H27" s="1005">
        <v>1980</v>
      </c>
      <c r="I27" s="1005">
        <v>2135</v>
      </c>
      <c r="J27" s="1005">
        <v>2243</v>
      </c>
      <c r="K27" s="1005">
        <v>2300</v>
      </c>
      <c r="L27" s="1005">
        <v>2365</v>
      </c>
      <c r="M27" s="1005">
        <v>2472</v>
      </c>
      <c r="N27" s="1005">
        <v>2547</v>
      </c>
      <c r="O27" s="1005">
        <v>2466</v>
      </c>
      <c r="P27" s="1005">
        <v>2597</v>
      </c>
      <c r="Q27" s="1005">
        <v>2694</v>
      </c>
      <c r="R27" s="1005">
        <v>2837</v>
      </c>
      <c r="S27" s="1005">
        <v>2916</v>
      </c>
      <c r="T27" s="1005">
        <v>3065</v>
      </c>
      <c r="U27" s="1005">
        <v>3241</v>
      </c>
      <c r="V27" s="1005">
        <v>3391</v>
      </c>
      <c r="W27" s="1005">
        <v>3452</v>
      </c>
      <c r="X27" s="1005">
        <v>3506</v>
      </c>
      <c r="Y27" s="1005">
        <v>3604</v>
      </c>
      <c r="Z27" s="1005">
        <v>3521</v>
      </c>
      <c r="AA27" s="1005">
        <v>3977</v>
      </c>
      <c r="AB27" s="1005">
        <v>4409</v>
      </c>
      <c r="AC27" s="1005">
        <v>4723</v>
      </c>
    </row>
    <row r="28" spans="1:29" x14ac:dyDescent="0.25">
      <c r="A28" s="1013" t="s">
        <v>1164</v>
      </c>
      <c r="B28" s="1013" t="s">
        <v>1191</v>
      </c>
      <c r="C28" s="1013" t="s">
        <v>1192</v>
      </c>
      <c r="D28" s="1005">
        <v>1500</v>
      </c>
      <c r="E28" s="1005">
        <v>1550</v>
      </c>
      <c r="F28" s="1005">
        <v>1588</v>
      </c>
      <c r="G28" s="1005">
        <v>1659</v>
      </c>
      <c r="H28" s="1005">
        <v>1751</v>
      </c>
      <c r="I28" s="1005">
        <v>1898</v>
      </c>
      <c r="J28" s="1005">
        <v>2042</v>
      </c>
      <c r="K28" s="1005">
        <v>2122</v>
      </c>
      <c r="L28" s="1005">
        <v>2179</v>
      </c>
      <c r="M28" s="1005">
        <v>2228</v>
      </c>
      <c r="N28" s="1005">
        <v>2234</v>
      </c>
      <c r="O28" s="1005">
        <v>2136</v>
      </c>
      <c r="P28" s="1005">
        <v>2262</v>
      </c>
      <c r="Q28" s="1005">
        <v>2310</v>
      </c>
      <c r="R28" s="1005">
        <v>2374</v>
      </c>
      <c r="S28" s="1005">
        <v>2420</v>
      </c>
      <c r="T28" s="1005">
        <v>2495</v>
      </c>
      <c r="U28" s="1005">
        <v>2611</v>
      </c>
      <c r="V28" s="1005">
        <v>2752</v>
      </c>
      <c r="W28" s="1005">
        <v>2906</v>
      </c>
      <c r="X28" s="1005">
        <v>3028</v>
      </c>
      <c r="Y28" s="1005">
        <v>3260</v>
      </c>
      <c r="Z28" s="1005">
        <v>3036</v>
      </c>
      <c r="AA28" s="1005">
        <v>3238</v>
      </c>
      <c r="AB28" s="1005">
        <v>3631</v>
      </c>
      <c r="AC28" s="1005">
        <v>3796</v>
      </c>
    </row>
    <row r="29" spans="1:29" x14ac:dyDescent="0.25">
      <c r="A29" s="1013" t="s">
        <v>1164</v>
      </c>
      <c r="B29" s="1013" t="s">
        <v>1193</v>
      </c>
      <c r="C29" s="1013" t="s">
        <v>1194</v>
      </c>
      <c r="D29" s="1005">
        <v>2779</v>
      </c>
      <c r="E29" s="1005">
        <v>2878</v>
      </c>
      <c r="F29" s="1005">
        <v>2867</v>
      </c>
      <c r="G29" s="1005">
        <v>2940</v>
      </c>
      <c r="H29" s="1005">
        <v>3135</v>
      </c>
      <c r="I29" s="1005">
        <v>3465</v>
      </c>
      <c r="J29" s="1005">
        <v>3684</v>
      </c>
      <c r="K29" s="1005">
        <v>3907</v>
      </c>
      <c r="L29" s="1005">
        <v>4095</v>
      </c>
      <c r="M29" s="1005">
        <v>4229</v>
      </c>
      <c r="N29" s="1005">
        <v>4305</v>
      </c>
      <c r="O29" s="1005">
        <v>3951</v>
      </c>
      <c r="P29" s="1005">
        <v>4021</v>
      </c>
      <c r="Q29" s="1005">
        <v>4130</v>
      </c>
      <c r="R29" s="1005">
        <v>4267</v>
      </c>
      <c r="S29" s="1005">
        <v>4507</v>
      </c>
      <c r="T29" s="1005">
        <v>4611</v>
      </c>
      <c r="U29" s="1005">
        <v>5014</v>
      </c>
      <c r="V29" s="1005">
        <v>5063</v>
      </c>
      <c r="W29" s="1005">
        <v>5125</v>
      </c>
      <c r="X29" s="1005">
        <v>5226</v>
      </c>
      <c r="Y29" s="1005">
        <v>5473</v>
      </c>
      <c r="Z29" s="1005">
        <v>5257</v>
      </c>
      <c r="AA29" s="1005">
        <v>5646</v>
      </c>
      <c r="AB29" s="1005">
        <v>6308</v>
      </c>
      <c r="AC29" s="1005">
        <v>6949</v>
      </c>
    </row>
    <row r="30" spans="1:29" x14ac:dyDescent="0.25">
      <c r="A30" s="1013" t="s">
        <v>1164</v>
      </c>
      <c r="B30" s="1013" t="s">
        <v>1195</v>
      </c>
      <c r="C30" s="1013" t="s">
        <v>1196</v>
      </c>
      <c r="D30" s="1005">
        <v>7489</v>
      </c>
      <c r="E30" s="1005">
        <v>7875</v>
      </c>
      <c r="F30" s="1005">
        <v>8188</v>
      </c>
      <c r="G30" s="1005">
        <v>8502</v>
      </c>
      <c r="H30" s="1005">
        <v>8875</v>
      </c>
      <c r="I30" s="1005">
        <v>9600</v>
      </c>
      <c r="J30" s="1005">
        <v>10248</v>
      </c>
      <c r="K30" s="1005">
        <v>10567</v>
      </c>
      <c r="L30" s="1005">
        <v>10713</v>
      </c>
      <c r="M30" s="1005">
        <v>11249</v>
      </c>
      <c r="N30" s="1005">
        <v>11362</v>
      </c>
      <c r="O30" s="1005">
        <v>10738</v>
      </c>
      <c r="P30" s="1005">
        <v>10929</v>
      </c>
      <c r="Q30" s="1005">
        <v>11218</v>
      </c>
      <c r="R30" s="1005">
        <v>11613</v>
      </c>
      <c r="S30" s="1005">
        <v>11915</v>
      </c>
      <c r="T30" s="1005">
        <v>12254</v>
      </c>
      <c r="U30" s="1005">
        <v>12857</v>
      </c>
      <c r="V30" s="1005">
        <v>13451</v>
      </c>
      <c r="W30" s="1005">
        <v>13779</v>
      </c>
      <c r="X30" s="1005">
        <v>13581</v>
      </c>
      <c r="Y30" s="1005">
        <v>13814</v>
      </c>
      <c r="Z30" s="1005">
        <v>13402</v>
      </c>
      <c r="AA30" s="1005">
        <v>15025</v>
      </c>
      <c r="AB30" s="1005">
        <v>16290</v>
      </c>
      <c r="AC30" s="1005">
        <v>17487</v>
      </c>
    </row>
    <row r="31" spans="1:29" x14ac:dyDescent="0.25">
      <c r="A31" s="1013" t="s">
        <v>1164</v>
      </c>
      <c r="B31" s="1013" t="s">
        <v>1197</v>
      </c>
      <c r="C31" s="1013" t="s">
        <v>1198</v>
      </c>
      <c r="D31" s="1005">
        <v>4009</v>
      </c>
      <c r="E31" s="1005">
        <v>4235</v>
      </c>
      <c r="F31" s="1005">
        <v>4294</v>
      </c>
      <c r="G31" s="1005">
        <v>4398</v>
      </c>
      <c r="H31" s="1005">
        <v>4546</v>
      </c>
      <c r="I31" s="1005">
        <v>4843</v>
      </c>
      <c r="J31" s="1005">
        <v>5087</v>
      </c>
      <c r="K31" s="1005">
        <v>5258</v>
      </c>
      <c r="L31" s="1005">
        <v>5389</v>
      </c>
      <c r="M31" s="1005">
        <v>5604</v>
      </c>
      <c r="N31" s="1005">
        <v>5670</v>
      </c>
      <c r="O31" s="1005">
        <v>5322</v>
      </c>
      <c r="P31" s="1005">
        <v>5567</v>
      </c>
      <c r="Q31" s="1005">
        <v>5826</v>
      </c>
      <c r="R31" s="1005">
        <v>6005</v>
      </c>
      <c r="S31" s="1005">
        <v>6059</v>
      </c>
      <c r="T31" s="1005">
        <v>6355</v>
      </c>
      <c r="U31" s="1005">
        <v>6504</v>
      </c>
      <c r="V31" s="1005">
        <v>6838</v>
      </c>
      <c r="W31" s="1005">
        <v>7037</v>
      </c>
      <c r="X31" s="1005">
        <v>7199</v>
      </c>
      <c r="Y31" s="1005">
        <v>7311</v>
      </c>
      <c r="Z31" s="1005">
        <v>6819</v>
      </c>
      <c r="AA31" s="1005">
        <v>7623</v>
      </c>
      <c r="AB31" s="1005">
        <v>8166</v>
      </c>
      <c r="AC31" s="1005">
        <v>8662</v>
      </c>
    </row>
    <row r="32" spans="1:29" x14ac:dyDescent="0.25">
      <c r="A32" s="1013" t="s">
        <v>1164</v>
      </c>
      <c r="B32" s="1013" t="s">
        <v>1199</v>
      </c>
      <c r="C32" s="1013" t="s">
        <v>1200</v>
      </c>
      <c r="D32" s="1005">
        <v>2609</v>
      </c>
      <c r="E32" s="1005">
        <v>2709</v>
      </c>
      <c r="F32" s="1005">
        <v>2785</v>
      </c>
      <c r="G32" s="1005">
        <v>2885</v>
      </c>
      <c r="H32" s="1005">
        <v>3066</v>
      </c>
      <c r="I32" s="1005">
        <v>3269</v>
      </c>
      <c r="J32" s="1005">
        <v>3445</v>
      </c>
      <c r="K32" s="1005">
        <v>3500</v>
      </c>
      <c r="L32" s="1005">
        <v>3580</v>
      </c>
      <c r="M32" s="1005">
        <v>3758</v>
      </c>
      <c r="N32" s="1005">
        <v>3878</v>
      </c>
      <c r="O32" s="1005">
        <v>3802</v>
      </c>
      <c r="P32" s="1005">
        <v>4004</v>
      </c>
      <c r="Q32" s="1005">
        <v>4103</v>
      </c>
      <c r="R32" s="1005">
        <v>4157</v>
      </c>
      <c r="S32" s="1005">
        <v>4208</v>
      </c>
      <c r="T32" s="1005">
        <v>4431</v>
      </c>
      <c r="U32" s="1005">
        <v>4569</v>
      </c>
      <c r="V32" s="1005">
        <v>4919</v>
      </c>
      <c r="W32" s="1005">
        <v>5106</v>
      </c>
      <c r="X32" s="1005">
        <v>5292</v>
      </c>
      <c r="Y32" s="1005">
        <v>5670</v>
      </c>
      <c r="Z32" s="1005">
        <v>5373</v>
      </c>
      <c r="AA32" s="1005">
        <v>6101</v>
      </c>
      <c r="AB32" s="1005">
        <v>6656</v>
      </c>
      <c r="AC32" s="1005">
        <v>7327</v>
      </c>
    </row>
    <row r="33" spans="1:29" x14ac:dyDescent="0.25">
      <c r="A33" s="1012" t="s">
        <v>1163</v>
      </c>
      <c r="B33" s="1012" t="s">
        <v>1201</v>
      </c>
      <c r="C33" s="1012" t="s">
        <v>1202</v>
      </c>
      <c r="D33" s="1018">
        <v>16112</v>
      </c>
      <c r="E33" s="1018">
        <v>16946</v>
      </c>
      <c r="F33" s="1018">
        <v>17384</v>
      </c>
      <c r="G33" s="1018">
        <v>19403</v>
      </c>
      <c r="H33" s="1018">
        <v>20016</v>
      </c>
      <c r="I33" s="1018">
        <v>20417</v>
      </c>
      <c r="J33" s="1018">
        <v>21753</v>
      </c>
      <c r="K33" s="1018">
        <v>22948</v>
      </c>
      <c r="L33" s="1018">
        <v>24436</v>
      </c>
      <c r="M33" s="1018">
        <v>25567</v>
      </c>
      <c r="N33" s="1018">
        <v>25528</v>
      </c>
      <c r="O33" s="1018">
        <v>25173</v>
      </c>
      <c r="P33" s="1018">
        <v>26310</v>
      </c>
      <c r="Q33" s="1018">
        <v>27048</v>
      </c>
      <c r="R33" s="1018">
        <v>27984</v>
      </c>
      <c r="S33" s="1018">
        <v>29010</v>
      </c>
      <c r="T33" s="1018">
        <v>30698</v>
      </c>
      <c r="U33" s="1018">
        <v>31423</v>
      </c>
      <c r="V33" s="1018">
        <v>33496</v>
      </c>
      <c r="W33" s="1018">
        <v>34888</v>
      </c>
      <c r="X33" s="1018">
        <v>35624</v>
      </c>
      <c r="Y33" s="1018">
        <v>37444</v>
      </c>
      <c r="Z33" s="1018">
        <v>35872</v>
      </c>
      <c r="AA33" s="1018">
        <v>37936</v>
      </c>
      <c r="AB33" s="1018">
        <v>41973</v>
      </c>
      <c r="AC33" s="1018">
        <v>45801</v>
      </c>
    </row>
    <row r="34" spans="1:29" x14ac:dyDescent="0.25">
      <c r="A34" s="1013" t="s">
        <v>1164</v>
      </c>
      <c r="B34" s="1013" t="s">
        <v>1203</v>
      </c>
      <c r="C34" s="1013" t="s">
        <v>1204</v>
      </c>
      <c r="D34" s="1005">
        <v>4023</v>
      </c>
      <c r="E34" s="1005">
        <v>4111</v>
      </c>
      <c r="F34" s="1005">
        <v>4312</v>
      </c>
      <c r="G34" s="1005">
        <v>4720</v>
      </c>
      <c r="H34" s="1005">
        <v>4928</v>
      </c>
      <c r="I34" s="1005">
        <v>5103</v>
      </c>
      <c r="J34" s="1005">
        <v>5283</v>
      </c>
      <c r="K34" s="1005">
        <v>5609</v>
      </c>
      <c r="L34" s="1005">
        <v>5868</v>
      </c>
      <c r="M34" s="1005">
        <v>6189</v>
      </c>
      <c r="N34" s="1005">
        <v>6132</v>
      </c>
      <c r="O34" s="1005">
        <v>5834</v>
      </c>
      <c r="P34" s="1005">
        <v>6001</v>
      </c>
      <c r="Q34" s="1005">
        <v>6173</v>
      </c>
      <c r="R34" s="1005">
        <v>6356</v>
      </c>
      <c r="S34" s="1005">
        <v>6695</v>
      </c>
      <c r="T34" s="1005">
        <v>7093</v>
      </c>
      <c r="U34" s="1005">
        <v>7469</v>
      </c>
      <c r="V34" s="1005">
        <v>7846</v>
      </c>
      <c r="W34" s="1005">
        <v>8432</v>
      </c>
      <c r="X34" s="1005">
        <v>8502</v>
      </c>
      <c r="Y34" s="1005">
        <v>9078</v>
      </c>
      <c r="Z34" s="1005">
        <v>8949</v>
      </c>
      <c r="AA34" s="1005">
        <v>9445</v>
      </c>
      <c r="AB34" s="1005">
        <v>10365</v>
      </c>
      <c r="AC34" s="1005">
        <v>11474</v>
      </c>
    </row>
    <row r="35" spans="1:29" x14ac:dyDescent="0.25">
      <c r="A35" s="1013" t="s">
        <v>1164</v>
      </c>
      <c r="B35" s="1013" t="s">
        <v>1205</v>
      </c>
      <c r="C35" s="1013" t="s">
        <v>1206</v>
      </c>
      <c r="D35" s="1005">
        <v>6597</v>
      </c>
      <c r="E35" s="1005">
        <v>6922</v>
      </c>
      <c r="F35" s="1005">
        <v>7194</v>
      </c>
      <c r="G35" s="1005">
        <v>8284</v>
      </c>
      <c r="H35" s="1005">
        <v>8549</v>
      </c>
      <c r="I35" s="1005">
        <v>8312</v>
      </c>
      <c r="J35" s="1005">
        <v>9233</v>
      </c>
      <c r="K35" s="1005">
        <v>9797</v>
      </c>
      <c r="L35" s="1005">
        <v>10489</v>
      </c>
      <c r="M35" s="1005">
        <v>10736</v>
      </c>
      <c r="N35" s="1005">
        <v>10657</v>
      </c>
      <c r="O35" s="1005">
        <v>10338</v>
      </c>
      <c r="P35" s="1005">
        <v>10795</v>
      </c>
      <c r="Q35" s="1005">
        <v>11386</v>
      </c>
      <c r="R35" s="1005">
        <v>11970</v>
      </c>
      <c r="S35" s="1005">
        <v>12287</v>
      </c>
      <c r="T35" s="1005">
        <v>13044</v>
      </c>
      <c r="U35" s="1005">
        <v>13589</v>
      </c>
      <c r="V35" s="1005">
        <v>14781</v>
      </c>
      <c r="W35" s="1005">
        <v>14751</v>
      </c>
      <c r="X35" s="1005">
        <v>15186</v>
      </c>
      <c r="Y35" s="1005">
        <v>15708</v>
      </c>
      <c r="Z35" s="1005">
        <v>15139</v>
      </c>
      <c r="AA35" s="1005">
        <v>15357</v>
      </c>
      <c r="AB35" s="1005">
        <v>17194</v>
      </c>
      <c r="AC35" s="1005">
        <v>18593</v>
      </c>
    </row>
    <row r="36" spans="1:29" x14ac:dyDescent="0.25">
      <c r="A36" s="1013" t="s">
        <v>1164</v>
      </c>
      <c r="B36" s="1013" t="s">
        <v>1207</v>
      </c>
      <c r="C36" s="1013" t="s">
        <v>1208</v>
      </c>
      <c r="D36" s="1005">
        <v>5492</v>
      </c>
      <c r="E36" s="1005">
        <v>5912</v>
      </c>
      <c r="F36" s="1005">
        <v>5879</v>
      </c>
      <c r="G36" s="1005">
        <v>6399</v>
      </c>
      <c r="H36" s="1005">
        <v>6539</v>
      </c>
      <c r="I36" s="1005">
        <v>7002</v>
      </c>
      <c r="J36" s="1005">
        <v>7237</v>
      </c>
      <c r="K36" s="1005">
        <v>7542</v>
      </c>
      <c r="L36" s="1005">
        <v>8079</v>
      </c>
      <c r="M36" s="1005">
        <v>8642</v>
      </c>
      <c r="N36" s="1005">
        <v>8739</v>
      </c>
      <c r="O36" s="1005">
        <v>9001</v>
      </c>
      <c r="P36" s="1005">
        <v>9514</v>
      </c>
      <c r="Q36" s="1005">
        <v>9488</v>
      </c>
      <c r="R36" s="1005">
        <v>9659</v>
      </c>
      <c r="S36" s="1005">
        <v>10028</v>
      </c>
      <c r="T36" s="1005">
        <v>10561</v>
      </c>
      <c r="U36" s="1005">
        <v>10365</v>
      </c>
      <c r="V36" s="1005">
        <v>10869</v>
      </c>
      <c r="W36" s="1005">
        <v>11705</v>
      </c>
      <c r="X36" s="1005">
        <v>11935</v>
      </c>
      <c r="Y36" s="1005">
        <v>12657</v>
      </c>
      <c r="Z36" s="1005">
        <v>11784</v>
      </c>
      <c r="AA36" s="1005">
        <v>13134</v>
      </c>
      <c r="AB36" s="1005">
        <v>14414</v>
      </c>
      <c r="AC36" s="1005">
        <v>15734</v>
      </c>
    </row>
    <row r="37" spans="1:29" x14ac:dyDescent="0.25">
      <c r="A37" s="1012" t="s">
        <v>1163</v>
      </c>
      <c r="B37" s="1012" t="s">
        <v>1209</v>
      </c>
      <c r="C37" s="1012" t="s">
        <v>1210</v>
      </c>
      <c r="D37" s="1018">
        <v>18191</v>
      </c>
      <c r="E37" s="1018">
        <v>19243</v>
      </c>
      <c r="F37" s="1018">
        <v>20044</v>
      </c>
      <c r="G37" s="1018">
        <v>21127</v>
      </c>
      <c r="H37" s="1018">
        <v>22266</v>
      </c>
      <c r="I37" s="1018">
        <v>24015</v>
      </c>
      <c r="J37" s="1018">
        <v>25285</v>
      </c>
      <c r="K37" s="1018">
        <v>26195</v>
      </c>
      <c r="L37" s="1018">
        <v>28103</v>
      </c>
      <c r="M37" s="1018">
        <v>28323</v>
      </c>
      <c r="N37" s="1018">
        <v>29484</v>
      </c>
      <c r="O37" s="1018">
        <v>29855</v>
      </c>
      <c r="P37" s="1018">
        <v>30899</v>
      </c>
      <c r="Q37" s="1018">
        <v>31318</v>
      </c>
      <c r="R37" s="1018">
        <v>30939</v>
      </c>
      <c r="S37" s="1018">
        <v>31981</v>
      </c>
      <c r="T37" s="1018">
        <v>33469</v>
      </c>
      <c r="U37" s="1018">
        <v>34503</v>
      </c>
      <c r="V37" s="1018">
        <v>35197</v>
      </c>
      <c r="W37" s="1018">
        <v>36624</v>
      </c>
      <c r="X37" s="1018">
        <v>37402</v>
      </c>
      <c r="Y37" s="1018">
        <v>39447</v>
      </c>
      <c r="Z37" s="1018">
        <v>37610</v>
      </c>
      <c r="AA37" s="1018">
        <v>41948</v>
      </c>
      <c r="AB37" s="1018">
        <v>45531</v>
      </c>
      <c r="AC37" s="1018">
        <v>49196</v>
      </c>
    </row>
    <row r="38" spans="1:29" x14ac:dyDescent="0.25">
      <c r="A38" s="1013" t="s">
        <v>1164</v>
      </c>
      <c r="B38" s="1013" t="s">
        <v>1211</v>
      </c>
      <c r="C38" s="1013" t="s">
        <v>1212</v>
      </c>
      <c r="D38" s="1005">
        <v>6133</v>
      </c>
      <c r="E38" s="1005">
        <v>6434</v>
      </c>
      <c r="F38" s="1005">
        <v>6651</v>
      </c>
      <c r="G38" s="1005">
        <v>6939</v>
      </c>
      <c r="H38" s="1005">
        <v>7232</v>
      </c>
      <c r="I38" s="1005">
        <v>7717</v>
      </c>
      <c r="J38" s="1005">
        <v>7957</v>
      </c>
      <c r="K38" s="1005">
        <v>8180</v>
      </c>
      <c r="L38" s="1005">
        <v>8753</v>
      </c>
      <c r="M38" s="1005">
        <v>8840</v>
      </c>
      <c r="N38" s="1005">
        <v>9189</v>
      </c>
      <c r="O38" s="1005">
        <v>9114</v>
      </c>
      <c r="P38" s="1005">
        <v>9603</v>
      </c>
      <c r="Q38" s="1005">
        <v>9773</v>
      </c>
      <c r="R38" s="1005">
        <v>9601</v>
      </c>
      <c r="S38" s="1005">
        <v>10132</v>
      </c>
      <c r="T38" s="1005">
        <v>10651</v>
      </c>
      <c r="U38" s="1005">
        <v>10977</v>
      </c>
      <c r="V38" s="1005">
        <v>11286</v>
      </c>
      <c r="W38" s="1005">
        <v>11703</v>
      </c>
      <c r="X38" s="1005">
        <v>11907</v>
      </c>
      <c r="Y38" s="1005">
        <v>12391</v>
      </c>
      <c r="Z38" s="1005">
        <v>11482</v>
      </c>
      <c r="AA38" s="1005">
        <v>12815</v>
      </c>
      <c r="AB38" s="1005">
        <v>13662</v>
      </c>
      <c r="AC38" s="1005">
        <v>14695</v>
      </c>
    </row>
    <row r="39" spans="1:29" x14ac:dyDescent="0.25">
      <c r="A39" s="1013" t="s">
        <v>1164</v>
      </c>
      <c r="B39" s="1013" t="s">
        <v>1213</v>
      </c>
      <c r="C39" s="1013" t="s">
        <v>1214</v>
      </c>
      <c r="D39" s="1005">
        <v>6561</v>
      </c>
      <c r="E39" s="1005">
        <v>6925</v>
      </c>
      <c r="F39" s="1005">
        <v>7328</v>
      </c>
      <c r="G39" s="1005">
        <v>7776</v>
      </c>
      <c r="H39" s="1005">
        <v>8232</v>
      </c>
      <c r="I39" s="1005">
        <v>9034</v>
      </c>
      <c r="J39" s="1005">
        <v>9634</v>
      </c>
      <c r="K39" s="1005">
        <v>10155</v>
      </c>
      <c r="L39" s="1005">
        <v>11051</v>
      </c>
      <c r="M39" s="1005">
        <v>11054</v>
      </c>
      <c r="N39" s="1005">
        <v>11596</v>
      </c>
      <c r="O39" s="1005">
        <v>12045</v>
      </c>
      <c r="P39" s="1005">
        <v>12301</v>
      </c>
      <c r="Q39" s="1005">
        <v>12488</v>
      </c>
      <c r="R39" s="1005">
        <v>12259</v>
      </c>
      <c r="S39" s="1005">
        <v>12511</v>
      </c>
      <c r="T39" s="1005">
        <v>13118</v>
      </c>
      <c r="U39" s="1005">
        <v>13458</v>
      </c>
      <c r="V39" s="1005">
        <v>13706</v>
      </c>
      <c r="W39" s="1005">
        <v>14286</v>
      </c>
      <c r="X39" s="1005">
        <v>14582</v>
      </c>
      <c r="Y39" s="1005">
        <v>15723</v>
      </c>
      <c r="Z39" s="1005">
        <v>15080</v>
      </c>
      <c r="AA39" s="1005">
        <v>16978</v>
      </c>
      <c r="AB39" s="1005">
        <v>18745</v>
      </c>
      <c r="AC39" s="1005">
        <v>20347</v>
      </c>
    </row>
    <row r="40" spans="1:29" x14ac:dyDescent="0.25">
      <c r="A40" s="1013" t="s">
        <v>1164</v>
      </c>
      <c r="B40" s="1013" t="s">
        <v>1215</v>
      </c>
      <c r="C40" s="1013" t="s">
        <v>1216</v>
      </c>
      <c r="D40" s="1005">
        <v>2496</v>
      </c>
      <c r="E40" s="1005">
        <v>2670</v>
      </c>
      <c r="F40" s="1005">
        <v>2753</v>
      </c>
      <c r="G40" s="1005">
        <v>2920</v>
      </c>
      <c r="H40" s="1005">
        <v>3110</v>
      </c>
      <c r="I40" s="1005">
        <v>3306</v>
      </c>
      <c r="J40" s="1005">
        <v>3479</v>
      </c>
      <c r="K40" s="1005">
        <v>3571</v>
      </c>
      <c r="L40" s="1005">
        <v>3775</v>
      </c>
      <c r="M40" s="1005">
        <v>3831</v>
      </c>
      <c r="N40" s="1005">
        <v>3957</v>
      </c>
      <c r="O40" s="1005">
        <v>3967</v>
      </c>
      <c r="P40" s="1005">
        <v>4116</v>
      </c>
      <c r="Q40" s="1005">
        <v>4082</v>
      </c>
      <c r="R40" s="1005">
        <v>4065</v>
      </c>
      <c r="S40" s="1005">
        <v>4174</v>
      </c>
      <c r="T40" s="1005">
        <v>4333</v>
      </c>
      <c r="U40" s="1005">
        <v>4461</v>
      </c>
      <c r="V40" s="1005">
        <v>4633</v>
      </c>
      <c r="W40" s="1005">
        <v>4821</v>
      </c>
      <c r="X40" s="1005">
        <v>4967</v>
      </c>
      <c r="Y40" s="1005">
        <v>5059</v>
      </c>
      <c r="Z40" s="1005">
        <v>4935</v>
      </c>
      <c r="AA40" s="1005">
        <v>5639</v>
      </c>
      <c r="AB40" s="1005">
        <v>5999</v>
      </c>
      <c r="AC40" s="1005">
        <v>6376</v>
      </c>
    </row>
    <row r="41" spans="1:29" x14ac:dyDescent="0.25">
      <c r="A41" s="1013" t="s">
        <v>1164</v>
      </c>
      <c r="B41" s="1013" t="s">
        <v>1217</v>
      </c>
      <c r="C41" s="1013" t="s">
        <v>1218</v>
      </c>
      <c r="D41" s="1005">
        <v>3001</v>
      </c>
      <c r="E41" s="1005">
        <v>3215</v>
      </c>
      <c r="F41" s="1005">
        <v>3312</v>
      </c>
      <c r="G41" s="1005">
        <v>3492</v>
      </c>
      <c r="H41" s="1005">
        <v>3692</v>
      </c>
      <c r="I41" s="1005">
        <v>3958</v>
      </c>
      <c r="J41" s="1005">
        <v>4216</v>
      </c>
      <c r="K41" s="1005">
        <v>4289</v>
      </c>
      <c r="L41" s="1005">
        <v>4525</v>
      </c>
      <c r="M41" s="1005">
        <v>4598</v>
      </c>
      <c r="N41" s="1005">
        <v>4741</v>
      </c>
      <c r="O41" s="1005">
        <v>4729</v>
      </c>
      <c r="P41" s="1005">
        <v>4879</v>
      </c>
      <c r="Q41" s="1005">
        <v>4975</v>
      </c>
      <c r="R41" s="1005">
        <v>5014</v>
      </c>
      <c r="S41" s="1005">
        <v>5164</v>
      </c>
      <c r="T41" s="1005">
        <v>5367</v>
      </c>
      <c r="U41" s="1005">
        <v>5607</v>
      </c>
      <c r="V41" s="1005">
        <v>5573</v>
      </c>
      <c r="W41" s="1005">
        <v>5815</v>
      </c>
      <c r="X41" s="1005">
        <v>5946</v>
      </c>
      <c r="Y41" s="1005">
        <v>6274</v>
      </c>
      <c r="Z41" s="1005">
        <v>6112</v>
      </c>
      <c r="AA41" s="1005">
        <v>6515</v>
      </c>
      <c r="AB41" s="1005">
        <v>7125</v>
      </c>
      <c r="AC41" s="1005">
        <v>7778</v>
      </c>
    </row>
    <row r="42" spans="1:29" x14ac:dyDescent="0.25">
      <c r="A42" s="1011" t="s">
        <v>1160</v>
      </c>
      <c r="B42" s="1011" t="s">
        <v>1219</v>
      </c>
      <c r="C42" s="1011" t="s">
        <v>1220</v>
      </c>
      <c r="D42" s="1017">
        <v>70456</v>
      </c>
      <c r="E42" s="1017">
        <v>73001</v>
      </c>
      <c r="F42" s="1017">
        <v>75576</v>
      </c>
      <c r="G42" s="1017">
        <v>79082</v>
      </c>
      <c r="H42" s="1017">
        <v>83370</v>
      </c>
      <c r="I42" s="1017">
        <v>88989</v>
      </c>
      <c r="J42" s="1017">
        <v>94240</v>
      </c>
      <c r="K42" s="1017">
        <v>98871</v>
      </c>
      <c r="L42" s="1017">
        <v>103602</v>
      </c>
      <c r="M42" s="1017">
        <v>109275</v>
      </c>
      <c r="N42" s="1017">
        <v>110464</v>
      </c>
      <c r="O42" s="1017">
        <v>107464</v>
      </c>
      <c r="P42" s="1017">
        <v>109661</v>
      </c>
      <c r="Q42" s="1017">
        <v>112813</v>
      </c>
      <c r="R42" s="1017">
        <v>115506</v>
      </c>
      <c r="S42" s="1017">
        <v>118796</v>
      </c>
      <c r="T42" s="1017">
        <v>122794</v>
      </c>
      <c r="U42" s="1017">
        <v>128039</v>
      </c>
      <c r="V42" s="1017">
        <v>131196</v>
      </c>
      <c r="W42" s="1017">
        <v>137542</v>
      </c>
      <c r="X42" s="1017">
        <v>141758</v>
      </c>
      <c r="Y42" s="1017">
        <v>146756</v>
      </c>
      <c r="Z42" s="1017">
        <v>139275</v>
      </c>
      <c r="AA42" s="1017">
        <v>155143</v>
      </c>
      <c r="AB42" s="1017">
        <v>169640</v>
      </c>
      <c r="AC42" s="1017">
        <v>182509</v>
      </c>
    </row>
    <row r="43" spans="1:29" x14ac:dyDescent="0.25">
      <c r="A43" s="1012" t="s">
        <v>1163</v>
      </c>
      <c r="B43" s="1012" t="s">
        <v>1221</v>
      </c>
      <c r="C43" s="1012" t="s">
        <v>1222</v>
      </c>
      <c r="D43" s="1018">
        <v>12112</v>
      </c>
      <c r="E43" s="1018">
        <v>12252</v>
      </c>
      <c r="F43" s="1018">
        <v>12823</v>
      </c>
      <c r="G43" s="1018">
        <v>13407</v>
      </c>
      <c r="H43" s="1018">
        <v>14188</v>
      </c>
      <c r="I43" s="1018">
        <v>15280</v>
      </c>
      <c r="J43" s="1018">
        <v>16130</v>
      </c>
      <c r="K43" s="1018">
        <v>16831</v>
      </c>
      <c r="L43" s="1018">
        <v>17658</v>
      </c>
      <c r="M43" s="1018">
        <v>18636</v>
      </c>
      <c r="N43" s="1018">
        <v>19554</v>
      </c>
      <c r="O43" s="1018">
        <v>18751</v>
      </c>
      <c r="P43" s="1018">
        <v>18693</v>
      </c>
      <c r="Q43" s="1018">
        <v>18521</v>
      </c>
      <c r="R43" s="1018">
        <v>18815</v>
      </c>
      <c r="S43" s="1018">
        <v>19348</v>
      </c>
      <c r="T43" s="1018">
        <v>20017</v>
      </c>
      <c r="U43" s="1018">
        <v>21163</v>
      </c>
      <c r="V43" s="1018">
        <v>21702</v>
      </c>
      <c r="W43" s="1018">
        <v>22706</v>
      </c>
      <c r="X43" s="1018">
        <v>23312</v>
      </c>
      <c r="Y43" s="1018">
        <v>24734</v>
      </c>
      <c r="Z43" s="1018">
        <v>22973</v>
      </c>
      <c r="AA43" s="1018">
        <v>27128</v>
      </c>
      <c r="AB43" s="1018">
        <v>28366</v>
      </c>
      <c r="AC43" s="1018">
        <v>29857</v>
      </c>
    </row>
    <row r="44" spans="1:29" x14ac:dyDescent="0.25">
      <c r="A44" s="1013" t="s">
        <v>1164</v>
      </c>
      <c r="B44" s="1013" t="s">
        <v>1223</v>
      </c>
      <c r="C44" s="1013" t="s">
        <v>1224</v>
      </c>
      <c r="D44" s="1005">
        <v>3415</v>
      </c>
      <c r="E44" s="1005">
        <v>3517</v>
      </c>
      <c r="F44" s="1005">
        <v>3725</v>
      </c>
      <c r="G44" s="1005">
        <v>3897</v>
      </c>
      <c r="H44" s="1005">
        <v>4159</v>
      </c>
      <c r="I44" s="1005">
        <v>4466</v>
      </c>
      <c r="J44" s="1005">
        <v>4606</v>
      </c>
      <c r="K44" s="1005">
        <v>4813</v>
      </c>
      <c r="L44" s="1005">
        <v>5250</v>
      </c>
      <c r="M44" s="1005">
        <v>5497</v>
      </c>
      <c r="N44" s="1005">
        <v>6018</v>
      </c>
      <c r="O44" s="1005">
        <v>5973</v>
      </c>
      <c r="P44" s="1005">
        <v>5758</v>
      </c>
      <c r="Q44" s="1005">
        <v>5619</v>
      </c>
      <c r="R44" s="1005">
        <v>5704</v>
      </c>
      <c r="S44" s="1005">
        <v>5757</v>
      </c>
      <c r="T44" s="1005">
        <v>5832</v>
      </c>
      <c r="U44" s="1005">
        <v>6124</v>
      </c>
      <c r="V44" s="1005">
        <v>6341</v>
      </c>
      <c r="W44" s="1005">
        <v>6592</v>
      </c>
      <c r="X44" s="1005">
        <v>6803</v>
      </c>
      <c r="Y44" s="1005">
        <v>6918</v>
      </c>
      <c r="Z44" s="1005">
        <v>6200</v>
      </c>
      <c r="AA44" s="1005">
        <v>7232</v>
      </c>
      <c r="AB44" s="1005">
        <v>7621</v>
      </c>
      <c r="AC44" s="1005">
        <v>8300</v>
      </c>
    </row>
    <row r="45" spans="1:29" x14ac:dyDescent="0.25">
      <c r="A45" s="1013" t="s">
        <v>1164</v>
      </c>
      <c r="B45" s="1013" t="s">
        <v>1225</v>
      </c>
      <c r="C45" s="1013" t="s">
        <v>1226</v>
      </c>
      <c r="D45" s="1005">
        <v>4174</v>
      </c>
      <c r="E45" s="1005">
        <v>4187</v>
      </c>
      <c r="F45" s="1005">
        <v>4367</v>
      </c>
      <c r="G45" s="1005">
        <v>4584</v>
      </c>
      <c r="H45" s="1005">
        <v>4945</v>
      </c>
      <c r="I45" s="1005">
        <v>5266</v>
      </c>
      <c r="J45" s="1005">
        <v>5642</v>
      </c>
      <c r="K45" s="1005">
        <v>5860</v>
      </c>
      <c r="L45" s="1005">
        <v>6179</v>
      </c>
      <c r="M45" s="1005">
        <v>6278</v>
      </c>
      <c r="N45" s="1005">
        <v>6353</v>
      </c>
      <c r="O45" s="1005">
        <v>6041</v>
      </c>
      <c r="P45" s="1005">
        <v>5956</v>
      </c>
      <c r="Q45" s="1005">
        <v>6052</v>
      </c>
      <c r="R45" s="1005">
        <v>6216</v>
      </c>
      <c r="S45" s="1005">
        <v>6441</v>
      </c>
      <c r="T45" s="1005">
        <v>6762</v>
      </c>
      <c r="U45" s="1005">
        <v>7052</v>
      </c>
      <c r="V45" s="1005">
        <v>7211</v>
      </c>
      <c r="W45" s="1005">
        <v>7512</v>
      </c>
      <c r="X45" s="1005">
        <v>7982</v>
      </c>
      <c r="Y45" s="1005">
        <v>8325</v>
      </c>
      <c r="Z45" s="1005">
        <v>7962</v>
      </c>
      <c r="AA45" s="1005">
        <v>9201</v>
      </c>
      <c r="AB45" s="1005">
        <v>9819</v>
      </c>
      <c r="AC45" s="1005">
        <v>10564</v>
      </c>
    </row>
    <row r="46" spans="1:29" x14ac:dyDescent="0.25">
      <c r="A46" s="1013" t="s">
        <v>1164</v>
      </c>
      <c r="B46" s="1013" t="s">
        <v>1227</v>
      </c>
      <c r="C46" s="1013" t="s">
        <v>1228</v>
      </c>
      <c r="D46" s="1005">
        <v>4524</v>
      </c>
      <c r="E46" s="1005">
        <v>4548</v>
      </c>
      <c r="F46" s="1005">
        <v>4731</v>
      </c>
      <c r="G46" s="1005">
        <v>4926</v>
      </c>
      <c r="H46" s="1005">
        <v>5084</v>
      </c>
      <c r="I46" s="1005">
        <v>5548</v>
      </c>
      <c r="J46" s="1005">
        <v>5883</v>
      </c>
      <c r="K46" s="1005">
        <v>6158</v>
      </c>
      <c r="L46" s="1005">
        <v>6229</v>
      </c>
      <c r="M46" s="1005">
        <v>6861</v>
      </c>
      <c r="N46" s="1005">
        <v>7183</v>
      </c>
      <c r="O46" s="1005">
        <v>6737</v>
      </c>
      <c r="P46" s="1005">
        <v>6980</v>
      </c>
      <c r="Q46" s="1005">
        <v>6850</v>
      </c>
      <c r="R46" s="1005">
        <v>6894</v>
      </c>
      <c r="S46" s="1005">
        <v>7150</v>
      </c>
      <c r="T46" s="1005">
        <v>7423</v>
      </c>
      <c r="U46" s="1005">
        <v>7988</v>
      </c>
      <c r="V46" s="1005">
        <v>8150</v>
      </c>
      <c r="W46" s="1005">
        <v>8601</v>
      </c>
      <c r="X46" s="1005">
        <v>8527</v>
      </c>
      <c r="Y46" s="1005">
        <v>9491</v>
      </c>
      <c r="Z46" s="1005">
        <v>8812</v>
      </c>
      <c r="AA46" s="1005">
        <v>10695</v>
      </c>
      <c r="AB46" s="1005">
        <v>10926</v>
      </c>
      <c r="AC46" s="1005">
        <v>10993</v>
      </c>
    </row>
    <row r="47" spans="1:29" x14ac:dyDescent="0.25">
      <c r="A47" s="1012" t="s">
        <v>1163</v>
      </c>
      <c r="B47" s="1012" t="s">
        <v>1229</v>
      </c>
      <c r="C47" s="1012" t="s">
        <v>1230</v>
      </c>
      <c r="D47" s="1018">
        <v>11792</v>
      </c>
      <c r="E47" s="1018">
        <v>12185</v>
      </c>
      <c r="F47" s="1018">
        <v>12751</v>
      </c>
      <c r="G47" s="1018">
        <v>13420</v>
      </c>
      <c r="H47" s="1018">
        <v>14551</v>
      </c>
      <c r="I47" s="1018">
        <v>15393</v>
      </c>
      <c r="J47" s="1018">
        <v>16246</v>
      </c>
      <c r="K47" s="1018">
        <v>16820</v>
      </c>
      <c r="L47" s="1018">
        <v>17467</v>
      </c>
      <c r="M47" s="1018">
        <v>18426</v>
      </c>
      <c r="N47" s="1018">
        <v>18704</v>
      </c>
      <c r="O47" s="1018">
        <v>18063</v>
      </c>
      <c r="P47" s="1018">
        <v>18406</v>
      </c>
      <c r="Q47" s="1018">
        <v>19292</v>
      </c>
      <c r="R47" s="1018">
        <v>19681</v>
      </c>
      <c r="S47" s="1018">
        <v>20298</v>
      </c>
      <c r="T47" s="1018">
        <v>20814</v>
      </c>
      <c r="U47" s="1018">
        <v>21228</v>
      </c>
      <c r="V47" s="1018">
        <v>22127</v>
      </c>
      <c r="W47" s="1018">
        <v>23547</v>
      </c>
      <c r="X47" s="1018">
        <v>23827</v>
      </c>
      <c r="Y47" s="1018">
        <v>24580</v>
      </c>
      <c r="Z47" s="1018">
        <v>23018</v>
      </c>
      <c r="AA47" s="1018">
        <v>26237</v>
      </c>
      <c r="AB47" s="1018">
        <v>29017</v>
      </c>
      <c r="AC47" s="1018">
        <v>31711</v>
      </c>
    </row>
    <row r="48" spans="1:29" x14ac:dyDescent="0.25">
      <c r="A48" s="1013" t="s">
        <v>1164</v>
      </c>
      <c r="B48" s="1013" t="s">
        <v>1231</v>
      </c>
      <c r="C48" s="1013" t="s">
        <v>1232</v>
      </c>
      <c r="D48" s="1005">
        <v>3409</v>
      </c>
      <c r="E48" s="1005">
        <v>3574</v>
      </c>
      <c r="F48" s="1005">
        <v>3753</v>
      </c>
      <c r="G48" s="1005">
        <v>3981</v>
      </c>
      <c r="H48" s="1005">
        <v>4296</v>
      </c>
      <c r="I48" s="1005">
        <v>4574</v>
      </c>
      <c r="J48" s="1005">
        <v>4961</v>
      </c>
      <c r="K48" s="1005">
        <v>5121</v>
      </c>
      <c r="L48" s="1005">
        <v>5176</v>
      </c>
      <c r="M48" s="1005">
        <v>5462</v>
      </c>
      <c r="N48" s="1005">
        <v>5476</v>
      </c>
      <c r="O48" s="1005">
        <v>5263</v>
      </c>
      <c r="P48" s="1005">
        <v>5450</v>
      </c>
      <c r="Q48" s="1005">
        <v>5670</v>
      </c>
      <c r="R48" s="1005">
        <v>5808</v>
      </c>
      <c r="S48" s="1005">
        <v>5886</v>
      </c>
      <c r="T48" s="1005">
        <v>6064</v>
      </c>
      <c r="U48" s="1005">
        <v>6203</v>
      </c>
      <c r="V48" s="1005">
        <v>6475</v>
      </c>
      <c r="W48" s="1005">
        <v>6894</v>
      </c>
      <c r="X48" s="1005">
        <v>7046</v>
      </c>
      <c r="Y48" s="1005">
        <v>7089</v>
      </c>
      <c r="Z48" s="1005">
        <v>6472</v>
      </c>
      <c r="AA48" s="1005">
        <v>7436</v>
      </c>
      <c r="AB48" s="1005">
        <v>8464</v>
      </c>
      <c r="AC48" s="1005">
        <v>9279</v>
      </c>
    </row>
    <row r="49" spans="1:29" x14ac:dyDescent="0.25">
      <c r="A49" s="1013" t="s">
        <v>1164</v>
      </c>
      <c r="B49" s="1013" t="s">
        <v>1233</v>
      </c>
      <c r="C49" s="1013" t="s">
        <v>1230</v>
      </c>
      <c r="D49" s="1005">
        <v>8383</v>
      </c>
      <c r="E49" s="1005">
        <v>8611</v>
      </c>
      <c r="F49" s="1005">
        <v>8999</v>
      </c>
      <c r="G49" s="1005">
        <v>9438</v>
      </c>
      <c r="H49" s="1005">
        <v>10255</v>
      </c>
      <c r="I49" s="1005">
        <v>10819</v>
      </c>
      <c r="J49" s="1005">
        <v>11286</v>
      </c>
      <c r="K49" s="1005">
        <v>11699</v>
      </c>
      <c r="L49" s="1005">
        <v>12291</v>
      </c>
      <c r="M49" s="1005">
        <v>12964</v>
      </c>
      <c r="N49" s="1005">
        <v>13228</v>
      </c>
      <c r="O49" s="1005">
        <v>12800</v>
      </c>
      <c r="P49" s="1005">
        <v>12955</v>
      </c>
      <c r="Q49" s="1005">
        <v>13622</v>
      </c>
      <c r="R49" s="1005">
        <v>13873</v>
      </c>
      <c r="S49" s="1005">
        <v>14412</v>
      </c>
      <c r="T49" s="1005">
        <v>14750</v>
      </c>
      <c r="U49" s="1005">
        <v>15025</v>
      </c>
      <c r="V49" s="1005">
        <v>15652</v>
      </c>
      <c r="W49" s="1005">
        <v>16654</v>
      </c>
      <c r="X49" s="1005">
        <v>16781</v>
      </c>
      <c r="Y49" s="1005">
        <v>17492</v>
      </c>
      <c r="Z49" s="1005">
        <v>16545</v>
      </c>
      <c r="AA49" s="1005">
        <v>18801</v>
      </c>
      <c r="AB49" s="1005">
        <v>20553</v>
      </c>
      <c r="AC49" s="1005">
        <v>22433</v>
      </c>
    </row>
    <row r="50" spans="1:29" x14ac:dyDescent="0.25">
      <c r="A50" s="1012" t="s">
        <v>1163</v>
      </c>
      <c r="B50" s="1012" t="s">
        <v>1234</v>
      </c>
      <c r="C50" s="1012" t="s">
        <v>1235</v>
      </c>
      <c r="D50" s="1018">
        <v>15560</v>
      </c>
      <c r="E50" s="1018">
        <v>15787</v>
      </c>
      <c r="F50" s="1018">
        <v>16411</v>
      </c>
      <c r="G50" s="1018">
        <v>17436</v>
      </c>
      <c r="H50" s="1018">
        <v>18453</v>
      </c>
      <c r="I50" s="1018">
        <v>19665</v>
      </c>
      <c r="J50" s="1018">
        <v>20881</v>
      </c>
      <c r="K50" s="1018">
        <v>21718</v>
      </c>
      <c r="L50" s="1018">
        <v>22845</v>
      </c>
      <c r="M50" s="1018">
        <v>24318</v>
      </c>
      <c r="N50" s="1018">
        <v>24114</v>
      </c>
      <c r="O50" s="1018">
        <v>23441</v>
      </c>
      <c r="P50" s="1018">
        <v>24323</v>
      </c>
      <c r="Q50" s="1018">
        <v>25176</v>
      </c>
      <c r="R50" s="1018">
        <v>25893</v>
      </c>
      <c r="S50" s="1018">
        <v>26571</v>
      </c>
      <c r="T50" s="1018">
        <v>27623</v>
      </c>
      <c r="U50" s="1018">
        <v>28718</v>
      </c>
      <c r="V50" s="1018">
        <v>29250</v>
      </c>
      <c r="W50" s="1018">
        <v>30523</v>
      </c>
      <c r="X50" s="1018">
        <v>30934</v>
      </c>
      <c r="Y50" s="1018">
        <v>32280</v>
      </c>
      <c r="Z50" s="1018">
        <v>31377</v>
      </c>
      <c r="AA50" s="1018">
        <v>33717</v>
      </c>
      <c r="AB50" s="1018">
        <v>37031</v>
      </c>
      <c r="AC50" s="1018">
        <v>39661</v>
      </c>
    </row>
    <row r="51" spans="1:29" x14ac:dyDescent="0.25">
      <c r="A51" s="1013" t="s">
        <v>1164</v>
      </c>
      <c r="B51" s="1013" t="s">
        <v>1236</v>
      </c>
      <c r="C51" s="1013" t="s">
        <v>1237</v>
      </c>
      <c r="D51" s="1005">
        <v>7295</v>
      </c>
      <c r="E51" s="1005">
        <v>7401</v>
      </c>
      <c r="F51" s="1005">
        <v>7732</v>
      </c>
      <c r="G51" s="1005">
        <v>8359</v>
      </c>
      <c r="H51" s="1005">
        <v>8911</v>
      </c>
      <c r="I51" s="1005">
        <v>9522</v>
      </c>
      <c r="J51" s="1005">
        <v>10115</v>
      </c>
      <c r="K51" s="1005">
        <v>10571</v>
      </c>
      <c r="L51" s="1005">
        <v>11165</v>
      </c>
      <c r="M51" s="1005">
        <v>11841</v>
      </c>
      <c r="N51" s="1005">
        <v>11694</v>
      </c>
      <c r="O51" s="1005">
        <v>11656</v>
      </c>
      <c r="P51" s="1005">
        <v>11997</v>
      </c>
      <c r="Q51" s="1005">
        <v>12426</v>
      </c>
      <c r="R51" s="1005">
        <v>12645</v>
      </c>
      <c r="S51" s="1005">
        <v>13025</v>
      </c>
      <c r="T51" s="1005">
        <v>13371</v>
      </c>
      <c r="U51" s="1005">
        <v>13739</v>
      </c>
      <c r="V51" s="1005">
        <v>13906</v>
      </c>
      <c r="W51" s="1005">
        <v>14146</v>
      </c>
      <c r="X51" s="1005">
        <v>14243</v>
      </c>
      <c r="Y51" s="1005">
        <v>14938</v>
      </c>
      <c r="Z51" s="1005">
        <v>14752</v>
      </c>
      <c r="AA51" s="1005">
        <v>15912</v>
      </c>
      <c r="AB51" s="1005">
        <v>17499</v>
      </c>
      <c r="AC51" s="1005">
        <v>19052</v>
      </c>
    </row>
    <row r="52" spans="1:29" x14ac:dyDescent="0.25">
      <c r="A52" s="1013" t="s">
        <v>1164</v>
      </c>
      <c r="B52" s="1013" t="s">
        <v>1597</v>
      </c>
      <c r="C52" s="1013" t="s">
        <v>1598</v>
      </c>
      <c r="D52" s="1005">
        <v>2309</v>
      </c>
      <c r="E52" s="1005">
        <v>2328</v>
      </c>
      <c r="F52" s="1005">
        <v>2409</v>
      </c>
      <c r="G52" s="1005">
        <v>2518</v>
      </c>
      <c r="H52" s="1005">
        <v>2624</v>
      </c>
      <c r="I52" s="1005">
        <v>2793</v>
      </c>
      <c r="J52" s="1005">
        <v>2986</v>
      </c>
      <c r="K52" s="1005">
        <v>3093</v>
      </c>
      <c r="L52" s="1005">
        <v>3225</v>
      </c>
      <c r="M52" s="1005">
        <v>3451</v>
      </c>
      <c r="N52" s="1005">
        <v>3388</v>
      </c>
      <c r="O52" s="1005">
        <v>3236</v>
      </c>
      <c r="P52" s="1005">
        <v>3384</v>
      </c>
      <c r="Q52" s="1005">
        <v>3537</v>
      </c>
      <c r="R52" s="1005">
        <v>3656</v>
      </c>
      <c r="S52" s="1005">
        <v>3799</v>
      </c>
      <c r="T52" s="1005">
        <v>3994</v>
      </c>
      <c r="U52" s="1005">
        <v>4116</v>
      </c>
      <c r="V52" s="1005">
        <v>4201</v>
      </c>
      <c r="W52" s="1005">
        <v>4403</v>
      </c>
      <c r="X52" s="1005">
        <v>4582</v>
      </c>
      <c r="Y52" s="1005">
        <v>4793</v>
      </c>
      <c r="Z52" s="1005">
        <v>4590</v>
      </c>
      <c r="AA52" s="1005">
        <v>4975</v>
      </c>
      <c r="AB52" s="1005">
        <v>5491</v>
      </c>
      <c r="AC52" s="1005">
        <v>5843</v>
      </c>
    </row>
    <row r="53" spans="1:29" x14ac:dyDescent="0.25">
      <c r="A53" s="1013" t="s">
        <v>1164</v>
      </c>
      <c r="B53" s="1013" t="s">
        <v>1599</v>
      </c>
      <c r="C53" s="1013" t="s">
        <v>1600</v>
      </c>
      <c r="D53" s="1005">
        <v>2842</v>
      </c>
      <c r="E53" s="1005">
        <v>2876</v>
      </c>
      <c r="F53" s="1005">
        <v>2981</v>
      </c>
      <c r="G53" s="1005">
        <v>3124</v>
      </c>
      <c r="H53" s="1005">
        <v>3300</v>
      </c>
      <c r="I53" s="1005">
        <v>3501</v>
      </c>
      <c r="J53" s="1005">
        <v>3650</v>
      </c>
      <c r="K53" s="1005">
        <v>3799</v>
      </c>
      <c r="L53" s="1005">
        <v>3937</v>
      </c>
      <c r="M53" s="1005">
        <v>4210</v>
      </c>
      <c r="N53" s="1005">
        <v>4212</v>
      </c>
      <c r="O53" s="1005">
        <v>4004</v>
      </c>
      <c r="P53" s="1005">
        <v>4211</v>
      </c>
      <c r="Q53" s="1005">
        <v>4381</v>
      </c>
      <c r="R53" s="1005">
        <v>4648</v>
      </c>
      <c r="S53" s="1005">
        <v>4673</v>
      </c>
      <c r="T53" s="1005">
        <v>4859</v>
      </c>
      <c r="U53" s="1005">
        <v>5070</v>
      </c>
      <c r="V53" s="1005">
        <v>5185</v>
      </c>
      <c r="W53" s="1005">
        <v>5446</v>
      </c>
      <c r="X53" s="1005">
        <v>5509</v>
      </c>
      <c r="Y53" s="1005">
        <v>5711</v>
      </c>
      <c r="Z53" s="1005">
        <v>5416</v>
      </c>
      <c r="AA53" s="1005">
        <v>5770</v>
      </c>
      <c r="AB53" s="1005">
        <v>6229</v>
      </c>
      <c r="AC53" s="1005">
        <v>6493</v>
      </c>
    </row>
    <row r="54" spans="1:29" x14ac:dyDescent="0.25">
      <c r="A54" s="1013" t="s">
        <v>1164</v>
      </c>
      <c r="B54" s="1013" t="s">
        <v>1601</v>
      </c>
      <c r="C54" s="1013" t="s">
        <v>1602</v>
      </c>
      <c r="D54" s="1005">
        <v>3114</v>
      </c>
      <c r="E54" s="1005">
        <v>3181</v>
      </c>
      <c r="F54" s="1005">
        <v>3289</v>
      </c>
      <c r="G54" s="1005">
        <v>3435</v>
      </c>
      <c r="H54" s="1005">
        <v>3617</v>
      </c>
      <c r="I54" s="1005">
        <v>3849</v>
      </c>
      <c r="J54" s="1005">
        <v>4130</v>
      </c>
      <c r="K54" s="1005">
        <v>4255</v>
      </c>
      <c r="L54" s="1005">
        <v>4517</v>
      </c>
      <c r="M54" s="1005">
        <v>4816</v>
      </c>
      <c r="N54" s="1005">
        <v>4820</v>
      </c>
      <c r="O54" s="1005">
        <v>4546</v>
      </c>
      <c r="P54" s="1005">
        <v>4731</v>
      </c>
      <c r="Q54" s="1005">
        <v>4832</v>
      </c>
      <c r="R54" s="1005">
        <v>4944</v>
      </c>
      <c r="S54" s="1005">
        <v>5073</v>
      </c>
      <c r="T54" s="1005">
        <v>5398</v>
      </c>
      <c r="U54" s="1005">
        <v>5793</v>
      </c>
      <c r="V54" s="1005">
        <v>5958</v>
      </c>
      <c r="W54" s="1005">
        <v>6527</v>
      </c>
      <c r="X54" s="1005">
        <v>6599</v>
      </c>
      <c r="Y54" s="1005">
        <v>6838</v>
      </c>
      <c r="Z54" s="1005">
        <v>6619</v>
      </c>
      <c r="AA54" s="1005">
        <v>7060</v>
      </c>
      <c r="AB54" s="1005">
        <v>7812</v>
      </c>
      <c r="AC54" s="1005">
        <v>8273</v>
      </c>
    </row>
    <row r="55" spans="1:29" x14ac:dyDescent="0.25">
      <c r="A55" s="1012" t="s">
        <v>1163</v>
      </c>
      <c r="B55" s="1012" t="s">
        <v>1238</v>
      </c>
      <c r="C55" s="1012" t="s">
        <v>1239</v>
      </c>
      <c r="D55" s="1018">
        <v>30992</v>
      </c>
      <c r="E55" s="1018">
        <v>32777</v>
      </c>
      <c r="F55" s="1018">
        <v>33590</v>
      </c>
      <c r="G55" s="1018">
        <v>34820</v>
      </c>
      <c r="H55" s="1018">
        <v>36178</v>
      </c>
      <c r="I55" s="1018">
        <v>38651</v>
      </c>
      <c r="J55" s="1018">
        <v>40982</v>
      </c>
      <c r="K55" s="1018">
        <v>43502</v>
      </c>
      <c r="L55" s="1018">
        <v>45632</v>
      </c>
      <c r="M55" s="1018">
        <v>47895</v>
      </c>
      <c r="N55" s="1018">
        <v>48092</v>
      </c>
      <c r="O55" s="1018">
        <v>47209</v>
      </c>
      <c r="P55" s="1018">
        <v>48239</v>
      </c>
      <c r="Q55" s="1018">
        <v>49824</v>
      </c>
      <c r="R55" s="1018">
        <v>51118</v>
      </c>
      <c r="S55" s="1018">
        <v>52579</v>
      </c>
      <c r="T55" s="1018">
        <v>54340</v>
      </c>
      <c r="U55" s="1018">
        <v>56930</v>
      </c>
      <c r="V55" s="1018">
        <v>58117</v>
      </c>
      <c r="W55" s="1018">
        <v>60766</v>
      </c>
      <c r="X55" s="1018">
        <v>63685</v>
      </c>
      <c r="Y55" s="1018">
        <v>65162</v>
      </c>
      <c r="Z55" s="1018">
        <v>61907</v>
      </c>
      <c r="AA55" s="1018">
        <v>68061</v>
      </c>
      <c r="AB55" s="1018">
        <v>75226</v>
      </c>
      <c r="AC55" s="1018">
        <v>81279</v>
      </c>
    </row>
    <row r="56" spans="1:29" x14ac:dyDescent="0.25">
      <c r="A56" s="1013" t="s">
        <v>1164</v>
      </c>
      <c r="B56" s="1013" t="s">
        <v>1240</v>
      </c>
      <c r="C56" s="1013" t="s">
        <v>1241</v>
      </c>
      <c r="D56" s="1005">
        <v>5915</v>
      </c>
      <c r="E56" s="1005">
        <v>6232</v>
      </c>
      <c r="F56" s="1005">
        <v>6314</v>
      </c>
      <c r="G56" s="1005">
        <v>6541</v>
      </c>
      <c r="H56" s="1005">
        <v>6771</v>
      </c>
      <c r="I56" s="1005">
        <v>7151</v>
      </c>
      <c r="J56" s="1005">
        <v>7560</v>
      </c>
      <c r="K56" s="1005">
        <v>7946</v>
      </c>
      <c r="L56" s="1005">
        <v>8228</v>
      </c>
      <c r="M56" s="1005">
        <v>8638</v>
      </c>
      <c r="N56" s="1005">
        <v>8899</v>
      </c>
      <c r="O56" s="1005">
        <v>8728</v>
      </c>
      <c r="P56" s="1005">
        <v>8869</v>
      </c>
      <c r="Q56" s="1005">
        <v>9286</v>
      </c>
      <c r="R56" s="1005">
        <v>9496</v>
      </c>
      <c r="S56" s="1005">
        <v>9714</v>
      </c>
      <c r="T56" s="1005">
        <v>9852</v>
      </c>
      <c r="U56" s="1005">
        <v>10203</v>
      </c>
      <c r="V56" s="1005">
        <v>10479</v>
      </c>
      <c r="W56" s="1005">
        <v>11010</v>
      </c>
      <c r="X56" s="1005">
        <v>11169</v>
      </c>
      <c r="Y56" s="1005">
        <v>11290</v>
      </c>
      <c r="Z56" s="1005">
        <v>11051</v>
      </c>
      <c r="AA56" s="1005">
        <v>11938</v>
      </c>
      <c r="AB56" s="1005">
        <v>12812</v>
      </c>
      <c r="AC56" s="1005">
        <v>13414</v>
      </c>
    </row>
    <row r="57" spans="1:29" x14ac:dyDescent="0.25">
      <c r="A57" s="1013" t="s">
        <v>1164</v>
      </c>
      <c r="B57" s="1013" t="s">
        <v>1242</v>
      </c>
      <c r="C57" s="1013" t="s">
        <v>1243</v>
      </c>
      <c r="D57" s="1005">
        <v>13493</v>
      </c>
      <c r="E57" s="1005">
        <v>14378</v>
      </c>
      <c r="F57" s="1005">
        <v>14828</v>
      </c>
      <c r="G57" s="1005">
        <v>15407</v>
      </c>
      <c r="H57" s="1005">
        <v>16163</v>
      </c>
      <c r="I57" s="1005">
        <v>17497</v>
      </c>
      <c r="J57" s="1005">
        <v>18791</v>
      </c>
      <c r="K57" s="1005">
        <v>20120</v>
      </c>
      <c r="L57" s="1005">
        <v>21364</v>
      </c>
      <c r="M57" s="1005">
        <v>22543</v>
      </c>
      <c r="N57" s="1005">
        <v>22425</v>
      </c>
      <c r="O57" s="1005">
        <v>22189</v>
      </c>
      <c r="P57" s="1005">
        <v>22780</v>
      </c>
      <c r="Q57" s="1005">
        <v>23370</v>
      </c>
      <c r="R57" s="1005">
        <v>23940</v>
      </c>
      <c r="S57" s="1005">
        <v>24634</v>
      </c>
      <c r="T57" s="1005">
        <v>25361</v>
      </c>
      <c r="U57" s="1005">
        <v>26298</v>
      </c>
      <c r="V57" s="1005">
        <v>26687</v>
      </c>
      <c r="W57" s="1005">
        <v>27549</v>
      </c>
      <c r="X57" s="1005">
        <v>29107</v>
      </c>
      <c r="Y57" s="1005">
        <v>30043</v>
      </c>
      <c r="Z57" s="1005">
        <v>28191</v>
      </c>
      <c r="AA57" s="1005">
        <v>31287</v>
      </c>
      <c r="AB57" s="1005">
        <v>35871</v>
      </c>
      <c r="AC57" s="1005">
        <v>39323</v>
      </c>
    </row>
    <row r="58" spans="1:29" x14ac:dyDescent="0.25">
      <c r="A58" s="1013" t="s">
        <v>1164</v>
      </c>
      <c r="B58" s="1013" t="s">
        <v>1244</v>
      </c>
      <c r="C58" s="1013" t="s">
        <v>1245</v>
      </c>
      <c r="D58" s="1005">
        <v>7037</v>
      </c>
      <c r="E58" s="1005">
        <v>7383</v>
      </c>
      <c r="F58" s="1005">
        <v>7511</v>
      </c>
      <c r="G58" s="1005">
        <v>7740</v>
      </c>
      <c r="H58" s="1005">
        <v>7929</v>
      </c>
      <c r="I58" s="1005">
        <v>8409</v>
      </c>
      <c r="J58" s="1005">
        <v>8821</v>
      </c>
      <c r="K58" s="1005">
        <v>9376</v>
      </c>
      <c r="L58" s="1005">
        <v>9773</v>
      </c>
      <c r="M58" s="1005">
        <v>10245</v>
      </c>
      <c r="N58" s="1005">
        <v>10176</v>
      </c>
      <c r="O58" s="1005">
        <v>9858</v>
      </c>
      <c r="P58" s="1005">
        <v>10167</v>
      </c>
      <c r="Q58" s="1005">
        <v>10549</v>
      </c>
      <c r="R58" s="1005">
        <v>10866</v>
      </c>
      <c r="S58" s="1005">
        <v>11178</v>
      </c>
      <c r="T58" s="1005">
        <v>12020</v>
      </c>
      <c r="U58" s="1005">
        <v>12854</v>
      </c>
      <c r="V58" s="1005">
        <v>13075</v>
      </c>
      <c r="W58" s="1005">
        <v>14008</v>
      </c>
      <c r="X58" s="1005">
        <v>14707</v>
      </c>
      <c r="Y58" s="1005">
        <v>14763</v>
      </c>
      <c r="Z58" s="1005">
        <v>14001</v>
      </c>
      <c r="AA58" s="1005">
        <v>15445</v>
      </c>
      <c r="AB58" s="1005">
        <v>15977</v>
      </c>
      <c r="AC58" s="1005">
        <v>17117</v>
      </c>
    </row>
    <row r="59" spans="1:29" x14ac:dyDescent="0.25">
      <c r="A59" s="1013" t="s">
        <v>1164</v>
      </c>
      <c r="B59" s="1013" t="s">
        <v>1246</v>
      </c>
      <c r="C59" s="1013" t="s">
        <v>1247</v>
      </c>
      <c r="D59" s="1005">
        <v>4547</v>
      </c>
      <c r="E59" s="1005">
        <v>4785</v>
      </c>
      <c r="F59" s="1005">
        <v>4937</v>
      </c>
      <c r="G59" s="1005">
        <v>5132</v>
      </c>
      <c r="H59" s="1005">
        <v>5315</v>
      </c>
      <c r="I59" s="1005">
        <v>5594</v>
      </c>
      <c r="J59" s="1005">
        <v>5810</v>
      </c>
      <c r="K59" s="1005">
        <v>6061</v>
      </c>
      <c r="L59" s="1005">
        <v>6265</v>
      </c>
      <c r="M59" s="1005">
        <v>6469</v>
      </c>
      <c r="N59" s="1005">
        <v>6592</v>
      </c>
      <c r="O59" s="1005">
        <v>6434</v>
      </c>
      <c r="P59" s="1005">
        <v>6422</v>
      </c>
      <c r="Q59" s="1005">
        <v>6619</v>
      </c>
      <c r="R59" s="1005">
        <v>6816</v>
      </c>
      <c r="S59" s="1005">
        <v>7052</v>
      </c>
      <c r="T59" s="1005">
        <v>7107</v>
      </c>
      <c r="U59" s="1005">
        <v>7576</v>
      </c>
      <c r="V59" s="1005">
        <v>7876</v>
      </c>
      <c r="W59" s="1005">
        <v>8198</v>
      </c>
      <c r="X59" s="1005">
        <v>8702</v>
      </c>
      <c r="Y59" s="1005">
        <v>9066</v>
      </c>
      <c r="Z59" s="1005">
        <v>8665</v>
      </c>
      <c r="AA59" s="1005">
        <v>9390</v>
      </c>
      <c r="AB59" s="1005">
        <v>10566</v>
      </c>
      <c r="AC59" s="1005">
        <v>11425</v>
      </c>
    </row>
    <row r="60" spans="1:29" x14ac:dyDescent="0.25">
      <c r="A60" s="1011" t="s">
        <v>1160</v>
      </c>
      <c r="B60" s="1011" t="s">
        <v>1248</v>
      </c>
      <c r="C60" s="1011" t="s">
        <v>1249</v>
      </c>
      <c r="D60" s="1017">
        <v>60824</v>
      </c>
      <c r="E60" s="1017">
        <v>62809</v>
      </c>
      <c r="F60" s="1017">
        <v>65204</v>
      </c>
      <c r="G60" s="1017">
        <v>67838</v>
      </c>
      <c r="H60" s="1017">
        <v>70651</v>
      </c>
      <c r="I60" s="1017">
        <v>74267</v>
      </c>
      <c r="J60" s="1017">
        <v>77954</v>
      </c>
      <c r="K60" s="1017">
        <v>82036</v>
      </c>
      <c r="L60" s="1017">
        <v>86495</v>
      </c>
      <c r="M60" s="1017">
        <v>90216</v>
      </c>
      <c r="N60" s="1017">
        <v>93423</v>
      </c>
      <c r="O60" s="1017">
        <v>90251</v>
      </c>
      <c r="P60" s="1017">
        <v>94488</v>
      </c>
      <c r="Q60" s="1017">
        <v>96833</v>
      </c>
      <c r="R60" s="1017">
        <v>100304</v>
      </c>
      <c r="S60" s="1017">
        <v>104520</v>
      </c>
      <c r="T60" s="1017">
        <v>108811</v>
      </c>
      <c r="U60" s="1017">
        <v>112174</v>
      </c>
      <c r="V60" s="1017">
        <v>115585</v>
      </c>
      <c r="W60" s="1017">
        <v>119955</v>
      </c>
      <c r="X60" s="1017">
        <v>125315</v>
      </c>
      <c r="Y60" s="1017">
        <v>129738</v>
      </c>
      <c r="Z60" s="1017">
        <v>124829</v>
      </c>
      <c r="AA60" s="1017">
        <v>135359</v>
      </c>
      <c r="AB60" s="1017">
        <v>146120</v>
      </c>
      <c r="AC60" s="1017">
        <v>156953</v>
      </c>
    </row>
    <row r="61" spans="1:29" x14ac:dyDescent="0.25">
      <c r="A61" s="1012" t="s">
        <v>1163</v>
      </c>
      <c r="B61" s="1012" t="s">
        <v>1250</v>
      </c>
      <c r="C61" s="1012" t="s">
        <v>1251</v>
      </c>
      <c r="D61" s="1018">
        <v>28310</v>
      </c>
      <c r="E61" s="1018">
        <v>29450</v>
      </c>
      <c r="F61" s="1018">
        <v>29995</v>
      </c>
      <c r="G61" s="1018">
        <v>31167</v>
      </c>
      <c r="H61" s="1018">
        <v>32571</v>
      </c>
      <c r="I61" s="1018">
        <v>33909</v>
      </c>
      <c r="J61" s="1018">
        <v>36040</v>
      </c>
      <c r="K61" s="1018">
        <v>38293</v>
      </c>
      <c r="L61" s="1018">
        <v>39735</v>
      </c>
      <c r="M61" s="1018">
        <v>41030</v>
      </c>
      <c r="N61" s="1018">
        <v>42124</v>
      </c>
      <c r="O61" s="1018">
        <v>40712</v>
      </c>
      <c r="P61" s="1018">
        <v>42589</v>
      </c>
      <c r="Q61" s="1018">
        <v>44340</v>
      </c>
      <c r="R61" s="1018">
        <v>46028</v>
      </c>
      <c r="S61" s="1018">
        <v>47505</v>
      </c>
      <c r="T61" s="1018">
        <v>48909</v>
      </c>
      <c r="U61" s="1018">
        <v>50412</v>
      </c>
      <c r="V61" s="1018">
        <v>51984</v>
      </c>
      <c r="W61" s="1018">
        <v>53528</v>
      </c>
      <c r="X61" s="1018">
        <v>55880</v>
      </c>
      <c r="Y61" s="1018">
        <v>57709</v>
      </c>
      <c r="Z61" s="1018">
        <v>56906</v>
      </c>
      <c r="AA61" s="1018">
        <v>59976</v>
      </c>
      <c r="AB61" s="1018">
        <v>65104</v>
      </c>
      <c r="AC61" s="1018">
        <v>69443</v>
      </c>
    </row>
    <row r="62" spans="1:29" x14ac:dyDescent="0.25">
      <c r="A62" s="1013" t="s">
        <v>1164</v>
      </c>
      <c r="B62" s="1013" t="s">
        <v>1252</v>
      </c>
      <c r="C62" s="1013" t="s">
        <v>1253</v>
      </c>
      <c r="D62" s="1005">
        <v>4168</v>
      </c>
      <c r="E62" s="1005">
        <v>4435</v>
      </c>
      <c r="F62" s="1005">
        <v>4615</v>
      </c>
      <c r="G62" s="1005">
        <v>4839</v>
      </c>
      <c r="H62" s="1005">
        <v>5107</v>
      </c>
      <c r="I62" s="1005">
        <v>5292</v>
      </c>
      <c r="J62" s="1005">
        <v>5723</v>
      </c>
      <c r="K62" s="1005">
        <v>6222</v>
      </c>
      <c r="L62" s="1005">
        <v>6417</v>
      </c>
      <c r="M62" s="1005">
        <v>6573</v>
      </c>
      <c r="N62" s="1005">
        <v>6705</v>
      </c>
      <c r="O62" s="1005">
        <v>6530</v>
      </c>
      <c r="P62" s="1005">
        <v>6661</v>
      </c>
      <c r="Q62" s="1005">
        <v>7050</v>
      </c>
      <c r="R62" s="1005">
        <v>7224</v>
      </c>
      <c r="S62" s="1005">
        <v>7493</v>
      </c>
      <c r="T62" s="1005">
        <v>7375</v>
      </c>
      <c r="U62" s="1005">
        <v>7411</v>
      </c>
      <c r="V62" s="1005">
        <v>7533</v>
      </c>
      <c r="W62" s="1005">
        <v>7563</v>
      </c>
      <c r="X62" s="1005">
        <v>8079</v>
      </c>
      <c r="Y62" s="1005">
        <v>8353</v>
      </c>
      <c r="Z62" s="1005">
        <v>8567</v>
      </c>
      <c r="AA62" s="1005">
        <v>9049</v>
      </c>
      <c r="AB62" s="1005">
        <v>9425</v>
      </c>
      <c r="AC62" s="1005">
        <v>10155</v>
      </c>
    </row>
    <row r="63" spans="1:29" x14ac:dyDescent="0.25">
      <c r="A63" s="1013" t="s">
        <v>1164</v>
      </c>
      <c r="B63" s="1013" t="s">
        <v>1254</v>
      </c>
      <c r="C63" s="1013" t="s">
        <v>1255</v>
      </c>
      <c r="D63" s="1005">
        <v>3372</v>
      </c>
      <c r="E63" s="1005">
        <v>3481</v>
      </c>
      <c r="F63" s="1005">
        <v>3557</v>
      </c>
      <c r="G63" s="1005">
        <v>3711</v>
      </c>
      <c r="H63" s="1005">
        <v>3833</v>
      </c>
      <c r="I63" s="1005">
        <v>3946</v>
      </c>
      <c r="J63" s="1005">
        <v>4134</v>
      </c>
      <c r="K63" s="1005">
        <v>4399</v>
      </c>
      <c r="L63" s="1005">
        <v>4510</v>
      </c>
      <c r="M63" s="1005">
        <v>4671</v>
      </c>
      <c r="N63" s="1005">
        <v>4826</v>
      </c>
      <c r="O63" s="1005">
        <v>4642</v>
      </c>
      <c r="P63" s="1005">
        <v>4860</v>
      </c>
      <c r="Q63" s="1005">
        <v>4977</v>
      </c>
      <c r="R63" s="1005">
        <v>5208</v>
      </c>
      <c r="S63" s="1005">
        <v>5331</v>
      </c>
      <c r="T63" s="1005">
        <v>5539</v>
      </c>
      <c r="U63" s="1005">
        <v>6000</v>
      </c>
      <c r="V63" s="1005">
        <v>6170</v>
      </c>
      <c r="W63" s="1005">
        <v>6378</v>
      </c>
      <c r="X63" s="1005">
        <v>6677</v>
      </c>
      <c r="Y63" s="1005">
        <v>6833</v>
      </c>
      <c r="Z63" s="1005">
        <v>6961</v>
      </c>
      <c r="AA63" s="1005">
        <v>7518</v>
      </c>
      <c r="AB63" s="1005">
        <v>8132</v>
      </c>
      <c r="AC63" s="1005">
        <v>8386</v>
      </c>
    </row>
    <row r="64" spans="1:29" x14ac:dyDescent="0.25">
      <c r="A64" s="1013" t="s">
        <v>1164</v>
      </c>
      <c r="B64" s="1013" t="s">
        <v>1256</v>
      </c>
      <c r="C64" s="1013" t="s">
        <v>1257</v>
      </c>
      <c r="D64" s="1005">
        <v>6212</v>
      </c>
      <c r="E64" s="1005">
        <v>6378</v>
      </c>
      <c r="F64" s="1005">
        <v>6411</v>
      </c>
      <c r="G64" s="1005">
        <v>6590</v>
      </c>
      <c r="H64" s="1005">
        <v>6864</v>
      </c>
      <c r="I64" s="1005">
        <v>7155</v>
      </c>
      <c r="J64" s="1005">
        <v>7500</v>
      </c>
      <c r="K64" s="1005">
        <v>7995</v>
      </c>
      <c r="L64" s="1005">
        <v>8116</v>
      </c>
      <c r="M64" s="1005">
        <v>8316</v>
      </c>
      <c r="N64" s="1005">
        <v>8589</v>
      </c>
      <c r="O64" s="1005">
        <v>8035</v>
      </c>
      <c r="P64" s="1005">
        <v>8650</v>
      </c>
      <c r="Q64" s="1005">
        <v>8991</v>
      </c>
      <c r="R64" s="1005">
        <v>9425</v>
      </c>
      <c r="S64" s="1005">
        <v>9934</v>
      </c>
      <c r="T64" s="1005">
        <v>10254</v>
      </c>
      <c r="U64" s="1005">
        <v>10445</v>
      </c>
      <c r="V64" s="1005">
        <v>10964</v>
      </c>
      <c r="W64" s="1005">
        <v>11272</v>
      </c>
      <c r="X64" s="1005">
        <v>11730</v>
      </c>
      <c r="Y64" s="1005">
        <v>12461</v>
      </c>
      <c r="Z64" s="1005">
        <v>12088</v>
      </c>
      <c r="AA64" s="1005">
        <v>12713</v>
      </c>
      <c r="AB64" s="1005">
        <v>13351</v>
      </c>
      <c r="AC64" s="1005">
        <v>14181</v>
      </c>
    </row>
    <row r="65" spans="1:29" x14ac:dyDescent="0.25">
      <c r="A65" s="1013" t="s">
        <v>1164</v>
      </c>
      <c r="B65" s="1013" t="s">
        <v>1258</v>
      </c>
      <c r="C65" s="1013" t="s">
        <v>1259</v>
      </c>
      <c r="D65" s="1005">
        <v>4997</v>
      </c>
      <c r="E65" s="1005">
        <v>5205</v>
      </c>
      <c r="F65" s="1005">
        <v>5300</v>
      </c>
      <c r="G65" s="1005">
        <v>5617</v>
      </c>
      <c r="H65" s="1005">
        <v>5947</v>
      </c>
      <c r="I65" s="1005">
        <v>6324</v>
      </c>
      <c r="J65" s="1005">
        <v>6907</v>
      </c>
      <c r="K65" s="1005">
        <v>7282</v>
      </c>
      <c r="L65" s="1005">
        <v>7782</v>
      </c>
      <c r="M65" s="1005">
        <v>8059</v>
      </c>
      <c r="N65" s="1005">
        <v>8276</v>
      </c>
      <c r="O65" s="1005">
        <v>8185</v>
      </c>
      <c r="P65" s="1005">
        <v>8561</v>
      </c>
      <c r="Q65" s="1005">
        <v>8978</v>
      </c>
      <c r="R65" s="1005">
        <v>9268</v>
      </c>
      <c r="S65" s="1005">
        <v>9412</v>
      </c>
      <c r="T65" s="1005">
        <v>10061</v>
      </c>
      <c r="U65" s="1005">
        <v>10280</v>
      </c>
      <c r="V65" s="1005">
        <v>10658</v>
      </c>
      <c r="W65" s="1005">
        <v>11149</v>
      </c>
      <c r="X65" s="1005">
        <v>11390</v>
      </c>
      <c r="Y65" s="1005">
        <v>11505</v>
      </c>
      <c r="Z65" s="1005">
        <v>11094</v>
      </c>
      <c r="AA65" s="1005">
        <v>11534</v>
      </c>
      <c r="AB65" s="1005">
        <v>12951</v>
      </c>
      <c r="AC65" s="1005">
        <v>14105</v>
      </c>
    </row>
    <row r="66" spans="1:29" x14ac:dyDescent="0.25">
      <c r="A66" s="1013" t="s">
        <v>1164</v>
      </c>
      <c r="B66" s="1013" t="s">
        <v>1260</v>
      </c>
      <c r="C66" s="1013" t="s">
        <v>1261</v>
      </c>
      <c r="D66" s="1005">
        <v>5670</v>
      </c>
      <c r="E66" s="1005">
        <v>5891</v>
      </c>
      <c r="F66" s="1005">
        <v>5999</v>
      </c>
      <c r="G66" s="1005">
        <v>6148</v>
      </c>
      <c r="H66" s="1005">
        <v>6423</v>
      </c>
      <c r="I66" s="1005">
        <v>6668</v>
      </c>
      <c r="J66" s="1005">
        <v>7016</v>
      </c>
      <c r="K66" s="1005">
        <v>7349</v>
      </c>
      <c r="L66" s="1005">
        <v>7662</v>
      </c>
      <c r="M66" s="1005">
        <v>7923</v>
      </c>
      <c r="N66" s="1005">
        <v>8096</v>
      </c>
      <c r="O66" s="1005">
        <v>7827</v>
      </c>
      <c r="P66" s="1005">
        <v>8153</v>
      </c>
      <c r="Q66" s="1005">
        <v>8491</v>
      </c>
      <c r="R66" s="1005">
        <v>8775</v>
      </c>
      <c r="S66" s="1005">
        <v>9007</v>
      </c>
      <c r="T66" s="1005">
        <v>9255</v>
      </c>
      <c r="U66" s="1005">
        <v>9615</v>
      </c>
      <c r="V66" s="1005">
        <v>9832</v>
      </c>
      <c r="W66" s="1005">
        <v>10132</v>
      </c>
      <c r="X66" s="1005">
        <v>10507</v>
      </c>
      <c r="Y66" s="1005">
        <v>10863</v>
      </c>
      <c r="Z66" s="1005">
        <v>10608</v>
      </c>
      <c r="AA66" s="1005">
        <v>11219</v>
      </c>
      <c r="AB66" s="1005">
        <v>12318</v>
      </c>
      <c r="AC66" s="1005">
        <v>12982</v>
      </c>
    </row>
    <row r="67" spans="1:29" x14ac:dyDescent="0.25">
      <c r="A67" s="1013" t="s">
        <v>1164</v>
      </c>
      <c r="B67" s="1013" t="s">
        <v>1262</v>
      </c>
      <c r="C67" s="1013" t="s">
        <v>1263</v>
      </c>
      <c r="D67" s="1005">
        <v>3891</v>
      </c>
      <c r="E67" s="1005">
        <v>4061</v>
      </c>
      <c r="F67" s="1005">
        <v>4112</v>
      </c>
      <c r="G67" s="1005">
        <v>4262</v>
      </c>
      <c r="H67" s="1005">
        <v>4397</v>
      </c>
      <c r="I67" s="1005">
        <v>4524</v>
      </c>
      <c r="J67" s="1005">
        <v>4760</v>
      </c>
      <c r="K67" s="1005">
        <v>5045</v>
      </c>
      <c r="L67" s="1005">
        <v>5247</v>
      </c>
      <c r="M67" s="1005">
        <v>5489</v>
      </c>
      <c r="N67" s="1005">
        <v>5631</v>
      </c>
      <c r="O67" s="1005">
        <v>5493</v>
      </c>
      <c r="P67" s="1005">
        <v>5703</v>
      </c>
      <c r="Q67" s="1005">
        <v>5854</v>
      </c>
      <c r="R67" s="1005">
        <v>6129</v>
      </c>
      <c r="S67" s="1005">
        <v>6328</v>
      </c>
      <c r="T67" s="1005">
        <v>6425</v>
      </c>
      <c r="U67" s="1005">
        <v>6660</v>
      </c>
      <c r="V67" s="1005">
        <v>6827</v>
      </c>
      <c r="W67" s="1005">
        <v>7034</v>
      </c>
      <c r="X67" s="1005">
        <v>7497</v>
      </c>
      <c r="Y67" s="1005">
        <v>7694</v>
      </c>
      <c r="Z67" s="1005">
        <v>7588</v>
      </c>
      <c r="AA67" s="1005">
        <v>7944</v>
      </c>
      <c r="AB67" s="1005">
        <v>8928</v>
      </c>
      <c r="AC67" s="1005">
        <v>9634</v>
      </c>
    </row>
    <row r="68" spans="1:29" x14ac:dyDescent="0.25">
      <c r="A68" s="1012" t="s">
        <v>1163</v>
      </c>
      <c r="B68" s="1012" t="s">
        <v>1264</v>
      </c>
      <c r="C68" s="1012" t="s">
        <v>1265</v>
      </c>
      <c r="D68" s="1018">
        <v>24084</v>
      </c>
      <c r="E68" s="1018">
        <v>24736</v>
      </c>
      <c r="F68" s="1018">
        <v>26149</v>
      </c>
      <c r="G68" s="1018">
        <v>26953</v>
      </c>
      <c r="H68" s="1018">
        <v>27823</v>
      </c>
      <c r="I68" s="1018">
        <v>29524</v>
      </c>
      <c r="J68" s="1018">
        <v>31146</v>
      </c>
      <c r="K68" s="1018">
        <v>32513</v>
      </c>
      <c r="L68" s="1018">
        <v>34774</v>
      </c>
      <c r="M68" s="1018">
        <v>36619</v>
      </c>
      <c r="N68" s="1018">
        <v>38075</v>
      </c>
      <c r="O68" s="1018">
        <v>36812</v>
      </c>
      <c r="P68" s="1018">
        <v>38737</v>
      </c>
      <c r="Q68" s="1018">
        <v>38971</v>
      </c>
      <c r="R68" s="1018">
        <v>40185</v>
      </c>
      <c r="S68" s="1018">
        <v>42153</v>
      </c>
      <c r="T68" s="1018">
        <v>44468</v>
      </c>
      <c r="U68" s="1018">
        <v>46059</v>
      </c>
      <c r="V68" s="1018">
        <v>47635</v>
      </c>
      <c r="W68" s="1018">
        <v>49399</v>
      </c>
      <c r="X68" s="1018">
        <v>51629</v>
      </c>
      <c r="Y68" s="1018">
        <v>53261</v>
      </c>
      <c r="Z68" s="1018">
        <v>50051</v>
      </c>
      <c r="AA68" s="1018">
        <v>55951</v>
      </c>
      <c r="AB68" s="1018">
        <v>60408</v>
      </c>
      <c r="AC68" s="1018">
        <v>65486</v>
      </c>
    </row>
    <row r="69" spans="1:29" x14ac:dyDescent="0.25">
      <c r="A69" s="1013" t="s">
        <v>1164</v>
      </c>
      <c r="B69" s="1013" t="s">
        <v>1266</v>
      </c>
      <c r="C69" s="1013" t="s">
        <v>1267</v>
      </c>
      <c r="D69" s="1005">
        <v>4223</v>
      </c>
      <c r="E69" s="1005">
        <v>4363</v>
      </c>
      <c r="F69" s="1005">
        <v>4585</v>
      </c>
      <c r="G69" s="1005">
        <v>4709</v>
      </c>
      <c r="H69" s="1005">
        <v>4848</v>
      </c>
      <c r="I69" s="1005">
        <v>5179</v>
      </c>
      <c r="J69" s="1005">
        <v>5563</v>
      </c>
      <c r="K69" s="1005">
        <v>5825</v>
      </c>
      <c r="L69" s="1005">
        <v>6236</v>
      </c>
      <c r="M69" s="1005">
        <v>6568</v>
      </c>
      <c r="N69" s="1005">
        <v>6820</v>
      </c>
      <c r="O69" s="1005">
        <v>6728</v>
      </c>
      <c r="P69" s="1005">
        <v>7124</v>
      </c>
      <c r="Q69" s="1005">
        <v>7257</v>
      </c>
      <c r="R69" s="1005">
        <v>7494</v>
      </c>
      <c r="S69" s="1005">
        <v>7813</v>
      </c>
      <c r="T69" s="1005">
        <v>8477</v>
      </c>
      <c r="U69" s="1005">
        <v>8770</v>
      </c>
      <c r="V69" s="1005">
        <v>9038</v>
      </c>
      <c r="W69" s="1005">
        <v>9200</v>
      </c>
      <c r="X69" s="1005">
        <v>9543</v>
      </c>
      <c r="Y69" s="1005">
        <v>9817</v>
      </c>
      <c r="Z69" s="1005">
        <v>9332</v>
      </c>
      <c r="AA69" s="1005">
        <v>10281</v>
      </c>
      <c r="AB69" s="1005">
        <v>10643</v>
      </c>
      <c r="AC69" s="1005">
        <v>11439</v>
      </c>
    </row>
    <row r="70" spans="1:29" x14ac:dyDescent="0.25">
      <c r="A70" s="1013" t="s">
        <v>1164</v>
      </c>
      <c r="B70" s="1013" t="s">
        <v>1268</v>
      </c>
      <c r="C70" s="1013" t="s">
        <v>1269</v>
      </c>
      <c r="D70" s="1005">
        <v>9815</v>
      </c>
      <c r="E70" s="1005">
        <v>10059</v>
      </c>
      <c r="F70" s="1005">
        <v>10634</v>
      </c>
      <c r="G70" s="1005">
        <v>11008</v>
      </c>
      <c r="H70" s="1005">
        <v>11461</v>
      </c>
      <c r="I70" s="1005">
        <v>12226</v>
      </c>
      <c r="J70" s="1005">
        <v>12867</v>
      </c>
      <c r="K70" s="1005">
        <v>13393</v>
      </c>
      <c r="L70" s="1005">
        <v>14303</v>
      </c>
      <c r="M70" s="1005">
        <v>15011</v>
      </c>
      <c r="N70" s="1005">
        <v>15703</v>
      </c>
      <c r="O70" s="1005">
        <v>15155</v>
      </c>
      <c r="P70" s="1005">
        <v>15870</v>
      </c>
      <c r="Q70" s="1005">
        <v>15810</v>
      </c>
      <c r="R70" s="1005">
        <v>16356</v>
      </c>
      <c r="S70" s="1005">
        <v>17071</v>
      </c>
      <c r="T70" s="1005">
        <v>17865</v>
      </c>
      <c r="U70" s="1005">
        <v>18499</v>
      </c>
      <c r="V70" s="1005">
        <v>19066</v>
      </c>
      <c r="W70" s="1005">
        <v>19744</v>
      </c>
      <c r="X70" s="1005">
        <v>20482</v>
      </c>
      <c r="Y70" s="1005">
        <v>20964</v>
      </c>
      <c r="Z70" s="1005">
        <v>19424</v>
      </c>
      <c r="AA70" s="1005">
        <v>21941</v>
      </c>
      <c r="AB70" s="1005">
        <v>24121</v>
      </c>
      <c r="AC70" s="1005">
        <v>26678</v>
      </c>
    </row>
    <row r="71" spans="1:29" x14ac:dyDescent="0.25">
      <c r="A71" s="1013" t="s">
        <v>1164</v>
      </c>
      <c r="B71" s="1013" t="s">
        <v>1270</v>
      </c>
      <c r="C71" s="1013" t="s">
        <v>1271</v>
      </c>
      <c r="D71" s="1005">
        <v>5969</v>
      </c>
      <c r="E71" s="1005">
        <v>6107</v>
      </c>
      <c r="F71" s="1005">
        <v>6531</v>
      </c>
      <c r="G71" s="1005">
        <v>6750</v>
      </c>
      <c r="H71" s="1005">
        <v>6976</v>
      </c>
      <c r="I71" s="1005">
        <v>7300</v>
      </c>
      <c r="J71" s="1005">
        <v>7680</v>
      </c>
      <c r="K71" s="1005">
        <v>8087</v>
      </c>
      <c r="L71" s="1005">
        <v>8769</v>
      </c>
      <c r="M71" s="1005">
        <v>9296</v>
      </c>
      <c r="N71" s="1005">
        <v>9594</v>
      </c>
      <c r="O71" s="1005">
        <v>9244</v>
      </c>
      <c r="P71" s="1005">
        <v>9716</v>
      </c>
      <c r="Q71" s="1005">
        <v>9900</v>
      </c>
      <c r="R71" s="1005">
        <v>10023</v>
      </c>
      <c r="S71" s="1005">
        <v>10706</v>
      </c>
      <c r="T71" s="1005">
        <v>11219</v>
      </c>
      <c r="U71" s="1005">
        <v>11656</v>
      </c>
      <c r="V71" s="1005">
        <v>12169</v>
      </c>
      <c r="W71" s="1005">
        <v>12901</v>
      </c>
      <c r="X71" s="1005">
        <v>13726</v>
      </c>
      <c r="Y71" s="1005">
        <v>14271</v>
      </c>
      <c r="Z71" s="1005">
        <v>13505</v>
      </c>
      <c r="AA71" s="1005">
        <v>15098</v>
      </c>
      <c r="AB71" s="1005">
        <v>16308</v>
      </c>
      <c r="AC71" s="1005">
        <v>17434</v>
      </c>
    </row>
    <row r="72" spans="1:29" x14ac:dyDescent="0.25">
      <c r="A72" s="1013" t="s">
        <v>1164</v>
      </c>
      <c r="B72" s="1013" t="s">
        <v>1272</v>
      </c>
      <c r="C72" s="1013" t="s">
        <v>1273</v>
      </c>
      <c r="D72" s="1005">
        <v>4076</v>
      </c>
      <c r="E72" s="1005">
        <v>4206</v>
      </c>
      <c r="F72" s="1005">
        <v>4400</v>
      </c>
      <c r="G72" s="1005">
        <v>4486</v>
      </c>
      <c r="H72" s="1005">
        <v>4538</v>
      </c>
      <c r="I72" s="1005">
        <v>4818</v>
      </c>
      <c r="J72" s="1005">
        <v>5036</v>
      </c>
      <c r="K72" s="1005">
        <v>5208</v>
      </c>
      <c r="L72" s="1005">
        <v>5466</v>
      </c>
      <c r="M72" s="1005">
        <v>5743</v>
      </c>
      <c r="N72" s="1005">
        <v>5959</v>
      </c>
      <c r="O72" s="1005">
        <v>5685</v>
      </c>
      <c r="P72" s="1005">
        <v>6026</v>
      </c>
      <c r="Q72" s="1005">
        <v>6003</v>
      </c>
      <c r="R72" s="1005">
        <v>6312</v>
      </c>
      <c r="S72" s="1005">
        <v>6563</v>
      </c>
      <c r="T72" s="1005">
        <v>6906</v>
      </c>
      <c r="U72" s="1005">
        <v>7134</v>
      </c>
      <c r="V72" s="1005">
        <v>7363</v>
      </c>
      <c r="W72" s="1005">
        <v>7554</v>
      </c>
      <c r="X72" s="1005">
        <v>7879</v>
      </c>
      <c r="Y72" s="1005">
        <v>8209</v>
      </c>
      <c r="Z72" s="1005">
        <v>7791</v>
      </c>
      <c r="AA72" s="1005">
        <v>8631</v>
      </c>
      <c r="AB72" s="1005">
        <v>9335</v>
      </c>
      <c r="AC72" s="1005">
        <v>9936</v>
      </c>
    </row>
    <row r="73" spans="1:29" x14ac:dyDescent="0.25">
      <c r="A73" s="1012" t="s">
        <v>1163</v>
      </c>
      <c r="B73" s="1012" t="s">
        <v>1274</v>
      </c>
      <c r="C73" s="1012" t="s">
        <v>1275</v>
      </c>
      <c r="D73" s="1018">
        <v>8430</v>
      </c>
      <c r="E73" s="1018">
        <v>8623</v>
      </c>
      <c r="F73" s="1018">
        <v>9060</v>
      </c>
      <c r="G73" s="1018">
        <v>9718</v>
      </c>
      <c r="H73" s="1018">
        <v>10257</v>
      </c>
      <c r="I73" s="1018">
        <v>10833</v>
      </c>
      <c r="J73" s="1018">
        <v>10768</v>
      </c>
      <c r="K73" s="1018">
        <v>11230</v>
      </c>
      <c r="L73" s="1018">
        <v>11987</v>
      </c>
      <c r="M73" s="1018">
        <v>12567</v>
      </c>
      <c r="N73" s="1018">
        <v>13224</v>
      </c>
      <c r="O73" s="1018">
        <v>12728</v>
      </c>
      <c r="P73" s="1018">
        <v>13163</v>
      </c>
      <c r="Q73" s="1018">
        <v>13522</v>
      </c>
      <c r="R73" s="1018">
        <v>14091</v>
      </c>
      <c r="S73" s="1018">
        <v>14862</v>
      </c>
      <c r="T73" s="1018">
        <v>15434</v>
      </c>
      <c r="U73" s="1018">
        <v>15703</v>
      </c>
      <c r="V73" s="1018">
        <v>15966</v>
      </c>
      <c r="W73" s="1018">
        <v>17028</v>
      </c>
      <c r="X73" s="1018">
        <v>17806</v>
      </c>
      <c r="Y73" s="1018">
        <v>18767</v>
      </c>
      <c r="Z73" s="1018">
        <v>17871</v>
      </c>
      <c r="AA73" s="1018">
        <v>19432</v>
      </c>
      <c r="AB73" s="1018">
        <v>20608</v>
      </c>
      <c r="AC73" s="1018">
        <v>22024</v>
      </c>
    </row>
    <row r="74" spans="1:29" x14ac:dyDescent="0.25">
      <c r="A74" s="1013" t="s">
        <v>1164</v>
      </c>
      <c r="B74" s="1013" t="s">
        <v>1276</v>
      </c>
      <c r="C74" s="1013" t="s">
        <v>1277</v>
      </c>
      <c r="D74" s="1005">
        <v>8430</v>
      </c>
      <c r="E74" s="1005">
        <v>8623</v>
      </c>
      <c r="F74" s="1005">
        <v>9060</v>
      </c>
      <c r="G74" s="1005">
        <v>9718</v>
      </c>
      <c r="H74" s="1005">
        <v>10257</v>
      </c>
      <c r="I74" s="1005">
        <v>10833</v>
      </c>
      <c r="J74" s="1005">
        <v>10768</v>
      </c>
      <c r="K74" s="1005">
        <v>11230</v>
      </c>
      <c r="L74" s="1005">
        <v>11987</v>
      </c>
      <c r="M74" s="1005">
        <v>12567</v>
      </c>
      <c r="N74" s="1005">
        <v>13224</v>
      </c>
      <c r="O74" s="1005">
        <v>12728</v>
      </c>
      <c r="P74" s="1005">
        <v>13163</v>
      </c>
      <c r="Q74" s="1005">
        <v>13522</v>
      </c>
      <c r="R74" s="1005">
        <v>14091</v>
      </c>
      <c r="S74" s="1005">
        <v>14862</v>
      </c>
      <c r="T74" s="1005">
        <v>15434</v>
      </c>
      <c r="U74" s="1005">
        <v>15703</v>
      </c>
      <c r="V74" s="1005">
        <v>15966</v>
      </c>
      <c r="W74" s="1005">
        <v>17028</v>
      </c>
      <c r="X74" s="1005">
        <v>17806</v>
      </c>
      <c r="Y74" s="1005">
        <v>18767</v>
      </c>
      <c r="Z74" s="1005">
        <v>17871</v>
      </c>
      <c r="AA74" s="1005">
        <v>19432</v>
      </c>
      <c r="AB74" s="1005">
        <v>20608</v>
      </c>
      <c r="AC74" s="1005">
        <v>22024</v>
      </c>
    </row>
    <row r="75" spans="1:29" x14ac:dyDescent="0.25">
      <c r="A75" s="1011" t="s">
        <v>1160</v>
      </c>
      <c r="B75" s="1011" t="s">
        <v>1278</v>
      </c>
      <c r="C75" s="1011" t="s">
        <v>1279</v>
      </c>
      <c r="D75" s="1017">
        <v>78899</v>
      </c>
      <c r="E75" s="1017">
        <v>81671</v>
      </c>
      <c r="F75" s="1017">
        <v>84203</v>
      </c>
      <c r="G75" s="1017">
        <v>87190</v>
      </c>
      <c r="H75" s="1017">
        <v>90356</v>
      </c>
      <c r="I75" s="1017">
        <v>94929</v>
      </c>
      <c r="J75" s="1017">
        <v>99664</v>
      </c>
      <c r="K75" s="1017">
        <v>104044</v>
      </c>
      <c r="L75" s="1017">
        <v>107839</v>
      </c>
      <c r="M75" s="1017">
        <v>111320</v>
      </c>
      <c r="N75" s="1017">
        <v>114674</v>
      </c>
      <c r="O75" s="1017">
        <v>110430</v>
      </c>
      <c r="P75" s="1017">
        <v>115255</v>
      </c>
      <c r="Q75" s="1017">
        <v>119830</v>
      </c>
      <c r="R75" s="1017">
        <v>123715</v>
      </c>
      <c r="S75" s="1017">
        <v>129336</v>
      </c>
      <c r="T75" s="1017">
        <v>135326</v>
      </c>
      <c r="U75" s="1017">
        <v>140070</v>
      </c>
      <c r="V75" s="1017">
        <v>146558</v>
      </c>
      <c r="W75" s="1017">
        <v>153755</v>
      </c>
      <c r="X75" s="1017">
        <v>158668</v>
      </c>
      <c r="Y75" s="1017">
        <v>162287</v>
      </c>
      <c r="Z75" s="1017">
        <v>152258</v>
      </c>
      <c r="AA75" s="1017">
        <v>166017</v>
      </c>
      <c r="AB75" s="1017">
        <v>180038</v>
      </c>
      <c r="AC75" s="1017">
        <v>195208</v>
      </c>
    </row>
    <row r="76" spans="1:29" x14ac:dyDescent="0.25">
      <c r="A76" s="1012" t="s">
        <v>1163</v>
      </c>
      <c r="B76" s="1012" t="s">
        <v>1280</v>
      </c>
      <c r="C76" s="1012" t="s">
        <v>1281</v>
      </c>
      <c r="D76" s="1018">
        <v>19008</v>
      </c>
      <c r="E76" s="1018">
        <v>20187</v>
      </c>
      <c r="F76" s="1018">
        <v>21106</v>
      </c>
      <c r="G76" s="1018">
        <v>21474</v>
      </c>
      <c r="H76" s="1018">
        <v>22142</v>
      </c>
      <c r="I76" s="1018">
        <v>23394</v>
      </c>
      <c r="J76" s="1018">
        <v>24437</v>
      </c>
      <c r="K76" s="1018">
        <v>25458</v>
      </c>
      <c r="L76" s="1018">
        <v>26948</v>
      </c>
      <c r="M76" s="1018">
        <v>27337</v>
      </c>
      <c r="N76" s="1018">
        <v>28465</v>
      </c>
      <c r="O76" s="1018">
        <v>27461</v>
      </c>
      <c r="P76" s="1018">
        <v>28614</v>
      </c>
      <c r="Q76" s="1018">
        <v>30271</v>
      </c>
      <c r="R76" s="1018">
        <v>31962</v>
      </c>
      <c r="S76" s="1018">
        <v>33891</v>
      </c>
      <c r="T76" s="1018">
        <v>35768</v>
      </c>
      <c r="U76" s="1018">
        <v>37141</v>
      </c>
      <c r="V76" s="1018">
        <v>37942</v>
      </c>
      <c r="W76" s="1018">
        <v>41268</v>
      </c>
      <c r="X76" s="1018">
        <v>42435</v>
      </c>
      <c r="Y76" s="1018">
        <v>43053</v>
      </c>
      <c r="Z76" s="1018">
        <v>40747</v>
      </c>
      <c r="AA76" s="1018">
        <v>42806</v>
      </c>
      <c r="AB76" s="1018">
        <v>48608</v>
      </c>
      <c r="AC76" s="1018">
        <v>53817</v>
      </c>
    </row>
    <row r="77" spans="1:29" x14ac:dyDescent="0.25">
      <c r="A77" s="1013" t="s">
        <v>1164</v>
      </c>
      <c r="B77" s="1013" t="s">
        <v>1282</v>
      </c>
      <c r="C77" s="1013" t="s">
        <v>1283</v>
      </c>
      <c r="D77" s="1005">
        <v>2400</v>
      </c>
      <c r="E77" s="1005">
        <v>2531</v>
      </c>
      <c r="F77" s="1005">
        <v>2660</v>
      </c>
      <c r="G77" s="1005">
        <v>2696</v>
      </c>
      <c r="H77" s="1005">
        <v>2829</v>
      </c>
      <c r="I77" s="1005">
        <v>2914</v>
      </c>
      <c r="J77" s="1005">
        <v>2904</v>
      </c>
      <c r="K77" s="1005">
        <v>2992</v>
      </c>
      <c r="L77" s="1005">
        <v>3104</v>
      </c>
      <c r="M77" s="1005">
        <v>3192</v>
      </c>
      <c r="N77" s="1005">
        <v>3361</v>
      </c>
      <c r="O77" s="1005">
        <v>3222</v>
      </c>
      <c r="P77" s="1005">
        <v>3287</v>
      </c>
      <c r="Q77" s="1005">
        <v>3485</v>
      </c>
      <c r="R77" s="1005">
        <v>3604</v>
      </c>
      <c r="S77" s="1005">
        <v>3765</v>
      </c>
      <c r="T77" s="1005">
        <v>3966</v>
      </c>
      <c r="U77" s="1005">
        <v>4065</v>
      </c>
      <c r="V77" s="1005">
        <v>4130</v>
      </c>
      <c r="W77" s="1005">
        <v>4317</v>
      </c>
      <c r="X77" s="1005">
        <v>4512</v>
      </c>
      <c r="Y77" s="1005">
        <v>4653</v>
      </c>
      <c r="Z77" s="1005">
        <v>4397</v>
      </c>
      <c r="AA77" s="1005">
        <v>4754</v>
      </c>
      <c r="AB77" s="1005">
        <v>5251</v>
      </c>
      <c r="AC77" s="1005">
        <v>5645</v>
      </c>
    </row>
    <row r="78" spans="1:29" x14ac:dyDescent="0.25">
      <c r="A78" s="1013" t="s">
        <v>1164</v>
      </c>
      <c r="B78" s="1013" t="s">
        <v>1284</v>
      </c>
      <c r="C78" s="1013" t="s">
        <v>1285</v>
      </c>
      <c r="D78" s="1005">
        <v>7757</v>
      </c>
      <c r="E78" s="1005">
        <v>8141</v>
      </c>
      <c r="F78" s="1005">
        <v>8524</v>
      </c>
      <c r="G78" s="1005">
        <v>8704</v>
      </c>
      <c r="H78" s="1005">
        <v>8897</v>
      </c>
      <c r="I78" s="1005">
        <v>9439</v>
      </c>
      <c r="J78" s="1005">
        <v>10001</v>
      </c>
      <c r="K78" s="1005">
        <v>10304</v>
      </c>
      <c r="L78" s="1005">
        <v>10985</v>
      </c>
      <c r="M78" s="1005">
        <v>11005</v>
      </c>
      <c r="N78" s="1005">
        <v>11479</v>
      </c>
      <c r="O78" s="1005">
        <v>11264</v>
      </c>
      <c r="P78" s="1005">
        <v>11685</v>
      </c>
      <c r="Q78" s="1005">
        <v>12391</v>
      </c>
      <c r="R78" s="1005">
        <v>13069</v>
      </c>
      <c r="S78" s="1005">
        <v>13589</v>
      </c>
      <c r="T78" s="1005">
        <v>14259</v>
      </c>
      <c r="U78" s="1005">
        <v>14465</v>
      </c>
      <c r="V78" s="1005">
        <v>14643</v>
      </c>
      <c r="W78" s="1005">
        <v>15651</v>
      </c>
      <c r="X78" s="1005">
        <v>16127</v>
      </c>
      <c r="Y78" s="1005">
        <v>16487</v>
      </c>
      <c r="Z78" s="1005">
        <v>15846</v>
      </c>
      <c r="AA78" s="1005">
        <v>16607</v>
      </c>
      <c r="AB78" s="1005">
        <v>18593</v>
      </c>
      <c r="AC78" s="1005">
        <v>20050</v>
      </c>
    </row>
    <row r="79" spans="1:29" x14ac:dyDescent="0.25">
      <c r="A79" s="1013" t="s">
        <v>1164</v>
      </c>
      <c r="B79" s="1013" t="s">
        <v>1286</v>
      </c>
      <c r="C79" s="1013" t="s">
        <v>1287</v>
      </c>
      <c r="D79" s="1005">
        <v>8851</v>
      </c>
      <c r="E79" s="1005">
        <v>9516</v>
      </c>
      <c r="F79" s="1005">
        <v>9921</v>
      </c>
      <c r="G79" s="1005">
        <v>10073</v>
      </c>
      <c r="H79" s="1005">
        <v>10416</v>
      </c>
      <c r="I79" s="1005">
        <v>11041</v>
      </c>
      <c r="J79" s="1005">
        <v>11532</v>
      </c>
      <c r="K79" s="1005">
        <v>12163</v>
      </c>
      <c r="L79" s="1005">
        <v>12859</v>
      </c>
      <c r="M79" s="1005">
        <v>13141</v>
      </c>
      <c r="N79" s="1005">
        <v>13625</v>
      </c>
      <c r="O79" s="1005">
        <v>12976</v>
      </c>
      <c r="P79" s="1005">
        <v>13642</v>
      </c>
      <c r="Q79" s="1005">
        <v>14395</v>
      </c>
      <c r="R79" s="1005">
        <v>15288</v>
      </c>
      <c r="S79" s="1005">
        <v>16537</v>
      </c>
      <c r="T79" s="1005">
        <v>17543</v>
      </c>
      <c r="U79" s="1005">
        <v>18611</v>
      </c>
      <c r="V79" s="1005">
        <v>19169</v>
      </c>
      <c r="W79" s="1005">
        <v>21300</v>
      </c>
      <c r="X79" s="1005">
        <v>21796</v>
      </c>
      <c r="Y79" s="1005">
        <v>21913</v>
      </c>
      <c r="Z79" s="1005">
        <v>20504</v>
      </c>
      <c r="AA79" s="1005">
        <v>21444</v>
      </c>
      <c r="AB79" s="1005">
        <v>24764</v>
      </c>
      <c r="AC79" s="1005">
        <v>28122</v>
      </c>
    </row>
    <row r="80" spans="1:29" x14ac:dyDescent="0.25">
      <c r="A80" s="1012" t="s">
        <v>1163</v>
      </c>
      <c r="B80" s="1012" t="s">
        <v>1288</v>
      </c>
      <c r="C80" s="1012" t="s">
        <v>1289</v>
      </c>
      <c r="D80" s="1018">
        <v>20887</v>
      </c>
      <c r="E80" s="1018">
        <v>21320</v>
      </c>
      <c r="F80" s="1018">
        <v>21832</v>
      </c>
      <c r="G80" s="1018">
        <v>22644</v>
      </c>
      <c r="H80" s="1018">
        <v>23828</v>
      </c>
      <c r="I80" s="1018">
        <v>25097</v>
      </c>
      <c r="J80" s="1018">
        <v>26513</v>
      </c>
      <c r="K80" s="1018">
        <v>27621</v>
      </c>
      <c r="L80" s="1018">
        <v>28575</v>
      </c>
      <c r="M80" s="1018">
        <v>29372</v>
      </c>
      <c r="N80" s="1018">
        <v>30712</v>
      </c>
      <c r="O80" s="1018">
        <v>29233</v>
      </c>
      <c r="P80" s="1018">
        <v>30484</v>
      </c>
      <c r="Q80" s="1018">
        <v>31707</v>
      </c>
      <c r="R80" s="1018">
        <v>32272</v>
      </c>
      <c r="S80" s="1018">
        <v>33650</v>
      </c>
      <c r="T80" s="1018">
        <v>34671</v>
      </c>
      <c r="U80" s="1018">
        <v>35676</v>
      </c>
      <c r="V80" s="1018">
        <v>36905</v>
      </c>
      <c r="W80" s="1018">
        <v>38421</v>
      </c>
      <c r="X80" s="1018">
        <v>39794</v>
      </c>
      <c r="Y80" s="1018">
        <v>41089</v>
      </c>
      <c r="Z80" s="1018">
        <v>39226</v>
      </c>
      <c r="AA80" s="1018">
        <v>44687</v>
      </c>
      <c r="AB80" s="1018">
        <v>46040</v>
      </c>
      <c r="AC80" s="1018">
        <v>48948</v>
      </c>
    </row>
    <row r="81" spans="1:29" x14ac:dyDescent="0.25">
      <c r="A81" s="1013" t="s">
        <v>1164</v>
      </c>
      <c r="B81" s="1013" t="s">
        <v>1290</v>
      </c>
      <c r="C81" s="1013" t="s">
        <v>1291</v>
      </c>
      <c r="D81" s="1005">
        <v>2584</v>
      </c>
      <c r="E81" s="1005">
        <v>2686</v>
      </c>
      <c r="F81" s="1005">
        <v>2715</v>
      </c>
      <c r="G81" s="1005">
        <v>2863</v>
      </c>
      <c r="H81" s="1005">
        <v>2947</v>
      </c>
      <c r="I81" s="1005">
        <v>3073</v>
      </c>
      <c r="J81" s="1005">
        <v>3239</v>
      </c>
      <c r="K81" s="1005">
        <v>3339</v>
      </c>
      <c r="L81" s="1005">
        <v>3451</v>
      </c>
      <c r="M81" s="1005">
        <v>3532</v>
      </c>
      <c r="N81" s="1005">
        <v>3647</v>
      </c>
      <c r="O81" s="1005">
        <v>3516</v>
      </c>
      <c r="P81" s="1005">
        <v>3628</v>
      </c>
      <c r="Q81" s="1005">
        <v>3787</v>
      </c>
      <c r="R81" s="1005">
        <v>3908</v>
      </c>
      <c r="S81" s="1005">
        <v>4090</v>
      </c>
      <c r="T81" s="1005">
        <v>4194</v>
      </c>
      <c r="U81" s="1005">
        <v>4253</v>
      </c>
      <c r="V81" s="1005">
        <v>4637</v>
      </c>
      <c r="W81" s="1005">
        <v>4813</v>
      </c>
      <c r="X81" s="1005">
        <v>4973</v>
      </c>
      <c r="Y81" s="1005">
        <v>5248</v>
      </c>
      <c r="Z81" s="1005">
        <v>5258</v>
      </c>
      <c r="AA81" s="1005">
        <v>5935</v>
      </c>
      <c r="AB81" s="1005">
        <v>6208</v>
      </c>
      <c r="AC81" s="1005">
        <v>6400</v>
      </c>
    </row>
    <row r="82" spans="1:29" x14ac:dyDescent="0.25">
      <c r="A82" s="1013" t="s">
        <v>1164</v>
      </c>
      <c r="B82" s="1013" t="s">
        <v>1292</v>
      </c>
      <c r="C82" s="1013" t="s">
        <v>1603</v>
      </c>
      <c r="D82" s="1005">
        <v>3773</v>
      </c>
      <c r="E82" s="1005">
        <v>3857</v>
      </c>
      <c r="F82" s="1005">
        <v>3987</v>
      </c>
      <c r="G82" s="1005">
        <v>4153</v>
      </c>
      <c r="H82" s="1005">
        <v>4400</v>
      </c>
      <c r="I82" s="1005">
        <v>4648</v>
      </c>
      <c r="J82" s="1005">
        <v>4867</v>
      </c>
      <c r="K82" s="1005">
        <v>5102</v>
      </c>
      <c r="L82" s="1005">
        <v>5283</v>
      </c>
      <c r="M82" s="1005">
        <v>5435</v>
      </c>
      <c r="N82" s="1005">
        <v>5743</v>
      </c>
      <c r="O82" s="1005">
        <v>5473</v>
      </c>
      <c r="P82" s="1005">
        <v>5655</v>
      </c>
      <c r="Q82" s="1005">
        <v>5858</v>
      </c>
      <c r="R82" s="1005">
        <v>5974</v>
      </c>
      <c r="S82" s="1005">
        <v>6251</v>
      </c>
      <c r="T82" s="1005">
        <v>6489</v>
      </c>
      <c r="U82" s="1005">
        <v>6568</v>
      </c>
      <c r="V82" s="1005">
        <v>6801</v>
      </c>
      <c r="W82" s="1005">
        <v>6967</v>
      </c>
      <c r="X82" s="1005">
        <v>7278</v>
      </c>
      <c r="Y82" s="1005">
        <v>7378</v>
      </c>
      <c r="Z82" s="1005">
        <v>7003</v>
      </c>
      <c r="AA82" s="1005">
        <v>7990</v>
      </c>
      <c r="AB82" s="1005">
        <v>8462</v>
      </c>
      <c r="AC82" s="1005">
        <v>8992</v>
      </c>
    </row>
    <row r="83" spans="1:29" x14ac:dyDescent="0.25">
      <c r="A83" s="1013" t="s">
        <v>1164</v>
      </c>
      <c r="B83" s="1013" t="s">
        <v>1293</v>
      </c>
      <c r="C83" s="1013" t="s">
        <v>1294</v>
      </c>
      <c r="D83" s="1005">
        <v>3179</v>
      </c>
      <c r="E83" s="1005">
        <v>3211</v>
      </c>
      <c r="F83" s="1005">
        <v>3276</v>
      </c>
      <c r="G83" s="1005">
        <v>3370</v>
      </c>
      <c r="H83" s="1005">
        <v>3536</v>
      </c>
      <c r="I83" s="1005">
        <v>3732</v>
      </c>
      <c r="J83" s="1005">
        <v>4000</v>
      </c>
      <c r="K83" s="1005">
        <v>4184</v>
      </c>
      <c r="L83" s="1005">
        <v>4366</v>
      </c>
      <c r="M83" s="1005">
        <v>4527</v>
      </c>
      <c r="N83" s="1005">
        <v>4805</v>
      </c>
      <c r="O83" s="1005">
        <v>4716</v>
      </c>
      <c r="P83" s="1005">
        <v>4831</v>
      </c>
      <c r="Q83" s="1005">
        <v>5042</v>
      </c>
      <c r="R83" s="1005">
        <v>5181</v>
      </c>
      <c r="S83" s="1005">
        <v>5395</v>
      </c>
      <c r="T83" s="1005">
        <v>5479</v>
      </c>
      <c r="U83" s="1005">
        <v>5602</v>
      </c>
      <c r="V83" s="1005">
        <v>5621</v>
      </c>
      <c r="W83" s="1005">
        <v>5988</v>
      </c>
      <c r="X83" s="1005">
        <v>6371</v>
      </c>
      <c r="Y83" s="1005">
        <v>6591</v>
      </c>
      <c r="Z83" s="1005">
        <v>6460</v>
      </c>
      <c r="AA83" s="1005">
        <v>7167</v>
      </c>
      <c r="AB83" s="1005">
        <v>7160</v>
      </c>
      <c r="AC83" s="1005">
        <v>7798</v>
      </c>
    </row>
    <row r="84" spans="1:29" x14ac:dyDescent="0.25">
      <c r="A84" s="1013" t="s">
        <v>1164</v>
      </c>
      <c r="B84" s="1013" t="s">
        <v>1295</v>
      </c>
      <c r="C84" s="1013" t="s">
        <v>1296</v>
      </c>
      <c r="D84" s="1005">
        <v>11351</v>
      </c>
      <c r="E84" s="1005">
        <v>11567</v>
      </c>
      <c r="F84" s="1005">
        <v>11854</v>
      </c>
      <c r="G84" s="1005">
        <v>12258</v>
      </c>
      <c r="H84" s="1005">
        <v>12944</v>
      </c>
      <c r="I84" s="1005">
        <v>13643</v>
      </c>
      <c r="J84" s="1005">
        <v>14406</v>
      </c>
      <c r="K84" s="1005">
        <v>14996</v>
      </c>
      <c r="L84" s="1005">
        <v>15475</v>
      </c>
      <c r="M84" s="1005">
        <v>15878</v>
      </c>
      <c r="N84" s="1005">
        <v>16517</v>
      </c>
      <c r="O84" s="1005">
        <v>15528</v>
      </c>
      <c r="P84" s="1005">
        <v>16370</v>
      </c>
      <c r="Q84" s="1005">
        <v>17019</v>
      </c>
      <c r="R84" s="1005">
        <v>17210</v>
      </c>
      <c r="S84" s="1005">
        <v>17914</v>
      </c>
      <c r="T84" s="1005">
        <v>18509</v>
      </c>
      <c r="U84" s="1005">
        <v>19254</v>
      </c>
      <c r="V84" s="1005">
        <v>19847</v>
      </c>
      <c r="W84" s="1005">
        <v>20654</v>
      </c>
      <c r="X84" s="1005">
        <v>21172</v>
      </c>
      <c r="Y84" s="1005">
        <v>21871</v>
      </c>
      <c r="Z84" s="1005">
        <v>20505</v>
      </c>
      <c r="AA84" s="1005">
        <v>23595</v>
      </c>
      <c r="AB84" s="1005">
        <v>24210</v>
      </c>
      <c r="AC84" s="1005">
        <v>25758</v>
      </c>
    </row>
    <row r="85" spans="1:29" x14ac:dyDescent="0.25">
      <c r="A85" s="1012" t="s">
        <v>1163</v>
      </c>
      <c r="B85" s="1012" t="s">
        <v>1297</v>
      </c>
      <c r="C85" s="1012" t="s">
        <v>1279</v>
      </c>
      <c r="D85" s="1018">
        <v>39003</v>
      </c>
      <c r="E85" s="1018">
        <v>40164</v>
      </c>
      <c r="F85" s="1018">
        <v>41265</v>
      </c>
      <c r="G85" s="1018">
        <v>43072</v>
      </c>
      <c r="H85" s="1018">
        <v>44386</v>
      </c>
      <c r="I85" s="1018">
        <v>46438</v>
      </c>
      <c r="J85" s="1018">
        <v>48714</v>
      </c>
      <c r="K85" s="1018">
        <v>50964</v>
      </c>
      <c r="L85" s="1018">
        <v>52316</v>
      </c>
      <c r="M85" s="1018">
        <v>54611</v>
      </c>
      <c r="N85" s="1018">
        <v>55497</v>
      </c>
      <c r="O85" s="1018">
        <v>53736</v>
      </c>
      <c r="P85" s="1018">
        <v>56157</v>
      </c>
      <c r="Q85" s="1018">
        <v>57852</v>
      </c>
      <c r="R85" s="1018">
        <v>59481</v>
      </c>
      <c r="S85" s="1018">
        <v>61795</v>
      </c>
      <c r="T85" s="1018">
        <v>64887</v>
      </c>
      <c r="U85" s="1018">
        <v>67252</v>
      </c>
      <c r="V85" s="1018">
        <v>71710</v>
      </c>
      <c r="W85" s="1018">
        <v>74066</v>
      </c>
      <c r="X85" s="1018">
        <v>76438</v>
      </c>
      <c r="Y85" s="1018">
        <v>78145</v>
      </c>
      <c r="Z85" s="1018">
        <v>72285</v>
      </c>
      <c r="AA85" s="1018">
        <v>78523</v>
      </c>
      <c r="AB85" s="1018">
        <v>85390</v>
      </c>
      <c r="AC85" s="1018">
        <v>92443</v>
      </c>
    </row>
    <row r="86" spans="1:29" x14ac:dyDescent="0.25">
      <c r="A86" s="1013" t="s">
        <v>1164</v>
      </c>
      <c r="B86" s="1013" t="s">
        <v>1298</v>
      </c>
      <c r="C86" s="1013" t="s">
        <v>1299</v>
      </c>
      <c r="D86" s="1005">
        <v>14976</v>
      </c>
      <c r="E86" s="1005">
        <v>15501</v>
      </c>
      <c r="F86" s="1005">
        <v>15940</v>
      </c>
      <c r="G86" s="1005">
        <v>16762</v>
      </c>
      <c r="H86" s="1005">
        <v>17388</v>
      </c>
      <c r="I86" s="1005">
        <v>18401</v>
      </c>
      <c r="J86" s="1005">
        <v>19598</v>
      </c>
      <c r="K86" s="1005">
        <v>20592</v>
      </c>
      <c r="L86" s="1005">
        <v>21156</v>
      </c>
      <c r="M86" s="1005">
        <v>22254</v>
      </c>
      <c r="N86" s="1005">
        <v>22621</v>
      </c>
      <c r="O86" s="1005">
        <v>22264</v>
      </c>
      <c r="P86" s="1005">
        <v>23109</v>
      </c>
      <c r="Q86" s="1005">
        <v>23741</v>
      </c>
      <c r="R86" s="1005">
        <v>24321</v>
      </c>
      <c r="S86" s="1005">
        <v>25485</v>
      </c>
      <c r="T86" s="1005">
        <v>26534</v>
      </c>
      <c r="U86" s="1005">
        <v>27405</v>
      </c>
      <c r="V86" s="1005">
        <v>28791</v>
      </c>
      <c r="W86" s="1005">
        <v>29522</v>
      </c>
      <c r="X86" s="1005">
        <v>30739</v>
      </c>
      <c r="Y86" s="1005">
        <v>31496</v>
      </c>
      <c r="Z86" s="1005">
        <v>29560</v>
      </c>
      <c r="AA86" s="1005">
        <v>32280</v>
      </c>
      <c r="AB86" s="1005">
        <v>35353</v>
      </c>
      <c r="AC86" s="1005">
        <v>38902</v>
      </c>
    </row>
    <row r="87" spans="1:29" x14ac:dyDescent="0.25">
      <c r="A87" s="1013" t="s">
        <v>1164</v>
      </c>
      <c r="B87" s="1013" t="s">
        <v>1300</v>
      </c>
      <c r="C87" s="1013" t="s">
        <v>1301</v>
      </c>
      <c r="D87" s="1005">
        <v>4557</v>
      </c>
      <c r="E87" s="1005">
        <v>4631</v>
      </c>
      <c r="F87" s="1005">
        <v>4877</v>
      </c>
      <c r="G87" s="1005">
        <v>5108</v>
      </c>
      <c r="H87" s="1005">
        <v>5179</v>
      </c>
      <c r="I87" s="1005">
        <v>5369</v>
      </c>
      <c r="J87" s="1005">
        <v>5508</v>
      </c>
      <c r="K87" s="1005">
        <v>5742</v>
      </c>
      <c r="L87" s="1005">
        <v>5866</v>
      </c>
      <c r="M87" s="1005">
        <v>6099</v>
      </c>
      <c r="N87" s="1005">
        <v>6086</v>
      </c>
      <c r="O87" s="1005">
        <v>5692</v>
      </c>
      <c r="P87" s="1005">
        <v>6169</v>
      </c>
      <c r="Q87" s="1005">
        <v>6373</v>
      </c>
      <c r="R87" s="1005">
        <v>6683</v>
      </c>
      <c r="S87" s="1005">
        <v>6966</v>
      </c>
      <c r="T87" s="1005">
        <v>7339</v>
      </c>
      <c r="U87" s="1005">
        <v>8035</v>
      </c>
      <c r="V87" s="1005">
        <v>9063</v>
      </c>
      <c r="W87" s="1005">
        <v>9887</v>
      </c>
      <c r="X87" s="1005">
        <v>10184</v>
      </c>
      <c r="Y87" s="1005">
        <v>10506</v>
      </c>
      <c r="Z87" s="1005">
        <v>9075</v>
      </c>
      <c r="AA87" s="1005">
        <v>9541</v>
      </c>
      <c r="AB87" s="1005">
        <v>10783</v>
      </c>
      <c r="AC87" s="1005">
        <v>11614</v>
      </c>
    </row>
    <row r="88" spans="1:29" x14ac:dyDescent="0.25">
      <c r="A88" s="1013" t="s">
        <v>1164</v>
      </c>
      <c r="B88" s="1013" t="s">
        <v>1302</v>
      </c>
      <c r="C88" s="1013" t="s">
        <v>1303</v>
      </c>
      <c r="D88" s="1005">
        <v>5385</v>
      </c>
      <c r="E88" s="1005">
        <v>5529</v>
      </c>
      <c r="F88" s="1005">
        <v>5686</v>
      </c>
      <c r="G88" s="1005">
        <v>5938</v>
      </c>
      <c r="H88" s="1005">
        <v>6033</v>
      </c>
      <c r="I88" s="1005">
        <v>6308</v>
      </c>
      <c r="J88" s="1005">
        <v>6599</v>
      </c>
      <c r="K88" s="1005">
        <v>6972</v>
      </c>
      <c r="L88" s="1005">
        <v>7075</v>
      </c>
      <c r="M88" s="1005">
        <v>7459</v>
      </c>
      <c r="N88" s="1005">
        <v>7729</v>
      </c>
      <c r="O88" s="1005">
        <v>7675</v>
      </c>
      <c r="P88" s="1005">
        <v>8106</v>
      </c>
      <c r="Q88" s="1005">
        <v>8319</v>
      </c>
      <c r="R88" s="1005">
        <v>8499</v>
      </c>
      <c r="S88" s="1005">
        <v>8737</v>
      </c>
      <c r="T88" s="1005">
        <v>9395</v>
      </c>
      <c r="U88" s="1005">
        <v>9969</v>
      </c>
      <c r="V88" s="1005">
        <v>10919</v>
      </c>
      <c r="W88" s="1005">
        <v>10752</v>
      </c>
      <c r="X88" s="1005">
        <v>10937</v>
      </c>
      <c r="Y88" s="1005">
        <v>11191</v>
      </c>
      <c r="Z88" s="1005">
        <v>10328</v>
      </c>
      <c r="AA88" s="1005">
        <v>11147</v>
      </c>
      <c r="AB88" s="1005">
        <v>11902</v>
      </c>
      <c r="AC88" s="1005">
        <v>12884</v>
      </c>
    </row>
    <row r="89" spans="1:29" x14ac:dyDescent="0.25">
      <c r="A89" s="1013" t="s">
        <v>1164</v>
      </c>
      <c r="B89" s="1013" t="s">
        <v>1304</v>
      </c>
      <c r="C89" s="1013" t="s">
        <v>1305</v>
      </c>
      <c r="D89" s="1005">
        <v>3666</v>
      </c>
      <c r="E89" s="1005">
        <v>3797</v>
      </c>
      <c r="F89" s="1005">
        <v>3865</v>
      </c>
      <c r="G89" s="1005">
        <v>4040</v>
      </c>
      <c r="H89" s="1005">
        <v>4164</v>
      </c>
      <c r="I89" s="1005">
        <v>4256</v>
      </c>
      <c r="J89" s="1005">
        <v>4417</v>
      </c>
      <c r="K89" s="1005">
        <v>4559</v>
      </c>
      <c r="L89" s="1005">
        <v>4694</v>
      </c>
      <c r="M89" s="1005">
        <v>4895</v>
      </c>
      <c r="N89" s="1005">
        <v>4925</v>
      </c>
      <c r="O89" s="1005">
        <v>4615</v>
      </c>
      <c r="P89" s="1005">
        <v>4814</v>
      </c>
      <c r="Q89" s="1005">
        <v>4964</v>
      </c>
      <c r="R89" s="1005">
        <v>5165</v>
      </c>
      <c r="S89" s="1005">
        <v>5282</v>
      </c>
      <c r="T89" s="1005">
        <v>5420</v>
      </c>
      <c r="U89" s="1005">
        <v>5471</v>
      </c>
      <c r="V89" s="1005">
        <v>5669</v>
      </c>
      <c r="W89" s="1005">
        <v>5890</v>
      </c>
      <c r="X89" s="1005">
        <v>5988</v>
      </c>
      <c r="Y89" s="1005">
        <v>6168</v>
      </c>
      <c r="Z89" s="1005">
        <v>5699</v>
      </c>
      <c r="AA89" s="1005">
        <v>6339</v>
      </c>
      <c r="AB89" s="1005">
        <v>6850</v>
      </c>
      <c r="AC89" s="1005">
        <v>7111</v>
      </c>
    </row>
    <row r="90" spans="1:29" x14ac:dyDescent="0.25">
      <c r="A90" s="1013" t="s">
        <v>1164</v>
      </c>
      <c r="B90" s="1013" t="s">
        <v>1306</v>
      </c>
      <c r="C90" s="1013" t="s">
        <v>1307</v>
      </c>
      <c r="D90" s="1005">
        <v>4097</v>
      </c>
      <c r="E90" s="1005">
        <v>4159</v>
      </c>
      <c r="F90" s="1005">
        <v>4204</v>
      </c>
      <c r="G90" s="1005">
        <v>4299</v>
      </c>
      <c r="H90" s="1005">
        <v>4470</v>
      </c>
      <c r="I90" s="1005">
        <v>4668</v>
      </c>
      <c r="J90" s="1005">
        <v>4817</v>
      </c>
      <c r="K90" s="1005">
        <v>4980</v>
      </c>
      <c r="L90" s="1005">
        <v>5192</v>
      </c>
      <c r="M90" s="1005">
        <v>5264</v>
      </c>
      <c r="N90" s="1005">
        <v>5348</v>
      </c>
      <c r="O90" s="1005">
        <v>5209</v>
      </c>
      <c r="P90" s="1005">
        <v>5333</v>
      </c>
      <c r="Q90" s="1005">
        <v>5363</v>
      </c>
      <c r="R90" s="1005">
        <v>5561</v>
      </c>
      <c r="S90" s="1005">
        <v>5760</v>
      </c>
      <c r="T90" s="1005">
        <v>6236</v>
      </c>
      <c r="U90" s="1005">
        <v>6455</v>
      </c>
      <c r="V90" s="1005">
        <v>6760</v>
      </c>
      <c r="W90" s="1005">
        <v>7082</v>
      </c>
      <c r="X90" s="1005">
        <v>7340</v>
      </c>
      <c r="Y90" s="1005">
        <v>7344</v>
      </c>
      <c r="Z90" s="1005">
        <v>7086</v>
      </c>
      <c r="AA90" s="1005">
        <v>7378</v>
      </c>
      <c r="AB90" s="1005">
        <v>7773</v>
      </c>
      <c r="AC90" s="1005">
        <v>8346</v>
      </c>
    </row>
    <row r="91" spans="1:29" x14ac:dyDescent="0.25">
      <c r="A91" s="1013" t="s">
        <v>1164</v>
      </c>
      <c r="B91" s="1013" t="s">
        <v>1308</v>
      </c>
      <c r="C91" s="1013" t="s">
        <v>1309</v>
      </c>
      <c r="D91" s="1005">
        <v>3003</v>
      </c>
      <c r="E91" s="1005">
        <v>3089</v>
      </c>
      <c r="F91" s="1005">
        <v>3138</v>
      </c>
      <c r="G91" s="1005">
        <v>3221</v>
      </c>
      <c r="H91" s="1005">
        <v>3313</v>
      </c>
      <c r="I91" s="1005">
        <v>3460</v>
      </c>
      <c r="J91" s="1005">
        <v>3622</v>
      </c>
      <c r="K91" s="1005">
        <v>3772</v>
      </c>
      <c r="L91" s="1005">
        <v>3850</v>
      </c>
      <c r="M91" s="1005">
        <v>3992</v>
      </c>
      <c r="N91" s="1005">
        <v>4051</v>
      </c>
      <c r="O91" s="1005">
        <v>3810</v>
      </c>
      <c r="P91" s="1005">
        <v>4021</v>
      </c>
      <c r="Q91" s="1005">
        <v>4276</v>
      </c>
      <c r="R91" s="1005">
        <v>4444</v>
      </c>
      <c r="S91" s="1005">
        <v>4698</v>
      </c>
      <c r="T91" s="1005">
        <v>4997</v>
      </c>
      <c r="U91" s="1005">
        <v>5091</v>
      </c>
      <c r="V91" s="1005">
        <v>5344</v>
      </c>
      <c r="W91" s="1005">
        <v>5430</v>
      </c>
      <c r="X91" s="1005">
        <v>5447</v>
      </c>
      <c r="Y91" s="1005">
        <v>5454</v>
      </c>
      <c r="Z91" s="1005">
        <v>4985</v>
      </c>
      <c r="AA91" s="1005">
        <v>5592</v>
      </c>
      <c r="AB91" s="1005">
        <v>5930</v>
      </c>
      <c r="AC91" s="1005">
        <v>6348</v>
      </c>
    </row>
    <row r="92" spans="1:29" x14ac:dyDescent="0.25">
      <c r="A92" s="1013" t="s">
        <v>1164</v>
      </c>
      <c r="B92" s="1013" t="s">
        <v>1310</v>
      </c>
      <c r="C92" s="1013" t="s">
        <v>1311</v>
      </c>
      <c r="D92" s="1005">
        <v>3319</v>
      </c>
      <c r="E92" s="1005">
        <v>3458</v>
      </c>
      <c r="F92" s="1005">
        <v>3554</v>
      </c>
      <c r="G92" s="1005">
        <v>3705</v>
      </c>
      <c r="H92" s="1005">
        <v>3838</v>
      </c>
      <c r="I92" s="1005">
        <v>3976</v>
      </c>
      <c r="J92" s="1005">
        <v>4154</v>
      </c>
      <c r="K92" s="1005">
        <v>4348</v>
      </c>
      <c r="L92" s="1005">
        <v>4482</v>
      </c>
      <c r="M92" s="1005">
        <v>4648</v>
      </c>
      <c r="N92" s="1005">
        <v>4736</v>
      </c>
      <c r="O92" s="1005">
        <v>4472</v>
      </c>
      <c r="P92" s="1005">
        <v>4605</v>
      </c>
      <c r="Q92" s="1005">
        <v>4816</v>
      </c>
      <c r="R92" s="1005">
        <v>4809</v>
      </c>
      <c r="S92" s="1005">
        <v>4865</v>
      </c>
      <c r="T92" s="1005">
        <v>4966</v>
      </c>
      <c r="U92" s="1005">
        <v>4826</v>
      </c>
      <c r="V92" s="1005">
        <v>5165</v>
      </c>
      <c r="W92" s="1005">
        <v>5503</v>
      </c>
      <c r="X92" s="1005">
        <v>5804</v>
      </c>
      <c r="Y92" s="1005">
        <v>5986</v>
      </c>
      <c r="Z92" s="1005">
        <v>5554</v>
      </c>
      <c r="AA92" s="1005">
        <v>6246</v>
      </c>
      <c r="AB92" s="1005">
        <v>6799</v>
      </c>
      <c r="AC92" s="1005">
        <v>7240</v>
      </c>
    </row>
    <row r="93" spans="1:29" x14ac:dyDescent="0.25">
      <c r="A93" s="1011" t="s">
        <v>1160</v>
      </c>
      <c r="B93" s="1011" t="s">
        <v>1312</v>
      </c>
      <c r="C93" s="1011" t="s">
        <v>1313</v>
      </c>
      <c r="D93" s="1017">
        <v>86263</v>
      </c>
      <c r="E93" s="1017">
        <v>90049</v>
      </c>
      <c r="F93" s="1017">
        <v>94873</v>
      </c>
      <c r="G93" s="1017">
        <v>99707</v>
      </c>
      <c r="H93" s="1017">
        <v>103571</v>
      </c>
      <c r="I93" s="1017">
        <v>110109</v>
      </c>
      <c r="J93" s="1017">
        <v>114087</v>
      </c>
      <c r="K93" s="1017">
        <v>120461</v>
      </c>
      <c r="L93" s="1017">
        <v>126384</v>
      </c>
      <c r="M93" s="1017">
        <v>131316</v>
      </c>
      <c r="N93" s="1017">
        <v>135723</v>
      </c>
      <c r="O93" s="1017">
        <v>131358</v>
      </c>
      <c r="P93" s="1017">
        <v>134739</v>
      </c>
      <c r="Q93" s="1017">
        <v>137061</v>
      </c>
      <c r="R93" s="1017">
        <v>141300</v>
      </c>
      <c r="S93" s="1017">
        <v>147436</v>
      </c>
      <c r="T93" s="1017">
        <v>155548</v>
      </c>
      <c r="U93" s="1017">
        <v>161535</v>
      </c>
      <c r="V93" s="1017">
        <v>168610</v>
      </c>
      <c r="W93" s="1017">
        <v>179691</v>
      </c>
      <c r="X93" s="1017">
        <v>183453</v>
      </c>
      <c r="Y93" s="1017">
        <v>190937</v>
      </c>
      <c r="Z93" s="1017">
        <v>179316</v>
      </c>
      <c r="AA93" s="1017">
        <v>195827</v>
      </c>
      <c r="AB93" s="1017">
        <v>212015</v>
      </c>
      <c r="AC93" s="1017">
        <v>229264</v>
      </c>
    </row>
    <row r="94" spans="1:29" x14ac:dyDescent="0.25">
      <c r="A94" s="1012" t="s">
        <v>1163</v>
      </c>
      <c r="B94" s="1012" t="s">
        <v>1319</v>
      </c>
      <c r="C94" s="1012" t="s">
        <v>1320</v>
      </c>
      <c r="D94" s="1018">
        <v>29015</v>
      </c>
      <c r="E94" s="1018">
        <v>30706</v>
      </c>
      <c r="F94" s="1018">
        <v>32397</v>
      </c>
      <c r="G94" s="1018">
        <v>33838</v>
      </c>
      <c r="H94" s="1018">
        <v>35043</v>
      </c>
      <c r="I94" s="1018">
        <v>37041</v>
      </c>
      <c r="J94" s="1018">
        <v>38429</v>
      </c>
      <c r="K94" s="1018">
        <v>40963</v>
      </c>
      <c r="L94" s="1018">
        <v>42109</v>
      </c>
      <c r="M94" s="1018">
        <v>44051</v>
      </c>
      <c r="N94" s="1018">
        <v>46187</v>
      </c>
      <c r="O94" s="1018">
        <v>43974</v>
      </c>
      <c r="P94" s="1018">
        <v>44166</v>
      </c>
      <c r="Q94" s="1018">
        <v>44701</v>
      </c>
      <c r="R94" s="1018">
        <v>45611</v>
      </c>
      <c r="S94" s="1018">
        <v>48669</v>
      </c>
      <c r="T94" s="1018">
        <v>52092</v>
      </c>
      <c r="U94" s="1018">
        <v>54554</v>
      </c>
      <c r="V94" s="1018">
        <v>56978</v>
      </c>
      <c r="W94" s="1018">
        <v>61293</v>
      </c>
      <c r="X94" s="1018">
        <v>62484</v>
      </c>
      <c r="Y94" s="1018">
        <v>64865</v>
      </c>
      <c r="Z94" s="1018">
        <v>60231</v>
      </c>
      <c r="AA94" s="1018">
        <v>66386</v>
      </c>
      <c r="AB94" s="1018">
        <v>70770</v>
      </c>
      <c r="AC94" s="1018">
        <v>76548</v>
      </c>
    </row>
    <row r="95" spans="1:29" x14ac:dyDescent="0.25">
      <c r="A95" s="1013" t="s">
        <v>1164</v>
      </c>
      <c r="B95" s="1013" t="s">
        <v>1321</v>
      </c>
      <c r="C95" s="1013" t="s">
        <v>1322</v>
      </c>
      <c r="D95" s="1005">
        <v>3142</v>
      </c>
      <c r="E95" s="1005">
        <v>3273</v>
      </c>
      <c r="F95" s="1005">
        <v>3559</v>
      </c>
      <c r="G95" s="1005">
        <v>3724</v>
      </c>
      <c r="H95" s="1005">
        <v>3822</v>
      </c>
      <c r="I95" s="1005">
        <v>4003</v>
      </c>
      <c r="J95" s="1005">
        <v>4060</v>
      </c>
      <c r="K95" s="1005">
        <v>4221</v>
      </c>
      <c r="L95" s="1005">
        <v>4360</v>
      </c>
      <c r="M95" s="1005">
        <v>4641</v>
      </c>
      <c r="N95" s="1005">
        <v>4860</v>
      </c>
      <c r="O95" s="1005">
        <v>4523</v>
      </c>
      <c r="P95" s="1005">
        <v>4620</v>
      </c>
      <c r="Q95" s="1005">
        <v>4681</v>
      </c>
      <c r="R95" s="1005">
        <v>4848</v>
      </c>
      <c r="S95" s="1005">
        <v>5349</v>
      </c>
      <c r="T95" s="1005">
        <v>5923</v>
      </c>
      <c r="U95" s="1005">
        <v>6216</v>
      </c>
      <c r="V95" s="1005">
        <v>6328</v>
      </c>
      <c r="W95" s="1005">
        <v>6666</v>
      </c>
      <c r="X95" s="1005">
        <v>6747</v>
      </c>
      <c r="Y95" s="1005">
        <v>7024</v>
      </c>
      <c r="Z95" s="1005">
        <v>5910</v>
      </c>
      <c r="AA95" s="1005">
        <v>6314</v>
      </c>
      <c r="AB95" s="1005">
        <v>7103</v>
      </c>
      <c r="AC95" s="1005">
        <v>7654</v>
      </c>
    </row>
    <row r="96" spans="1:29" x14ac:dyDescent="0.25">
      <c r="A96" s="1013" t="s">
        <v>1164</v>
      </c>
      <c r="B96" s="1013" t="s">
        <v>1323</v>
      </c>
      <c r="C96" s="1013" t="s">
        <v>1324</v>
      </c>
      <c r="D96" s="1005">
        <v>2271</v>
      </c>
      <c r="E96" s="1005">
        <v>2392</v>
      </c>
      <c r="F96" s="1005">
        <v>2501</v>
      </c>
      <c r="G96" s="1005">
        <v>2631</v>
      </c>
      <c r="H96" s="1005">
        <v>2745</v>
      </c>
      <c r="I96" s="1005">
        <v>2891</v>
      </c>
      <c r="J96" s="1005">
        <v>2987</v>
      </c>
      <c r="K96" s="1005">
        <v>3211</v>
      </c>
      <c r="L96" s="1005">
        <v>3310</v>
      </c>
      <c r="M96" s="1005">
        <v>3426</v>
      </c>
      <c r="N96" s="1005">
        <v>3584</v>
      </c>
      <c r="O96" s="1005">
        <v>3447</v>
      </c>
      <c r="P96" s="1005">
        <v>3458</v>
      </c>
      <c r="Q96" s="1005">
        <v>3474</v>
      </c>
      <c r="R96" s="1005">
        <v>3562</v>
      </c>
      <c r="S96" s="1005">
        <v>3699</v>
      </c>
      <c r="T96" s="1005">
        <v>3950</v>
      </c>
      <c r="U96" s="1005">
        <v>4127</v>
      </c>
      <c r="V96" s="1005">
        <v>4274</v>
      </c>
      <c r="W96" s="1005">
        <v>4597</v>
      </c>
      <c r="X96" s="1005">
        <v>4653</v>
      </c>
      <c r="Y96" s="1005">
        <v>4887</v>
      </c>
      <c r="Z96" s="1005">
        <v>4451</v>
      </c>
      <c r="AA96" s="1005">
        <v>5001</v>
      </c>
      <c r="AB96" s="1005">
        <v>5521</v>
      </c>
      <c r="AC96" s="1005">
        <v>5847</v>
      </c>
    </row>
    <row r="97" spans="1:29" x14ac:dyDescent="0.25">
      <c r="A97" s="1013" t="s">
        <v>1164</v>
      </c>
      <c r="B97" s="1013" t="s">
        <v>1325</v>
      </c>
      <c r="C97" s="1013" t="s">
        <v>1326</v>
      </c>
      <c r="D97" s="1005">
        <v>3272</v>
      </c>
      <c r="E97" s="1005">
        <v>3418</v>
      </c>
      <c r="F97" s="1005">
        <v>3633</v>
      </c>
      <c r="G97" s="1005">
        <v>3763</v>
      </c>
      <c r="H97" s="1005">
        <v>3937</v>
      </c>
      <c r="I97" s="1005">
        <v>4108</v>
      </c>
      <c r="J97" s="1005">
        <v>4193</v>
      </c>
      <c r="K97" s="1005">
        <v>4421</v>
      </c>
      <c r="L97" s="1005">
        <v>4494</v>
      </c>
      <c r="M97" s="1005">
        <v>4638</v>
      </c>
      <c r="N97" s="1005">
        <v>4821</v>
      </c>
      <c r="O97" s="1005">
        <v>4583</v>
      </c>
      <c r="P97" s="1005">
        <v>4749</v>
      </c>
      <c r="Q97" s="1005">
        <v>4924</v>
      </c>
      <c r="R97" s="1005">
        <v>5098</v>
      </c>
      <c r="S97" s="1005">
        <v>5462</v>
      </c>
      <c r="T97" s="1005">
        <v>5783</v>
      </c>
      <c r="U97" s="1005">
        <v>6042</v>
      </c>
      <c r="V97" s="1005">
        <v>6454</v>
      </c>
      <c r="W97" s="1005">
        <v>6979</v>
      </c>
      <c r="X97" s="1005">
        <v>7065</v>
      </c>
      <c r="Y97" s="1005">
        <v>7036</v>
      </c>
      <c r="Z97" s="1005">
        <v>6327</v>
      </c>
      <c r="AA97" s="1005">
        <v>7040</v>
      </c>
      <c r="AB97" s="1005">
        <v>7740</v>
      </c>
      <c r="AC97" s="1005">
        <v>8521</v>
      </c>
    </row>
    <row r="98" spans="1:29" x14ac:dyDescent="0.25">
      <c r="A98" s="1013" t="s">
        <v>1164</v>
      </c>
      <c r="B98" s="1013" t="s">
        <v>1604</v>
      </c>
      <c r="C98" s="1013" t="s">
        <v>1605</v>
      </c>
      <c r="D98" s="1005">
        <v>9734</v>
      </c>
      <c r="E98" s="1005">
        <v>10508</v>
      </c>
      <c r="F98" s="1005">
        <v>11021</v>
      </c>
      <c r="G98" s="1005">
        <v>11446</v>
      </c>
      <c r="H98" s="1005">
        <v>11819</v>
      </c>
      <c r="I98" s="1005">
        <v>12529</v>
      </c>
      <c r="J98" s="1005">
        <v>12949</v>
      </c>
      <c r="K98" s="1005">
        <v>14077</v>
      </c>
      <c r="L98" s="1005">
        <v>14608</v>
      </c>
      <c r="M98" s="1005">
        <v>15215</v>
      </c>
      <c r="N98" s="1005">
        <v>16217</v>
      </c>
      <c r="O98" s="1005">
        <v>15300</v>
      </c>
      <c r="P98" s="1005">
        <v>15062</v>
      </c>
      <c r="Q98" s="1005">
        <v>14899</v>
      </c>
      <c r="R98" s="1005">
        <v>15024</v>
      </c>
      <c r="S98" s="1005">
        <v>15830</v>
      </c>
      <c r="T98" s="1005">
        <v>16753</v>
      </c>
      <c r="U98" s="1005">
        <v>17026</v>
      </c>
      <c r="V98" s="1005">
        <v>17568</v>
      </c>
      <c r="W98" s="1005">
        <v>18594</v>
      </c>
      <c r="X98" s="1005">
        <v>19081</v>
      </c>
      <c r="Y98" s="1005">
        <v>20336</v>
      </c>
      <c r="Z98" s="1005">
        <v>19571</v>
      </c>
      <c r="AA98" s="1005">
        <v>21623</v>
      </c>
      <c r="AB98" s="1005">
        <v>22414</v>
      </c>
      <c r="AC98" s="1005">
        <v>24747</v>
      </c>
    </row>
    <row r="99" spans="1:29" x14ac:dyDescent="0.25">
      <c r="A99" s="1013" t="s">
        <v>1164</v>
      </c>
      <c r="B99" s="1013" t="s">
        <v>1606</v>
      </c>
      <c r="C99" s="1013" t="s">
        <v>1607</v>
      </c>
      <c r="D99" s="1005">
        <v>10597</v>
      </c>
      <c r="E99" s="1005">
        <v>11114</v>
      </c>
      <c r="F99" s="1005">
        <v>11684</v>
      </c>
      <c r="G99" s="1005">
        <v>12274</v>
      </c>
      <c r="H99" s="1005">
        <v>12720</v>
      </c>
      <c r="I99" s="1005">
        <v>13510</v>
      </c>
      <c r="J99" s="1005">
        <v>14241</v>
      </c>
      <c r="K99" s="1005">
        <v>15033</v>
      </c>
      <c r="L99" s="1005">
        <v>15336</v>
      </c>
      <c r="M99" s="1005">
        <v>16131</v>
      </c>
      <c r="N99" s="1005">
        <v>16704</v>
      </c>
      <c r="O99" s="1005">
        <v>16120</v>
      </c>
      <c r="P99" s="1005">
        <v>16278</v>
      </c>
      <c r="Q99" s="1005">
        <v>16722</v>
      </c>
      <c r="R99" s="1005">
        <v>17080</v>
      </c>
      <c r="S99" s="1005">
        <v>18330</v>
      </c>
      <c r="T99" s="1005">
        <v>19683</v>
      </c>
      <c r="U99" s="1005">
        <v>21143</v>
      </c>
      <c r="V99" s="1005">
        <v>22354</v>
      </c>
      <c r="W99" s="1005">
        <v>24458</v>
      </c>
      <c r="X99" s="1005">
        <v>24938</v>
      </c>
      <c r="Y99" s="1005">
        <v>25582</v>
      </c>
      <c r="Z99" s="1005">
        <v>23971</v>
      </c>
      <c r="AA99" s="1005">
        <v>26408</v>
      </c>
      <c r="AB99" s="1005">
        <v>27990</v>
      </c>
      <c r="AC99" s="1005">
        <v>29780</v>
      </c>
    </row>
    <row r="100" spans="1:29" x14ac:dyDescent="0.25">
      <c r="A100" s="1012" t="s">
        <v>1163</v>
      </c>
      <c r="B100" s="1012" t="s">
        <v>1327</v>
      </c>
      <c r="C100" s="1012" t="s">
        <v>1328</v>
      </c>
      <c r="D100" s="1018">
        <v>23651</v>
      </c>
      <c r="E100" s="1018">
        <v>24163</v>
      </c>
      <c r="F100" s="1018">
        <v>25472</v>
      </c>
      <c r="G100" s="1018">
        <v>27131</v>
      </c>
      <c r="H100" s="1018">
        <v>27972</v>
      </c>
      <c r="I100" s="1018">
        <v>30503</v>
      </c>
      <c r="J100" s="1018">
        <v>31336</v>
      </c>
      <c r="K100" s="1018">
        <v>32478</v>
      </c>
      <c r="L100" s="1018">
        <v>33852</v>
      </c>
      <c r="M100" s="1018">
        <v>35212</v>
      </c>
      <c r="N100" s="1018">
        <v>36039</v>
      </c>
      <c r="O100" s="1018">
        <v>34807</v>
      </c>
      <c r="P100" s="1018">
        <v>36420</v>
      </c>
      <c r="Q100" s="1018">
        <v>36614</v>
      </c>
      <c r="R100" s="1018">
        <v>37686</v>
      </c>
      <c r="S100" s="1018">
        <v>38782</v>
      </c>
      <c r="T100" s="1018">
        <v>41120</v>
      </c>
      <c r="U100" s="1018">
        <v>43051</v>
      </c>
      <c r="V100" s="1018">
        <v>45103</v>
      </c>
      <c r="W100" s="1018">
        <v>48375</v>
      </c>
      <c r="X100" s="1018">
        <v>49873</v>
      </c>
      <c r="Y100" s="1018">
        <v>51057</v>
      </c>
      <c r="Z100" s="1018">
        <v>46849</v>
      </c>
      <c r="AA100" s="1018">
        <v>52567</v>
      </c>
      <c r="AB100" s="1018">
        <v>57952</v>
      </c>
      <c r="AC100" s="1018">
        <v>61895</v>
      </c>
    </row>
    <row r="101" spans="1:29" x14ac:dyDescent="0.25">
      <c r="A101" s="1013" t="s">
        <v>1164</v>
      </c>
      <c r="B101" s="1013" t="s">
        <v>1329</v>
      </c>
      <c r="C101" s="1013" t="s">
        <v>1330</v>
      </c>
      <c r="D101" s="1005">
        <v>1770</v>
      </c>
      <c r="E101" s="1005">
        <v>1843</v>
      </c>
      <c r="F101" s="1005">
        <v>1922</v>
      </c>
      <c r="G101" s="1005">
        <v>2040</v>
      </c>
      <c r="H101" s="1005">
        <v>2132</v>
      </c>
      <c r="I101" s="1005">
        <v>2298</v>
      </c>
      <c r="J101" s="1005">
        <v>2413</v>
      </c>
      <c r="K101" s="1005">
        <v>2491</v>
      </c>
      <c r="L101" s="1005">
        <v>2642</v>
      </c>
      <c r="M101" s="1005">
        <v>2748</v>
      </c>
      <c r="N101" s="1005">
        <v>2833</v>
      </c>
      <c r="O101" s="1005">
        <v>2810</v>
      </c>
      <c r="P101" s="1005">
        <v>2882</v>
      </c>
      <c r="Q101" s="1005">
        <v>2923</v>
      </c>
      <c r="R101" s="1005">
        <v>3021</v>
      </c>
      <c r="S101" s="1005">
        <v>3067</v>
      </c>
      <c r="T101" s="1005">
        <v>3191</v>
      </c>
      <c r="U101" s="1005">
        <v>3229</v>
      </c>
      <c r="V101" s="1005">
        <v>3351</v>
      </c>
      <c r="W101" s="1005">
        <v>3576</v>
      </c>
      <c r="X101" s="1005">
        <v>3689</v>
      </c>
      <c r="Y101" s="1005">
        <v>3621</v>
      </c>
      <c r="Z101" s="1005">
        <v>3223</v>
      </c>
      <c r="AA101" s="1005">
        <v>3615</v>
      </c>
      <c r="AB101" s="1005">
        <v>3747</v>
      </c>
      <c r="AC101" s="1005">
        <v>3999</v>
      </c>
    </row>
    <row r="102" spans="1:29" x14ac:dyDescent="0.25">
      <c r="A102" s="1013" t="s">
        <v>1164</v>
      </c>
      <c r="B102" s="1013" t="s">
        <v>1331</v>
      </c>
      <c r="C102" s="1013" t="s">
        <v>1332</v>
      </c>
      <c r="D102" s="1005">
        <v>2358</v>
      </c>
      <c r="E102" s="1005">
        <v>2344</v>
      </c>
      <c r="F102" s="1005">
        <v>2381</v>
      </c>
      <c r="G102" s="1005">
        <v>2548</v>
      </c>
      <c r="H102" s="1005">
        <v>2586</v>
      </c>
      <c r="I102" s="1005">
        <v>2935</v>
      </c>
      <c r="J102" s="1005">
        <v>3044</v>
      </c>
      <c r="K102" s="1005">
        <v>3216</v>
      </c>
      <c r="L102" s="1005">
        <v>3332</v>
      </c>
      <c r="M102" s="1005">
        <v>3464</v>
      </c>
      <c r="N102" s="1005">
        <v>3514</v>
      </c>
      <c r="O102" s="1005">
        <v>3444</v>
      </c>
      <c r="P102" s="1005">
        <v>3565</v>
      </c>
      <c r="Q102" s="1005">
        <v>3449</v>
      </c>
      <c r="R102" s="1005">
        <v>3577</v>
      </c>
      <c r="S102" s="1005">
        <v>3519</v>
      </c>
      <c r="T102" s="1005">
        <v>3793</v>
      </c>
      <c r="U102" s="1005">
        <v>4064</v>
      </c>
      <c r="V102" s="1005">
        <v>4134</v>
      </c>
      <c r="W102" s="1005">
        <v>4609</v>
      </c>
      <c r="X102" s="1005">
        <v>4838</v>
      </c>
      <c r="Y102" s="1005">
        <v>4972</v>
      </c>
      <c r="Z102" s="1005">
        <v>4682</v>
      </c>
      <c r="AA102" s="1005">
        <v>5286</v>
      </c>
      <c r="AB102" s="1005">
        <v>6140</v>
      </c>
      <c r="AC102" s="1005">
        <v>6685</v>
      </c>
    </row>
    <row r="103" spans="1:29" x14ac:dyDescent="0.25">
      <c r="A103" s="1013" t="s">
        <v>1164</v>
      </c>
      <c r="B103" s="1013" t="s">
        <v>1333</v>
      </c>
      <c r="C103" s="1013" t="s">
        <v>1334</v>
      </c>
      <c r="D103" s="1005">
        <v>5290</v>
      </c>
      <c r="E103" s="1005">
        <v>5384</v>
      </c>
      <c r="F103" s="1005">
        <v>5686</v>
      </c>
      <c r="G103" s="1005">
        <v>6058</v>
      </c>
      <c r="H103" s="1005">
        <v>6200</v>
      </c>
      <c r="I103" s="1005">
        <v>6755</v>
      </c>
      <c r="J103" s="1005">
        <v>6965</v>
      </c>
      <c r="K103" s="1005">
        <v>7225</v>
      </c>
      <c r="L103" s="1005">
        <v>7485</v>
      </c>
      <c r="M103" s="1005">
        <v>7759</v>
      </c>
      <c r="N103" s="1005">
        <v>7989</v>
      </c>
      <c r="O103" s="1005">
        <v>7725</v>
      </c>
      <c r="P103" s="1005">
        <v>8121</v>
      </c>
      <c r="Q103" s="1005">
        <v>8268</v>
      </c>
      <c r="R103" s="1005">
        <v>8538</v>
      </c>
      <c r="S103" s="1005">
        <v>8741</v>
      </c>
      <c r="T103" s="1005">
        <v>9277</v>
      </c>
      <c r="U103" s="1005">
        <v>9918</v>
      </c>
      <c r="V103" s="1005">
        <v>10639</v>
      </c>
      <c r="W103" s="1005">
        <v>11574</v>
      </c>
      <c r="X103" s="1005">
        <v>11760</v>
      </c>
      <c r="Y103" s="1005">
        <v>11903</v>
      </c>
      <c r="Z103" s="1005">
        <v>10824</v>
      </c>
      <c r="AA103" s="1005">
        <v>12223</v>
      </c>
      <c r="AB103" s="1005">
        <v>13257</v>
      </c>
      <c r="AC103" s="1005">
        <v>14450</v>
      </c>
    </row>
    <row r="104" spans="1:29" x14ac:dyDescent="0.25">
      <c r="A104" s="1013" t="s">
        <v>1164</v>
      </c>
      <c r="B104" s="1013" t="s">
        <v>1335</v>
      </c>
      <c r="C104" s="1013" t="s">
        <v>1336</v>
      </c>
      <c r="D104" s="1005">
        <v>4688</v>
      </c>
      <c r="E104" s="1005">
        <v>4889</v>
      </c>
      <c r="F104" s="1005">
        <v>5127</v>
      </c>
      <c r="G104" s="1005">
        <v>5453</v>
      </c>
      <c r="H104" s="1005">
        <v>5732</v>
      </c>
      <c r="I104" s="1005">
        <v>6255</v>
      </c>
      <c r="J104" s="1005">
        <v>6453</v>
      </c>
      <c r="K104" s="1005">
        <v>6661</v>
      </c>
      <c r="L104" s="1005">
        <v>6965</v>
      </c>
      <c r="M104" s="1005">
        <v>7280</v>
      </c>
      <c r="N104" s="1005">
        <v>7371</v>
      </c>
      <c r="O104" s="1005">
        <v>7058</v>
      </c>
      <c r="P104" s="1005">
        <v>7447</v>
      </c>
      <c r="Q104" s="1005">
        <v>7385</v>
      </c>
      <c r="R104" s="1005">
        <v>7412</v>
      </c>
      <c r="S104" s="1005">
        <v>7678</v>
      </c>
      <c r="T104" s="1005">
        <v>7958</v>
      </c>
      <c r="U104" s="1005">
        <v>8487</v>
      </c>
      <c r="V104" s="1005">
        <v>8995</v>
      </c>
      <c r="W104" s="1005">
        <v>9618</v>
      </c>
      <c r="X104" s="1005">
        <v>9897</v>
      </c>
      <c r="Y104" s="1005">
        <v>9942</v>
      </c>
      <c r="Z104" s="1005">
        <v>8822</v>
      </c>
      <c r="AA104" s="1005">
        <v>10070</v>
      </c>
      <c r="AB104" s="1005">
        <v>11020</v>
      </c>
      <c r="AC104" s="1005">
        <v>11806</v>
      </c>
    </row>
    <row r="105" spans="1:29" x14ac:dyDescent="0.25">
      <c r="A105" s="1013" t="s">
        <v>1164</v>
      </c>
      <c r="B105" s="1013" t="s">
        <v>1337</v>
      </c>
      <c r="C105" s="1013" t="s">
        <v>1338</v>
      </c>
      <c r="D105" s="1005">
        <v>4976</v>
      </c>
      <c r="E105" s="1005">
        <v>5060</v>
      </c>
      <c r="F105" s="1005">
        <v>5382</v>
      </c>
      <c r="G105" s="1005">
        <v>5796</v>
      </c>
      <c r="H105" s="1005">
        <v>5954</v>
      </c>
      <c r="I105" s="1005">
        <v>6449</v>
      </c>
      <c r="J105" s="1005">
        <v>6588</v>
      </c>
      <c r="K105" s="1005">
        <v>6798</v>
      </c>
      <c r="L105" s="1005">
        <v>7119</v>
      </c>
      <c r="M105" s="1005">
        <v>7424</v>
      </c>
      <c r="N105" s="1005">
        <v>7479</v>
      </c>
      <c r="O105" s="1005">
        <v>7363</v>
      </c>
      <c r="P105" s="1005">
        <v>7595</v>
      </c>
      <c r="Q105" s="1005">
        <v>7676</v>
      </c>
      <c r="R105" s="1005">
        <v>7874</v>
      </c>
      <c r="S105" s="1005">
        <v>8097</v>
      </c>
      <c r="T105" s="1005">
        <v>8875</v>
      </c>
      <c r="U105" s="1005">
        <v>9275</v>
      </c>
      <c r="V105" s="1005">
        <v>9552</v>
      </c>
      <c r="W105" s="1005">
        <v>10230</v>
      </c>
      <c r="X105" s="1005">
        <v>10613</v>
      </c>
      <c r="Y105" s="1005">
        <v>11036</v>
      </c>
      <c r="Z105" s="1005">
        <v>10070</v>
      </c>
      <c r="AA105" s="1005">
        <v>11253</v>
      </c>
      <c r="AB105" s="1005">
        <v>12433</v>
      </c>
      <c r="AC105" s="1005">
        <v>12977</v>
      </c>
    </row>
    <row r="106" spans="1:29" x14ac:dyDescent="0.25">
      <c r="A106" s="1013" t="s">
        <v>1164</v>
      </c>
      <c r="B106" s="1013" t="s">
        <v>1339</v>
      </c>
      <c r="C106" s="1013" t="s">
        <v>1340</v>
      </c>
      <c r="D106" s="1005">
        <v>4568</v>
      </c>
      <c r="E106" s="1005">
        <v>4643</v>
      </c>
      <c r="F106" s="1005">
        <v>4974</v>
      </c>
      <c r="G106" s="1005">
        <v>5237</v>
      </c>
      <c r="H106" s="1005">
        <v>5367</v>
      </c>
      <c r="I106" s="1005">
        <v>5811</v>
      </c>
      <c r="J106" s="1005">
        <v>5873</v>
      </c>
      <c r="K106" s="1005">
        <v>6087</v>
      </c>
      <c r="L106" s="1005">
        <v>6308</v>
      </c>
      <c r="M106" s="1005">
        <v>6536</v>
      </c>
      <c r="N106" s="1005">
        <v>6854</v>
      </c>
      <c r="O106" s="1005">
        <v>6408</v>
      </c>
      <c r="P106" s="1005">
        <v>6810</v>
      </c>
      <c r="Q106" s="1005">
        <v>6912</v>
      </c>
      <c r="R106" s="1005">
        <v>7263</v>
      </c>
      <c r="S106" s="1005">
        <v>7680</v>
      </c>
      <c r="T106" s="1005">
        <v>8025</v>
      </c>
      <c r="U106" s="1005">
        <v>8079</v>
      </c>
      <c r="V106" s="1005">
        <v>8432</v>
      </c>
      <c r="W106" s="1005">
        <v>8767</v>
      </c>
      <c r="X106" s="1005">
        <v>9076</v>
      </c>
      <c r="Y106" s="1005">
        <v>9583</v>
      </c>
      <c r="Z106" s="1005">
        <v>9229</v>
      </c>
      <c r="AA106" s="1005">
        <v>10119</v>
      </c>
      <c r="AB106" s="1005">
        <v>11354</v>
      </c>
      <c r="AC106" s="1005">
        <v>11979</v>
      </c>
    </row>
    <row r="107" spans="1:29" x14ac:dyDescent="0.25">
      <c r="A107" s="1012" t="s">
        <v>1163</v>
      </c>
      <c r="B107" s="1012" t="s">
        <v>1608</v>
      </c>
      <c r="C107" s="1012" t="s">
        <v>1609</v>
      </c>
      <c r="D107" s="1018">
        <v>13164</v>
      </c>
      <c r="E107" s="1018">
        <v>13813</v>
      </c>
      <c r="F107" s="1018">
        <v>14369</v>
      </c>
      <c r="G107" s="1018">
        <v>15149</v>
      </c>
      <c r="H107" s="1018">
        <v>15848</v>
      </c>
      <c r="I107" s="1018">
        <v>16573</v>
      </c>
      <c r="J107" s="1018">
        <v>17347</v>
      </c>
      <c r="K107" s="1018">
        <v>18544</v>
      </c>
      <c r="L107" s="1018">
        <v>20013</v>
      </c>
      <c r="M107" s="1018">
        <v>20747</v>
      </c>
      <c r="N107" s="1018">
        <v>21234</v>
      </c>
      <c r="O107" s="1018">
        <v>20720</v>
      </c>
      <c r="P107" s="1018">
        <v>21546</v>
      </c>
      <c r="Q107" s="1018">
        <v>22198</v>
      </c>
      <c r="R107" s="1018">
        <v>23099</v>
      </c>
      <c r="S107" s="1018">
        <v>23604</v>
      </c>
      <c r="T107" s="1018">
        <v>24656</v>
      </c>
      <c r="U107" s="1018">
        <v>25349</v>
      </c>
      <c r="V107" s="1018">
        <v>26570</v>
      </c>
      <c r="W107" s="1018">
        <v>28285</v>
      </c>
      <c r="X107" s="1018">
        <v>29126</v>
      </c>
      <c r="Y107" s="1018">
        <v>30205</v>
      </c>
      <c r="Z107" s="1018">
        <v>29897</v>
      </c>
      <c r="AA107" s="1018">
        <v>31702</v>
      </c>
      <c r="AB107" s="1018">
        <v>34124</v>
      </c>
      <c r="AC107" s="1018">
        <v>37428</v>
      </c>
    </row>
    <row r="108" spans="1:29" x14ac:dyDescent="0.25">
      <c r="A108" s="1013" t="s">
        <v>1164</v>
      </c>
      <c r="B108" s="1013" t="s">
        <v>1610</v>
      </c>
      <c r="C108" s="1013" t="s">
        <v>1314</v>
      </c>
      <c r="D108" s="1005">
        <v>3503</v>
      </c>
      <c r="E108" s="1005">
        <v>3669</v>
      </c>
      <c r="F108" s="1005">
        <v>3703</v>
      </c>
      <c r="G108" s="1005">
        <v>3883</v>
      </c>
      <c r="H108" s="1005">
        <v>3982</v>
      </c>
      <c r="I108" s="1005">
        <v>4141</v>
      </c>
      <c r="J108" s="1005">
        <v>4446</v>
      </c>
      <c r="K108" s="1005">
        <v>4925</v>
      </c>
      <c r="L108" s="1005">
        <v>5447</v>
      </c>
      <c r="M108" s="1005">
        <v>5545</v>
      </c>
      <c r="N108" s="1005">
        <v>5461</v>
      </c>
      <c r="O108" s="1005">
        <v>5043</v>
      </c>
      <c r="P108" s="1005">
        <v>5211</v>
      </c>
      <c r="Q108" s="1005">
        <v>5401</v>
      </c>
      <c r="R108" s="1005">
        <v>5570</v>
      </c>
      <c r="S108" s="1005">
        <v>5585</v>
      </c>
      <c r="T108" s="1005">
        <v>6008</v>
      </c>
      <c r="U108" s="1005">
        <v>5917</v>
      </c>
      <c r="V108" s="1005">
        <v>6347</v>
      </c>
      <c r="W108" s="1005">
        <v>6989</v>
      </c>
      <c r="X108" s="1005">
        <v>7482</v>
      </c>
      <c r="Y108" s="1005">
        <v>7181</v>
      </c>
      <c r="Z108" s="1005">
        <v>7002</v>
      </c>
      <c r="AA108" s="1005">
        <v>7559</v>
      </c>
      <c r="AB108" s="1005">
        <v>7917</v>
      </c>
      <c r="AC108" s="1005">
        <v>8766</v>
      </c>
    </row>
    <row r="109" spans="1:29" x14ac:dyDescent="0.25">
      <c r="A109" s="1013" t="s">
        <v>1164</v>
      </c>
      <c r="B109" s="1013" t="s">
        <v>1611</v>
      </c>
      <c r="C109" s="1013" t="s">
        <v>1315</v>
      </c>
      <c r="D109" s="1005">
        <v>9661</v>
      </c>
      <c r="E109" s="1005">
        <v>10144</v>
      </c>
      <c r="F109" s="1005">
        <v>10666</v>
      </c>
      <c r="G109" s="1005">
        <v>11266</v>
      </c>
      <c r="H109" s="1005">
        <v>11866</v>
      </c>
      <c r="I109" s="1005">
        <v>12433</v>
      </c>
      <c r="J109" s="1005">
        <v>12901</v>
      </c>
      <c r="K109" s="1005">
        <v>13619</v>
      </c>
      <c r="L109" s="1005">
        <v>14566</v>
      </c>
      <c r="M109" s="1005">
        <v>15201</v>
      </c>
      <c r="N109" s="1005">
        <v>15773</v>
      </c>
      <c r="O109" s="1005">
        <v>15678</v>
      </c>
      <c r="P109" s="1005">
        <v>16335</v>
      </c>
      <c r="Q109" s="1005">
        <v>16797</v>
      </c>
      <c r="R109" s="1005">
        <v>17529</v>
      </c>
      <c r="S109" s="1005">
        <v>18019</v>
      </c>
      <c r="T109" s="1005">
        <v>18648</v>
      </c>
      <c r="U109" s="1005">
        <v>19432</v>
      </c>
      <c r="V109" s="1005">
        <v>20223</v>
      </c>
      <c r="W109" s="1005">
        <v>21297</v>
      </c>
      <c r="X109" s="1005">
        <v>21644</v>
      </c>
      <c r="Y109" s="1005">
        <v>23024</v>
      </c>
      <c r="Z109" s="1005">
        <v>22895</v>
      </c>
      <c r="AA109" s="1005">
        <v>24143</v>
      </c>
      <c r="AB109" s="1005">
        <v>26208</v>
      </c>
      <c r="AC109" s="1005">
        <v>28662</v>
      </c>
    </row>
    <row r="110" spans="1:29" x14ac:dyDescent="0.25">
      <c r="A110" s="1012" t="s">
        <v>1163</v>
      </c>
      <c r="B110" s="1012" t="s">
        <v>1612</v>
      </c>
      <c r="C110" s="1012" t="s">
        <v>1613</v>
      </c>
      <c r="D110" s="1018">
        <v>10168</v>
      </c>
      <c r="E110" s="1018">
        <v>10601</v>
      </c>
      <c r="F110" s="1018">
        <v>11274</v>
      </c>
      <c r="G110" s="1018">
        <v>11769</v>
      </c>
      <c r="H110" s="1018">
        <v>12361</v>
      </c>
      <c r="I110" s="1018">
        <v>13045</v>
      </c>
      <c r="J110" s="1018">
        <v>13490</v>
      </c>
      <c r="K110" s="1018">
        <v>14192</v>
      </c>
      <c r="L110" s="1018">
        <v>15180</v>
      </c>
      <c r="M110" s="1018">
        <v>15687</v>
      </c>
      <c r="N110" s="1018">
        <v>16306</v>
      </c>
      <c r="O110" s="1018">
        <v>16336</v>
      </c>
      <c r="P110" s="1018">
        <v>16712</v>
      </c>
      <c r="Q110" s="1018">
        <v>17146</v>
      </c>
      <c r="R110" s="1018">
        <v>17906</v>
      </c>
      <c r="S110" s="1018">
        <v>18662</v>
      </c>
      <c r="T110" s="1018">
        <v>19285</v>
      </c>
      <c r="U110" s="1018">
        <v>19636</v>
      </c>
      <c r="V110" s="1018">
        <v>20194</v>
      </c>
      <c r="W110" s="1018">
        <v>21210</v>
      </c>
      <c r="X110" s="1018">
        <v>21075</v>
      </c>
      <c r="Y110" s="1018">
        <v>22809</v>
      </c>
      <c r="Z110" s="1018">
        <v>21643</v>
      </c>
      <c r="AA110" s="1018">
        <v>23323</v>
      </c>
      <c r="AB110" s="1018">
        <v>25398</v>
      </c>
      <c r="AC110" s="1018">
        <v>27713</v>
      </c>
    </row>
    <row r="111" spans="1:29" x14ac:dyDescent="0.25">
      <c r="A111" s="1013" t="s">
        <v>1164</v>
      </c>
      <c r="B111" s="1013" t="s">
        <v>1614</v>
      </c>
      <c r="C111" s="1013" t="s">
        <v>1316</v>
      </c>
      <c r="D111" s="1005">
        <v>4512</v>
      </c>
      <c r="E111" s="1005">
        <v>4679</v>
      </c>
      <c r="F111" s="1005">
        <v>4981</v>
      </c>
      <c r="G111" s="1005">
        <v>5214</v>
      </c>
      <c r="H111" s="1005">
        <v>5471</v>
      </c>
      <c r="I111" s="1005">
        <v>5796</v>
      </c>
      <c r="J111" s="1005">
        <v>6070</v>
      </c>
      <c r="K111" s="1005">
        <v>6393</v>
      </c>
      <c r="L111" s="1005">
        <v>6950</v>
      </c>
      <c r="M111" s="1005">
        <v>7213</v>
      </c>
      <c r="N111" s="1005">
        <v>7522</v>
      </c>
      <c r="O111" s="1005">
        <v>7672</v>
      </c>
      <c r="P111" s="1005">
        <v>7811</v>
      </c>
      <c r="Q111" s="1005">
        <v>7927</v>
      </c>
      <c r="R111" s="1005">
        <v>8363</v>
      </c>
      <c r="S111" s="1005">
        <v>8822</v>
      </c>
      <c r="T111" s="1005">
        <v>9060</v>
      </c>
      <c r="U111" s="1005">
        <v>9246</v>
      </c>
      <c r="V111" s="1005">
        <v>9442</v>
      </c>
      <c r="W111" s="1005">
        <v>10167</v>
      </c>
      <c r="X111" s="1005">
        <v>9935</v>
      </c>
      <c r="Y111" s="1005">
        <v>11120</v>
      </c>
      <c r="Z111" s="1005">
        <v>10263</v>
      </c>
      <c r="AA111" s="1005">
        <v>11147</v>
      </c>
      <c r="AB111" s="1005">
        <v>12223</v>
      </c>
      <c r="AC111" s="1005">
        <v>13412</v>
      </c>
    </row>
    <row r="112" spans="1:29" x14ac:dyDescent="0.25">
      <c r="A112" s="1013" t="s">
        <v>1164</v>
      </c>
      <c r="B112" s="1013" t="s">
        <v>1615</v>
      </c>
      <c r="C112" s="1013" t="s">
        <v>1317</v>
      </c>
      <c r="D112" s="1005">
        <v>2897</v>
      </c>
      <c r="E112" s="1005">
        <v>2996</v>
      </c>
      <c r="F112" s="1005">
        <v>3157</v>
      </c>
      <c r="G112" s="1005">
        <v>3260</v>
      </c>
      <c r="H112" s="1005">
        <v>3426</v>
      </c>
      <c r="I112" s="1005">
        <v>3597</v>
      </c>
      <c r="J112" s="1005">
        <v>3639</v>
      </c>
      <c r="K112" s="1005">
        <v>3827</v>
      </c>
      <c r="L112" s="1005">
        <v>3987</v>
      </c>
      <c r="M112" s="1005">
        <v>4111</v>
      </c>
      <c r="N112" s="1005">
        <v>4298</v>
      </c>
      <c r="O112" s="1005">
        <v>4237</v>
      </c>
      <c r="P112" s="1005">
        <v>4325</v>
      </c>
      <c r="Q112" s="1005">
        <v>4471</v>
      </c>
      <c r="R112" s="1005">
        <v>4637</v>
      </c>
      <c r="S112" s="1005">
        <v>4763</v>
      </c>
      <c r="T112" s="1005">
        <v>4929</v>
      </c>
      <c r="U112" s="1005">
        <v>4991</v>
      </c>
      <c r="V112" s="1005">
        <v>5159</v>
      </c>
      <c r="W112" s="1005">
        <v>5269</v>
      </c>
      <c r="X112" s="1005">
        <v>5326</v>
      </c>
      <c r="Y112" s="1005">
        <v>5490</v>
      </c>
      <c r="Z112" s="1005">
        <v>5251</v>
      </c>
      <c r="AA112" s="1005">
        <v>5557</v>
      </c>
      <c r="AB112" s="1005">
        <v>5961</v>
      </c>
      <c r="AC112" s="1005">
        <v>6366</v>
      </c>
    </row>
    <row r="113" spans="1:29" x14ac:dyDescent="0.25">
      <c r="A113" s="1013" t="s">
        <v>1164</v>
      </c>
      <c r="B113" s="1013" t="s">
        <v>1616</v>
      </c>
      <c r="C113" s="1013" t="s">
        <v>1318</v>
      </c>
      <c r="D113" s="1005">
        <v>2759</v>
      </c>
      <c r="E113" s="1005">
        <v>2926</v>
      </c>
      <c r="F113" s="1005">
        <v>3137</v>
      </c>
      <c r="G113" s="1005">
        <v>3295</v>
      </c>
      <c r="H113" s="1005">
        <v>3464</v>
      </c>
      <c r="I113" s="1005">
        <v>3652</v>
      </c>
      <c r="J113" s="1005">
        <v>3781</v>
      </c>
      <c r="K113" s="1005">
        <v>3971</v>
      </c>
      <c r="L113" s="1005">
        <v>4243</v>
      </c>
      <c r="M113" s="1005">
        <v>4363</v>
      </c>
      <c r="N113" s="1005">
        <v>4486</v>
      </c>
      <c r="O113" s="1005">
        <v>4428</v>
      </c>
      <c r="P113" s="1005">
        <v>4575</v>
      </c>
      <c r="Q113" s="1005">
        <v>4748</v>
      </c>
      <c r="R113" s="1005">
        <v>4906</v>
      </c>
      <c r="S113" s="1005">
        <v>5077</v>
      </c>
      <c r="T113" s="1005">
        <v>5296</v>
      </c>
      <c r="U113" s="1005">
        <v>5398</v>
      </c>
      <c r="V113" s="1005">
        <v>5593</v>
      </c>
      <c r="W113" s="1005">
        <v>5774</v>
      </c>
      <c r="X113" s="1005">
        <v>5814</v>
      </c>
      <c r="Y113" s="1005">
        <v>6199</v>
      </c>
      <c r="Z113" s="1005">
        <v>6129</v>
      </c>
      <c r="AA113" s="1005">
        <v>6619</v>
      </c>
      <c r="AB113" s="1005">
        <v>7213</v>
      </c>
      <c r="AC113" s="1005">
        <v>7934</v>
      </c>
    </row>
    <row r="114" spans="1:29" x14ac:dyDescent="0.25">
      <c r="A114" s="1012" t="s">
        <v>1163</v>
      </c>
      <c r="B114" s="1012" t="s">
        <v>1617</v>
      </c>
      <c r="C114" s="1012" t="s">
        <v>1618</v>
      </c>
      <c r="D114" s="1018">
        <v>10265</v>
      </c>
      <c r="E114" s="1018">
        <v>10766</v>
      </c>
      <c r="F114" s="1018">
        <v>11360</v>
      </c>
      <c r="G114" s="1018">
        <v>11820</v>
      </c>
      <c r="H114" s="1018">
        <v>12347</v>
      </c>
      <c r="I114" s="1018">
        <v>12946</v>
      </c>
      <c r="J114" s="1018">
        <v>13485</v>
      </c>
      <c r="K114" s="1018">
        <v>14285</v>
      </c>
      <c r="L114" s="1018">
        <v>15231</v>
      </c>
      <c r="M114" s="1018">
        <v>15621</v>
      </c>
      <c r="N114" s="1018">
        <v>15957</v>
      </c>
      <c r="O114" s="1018">
        <v>15520</v>
      </c>
      <c r="P114" s="1018">
        <v>15895</v>
      </c>
      <c r="Q114" s="1018">
        <v>16402</v>
      </c>
      <c r="R114" s="1018">
        <v>16998</v>
      </c>
      <c r="S114" s="1018">
        <v>17719</v>
      </c>
      <c r="T114" s="1018">
        <v>18395</v>
      </c>
      <c r="U114" s="1018">
        <v>18945</v>
      </c>
      <c r="V114" s="1018">
        <v>19765</v>
      </c>
      <c r="W114" s="1018">
        <v>20529</v>
      </c>
      <c r="X114" s="1018">
        <v>20896</v>
      </c>
      <c r="Y114" s="1018">
        <v>22001</v>
      </c>
      <c r="Z114" s="1018">
        <v>20695</v>
      </c>
      <c r="AA114" s="1018">
        <v>21850</v>
      </c>
      <c r="AB114" s="1018">
        <v>23771</v>
      </c>
      <c r="AC114" s="1018">
        <v>25680</v>
      </c>
    </row>
    <row r="115" spans="1:29" x14ac:dyDescent="0.25">
      <c r="A115" s="1013" t="s">
        <v>1164</v>
      </c>
      <c r="B115" s="1013" t="s">
        <v>1619</v>
      </c>
      <c r="C115" s="1013" t="s">
        <v>1620</v>
      </c>
      <c r="D115" s="1005">
        <v>2267</v>
      </c>
      <c r="E115" s="1005">
        <v>2377</v>
      </c>
      <c r="F115" s="1005">
        <v>2526</v>
      </c>
      <c r="G115" s="1005">
        <v>2627</v>
      </c>
      <c r="H115" s="1005">
        <v>2756</v>
      </c>
      <c r="I115" s="1005">
        <v>2856</v>
      </c>
      <c r="J115" s="1005">
        <v>2925</v>
      </c>
      <c r="K115" s="1005">
        <v>3019</v>
      </c>
      <c r="L115" s="1005">
        <v>3173</v>
      </c>
      <c r="M115" s="1005">
        <v>3278</v>
      </c>
      <c r="N115" s="1005">
        <v>3385</v>
      </c>
      <c r="O115" s="1005">
        <v>3289</v>
      </c>
      <c r="P115" s="1005">
        <v>3439</v>
      </c>
      <c r="Q115" s="1005">
        <v>3543</v>
      </c>
      <c r="R115" s="1005">
        <v>3642</v>
      </c>
      <c r="S115" s="1005">
        <v>3726</v>
      </c>
      <c r="T115" s="1005">
        <v>3898</v>
      </c>
      <c r="U115" s="1005">
        <v>3995</v>
      </c>
      <c r="V115" s="1005">
        <v>4110</v>
      </c>
      <c r="W115" s="1005">
        <v>4283</v>
      </c>
      <c r="X115" s="1005">
        <v>4407</v>
      </c>
      <c r="Y115" s="1005">
        <v>4655</v>
      </c>
      <c r="Z115" s="1005">
        <v>4473</v>
      </c>
      <c r="AA115" s="1005">
        <v>4803</v>
      </c>
      <c r="AB115" s="1005">
        <v>5211</v>
      </c>
      <c r="AC115" s="1005">
        <v>5676</v>
      </c>
    </row>
    <row r="116" spans="1:29" x14ac:dyDescent="0.25">
      <c r="A116" s="1013" t="s">
        <v>1164</v>
      </c>
      <c r="B116" s="1013" t="s">
        <v>1621</v>
      </c>
      <c r="C116" s="1013" t="s">
        <v>1622</v>
      </c>
      <c r="D116" s="1005">
        <v>2210</v>
      </c>
      <c r="E116" s="1005">
        <v>2323</v>
      </c>
      <c r="F116" s="1005">
        <v>2398</v>
      </c>
      <c r="G116" s="1005">
        <v>2495</v>
      </c>
      <c r="H116" s="1005">
        <v>2569</v>
      </c>
      <c r="I116" s="1005">
        <v>2732</v>
      </c>
      <c r="J116" s="1005">
        <v>2945</v>
      </c>
      <c r="K116" s="1005">
        <v>3243</v>
      </c>
      <c r="L116" s="1005">
        <v>3553</v>
      </c>
      <c r="M116" s="1005">
        <v>3583</v>
      </c>
      <c r="N116" s="1005">
        <v>3550</v>
      </c>
      <c r="O116" s="1005">
        <v>3433</v>
      </c>
      <c r="P116" s="1005">
        <v>3390</v>
      </c>
      <c r="Q116" s="1005">
        <v>3442</v>
      </c>
      <c r="R116" s="1005">
        <v>3584</v>
      </c>
      <c r="S116" s="1005">
        <v>3816</v>
      </c>
      <c r="T116" s="1005">
        <v>4059</v>
      </c>
      <c r="U116" s="1005">
        <v>4222</v>
      </c>
      <c r="V116" s="1005">
        <v>4506</v>
      </c>
      <c r="W116" s="1005">
        <v>4580</v>
      </c>
      <c r="X116" s="1005">
        <v>4640</v>
      </c>
      <c r="Y116" s="1005">
        <v>4820</v>
      </c>
      <c r="Z116" s="1005">
        <v>4686</v>
      </c>
      <c r="AA116" s="1005">
        <v>4676</v>
      </c>
      <c r="AB116" s="1005">
        <v>5090</v>
      </c>
      <c r="AC116" s="1005">
        <v>5928</v>
      </c>
    </row>
    <row r="117" spans="1:29" x14ac:dyDescent="0.25">
      <c r="A117" s="1013" t="s">
        <v>1164</v>
      </c>
      <c r="B117" s="1013" t="s">
        <v>1623</v>
      </c>
      <c r="C117" s="1013" t="s">
        <v>1624</v>
      </c>
      <c r="D117" s="1005">
        <v>3034</v>
      </c>
      <c r="E117" s="1005">
        <v>3177</v>
      </c>
      <c r="F117" s="1005">
        <v>3365</v>
      </c>
      <c r="G117" s="1005">
        <v>3470</v>
      </c>
      <c r="H117" s="1005">
        <v>3643</v>
      </c>
      <c r="I117" s="1005">
        <v>3857</v>
      </c>
      <c r="J117" s="1005">
        <v>3994</v>
      </c>
      <c r="K117" s="1005">
        <v>4220</v>
      </c>
      <c r="L117" s="1005">
        <v>4408</v>
      </c>
      <c r="M117" s="1005">
        <v>4534</v>
      </c>
      <c r="N117" s="1005">
        <v>4603</v>
      </c>
      <c r="O117" s="1005">
        <v>4412</v>
      </c>
      <c r="P117" s="1005">
        <v>4553</v>
      </c>
      <c r="Q117" s="1005">
        <v>4747</v>
      </c>
      <c r="R117" s="1005">
        <v>4919</v>
      </c>
      <c r="S117" s="1005">
        <v>5097</v>
      </c>
      <c r="T117" s="1005">
        <v>5226</v>
      </c>
      <c r="U117" s="1005">
        <v>5253</v>
      </c>
      <c r="V117" s="1005">
        <v>5359</v>
      </c>
      <c r="W117" s="1005">
        <v>5642</v>
      </c>
      <c r="X117" s="1005">
        <v>5749</v>
      </c>
      <c r="Y117" s="1005">
        <v>6169</v>
      </c>
      <c r="Z117" s="1005">
        <v>5779</v>
      </c>
      <c r="AA117" s="1005">
        <v>6261</v>
      </c>
      <c r="AB117" s="1005">
        <v>6943</v>
      </c>
      <c r="AC117" s="1005">
        <v>7264</v>
      </c>
    </row>
    <row r="118" spans="1:29" x14ac:dyDescent="0.25">
      <c r="A118" s="1013" t="s">
        <v>1164</v>
      </c>
      <c r="B118" s="1013" t="s">
        <v>1625</v>
      </c>
      <c r="C118" s="1013" t="s">
        <v>1626</v>
      </c>
      <c r="D118" s="1005">
        <v>2754</v>
      </c>
      <c r="E118" s="1005">
        <v>2888</v>
      </c>
      <c r="F118" s="1005">
        <v>3071</v>
      </c>
      <c r="G118" s="1005">
        <v>3228</v>
      </c>
      <c r="H118" s="1005">
        <v>3379</v>
      </c>
      <c r="I118" s="1005">
        <v>3501</v>
      </c>
      <c r="J118" s="1005">
        <v>3621</v>
      </c>
      <c r="K118" s="1005">
        <v>3804</v>
      </c>
      <c r="L118" s="1005">
        <v>4097</v>
      </c>
      <c r="M118" s="1005">
        <v>4225</v>
      </c>
      <c r="N118" s="1005">
        <v>4420</v>
      </c>
      <c r="O118" s="1005">
        <v>4386</v>
      </c>
      <c r="P118" s="1005">
        <v>4513</v>
      </c>
      <c r="Q118" s="1005">
        <v>4670</v>
      </c>
      <c r="R118" s="1005">
        <v>4853</v>
      </c>
      <c r="S118" s="1005">
        <v>5079</v>
      </c>
      <c r="T118" s="1005">
        <v>5212</v>
      </c>
      <c r="U118" s="1005">
        <v>5475</v>
      </c>
      <c r="V118" s="1005">
        <v>5790</v>
      </c>
      <c r="W118" s="1005">
        <v>6024</v>
      </c>
      <c r="X118" s="1005">
        <v>6100</v>
      </c>
      <c r="Y118" s="1005">
        <v>6358</v>
      </c>
      <c r="Z118" s="1005">
        <v>5756</v>
      </c>
      <c r="AA118" s="1005">
        <v>6110</v>
      </c>
      <c r="AB118" s="1005">
        <v>6527</v>
      </c>
      <c r="AC118" s="1005">
        <v>6812</v>
      </c>
    </row>
    <row r="119" spans="1:29" x14ac:dyDescent="0.25">
      <c r="A119" s="1011" t="s">
        <v>1160</v>
      </c>
      <c r="B119" s="1011" t="s">
        <v>1341</v>
      </c>
      <c r="C119" s="1011" t="s">
        <v>1342</v>
      </c>
      <c r="D119" s="1017">
        <v>195817</v>
      </c>
      <c r="E119" s="1017">
        <v>206766</v>
      </c>
      <c r="F119" s="1017">
        <v>222893</v>
      </c>
      <c r="G119" s="1017">
        <v>229485</v>
      </c>
      <c r="H119" s="1017">
        <v>237989</v>
      </c>
      <c r="I119" s="1017">
        <v>251630</v>
      </c>
      <c r="J119" s="1017">
        <v>264183</v>
      </c>
      <c r="K119" s="1017">
        <v>284407</v>
      </c>
      <c r="L119" s="1017">
        <v>301818</v>
      </c>
      <c r="M119" s="1017">
        <v>327530</v>
      </c>
      <c r="N119" s="1017">
        <v>334698</v>
      </c>
      <c r="O119" s="1017">
        <v>327516</v>
      </c>
      <c r="P119" s="1017">
        <v>343574</v>
      </c>
      <c r="Q119" s="1017">
        <v>359224</v>
      </c>
      <c r="R119" s="1017">
        <v>373080</v>
      </c>
      <c r="S119" s="1017">
        <v>392904</v>
      </c>
      <c r="T119" s="1017">
        <v>419474</v>
      </c>
      <c r="U119" s="1017">
        <v>434337</v>
      </c>
      <c r="V119" s="1017">
        <v>460710</v>
      </c>
      <c r="W119" s="1017">
        <v>476950</v>
      </c>
      <c r="X119" s="1017">
        <v>494701</v>
      </c>
      <c r="Y119" s="1017">
        <v>509889</v>
      </c>
      <c r="Z119" s="1017">
        <v>468427</v>
      </c>
      <c r="AA119" s="1017">
        <v>506430</v>
      </c>
      <c r="AB119" s="1017">
        <v>572007</v>
      </c>
      <c r="AC119" s="1017">
        <v>617915</v>
      </c>
    </row>
    <row r="120" spans="1:29" x14ac:dyDescent="0.25">
      <c r="A120" s="1012" t="s">
        <v>1163</v>
      </c>
      <c r="B120" s="1012" t="s">
        <v>1343</v>
      </c>
      <c r="C120" s="1012" t="s">
        <v>1344</v>
      </c>
      <c r="D120" s="1018">
        <v>73753</v>
      </c>
      <c r="E120" s="1018">
        <v>77590</v>
      </c>
      <c r="F120" s="1018">
        <v>85429</v>
      </c>
      <c r="G120" s="1018">
        <v>87591</v>
      </c>
      <c r="H120" s="1018">
        <v>90988</v>
      </c>
      <c r="I120" s="1018">
        <v>96592</v>
      </c>
      <c r="J120" s="1018">
        <v>102216</v>
      </c>
      <c r="K120" s="1018">
        <v>112408</v>
      </c>
      <c r="L120" s="1018">
        <v>119748</v>
      </c>
      <c r="M120" s="1018">
        <v>132165</v>
      </c>
      <c r="N120" s="1018">
        <v>134842</v>
      </c>
      <c r="O120" s="1018">
        <v>135283</v>
      </c>
      <c r="P120" s="1018">
        <v>142204</v>
      </c>
      <c r="Q120" s="1018">
        <v>147480</v>
      </c>
      <c r="R120" s="1018">
        <v>153182</v>
      </c>
      <c r="S120" s="1018">
        <v>163344</v>
      </c>
      <c r="T120" s="1018">
        <v>175499</v>
      </c>
      <c r="U120" s="1018">
        <v>181349</v>
      </c>
      <c r="V120" s="1018">
        <v>197347</v>
      </c>
      <c r="W120" s="1018">
        <v>205963</v>
      </c>
      <c r="X120" s="1018">
        <v>215940</v>
      </c>
      <c r="Y120" s="1018">
        <v>224275</v>
      </c>
      <c r="Z120" s="1018">
        <v>212651</v>
      </c>
      <c r="AA120" s="1018">
        <v>235623</v>
      </c>
      <c r="AB120" s="1018">
        <v>263218</v>
      </c>
      <c r="AC120" s="1018">
        <v>286809</v>
      </c>
    </row>
    <row r="121" spans="1:29" x14ac:dyDescent="0.25">
      <c r="A121" s="1013" t="s">
        <v>1164</v>
      </c>
      <c r="B121" s="1013" t="s">
        <v>1345</v>
      </c>
      <c r="C121" s="1013" t="s">
        <v>1346</v>
      </c>
      <c r="D121" s="1005">
        <v>8138</v>
      </c>
      <c r="E121" s="1005">
        <v>8752</v>
      </c>
      <c r="F121" s="1005">
        <v>9395</v>
      </c>
      <c r="G121" s="1005">
        <v>9879</v>
      </c>
      <c r="H121" s="1005">
        <v>10237</v>
      </c>
      <c r="I121" s="1005">
        <v>10709</v>
      </c>
      <c r="J121" s="1005">
        <v>11264</v>
      </c>
      <c r="K121" s="1005">
        <v>11884</v>
      </c>
      <c r="L121" s="1005">
        <v>12182</v>
      </c>
      <c r="M121" s="1005">
        <v>13413</v>
      </c>
      <c r="N121" s="1005">
        <v>14318</v>
      </c>
      <c r="O121" s="1005">
        <v>13642</v>
      </c>
      <c r="P121" s="1005">
        <v>14070</v>
      </c>
      <c r="Q121" s="1005">
        <v>14994</v>
      </c>
      <c r="R121" s="1005">
        <v>16704</v>
      </c>
      <c r="S121" s="1005">
        <v>18176</v>
      </c>
      <c r="T121" s="1005">
        <v>19649</v>
      </c>
      <c r="U121" s="1005">
        <v>20337</v>
      </c>
      <c r="V121" s="1005">
        <v>20567</v>
      </c>
      <c r="W121" s="1005">
        <v>21271</v>
      </c>
      <c r="X121" s="1005">
        <v>22804</v>
      </c>
      <c r="Y121" s="1005">
        <v>23076</v>
      </c>
      <c r="Z121" s="1005">
        <v>20785</v>
      </c>
      <c r="AA121" s="1005">
        <v>21853</v>
      </c>
      <c r="AB121" s="1005">
        <v>24488</v>
      </c>
      <c r="AC121" s="1005">
        <v>26979</v>
      </c>
    </row>
    <row r="122" spans="1:29" x14ac:dyDescent="0.25">
      <c r="A122" s="1013" t="s">
        <v>1164</v>
      </c>
      <c r="B122" s="1013" t="s">
        <v>1347</v>
      </c>
      <c r="C122" s="1013" t="s">
        <v>1348</v>
      </c>
      <c r="D122" s="1005">
        <v>3604</v>
      </c>
      <c r="E122" s="1005">
        <v>3925</v>
      </c>
      <c r="F122" s="1005">
        <v>4179</v>
      </c>
      <c r="G122" s="1005">
        <v>4423</v>
      </c>
      <c r="H122" s="1005">
        <v>4629</v>
      </c>
      <c r="I122" s="1005">
        <v>4826</v>
      </c>
      <c r="J122" s="1005">
        <v>5010</v>
      </c>
      <c r="K122" s="1005">
        <v>5345</v>
      </c>
      <c r="L122" s="1005">
        <v>5595</v>
      </c>
      <c r="M122" s="1005">
        <v>6091</v>
      </c>
      <c r="N122" s="1005">
        <v>6268</v>
      </c>
      <c r="O122" s="1005">
        <v>5951</v>
      </c>
      <c r="P122" s="1005">
        <v>6125</v>
      </c>
      <c r="Q122" s="1005">
        <v>6492</v>
      </c>
      <c r="R122" s="1005">
        <v>7024</v>
      </c>
      <c r="S122" s="1005">
        <v>7407</v>
      </c>
      <c r="T122" s="1005">
        <v>7969</v>
      </c>
      <c r="U122" s="1005">
        <v>8483</v>
      </c>
      <c r="V122" s="1005">
        <v>8645</v>
      </c>
      <c r="W122" s="1005">
        <v>8560</v>
      </c>
      <c r="X122" s="1005">
        <v>8761</v>
      </c>
      <c r="Y122" s="1005">
        <v>8799</v>
      </c>
      <c r="Z122" s="1005">
        <v>7708</v>
      </c>
      <c r="AA122" s="1005">
        <v>8395</v>
      </c>
      <c r="AB122" s="1005">
        <v>9333</v>
      </c>
      <c r="AC122" s="1005">
        <v>10349</v>
      </c>
    </row>
    <row r="123" spans="1:29" x14ac:dyDescent="0.25">
      <c r="A123" s="1013" t="s">
        <v>1164</v>
      </c>
      <c r="B123" s="1013" t="s">
        <v>1627</v>
      </c>
      <c r="C123" s="1013" t="s">
        <v>1628</v>
      </c>
      <c r="D123" s="1005">
        <v>51379</v>
      </c>
      <c r="E123" s="1005">
        <v>53581</v>
      </c>
      <c r="F123" s="1005">
        <v>59514</v>
      </c>
      <c r="G123" s="1005">
        <v>60349</v>
      </c>
      <c r="H123" s="1005">
        <v>62751</v>
      </c>
      <c r="I123" s="1005">
        <v>66783</v>
      </c>
      <c r="J123" s="1005">
        <v>70613</v>
      </c>
      <c r="K123" s="1005">
        <v>78667</v>
      </c>
      <c r="L123" s="1005">
        <v>84923</v>
      </c>
      <c r="M123" s="1005">
        <v>93963</v>
      </c>
      <c r="N123" s="1005">
        <v>94870</v>
      </c>
      <c r="O123" s="1005">
        <v>96484</v>
      </c>
      <c r="P123" s="1005">
        <v>102270</v>
      </c>
      <c r="Q123" s="1005">
        <v>105253</v>
      </c>
      <c r="R123" s="1005">
        <v>107987</v>
      </c>
      <c r="S123" s="1005">
        <v>114568</v>
      </c>
      <c r="T123" s="1005">
        <v>122250</v>
      </c>
      <c r="U123" s="1005">
        <v>122930</v>
      </c>
      <c r="V123" s="1005">
        <v>134976</v>
      </c>
      <c r="W123" s="1005">
        <v>141580</v>
      </c>
      <c r="X123" s="1005">
        <v>148719</v>
      </c>
      <c r="Y123" s="1005">
        <v>156476</v>
      </c>
      <c r="Z123" s="1005">
        <v>154175</v>
      </c>
      <c r="AA123" s="1005">
        <v>171481</v>
      </c>
      <c r="AB123" s="1005">
        <v>190224</v>
      </c>
      <c r="AC123" s="1005">
        <v>207887</v>
      </c>
    </row>
    <row r="124" spans="1:29" x14ac:dyDescent="0.25">
      <c r="A124" s="1013" t="s">
        <v>1164</v>
      </c>
      <c r="B124" s="1013" t="s">
        <v>1629</v>
      </c>
      <c r="C124" s="1013" t="s">
        <v>1630</v>
      </c>
      <c r="D124" s="1005">
        <v>10631</v>
      </c>
      <c r="E124" s="1005">
        <v>11332</v>
      </c>
      <c r="F124" s="1005">
        <v>12341</v>
      </c>
      <c r="G124" s="1005">
        <v>12940</v>
      </c>
      <c r="H124" s="1005">
        <v>13371</v>
      </c>
      <c r="I124" s="1005">
        <v>14274</v>
      </c>
      <c r="J124" s="1005">
        <v>15330</v>
      </c>
      <c r="K124" s="1005">
        <v>16512</v>
      </c>
      <c r="L124" s="1005">
        <v>17047</v>
      </c>
      <c r="M124" s="1005">
        <v>18699</v>
      </c>
      <c r="N124" s="1005">
        <v>19385</v>
      </c>
      <c r="O124" s="1005">
        <v>19207</v>
      </c>
      <c r="P124" s="1005">
        <v>19740</v>
      </c>
      <c r="Q124" s="1005">
        <v>20742</v>
      </c>
      <c r="R124" s="1005">
        <v>21467</v>
      </c>
      <c r="S124" s="1005">
        <v>23193</v>
      </c>
      <c r="T124" s="1005">
        <v>25630</v>
      </c>
      <c r="U124" s="1005">
        <v>29599</v>
      </c>
      <c r="V124" s="1005">
        <v>33158</v>
      </c>
      <c r="W124" s="1005">
        <v>34552</v>
      </c>
      <c r="X124" s="1005">
        <v>35655</v>
      </c>
      <c r="Y124" s="1005">
        <v>35924</v>
      </c>
      <c r="Z124" s="1005">
        <v>29983</v>
      </c>
      <c r="AA124" s="1005">
        <v>33894</v>
      </c>
      <c r="AB124" s="1005">
        <v>39173</v>
      </c>
      <c r="AC124" s="1005">
        <v>41594</v>
      </c>
    </row>
    <row r="125" spans="1:29" x14ac:dyDescent="0.25">
      <c r="A125" s="1012" t="s">
        <v>1163</v>
      </c>
      <c r="B125" s="1012" t="s">
        <v>1349</v>
      </c>
      <c r="C125" s="1012" t="s">
        <v>1350</v>
      </c>
      <c r="D125" s="1018">
        <v>42824</v>
      </c>
      <c r="E125" s="1018">
        <v>45079</v>
      </c>
      <c r="F125" s="1018">
        <v>49557</v>
      </c>
      <c r="G125" s="1018">
        <v>51341</v>
      </c>
      <c r="H125" s="1018">
        <v>53252</v>
      </c>
      <c r="I125" s="1018">
        <v>56368</v>
      </c>
      <c r="J125" s="1018">
        <v>59567</v>
      </c>
      <c r="K125" s="1018">
        <v>64809</v>
      </c>
      <c r="L125" s="1018">
        <v>68486</v>
      </c>
      <c r="M125" s="1018">
        <v>75509</v>
      </c>
      <c r="N125" s="1018">
        <v>79062</v>
      </c>
      <c r="O125" s="1018">
        <v>79220</v>
      </c>
      <c r="P125" s="1018">
        <v>83644</v>
      </c>
      <c r="Q125" s="1018">
        <v>90164</v>
      </c>
      <c r="R125" s="1018">
        <v>91973</v>
      </c>
      <c r="S125" s="1018">
        <v>95454</v>
      </c>
      <c r="T125" s="1018">
        <v>101252</v>
      </c>
      <c r="U125" s="1018">
        <v>105377</v>
      </c>
      <c r="V125" s="1018">
        <v>110393</v>
      </c>
      <c r="W125" s="1018">
        <v>115440</v>
      </c>
      <c r="X125" s="1018">
        <v>119268</v>
      </c>
      <c r="Y125" s="1018">
        <v>122483</v>
      </c>
      <c r="Z125" s="1018">
        <v>113968</v>
      </c>
      <c r="AA125" s="1018">
        <v>120909</v>
      </c>
      <c r="AB125" s="1018">
        <v>138552</v>
      </c>
      <c r="AC125" s="1018">
        <v>151728</v>
      </c>
    </row>
    <row r="126" spans="1:29" x14ac:dyDescent="0.25">
      <c r="A126" s="1013" t="s">
        <v>1164</v>
      </c>
      <c r="B126" s="1013" t="s">
        <v>1351</v>
      </c>
      <c r="C126" s="1013" t="s">
        <v>1352</v>
      </c>
      <c r="D126" s="1005">
        <v>5897</v>
      </c>
      <c r="E126" s="1005">
        <v>6230</v>
      </c>
      <c r="F126" s="1005">
        <v>6686</v>
      </c>
      <c r="G126" s="1005">
        <v>7008</v>
      </c>
      <c r="H126" s="1005">
        <v>7305</v>
      </c>
      <c r="I126" s="1005">
        <v>7725</v>
      </c>
      <c r="J126" s="1005">
        <v>8011</v>
      </c>
      <c r="K126" s="1005">
        <v>8534</v>
      </c>
      <c r="L126" s="1005">
        <v>8854</v>
      </c>
      <c r="M126" s="1005">
        <v>9522</v>
      </c>
      <c r="N126" s="1005">
        <v>9967</v>
      </c>
      <c r="O126" s="1005">
        <v>9704</v>
      </c>
      <c r="P126" s="1005">
        <v>10278</v>
      </c>
      <c r="Q126" s="1005">
        <v>11006</v>
      </c>
      <c r="R126" s="1005">
        <v>11552</v>
      </c>
      <c r="S126" s="1005">
        <v>11968</v>
      </c>
      <c r="T126" s="1005">
        <v>12868</v>
      </c>
      <c r="U126" s="1005">
        <v>13507</v>
      </c>
      <c r="V126" s="1005">
        <v>14134</v>
      </c>
      <c r="W126" s="1005">
        <v>15108</v>
      </c>
      <c r="X126" s="1005">
        <v>16291</v>
      </c>
      <c r="Y126" s="1005">
        <v>17965</v>
      </c>
      <c r="Z126" s="1005">
        <v>17225</v>
      </c>
      <c r="AA126" s="1005">
        <v>18936</v>
      </c>
      <c r="AB126" s="1005">
        <v>21644</v>
      </c>
      <c r="AC126" s="1005">
        <v>24009</v>
      </c>
    </row>
    <row r="127" spans="1:29" x14ac:dyDescent="0.25">
      <c r="A127" s="1013" t="s">
        <v>1164</v>
      </c>
      <c r="B127" s="1013" t="s">
        <v>1353</v>
      </c>
      <c r="C127" s="1013" t="s">
        <v>1354</v>
      </c>
      <c r="D127" s="1005">
        <v>12796</v>
      </c>
      <c r="E127" s="1005">
        <v>13197</v>
      </c>
      <c r="F127" s="1005">
        <v>14741</v>
      </c>
      <c r="G127" s="1005">
        <v>14954</v>
      </c>
      <c r="H127" s="1005">
        <v>15624</v>
      </c>
      <c r="I127" s="1005">
        <v>16657</v>
      </c>
      <c r="J127" s="1005">
        <v>17899</v>
      </c>
      <c r="K127" s="1005">
        <v>20040</v>
      </c>
      <c r="L127" s="1005">
        <v>22052</v>
      </c>
      <c r="M127" s="1005">
        <v>24447</v>
      </c>
      <c r="N127" s="1005">
        <v>25393</v>
      </c>
      <c r="O127" s="1005">
        <v>26500</v>
      </c>
      <c r="P127" s="1005">
        <v>27677</v>
      </c>
      <c r="Q127" s="1005">
        <v>30020</v>
      </c>
      <c r="R127" s="1005">
        <v>29439</v>
      </c>
      <c r="S127" s="1005">
        <v>31033</v>
      </c>
      <c r="T127" s="1005">
        <v>32982</v>
      </c>
      <c r="U127" s="1005">
        <v>33502</v>
      </c>
      <c r="V127" s="1005">
        <v>35672</v>
      </c>
      <c r="W127" s="1005">
        <v>38549</v>
      </c>
      <c r="X127" s="1005">
        <v>37716</v>
      </c>
      <c r="Y127" s="1005">
        <v>37282</v>
      </c>
      <c r="Z127" s="1005">
        <v>35966</v>
      </c>
      <c r="AA127" s="1005">
        <v>36586</v>
      </c>
      <c r="AB127" s="1005">
        <v>40812</v>
      </c>
      <c r="AC127" s="1005">
        <v>46180</v>
      </c>
    </row>
    <row r="128" spans="1:29" x14ac:dyDescent="0.25">
      <c r="A128" s="1013" t="s">
        <v>1164</v>
      </c>
      <c r="B128" s="1013" t="s">
        <v>1355</v>
      </c>
      <c r="C128" s="1013" t="s">
        <v>1356</v>
      </c>
      <c r="D128" s="1005">
        <v>9796</v>
      </c>
      <c r="E128" s="1005">
        <v>10345</v>
      </c>
      <c r="F128" s="1005">
        <v>11341</v>
      </c>
      <c r="G128" s="1005">
        <v>11728</v>
      </c>
      <c r="H128" s="1005">
        <v>12166</v>
      </c>
      <c r="I128" s="1005">
        <v>12818</v>
      </c>
      <c r="J128" s="1005">
        <v>13468</v>
      </c>
      <c r="K128" s="1005">
        <v>14353</v>
      </c>
      <c r="L128" s="1005">
        <v>14942</v>
      </c>
      <c r="M128" s="1005">
        <v>16462</v>
      </c>
      <c r="N128" s="1005">
        <v>17279</v>
      </c>
      <c r="O128" s="1005">
        <v>17006</v>
      </c>
      <c r="P128" s="1005">
        <v>17851</v>
      </c>
      <c r="Q128" s="1005">
        <v>18852</v>
      </c>
      <c r="R128" s="1005">
        <v>19507</v>
      </c>
      <c r="S128" s="1005">
        <v>20844</v>
      </c>
      <c r="T128" s="1005">
        <v>22434</v>
      </c>
      <c r="U128" s="1005">
        <v>23523</v>
      </c>
      <c r="V128" s="1005">
        <v>23939</v>
      </c>
      <c r="W128" s="1005">
        <v>24356</v>
      </c>
      <c r="X128" s="1005">
        <v>25597</v>
      </c>
      <c r="Y128" s="1005">
        <v>26148</v>
      </c>
      <c r="Z128" s="1005">
        <v>23834</v>
      </c>
      <c r="AA128" s="1005">
        <v>25913</v>
      </c>
      <c r="AB128" s="1005">
        <v>31085</v>
      </c>
      <c r="AC128" s="1005">
        <v>32815</v>
      </c>
    </row>
    <row r="129" spans="1:29" x14ac:dyDescent="0.25">
      <c r="A129" s="1013" t="s">
        <v>1164</v>
      </c>
      <c r="B129" s="1013" t="s">
        <v>1357</v>
      </c>
      <c r="C129" s="1013" t="s">
        <v>1358</v>
      </c>
      <c r="D129" s="1005">
        <v>9190</v>
      </c>
      <c r="E129" s="1005">
        <v>9784</v>
      </c>
      <c r="F129" s="1005">
        <v>10750</v>
      </c>
      <c r="G129" s="1005">
        <v>11219</v>
      </c>
      <c r="H129" s="1005">
        <v>11615</v>
      </c>
      <c r="I129" s="1005">
        <v>12243</v>
      </c>
      <c r="J129" s="1005">
        <v>12869</v>
      </c>
      <c r="K129" s="1005">
        <v>13920</v>
      </c>
      <c r="L129" s="1005">
        <v>14514</v>
      </c>
      <c r="M129" s="1005">
        <v>16004</v>
      </c>
      <c r="N129" s="1005">
        <v>16799</v>
      </c>
      <c r="O129" s="1005">
        <v>16636</v>
      </c>
      <c r="P129" s="1005">
        <v>17649</v>
      </c>
      <c r="Q129" s="1005">
        <v>19373</v>
      </c>
      <c r="R129" s="1005">
        <v>20328</v>
      </c>
      <c r="S129" s="1005">
        <v>20975</v>
      </c>
      <c r="T129" s="1005">
        <v>20968</v>
      </c>
      <c r="U129" s="1005">
        <v>22393</v>
      </c>
      <c r="V129" s="1005">
        <v>23535</v>
      </c>
      <c r="W129" s="1005">
        <v>24023</v>
      </c>
      <c r="X129" s="1005">
        <v>25835</v>
      </c>
      <c r="Y129" s="1005">
        <v>27254</v>
      </c>
      <c r="Z129" s="1005">
        <v>24828</v>
      </c>
      <c r="AA129" s="1005">
        <v>25846</v>
      </c>
      <c r="AB129" s="1005">
        <v>29001</v>
      </c>
      <c r="AC129" s="1005">
        <v>32294</v>
      </c>
    </row>
    <row r="130" spans="1:29" x14ac:dyDescent="0.25">
      <c r="A130" s="1013" t="s">
        <v>1164</v>
      </c>
      <c r="B130" s="1013" t="s">
        <v>1359</v>
      </c>
      <c r="C130" s="1013" t="s">
        <v>1360</v>
      </c>
      <c r="D130" s="1005">
        <v>5146</v>
      </c>
      <c r="E130" s="1005">
        <v>5522</v>
      </c>
      <c r="F130" s="1005">
        <v>6038</v>
      </c>
      <c r="G130" s="1005">
        <v>6432</v>
      </c>
      <c r="H130" s="1005">
        <v>6541</v>
      </c>
      <c r="I130" s="1005">
        <v>6926</v>
      </c>
      <c r="J130" s="1005">
        <v>7320</v>
      </c>
      <c r="K130" s="1005">
        <v>7962</v>
      </c>
      <c r="L130" s="1005">
        <v>8124</v>
      </c>
      <c r="M130" s="1005">
        <v>9074</v>
      </c>
      <c r="N130" s="1005">
        <v>9624</v>
      </c>
      <c r="O130" s="1005">
        <v>9375</v>
      </c>
      <c r="P130" s="1005">
        <v>10190</v>
      </c>
      <c r="Q130" s="1005">
        <v>10913</v>
      </c>
      <c r="R130" s="1005">
        <v>11146</v>
      </c>
      <c r="S130" s="1005">
        <v>10633</v>
      </c>
      <c r="T130" s="1005">
        <v>12000</v>
      </c>
      <c r="U130" s="1005">
        <v>12451</v>
      </c>
      <c r="V130" s="1005">
        <v>13112</v>
      </c>
      <c r="W130" s="1005">
        <v>13404</v>
      </c>
      <c r="X130" s="1005">
        <v>13827</v>
      </c>
      <c r="Y130" s="1005">
        <v>13833</v>
      </c>
      <c r="Z130" s="1005">
        <v>12114</v>
      </c>
      <c r="AA130" s="1005">
        <v>13628</v>
      </c>
      <c r="AB130" s="1005">
        <v>16011</v>
      </c>
      <c r="AC130" s="1005">
        <v>16429</v>
      </c>
    </row>
    <row r="131" spans="1:29" x14ac:dyDescent="0.25">
      <c r="A131" s="1012" t="s">
        <v>1163</v>
      </c>
      <c r="B131" s="1012" t="s">
        <v>1361</v>
      </c>
      <c r="C131" s="1012" t="s">
        <v>1362</v>
      </c>
      <c r="D131" s="1018">
        <v>22059</v>
      </c>
      <c r="E131" s="1018">
        <v>23217</v>
      </c>
      <c r="F131" s="1018">
        <v>24059</v>
      </c>
      <c r="G131" s="1018">
        <v>24871</v>
      </c>
      <c r="H131" s="1018">
        <v>25887</v>
      </c>
      <c r="I131" s="1018">
        <v>27427</v>
      </c>
      <c r="J131" s="1018">
        <v>28597</v>
      </c>
      <c r="K131" s="1018">
        <v>29946</v>
      </c>
      <c r="L131" s="1018">
        <v>31819</v>
      </c>
      <c r="M131" s="1018">
        <v>33411</v>
      </c>
      <c r="N131" s="1018">
        <v>33628</v>
      </c>
      <c r="O131" s="1018">
        <v>31167</v>
      </c>
      <c r="P131" s="1018">
        <v>32949</v>
      </c>
      <c r="Q131" s="1018">
        <v>33939</v>
      </c>
      <c r="R131" s="1018">
        <v>35928</v>
      </c>
      <c r="S131" s="1018">
        <v>37733</v>
      </c>
      <c r="T131" s="1018">
        <v>39278</v>
      </c>
      <c r="U131" s="1018">
        <v>40801</v>
      </c>
      <c r="V131" s="1018">
        <v>42051</v>
      </c>
      <c r="W131" s="1018">
        <v>42547</v>
      </c>
      <c r="X131" s="1018">
        <v>43968</v>
      </c>
      <c r="Y131" s="1018">
        <v>45081</v>
      </c>
      <c r="Z131" s="1018">
        <v>39979</v>
      </c>
      <c r="AA131" s="1018">
        <v>44128</v>
      </c>
      <c r="AB131" s="1018">
        <v>48958</v>
      </c>
      <c r="AC131" s="1018">
        <v>51310</v>
      </c>
    </row>
    <row r="132" spans="1:29" x14ac:dyDescent="0.25">
      <c r="A132" s="1013" t="s">
        <v>1164</v>
      </c>
      <c r="B132" s="1013" t="s">
        <v>1363</v>
      </c>
      <c r="C132" s="1013" t="s">
        <v>1364</v>
      </c>
      <c r="D132" s="1005">
        <v>6419</v>
      </c>
      <c r="E132" s="1005">
        <v>6796</v>
      </c>
      <c r="F132" s="1005">
        <v>7061</v>
      </c>
      <c r="G132" s="1005">
        <v>7317</v>
      </c>
      <c r="H132" s="1005">
        <v>7643</v>
      </c>
      <c r="I132" s="1005">
        <v>8084</v>
      </c>
      <c r="J132" s="1005">
        <v>8393</v>
      </c>
      <c r="K132" s="1005">
        <v>8866</v>
      </c>
      <c r="L132" s="1005">
        <v>9370</v>
      </c>
      <c r="M132" s="1005">
        <v>9801</v>
      </c>
      <c r="N132" s="1005">
        <v>10041</v>
      </c>
      <c r="O132" s="1005">
        <v>9443</v>
      </c>
      <c r="P132" s="1005">
        <v>9927</v>
      </c>
      <c r="Q132" s="1005">
        <v>10267</v>
      </c>
      <c r="R132" s="1005">
        <v>10794</v>
      </c>
      <c r="S132" s="1005">
        <v>11568</v>
      </c>
      <c r="T132" s="1005">
        <v>11944</v>
      </c>
      <c r="U132" s="1005">
        <v>12389</v>
      </c>
      <c r="V132" s="1005">
        <v>13003</v>
      </c>
      <c r="W132" s="1005">
        <v>13180</v>
      </c>
      <c r="X132" s="1005">
        <v>13438</v>
      </c>
      <c r="Y132" s="1005">
        <v>13960</v>
      </c>
      <c r="Z132" s="1005">
        <v>12263</v>
      </c>
      <c r="AA132" s="1005">
        <v>13167</v>
      </c>
      <c r="AB132" s="1005">
        <v>14447</v>
      </c>
      <c r="AC132" s="1005">
        <v>15063</v>
      </c>
    </row>
    <row r="133" spans="1:29" x14ac:dyDescent="0.25">
      <c r="A133" s="1013" t="s">
        <v>1164</v>
      </c>
      <c r="B133" s="1013" t="s">
        <v>1365</v>
      </c>
      <c r="C133" s="1013" t="s">
        <v>1366</v>
      </c>
      <c r="D133" s="1005">
        <v>6003</v>
      </c>
      <c r="E133" s="1005">
        <v>6185</v>
      </c>
      <c r="F133" s="1005">
        <v>6320</v>
      </c>
      <c r="G133" s="1005">
        <v>6455</v>
      </c>
      <c r="H133" s="1005">
        <v>6598</v>
      </c>
      <c r="I133" s="1005">
        <v>6926</v>
      </c>
      <c r="J133" s="1005">
        <v>7208</v>
      </c>
      <c r="K133" s="1005">
        <v>7472</v>
      </c>
      <c r="L133" s="1005">
        <v>7998</v>
      </c>
      <c r="M133" s="1005">
        <v>8404</v>
      </c>
      <c r="N133" s="1005">
        <v>8401</v>
      </c>
      <c r="O133" s="1005">
        <v>7784</v>
      </c>
      <c r="P133" s="1005">
        <v>8332</v>
      </c>
      <c r="Q133" s="1005">
        <v>8512</v>
      </c>
      <c r="R133" s="1005">
        <v>9070</v>
      </c>
      <c r="S133" s="1005">
        <v>9564</v>
      </c>
      <c r="T133" s="1005">
        <v>9970</v>
      </c>
      <c r="U133" s="1005">
        <v>10094</v>
      </c>
      <c r="V133" s="1005">
        <v>10249</v>
      </c>
      <c r="W133" s="1005">
        <v>10366</v>
      </c>
      <c r="X133" s="1005">
        <v>10709</v>
      </c>
      <c r="Y133" s="1005">
        <v>10945</v>
      </c>
      <c r="Z133" s="1005">
        <v>9779</v>
      </c>
      <c r="AA133" s="1005">
        <v>11155</v>
      </c>
      <c r="AB133" s="1005">
        <v>12689</v>
      </c>
      <c r="AC133" s="1005">
        <v>13271</v>
      </c>
    </row>
    <row r="134" spans="1:29" x14ac:dyDescent="0.25">
      <c r="A134" s="1013" t="s">
        <v>1164</v>
      </c>
      <c r="B134" s="1013" t="s">
        <v>1367</v>
      </c>
      <c r="C134" s="1013" t="s">
        <v>1368</v>
      </c>
      <c r="D134" s="1005">
        <v>5393</v>
      </c>
      <c r="E134" s="1005">
        <v>5726</v>
      </c>
      <c r="F134" s="1005">
        <v>5966</v>
      </c>
      <c r="G134" s="1005">
        <v>6187</v>
      </c>
      <c r="H134" s="1005">
        <v>6504</v>
      </c>
      <c r="I134" s="1005">
        <v>6909</v>
      </c>
      <c r="J134" s="1005">
        <v>7247</v>
      </c>
      <c r="K134" s="1005">
        <v>7602</v>
      </c>
      <c r="L134" s="1005">
        <v>8059</v>
      </c>
      <c r="M134" s="1005">
        <v>8440</v>
      </c>
      <c r="N134" s="1005">
        <v>8420</v>
      </c>
      <c r="O134" s="1005">
        <v>7755</v>
      </c>
      <c r="P134" s="1005">
        <v>8094</v>
      </c>
      <c r="Q134" s="1005">
        <v>8402</v>
      </c>
      <c r="R134" s="1005">
        <v>9039</v>
      </c>
      <c r="S134" s="1005">
        <v>9310</v>
      </c>
      <c r="T134" s="1005">
        <v>9706</v>
      </c>
      <c r="U134" s="1005">
        <v>10253</v>
      </c>
      <c r="V134" s="1005">
        <v>10533</v>
      </c>
      <c r="W134" s="1005">
        <v>10740</v>
      </c>
      <c r="X134" s="1005">
        <v>10991</v>
      </c>
      <c r="Y134" s="1005">
        <v>11054</v>
      </c>
      <c r="Z134" s="1005">
        <v>9732</v>
      </c>
      <c r="AA134" s="1005">
        <v>10861</v>
      </c>
      <c r="AB134" s="1005">
        <v>12291</v>
      </c>
      <c r="AC134" s="1005">
        <v>13159</v>
      </c>
    </row>
    <row r="135" spans="1:29" x14ac:dyDescent="0.25">
      <c r="A135" s="1013" t="s">
        <v>1164</v>
      </c>
      <c r="B135" s="1013" t="s">
        <v>1369</v>
      </c>
      <c r="C135" s="1013" t="s">
        <v>1370</v>
      </c>
      <c r="D135" s="1005">
        <v>4243</v>
      </c>
      <c r="E135" s="1005">
        <v>4510</v>
      </c>
      <c r="F135" s="1005">
        <v>4713</v>
      </c>
      <c r="G135" s="1005">
        <v>4911</v>
      </c>
      <c r="H135" s="1005">
        <v>5143</v>
      </c>
      <c r="I135" s="1005">
        <v>5508</v>
      </c>
      <c r="J135" s="1005">
        <v>5749</v>
      </c>
      <c r="K135" s="1005">
        <v>6007</v>
      </c>
      <c r="L135" s="1005">
        <v>6393</v>
      </c>
      <c r="M135" s="1005">
        <v>6766</v>
      </c>
      <c r="N135" s="1005">
        <v>6766</v>
      </c>
      <c r="O135" s="1005">
        <v>6185</v>
      </c>
      <c r="P135" s="1005">
        <v>6595</v>
      </c>
      <c r="Q135" s="1005">
        <v>6758</v>
      </c>
      <c r="R135" s="1005">
        <v>7026</v>
      </c>
      <c r="S135" s="1005">
        <v>7291</v>
      </c>
      <c r="T135" s="1005">
        <v>7658</v>
      </c>
      <c r="U135" s="1005">
        <v>8064</v>
      </c>
      <c r="V135" s="1005">
        <v>8267</v>
      </c>
      <c r="W135" s="1005">
        <v>8260</v>
      </c>
      <c r="X135" s="1005">
        <v>8830</v>
      </c>
      <c r="Y135" s="1005">
        <v>9122</v>
      </c>
      <c r="Z135" s="1005">
        <v>8205</v>
      </c>
      <c r="AA135" s="1005">
        <v>8945</v>
      </c>
      <c r="AB135" s="1005">
        <v>9531</v>
      </c>
      <c r="AC135" s="1005">
        <v>9818</v>
      </c>
    </row>
    <row r="136" spans="1:29" x14ac:dyDescent="0.25">
      <c r="A136" s="1012" t="s">
        <v>1163</v>
      </c>
      <c r="B136" s="1012" t="s">
        <v>1371</v>
      </c>
      <c r="C136" s="1012" t="s">
        <v>1372</v>
      </c>
      <c r="D136" s="1018">
        <v>19822</v>
      </c>
      <c r="E136" s="1018">
        <v>21027</v>
      </c>
      <c r="F136" s="1018">
        <v>21949</v>
      </c>
      <c r="G136" s="1018">
        <v>22626</v>
      </c>
      <c r="H136" s="1018">
        <v>23424</v>
      </c>
      <c r="I136" s="1018">
        <v>24771</v>
      </c>
      <c r="J136" s="1018">
        <v>25816</v>
      </c>
      <c r="K136" s="1018">
        <v>27082</v>
      </c>
      <c r="L136" s="1018">
        <v>28477</v>
      </c>
      <c r="M136" s="1018">
        <v>30166</v>
      </c>
      <c r="N136" s="1018">
        <v>30176</v>
      </c>
      <c r="O136" s="1018">
        <v>28257</v>
      </c>
      <c r="P136" s="1018">
        <v>28883</v>
      </c>
      <c r="Q136" s="1018">
        <v>29550</v>
      </c>
      <c r="R136" s="1018">
        <v>30628</v>
      </c>
      <c r="S136" s="1018">
        <v>31515</v>
      </c>
      <c r="T136" s="1018">
        <v>33469</v>
      </c>
      <c r="U136" s="1018">
        <v>33945</v>
      </c>
      <c r="V136" s="1018">
        <v>35565</v>
      </c>
      <c r="W136" s="1018">
        <v>36250</v>
      </c>
      <c r="X136" s="1018">
        <v>37430</v>
      </c>
      <c r="Y136" s="1018">
        <v>38272</v>
      </c>
      <c r="Z136" s="1018">
        <v>34626</v>
      </c>
      <c r="AA136" s="1018">
        <v>36295</v>
      </c>
      <c r="AB136" s="1018">
        <v>40677</v>
      </c>
      <c r="AC136" s="1018">
        <v>43658</v>
      </c>
    </row>
    <row r="137" spans="1:29" x14ac:dyDescent="0.25">
      <c r="A137" s="1013" t="s">
        <v>1164</v>
      </c>
      <c r="B137" s="1013" t="s">
        <v>1373</v>
      </c>
      <c r="C137" s="1013" t="s">
        <v>1374</v>
      </c>
      <c r="D137" s="1005">
        <v>4995</v>
      </c>
      <c r="E137" s="1005">
        <v>5307</v>
      </c>
      <c r="F137" s="1005">
        <v>5400</v>
      </c>
      <c r="G137" s="1005">
        <v>5568</v>
      </c>
      <c r="H137" s="1005">
        <v>5874</v>
      </c>
      <c r="I137" s="1005">
        <v>6260</v>
      </c>
      <c r="J137" s="1005">
        <v>6536</v>
      </c>
      <c r="K137" s="1005">
        <v>6829</v>
      </c>
      <c r="L137" s="1005">
        <v>7314</v>
      </c>
      <c r="M137" s="1005">
        <v>7618</v>
      </c>
      <c r="N137" s="1005">
        <v>7573</v>
      </c>
      <c r="O137" s="1005">
        <v>7064</v>
      </c>
      <c r="P137" s="1005">
        <v>7280</v>
      </c>
      <c r="Q137" s="1005">
        <v>7474</v>
      </c>
      <c r="R137" s="1005">
        <v>7852</v>
      </c>
      <c r="S137" s="1005">
        <v>8119</v>
      </c>
      <c r="T137" s="1005">
        <v>8252</v>
      </c>
      <c r="U137" s="1005">
        <v>8414</v>
      </c>
      <c r="V137" s="1005">
        <v>8814</v>
      </c>
      <c r="W137" s="1005">
        <v>9131</v>
      </c>
      <c r="X137" s="1005">
        <v>9314</v>
      </c>
      <c r="Y137" s="1005">
        <v>9134</v>
      </c>
      <c r="Z137" s="1005">
        <v>8211</v>
      </c>
      <c r="AA137" s="1005">
        <v>8415</v>
      </c>
      <c r="AB137" s="1005">
        <v>9435</v>
      </c>
      <c r="AC137" s="1005">
        <v>9938</v>
      </c>
    </row>
    <row r="138" spans="1:29" x14ac:dyDescent="0.25">
      <c r="A138" s="1013" t="s">
        <v>1164</v>
      </c>
      <c r="B138" s="1013" t="s">
        <v>1375</v>
      </c>
      <c r="C138" s="1013" t="s">
        <v>1376</v>
      </c>
      <c r="D138" s="1005">
        <v>5677</v>
      </c>
      <c r="E138" s="1005">
        <v>5989</v>
      </c>
      <c r="F138" s="1005">
        <v>6319</v>
      </c>
      <c r="G138" s="1005">
        <v>6528</v>
      </c>
      <c r="H138" s="1005">
        <v>6721</v>
      </c>
      <c r="I138" s="1005">
        <v>7136</v>
      </c>
      <c r="J138" s="1005">
        <v>7438</v>
      </c>
      <c r="K138" s="1005">
        <v>7834</v>
      </c>
      <c r="L138" s="1005">
        <v>8139</v>
      </c>
      <c r="M138" s="1005">
        <v>8731</v>
      </c>
      <c r="N138" s="1005">
        <v>8674</v>
      </c>
      <c r="O138" s="1005">
        <v>8241</v>
      </c>
      <c r="P138" s="1005">
        <v>8284</v>
      </c>
      <c r="Q138" s="1005">
        <v>8384</v>
      </c>
      <c r="R138" s="1005">
        <v>8569</v>
      </c>
      <c r="S138" s="1005">
        <v>8764</v>
      </c>
      <c r="T138" s="1005">
        <v>9595</v>
      </c>
      <c r="U138" s="1005">
        <v>9685</v>
      </c>
      <c r="V138" s="1005">
        <v>9934</v>
      </c>
      <c r="W138" s="1005">
        <v>10215</v>
      </c>
      <c r="X138" s="1005">
        <v>10973</v>
      </c>
      <c r="Y138" s="1005">
        <v>11589</v>
      </c>
      <c r="Z138" s="1005">
        <v>10755</v>
      </c>
      <c r="AA138" s="1005">
        <v>11426</v>
      </c>
      <c r="AB138" s="1005">
        <v>12825</v>
      </c>
      <c r="AC138" s="1005">
        <v>13664</v>
      </c>
    </row>
    <row r="139" spans="1:29" x14ac:dyDescent="0.25">
      <c r="A139" s="1013" t="s">
        <v>1164</v>
      </c>
      <c r="B139" s="1013" t="s">
        <v>1377</v>
      </c>
      <c r="C139" s="1013" t="s">
        <v>1378</v>
      </c>
      <c r="D139" s="1005">
        <v>9151</v>
      </c>
      <c r="E139" s="1005">
        <v>9732</v>
      </c>
      <c r="F139" s="1005">
        <v>10230</v>
      </c>
      <c r="G139" s="1005">
        <v>10529</v>
      </c>
      <c r="H139" s="1005">
        <v>10828</v>
      </c>
      <c r="I139" s="1005">
        <v>11376</v>
      </c>
      <c r="J139" s="1005">
        <v>11842</v>
      </c>
      <c r="K139" s="1005">
        <v>12419</v>
      </c>
      <c r="L139" s="1005">
        <v>13024</v>
      </c>
      <c r="M139" s="1005">
        <v>13818</v>
      </c>
      <c r="N139" s="1005">
        <v>13929</v>
      </c>
      <c r="O139" s="1005">
        <v>12953</v>
      </c>
      <c r="P139" s="1005">
        <v>13319</v>
      </c>
      <c r="Q139" s="1005">
        <v>13692</v>
      </c>
      <c r="R139" s="1005">
        <v>14206</v>
      </c>
      <c r="S139" s="1005">
        <v>14632</v>
      </c>
      <c r="T139" s="1005">
        <v>15622</v>
      </c>
      <c r="U139" s="1005">
        <v>15846</v>
      </c>
      <c r="V139" s="1005">
        <v>16817</v>
      </c>
      <c r="W139" s="1005">
        <v>16904</v>
      </c>
      <c r="X139" s="1005">
        <v>17143</v>
      </c>
      <c r="Y139" s="1005">
        <v>17548</v>
      </c>
      <c r="Z139" s="1005">
        <v>15660</v>
      </c>
      <c r="AA139" s="1005">
        <v>16453</v>
      </c>
      <c r="AB139" s="1005">
        <v>18417</v>
      </c>
      <c r="AC139" s="1005">
        <v>20056</v>
      </c>
    </row>
    <row r="140" spans="1:29" x14ac:dyDescent="0.25">
      <c r="A140" s="1012" t="s">
        <v>1163</v>
      </c>
      <c r="B140" s="1012" t="s">
        <v>1379</v>
      </c>
      <c r="C140" s="1012" t="s">
        <v>1380</v>
      </c>
      <c r="D140" s="1018">
        <v>37359</v>
      </c>
      <c r="E140" s="1018">
        <v>39853</v>
      </c>
      <c r="F140" s="1018">
        <v>41899</v>
      </c>
      <c r="G140" s="1018">
        <v>43056</v>
      </c>
      <c r="H140" s="1018">
        <v>44439</v>
      </c>
      <c r="I140" s="1018">
        <v>46471</v>
      </c>
      <c r="J140" s="1018">
        <v>47987</v>
      </c>
      <c r="K140" s="1018">
        <v>50162</v>
      </c>
      <c r="L140" s="1018">
        <v>53288</v>
      </c>
      <c r="M140" s="1018">
        <v>56278</v>
      </c>
      <c r="N140" s="1018">
        <v>56989</v>
      </c>
      <c r="O140" s="1018">
        <v>53589</v>
      </c>
      <c r="P140" s="1018">
        <v>55895</v>
      </c>
      <c r="Q140" s="1018">
        <v>58091</v>
      </c>
      <c r="R140" s="1018">
        <v>61370</v>
      </c>
      <c r="S140" s="1018">
        <v>64858</v>
      </c>
      <c r="T140" s="1018">
        <v>69975</v>
      </c>
      <c r="U140" s="1018">
        <v>72865</v>
      </c>
      <c r="V140" s="1018">
        <v>75354</v>
      </c>
      <c r="W140" s="1018">
        <v>76749</v>
      </c>
      <c r="X140" s="1018">
        <v>78095</v>
      </c>
      <c r="Y140" s="1018">
        <v>79779</v>
      </c>
      <c r="Z140" s="1018">
        <v>67202</v>
      </c>
      <c r="AA140" s="1018">
        <v>69474</v>
      </c>
      <c r="AB140" s="1018">
        <v>80602</v>
      </c>
      <c r="AC140" s="1018">
        <v>84410</v>
      </c>
    </row>
    <row r="141" spans="1:29" x14ac:dyDescent="0.25">
      <c r="A141" s="1013" t="s">
        <v>1164</v>
      </c>
      <c r="B141" s="1013" t="s">
        <v>1381</v>
      </c>
      <c r="C141" s="1013" t="s">
        <v>1382</v>
      </c>
      <c r="D141" s="1005">
        <v>4767</v>
      </c>
      <c r="E141" s="1005">
        <v>5124</v>
      </c>
      <c r="F141" s="1005">
        <v>5328</v>
      </c>
      <c r="G141" s="1005">
        <v>5517</v>
      </c>
      <c r="H141" s="1005">
        <v>5776</v>
      </c>
      <c r="I141" s="1005">
        <v>6120</v>
      </c>
      <c r="J141" s="1005">
        <v>6360</v>
      </c>
      <c r="K141" s="1005">
        <v>6642</v>
      </c>
      <c r="L141" s="1005">
        <v>7100</v>
      </c>
      <c r="M141" s="1005">
        <v>7443</v>
      </c>
      <c r="N141" s="1005">
        <v>7384</v>
      </c>
      <c r="O141" s="1005">
        <v>6998</v>
      </c>
      <c r="P141" s="1005">
        <v>7312</v>
      </c>
      <c r="Q141" s="1005">
        <v>7557</v>
      </c>
      <c r="R141" s="1005">
        <v>8168</v>
      </c>
      <c r="S141" s="1005">
        <v>8381</v>
      </c>
      <c r="T141" s="1005">
        <v>8906</v>
      </c>
      <c r="U141" s="1005">
        <v>9203</v>
      </c>
      <c r="V141" s="1005">
        <v>9604</v>
      </c>
      <c r="W141" s="1005">
        <v>9699</v>
      </c>
      <c r="X141" s="1005">
        <v>10007</v>
      </c>
      <c r="Y141" s="1005">
        <v>10213</v>
      </c>
      <c r="Z141" s="1005">
        <v>9616</v>
      </c>
      <c r="AA141" s="1005">
        <v>10401</v>
      </c>
      <c r="AB141" s="1005">
        <v>11884</v>
      </c>
      <c r="AC141" s="1005">
        <v>12292</v>
      </c>
    </row>
    <row r="142" spans="1:29" x14ac:dyDescent="0.25">
      <c r="A142" s="1013" t="s">
        <v>1164</v>
      </c>
      <c r="B142" s="1013" t="s">
        <v>1383</v>
      </c>
      <c r="C142" s="1013" t="s">
        <v>1384</v>
      </c>
      <c r="D142" s="1005">
        <v>4542</v>
      </c>
      <c r="E142" s="1005">
        <v>4907</v>
      </c>
      <c r="F142" s="1005">
        <v>5158</v>
      </c>
      <c r="G142" s="1005">
        <v>5327</v>
      </c>
      <c r="H142" s="1005">
        <v>5524</v>
      </c>
      <c r="I142" s="1005">
        <v>5722</v>
      </c>
      <c r="J142" s="1005">
        <v>5849</v>
      </c>
      <c r="K142" s="1005">
        <v>6165</v>
      </c>
      <c r="L142" s="1005">
        <v>6559</v>
      </c>
      <c r="M142" s="1005">
        <v>6848</v>
      </c>
      <c r="N142" s="1005">
        <v>6863</v>
      </c>
      <c r="O142" s="1005">
        <v>6440</v>
      </c>
      <c r="P142" s="1005">
        <v>6732</v>
      </c>
      <c r="Q142" s="1005">
        <v>6969</v>
      </c>
      <c r="R142" s="1005">
        <v>7530</v>
      </c>
      <c r="S142" s="1005">
        <v>7925</v>
      </c>
      <c r="T142" s="1005">
        <v>8618</v>
      </c>
      <c r="U142" s="1005">
        <v>9091</v>
      </c>
      <c r="V142" s="1005">
        <v>9493</v>
      </c>
      <c r="W142" s="1005">
        <v>9644</v>
      </c>
      <c r="X142" s="1005">
        <v>9643</v>
      </c>
      <c r="Y142" s="1005">
        <v>10132</v>
      </c>
      <c r="Z142" s="1005">
        <v>9222</v>
      </c>
      <c r="AA142" s="1005">
        <v>9689</v>
      </c>
      <c r="AB142" s="1005">
        <v>10945</v>
      </c>
      <c r="AC142" s="1005">
        <v>11600</v>
      </c>
    </row>
    <row r="143" spans="1:29" x14ac:dyDescent="0.25">
      <c r="A143" s="1013" t="s">
        <v>1164</v>
      </c>
      <c r="B143" s="1013" t="s">
        <v>1385</v>
      </c>
      <c r="C143" s="1013" t="s">
        <v>1386</v>
      </c>
      <c r="D143" s="1005">
        <v>5305</v>
      </c>
      <c r="E143" s="1005">
        <v>5655</v>
      </c>
      <c r="F143" s="1005">
        <v>5903</v>
      </c>
      <c r="G143" s="1005">
        <v>6101</v>
      </c>
      <c r="H143" s="1005">
        <v>6292</v>
      </c>
      <c r="I143" s="1005">
        <v>6612</v>
      </c>
      <c r="J143" s="1005">
        <v>6810</v>
      </c>
      <c r="K143" s="1005">
        <v>7067</v>
      </c>
      <c r="L143" s="1005">
        <v>7452</v>
      </c>
      <c r="M143" s="1005">
        <v>7833</v>
      </c>
      <c r="N143" s="1005">
        <v>7881</v>
      </c>
      <c r="O143" s="1005">
        <v>7349</v>
      </c>
      <c r="P143" s="1005">
        <v>7645</v>
      </c>
      <c r="Q143" s="1005">
        <v>7944</v>
      </c>
      <c r="R143" s="1005">
        <v>8527</v>
      </c>
      <c r="S143" s="1005">
        <v>9050</v>
      </c>
      <c r="T143" s="1005">
        <v>9715</v>
      </c>
      <c r="U143" s="1005">
        <v>10140</v>
      </c>
      <c r="V143" s="1005">
        <v>10576</v>
      </c>
      <c r="W143" s="1005">
        <v>10380</v>
      </c>
      <c r="X143" s="1005">
        <v>10486</v>
      </c>
      <c r="Y143" s="1005">
        <v>10467</v>
      </c>
      <c r="Z143" s="1005">
        <v>9927</v>
      </c>
      <c r="AA143" s="1005">
        <v>10131</v>
      </c>
      <c r="AB143" s="1005">
        <v>11161</v>
      </c>
      <c r="AC143" s="1005">
        <v>11376</v>
      </c>
    </row>
    <row r="144" spans="1:29" x14ac:dyDescent="0.25">
      <c r="A144" s="1013" t="s">
        <v>1164</v>
      </c>
      <c r="B144" s="1013" t="s">
        <v>1387</v>
      </c>
      <c r="C144" s="1013" t="s">
        <v>1388</v>
      </c>
      <c r="D144" s="1005">
        <v>12380</v>
      </c>
      <c r="E144" s="1005">
        <v>13076</v>
      </c>
      <c r="F144" s="1005">
        <v>13639</v>
      </c>
      <c r="G144" s="1005">
        <v>13799</v>
      </c>
      <c r="H144" s="1005">
        <v>14157</v>
      </c>
      <c r="I144" s="1005">
        <v>14873</v>
      </c>
      <c r="J144" s="1005">
        <v>15440</v>
      </c>
      <c r="K144" s="1005">
        <v>16040</v>
      </c>
      <c r="L144" s="1005">
        <v>16505</v>
      </c>
      <c r="M144" s="1005">
        <v>17290</v>
      </c>
      <c r="N144" s="1005">
        <v>17262</v>
      </c>
      <c r="O144" s="1005">
        <v>15771</v>
      </c>
      <c r="P144" s="1005">
        <v>16620</v>
      </c>
      <c r="Q144" s="1005">
        <v>17472</v>
      </c>
      <c r="R144" s="1005">
        <v>17788</v>
      </c>
      <c r="S144" s="1005">
        <v>18670</v>
      </c>
      <c r="T144" s="1005">
        <v>20391</v>
      </c>
      <c r="U144" s="1005">
        <v>20826</v>
      </c>
      <c r="V144" s="1005">
        <v>20675</v>
      </c>
      <c r="W144" s="1005">
        <v>21471</v>
      </c>
      <c r="X144" s="1005">
        <v>21921</v>
      </c>
      <c r="Y144" s="1005">
        <v>22221</v>
      </c>
      <c r="Z144" s="1005">
        <v>17357</v>
      </c>
      <c r="AA144" s="1005">
        <v>18042</v>
      </c>
      <c r="AB144" s="1005">
        <v>21160</v>
      </c>
      <c r="AC144" s="1005">
        <v>22622</v>
      </c>
    </row>
    <row r="145" spans="1:29" x14ac:dyDescent="0.25">
      <c r="A145" s="1013" t="s">
        <v>1164</v>
      </c>
      <c r="B145" s="1013" t="s">
        <v>1389</v>
      </c>
      <c r="C145" s="1013" t="s">
        <v>1390</v>
      </c>
      <c r="D145" s="1005">
        <v>10365</v>
      </c>
      <c r="E145" s="1005">
        <v>11092</v>
      </c>
      <c r="F145" s="1005">
        <v>11870</v>
      </c>
      <c r="G145" s="1005">
        <v>12312</v>
      </c>
      <c r="H145" s="1005">
        <v>12689</v>
      </c>
      <c r="I145" s="1005">
        <v>13145</v>
      </c>
      <c r="J145" s="1005">
        <v>13527</v>
      </c>
      <c r="K145" s="1005">
        <v>14247</v>
      </c>
      <c r="L145" s="1005">
        <v>15671</v>
      </c>
      <c r="M145" s="1005">
        <v>16864</v>
      </c>
      <c r="N145" s="1005">
        <v>17599</v>
      </c>
      <c r="O145" s="1005">
        <v>17031</v>
      </c>
      <c r="P145" s="1005">
        <v>17585</v>
      </c>
      <c r="Q145" s="1005">
        <v>18149</v>
      </c>
      <c r="R145" s="1005">
        <v>19357</v>
      </c>
      <c r="S145" s="1005">
        <v>20832</v>
      </c>
      <c r="T145" s="1005">
        <v>22346</v>
      </c>
      <c r="U145" s="1005">
        <v>23606</v>
      </c>
      <c r="V145" s="1005">
        <v>25006</v>
      </c>
      <c r="W145" s="1005">
        <v>25556</v>
      </c>
      <c r="X145" s="1005">
        <v>26038</v>
      </c>
      <c r="Y145" s="1005">
        <v>26747</v>
      </c>
      <c r="Z145" s="1005">
        <v>21080</v>
      </c>
      <c r="AA145" s="1005">
        <v>21211</v>
      </c>
      <c r="AB145" s="1005">
        <v>25452</v>
      </c>
      <c r="AC145" s="1005">
        <v>26520</v>
      </c>
    </row>
    <row r="146" spans="1:29" x14ac:dyDescent="0.25">
      <c r="A146" s="1011" t="s">
        <v>1160</v>
      </c>
      <c r="B146" s="1011" t="s">
        <v>1391</v>
      </c>
      <c r="C146" s="1011" t="s">
        <v>1392</v>
      </c>
      <c r="D146" s="1017">
        <v>150148</v>
      </c>
      <c r="E146" s="1017">
        <v>157785</v>
      </c>
      <c r="F146" s="1017">
        <v>165612</v>
      </c>
      <c r="G146" s="1017">
        <v>171876</v>
      </c>
      <c r="H146" s="1017">
        <v>179302</v>
      </c>
      <c r="I146" s="1017">
        <v>187943</v>
      </c>
      <c r="J146" s="1017">
        <v>194635</v>
      </c>
      <c r="K146" s="1017">
        <v>204405</v>
      </c>
      <c r="L146" s="1017">
        <v>213587</v>
      </c>
      <c r="M146" s="1017">
        <v>223425</v>
      </c>
      <c r="N146" s="1017">
        <v>233954</v>
      </c>
      <c r="O146" s="1017">
        <v>228432</v>
      </c>
      <c r="P146" s="1017">
        <v>237083</v>
      </c>
      <c r="Q146" s="1017">
        <v>245514</v>
      </c>
      <c r="R146" s="1017">
        <v>254169</v>
      </c>
      <c r="S146" s="1017">
        <v>263859</v>
      </c>
      <c r="T146" s="1017">
        <v>275095</v>
      </c>
      <c r="U146" s="1017">
        <v>285324</v>
      </c>
      <c r="V146" s="1017">
        <v>293094</v>
      </c>
      <c r="W146" s="1017">
        <v>304369</v>
      </c>
      <c r="X146" s="1017">
        <v>314704</v>
      </c>
      <c r="Y146" s="1017">
        <v>331455</v>
      </c>
      <c r="Z146" s="1017">
        <v>321481</v>
      </c>
      <c r="AA146" s="1017">
        <v>338013</v>
      </c>
      <c r="AB146" s="1017">
        <v>364427</v>
      </c>
      <c r="AC146" s="1017">
        <v>391807</v>
      </c>
    </row>
    <row r="147" spans="1:29" x14ac:dyDescent="0.25">
      <c r="A147" s="1012" t="s">
        <v>1163</v>
      </c>
      <c r="B147" s="1012" t="s">
        <v>1393</v>
      </c>
      <c r="C147" s="1012" t="s">
        <v>1394</v>
      </c>
      <c r="D147" s="1018">
        <v>48801</v>
      </c>
      <c r="E147" s="1018">
        <v>51629</v>
      </c>
      <c r="F147" s="1018">
        <v>54519</v>
      </c>
      <c r="G147" s="1018">
        <v>56198</v>
      </c>
      <c r="H147" s="1018">
        <v>58842</v>
      </c>
      <c r="I147" s="1018">
        <v>62541</v>
      </c>
      <c r="J147" s="1018">
        <v>63826</v>
      </c>
      <c r="K147" s="1018">
        <v>67270</v>
      </c>
      <c r="L147" s="1018">
        <v>69829</v>
      </c>
      <c r="M147" s="1018">
        <v>73290</v>
      </c>
      <c r="N147" s="1018">
        <v>76449</v>
      </c>
      <c r="O147" s="1018">
        <v>74857</v>
      </c>
      <c r="P147" s="1018">
        <v>76961</v>
      </c>
      <c r="Q147" s="1018">
        <v>80485</v>
      </c>
      <c r="R147" s="1018">
        <v>83411</v>
      </c>
      <c r="S147" s="1018">
        <v>86179</v>
      </c>
      <c r="T147" s="1018">
        <v>90637</v>
      </c>
      <c r="U147" s="1018">
        <v>94212</v>
      </c>
      <c r="V147" s="1018">
        <v>95560</v>
      </c>
      <c r="W147" s="1018">
        <v>98832</v>
      </c>
      <c r="X147" s="1018">
        <v>103692</v>
      </c>
      <c r="Y147" s="1018">
        <v>109649</v>
      </c>
      <c r="Z147" s="1018">
        <v>108869</v>
      </c>
      <c r="AA147" s="1018">
        <v>113874</v>
      </c>
      <c r="AB147" s="1018">
        <v>121583</v>
      </c>
      <c r="AC147" s="1018">
        <v>130196</v>
      </c>
    </row>
    <row r="148" spans="1:29" x14ac:dyDescent="0.25">
      <c r="A148" s="1013" t="s">
        <v>1164</v>
      </c>
      <c r="B148" s="1013" t="s">
        <v>1395</v>
      </c>
      <c r="C148" s="1013" t="s">
        <v>1396</v>
      </c>
      <c r="D148" s="1005">
        <v>5547</v>
      </c>
      <c r="E148" s="1005">
        <v>5769</v>
      </c>
      <c r="F148" s="1005">
        <v>6145</v>
      </c>
      <c r="G148" s="1005">
        <v>6541</v>
      </c>
      <c r="H148" s="1005">
        <v>7014</v>
      </c>
      <c r="I148" s="1005">
        <v>7607</v>
      </c>
      <c r="J148" s="1005">
        <v>7622</v>
      </c>
      <c r="K148" s="1005">
        <v>8013</v>
      </c>
      <c r="L148" s="1005">
        <v>8419</v>
      </c>
      <c r="M148" s="1005">
        <v>8881</v>
      </c>
      <c r="N148" s="1005">
        <v>9171</v>
      </c>
      <c r="O148" s="1005">
        <v>8831</v>
      </c>
      <c r="P148" s="1005">
        <v>9297</v>
      </c>
      <c r="Q148" s="1005">
        <v>9713</v>
      </c>
      <c r="R148" s="1005">
        <v>9987</v>
      </c>
      <c r="S148" s="1005">
        <v>10575</v>
      </c>
      <c r="T148" s="1005">
        <v>11765</v>
      </c>
      <c r="U148" s="1005">
        <v>13096</v>
      </c>
      <c r="V148" s="1005">
        <v>12930</v>
      </c>
      <c r="W148" s="1005">
        <v>13996</v>
      </c>
      <c r="X148" s="1005">
        <v>14534</v>
      </c>
      <c r="Y148" s="1005">
        <v>14955</v>
      </c>
      <c r="Z148" s="1005">
        <v>14282</v>
      </c>
      <c r="AA148" s="1005">
        <v>15286</v>
      </c>
      <c r="AB148" s="1005">
        <v>16973</v>
      </c>
      <c r="AC148" s="1005">
        <v>17878</v>
      </c>
    </row>
    <row r="149" spans="1:29" x14ac:dyDescent="0.25">
      <c r="A149" s="1013" t="s">
        <v>1164</v>
      </c>
      <c r="B149" s="1013" t="s">
        <v>1397</v>
      </c>
      <c r="C149" s="1013" t="s">
        <v>1631</v>
      </c>
      <c r="D149" s="1005">
        <v>9178</v>
      </c>
      <c r="E149" s="1005">
        <v>9650</v>
      </c>
      <c r="F149" s="1005">
        <v>10129</v>
      </c>
      <c r="G149" s="1005">
        <v>10499</v>
      </c>
      <c r="H149" s="1005">
        <v>10817</v>
      </c>
      <c r="I149" s="1005">
        <v>11331</v>
      </c>
      <c r="J149" s="1005">
        <v>11512</v>
      </c>
      <c r="K149" s="1005">
        <v>12134</v>
      </c>
      <c r="L149" s="1005">
        <v>12548</v>
      </c>
      <c r="M149" s="1005">
        <v>13140</v>
      </c>
      <c r="N149" s="1005">
        <v>13764</v>
      </c>
      <c r="O149" s="1005">
        <v>13394</v>
      </c>
      <c r="P149" s="1005">
        <v>13631</v>
      </c>
      <c r="Q149" s="1005">
        <v>14233</v>
      </c>
      <c r="R149" s="1005">
        <v>14585</v>
      </c>
      <c r="S149" s="1005">
        <v>15061</v>
      </c>
      <c r="T149" s="1005">
        <v>15574</v>
      </c>
      <c r="U149" s="1005">
        <v>15773</v>
      </c>
      <c r="V149" s="1005">
        <v>16138</v>
      </c>
      <c r="W149" s="1005">
        <v>16402</v>
      </c>
      <c r="X149" s="1005">
        <v>17011</v>
      </c>
      <c r="Y149" s="1005">
        <v>18310</v>
      </c>
      <c r="Z149" s="1005">
        <v>17654</v>
      </c>
      <c r="AA149" s="1005">
        <v>18761</v>
      </c>
      <c r="AB149" s="1005">
        <v>19960</v>
      </c>
      <c r="AC149" s="1005">
        <v>21363</v>
      </c>
    </row>
    <row r="150" spans="1:29" x14ac:dyDescent="0.25">
      <c r="A150" s="1013" t="s">
        <v>1164</v>
      </c>
      <c r="B150" s="1013" t="s">
        <v>1398</v>
      </c>
      <c r="C150" s="1013" t="s">
        <v>1399</v>
      </c>
      <c r="D150" s="1005">
        <v>11962</v>
      </c>
      <c r="E150" s="1005">
        <v>12475</v>
      </c>
      <c r="F150" s="1005">
        <v>13090</v>
      </c>
      <c r="G150" s="1005">
        <v>13465</v>
      </c>
      <c r="H150" s="1005">
        <v>14297</v>
      </c>
      <c r="I150" s="1005">
        <v>15052</v>
      </c>
      <c r="J150" s="1005">
        <v>15292</v>
      </c>
      <c r="K150" s="1005">
        <v>16003</v>
      </c>
      <c r="L150" s="1005">
        <v>16520</v>
      </c>
      <c r="M150" s="1005">
        <v>17316</v>
      </c>
      <c r="N150" s="1005">
        <v>18337</v>
      </c>
      <c r="O150" s="1005">
        <v>17851</v>
      </c>
      <c r="P150" s="1005">
        <v>18594</v>
      </c>
      <c r="Q150" s="1005">
        <v>19353</v>
      </c>
      <c r="R150" s="1005">
        <v>20090</v>
      </c>
      <c r="S150" s="1005">
        <v>20969</v>
      </c>
      <c r="T150" s="1005">
        <v>22151</v>
      </c>
      <c r="U150" s="1005">
        <v>22909</v>
      </c>
      <c r="V150" s="1005">
        <v>22874</v>
      </c>
      <c r="W150" s="1005">
        <v>23497</v>
      </c>
      <c r="X150" s="1005">
        <v>24589</v>
      </c>
      <c r="Y150" s="1005">
        <v>26279</v>
      </c>
      <c r="Z150" s="1005">
        <v>26799</v>
      </c>
      <c r="AA150" s="1005">
        <v>27699</v>
      </c>
      <c r="AB150" s="1005">
        <v>30484</v>
      </c>
      <c r="AC150" s="1005">
        <v>32077</v>
      </c>
    </row>
    <row r="151" spans="1:29" x14ac:dyDescent="0.25">
      <c r="A151" s="1013" t="s">
        <v>1164</v>
      </c>
      <c r="B151" s="1013" t="s">
        <v>1632</v>
      </c>
      <c r="C151" s="1013" t="s">
        <v>1633</v>
      </c>
      <c r="D151" s="1005">
        <v>11192</v>
      </c>
      <c r="E151" s="1005">
        <v>11947</v>
      </c>
      <c r="F151" s="1005">
        <v>12648</v>
      </c>
      <c r="G151" s="1005">
        <v>13012</v>
      </c>
      <c r="H151" s="1005">
        <v>13613</v>
      </c>
      <c r="I151" s="1005">
        <v>14537</v>
      </c>
      <c r="J151" s="1005">
        <v>14725</v>
      </c>
      <c r="K151" s="1005">
        <v>15448</v>
      </c>
      <c r="L151" s="1005">
        <v>15941</v>
      </c>
      <c r="M151" s="1005">
        <v>16723</v>
      </c>
      <c r="N151" s="1005">
        <v>17384</v>
      </c>
      <c r="O151" s="1005">
        <v>17109</v>
      </c>
      <c r="P151" s="1005">
        <v>17530</v>
      </c>
      <c r="Q151" s="1005">
        <v>18420</v>
      </c>
      <c r="R151" s="1005">
        <v>18867</v>
      </c>
      <c r="S151" s="1005">
        <v>19555</v>
      </c>
      <c r="T151" s="1005">
        <v>20052</v>
      </c>
      <c r="U151" s="1005">
        <v>20639</v>
      </c>
      <c r="V151" s="1005">
        <v>21139</v>
      </c>
      <c r="W151" s="1005">
        <v>22070</v>
      </c>
      <c r="X151" s="1005">
        <v>22668</v>
      </c>
      <c r="Y151" s="1005">
        <v>23211</v>
      </c>
      <c r="Z151" s="1005">
        <v>22982</v>
      </c>
      <c r="AA151" s="1005">
        <v>23942</v>
      </c>
      <c r="AB151" s="1005">
        <v>24765</v>
      </c>
      <c r="AC151" s="1005">
        <v>26107</v>
      </c>
    </row>
    <row r="152" spans="1:29" x14ac:dyDescent="0.25">
      <c r="A152" s="1013" t="s">
        <v>1164</v>
      </c>
      <c r="B152" s="1013" t="s">
        <v>1634</v>
      </c>
      <c r="C152" s="1013" t="s">
        <v>1635</v>
      </c>
      <c r="D152" s="1005">
        <v>10923</v>
      </c>
      <c r="E152" s="1005">
        <v>11788</v>
      </c>
      <c r="F152" s="1005">
        <v>12506</v>
      </c>
      <c r="G152" s="1005">
        <v>12681</v>
      </c>
      <c r="H152" s="1005">
        <v>13100</v>
      </c>
      <c r="I152" s="1005">
        <v>14013</v>
      </c>
      <c r="J152" s="1005">
        <v>14675</v>
      </c>
      <c r="K152" s="1005">
        <v>15673</v>
      </c>
      <c r="L152" s="1005">
        <v>16401</v>
      </c>
      <c r="M152" s="1005">
        <v>17229</v>
      </c>
      <c r="N152" s="1005">
        <v>17792</v>
      </c>
      <c r="O152" s="1005">
        <v>17673</v>
      </c>
      <c r="P152" s="1005">
        <v>17908</v>
      </c>
      <c r="Q152" s="1005">
        <v>18766</v>
      </c>
      <c r="R152" s="1005">
        <v>19884</v>
      </c>
      <c r="S152" s="1005">
        <v>20018</v>
      </c>
      <c r="T152" s="1005">
        <v>21095</v>
      </c>
      <c r="U152" s="1005">
        <v>21794</v>
      </c>
      <c r="V152" s="1005">
        <v>22480</v>
      </c>
      <c r="W152" s="1005">
        <v>22868</v>
      </c>
      <c r="X152" s="1005">
        <v>24889</v>
      </c>
      <c r="Y152" s="1005">
        <v>26895</v>
      </c>
      <c r="Z152" s="1005">
        <v>27152</v>
      </c>
      <c r="AA152" s="1005">
        <v>28186</v>
      </c>
      <c r="AB152" s="1005">
        <v>29401</v>
      </c>
      <c r="AC152" s="1005">
        <v>32771</v>
      </c>
    </row>
    <row r="153" spans="1:29" x14ac:dyDescent="0.25">
      <c r="A153" s="1012" t="s">
        <v>1163</v>
      </c>
      <c r="B153" s="1012" t="s">
        <v>1400</v>
      </c>
      <c r="C153" s="1012" t="s">
        <v>1401</v>
      </c>
      <c r="D153" s="1018">
        <v>46929</v>
      </c>
      <c r="E153" s="1018">
        <v>50031</v>
      </c>
      <c r="F153" s="1018">
        <v>52460</v>
      </c>
      <c r="G153" s="1018">
        <v>54308</v>
      </c>
      <c r="H153" s="1018">
        <v>56327</v>
      </c>
      <c r="I153" s="1018">
        <v>58361</v>
      </c>
      <c r="J153" s="1018">
        <v>60059</v>
      </c>
      <c r="K153" s="1018">
        <v>62653</v>
      </c>
      <c r="L153" s="1018">
        <v>66926</v>
      </c>
      <c r="M153" s="1018">
        <v>69566</v>
      </c>
      <c r="N153" s="1018">
        <v>72930</v>
      </c>
      <c r="O153" s="1018">
        <v>71375</v>
      </c>
      <c r="P153" s="1018">
        <v>73978</v>
      </c>
      <c r="Q153" s="1018">
        <v>75386</v>
      </c>
      <c r="R153" s="1018">
        <v>78370</v>
      </c>
      <c r="S153" s="1018">
        <v>81678</v>
      </c>
      <c r="T153" s="1018">
        <v>84975</v>
      </c>
      <c r="U153" s="1018">
        <v>87735</v>
      </c>
      <c r="V153" s="1018">
        <v>90214</v>
      </c>
      <c r="W153" s="1018">
        <v>93600</v>
      </c>
      <c r="X153" s="1018">
        <v>95688</v>
      </c>
      <c r="Y153" s="1018">
        <v>100308</v>
      </c>
      <c r="Z153" s="1018">
        <v>96313</v>
      </c>
      <c r="AA153" s="1018">
        <v>100685</v>
      </c>
      <c r="AB153" s="1018">
        <v>110145</v>
      </c>
      <c r="AC153" s="1018">
        <v>118815</v>
      </c>
    </row>
    <row r="154" spans="1:29" x14ac:dyDescent="0.25">
      <c r="A154" s="1013" t="s">
        <v>1164</v>
      </c>
      <c r="B154" s="1013" t="s">
        <v>1402</v>
      </c>
      <c r="C154" s="1013" t="s">
        <v>1403</v>
      </c>
      <c r="D154" s="1005">
        <v>3770</v>
      </c>
      <c r="E154" s="1005">
        <v>4019</v>
      </c>
      <c r="F154" s="1005">
        <v>4225</v>
      </c>
      <c r="G154" s="1005">
        <v>4515</v>
      </c>
      <c r="H154" s="1005">
        <v>4694</v>
      </c>
      <c r="I154" s="1005">
        <v>4867</v>
      </c>
      <c r="J154" s="1005">
        <v>5063</v>
      </c>
      <c r="K154" s="1005">
        <v>5397</v>
      </c>
      <c r="L154" s="1005">
        <v>5794</v>
      </c>
      <c r="M154" s="1005">
        <v>6013</v>
      </c>
      <c r="N154" s="1005">
        <v>6318</v>
      </c>
      <c r="O154" s="1005">
        <v>6320</v>
      </c>
      <c r="P154" s="1005">
        <v>6423</v>
      </c>
      <c r="Q154" s="1005">
        <v>6621</v>
      </c>
      <c r="R154" s="1005">
        <v>7100</v>
      </c>
      <c r="S154" s="1005">
        <v>7561</v>
      </c>
      <c r="T154" s="1005">
        <v>7909</v>
      </c>
      <c r="U154" s="1005">
        <v>8152</v>
      </c>
      <c r="V154" s="1005">
        <v>8606</v>
      </c>
      <c r="W154" s="1005">
        <v>9006</v>
      </c>
      <c r="X154" s="1005">
        <v>9363</v>
      </c>
      <c r="Y154" s="1005">
        <v>9855</v>
      </c>
      <c r="Z154" s="1005">
        <v>9564</v>
      </c>
      <c r="AA154" s="1005">
        <v>10367</v>
      </c>
      <c r="AB154" s="1005">
        <v>11979</v>
      </c>
      <c r="AC154" s="1005">
        <v>13272</v>
      </c>
    </row>
    <row r="155" spans="1:29" x14ac:dyDescent="0.25">
      <c r="A155" s="1013" t="s">
        <v>1164</v>
      </c>
      <c r="B155" s="1013" t="s">
        <v>1404</v>
      </c>
      <c r="C155" s="1013" t="s">
        <v>1405</v>
      </c>
      <c r="D155" s="1005">
        <v>5471</v>
      </c>
      <c r="E155" s="1005">
        <v>5782</v>
      </c>
      <c r="F155" s="1005">
        <v>6040</v>
      </c>
      <c r="G155" s="1005">
        <v>6316</v>
      </c>
      <c r="H155" s="1005">
        <v>6592</v>
      </c>
      <c r="I155" s="1005">
        <v>6864</v>
      </c>
      <c r="J155" s="1005">
        <v>7038</v>
      </c>
      <c r="K155" s="1005">
        <v>7371</v>
      </c>
      <c r="L155" s="1005">
        <v>7692</v>
      </c>
      <c r="M155" s="1005">
        <v>7932</v>
      </c>
      <c r="N155" s="1005">
        <v>8417</v>
      </c>
      <c r="O155" s="1005">
        <v>8070</v>
      </c>
      <c r="P155" s="1005">
        <v>8311</v>
      </c>
      <c r="Q155" s="1005">
        <v>8529</v>
      </c>
      <c r="R155" s="1005">
        <v>8561</v>
      </c>
      <c r="S155" s="1005">
        <v>8836</v>
      </c>
      <c r="T155" s="1005">
        <v>9289</v>
      </c>
      <c r="U155" s="1005">
        <v>9704</v>
      </c>
      <c r="V155" s="1005">
        <v>10237</v>
      </c>
      <c r="W155" s="1005">
        <v>10537</v>
      </c>
      <c r="X155" s="1005">
        <v>10731</v>
      </c>
      <c r="Y155" s="1005">
        <v>11229</v>
      </c>
      <c r="Z155" s="1005">
        <v>10953</v>
      </c>
      <c r="AA155" s="1005">
        <v>11762</v>
      </c>
      <c r="AB155" s="1005">
        <v>12622</v>
      </c>
      <c r="AC155" s="1005">
        <v>13661</v>
      </c>
    </row>
    <row r="156" spans="1:29" x14ac:dyDescent="0.25">
      <c r="A156" s="1013" t="s">
        <v>1164</v>
      </c>
      <c r="B156" s="1013" t="s">
        <v>1406</v>
      </c>
      <c r="C156" s="1013" t="s">
        <v>1407</v>
      </c>
      <c r="D156" s="1005">
        <v>15911</v>
      </c>
      <c r="E156" s="1005">
        <v>17031</v>
      </c>
      <c r="F156" s="1005">
        <v>18070</v>
      </c>
      <c r="G156" s="1005">
        <v>18667</v>
      </c>
      <c r="H156" s="1005">
        <v>19166</v>
      </c>
      <c r="I156" s="1005">
        <v>19887</v>
      </c>
      <c r="J156" s="1005">
        <v>20380</v>
      </c>
      <c r="K156" s="1005">
        <v>21278</v>
      </c>
      <c r="L156" s="1005">
        <v>22714</v>
      </c>
      <c r="M156" s="1005">
        <v>23555</v>
      </c>
      <c r="N156" s="1005">
        <v>24701</v>
      </c>
      <c r="O156" s="1005">
        <v>24238</v>
      </c>
      <c r="P156" s="1005">
        <v>25202</v>
      </c>
      <c r="Q156" s="1005">
        <v>25709</v>
      </c>
      <c r="R156" s="1005">
        <v>26542</v>
      </c>
      <c r="S156" s="1005">
        <v>27845</v>
      </c>
      <c r="T156" s="1005">
        <v>29526</v>
      </c>
      <c r="U156" s="1005">
        <v>30865</v>
      </c>
      <c r="V156" s="1005">
        <v>31471</v>
      </c>
      <c r="W156" s="1005">
        <v>32514</v>
      </c>
      <c r="X156" s="1005">
        <v>33779</v>
      </c>
      <c r="Y156" s="1005">
        <v>35965</v>
      </c>
      <c r="Z156" s="1005">
        <v>35989</v>
      </c>
      <c r="AA156" s="1005">
        <v>36382</v>
      </c>
      <c r="AB156" s="1005">
        <v>39005</v>
      </c>
      <c r="AC156" s="1005">
        <v>40968</v>
      </c>
    </row>
    <row r="157" spans="1:29" x14ac:dyDescent="0.25">
      <c r="A157" s="1013" t="s">
        <v>1164</v>
      </c>
      <c r="B157" s="1013" t="s">
        <v>1408</v>
      </c>
      <c r="C157" s="1013" t="s">
        <v>1409</v>
      </c>
      <c r="D157" s="1005">
        <v>8828</v>
      </c>
      <c r="E157" s="1005">
        <v>9354</v>
      </c>
      <c r="F157" s="1005">
        <v>9753</v>
      </c>
      <c r="G157" s="1005">
        <v>10140</v>
      </c>
      <c r="H157" s="1005">
        <v>10449</v>
      </c>
      <c r="I157" s="1005">
        <v>10686</v>
      </c>
      <c r="J157" s="1005">
        <v>11325</v>
      </c>
      <c r="K157" s="1005">
        <v>11940</v>
      </c>
      <c r="L157" s="1005">
        <v>13164</v>
      </c>
      <c r="M157" s="1005">
        <v>13725</v>
      </c>
      <c r="N157" s="1005">
        <v>13990</v>
      </c>
      <c r="O157" s="1005">
        <v>14001</v>
      </c>
      <c r="P157" s="1005">
        <v>14406</v>
      </c>
      <c r="Q157" s="1005">
        <v>14381</v>
      </c>
      <c r="R157" s="1005">
        <v>15165</v>
      </c>
      <c r="S157" s="1005">
        <v>15920</v>
      </c>
      <c r="T157" s="1005">
        <v>16143</v>
      </c>
      <c r="U157" s="1005">
        <v>15750</v>
      </c>
      <c r="V157" s="1005">
        <v>15562</v>
      </c>
      <c r="W157" s="1005">
        <v>15867</v>
      </c>
      <c r="X157" s="1005">
        <v>15146</v>
      </c>
      <c r="Y157" s="1005">
        <v>15562</v>
      </c>
      <c r="Z157" s="1005">
        <v>14447</v>
      </c>
      <c r="AA157" s="1005">
        <v>15348</v>
      </c>
      <c r="AB157" s="1005">
        <v>17399</v>
      </c>
      <c r="AC157" s="1005">
        <v>19170</v>
      </c>
    </row>
    <row r="158" spans="1:29" x14ac:dyDescent="0.25">
      <c r="A158" s="1013" t="s">
        <v>1164</v>
      </c>
      <c r="B158" s="1013" t="s">
        <v>1410</v>
      </c>
      <c r="C158" s="1013" t="s">
        <v>1411</v>
      </c>
      <c r="D158" s="1005">
        <v>5647</v>
      </c>
      <c r="E158" s="1005">
        <v>6145</v>
      </c>
      <c r="F158" s="1005">
        <v>6429</v>
      </c>
      <c r="G158" s="1005">
        <v>6595</v>
      </c>
      <c r="H158" s="1005">
        <v>7018</v>
      </c>
      <c r="I158" s="1005">
        <v>7387</v>
      </c>
      <c r="J158" s="1005">
        <v>7483</v>
      </c>
      <c r="K158" s="1005">
        <v>7661</v>
      </c>
      <c r="L158" s="1005">
        <v>8019</v>
      </c>
      <c r="M158" s="1005">
        <v>8328</v>
      </c>
      <c r="N158" s="1005">
        <v>8828</v>
      </c>
      <c r="O158" s="1005">
        <v>8437</v>
      </c>
      <c r="P158" s="1005">
        <v>8828</v>
      </c>
      <c r="Q158" s="1005">
        <v>9054</v>
      </c>
      <c r="R158" s="1005">
        <v>9478</v>
      </c>
      <c r="S158" s="1005">
        <v>9811</v>
      </c>
      <c r="T158" s="1005">
        <v>9975</v>
      </c>
      <c r="U158" s="1005">
        <v>10444</v>
      </c>
      <c r="V158" s="1005">
        <v>10999</v>
      </c>
      <c r="W158" s="1005">
        <v>11789</v>
      </c>
      <c r="X158" s="1005">
        <v>12242</v>
      </c>
      <c r="Y158" s="1005">
        <v>12780</v>
      </c>
      <c r="Z158" s="1005">
        <v>12360</v>
      </c>
      <c r="AA158" s="1005">
        <v>13110</v>
      </c>
      <c r="AB158" s="1005">
        <v>14064</v>
      </c>
      <c r="AC158" s="1005">
        <v>15231</v>
      </c>
    </row>
    <row r="159" spans="1:29" x14ac:dyDescent="0.25">
      <c r="A159" s="1013" t="s">
        <v>1164</v>
      </c>
      <c r="B159" s="1013" t="s">
        <v>1412</v>
      </c>
      <c r="C159" s="1013" t="s">
        <v>1413</v>
      </c>
      <c r="D159" s="1005">
        <v>7302</v>
      </c>
      <c r="E159" s="1005">
        <v>7699</v>
      </c>
      <c r="F159" s="1005">
        <v>7942</v>
      </c>
      <c r="G159" s="1005">
        <v>8076</v>
      </c>
      <c r="H159" s="1005">
        <v>8407</v>
      </c>
      <c r="I159" s="1005">
        <v>8671</v>
      </c>
      <c r="J159" s="1005">
        <v>8769</v>
      </c>
      <c r="K159" s="1005">
        <v>9007</v>
      </c>
      <c r="L159" s="1005">
        <v>9544</v>
      </c>
      <c r="M159" s="1005">
        <v>10012</v>
      </c>
      <c r="N159" s="1005">
        <v>10676</v>
      </c>
      <c r="O159" s="1005">
        <v>10309</v>
      </c>
      <c r="P159" s="1005">
        <v>10808</v>
      </c>
      <c r="Q159" s="1005">
        <v>11091</v>
      </c>
      <c r="R159" s="1005">
        <v>11524</v>
      </c>
      <c r="S159" s="1005">
        <v>11704</v>
      </c>
      <c r="T159" s="1005">
        <v>12134</v>
      </c>
      <c r="U159" s="1005">
        <v>12820</v>
      </c>
      <c r="V159" s="1005">
        <v>13339</v>
      </c>
      <c r="W159" s="1005">
        <v>13887</v>
      </c>
      <c r="X159" s="1005">
        <v>14427</v>
      </c>
      <c r="Y159" s="1005">
        <v>14917</v>
      </c>
      <c r="Z159" s="1005">
        <v>12999</v>
      </c>
      <c r="AA159" s="1005">
        <v>13717</v>
      </c>
      <c r="AB159" s="1005">
        <v>15077</v>
      </c>
      <c r="AC159" s="1005">
        <v>16514</v>
      </c>
    </row>
    <row r="160" spans="1:29" x14ac:dyDescent="0.25">
      <c r="A160" s="1012" t="s">
        <v>1163</v>
      </c>
      <c r="B160" s="1012" t="s">
        <v>1414</v>
      </c>
      <c r="C160" s="1012" t="s">
        <v>1415</v>
      </c>
      <c r="D160" s="1018">
        <v>30955</v>
      </c>
      <c r="E160" s="1018">
        <v>31692</v>
      </c>
      <c r="F160" s="1018">
        <v>33412</v>
      </c>
      <c r="G160" s="1018">
        <v>35166</v>
      </c>
      <c r="H160" s="1018">
        <v>36892</v>
      </c>
      <c r="I160" s="1018">
        <v>38290</v>
      </c>
      <c r="J160" s="1018">
        <v>40499</v>
      </c>
      <c r="K160" s="1018">
        <v>42517</v>
      </c>
      <c r="L160" s="1018">
        <v>43895</v>
      </c>
      <c r="M160" s="1018">
        <v>46251</v>
      </c>
      <c r="N160" s="1018">
        <v>48246</v>
      </c>
      <c r="O160" s="1018">
        <v>47621</v>
      </c>
      <c r="P160" s="1018">
        <v>49921</v>
      </c>
      <c r="Q160" s="1018">
        <v>51939</v>
      </c>
      <c r="R160" s="1018">
        <v>53651</v>
      </c>
      <c r="S160" s="1018">
        <v>55834</v>
      </c>
      <c r="T160" s="1018">
        <v>57722</v>
      </c>
      <c r="U160" s="1018">
        <v>59544</v>
      </c>
      <c r="V160" s="1018">
        <v>61310</v>
      </c>
      <c r="W160" s="1018">
        <v>64445</v>
      </c>
      <c r="X160" s="1018">
        <v>66103</v>
      </c>
      <c r="Y160" s="1018">
        <v>69882</v>
      </c>
      <c r="Z160" s="1018">
        <v>66489</v>
      </c>
      <c r="AA160" s="1018">
        <v>70697</v>
      </c>
      <c r="AB160" s="1018">
        <v>75491</v>
      </c>
      <c r="AC160" s="1018">
        <v>81047</v>
      </c>
    </row>
    <row r="161" spans="1:29" x14ac:dyDescent="0.25">
      <c r="A161" s="1013" t="s">
        <v>1164</v>
      </c>
      <c r="B161" s="1013" t="s">
        <v>1416</v>
      </c>
      <c r="C161" s="1013" t="s">
        <v>1417</v>
      </c>
      <c r="D161" s="1005">
        <v>3120</v>
      </c>
      <c r="E161" s="1005">
        <v>3219</v>
      </c>
      <c r="F161" s="1005">
        <v>3362</v>
      </c>
      <c r="G161" s="1005">
        <v>3530</v>
      </c>
      <c r="H161" s="1005">
        <v>3737</v>
      </c>
      <c r="I161" s="1005">
        <v>3912</v>
      </c>
      <c r="J161" s="1005">
        <v>4186</v>
      </c>
      <c r="K161" s="1005">
        <v>4427</v>
      </c>
      <c r="L161" s="1005">
        <v>4586</v>
      </c>
      <c r="M161" s="1005">
        <v>4892</v>
      </c>
      <c r="N161" s="1005">
        <v>5184</v>
      </c>
      <c r="O161" s="1005">
        <v>5131</v>
      </c>
      <c r="P161" s="1005">
        <v>5300</v>
      </c>
      <c r="Q161" s="1005">
        <v>5465</v>
      </c>
      <c r="R161" s="1005">
        <v>5782</v>
      </c>
      <c r="S161" s="1005">
        <v>5969</v>
      </c>
      <c r="T161" s="1005">
        <v>6179</v>
      </c>
      <c r="U161" s="1005">
        <v>6196</v>
      </c>
      <c r="V161" s="1005">
        <v>6236</v>
      </c>
      <c r="W161" s="1005">
        <v>6616</v>
      </c>
      <c r="X161" s="1005">
        <v>6729</v>
      </c>
      <c r="Y161" s="1005">
        <v>7212</v>
      </c>
      <c r="Z161" s="1005">
        <v>7028</v>
      </c>
      <c r="AA161" s="1005">
        <v>7309</v>
      </c>
      <c r="AB161" s="1005">
        <v>7808</v>
      </c>
      <c r="AC161" s="1005">
        <v>8689</v>
      </c>
    </row>
    <row r="162" spans="1:29" x14ac:dyDescent="0.25">
      <c r="A162" s="1013" t="s">
        <v>1164</v>
      </c>
      <c r="B162" s="1013" t="s">
        <v>1418</v>
      </c>
      <c r="C162" s="1013" t="s">
        <v>1419</v>
      </c>
      <c r="D162" s="1005">
        <v>3662</v>
      </c>
      <c r="E162" s="1005">
        <v>3756</v>
      </c>
      <c r="F162" s="1005">
        <v>3881</v>
      </c>
      <c r="G162" s="1005">
        <v>4077</v>
      </c>
      <c r="H162" s="1005">
        <v>4386</v>
      </c>
      <c r="I162" s="1005">
        <v>4658</v>
      </c>
      <c r="J162" s="1005">
        <v>5140</v>
      </c>
      <c r="K162" s="1005">
        <v>5435</v>
      </c>
      <c r="L162" s="1005">
        <v>5553</v>
      </c>
      <c r="M162" s="1005">
        <v>5870</v>
      </c>
      <c r="N162" s="1005">
        <v>6192</v>
      </c>
      <c r="O162" s="1005">
        <v>6351</v>
      </c>
      <c r="P162" s="1005">
        <v>6598</v>
      </c>
      <c r="Q162" s="1005">
        <v>7126</v>
      </c>
      <c r="R162" s="1005">
        <v>7226</v>
      </c>
      <c r="S162" s="1005">
        <v>7418</v>
      </c>
      <c r="T162" s="1005">
        <v>7641</v>
      </c>
      <c r="U162" s="1005">
        <v>8166</v>
      </c>
      <c r="V162" s="1005">
        <v>8312</v>
      </c>
      <c r="W162" s="1005">
        <v>9113</v>
      </c>
      <c r="X162" s="1005">
        <v>9422</v>
      </c>
      <c r="Y162" s="1005">
        <v>9688</v>
      </c>
      <c r="Z162" s="1005">
        <v>9178</v>
      </c>
      <c r="AA162" s="1005">
        <v>9596</v>
      </c>
      <c r="AB162" s="1005">
        <v>9958</v>
      </c>
      <c r="AC162" s="1005">
        <v>10905</v>
      </c>
    </row>
    <row r="163" spans="1:29" x14ac:dyDescent="0.25">
      <c r="A163" s="1013" t="s">
        <v>1164</v>
      </c>
      <c r="B163" s="1013" t="s">
        <v>1420</v>
      </c>
      <c r="C163" s="1013" t="s">
        <v>1421</v>
      </c>
      <c r="D163" s="1005">
        <v>1373</v>
      </c>
      <c r="E163" s="1005">
        <v>1432</v>
      </c>
      <c r="F163" s="1005">
        <v>1502</v>
      </c>
      <c r="G163" s="1005">
        <v>1560</v>
      </c>
      <c r="H163" s="1005">
        <v>1674</v>
      </c>
      <c r="I163" s="1005">
        <v>1756</v>
      </c>
      <c r="J163" s="1005">
        <v>1866</v>
      </c>
      <c r="K163" s="1005">
        <v>1932</v>
      </c>
      <c r="L163" s="1005">
        <v>2038</v>
      </c>
      <c r="M163" s="1005">
        <v>2092</v>
      </c>
      <c r="N163" s="1005">
        <v>2199</v>
      </c>
      <c r="O163" s="1005">
        <v>2109</v>
      </c>
      <c r="P163" s="1005">
        <v>2189</v>
      </c>
      <c r="Q163" s="1005">
        <v>2298</v>
      </c>
      <c r="R163" s="1005">
        <v>2409</v>
      </c>
      <c r="S163" s="1005">
        <v>2576</v>
      </c>
      <c r="T163" s="1005">
        <v>2703</v>
      </c>
      <c r="U163" s="1005">
        <v>2769</v>
      </c>
      <c r="V163" s="1005">
        <v>2769</v>
      </c>
      <c r="W163" s="1005">
        <v>2905</v>
      </c>
      <c r="X163" s="1005">
        <v>2952</v>
      </c>
      <c r="Y163" s="1005">
        <v>3127</v>
      </c>
      <c r="Z163" s="1005">
        <v>2977</v>
      </c>
      <c r="AA163" s="1005">
        <v>3194</v>
      </c>
      <c r="AB163" s="1005">
        <v>3534</v>
      </c>
      <c r="AC163" s="1005">
        <v>3774</v>
      </c>
    </row>
    <row r="164" spans="1:29" x14ac:dyDescent="0.25">
      <c r="A164" s="1013" t="s">
        <v>1164</v>
      </c>
      <c r="B164" s="1013" t="s">
        <v>1422</v>
      </c>
      <c r="C164" s="1013" t="s">
        <v>1423</v>
      </c>
      <c r="D164" s="1005">
        <v>6318</v>
      </c>
      <c r="E164" s="1005">
        <v>6399</v>
      </c>
      <c r="F164" s="1005">
        <v>6751</v>
      </c>
      <c r="G164" s="1005">
        <v>7082</v>
      </c>
      <c r="H164" s="1005">
        <v>7366</v>
      </c>
      <c r="I164" s="1005">
        <v>7566</v>
      </c>
      <c r="J164" s="1005">
        <v>7912</v>
      </c>
      <c r="K164" s="1005">
        <v>8285</v>
      </c>
      <c r="L164" s="1005">
        <v>8617</v>
      </c>
      <c r="M164" s="1005">
        <v>9027</v>
      </c>
      <c r="N164" s="1005">
        <v>9415</v>
      </c>
      <c r="O164" s="1005">
        <v>9125</v>
      </c>
      <c r="P164" s="1005">
        <v>9709</v>
      </c>
      <c r="Q164" s="1005">
        <v>10081</v>
      </c>
      <c r="R164" s="1005">
        <v>10536</v>
      </c>
      <c r="S164" s="1005">
        <v>10928</v>
      </c>
      <c r="T164" s="1005">
        <v>11490</v>
      </c>
      <c r="U164" s="1005">
        <v>11697</v>
      </c>
      <c r="V164" s="1005">
        <v>12167</v>
      </c>
      <c r="W164" s="1005">
        <v>12639</v>
      </c>
      <c r="X164" s="1005">
        <v>12371</v>
      </c>
      <c r="Y164" s="1005">
        <v>12783</v>
      </c>
      <c r="Z164" s="1005">
        <v>12158</v>
      </c>
      <c r="AA164" s="1005">
        <v>12914</v>
      </c>
      <c r="AB164" s="1005">
        <v>13971</v>
      </c>
      <c r="AC164" s="1005">
        <v>14979</v>
      </c>
    </row>
    <row r="165" spans="1:29" x14ac:dyDescent="0.25">
      <c r="A165" s="1013" t="s">
        <v>1164</v>
      </c>
      <c r="B165" s="1013" t="s">
        <v>1424</v>
      </c>
      <c r="C165" s="1013" t="s">
        <v>1425</v>
      </c>
      <c r="D165" s="1005">
        <v>8934</v>
      </c>
      <c r="E165" s="1005">
        <v>9138</v>
      </c>
      <c r="F165" s="1005">
        <v>9605</v>
      </c>
      <c r="G165" s="1005">
        <v>10059</v>
      </c>
      <c r="H165" s="1005">
        <v>10324</v>
      </c>
      <c r="I165" s="1005">
        <v>10728</v>
      </c>
      <c r="J165" s="1005">
        <v>11223</v>
      </c>
      <c r="K165" s="1005">
        <v>11751</v>
      </c>
      <c r="L165" s="1005">
        <v>12106</v>
      </c>
      <c r="M165" s="1005">
        <v>12674</v>
      </c>
      <c r="N165" s="1005">
        <v>13103</v>
      </c>
      <c r="O165" s="1005">
        <v>12800</v>
      </c>
      <c r="P165" s="1005">
        <v>13449</v>
      </c>
      <c r="Q165" s="1005">
        <v>13901</v>
      </c>
      <c r="R165" s="1005">
        <v>14332</v>
      </c>
      <c r="S165" s="1005">
        <v>14840</v>
      </c>
      <c r="T165" s="1005">
        <v>15469</v>
      </c>
      <c r="U165" s="1005">
        <v>16269</v>
      </c>
      <c r="V165" s="1005">
        <v>16789</v>
      </c>
      <c r="W165" s="1005">
        <v>17536</v>
      </c>
      <c r="X165" s="1005">
        <v>17920</v>
      </c>
      <c r="Y165" s="1005">
        <v>18813</v>
      </c>
      <c r="Z165" s="1005">
        <v>17542</v>
      </c>
      <c r="AA165" s="1005">
        <v>19006</v>
      </c>
      <c r="AB165" s="1005">
        <v>20502</v>
      </c>
      <c r="AC165" s="1005">
        <v>21674</v>
      </c>
    </row>
    <row r="166" spans="1:29" x14ac:dyDescent="0.25">
      <c r="A166" s="1013" t="s">
        <v>1164</v>
      </c>
      <c r="B166" s="1013" t="s">
        <v>1426</v>
      </c>
      <c r="C166" s="1013" t="s">
        <v>1427</v>
      </c>
      <c r="D166" s="1005">
        <v>7548</v>
      </c>
      <c r="E166" s="1005">
        <v>7748</v>
      </c>
      <c r="F166" s="1005">
        <v>8311</v>
      </c>
      <c r="G166" s="1005">
        <v>8858</v>
      </c>
      <c r="H166" s="1005">
        <v>9406</v>
      </c>
      <c r="I166" s="1005">
        <v>9669</v>
      </c>
      <c r="J166" s="1005">
        <v>10172</v>
      </c>
      <c r="K166" s="1005">
        <v>10687</v>
      </c>
      <c r="L166" s="1005">
        <v>10994</v>
      </c>
      <c r="M166" s="1005">
        <v>11695</v>
      </c>
      <c r="N166" s="1005">
        <v>12153</v>
      </c>
      <c r="O166" s="1005">
        <v>12106</v>
      </c>
      <c r="P166" s="1005">
        <v>12675</v>
      </c>
      <c r="Q166" s="1005">
        <v>13068</v>
      </c>
      <c r="R166" s="1005">
        <v>13365</v>
      </c>
      <c r="S166" s="1005">
        <v>14102</v>
      </c>
      <c r="T166" s="1005">
        <v>14240</v>
      </c>
      <c r="U166" s="1005">
        <v>14447</v>
      </c>
      <c r="V166" s="1005">
        <v>15037</v>
      </c>
      <c r="W166" s="1005">
        <v>15636</v>
      </c>
      <c r="X166" s="1005">
        <v>16711</v>
      </c>
      <c r="Y166" s="1005">
        <v>18259</v>
      </c>
      <c r="Z166" s="1005">
        <v>17605</v>
      </c>
      <c r="AA166" s="1005">
        <v>18678</v>
      </c>
      <c r="AB166" s="1005">
        <v>19718</v>
      </c>
      <c r="AC166" s="1005">
        <v>21025</v>
      </c>
    </row>
    <row r="167" spans="1:29" x14ac:dyDescent="0.25">
      <c r="A167" s="1012" t="s">
        <v>1163</v>
      </c>
      <c r="B167" s="1012" t="s">
        <v>1428</v>
      </c>
      <c r="C167" s="1012" t="s">
        <v>1429</v>
      </c>
      <c r="D167" s="1018">
        <v>23462</v>
      </c>
      <c r="E167" s="1018">
        <v>24433</v>
      </c>
      <c r="F167" s="1018">
        <v>25221</v>
      </c>
      <c r="G167" s="1018">
        <v>26203</v>
      </c>
      <c r="H167" s="1018">
        <v>27241</v>
      </c>
      <c r="I167" s="1018">
        <v>28750</v>
      </c>
      <c r="J167" s="1018">
        <v>30251</v>
      </c>
      <c r="K167" s="1018">
        <v>31964</v>
      </c>
      <c r="L167" s="1018">
        <v>32936</v>
      </c>
      <c r="M167" s="1018">
        <v>34318</v>
      </c>
      <c r="N167" s="1018">
        <v>36329</v>
      </c>
      <c r="O167" s="1018">
        <v>34578</v>
      </c>
      <c r="P167" s="1018">
        <v>36224</v>
      </c>
      <c r="Q167" s="1018">
        <v>37705</v>
      </c>
      <c r="R167" s="1018">
        <v>38736</v>
      </c>
      <c r="S167" s="1018">
        <v>40169</v>
      </c>
      <c r="T167" s="1018">
        <v>41761</v>
      </c>
      <c r="U167" s="1018">
        <v>43832</v>
      </c>
      <c r="V167" s="1018">
        <v>46010</v>
      </c>
      <c r="W167" s="1018">
        <v>47492</v>
      </c>
      <c r="X167" s="1018">
        <v>49220</v>
      </c>
      <c r="Y167" s="1018">
        <v>51617</v>
      </c>
      <c r="Z167" s="1018">
        <v>49811</v>
      </c>
      <c r="AA167" s="1018">
        <v>52757</v>
      </c>
      <c r="AB167" s="1018">
        <v>57207</v>
      </c>
      <c r="AC167" s="1018">
        <v>61749</v>
      </c>
    </row>
    <row r="168" spans="1:29" x14ac:dyDescent="0.25">
      <c r="A168" s="1013" t="s">
        <v>1164</v>
      </c>
      <c r="B168" s="1013" t="s">
        <v>1430</v>
      </c>
      <c r="C168" s="1013" t="s">
        <v>1431</v>
      </c>
      <c r="D168" s="1005">
        <v>2938</v>
      </c>
      <c r="E168" s="1005">
        <v>3030</v>
      </c>
      <c r="F168" s="1005">
        <v>3085</v>
      </c>
      <c r="G168" s="1005">
        <v>3237</v>
      </c>
      <c r="H168" s="1005">
        <v>3404</v>
      </c>
      <c r="I168" s="1005">
        <v>3619</v>
      </c>
      <c r="J168" s="1005">
        <v>3810</v>
      </c>
      <c r="K168" s="1005">
        <v>4048</v>
      </c>
      <c r="L168" s="1005">
        <v>4240</v>
      </c>
      <c r="M168" s="1005">
        <v>4417</v>
      </c>
      <c r="N168" s="1005">
        <v>4670</v>
      </c>
      <c r="O168" s="1005">
        <v>4525</v>
      </c>
      <c r="P168" s="1005">
        <v>4743</v>
      </c>
      <c r="Q168" s="1005">
        <v>4912</v>
      </c>
      <c r="R168" s="1005">
        <v>5160</v>
      </c>
      <c r="S168" s="1005">
        <v>5355</v>
      </c>
      <c r="T168" s="1005">
        <v>5473</v>
      </c>
      <c r="U168" s="1005">
        <v>5634</v>
      </c>
      <c r="V168" s="1005">
        <v>5893</v>
      </c>
      <c r="W168" s="1005">
        <v>6208</v>
      </c>
      <c r="X168" s="1005">
        <v>6373</v>
      </c>
      <c r="Y168" s="1005">
        <v>6794</v>
      </c>
      <c r="Z168" s="1005">
        <v>6762</v>
      </c>
      <c r="AA168" s="1005">
        <v>6875</v>
      </c>
      <c r="AB168" s="1005">
        <v>7748</v>
      </c>
      <c r="AC168" s="1005">
        <v>8641</v>
      </c>
    </row>
    <row r="169" spans="1:29" x14ac:dyDescent="0.25">
      <c r="A169" s="1013" t="s">
        <v>1164</v>
      </c>
      <c r="B169" s="1013" t="s">
        <v>1432</v>
      </c>
      <c r="C169" s="1013" t="s">
        <v>1433</v>
      </c>
      <c r="D169" s="1005">
        <v>4671</v>
      </c>
      <c r="E169" s="1005">
        <v>4835</v>
      </c>
      <c r="F169" s="1005">
        <v>4934</v>
      </c>
      <c r="G169" s="1005">
        <v>5150</v>
      </c>
      <c r="H169" s="1005">
        <v>5482</v>
      </c>
      <c r="I169" s="1005">
        <v>5809</v>
      </c>
      <c r="J169" s="1005">
        <v>5998</v>
      </c>
      <c r="K169" s="1005">
        <v>6215</v>
      </c>
      <c r="L169" s="1005">
        <v>6331</v>
      </c>
      <c r="M169" s="1005">
        <v>6610</v>
      </c>
      <c r="N169" s="1005">
        <v>7025</v>
      </c>
      <c r="O169" s="1005">
        <v>6520</v>
      </c>
      <c r="P169" s="1005">
        <v>6834</v>
      </c>
      <c r="Q169" s="1005">
        <v>7106</v>
      </c>
      <c r="R169" s="1005">
        <v>7355</v>
      </c>
      <c r="S169" s="1005">
        <v>7655</v>
      </c>
      <c r="T169" s="1005">
        <v>8165</v>
      </c>
      <c r="U169" s="1005">
        <v>8677</v>
      </c>
      <c r="V169" s="1005">
        <v>9293</v>
      </c>
      <c r="W169" s="1005">
        <v>9218</v>
      </c>
      <c r="X169" s="1005">
        <v>9534</v>
      </c>
      <c r="Y169" s="1005">
        <v>10102</v>
      </c>
      <c r="Z169" s="1005">
        <v>9710</v>
      </c>
      <c r="AA169" s="1005">
        <v>10539</v>
      </c>
      <c r="AB169" s="1005">
        <v>10874</v>
      </c>
      <c r="AC169" s="1005">
        <v>11625</v>
      </c>
    </row>
    <row r="170" spans="1:29" x14ac:dyDescent="0.25">
      <c r="A170" s="1013" t="s">
        <v>1164</v>
      </c>
      <c r="B170" s="1013" t="s">
        <v>1434</v>
      </c>
      <c r="C170" s="1013" t="s">
        <v>1435</v>
      </c>
      <c r="D170" s="1005">
        <v>5728</v>
      </c>
      <c r="E170" s="1005">
        <v>6027</v>
      </c>
      <c r="F170" s="1005">
        <v>6359</v>
      </c>
      <c r="G170" s="1005">
        <v>6548</v>
      </c>
      <c r="H170" s="1005">
        <v>6676</v>
      </c>
      <c r="I170" s="1005">
        <v>7086</v>
      </c>
      <c r="J170" s="1005">
        <v>7577</v>
      </c>
      <c r="K170" s="1005">
        <v>7975</v>
      </c>
      <c r="L170" s="1005">
        <v>8083</v>
      </c>
      <c r="M170" s="1005">
        <v>8366</v>
      </c>
      <c r="N170" s="1005">
        <v>8994</v>
      </c>
      <c r="O170" s="1005">
        <v>8518</v>
      </c>
      <c r="P170" s="1005">
        <v>8911</v>
      </c>
      <c r="Q170" s="1005">
        <v>9331</v>
      </c>
      <c r="R170" s="1005">
        <v>9441</v>
      </c>
      <c r="S170" s="1005">
        <v>9734</v>
      </c>
      <c r="T170" s="1005">
        <v>10098</v>
      </c>
      <c r="U170" s="1005">
        <v>10494</v>
      </c>
      <c r="V170" s="1005">
        <v>10775</v>
      </c>
      <c r="W170" s="1005">
        <v>11299</v>
      </c>
      <c r="X170" s="1005">
        <v>11650</v>
      </c>
      <c r="Y170" s="1005">
        <v>11914</v>
      </c>
      <c r="Z170" s="1005">
        <v>11301</v>
      </c>
      <c r="AA170" s="1005">
        <v>12004</v>
      </c>
      <c r="AB170" s="1005">
        <v>13575</v>
      </c>
      <c r="AC170" s="1005">
        <v>14669</v>
      </c>
    </row>
    <row r="171" spans="1:29" x14ac:dyDescent="0.25">
      <c r="A171" s="1013" t="s">
        <v>1164</v>
      </c>
      <c r="B171" s="1013" t="s">
        <v>1436</v>
      </c>
      <c r="C171" s="1013" t="s">
        <v>1437</v>
      </c>
      <c r="D171" s="1005">
        <v>3910</v>
      </c>
      <c r="E171" s="1005">
        <v>4051</v>
      </c>
      <c r="F171" s="1005">
        <v>4191</v>
      </c>
      <c r="G171" s="1005">
        <v>4372</v>
      </c>
      <c r="H171" s="1005">
        <v>4555</v>
      </c>
      <c r="I171" s="1005">
        <v>4796</v>
      </c>
      <c r="J171" s="1005">
        <v>5045</v>
      </c>
      <c r="K171" s="1005">
        <v>5318</v>
      </c>
      <c r="L171" s="1005">
        <v>5549</v>
      </c>
      <c r="M171" s="1005">
        <v>5838</v>
      </c>
      <c r="N171" s="1005">
        <v>6156</v>
      </c>
      <c r="O171" s="1005">
        <v>5839</v>
      </c>
      <c r="P171" s="1005">
        <v>6111</v>
      </c>
      <c r="Q171" s="1005">
        <v>6325</v>
      </c>
      <c r="R171" s="1005">
        <v>6461</v>
      </c>
      <c r="S171" s="1005">
        <v>6662</v>
      </c>
      <c r="T171" s="1005">
        <v>7041</v>
      </c>
      <c r="U171" s="1005">
        <v>7367</v>
      </c>
      <c r="V171" s="1005">
        <v>7606</v>
      </c>
      <c r="W171" s="1005">
        <v>7839</v>
      </c>
      <c r="X171" s="1005">
        <v>8210</v>
      </c>
      <c r="Y171" s="1005">
        <v>8790</v>
      </c>
      <c r="Z171" s="1005">
        <v>8519</v>
      </c>
      <c r="AA171" s="1005">
        <v>8995</v>
      </c>
      <c r="AB171" s="1005">
        <v>9848</v>
      </c>
      <c r="AC171" s="1005">
        <v>10656</v>
      </c>
    </row>
    <row r="172" spans="1:29" x14ac:dyDescent="0.25">
      <c r="A172" s="1013" t="s">
        <v>1164</v>
      </c>
      <c r="B172" s="1013" t="s">
        <v>1438</v>
      </c>
      <c r="C172" s="1013" t="s">
        <v>1439</v>
      </c>
      <c r="D172" s="1005">
        <v>6216</v>
      </c>
      <c r="E172" s="1005">
        <v>6490</v>
      </c>
      <c r="F172" s="1005">
        <v>6652</v>
      </c>
      <c r="G172" s="1005">
        <v>6896</v>
      </c>
      <c r="H172" s="1005">
        <v>7124</v>
      </c>
      <c r="I172" s="1005">
        <v>7439</v>
      </c>
      <c r="J172" s="1005">
        <v>7821</v>
      </c>
      <c r="K172" s="1005">
        <v>8409</v>
      </c>
      <c r="L172" s="1005">
        <v>8732</v>
      </c>
      <c r="M172" s="1005">
        <v>9087</v>
      </c>
      <c r="N172" s="1005">
        <v>9483</v>
      </c>
      <c r="O172" s="1005">
        <v>9175</v>
      </c>
      <c r="P172" s="1005">
        <v>9625</v>
      </c>
      <c r="Q172" s="1005">
        <v>10032</v>
      </c>
      <c r="R172" s="1005">
        <v>10320</v>
      </c>
      <c r="S172" s="1005">
        <v>10762</v>
      </c>
      <c r="T172" s="1005">
        <v>10985</v>
      </c>
      <c r="U172" s="1005">
        <v>11660</v>
      </c>
      <c r="V172" s="1005">
        <v>12443</v>
      </c>
      <c r="W172" s="1005">
        <v>12928</v>
      </c>
      <c r="X172" s="1005">
        <v>13454</v>
      </c>
      <c r="Y172" s="1005">
        <v>14016</v>
      </c>
      <c r="Z172" s="1005">
        <v>13519</v>
      </c>
      <c r="AA172" s="1005">
        <v>14344</v>
      </c>
      <c r="AB172" s="1005">
        <v>15162</v>
      </c>
      <c r="AC172" s="1005">
        <v>16157</v>
      </c>
    </row>
    <row r="173" spans="1:29" x14ac:dyDescent="0.25">
      <c r="A173" s="1011" t="s">
        <v>1160</v>
      </c>
      <c r="B173" s="1011" t="s">
        <v>1440</v>
      </c>
      <c r="C173" s="1011" t="s">
        <v>1441</v>
      </c>
      <c r="D173" s="1017">
        <v>74697</v>
      </c>
      <c r="E173" s="1017">
        <v>78553</v>
      </c>
      <c r="F173" s="1017">
        <v>82250</v>
      </c>
      <c r="G173" s="1017">
        <v>86457</v>
      </c>
      <c r="H173" s="1017">
        <v>90279</v>
      </c>
      <c r="I173" s="1017">
        <v>95193</v>
      </c>
      <c r="J173" s="1017">
        <v>100583</v>
      </c>
      <c r="K173" s="1017">
        <v>105270</v>
      </c>
      <c r="L173" s="1017">
        <v>110242</v>
      </c>
      <c r="M173" s="1017">
        <v>114869</v>
      </c>
      <c r="N173" s="1017">
        <v>119707</v>
      </c>
      <c r="O173" s="1017">
        <v>117080</v>
      </c>
      <c r="P173" s="1017">
        <v>122091</v>
      </c>
      <c r="Q173" s="1017">
        <v>124755</v>
      </c>
      <c r="R173" s="1017">
        <v>128631</v>
      </c>
      <c r="S173" s="1017">
        <v>132651</v>
      </c>
      <c r="T173" s="1017">
        <v>139653</v>
      </c>
      <c r="U173" s="1017">
        <v>142600</v>
      </c>
      <c r="V173" s="1017">
        <v>147827</v>
      </c>
      <c r="W173" s="1017">
        <v>155570</v>
      </c>
      <c r="X173" s="1017">
        <v>160370</v>
      </c>
      <c r="Y173" s="1017">
        <v>167073</v>
      </c>
      <c r="Z173" s="1017">
        <v>158048</v>
      </c>
      <c r="AA173" s="1017">
        <v>176624</v>
      </c>
      <c r="AB173" s="1017">
        <v>192636</v>
      </c>
      <c r="AC173" s="1017">
        <v>207643</v>
      </c>
    </row>
    <row r="174" spans="1:29" x14ac:dyDescent="0.25">
      <c r="A174" s="1012" t="s">
        <v>1163</v>
      </c>
      <c r="B174" s="1012" t="s">
        <v>1448</v>
      </c>
      <c r="C174" s="1012" t="s">
        <v>1449</v>
      </c>
      <c r="D174" s="1018">
        <v>5613</v>
      </c>
      <c r="E174" s="1018">
        <v>5819</v>
      </c>
      <c r="F174" s="1018">
        <v>6155</v>
      </c>
      <c r="G174" s="1018">
        <v>6467</v>
      </c>
      <c r="H174" s="1018">
        <v>6973</v>
      </c>
      <c r="I174" s="1018">
        <v>7558</v>
      </c>
      <c r="J174" s="1018">
        <v>7858</v>
      </c>
      <c r="K174" s="1018">
        <v>8357</v>
      </c>
      <c r="L174" s="1018">
        <v>8922</v>
      </c>
      <c r="M174" s="1018">
        <v>9141</v>
      </c>
      <c r="N174" s="1018">
        <v>9575</v>
      </c>
      <c r="O174" s="1018">
        <v>9062</v>
      </c>
      <c r="P174" s="1018">
        <v>9285</v>
      </c>
      <c r="Q174" s="1018">
        <v>9653</v>
      </c>
      <c r="R174" s="1018">
        <v>10026</v>
      </c>
      <c r="S174" s="1018">
        <v>10419</v>
      </c>
      <c r="T174" s="1018">
        <v>10763</v>
      </c>
      <c r="U174" s="1018">
        <v>10979</v>
      </c>
      <c r="V174" s="1018">
        <v>11570</v>
      </c>
      <c r="W174" s="1018">
        <v>12484</v>
      </c>
      <c r="X174" s="1018">
        <v>13008</v>
      </c>
      <c r="Y174" s="1018">
        <v>13526</v>
      </c>
      <c r="Z174" s="1018">
        <v>12509</v>
      </c>
      <c r="AA174" s="1018">
        <v>14416</v>
      </c>
      <c r="AB174" s="1018">
        <v>15737</v>
      </c>
      <c r="AC174" s="1018">
        <v>16616</v>
      </c>
    </row>
    <row r="175" spans="1:29" x14ac:dyDescent="0.25">
      <c r="A175" s="1013" t="s">
        <v>1164</v>
      </c>
      <c r="B175" s="1013" t="s">
        <v>1450</v>
      </c>
      <c r="C175" s="1013" t="s">
        <v>1449</v>
      </c>
      <c r="D175" s="1005">
        <v>5613</v>
      </c>
      <c r="E175" s="1005">
        <v>5819</v>
      </c>
      <c r="F175" s="1005">
        <v>6155</v>
      </c>
      <c r="G175" s="1005">
        <v>6467</v>
      </c>
      <c r="H175" s="1005">
        <v>6973</v>
      </c>
      <c r="I175" s="1005">
        <v>7558</v>
      </c>
      <c r="J175" s="1005">
        <v>7858</v>
      </c>
      <c r="K175" s="1005">
        <v>8357</v>
      </c>
      <c r="L175" s="1005">
        <v>8922</v>
      </c>
      <c r="M175" s="1005">
        <v>9141</v>
      </c>
      <c r="N175" s="1005">
        <v>9575</v>
      </c>
      <c r="O175" s="1005">
        <v>9062</v>
      </c>
      <c r="P175" s="1005">
        <v>9285</v>
      </c>
      <c r="Q175" s="1005">
        <v>9653</v>
      </c>
      <c r="R175" s="1005">
        <v>10026</v>
      </c>
      <c r="S175" s="1005">
        <v>10419</v>
      </c>
      <c r="T175" s="1005">
        <v>10763</v>
      </c>
      <c r="U175" s="1005">
        <v>10979</v>
      </c>
      <c r="V175" s="1005">
        <v>11570</v>
      </c>
      <c r="W175" s="1005">
        <v>12484</v>
      </c>
      <c r="X175" s="1005">
        <v>13008</v>
      </c>
      <c r="Y175" s="1005">
        <v>13526</v>
      </c>
      <c r="Z175" s="1005">
        <v>12509</v>
      </c>
      <c r="AA175" s="1005">
        <v>14416</v>
      </c>
      <c r="AB175" s="1005">
        <v>15737</v>
      </c>
      <c r="AC175" s="1005">
        <v>16616</v>
      </c>
    </row>
    <row r="176" spans="1:29" x14ac:dyDescent="0.25">
      <c r="A176" s="1012" t="s">
        <v>1163</v>
      </c>
      <c r="B176" s="1012" t="s">
        <v>1451</v>
      </c>
      <c r="C176" s="1012" t="s">
        <v>1452</v>
      </c>
      <c r="D176" s="1018">
        <v>14180</v>
      </c>
      <c r="E176" s="1018">
        <v>14927</v>
      </c>
      <c r="F176" s="1018">
        <v>15325</v>
      </c>
      <c r="G176" s="1018">
        <v>15981</v>
      </c>
      <c r="H176" s="1018">
        <v>16786</v>
      </c>
      <c r="I176" s="1018">
        <v>17757</v>
      </c>
      <c r="J176" s="1018">
        <v>19278</v>
      </c>
      <c r="K176" s="1018">
        <v>20054</v>
      </c>
      <c r="L176" s="1018">
        <v>21166</v>
      </c>
      <c r="M176" s="1018">
        <v>21546</v>
      </c>
      <c r="N176" s="1018">
        <v>22252</v>
      </c>
      <c r="O176" s="1018">
        <v>21637</v>
      </c>
      <c r="P176" s="1018">
        <v>22667</v>
      </c>
      <c r="Q176" s="1018">
        <v>23328</v>
      </c>
      <c r="R176" s="1018">
        <v>23992</v>
      </c>
      <c r="S176" s="1018">
        <v>24898</v>
      </c>
      <c r="T176" s="1018">
        <v>25808</v>
      </c>
      <c r="U176" s="1018">
        <v>26635</v>
      </c>
      <c r="V176" s="1018">
        <v>27392</v>
      </c>
      <c r="W176" s="1018">
        <v>28601</v>
      </c>
      <c r="X176" s="1018">
        <v>29181</v>
      </c>
      <c r="Y176" s="1018">
        <v>30049</v>
      </c>
      <c r="Z176" s="1018">
        <v>27877</v>
      </c>
      <c r="AA176" s="1018">
        <v>32434</v>
      </c>
      <c r="AB176" s="1018">
        <v>35209</v>
      </c>
      <c r="AC176" s="1018">
        <v>37575</v>
      </c>
    </row>
    <row r="177" spans="1:29" x14ac:dyDescent="0.25">
      <c r="A177" s="1013" t="s">
        <v>1164</v>
      </c>
      <c r="B177" s="1013" t="s">
        <v>1453</v>
      </c>
      <c r="C177" s="1013" t="s">
        <v>1454</v>
      </c>
      <c r="D177" s="1005">
        <v>3123</v>
      </c>
      <c r="E177" s="1005">
        <v>3296</v>
      </c>
      <c r="F177" s="1005">
        <v>3350</v>
      </c>
      <c r="G177" s="1005">
        <v>3530</v>
      </c>
      <c r="H177" s="1005">
        <v>3677</v>
      </c>
      <c r="I177" s="1005">
        <v>3900</v>
      </c>
      <c r="J177" s="1005">
        <v>4276</v>
      </c>
      <c r="K177" s="1005">
        <v>4417</v>
      </c>
      <c r="L177" s="1005">
        <v>4690</v>
      </c>
      <c r="M177" s="1005">
        <v>4773</v>
      </c>
      <c r="N177" s="1005">
        <v>4978</v>
      </c>
      <c r="O177" s="1005">
        <v>4863</v>
      </c>
      <c r="P177" s="1005">
        <v>5078</v>
      </c>
      <c r="Q177" s="1005">
        <v>5286</v>
      </c>
      <c r="R177" s="1005">
        <v>5463</v>
      </c>
      <c r="S177" s="1005">
        <v>5620</v>
      </c>
      <c r="T177" s="1005">
        <v>5790</v>
      </c>
      <c r="U177" s="1005">
        <v>5980</v>
      </c>
      <c r="V177" s="1005">
        <v>6180</v>
      </c>
      <c r="W177" s="1005">
        <v>6357</v>
      </c>
      <c r="X177" s="1005">
        <v>6563</v>
      </c>
      <c r="Y177" s="1005">
        <v>6694</v>
      </c>
      <c r="Z177" s="1005">
        <v>6206</v>
      </c>
      <c r="AA177" s="1005">
        <v>7131</v>
      </c>
      <c r="AB177" s="1005">
        <v>7662</v>
      </c>
      <c r="AC177" s="1005">
        <v>8182</v>
      </c>
    </row>
    <row r="178" spans="1:29" x14ac:dyDescent="0.25">
      <c r="A178" s="1013" t="s">
        <v>1164</v>
      </c>
      <c r="B178" s="1013" t="s">
        <v>1455</v>
      </c>
      <c r="C178" s="1013" t="s">
        <v>1456</v>
      </c>
      <c r="D178" s="1005">
        <v>1323</v>
      </c>
      <c r="E178" s="1005">
        <v>1406</v>
      </c>
      <c r="F178" s="1005">
        <v>1439</v>
      </c>
      <c r="G178" s="1005">
        <v>1499</v>
      </c>
      <c r="H178" s="1005">
        <v>1557</v>
      </c>
      <c r="I178" s="1005">
        <v>1635</v>
      </c>
      <c r="J178" s="1005">
        <v>1813</v>
      </c>
      <c r="K178" s="1005">
        <v>1889</v>
      </c>
      <c r="L178" s="1005">
        <v>1983</v>
      </c>
      <c r="M178" s="1005">
        <v>2023</v>
      </c>
      <c r="N178" s="1005">
        <v>2064</v>
      </c>
      <c r="O178" s="1005">
        <v>1971</v>
      </c>
      <c r="P178" s="1005">
        <v>2056</v>
      </c>
      <c r="Q178" s="1005">
        <v>2084</v>
      </c>
      <c r="R178" s="1005">
        <v>2111</v>
      </c>
      <c r="S178" s="1005">
        <v>2193</v>
      </c>
      <c r="T178" s="1005">
        <v>2231</v>
      </c>
      <c r="U178" s="1005">
        <v>2234</v>
      </c>
      <c r="V178" s="1005">
        <v>2267</v>
      </c>
      <c r="W178" s="1005">
        <v>2289</v>
      </c>
      <c r="X178" s="1005">
        <v>2262</v>
      </c>
      <c r="Y178" s="1005">
        <v>2349</v>
      </c>
      <c r="Z178" s="1005">
        <v>2218</v>
      </c>
      <c r="AA178" s="1005">
        <v>2606</v>
      </c>
      <c r="AB178" s="1005">
        <v>2798</v>
      </c>
      <c r="AC178" s="1005">
        <v>2996</v>
      </c>
    </row>
    <row r="179" spans="1:29" x14ac:dyDescent="0.25">
      <c r="A179" s="1013" t="s">
        <v>1164</v>
      </c>
      <c r="B179" s="1013" t="s">
        <v>1457</v>
      </c>
      <c r="C179" s="1013" t="s">
        <v>1458</v>
      </c>
      <c r="D179" s="1005">
        <v>9734</v>
      </c>
      <c r="E179" s="1005">
        <v>10225</v>
      </c>
      <c r="F179" s="1005">
        <v>10536</v>
      </c>
      <c r="G179" s="1005">
        <v>10953</v>
      </c>
      <c r="H179" s="1005">
        <v>11553</v>
      </c>
      <c r="I179" s="1005">
        <v>12222</v>
      </c>
      <c r="J179" s="1005">
        <v>13189</v>
      </c>
      <c r="K179" s="1005">
        <v>13749</v>
      </c>
      <c r="L179" s="1005">
        <v>14492</v>
      </c>
      <c r="M179" s="1005">
        <v>14750</v>
      </c>
      <c r="N179" s="1005">
        <v>15211</v>
      </c>
      <c r="O179" s="1005">
        <v>14804</v>
      </c>
      <c r="P179" s="1005">
        <v>15534</v>
      </c>
      <c r="Q179" s="1005">
        <v>15959</v>
      </c>
      <c r="R179" s="1005">
        <v>16418</v>
      </c>
      <c r="S179" s="1005">
        <v>17085</v>
      </c>
      <c r="T179" s="1005">
        <v>17788</v>
      </c>
      <c r="U179" s="1005">
        <v>18421</v>
      </c>
      <c r="V179" s="1005">
        <v>18946</v>
      </c>
      <c r="W179" s="1005">
        <v>19955</v>
      </c>
      <c r="X179" s="1005">
        <v>20356</v>
      </c>
      <c r="Y179" s="1005">
        <v>21005</v>
      </c>
      <c r="Z179" s="1005">
        <v>19453</v>
      </c>
      <c r="AA179" s="1005">
        <v>22697</v>
      </c>
      <c r="AB179" s="1005">
        <v>24750</v>
      </c>
      <c r="AC179" s="1005">
        <v>26397</v>
      </c>
    </row>
    <row r="180" spans="1:29" x14ac:dyDescent="0.25">
      <c r="A180" s="1012" t="s">
        <v>1163</v>
      </c>
      <c r="B180" s="1012" t="s">
        <v>1636</v>
      </c>
      <c r="C180" s="1012" t="s">
        <v>1637</v>
      </c>
      <c r="D180" s="1018">
        <v>14661</v>
      </c>
      <c r="E180" s="1018">
        <v>15421</v>
      </c>
      <c r="F180" s="1018">
        <v>16346</v>
      </c>
      <c r="G180" s="1018">
        <v>17552</v>
      </c>
      <c r="H180" s="1018">
        <v>18398</v>
      </c>
      <c r="I180" s="1018">
        <v>19354</v>
      </c>
      <c r="J180" s="1018">
        <v>20448</v>
      </c>
      <c r="K180" s="1018">
        <v>21168</v>
      </c>
      <c r="L180" s="1018">
        <v>22157</v>
      </c>
      <c r="M180" s="1018">
        <v>23482</v>
      </c>
      <c r="N180" s="1018">
        <v>24580</v>
      </c>
      <c r="O180" s="1018">
        <v>24522</v>
      </c>
      <c r="P180" s="1018">
        <v>25681</v>
      </c>
      <c r="Q180" s="1018">
        <v>26178</v>
      </c>
      <c r="R180" s="1018">
        <v>27400</v>
      </c>
      <c r="S180" s="1018">
        <v>27849</v>
      </c>
      <c r="T180" s="1018">
        <v>29612</v>
      </c>
      <c r="U180" s="1018">
        <v>30374</v>
      </c>
      <c r="V180" s="1018">
        <v>32076</v>
      </c>
      <c r="W180" s="1018">
        <v>33552</v>
      </c>
      <c r="X180" s="1018">
        <v>34161</v>
      </c>
      <c r="Y180" s="1018">
        <v>35867</v>
      </c>
      <c r="Z180" s="1018">
        <v>34586</v>
      </c>
      <c r="AA180" s="1018">
        <v>39050</v>
      </c>
      <c r="AB180" s="1018">
        <v>42590</v>
      </c>
      <c r="AC180" s="1018">
        <v>47109</v>
      </c>
    </row>
    <row r="181" spans="1:29" x14ac:dyDescent="0.25">
      <c r="A181" s="1013" t="s">
        <v>1164</v>
      </c>
      <c r="B181" s="1013" t="s">
        <v>1638</v>
      </c>
      <c r="C181" s="1013" t="s">
        <v>1442</v>
      </c>
      <c r="D181" s="1005">
        <v>6911</v>
      </c>
      <c r="E181" s="1005">
        <v>7238</v>
      </c>
      <c r="F181" s="1005">
        <v>7644</v>
      </c>
      <c r="G181" s="1005">
        <v>8243</v>
      </c>
      <c r="H181" s="1005">
        <v>8594</v>
      </c>
      <c r="I181" s="1005">
        <v>9001</v>
      </c>
      <c r="J181" s="1005">
        <v>9574</v>
      </c>
      <c r="K181" s="1005">
        <v>9878</v>
      </c>
      <c r="L181" s="1005">
        <v>10351</v>
      </c>
      <c r="M181" s="1005">
        <v>11172</v>
      </c>
      <c r="N181" s="1005">
        <v>11686</v>
      </c>
      <c r="O181" s="1005">
        <v>11875</v>
      </c>
      <c r="P181" s="1005">
        <v>12494</v>
      </c>
      <c r="Q181" s="1005">
        <v>12586</v>
      </c>
      <c r="R181" s="1005">
        <v>13143</v>
      </c>
      <c r="S181" s="1005">
        <v>13399</v>
      </c>
      <c r="T181" s="1005">
        <v>14074</v>
      </c>
      <c r="U181" s="1005">
        <v>14717</v>
      </c>
      <c r="V181" s="1005">
        <v>15675</v>
      </c>
      <c r="W181" s="1005">
        <v>16769</v>
      </c>
      <c r="X181" s="1005">
        <v>16670</v>
      </c>
      <c r="Y181" s="1005">
        <v>17534</v>
      </c>
      <c r="Z181" s="1005">
        <v>16769</v>
      </c>
      <c r="AA181" s="1005">
        <v>19190</v>
      </c>
      <c r="AB181" s="1005">
        <v>20651</v>
      </c>
      <c r="AC181" s="1005">
        <v>22772</v>
      </c>
    </row>
    <row r="182" spans="1:29" x14ac:dyDescent="0.25">
      <c r="A182" s="1013" t="s">
        <v>1164</v>
      </c>
      <c r="B182" s="1013" t="s">
        <v>1639</v>
      </c>
      <c r="C182" s="1013" t="s">
        <v>1640</v>
      </c>
      <c r="D182" s="1005">
        <v>7751</v>
      </c>
      <c r="E182" s="1005">
        <v>8182</v>
      </c>
      <c r="F182" s="1005">
        <v>8702</v>
      </c>
      <c r="G182" s="1005">
        <v>9310</v>
      </c>
      <c r="H182" s="1005">
        <v>9804</v>
      </c>
      <c r="I182" s="1005">
        <v>10353</v>
      </c>
      <c r="J182" s="1005">
        <v>10874</v>
      </c>
      <c r="K182" s="1005">
        <v>11290</v>
      </c>
      <c r="L182" s="1005">
        <v>11805</v>
      </c>
      <c r="M182" s="1005">
        <v>12311</v>
      </c>
      <c r="N182" s="1005">
        <v>12894</v>
      </c>
      <c r="O182" s="1005">
        <v>12647</v>
      </c>
      <c r="P182" s="1005">
        <v>13187</v>
      </c>
      <c r="Q182" s="1005">
        <v>13591</v>
      </c>
      <c r="R182" s="1005">
        <v>14257</v>
      </c>
      <c r="S182" s="1005">
        <v>14450</v>
      </c>
      <c r="T182" s="1005">
        <v>15537</v>
      </c>
      <c r="U182" s="1005">
        <v>15657</v>
      </c>
      <c r="V182" s="1005">
        <v>16401</v>
      </c>
      <c r="W182" s="1005">
        <v>16783</v>
      </c>
      <c r="X182" s="1005">
        <v>17491</v>
      </c>
      <c r="Y182" s="1005">
        <v>18333</v>
      </c>
      <c r="Z182" s="1005">
        <v>17817</v>
      </c>
      <c r="AA182" s="1005">
        <v>19860</v>
      </c>
      <c r="AB182" s="1005">
        <v>21939</v>
      </c>
      <c r="AC182" s="1005">
        <v>24337</v>
      </c>
    </row>
    <row r="183" spans="1:29" x14ac:dyDescent="0.25">
      <c r="A183" s="1012" t="s">
        <v>1163</v>
      </c>
      <c r="B183" s="1012" t="s">
        <v>1641</v>
      </c>
      <c r="C183" s="1012" t="s">
        <v>1642</v>
      </c>
      <c r="D183" s="1018">
        <v>19520</v>
      </c>
      <c r="E183" s="1018">
        <v>20693</v>
      </c>
      <c r="F183" s="1018">
        <v>21793</v>
      </c>
      <c r="G183" s="1018">
        <v>22251</v>
      </c>
      <c r="H183" s="1018">
        <v>23004</v>
      </c>
      <c r="I183" s="1018">
        <v>24125</v>
      </c>
      <c r="J183" s="1018">
        <v>25365</v>
      </c>
      <c r="K183" s="1018">
        <v>26826</v>
      </c>
      <c r="L183" s="1018">
        <v>28023</v>
      </c>
      <c r="M183" s="1018">
        <v>28846</v>
      </c>
      <c r="N183" s="1018">
        <v>30204</v>
      </c>
      <c r="O183" s="1018">
        <v>29252</v>
      </c>
      <c r="P183" s="1018">
        <v>30144</v>
      </c>
      <c r="Q183" s="1018">
        <v>30876</v>
      </c>
      <c r="R183" s="1018">
        <v>31574</v>
      </c>
      <c r="S183" s="1018">
        <v>32649</v>
      </c>
      <c r="T183" s="1018">
        <v>34348</v>
      </c>
      <c r="U183" s="1018">
        <v>34918</v>
      </c>
      <c r="V183" s="1018">
        <v>36169</v>
      </c>
      <c r="W183" s="1018">
        <v>38427</v>
      </c>
      <c r="X183" s="1018">
        <v>39793</v>
      </c>
      <c r="Y183" s="1018">
        <v>41268</v>
      </c>
      <c r="Z183" s="1018">
        <v>39525</v>
      </c>
      <c r="AA183" s="1018">
        <v>42988</v>
      </c>
      <c r="AB183" s="1018">
        <v>46842</v>
      </c>
      <c r="AC183" s="1018">
        <v>50646</v>
      </c>
    </row>
    <row r="184" spans="1:29" x14ac:dyDescent="0.25">
      <c r="A184" s="1013" t="s">
        <v>1164</v>
      </c>
      <c r="B184" s="1013" t="s">
        <v>1643</v>
      </c>
      <c r="C184" s="1013" t="s">
        <v>1644</v>
      </c>
      <c r="D184" s="1005">
        <v>2518</v>
      </c>
      <c r="E184" s="1005">
        <v>2632</v>
      </c>
      <c r="F184" s="1005">
        <v>2743</v>
      </c>
      <c r="G184" s="1005">
        <v>2874</v>
      </c>
      <c r="H184" s="1005">
        <v>2998</v>
      </c>
      <c r="I184" s="1005">
        <v>3141</v>
      </c>
      <c r="J184" s="1005">
        <v>3303</v>
      </c>
      <c r="K184" s="1005">
        <v>3404</v>
      </c>
      <c r="L184" s="1005">
        <v>3505</v>
      </c>
      <c r="M184" s="1005">
        <v>3660</v>
      </c>
      <c r="N184" s="1005">
        <v>3773</v>
      </c>
      <c r="O184" s="1005">
        <v>3609</v>
      </c>
      <c r="P184" s="1005">
        <v>3777</v>
      </c>
      <c r="Q184" s="1005">
        <v>3866</v>
      </c>
      <c r="R184" s="1005">
        <v>4006</v>
      </c>
      <c r="S184" s="1005">
        <v>4206</v>
      </c>
      <c r="T184" s="1005">
        <v>4453</v>
      </c>
      <c r="U184" s="1005">
        <v>4585</v>
      </c>
      <c r="V184" s="1005">
        <v>4846</v>
      </c>
      <c r="W184" s="1005">
        <v>4905</v>
      </c>
      <c r="X184" s="1005">
        <v>5080</v>
      </c>
      <c r="Y184" s="1005">
        <v>5293</v>
      </c>
      <c r="Z184" s="1005">
        <v>5041</v>
      </c>
      <c r="AA184" s="1005">
        <v>5671</v>
      </c>
      <c r="AB184" s="1005">
        <v>6018</v>
      </c>
      <c r="AC184" s="1005">
        <v>6580</v>
      </c>
    </row>
    <row r="185" spans="1:29" x14ac:dyDescent="0.25">
      <c r="A185" s="1013" t="s">
        <v>1164</v>
      </c>
      <c r="B185" s="1013" t="s">
        <v>1645</v>
      </c>
      <c r="C185" s="1013" t="s">
        <v>1646</v>
      </c>
      <c r="D185" s="1005">
        <v>6918</v>
      </c>
      <c r="E185" s="1005">
        <v>7328</v>
      </c>
      <c r="F185" s="1005">
        <v>7706</v>
      </c>
      <c r="G185" s="1005">
        <v>7824</v>
      </c>
      <c r="H185" s="1005">
        <v>8135</v>
      </c>
      <c r="I185" s="1005">
        <v>8507</v>
      </c>
      <c r="J185" s="1005">
        <v>8986</v>
      </c>
      <c r="K185" s="1005">
        <v>9530</v>
      </c>
      <c r="L185" s="1005">
        <v>10004</v>
      </c>
      <c r="M185" s="1005">
        <v>10185</v>
      </c>
      <c r="N185" s="1005">
        <v>10603</v>
      </c>
      <c r="O185" s="1005">
        <v>10306</v>
      </c>
      <c r="P185" s="1005">
        <v>10590</v>
      </c>
      <c r="Q185" s="1005">
        <v>10913</v>
      </c>
      <c r="R185" s="1005">
        <v>11126</v>
      </c>
      <c r="S185" s="1005">
        <v>11278</v>
      </c>
      <c r="T185" s="1005">
        <v>12027</v>
      </c>
      <c r="U185" s="1005">
        <v>12232</v>
      </c>
      <c r="V185" s="1005">
        <v>12462</v>
      </c>
      <c r="W185" s="1005">
        <v>13376</v>
      </c>
      <c r="X185" s="1005">
        <v>13928</v>
      </c>
      <c r="Y185" s="1005">
        <v>14331</v>
      </c>
      <c r="Z185" s="1005">
        <v>13858</v>
      </c>
      <c r="AA185" s="1005">
        <v>14723</v>
      </c>
      <c r="AB185" s="1005">
        <v>16064</v>
      </c>
      <c r="AC185" s="1005">
        <v>17717</v>
      </c>
    </row>
    <row r="186" spans="1:29" x14ac:dyDescent="0.25">
      <c r="A186" s="1013" t="s">
        <v>1164</v>
      </c>
      <c r="B186" s="1013" t="s">
        <v>1647</v>
      </c>
      <c r="C186" s="1013" t="s">
        <v>1446</v>
      </c>
      <c r="D186" s="1005">
        <v>5395</v>
      </c>
      <c r="E186" s="1005">
        <v>5715</v>
      </c>
      <c r="F186" s="1005">
        <v>5992</v>
      </c>
      <c r="G186" s="1005">
        <v>6195</v>
      </c>
      <c r="H186" s="1005">
        <v>6357</v>
      </c>
      <c r="I186" s="1005">
        <v>6783</v>
      </c>
      <c r="J186" s="1005">
        <v>7147</v>
      </c>
      <c r="K186" s="1005">
        <v>7609</v>
      </c>
      <c r="L186" s="1005">
        <v>7987</v>
      </c>
      <c r="M186" s="1005">
        <v>8317</v>
      </c>
      <c r="N186" s="1005">
        <v>8707</v>
      </c>
      <c r="O186" s="1005">
        <v>8555</v>
      </c>
      <c r="P186" s="1005">
        <v>8711</v>
      </c>
      <c r="Q186" s="1005">
        <v>8912</v>
      </c>
      <c r="R186" s="1005">
        <v>9047</v>
      </c>
      <c r="S186" s="1005">
        <v>9572</v>
      </c>
      <c r="T186" s="1005">
        <v>9915</v>
      </c>
      <c r="U186" s="1005">
        <v>10116</v>
      </c>
      <c r="V186" s="1005">
        <v>10705</v>
      </c>
      <c r="W186" s="1005">
        <v>11578</v>
      </c>
      <c r="X186" s="1005">
        <v>11609</v>
      </c>
      <c r="Y186" s="1005">
        <v>12143</v>
      </c>
      <c r="Z186" s="1005">
        <v>11599</v>
      </c>
      <c r="AA186" s="1005">
        <v>12673</v>
      </c>
      <c r="AB186" s="1005">
        <v>13798</v>
      </c>
      <c r="AC186" s="1005">
        <v>14969</v>
      </c>
    </row>
    <row r="187" spans="1:29" x14ac:dyDescent="0.25">
      <c r="A187" s="1013" t="s">
        <v>1164</v>
      </c>
      <c r="B187" s="1013" t="s">
        <v>1648</v>
      </c>
      <c r="C187" s="1013" t="s">
        <v>1447</v>
      </c>
      <c r="D187" s="1005">
        <v>4689</v>
      </c>
      <c r="E187" s="1005">
        <v>5018</v>
      </c>
      <c r="F187" s="1005">
        <v>5352</v>
      </c>
      <c r="G187" s="1005">
        <v>5358</v>
      </c>
      <c r="H187" s="1005">
        <v>5514</v>
      </c>
      <c r="I187" s="1005">
        <v>5695</v>
      </c>
      <c r="J187" s="1005">
        <v>5928</v>
      </c>
      <c r="K187" s="1005">
        <v>6282</v>
      </c>
      <c r="L187" s="1005">
        <v>6528</v>
      </c>
      <c r="M187" s="1005">
        <v>6684</v>
      </c>
      <c r="N187" s="1005">
        <v>7121</v>
      </c>
      <c r="O187" s="1005">
        <v>6783</v>
      </c>
      <c r="P187" s="1005">
        <v>7066</v>
      </c>
      <c r="Q187" s="1005">
        <v>7185</v>
      </c>
      <c r="R187" s="1005">
        <v>7394</v>
      </c>
      <c r="S187" s="1005">
        <v>7593</v>
      </c>
      <c r="T187" s="1005">
        <v>7953</v>
      </c>
      <c r="U187" s="1005">
        <v>7984</v>
      </c>
      <c r="V187" s="1005">
        <v>8156</v>
      </c>
      <c r="W187" s="1005">
        <v>8568</v>
      </c>
      <c r="X187" s="1005">
        <v>9176</v>
      </c>
      <c r="Y187" s="1005">
        <v>9501</v>
      </c>
      <c r="Z187" s="1005">
        <v>9028</v>
      </c>
      <c r="AA187" s="1005">
        <v>9921</v>
      </c>
      <c r="AB187" s="1005">
        <v>10962</v>
      </c>
      <c r="AC187" s="1005">
        <v>11380</v>
      </c>
    </row>
    <row r="188" spans="1:29" x14ac:dyDescent="0.25">
      <c r="A188" s="1012" t="s">
        <v>1163</v>
      </c>
      <c r="B188" s="1012" t="s">
        <v>1649</v>
      </c>
      <c r="C188" s="1012" t="s">
        <v>1650</v>
      </c>
      <c r="D188" s="1018">
        <v>20723</v>
      </c>
      <c r="E188" s="1018">
        <v>21693</v>
      </c>
      <c r="F188" s="1018">
        <v>22631</v>
      </c>
      <c r="G188" s="1018">
        <v>24206</v>
      </c>
      <c r="H188" s="1018">
        <v>25118</v>
      </c>
      <c r="I188" s="1018">
        <v>26399</v>
      </c>
      <c r="J188" s="1018">
        <v>27633</v>
      </c>
      <c r="K188" s="1018">
        <v>28866</v>
      </c>
      <c r="L188" s="1018">
        <v>29974</v>
      </c>
      <c r="M188" s="1018">
        <v>31854</v>
      </c>
      <c r="N188" s="1018">
        <v>33096</v>
      </c>
      <c r="O188" s="1018">
        <v>32606</v>
      </c>
      <c r="P188" s="1018">
        <v>34314</v>
      </c>
      <c r="Q188" s="1018">
        <v>34720</v>
      </c>
      <c r="R188" s="1018">
        <v>35640</v>
      </c>
      <c r="S188" s="1018">
        <v>36836</v>
      </c>
      <c r="T188" s="1018">
        <v>39122</v>
      </c>
      <c r="U188" s="1018">
        <v>39694</v>
      </c>
      <c r="V188" s="1018">
        <v>40621</v>
      </c>
      <c r="W188" s="1018">
        <v>42505</v>
      </c>
      <c r="X188" s="1018">
        <v>44226</v>
      </c>
      <c r="Y188" s="1018">
        <v>46363</v>
      </c>
      <c r="Z188" s="1018">
        <v>43550</v>
      </c>
      <c r="AA188" s="1018">
        <v>47735</v>
      </c>
      <c r="AB188" s="1018">
        <v>52258</v>
      </c>
      <c r="AC188" s="1018">
        <v>55698</v>
      </c>
    </row>
    <row r="189" spans="1:29" x14ac:dyDescent="0.25">
      <c r="A189" s="1013" t="s">
        <v>1164</v>
      </c>
      <c r="B189" s="1013" t="s">
        <v>1651</v>
      </c>
      <c r="C189" s="1013" t="s">
        <v>1444</v>
      </c>
      <c r="D189" s="1005">
        <v>4266</v>
      </c>
      <c r="E189" s="1005">
        <v>4441</v>
      </c>
      <c r="F189" s="1005">
        <v>4610</v>
      </c>
      <c r="G189" s="1005">
        <v>5039</v>
      </c>
      <c r="H189" s="1005">
        <v>5310</v>
      </c>
      <c r="I189" s="1005">
        <v>5721</v>
      </c>
      <c r="J189" s="1005">
        <v>5999</v>
      </c>
      <c r="K189" s="1005">
        <v>6375</v>
      </c>
      <c r="L189" s="1005">
        <v>6845</v>
      </c>
      <c r="M189" s="1005">
        <v>7542</v>
      </c>
      <c r="N189" s="1005">
        <v>8012</v>
      </c>
      <c r="O189" s="1005">
        <v>7952</v>
      </c>
      <c r="P189" s="1005">
        <v>8102</v>
      </c>
      <c r="Q189" s="1005">
        <v>8024</v>
      </c>
      <c r="R189" s="1005">
        <v>8103</v>
      </c>
      <c r="S189" s="1005">
        <v>8381</v>
      </c>
      <c r="T189" s="1005">
        <v>9115</v>
      </c>
      <c r="U189" s="1005">
        <v>9476</v>
      </c>
      <c r="V189" s="1005">
        <v>9641</v>
      </c>
      <c r="W189" s="1005">
        <v>9886</v>
      </c>
      <c r="X189" s="1005">
        <v>10638</v>
      </c>
      <c r="Y189" s="1005">
        <v>11021</v>
      </c>
      <c r="Z189" s="1005">
        <v>10075</v>
      </c>
      <c r="AA189" s="1005">
        <v>10781</v>
      </c>
      <c r="AB189" s="1005">
        <v>12878</v>
      </c>
      <c r="AC189" s="1005">
        <v>13650</v>
      </c>
    </row>
    <row r="190" spans="1:29" x14ac:dyDescent="0.25">
      <c r="A190" s="1013" t="s">
        <v>1164</v>
      </c>
      <c r="B190" s="1013" t="s">
        <v>1652</v>
      </c>
      <c r="C190" s="1013" t="s">
        <v>1445</v>
      </c>
      <c r="D190" s="1005">
        <v>6510</v>
      </c>
      <c r="E190" s="1005">
        <v>6883</v>
      </c>
      <c r="F190" s="1005">
        <v>7212</v>
      </c>
      <c r="G190" s="1005">
        <v>7741</v>
      </c>
      <c r="H190" s="1005">
        <v>8044</v>
      </c>
      <c r="I190" s="1005">
        <v>8386</v>
      </c>
      <c r="J190" s="1005">
        <v>8788</v>
      </c>
      <c r="K190" s="1005">
        <v>9068</v>
      </c>
      <c r="L190" s="1005">
        <v>9343</v>
      </c>
      <c r="M190" s="1005">
        <v>9835</v>
      </c>
      <c r="N190" s="1005">
        <v>10223</v>
      </c>
      <c r="O190" s="1005">
        <v>9989</v>
      </c>
      <c r="P190" s="1005">
        <v>10581</v>
      </c>
      <c r="Q190" s="1005">
        <v>10924</v>
      </c>
      <c r="R190" s="1005">
        <v>11346</v>
      </c>
      <c r="S190" s="1005">
        <v>11676</v>
      </c>
      <c r="T190" s="1005">
        <v>12365</v>
      </c>
      <c r="U190" s="1005">
        <v>12358</v>
      </c>
      <c r="V190" s="1005">
        <v>12735</v>
      </c>
      <c r="W190" s="1005">
        <v>13119</v>
      </c>
      <c r="X190" s="1005">
        <v>13566</v>
      </c>
      <c r="Y190" s="1005">
        <v>14055</v>
      </c>
      <c r="Z190" s="1005">
        <v>13393</v>
      </c>
      <c r="AA190" s="1005">
        <v>14931</v>
      </c>
      <c r="AB190" s="1005">
        <v>16111</v>
      </c>
      <c r="AC190" s="1005">
        <v>17265</v>
      </c>
    </row>
    <row r="191" spans="1:29" x14ac:dyDescent="0.25">
      <c r="A191" s="1013" t="s">
        <v>1164</v>
      </c>
      <c r="B191" s="1013" t="s">
        <v>1653</v>
      </c>
      <c r="C191" s="1013" t="s">
        <v>1443</v>
      </c>
      <c r="D191" s="1005">
        <v>9947</v>
      </c>
      <c r="E191" s="1005">
        <v>10370</v>
      </c>
      <c r="F191" s="1005">
        <v>10809</v>
      </c>
      <c r="G191" s="1005">
        <v>11426</v>
      </c>
      <c r="H191" s="1005">
        <v>11764</v>
      </c>
      <c r="I191" s="1005">
        <v>12291</v>
      </c>
      <c r="J191" s="1005">
        <v>12846</v>
      </c>
      <c r="K191" s="1005">
        <v>13423</v>
      </c>
      <c r="L191" s="1005">
        <v>13786</v>
      </c>
      <c r="M191" s="1005">
        <v>14477</v>
      </c>
      <c r="N191" s="1005">
        <v>14860</v>
      </c>
      <c r="O191" s="1005">
        <v>14665</v>
      </c>
      <c r="P191" s="1005">
        <v>15630</v>
      </c>
      <c r="Q191" s="1005">
        <v>15772</v>
      </c>
      <c r="R191" s="1005">
        <v>16191</v>
      </c>
      <c r="S191" s="1005">
        <v>16779</v>
      </c>
      <c r="T191" s="1005">
        <v>17642</v>
      </c>
      <c r="U191" s="1005">
        <v>17859</v>
      </c>
      <c r="V191" s="1005">
        <v>18245</v>
      </c>
      <c r="W191" s="1005">
        <v>19500</v>
      </c>
      <c r="X191" s="1005">
        <v>20022</v>
      </c>
      <c r="Y191" s="1005">
        <v>21287</v>
      </c>
      <c r="Z191" s="1005">
        <v>20082</v>
      </c>
      <c r="AA191" s="1005">
        <v>22024</v>
      </c>
      <c r="AB191" s="1005">
        <v>23269</v>
      </c>
      <c r="AC191" s="1005">
        <v>24782</v>
      </c>
    </row>
    <row r="192" spans="1:29" x14ac:dyDescent="0.25">
      <c r="A192" s="1011" t="s">
        <v>1160</v>
      </c>
      <c r="B192" s="1011" t="s">
        <v>1459</v>
      </c>
      <c r="C192" s="1011" t="s">
        <v>870</v>
      </c>
      <c r="D192" s="1017">
        <v>37086</v>
      </c>
      <c r="E192" s="1017">
        <v>38088</v>
      </c>
      <c r="F192" s="1017">
        <v>39851</v>
      </c>
      <c r="G192" s="1017">
        <v>41135</v>
      </c>
      <c r="H192" s="1017">
        <v>42938</v>
      </c>
      <c r="I192" s="1017">
        <v>45727</v>
      </c>
      <c r="J192" s="1017">
        <v>48467</v>
      </c>
      <c r="K192" s="1017">
        <v>50757</v>
      </c>
      <c r="L192" s="1017">
        <v>53437</v>
      </c>
      <c r="M192" s="1017">
        <v>55546</v>
      </c>
      <c r="N192" s="1017">
        <v>56019</v>
      </c>
      <c r="O192" s="1017">
        <v>54903</v>
      </c>
      <c r="P192" s="1017">
        <v>56879</v>
      </c>
      <c r="Q192" s="1017">
        <v>59566</v>
      </c>
      <c r="R192" s="1017">
        <v>61452</v>
      </c>
      <c r="S192" s="1017">
        <v>63805</v>
      </c>
      <c r="T192" s="1017">
        <v>65581</v>
      </c>
      <c r="U192" s="1017">
        <v>67537</v>
      </c>
      <c r="V192" s="1017">
        <v>70321</v>
      </c>
      <c r="W192" s="1017">
        <v>72897</v>
      </c>
      <c r="X192" s="1017">
        <v>75538</v>
      </c>
      <c r="Y192" s="1017">
        <v>78759</v>
      </c>
      <c r="Z192" s="1017">
        <v>74145</v>
      </c>
      <c r="AA192" s="1017">
        <v>78743</v>
      </c>
      <c r="AB192" s="1017">
        <v>85996</v>
      </c>
      <c r="AC192" s="1017">
        <v>92767</v>
      </c>
    </row>
    <row r="193" spans="1:29" x14ac:dyDescent="0.25">
      <c r="A193" s="1012" t="s">
        <v>1163</v>
      </c>
      <c r="B193" s="1012" t="s">
        <v>1654</v>
      </c>
      <c r="C193" s="1012" t="s">
        <v>1655</v>
      </c>
      <c r="D193" s="1018">
        <v>8528</v>
      </c>
      <c r="E193" s="1018">
        <v>8624</v>
      </c>
      <c r="F193" s="1018">
        <v>9025</v>
      </c>
      <c r="G193" s="1018">
        <v>9313</v>
      </c>
      <c r="H193" s="1018">
        <v>9700</v>
      </c>
      <c r="I193" s="1018">
        <v>10329</v>
      </c>
      <c r="J193" s="1018">
        <v>10931</v>
      </c>
      <c r="K193" s="1018">
        <v>11450</v>
      </c>
      <c r="L193" s="1018">
        <v>12105</v>
      </c>
      <c r="M193" s="1018">
        <v>12390</v>
      </c>
      <c r="N193" s="1018">
        <v>12608</v>
      </c>
      <c r="O193" s="1018">
        <v>12214</v>
      </c>
      <c r="P193" s="1018">
        <v>12697</v>
      </c>
      <c r="Q193" s="1018">
        <v>13520</v>
      </c>
      <c r="R193" s="1018">
        <v>13960</v>
      </c>
      <c r="S193" s="1018">
        <v>14599</v>
      </c>
      <c r="T193" s="1018">
        <v>14716</v>
      </c>
      <c r="U193" s="1018">
        <v>15187</v>
      </c>
      <c r="V193" s="1018">
        <v>15716</v>
      </c>
      <c r="W193" s="1018">
        <v>16373</v>
      </c>
      <c r="X193" s="1018">
        <v>17007</v>
      </c>
      <c r="Y193" s="1018">
        <v>17582</v>
      </c>
      <c r="Z193" s="1018">
        <v>16480</v>
      </c>
      <c r="AA193" s="1018">
        <v>17845</v>
      </c>
      <c r="AB193" s="1018">
        <v>19550</v>
      </c>
      <c r="AC193" s="1018">
        <v>21477</v>
      </c>
    </row>
    <row r="194" spans="1:29" x14ac:dyDescent="0.25">
      <c r="A194" s="1013" t="s">
        <v>1164</v>
      </c>
      <c r="B194" s="1013" t="s">
        <v>1656</v>
      </c>
      <c r="C194" s="1013" t="s">
        <v>1460</v>
      </c>
      <c r="D194" s="1005">
        <v>671</v>
      </c>
      <c r="E194" s="1005">
        <v>685</v>
      </c>
      <c r="F194" s="1005">
        <v>714</v>
      </c>
      <c r="G194" s="1005">
        <v>740</v>
      </c>
      <c r="H194" s="1005">
        <v>767</v>
      </c>
      <c r="I194" s="1005">
        <v>839</v>
      </c>
      <c r="J194" s="1005">
        <v>943</v>
      </c>
      <c r="K194" s="1005">
        <v>970</v>
      </c>
      <c r="L194" s="1005">
        <v>1001</v>
      </c>
      <c r="M194" s="1005">
        <v>1013</v>
      </c>
      <c r="N194" s="1005">
        <v>1022</v>
      </c>
      <c r="O194" s="1005">
        <v>945</v>
      </c>
      <c r="P194" s="1005">
        <v>955</v>
      </c>
      <c r="Q194" s="1005">
        <v>1018</v>
      </c>
      <c r="R194" s="1005">
        <v>1044</v>
      </c>
      <c r="S194" s="1005">
        <v>1062</v>
      </c>
      <c r="T194" s="1005">
        <v>1078</v>
      </c>
      <c r="U194" s="1005">
        <v>1139</v>
      </c>
      <c r="V194" s="1005">
        <v>1209</v>
      </c>
      <c r="W194" s="1005">
        <v>1246</v>
      </c>
      <c r="X194" s="1005">
        <v>1296</v>
      </c>
      <c r="Y194" s="1005">
        <v>1357</v>
      </c>
      <c r="Z194" s="1005">
        <v>1200</v>
      </c>
      <c r="AA194" s="1005">
        <v>1350</v>
      </c>
      <c r="AB194" s="1005">
        <v>1599</v>
      </c>
      <c r="AC194" s="1005">
        <v>1682</v>
      </c>
    </row>
    <row r="195" spans="1:29" x14ac:dyDescent="0.25">
      <c r="A195" s="1013" t="s">
        <v>1164</v>
      </c>
      <c r="B195" s="1013" t="s">
        <v>1657</v>
      </c>
      <c r="C195" s="1013" t="s">
        <v>1461</v>
      </c>
      <c r="D195" s="1005">
        <v>1506</v>
      </c>
      <c r="E195" s="1005">
        <v>1508</v>
      </c>
      <c r="F195" s="1005">
        <v>1562</v>
      </c>
      <c r="G195" s="1005">
        <v>1613</v>
      </c>
      <c r="H195" s="1005">
        <v>1740</v>
      </c>
      <c r="I195" s="1005">
        <v>1879</v>
      </c>
      <c r="J195" s="1005">
        <v>1973</v>
      </c>
      <c r="K195" s="1005">
        <v>2115</v>
      </c>
      <c r="L195" s="1005">
        <v>2260</v>
      </c>
      <c r="M195" s="1005">
        <v>2313</v>
      </c>
      <c r="N195" s="1005">
        <v>2343</v>
      </c>
      <c r="O195" s="1005">
        <v>2255</v>
      </c>
      <c r="P195" s="1005">
        <v>2259</v>
      </c>
      <c r="Q195" s="1005">
        <v>2361</v>
      </c>
      <c r="R195" s="1005">
        <v>2421</v>
      </c>
      <c r="S195" s="1005">
        <v>2541</v>
      </c>
      <c r="T195" s="1005">
        <v>2547</v>
      </c>
      <c r="U195" s="1005">
        <v>2603</v>
      </c>
      <c r="V195" s="1005">
        <v>2614</v>
      </c>
      <c r="W195" s="1005">
        <v>2765</v>
      </c>
      <c r="X195" s="1005">
        <v>2816</v>
      </c>
      <c r="Y195" s="1005">
        <v>2903</v>
      </c>
      <c r="Z195" s="1005">
        <v>2591</v>
      </c>
      <c r="AA195" s="1005">
        <v>2856</v>
      </c>
      <c r="AB195" s="1005">
        <v>3069</v>
      </c>
      <c r="AC195" s="1005">
        <v>3312</v>
      </c>
    </row>
    <row r="196" spans="1:29" x14ac:dyDescent="0.25">
      <c r="A196" s="1013" t="s">
        <v>1164</v>
      </c>
      <c r="B196" s="1013" t="s">
        <v>1658</v>
      </c>
      <c r="C196" s="1013" t="s">
        <v>1462</v>
      </c>
      <c r="D196" s="1005">
        <v>2133</v>
      </c>
      <c r="E196" s="1005">
        <v>2176</v>
      </c>
      <c r="F196" s="1005">
        <v>2269</v>
      </c>
      <c r="G196" s="1005">
        <v>2370</v>
      </c>
      <c r="H196" s="1005">
        <v>2530</v>
      </c>
      <c r="I196" s="1005">
        <v>2686</v>
      </c>
      <c r="J196" s="1005">
        <v>2844</v>
      </c>
      <c r="K196" s="1005">
        <v>2974</v>
      </c>
      <c r="L196" s="1005">
        <v>3110</v>
      </c>
      <c r="M196" s="1005">
        <v>3169</v>
      </c>
      <c r="N196" s="1005">
        <v>3204</v>
      </c>
      <c r="O196" s="1005">
        <v>3065</v>
      </c>
      <c r="P196" s="1005">
        <v>3203</v>
      </c>
      <c r="Q196" s="1005">
        <v>3356</v>
      </c>
      <c r="R196" s="1005">
        <v>3392</v>
      </c>
      <c r="S196" s="1005">
        <v>3618</v>
      </c>
      <c r="T196" s="1005">
        <v>3758</v>
      </c>
      <c r="U196" s="1005">
        <v>3852</v>
      </c>
      <c r="V196" s="1005">
        <v>4024</v>
      </c>
      <c r="W196" s="1005">
        <v>4292</v>
      </c>
      <c r="X196" s="1005">
        <v>4384</v>
      </c>
      <c r="Y196" s="1005">
        <v>4509</v>
      </c>
      <c r="Z196" s="1005">
        <v>4264</v>
      </c>
      <c r="AA196" s="1005">
        <v>4521</v>
      </c>
      <c r="AB196" s="1005">
        <v>4911</v>
      </c>
      <c r="AC196" s="1005">
        <v>5360</v>
      </c>
    </row>
    <row r="197" spans="1:29" x14ac:dyDescent="0.25">
      <c r="A197" s="1013" t="s">
        <v>1164</v>
      </c>
      <c r="B197" s="1013" t="s">
        <v>1659</v>
      </c>
      <c r="C197" s="1013" t="s">
        <v>1468</v>
      </c>
      <c r="D197" s="1005">
        <v>4219</v>
      </c>
      <c r="E197" s="1005">
        <v>4255</v>
      </c>
      <c r="F197" s="1005">
        <v>4480</v>
      </c>
      <c r="G197" s="1005">
        <v>4590</v>
      </c>
      <c r="H197" s="1005">
        <v>4662</v>
      </c>
      <c r="I197" s="1005">
        <v>4924</v>
      </c>
      <c r="J197" s="1005">
        <v>5171</v>
      </c>
      <c r="K197" s="1005">
        <v>5392</v>
      </c>
      <c r="L197" s="1005">
        <v>5734</v>
      </c>
      <c r="M197" s="1005">
        <v>5896</v>
      </c>
      <c r="N197" s="1005">
        <v>6039</v>
      </c>
      <c r="O197" s="1005">
        <v>5949</v>
      </c>
      <c r="P197" s="1005">
        <v>6279</v>
      </c>
      <c r="Q197" s="1005">
        <v>6785</v>
      </c>
      <c r="R197" s="1005">
        <v>7103</v>
      </c>
      <c r="S197" s="1005">
        <v>7378</v>
      </c>
      <c r="T197" s="1005">
        <v>7333</v>
      </c>
      <c r="U197" s="1005">
        <v>7593</v>
      </c>
      <c r="V197" s="1005">
        <v>7869</v>
      </c>
      <c r="W197" s="1005">
        <v>8070</v>
      </c>
      <c r="X197" s="1005">
        <v>8511</v>
      </c>
      <c r="Y197" s="1005">
        <v>8813</v>
      </c>
      <c r="Z197" s="1005">
        <v>8424</v>
      </c>
      <c r="AA197" s="1005">
        <v>9118</v>
      </c>
      <c r="AB197" s="1005">
        <v>9970</v>
      </c>
      <c r="AC197" s="1005">
        <v>11123</v>
      </c>
    </row>
    <row r="198" spans="1:29" x14ac:dyDescent="0.25">
      <c r="A198" s="1012" t="s">
        <v>1163</v>
      </c>
      <c r="B198" s="1012" t="s">
        <v>1660</v>
      </c>
      <c r="C198" s="1012" t="s">
        <v>1661</v>
      </c>
      <c r="D198" s="1018">
        <v>10021</v>
      </c>
      <c r="E198" s="1018">
        <v>10152</v>
      </c>
      <c r="F198" s="1018">
        <v>10562</v>
      </c>
      <c r="G198" s="1018">
        <v>10989</v>
      </c>
      <c r="H198" s="1018">
        <v>11397</v>
      </c>
      <c r="I198" s="1018">
        <v>12134</v>
      </c>
      <c r="J198" s="1018">
        <v>13064</v>
      </c>
      <c r="K198" s="1018">
        <v>13590</v>
      </c>
      <c r="L198" s="1018">
        <v>14190</v>
      </c>
      <c r="M198" s="1018">
        <v>14834</v>
      </c>
      <c r="N198" s="1018">
        <v>15039</v>
      </c>
      <c r="O198" s="1018">
        <v>14529</v>
      </c>
      <c r="P198" s="1018">
        <v>15061</v>
      </c>
      <c r="Q198" s="1018">
        <v>15580</v>
      </c>
      <c r="R198" s="1018">
        <v>16053</v>
      </c>
      <c r="S198" s="1018">
        <v>16808</v>
      </c>
      <c r="T198" s="1018">
        <v>17451</v>
      </c>
      <c r="U198" s="1018">
        <v>18203</v>
      </c>
      <c r="V198" s="1018">
        <v>18857</v>
      </c>
      <c r="W198" s="1018">
        <v>19461</v>
      </c>
      <c r="X198" s="1018">
        <v>20066</v>
      </c>
      <c r="Y198" s="1018">
        <v>20987</v>
      </c>
      <c r="Z198" s="1018">
        <v>19379</v>
      </c>
      <c r="AA198" s="1018">
        <v>20537</v>
      </c>
      <c r="AB198" s="1018">
        <v>22754</v>
      </c>
      <c r="AC198" s="1018">
        <v>24279</v>
      </c>
    </row>
    <row r="199" spans="1:29" x14ac:dyDescent="0.25">
      <c r="A199" s="1013" t="s">
        <v>1164</v>
      </c>
      <c r="B199" s="1013" t="s">
        <v>1662</v>
      </c>
      <c r="C199" s="1013" t="s">
        <v>1663</v>
      </c>
      <c r="D199" s="1005">
        <v>2230</v>
      </c>
      <c r="E199" s="1005">
        <v>2283</v>
      </c>
      <c r="F199" s="1005">
        <v>2416</v>
      </c>
      <c r="G199" s="1005">
        <v>2530</v>
      </c>
      <c r="H199" s="1005">
        <v>2663</v>
      </c>
      <c r="I199" s="1005">
        <v>2864</v>
      </c>
      <c r="J199" s="1005">
        <v>3000</v>
      </c>
      <c r="K199" s="1005">
        <v>3089</v>
      </c>
      <c r="L199" s="1005">
        <v>3226</v>
      </c>
      <c r="M199" s="1005">
        <v>3326</v>
      </c>
      <c r="N199" s="1005">
        <v>3289</v>
      </c>
      <c r="O199" s="1005">
        <v>3231</v>
      </c>
      <c r="P199" s="1005">
        <v>3348</v>
      </c>
      <c r="Q199" s="1005">
        <v>3516</v>
      </c>
      <c r="R199" s="1005">
        <v>3598</v>
      </c>
      <c r="S199" s="1005">
        <v>3716</v>
      </c>
      <c r="T199" s="1005">
        <v>3763</v>
      </c>
      <c r="U199" s="1005">
        <v>3929</v>
      </c>
      <c r="V199" s="1005">
        <v>4038</v>
      </c>
      <c r="W199" s="1005">
        <v>4115</v>
      </c>
      <c r="X199" s="1005">
        <v>4254</v>
      </c>
      <c r="Y199" s="1005">
        <v>4301</v>
      </c>
      <c r="Z199" s="1005">
        <v>4098</v>
      </c>
      <c r="AA199" s="1005">
        <v>4316</v>
      </c>
      <c r="AB199" s="1005">
        <v>4757</v>
      </c>
      <c r="AC199" s="1005">
        <v>5186</v>
      </c>
    </row>
    <row r="200" spans="1:29" x14ac:dyDescent="0.25">
      <c r="A200" s="1013" t="s">
        <v>1164</v>
      </c>
      <c r="B200" s="1013" t="s">
        <v>1664</v>
      </c>
      <c r="C200" s="1013" t="s">
        <v>1463</v>
      </c>
      <c r="D200" s="1005">
        <v>3288</v>
      </c>
      <c r="E200" s="1005">
        <v>3270</v>
      </c>
      <c r="F200" s="1005">
        <v>3365</v>
      </c>
      <c r="G200" s="1005">
        <v>3560</v>
      </c>
      <c r="H200" s="1005">
        <v>3683</v>
      </c>
      <c r="I200" s="1005">
        <v>3948</v>
      </c>
      <c r="J200" s="1005">
        <v>4389</v>
      </c>
      <c r="K200" s="1005">
        <v>4495</v>
      </c>
      <c r="L200" s="1005">
        <v>4593</v>
      </c>
      <c r="M200" s="1005">
        <v>4889</v>
      </c>
      <c r="N200" s="1005">
        <v>4928</v>
      </c>
      <c r="O200" s="1005">
        <v>4575</v>
      </c>
      <c r="P200" s="1005">
        <v>4759</v>
      </c>
      <c r="Q200" s="1005">
        <v>4897</v>
      </c>
      <c r="R200" s="1005">
        <v>5148</v>
      </c>
      <c r="S200" s="1005">
        <v>5526</v>
      </c>
      <c r="T200" s="1005">
        <v>5645</v>
      </c>
      <c r="U200" s="1005">
        <v>6212</v>
      </c>
      <c r="V200" s="1005">
        <v>6369</v>
      </c>
      <c r="W200" s="1005">
        <v>6570</v>
      </c>
      <c r="X200" s="1005">
        <v>6641</v>
      </c>
      <c r="Y200" s="1005">
        <v>7135</v>
      </c>
      <c r="Z200" s="1005">
        <v>6436</v>
      </c>
      <c r="AA200" s="1005">
        <v>6871</v>
      </c>
      <c r="AB200" s="1005">
        <v>8091</v>
      </c>
      <c r="AC200" s="1005">
        <v>8427</v>
      </c>
    </row>
    <row r="201" spans="1:29" x14ac:dyDescent="0.25">
      <c r="A201" s="1013" t="s">
        <v>1164</v>
      </c>
      <c r="B201" s="1013" t="s">
        <v>1665</v>
      </c>
      <c r="C201" s="1013" t="s">
        <v>1465</v>
      </c>
      <c r="D201" s="1005">
        <v>2923</v>
      </c>
      <c r="E201" s="1005">
        <v>2987</v>
      </c>
      <c r="F201" s="1005">
        <v>3105</v>
      </c>
      <c r="G201" s="1005">
        <v>3283</v>
      </c>
      <c r="H201" s="1005">
        <v>3427</v>
      </c>
      <c r="I201" s="1005">
        <v>3653</v>
      </c>
      <c r="J201" s="1005">
        <v>3961</v>
      </c>
      <c r="K201" s="1005">
        <v>4205</v>
      </c>
      <c r="L201" s="1005">
        <v>4394</v>
      </c>
      <c r="M201" s="1005">
        <v>4574</v>
      </c>
      <c r="N201" s="1005">
        <v>4722</v>
      </c>
      <c r="O201" s="1005">
        <v>4712</v>
      </c>
      <c r="P201" s="1005">
        <v>4741</v>
      </c>
      <c r="Q201" s="1005">
        <v>4916</v>
      </c>
      <c r="R201" s="1005">
        <v>5006</v>
      </c>
      <c r="S201" s="1005">
        <v>5146</v>
      </c>
      <c r="T201" s="1005">
        <v>5557</v>
      </c>
      <c r="U201" s="1005">
        <v>5483</v>
      </c>
      <c r="V201" s="1005">
        <v>5748</v>
      </c>
      <c r="W201" s="1005">
        <v>5999</v>
      </c>
      <c r="X201" s="1005">
        <v>6323</v>
      </c>
      <c r="Y201" s="1005">
        <v>6517</v>
      </c>
      <c r="Z201" s="1005">
        <v>6056</v>
      </c>
      <c r="AA201" s="1005">
        <v>6284</v>
      </c>
      <c r="AB201" s="1005">
        <v>6766</v>
      </c>
      <c r="AC201" s="1005">
        <v>7302</v>
      </c>
    </row>
    <row r="202" spans="1:29" x14ac:dyDescent="0.25">
      <c r="A202" s="1013" t="s">
        <v>1164</v>
      </c>
      <c r="B202" s="1013" t="s">
        <v>1666</v>
      </c>
      <c r="C202" s="1013" t="s">
        <v>1667</v>
      </c>
      <c r="D202" s="1005">
        <v>1580</v>
      </c>
      <c r="E202" s="1005">
        <v>1613</v>
      </c>
      <c r="F202" s="1005">
        <v>1675</v>
      </c>
      <c r="G202" s="1005">
        <v>1616</v>
      </c>
      <c r="H202" s="1005">
        <v>1625</v>
      </c>
      <c r="I202" s="1005">
        <v>1669</v>
      </c>
      <c r="J202" s="1005">
        <v>1714</v>
      </c>
      <c r="K202" s="1005">
        <v>1800</v>
      </c>
      <c r="L202" s="1005">
        <v>1977</v>
      </c>
      <c r="M202" s="1005">
        <v>2046</v>
      </c>
      <c r="N202" s="1005">
        <v>2101</v>
      </c>
      <c r="O202" s="1005">
        <v>2011</v>
      </c>
      <c r="P202" s="1005">
        <v>2213</v>
      </c>
      <c r="Q202" s="1005">
        <v>2251</v>
      </c>
      <c r="R202" s="1005">
        <v>2301</v>
      </c>
      <c r="S202" s="1005">
        <v>2420</v>
      </c>
      <c r="T202" s="1005">
        <v>2487</v>
      </c>
      <c r="U202" s="1005">
        <v>2579</v>
      </c>
      <c r="V202" s="1005">
        <v>2701</v>
      </c>
      <c r="W202" s="1005">
        <v>2777</v>
      </c>
      <c r="X202" s="1005">
        <v>2848</v>
      </c>
      <c r="Y202" s="1005">
        <v>3034</v>
      </c>
      <c r="Z202" s="1005">
        <v>2789</v>
      </c>
      <c r="AA202" s="1005">
        <v>3067</v>
      </c>
      <c r="AB202" s="1005">
        <v>3141</v>
      </c>
      <c r="AC202" s="1005">
        <v>3364</v>
      </c>
    </row>
    <row r="203" spans="1:29" x14ac:dyDescent="0.25">
      <c r="A203" s="1012" t="s">
        <v>1163</v>
      </c>
      <c r="B203" s="1012" t="s">
        <v>1668</v>
      </c>
      <c r="C203" s="1012" t="s">
        <v>1669</v>
      </c>
      <c r="D203" s="1018">
        <v>18537</v>
      </c>
      <c r="E203" s="1018">
        <v>19312</v>
      </c>
      <c r="F203" s="1018">
        <v>20264</v>
      </c>
      <c r="G203" s="1018">
        <v>20833</v>
      </c>
      <c r="H203" s="1018">
        <v>21840</v>
      </c>
      <c r="I203" s="1018">
        <v>23265</v>
      </c>
      <c r="J203" s="1018">
        <v>24471</v>
      </c>
      <c r="K203" s="1018">
        <v>25717</v>
      </c>
      <c r="L203" s="1018">
        <v>27141</v>
      </c>
      <c r="M203" s="1018">
        <v>28321</v>
      </c>
      <c r="N203" s="1018">
        <v>28371</v>
      </c>
      <c r="O203" s="1018">
        <v>28159</v>
      </c>
      <c r="P203" s="1018">
        <v>29121</v>
      </c>
      <c r="Q203" s="1018">
        <v>30466</v>
      </c>
      <c r="R203" s="1018">
        <v>31439</v>
      </c>
      <c r="S203" s="1018">
        <v>32399</v>
      </c>
      <c r="T203" s="1018">
        <v>33413</v>
      </c>
      <c r="U203" s="1018">
        <v>34147</v>
      </c>
      <c r="V203" s="1018">
        <v>35748</v>
      </c>
      <c r="W203" s="1018">
        <v>37063</v>
      </c>
      <c r="X203" s="1018">
        <v>38465</v>
      </c>
      <c r="Y203" s="1018">
        <v>40189</v>
      </c>
      <c r="Z203" s="1018">
        <v>38286</v>
      </c>
      <c r="AA203" s="1018">
        <v>40361</v>
      </c>
      <c r="AB203" s="1018">
        <v>43691</v>
      </c>
      <c r="AC203" s="1018">
        <v>47011</v>
      </c>
    </row>
    <row r="204" spans="1:29" x14ac:dyDescent="0.25">
      <c r="A204" s="1013" t="s">
        <v>1164</v>
      </c>
      <c r="B204" s="1013" t="s">
        <v>1670</v>
      </c>
      <c r="C204" s="1013" t="s">
        <v>1671</v>
      </c>
      <c r="D204" s="1005">
        <v>4848</v>
      </c>
      <c r="E204" s="1005">
        <v>4948</v>
      </c>
      <c r="F204" s="1005">
        <v>5132</v>
      </c>
      <c r="G204" s="1005">
        <v>5229</v>
      </c>
      <c r="H204" s="1005">
        <v>5534</v>
      </c>
      <c r="I204" s="1005">
        <v>5862</v>
      </c>
      <c r="J204" s="1005">
        <v>6165</v>
      </c>
      <c r="K204" s="1005">
        <v>6501</v>
      </c>
      <c r="L204" s="1005">
        <v>6878</v>
      </c>
      <c r="M204" s="1005">
        <v>7073</v>
      </c>
      <c r="N204" s="1005">
        <v>7266</v>
      </c>
      <c r="O204" s="1005">
        <v>7199</v>
      </c>
      <c r="P204" s="1005">
        <v>7636</v>
      </c>
      <c r="Q204" s="1005">
        <v>7974</v>
      </c>
      <c r="R204" s="1005">
        <v>8120</v>
      </c>
      <c r="S204" s="1005">
        <v>8485</v>
      </c>
      <c r="T204" s="1005">
        <v>8867</v>
      </c>
      <c r="U204" s="1005">
        <v>8835</v>
      </c>
      <c r="V204" s="1005">
        <v>9152</v>
      </c>
      <c r="W204" s="1005">
        <v>9508</v>
      </c>
      <c r="X204" s="1005">
        <v>9812</v>
      </c>
      <c r="Y204" s="1005">
        <v>10257</v>
      </c>
      <c r="Z204" s="1005">
        <v>9623</v>
      </c>
      <c r="AA204" s="1005">
        <v>10055</v>
      </c>
      <c r="AB204" s="1005">
        <v>10923</v>
      </c>
      <c r="AC204" s="1005">
        <v>11593</v>
      </c>
    </row>
    <row r="205" spans="1:29" x14ac:dyDescent="0.25">
      <c r="A205" s="1013" t="s">
        <v>1164</v>
      </c>
      <c r="B205" s="1013" t="s">
        <v>1672</v>
      </c>
      <c r="C205" s="1013" t="s">
        <v>1467</v>
      </c>
      <c r="D205" s="1005">
        <v>6942</v>
      </c>
      <c r="E205" s="1005">
        <v>7419</v>
      </c>
      <c r="F205" s="1005">
        <v>7779</v>
      </c>
      <c r="G205" s="1005">
        <v>8086</v>
      </c>
      <c r="H205" s="1005">
        <v>8541</v>
      </c>
      <c r="I205" s="1005">
        <v>9136</v>
      </c>
      <c r="J205" s="1005">
        <v>9582</v>
      </c>
      <c r="K205" s="1005">
        <v>10123</v>
      </c>
      <c r="L205" s="1005">
        <v>10702</v>
      </c>
      <c r="M205" s="1005">
        <v>11421</v>
      </c>
      <c r="N205" s="1005">
        <v>11341</v>
      </c>
      <c r="O205" s="1005">
        <v>11462</v>
      </c>
      <c r="P205" s="1005">
        <v>11581</v>
      </c>
      <c r="Q205" s="1005">
        <v>12060</v>
      </c>
      <c r="R205" s="1005">
        <v>12659</v>
      </c>
      <c r="S205" s="1005">
        <v>13022</v>
      </c>
      <c r="T205" s="1005">
        <v>13426</v>
      </c>
      <c r="U205" s="1005">
        <v>13791</v>
      </c>
      <c r="V205" s="1005">
        <v>14559</v>
      </c>
      <c r="W205" s="1005">
        <v>15041</v>
      </c>
      <c r="X205" s="1005">
        <v>15363</v>
      </c>
      <c r="Y205" s="1005">
        <v>16124</v>
      </c>
      <c r="Z205" s="1005">
        <v>15610</v>
      </c>
      <c r="AA205" s="1005">
        <v>16583</v>
      </c>
      <c r="AB205" s="1005">
        <v>18034</v>
      </c>
      <c r="AC205" s="1005">
        <v>19570</v>
      </c>
    </row>
    <row r="206" spans="1:29" x14ac:dyDescent="0.25">
      <c r="A206" s="1013" t="s">
        <v>1164</v>
      </c>
      <c r="B206" s="1013" t="s">
        <v>1673</v>
      </c>
      <c r="C206" s="1013" t="s">
        <v>1464</v>
      </c>
      <c r="D206" s="1005">
        <v>3409</v>
      </c>
      <c r="E206" s="1005">
        <v>3449</v>
      </c>
      <c r="F206" s="1005">
        <v>3619</v>
      </c>
      <c r="G206" s="1005">
        <v>3679</v>
      </c>
      <c r="H206" s="1005">
        <v>3807</v>
      </c>
      <c r="I206" s="1005">
        <v>4009</v>
      </c>
      <c r="J206" s="1005">
        <v>4212</v>
      </c>
      <c r="K206" s="1005">
        <v>4404</v>
      </c>
      <c r="L206" s="1005">
        <v>4624</v>
      </c>
      <c r="M206" s="1005">
        <v>4689</v>
      </c>
      <c r="N206" s="1005">
        <v>4719</v>
      </c>
      <c r="O206" s="1005">
        <v>4581</v>
      </c>
      <c r="P206" s="1005">
        <v>4792</v>
      </c>
      <c r="Q206" s="1005">
        <v>5100</v>
      </c>
      <c r="R206" s="1005">
        <v>5171</v>
      </c>
      <c r="S206" s="1005">
        <v>5390</v>
      </c>
      <c r="T206" s="1005">
        <v>5519</v>
      </c>
      <c r="U206" s="1005">
        <v>5681</v>
      </c>
      <c r="V206" s="1005">
        <v>5856</v>
      </c>
      <c r="W206" s="1005">
        <v>6125</v>
      </c>
      <c r="X206" s="1005">
        <v>6414</v>
      </c>
      <c r="Y206" s="1005">
        <v>6721</v>
      </c>
      <c r="Z206" s="1005">
        <v>6325</v>
      </c>
      <c r="AA206" s="1005">
        <v>6745</v>
      </c>
      <c r="AB206" s="1005">
        <v>7091</v>
      </c>
      <c r="AC206" s="1005">
        <v>7605</v>
      </c>
    </row>
    <row r="207" spans="1:29" x14ac:dyDescent="0.25">
      <c r="A207" s="1013" t="s">
        <v>1164</v>
      </c>
      <c r="B207" s="1013" t="s">
        <v>1674</v>
      </c>
      <c r="C207" s="1013" t="s">
        <v>1466</v>
      </c>
      <c r="D207" s="1005">
        <v>3338</v>
      </c>
      <c r="E207" s="1005">
        <v>3496</v>
      </c>
      <c r="F207" s="1005">
        <v>3734</v>
      </c>
      <c r="G207" s="1005">
        <v>3838</v>
      </c>
      <c r="H207" s="1005">
        <v>3958</v>
      </c>
      <c r="I207" s="1005">
        <v>4257</v>
      </c>
      <c r="J207" s="1005">
        <v>4512</v>
      </c>
      <c r="K207" s="1005">
        <v>4689</v>
      </c>
      <c r="L207" s="1005">
        <v>4937</v>
      </c>
      <c r="M207" s="1005">
        <v>5137</v>
      </c>
      <c r="N207" s="1005">
        <v>5047</v>
      </c>
      <c r="O207" s="1005">
        <v>4917</v>
      </c>
      <c r="P207" s="1005">
        <v>5113</v>
      </c>
      <c r="Q207" s="1005">
        <v>5331</v>
      </c>
      <c r="R207" s="1005">
        <v>5489</v>
      </c>
      <c r="S207" s="1005">
        <v>5502</v>
      </c>
      <c r="T207" s="1005">
        <v>5601</v>
      </c>
      <c r="U207" s="1005">
        <v>5839</v>
      </c>
      <c r="V207" s="1005">
        <v>6181</v>
      </c>
      <c r="W207" s="1005">
        <v>6388</v>
      </c>
      <c r="X207" s="1005">
        <v>6876</v>
      </c>
      <c r="Y207" s="1005">
        <v>7087</v>
      </c>
      <c r="Z207" s="1005">
        <v>6728</v>
      </c>
      <c r="AA207" s="1005">
        <v>6978</v>
      </c>
      <c r="AB207" s="1005">
        <v>7644</v>
      </c>
      <c r="AC207" s="1005">
        <v>8244</v>
      </c>
    </row>
    <row r="208" spans="1:29" x14ac:dyDescent="0.25">
      <c r="A208" s="1011" t="s">
        <v>1160</v>
      </c>
      <c r="B208" s="1011" t="s">
        <v>1469</v>
      </c>
      <c r="C208" s="1011" t="s">
        <v>871</v>
      </c>
      <c r="D208" s="1017">
        <v>78219</v>
      </c>
      <c r="E208" s="1017">
        <v>79925</v>
      </c>
      <c r="F208" s="1017">
        <v>83310</v>
      </c>
      <c r="G208" s="1017">
        <v>87965</v>
      </c>
      <c r="H208" s="1017">
        <v>91522</v>
      </c>
      <c r="I208" s="1017">
        <v>96816</v>
      </c>
      <c r="J208" s="1017">
        <v>103118</v>
      </c>
      <c r="K208" s="1017">
        <v>109293</v>
      </c>
      <c r="L208" s="1017">
        <v>116701</v>
      </c>
      <c r="M208" s="1017">
        <v>121703</v>
      </c>
      <c r="N208" s="1017">
        <v>126644</v>
      </c>
      <c r="O208" s="1017">
        <v>125071</v>
      </c>
      <c r="P208" s="1017">
        <v>126694</v>
      </c>
      <c r="Q208" s="1017">
        <v>130975</v>
      </c>
      <c r="R208" s="1017">
        <v>135006</v>
      </c>
      <c r="S208" s="1017">
        <v>141046</v>
      </c>
      <c r="T208" s="1017">
        <v>147604</v>
      </c>
      <c r="U208" s="1017">
        <v>149354</v>
      </c>
      <c r="V208" s="1017">
        <v>151973</v>
      </c>
      <c r="W208" s="1017">
        <v>159217</v>
      </c>
      <c r="X208" s="1017">
        <v>162423</v>
      </c>
      <c r="Y208" s="1017">
        <v>168993</v>
      </c>
      <c r="Z208" s="1017">
        <v>158489</v>
      </c>
      <c r="AA208" s="1017">
        <v>171688</v>
      </c>
      <c r="AB208" s="1017">
        <v>188246</v>
      </c>
      <c r="AC208" s="1017">
        <v>204188</v>
      </c>
    </row>
    <row r="209" spans="1:29" x14ac:dyDescent="0.25">
      <c r="A209" s="1012" t="s">
        <v>1163</v>
      </c>
      <c r="B209" s="1012" t="s">
        <v>1675</v>
      </c>
      <c r="C209" s="1012" t="s">
        <v>1475</v>
      </c>
      <c r="D209" s="1018">
        <v>12003</v>
      </c>
      <c r="E209" s="1018">
        <v>12152</v>
      </c>
      <c r="F209" s="1018">
        <v>12617</v>
      </c>
      <c r="G209" s="1018">
        <v>13078</v>
      </c>
      <c r="H209" s="1018">
        <v>13712</v>
      </c>
      <c r="I209" s="1018">
        <v>14545</v>
      </c>
      <c r="J209" s="1018">
        <v>15239</v>
      </c>
      <c r="K209" s="1018">
        <v>15989</v>
      </c>
      <c r="L209" s="1018">
        <v>17268</v>
      </c>
      <c r="M209" s="1018">
        <v>18034</v>
      </c>
      <c r="N209" s="1018">
        <v>18416</v>
      </c>
      <c r="O209" s="1018">
        <v>18171</v>
      </c>
      <c r="P209" s="1018">
        <v>18353</v>
      </c>
      <c r="Q209" s="1018">
        <v>18891</v>
      </c>
      <c r="R209" s="1018">
        <v>19603</v>
      </c>
      <c r="S209" s="1018">
        <v>20480</v>
      </c>
      <c r="T209" s="1018">
        <v>21365</v>
      </c>
      <c r="U209" s="1018">
        <v>21769</v>
      </c>
      <c r="V209" s="1018">
        <v>22223</v>
      </c>
      <c r="W209" s="1018">
        <v>23019</v>
      </c>
      <c r="X209" s="1018">
        <v>23241</v>
      </c>
      <c r="Y209" s="1018">
        <v>24381</v>
      </c>
      <c r="Z209" s="1018">
        <v>22847</v>
      </c>
      <c r="AA209" s="1018">
        <v>24656</v>
      </c>
      <c r="AB209" s="1018">
        <v>26764</v>
      </c>
      <c r="AC209" s="1018">
        <v>28478</v>
      </c>
    </row>
    <row r="210" spans="1:29" x14ac:dyDescent="0.25">
      <c r="A210" s="1013" t="s">
        <v>1164</v>
      </c>
      <c r="B210" s="1013" t="s">
        <v>1676</v>
      </c>
      <c r="C210" s="1013" t="s">
        <v>1477</v>
      </c>
      <c r="D210" s="1005">
        <v>4882</v>
      </c>
      <c r="E210" s="1005">
        <v>4992</v>
      </c>
      <c r="F210" s="1005">
        <v>5174</v>
      </c>
      <c r="G210" s="1005">
        <v>5334</v>
      </c>
      <c r="H210" s="1005">
        <v>5572</v>
      </c>
      <c r="I210" s="1005">
        <v>5871</v>
      </c>
      <c r="J210" s="1005">
        <v>6150</v>
      </c>
      <c r="K210" s="1005">
        <v>6442</v>
      </c>
      <c r="L210" s="1005">
        <v>6989</v>
      </c>
      <c r="M210" s="1005">
        <v>7279</v>
      </c>
      <c r="N210" s="1005">
        <v>7540</v>
      </c>
      <c r="O210" s="1005">
        <v>7262</v>
      </c>
      <c r="P210" s="1005">
        <v>7417</v>
      </c>
      <c r="Q210" s="1005">
        <v>7610</v>
      </c>
      <c r="R210" s="1005">
        <v>7854</v>
      </c>
      <c r="S210" s="1005">
        <v>8168</v>
      </c>
      <c r="T210" s="1005">
        <v>8594</v>
      </c>
      <c r="U210" s="1005">
        <v>8792</v>
      </c>
      <c r="V210" s="1005">
        <v>9084</v>
      </c>
      <c r="W210" s="1005">
        <v>9393</v>
      </c>
      <c r="X210" s="1005">
        <v>9436</v>
      </c>
      <c r="Y210" s="1005">
        <v>9854</v>
      </c>
      <c r="Z210" s="1005">
        <v>9530</v>
      </c>
      <c r="AA210" s="1005">
        <v>10320</v>
      </c>
      <c r="AB210" s="1005">
        <v>11223</v>
      </c>
      <c r="AC210" s="1005">
        <v>11648</v>
      </c>
    </row>
    <row r="211" spans="1:29" x14ac:dyDescent="0.25">
      <c r="A211" s="1013" t="s">
        <v>1164</v>
      </c>
      <c r="B211" s="1013" t="s">
        <v>1677</v>
      </c>
      <c r="C211" s="1013" t="s">
        <v>1481</v>
      </c>
      <c r="D211" s="1005">
        <v>3803</v>
      </c>
      <c r="E211" s="1005">
        <v>3786</v>
      </c>
      <c r="F211" s="1005">
        <v>3865</v>
      </c>
      <c r="G211" s="1005">
        <v>4040</v>
      </c>
      <c r="H211" s="1005">
        <v>4290</v>
      </c>
      <c r="I211" s="1005">
        <v>4586</v>
      </c>
      <c r="J211" s="1005">
        <v>4820</v>
      </c>
      <c r="K211" s="1005">
        <v>5097</v>
      </c>
      <c r="L211" s="1005">
        <v>5554</v>
      </c>
      <c r="M211" s="1005">
        <v>5828</v>
      </c>
      <c r="N211" s="1005">
        <v>5853</v>
      </c>
      <c r="O211" s="1005">
        <v>6000</v>
      </c>
      <c r="P211" s="1005">
        <v>5905</v>
      </c>
      <c r="Q211" s="1005">
        <v>6069</v>
      </c>
      <c r="R211" s="1005">
        <v>6428</v>
      </c>
      <c r="S211" s="1005">
        <v>6785</v>
      </c>
      <c r="T211" s="1005">
        <v>6990</v>
      </c>
      <c r="U211" s="1005">
        <v>7187</v>
      </c>
      <c r="V211" s="1005">
        <v>7218</v>
      </c>
      <c r="W211" s="1005">
        <v>7548</v>
      </c>
      <c r="X211" s="1005">
        <v>7539</v>
      </c>
      <c r="Y211" s="1005">
        <v>7903</v>
      </c>
      <c r="Z211" s="1005">
        <v>7144</v>
      </c>
      <c r="AA211" s="1005">
        <v>7586</v>
      </c>
      <c r="AB211" s="1005">
        <v>8235</v>
      </c>
      <c r="AC211" s="1005">
        <v>8949</v>
      </c>
    </row>
    <row r="212" spans="1:29" x14ac:dyDescent="0.25">
      <c r="A212" s="1013" t="s">
        <v>1164</v>
      </c>
      <c r="B212" s="1013" t="s">
        <v>1678</v>
      </c>
      <c r="C212" s="1013" t="s">
        <v>1476</v>
      </c>
      <c r="D212" s="1005">
        <v>3319</v>
      </c>
      <c r="E212" s="1005">
        <v>3374</v>
      </c>
      <c r="F212" s="1005">
        <v>3578</v>
      </c>
      <c r="G212" s="1005">
        <v>3704</v>
      </c>
      <c r="H212" s="1005">
        <v>3850</v>
      </c>
      <c r="I212" s="1005">
        <v>4088</v>
      </c>
      <c r="J212" s="1005">
        <v>4269</v>
      </c>
      <c r="K212" s="1005">
        <v>4450</v>
      </c>
      <c r="L212" s="1005">
        <v>4725</v>
      </c>
      <c r="M212" s="1005">
        <v>4927</v>
      </c>
      <c r="N212" s="1005">
        <v>5023</v>
      </c>
      <c r="O212" s="1005">
        <v>4909</v>
      </c>
      <c r="P212" s="1005">
        <v>5031</v>
      </c>
      <c r="Q212" s="1005">
        <v>5212</v>
      </c>
      <c r="R212" s="1005">
        <v>5322</v>
      </c>
      <c r="S212" s="1005">
        <v>5527</v>
      </c>
      <c r="T212" s="1005">
        <v>5781</v>
      </c>
      <c r="U212" s="1005">
        <v>5790</v>
      </c>
      <c r="V212" s="1005">
        <v>5920</v>
      </c>
      <c r="W212" s="1005">
        <v>6078</v>
      </c>
      <c r="X212" s="1005">
        <v>6266</v>
      </c>
      <c r="Y212" s="1005">
        <v>6624</v>
      </c>
      <c r="Z212" s="1005">
        <v>6173</v>
      </c>
      <c r="AA212" s="1005">
        <v>6750</v>
      </c>
      <c r="AB212" s="1005">
        <v>7305</v>
      </c>
      <c r="AC212" s="1005">
        <v>7881</v>
      </c>
    </row>
    <row r="213" spans="1:29" x14ac:dyDescent="0.25">
      <c r="A213" s="1012" t="s">
        <v>1163</v>
      </c>
      <c r="B213" s="1012" t="s">
        <v>1679</v>
      </c>
      <c r="C213" s="1012" t="s">
        <v>1680</v>
      </c>
      <c r="D213" s="1018">
        <v>17017</v>
      </c>
      <c r="E213" s="1018">
        <v>17322</v>
      </c>
      <c r="F213" s="1018">
        <v>18373</v>
      </c>
      <c r="G213" s="1018">
        <v>19525</v>
      </c>
      <c r="H213" s="1018">
        <v>20748</v>
      </c>
      <c r="I213" s="1018">
        <v>22321</v>
      </c>
      <c r="J213" s="1018">
        <v>24104</v>
      </c>
      <c r="K213" s="1018">
        <v>25403</v>
      </c>
      <c r="L213" s="1018">
        <v>26849</v>
      </c>
      <c r="M213" s="1018">
        <v>28147</v>
      </c>
      <c r="N213" s="1018">
        <v>28515</v>
      </c>
      <c r="O213" s="1018">
        <v>28895</v>
      </c>
      <c r="P213" s="1018">
        <v>29306</v>
      </c>
      <c r="Q213" s="1018">
        <v>29816</v>
      </c>
      <c r="R213" s="1018">
        <v>30817</v>
      </c>
      <c r="S213" s="1018">
        <v>31911</v>
      </c>
      <c r="T213" s="1018">
        <v>33236</v>
      </c>
      <c r="U213" s="1018">
        <v>34282</v>
      </c>
      <c r="V213" s="1018">
        <v>36467</v>
      </c>
      <c r="W213" s="1018">
        <v>38590</v>
      </c>
      <c r="X213" s="1018">
        <v>40046</v>
      </c>
      <c r="Y213" s="1018">
        <v>41833</v>
      </c>
      <c r="Z213" s="1018">
        <v>39497</v>
      </c>
      <c r="AA213" s="1018">
        <v>43755</v>
      </c>
      <c r="AB213" s="1018">
        <v>49126</v>
      </c>
      <c r="AC213" s="1018">
        <v>53835</v>
      </c>
    </row>
    <row r="214" spans="1:29" x14ac:dyDescent="0.25">
      <c r="A214" s="1013" t="s">
        <v>1164</v>
      </c>
      <c r="B214" s="1013" t="s">
        <v>1681</v>
      </c>
      <c r="C214" s="1013" t="s">
        <v>1478</v>
      </c>
      <c r="D214" s="1005">
        <v>1689</v>
      </c>
      <c r="E214" s="1005">
        <v>1743</v>
      </c>
      <c r="F214" s="1005">
        <v>1834</v>
      </c>
      <c r="G214" s="1005">
        <v>1902</v>
      </c>
      <c r="H214" s="1005">
        <v>2003</v>
      </c>
      <c r="I214" s="1005">
        <v>2124</v>
      </c>
      <c r="J214" s="1005">
        <v>2243</v>
      </c>
      <c r="K214" s="1005">
        <v>2321</v>
      </c>
      <c r="L214" s="1005">
        <v>2465</v>
      </c>
      <c r="M214" s="1005">
        <v>2567</v>
      </c>
      <c r="N214" s="1005">
        <v>2632</v>
      </c>
      <c r="O214" s="1005">
        <v>2542</v>
      </c>
      <c r="P214" s="1005">
        <v>2627</v>
      </c>
      <c r="Q214" s="1005">
        <v>2760</v>
      </c>
      <c r="R214" s="1005">
        <v>2854</v>
      </c>
      <c r="S214" s="1005">
        <v>3085</v>
      </c>
      <c r="T214" s="1005">
        <v>3275</v>
      </c>
      <c r="U214" s="1005">
        <v>3408</v>
      </c>
      <c r="V214" s="1005">
        <v>3540</v>
      </c>
      <c r="W214" s="1005">
        <v>3734</v>
      </c>
      <c r="X214" s="1005">
        <v>3939</v>
      </c>
      <c r="Y214" s="1005">
        <v>4121</v>
      </c>
      <c r="Z214" s="1005">
        <v>3884</v>
      </c>
      <c r="AA214" s="1005">
        <v>4282</v>
      </c>
      <c r="AB214" s="1005">
        <v>4773</v>
      </c>
      <c r="AC214" s="1005">
        <v>5185</v>
      </c>
    </row>
    <row r="215" spans="1:29" x14ac:dyDescent="0.25">
      <c r="A215" s="1013" t="s">
        <v>1164</v>
      </c>
      <c r="B215" s="1013" t="s">
        <v>1682</v>
      </c>
      <c r="C215" s="1013" t="s">
        <v>1480</v>
      </c>
      <c r="D215" s="1005">
        <v>2330</v>
      </c>
      <c r="E215" s="1005">
        <v>2322</v>
      </c>
      <c r="F215" s="1005">
        <v>2401</v>
      </c>
      <c r="G215" s="1005">
        <v>2497</v>
      </c>
      <c r="H215" s="1005">
        <v>2587</v>
      </c>
      <c r="I215" s="1005">
        <v>2793</v>
      </c>
      <c r="J215" s="1005">
        <v>2961</v>
      </c>
      <c r="K215" s="1005">
        <v>3162</v>
      </c>
      <c r="L215" s="1005">
        <v>3363</v>
      </c>
      <c r="M215" s="1005">
        <v>3437</v>
      </c>
      <c r="N215" s="1005">
        <v>3668</v>
      </c>
      <c r="O215" s="1005">
        <v>3575</v>
      </c>
      <c r="P215" s="1005">
        <v>3656</v>
      </c>
      <c r="Q215" s="1005">
        <v>3659</v>
      </c>
      <c r="R215" s="1005">
        <v>3654</v>
      </c>
      <c r="S215" s="1005">
        <v>3773</v>
      </c>
      <c r="T215" s="1005">
        <v>3918</v>
      </c>
      <c r="U215" s="1005">
        <v>4071</v>
      </c>
      <c r="V215" s="1005">
        <v>4086</v>
      </c>
      <c r="W215" s="1005">
        <v>4223</v>
      </c>
      <c r="X215" s="1005">
        <v>4382</v>
      </c>
      <c r="Y215" s="1005">
        <v>4587</v>
      </c>
      <c r="Z215" s="1005">
        <v>4339</v>
      </c>
      <c r="AA215" s="1005">
        <v>4686</v>
      </c>
      <c r="AB215" s="1005">
        <v>4945</v>
      </c>
      <c r="AC215" s="1005">
        <v>5120</v>
      </c>
    </row>
    <row r="216" spans="1:29" x14ac:dyDescent="0.25">
      <c r="A216" s="1013" t="s">
        <v>1164</v>
      </c>
      <c r="B216" s="1013" t="s">
        <v>1683</v>
      </c>
      <c r="C216" s="1013" t="s">
        <v>1479</v>
      </c>
      <c r="D216" s="1005">
        <v>10433</v>
      </c>
      <c r="E216" s="1005">
        <v>10603</v>
      </c>
      <c r="F216" s="1005">
        <v>11427</v>
      </c>
      <c r="G216" s="1005">
        <v>12317</v>
      </c>
      <c r="H216" s="1005">
        <v>13194</v>
      </c>
      <c r="I216" s="1005">
        <v>14264</v>
      </c>
      <c r="J216" s="1005">
        <v>15557</v>
      </c>
      <c r="K216" s="1005">
        <v>16442</v>
      </c>
      <c r="L216" s="1005">
        <v>17311</v>
      </c>
      <c r="M216" s="1005">
        <v>18251</v>
      </c>
      <c r="N216" s="1005">
        <v>18196</v>
      </c>
      <c r="O216" s="1005">
        <v>18938</v>
      </c>
      <c r="P216" s="1005">
        <v>19029</v>
      </c>
      <c r="Q216" s="1005">
        <v>19186</v>
      </c>
      <c r="R216" s="1005">
        <v>20023</v>
      </c>
      <c r="S216" s="1005">
        <v>20835</v>
      </c>
      <c r="T216" s="1005">
        <v>21618</v>
      </c>
      <c r="U216" s="1005">
        <v>22104</v>
      </c>
      <c r="V216" s="1005">
        <v>24038</v>
      </c>
      <c r="W216" s="1005">
        <v>25608</v>
      </c>
      <c r="X216" s="1005">
        <v>26436</v>
      </c>
      <c r="Y216" s="1005">
        <v>27676</v>
      </c>
      <c r="Z216" s="1005">
        <v>25982</v>
      </c>
      <c r="AA216" s="1005">
        <v>28944</v>
      </c>
      <c r="AB216" s="1005">
        <v>32892</v>
      </c>
      <c r="AC216" s="1005">
        <v>36528</v>
      </c>
    </row>
    <row r="217" spans="1:29" x14ac:dyDescent="0.25">
      <c r="A217" s="1013" t="s">
        <v>1164</v>
      </c>
      <c r="B217" s="1013" t="s">
        <v>1684</v>
      </c>
      <c r="C217" s="1013" t="s">
        <v>1482</v>
      </c>
      <c r="D217" s="1005">
        <v>2565</v>
      </c>
      <c r="E217" s="1005">
        <v>2653</v>
      </c>
      <c r="F217" s="1005">
        <v>2711</v>
      </c>
      <c r="G217" s="1005">
        <v>2809</v>
      </c>
      <c r="H217" s="1005">
        <v>2963</v>
      </c>
      <c r="I217" s="1005">
        <v>3141</v>
      </c>
      <c r="J217" s="1005">
        <v>3344</v>
      </c>
      <c r="K217" s="1005">
        <v>3478</v>
      </c>
      <c r="L217" s="1005">
        <v>3711</v>
      </c>
      <c r="M217" s="1005">
        <v>3892</v>
      </c>
      <c r="N217" s="1005">
        <v>4020</v>
      </c>
      <c r="O217" s="1005">
        <v>3841</v>
      </c>
      <c r="P217" s="1005">
        <v>3994</v>
      </c>
      <c r="Q217" s="1005">
        <v>4211</v>
      </c>
      <c r="R217" s="1005">
        <v>4286</v>
      </c>
      <c r="S217" s="1005">
        <v>4219</v>
      </c>
      <c r="T217" s="1005">
        <v>4425</v>
      </c>
      <c r="U217" s="1005">
        <v>4699</v>
      </c>
      <c r="V217" s="1005">
        <v>4802</v>
      </c>
      <c r="W217" s="1005">
        <v>5024</v>
      </c>
      <c r="X217" s="1005">
        <v>5289</v>
      </c>
      <c r="Y217" s="1005">
        <v>5449</v>
      </c>
      <c r="Z217" s="1005">
        <v>5291</v>
      </c>
      <c r="AA217" s="1005">
        <v>5842</v>
      </c>
      <c r="AB217" s="1005">
        <v>6516</v>
      </c>
      <c r="AC217" s="1005">
        <v>7003</v>
      </c>
    </row>
    <row r="218" spans="1:29" x14ac:dyDescent="0.25">
      <c r="A218" s="1012" t="s">
        <v>1163</v>
      </c>
      <c r="B218" s="1012" t="s">
        <v>1685</v>
      </c>
      <c r="C218" s="1012" t="s">
        <v>1474</v>
      </c>
      <c r="D218" s="1018">
        <v>6374</v>
      </c>
      <c r="E218" s="1018">
        <v>6707</v>
      </c>
      <c r="F218" s="1018">
        <v>6948</v>
      </c>
      <c r="G218" s="1018">
        <v>7282</v>
      </c>
      <c r="H218" s="1018">
        <v>7454</v>
      </c>
      <c r="I218" s="1018">
        <v>8127</v>
      </c>
      <c r="J218" s="1018">
        <v>8748</v>
      </c>
      <c r="K218" s="1018">
        <v>9366</v>
      </c>
      <c r="L218" s="1018">
        <v>9769</v>
      </c>
      <c r="M218" s="1018">
        <v>10127</v>
      </c>
      <c r="N218" s="1018">
        <v>10705</v>
      </c>
      <c r="O218" s="1018">
        <v>10559</v>
      </c>
      <c r="P218" s="1018">
        <v>10901</v>
      </c>
      <c r="Q218" s="1018">
        <v>11565</v>
      </c>
      <c r="R218" s="1018">
        <v>11803</v>
      </c>
      <c r="S218" s="1018">
        <v>12200</v>
      </c>
      <c r="T218" s="1018">
        <v>12579</v>
      </c>
      <c r="U218" s="1018">
        <v>12649</v>
      </c>
      <c r="V218" s="1018">
        <v>12777</v>
      </c>
      <c r="W218" s="1018">
        <v>13679</v>
      </c>
      <c r="X218" s="1018">
        <v>13892</v>
      </c>
      <c r="Y218" s="1018">
        <v>14607</v>
      </c>
      <c r="Z218" s="1018">
        <v>13582</v>
      </c>
      <c r="AA218" s="1018">
        <v>14409</v>
      </c>
      <c r="AB218" s="1018">
        <v>15859</v>
      </c>
      <c r="AC218" s="1018">
        <v>17129</v>
      </c>
    </row>
    <row r="219" spans="1:29" x14ac:dyDescent="0.25">
      <c r="A219" s="1013" t="s">
        <v>1164</v>
      </c>
      <c r="B219" s="1013" t="s">
        <v>1686</v>
      </c>
      <c r="C219" s="1013" t="s">
        <v>1474</v>
      </c>
      <c r="D219" s="1005">
        <v>6374</v>
      </c>
      <c r="E219" s="1005">
        <v>6707</v>
      </c>
      <c r="F219" s="1005">
        <v>6948</v>
      </c>
      <c r="G219" s="1005">
        <v>7282</v>
      </c>
      <c r="H219" s="1005">
        <v>7454</v>
      </c>
      <c r="I219" s="1005">
        <v>8127</v>
      </c>
      <c r="J219" s="1005">
        <v>8748</v>
      </c>
      <c r="K219" s="1005">
        <v>9366</v>
      </c>
      <c r="L219" s="1005">
        <v>9769</v>
      </c>
      <c r="M219" s="1005">
        <v>10127</v>
      </c>
      <c r="N219" s="1005">
        <v>10705</v>
      </c>
      <c r="O219" s="1005">
        <v>10559</v>
      </c>
      <c r="P219" s="1005">
        <v>10901</v>
      </c>
      <c r="Q219" s="1005">
        <v>11565</v>
      </c>
      <c r="R219" s="1005">
        <v>11803</v>
      </c>
      <c r="S219" s="1005">
        <v>12200</v>
      </c>
      <c r="T219" s="1005">
        <v>12579</v>
      </c>
      <c r="U219" s="1005">
        <v>12649</v>
      </c>
      <c r="V219" s="1005">
        <v>12777</v>
      </c>
      <c r="W219" s="1005">
        <v>13679</v>
      </c>
      <c r="X219" s="1005">
        <v>13892</v>
      </c>
      <c r="Y219" s="1005">
        <v>14607</v>
      </c>
      <c r="Z219" s="1005">
        <v>13582</v>
      </c>
      <c r="AA219" s="1005">
        <v>14409</v>
      </c>
      <c r="AB219" s="1005">
        <v>15859</v>
      </c>
      <c r="AC219" s="1005">
        <v>17129</v>
      </c>
    </row>
    <row r="220" spans="1:29" x14ac:dyDescent="0.25">
      <c r="A220" s="1012" t="s">
        <v>1163</v>
      </c>
      <c r="B220" s="1012" t="s">
        <v>1687</v>
      </c>
      <c r="C220" s="1012" t="s">
        <v>1483</v>
      </c>
      <c r="D220" s="1018">
        <v>22102</v>
      </c>
      <c r="E220" s="1018">
        <v>22672</v>
      </c>
      <c r="F220" s="1018">
        <v>23580</v>
      </c>
      <c r="G220" s="1018">
        <v>24981</v>
      </c>
      <c r="H220" s="1018">
        <v>25664</v>
      </c>
      <c r="I220" s="1018">
        <v>27019</v>
      </c>
      <c r="J220" s="1018">
        <v>29006</v>
      </c>
      <c r="K220" s="1018">
        <v>30890</v>
      </c>
      <c r="L220" s="1018">
        <v>32525</v>
      </c>
      <c r="M220" s="1018">
        <v>33263</v>
      </c>
      <c r="N220" s="1018">
        <v>34634</v>
      </c>
      <c r="O220" s="1018">
        <v>33904</v>
      </c>
      <c r="P220" s="1018">
        <v>33750</v>
      </c>
      <c r="Q220" s="1018">
        <v>35079</v>
      </c>
      <c r="R220" s="1018">
        <v>35788</v>
      </c>
      <c r="S220" s="1018">
        <v>37359</v>
      </c>
      <c r="T220" s="1018">
        <v>39521</v>
      </c>
      <c r="U220" s="1018">
        <v>40084</v>
      </c>
      <c r="V220" s="1018">
        <v>40947</v>
      </c>
      <c r="W220" s="1018">
        <v>43311</v>
      </c>
      <c r="X220" s="1018">
        <v>44300</v>
      </c>
      <c r="Y220" s="1018">
        <v>46212</v>
      </c>
      <c r="Z220" s="1018">
        <v>44026</v>
      </c>
      <c r="AA220" s="1018">
        <v>48429</v>
      </c>
      <c r="AB220" s="1018">
        <v>52746</v>
      </c>
      <c r="AC220" s="1018">
        <v>57632</v>
      </c>
    </row>
    <row r="221" spans="1:29" x14ac:dyDescent="0.25">
      <c r="A221" s="1013" t="s">
        <v>1164</v>
      </c>
      <c r="B221" s="1013" t="s">
        <v>1688</v>
      </c>
      <c r="C221" s="1013" t="s">
        <v>1689</v>
      </c>
      <c r="D221" s="1005">
        <v>1903</v>
      </c>
      <c r="E221" s="1005">
        <v>1961</v>
      </c>
      <c r="F221" s="1005">
        <v>2037</v>
      </c>
      <c r="G221" s="1005">
        <v>2160</v>
      </c>
      <c r="H221" s="1005">
        <v>2231</v>
      </c>
      <c r="I221" s="1005">
        <v>2351</v>
      </c>
      <c r="J221" s="1005">
        <v>2496</v>
      </c>
      <c r="K221" s="1005">
        <v>2651</v>
      </c>
      <c r="L221" s="1005">
        <v>2795</v>
      </c>
      <c r="M221" s="1005">
        <v>2816</v>
      </c>
      <c r="N221" s="1005">
        <v>2919</v>
      </c>
      <c r="O221" s="1005">
        <v>2815</v>
      </c>
      <c r="P221" s="1005">
        <v>2838</v>
      </c>
      <c r="Q221" s="1005">
        <v>2971</v>
      </c>
      <c r="R221" s="1005">
        <v>2987</v>
      </c>
      <c r="S221" s="1005">
        <v>3063</v>
      </c>
      <c r="T221" s="1005">
        <v>3286</v>
      </c>
      <c r="U221" s="1005">
        <v>3369</v>
      </c>
      <c r="V221" s="1005">
        <v>3545</v>
      </c>
      <c r="W221" s="1005">
        <v>3756</v>
      </c>
      <c r="X221" s="1005">
        <v>3910</v>
      </c>
      <c r="Y221" s="1005">
        <v>4039</v>
      </c>
      <c r="Z221" s="1005">
        <v>3670</v>
      </c>
      <c r="AA221" s="1005">
        <v>4065</v>
      </c>
      <c r="AB221" s="1005">
        <v>4459</v>
      </c>
      <c r="AC221" s="1005">
        <v>4939</v>
      </c>
    </row>
    <row r="222" spans="1:29" x14ac:dyDescent="0.25">
      <c r="A222" s="1013" t="s">
        <v>1164</v>
      </c>
      <c r="B222" s="1013" t="s">
        <v>1690</v>
      </c>
      <c r="C222" s="1013" t="s">
        <v>1484</v>
      </c>
      <c r="D222" s="1005">
        <v>11620</v>
      </c>
      <c r="E222" s="1005">
        <v>12030</v>
      </c>
      <c r="F222" s="1005">
        <v>12479</v>
      </c>
      <c r="G222" s="1005">
        <v>13250</v>
      </c>
      <c r="H222" s="1005">
        <v>13492</v>
      </c>
      <c r="I222" s="1005">
        <v>14233</v>
      </c>
      <c r="J222" s="1005">
        <v>15469</v>
      </c>
      <c r="K222" s="1005">
        <v>16668</v>
      </c>
      <c r="L222" s="1005">
        <v>17584</v>
      </c>
      <c r="M222" s="1005">
        <v>18210</v>
      </c>
      <c r="N222" s="1005">
        <v>18798</v>
      </c>
      <c r="O222" s="1005">
        <v>18648</v>
      </c>
      <c r="P222" s="1005">
        <v>18379</v>
      </c>
      <c r="Q222" s="1005">
        <v>19065</v>
      </c>
      <c r="R222" s="1005">
        <v>19415</v>
      </c>
      <c r="S222" s="1005">
        <v>20368</v>
      </c>
      <c r="T222" s="1005">
        <v>21003</v>
      </c>
      <c r="U222" s="1005">
        <v>21211</v>
      </c>
      <c r="V222" s="1005">
        <v>21651</v>
      </c>
      <c r="W222" s="1005">
        <v>22854</v>
      </c>
      <c r="X222" s="1005">
        <v>23336</v>
      </c>
      <c r="Y222" s="1005">
        <v>24575</v>
      </c>
      <c r="Z222" s="1005">
        <v>23661</v>
      </c>
      <c r="AA222" s="1005">
        <v>26080</v>
      </c>
      <c r="AB222" s="1005">
        <v>29074</v>
      </c>
      <c r="AC222" s="1005">
        <v>31757</v>
      </c>
    </row>
    <row r="223" spans="1:29" x14ac:dyDescent="0.25">
      <c r="A223" s="1013" t="s">
        <v>1164</v>
      </c>
      <c r="B223" s="1013" t="s">
        <v>1691</v>
      </c>
      <c r="C223" s="1013" t="s">
        <v>1485</v>
      </c>
      <c r="D223" s="1005">
        <v>4249</v>
      </c>
      <c r="E223" s="1005">
        <v>4303</v>
      </c>
      <c r="F223" s="1005">
        <v>4537</v>
      </c>
      <c r="G223" s="1005">
        <v>4768</v>
      </c>
      <c r="H223" s="1005">
        <v>4944</v>
      </c>
      <c r="I223" s="1005">
        <v>5143</v>
      </c>
      <c r="J223" s="1005">
        <v>5446</v>
      </c>
      <c r="K223" s="1005">
        <v>5649</v>
      </c>
      <c r="L223" s="1005">
        <v>5896</v>
      </c>
      <c r="M223" s="1005">
        <v>5878</v>
      </c>
      <c r="N223" s="1005">
        <v>6192</v>
      </c>
      <c r="O223" s="1005">
        <v>5939</v>
      </c>
      <c r="P223" s="1005">
        <v>5972</v>
      </c>
      <c r="Q223" s="1005">
        <v>6270</v>
      </c>
      <c r="R223" s="1005">
        <v>6444</v>
      </c>
      <c r="S223" s="1005">
        <v>6688</v>
      </c>
      <c r="T223" s="1005">
        <v>7236</v>
      </c>
      <c r="U223" s="1005">
        <v>7418</v>
      </c>
      <c r="V223" s="1005">
        <v>7429</v>
      </c>
      <c r="W223" s="1005">
        <v>7794</v>
      </c>
      <c r="X223" s="1005">
        <v>7912</v>
      </c>
      <c r="Y223" s="1005">
        <v>8060</v>
      </c>
      <c r="Z223" s="1005">
        <v>7573</v>
      </c>
      <c r="AA223" s="1005">
        <v>8427</v>
      </c>
      <c r="AB223" s="1005">
        <v>8663</v>
      </c>
      <c r="AC223" s="1005">
        <v>9249</v>
      </c>
    </row>
    <row r="224" spans="1:29" x14ac:dyDescent="0.25">
      <c r="A224" s="1013" t="s">
        <v>1164</v>
      </c>
      <c r="B224" s="1013" t="s">
        <v>1692</v>
      </c>
      <c r="C224" s="1013" t="s">
        <v>1486</v>
      </c>
      <c r="D224" s="1005">
        <v>4330</v>
      </c>
      <c r="E224" s="1005">
        <v>4377</v>
      </c>
      <c r="F224" s="1005">
        <v>4526</v>
      </c>
      <c r="G224" s="1005">
        <v>4803</v>
      </c>
      <c r="H224" s="1005">
        <v>4997</v>
      </c>
      <c r="I224" s="1005">
        <v>5292</v>
      </c>
      <c r="J224" s="1005">
        <v>5595</v>
      </c>
      <c r="K224" s="1005">
        <v>5921</v>
      </c>
      <c r="L224" s="1005">
        <v>6250</v>
      </c>
      <c r="M224" s="1005">
        <v>6360</v>
      </c>
      <c r="N224" s="1005">
        <v>6725</v>
      </c>
      <c r="O224" s="1005">
        <v>6501</v>
      </c>
      <c r="P224" s="1005">
        <v>6561</v>
      </c>
      <c r="Q224" s="1005">
        <v>6773</v>
      </c>
      <c r="R224" s="1005">
        <v>6942</v>
      </c>
      <c r="S224" s="1005">
        <v>7240</v>
      </c>
      <c r="T224" s="1005">
        <v>7997</v>
      </c>
      <c r="U224" s="1005">
        <v>8087</v>
      </c>
      <c r="V224" s="1005">
        <v>8323</v>
      </c>
      <c r="W224" s="1005">
        <v>8907</v>
      </c>
      <c r="X224" s="1005">
        <v>9142</v>
      </c>
      <c r="Y224" s="1005">
        <v>9538</v>
      </c>
      <c r="Z224" s="1005">
        <v>9122</v>
      </c>
      <c r="AA224" s="1005">
        <v>9857</v>
      </c>
      <c r="AB224" s="1005">
        <v>10549</v>
      </c>
      <c r="AC224" s="1005">
        <v>11687</v>
      </c>
    </row>
    <row r="225" spans="1:29" x14ac:dyDescent="0.25">
      <c r="A225" s="1012" t="s">
        <v>1163</v>
      </c>
      <c r="B225" s="1012" t="s">
        <v>1470</v>
      </c>
      <c r="C225" s="1012" t="s">
        <v>1471</v>
      </c>
      <c r="D225" s="1018">
        <v>8991</v>
      </c>
      <c r="E225" s="1018">
        <v>9032</v>
      </c>
      <c r="F225" s="1018">
        <v>9268</v>
      </c>
      <c r="G225" s="1018">
        <v>9966</v>
      </c>
      <c r="H225" s="1018">
        <v>10396</v>
      </c>
      <c r="I225" s="1018">
        <v>10557</v>
      </c>
      <c r="J225" s="1018">
        <v>11149</v>
      </c>
      <c r="K225" s="1018">
        <v>11822</v>
      </c>
      <c r="L225" s="1018">
        <v>13372</v>
      </c>
      <c r="M225" s="1018">
        <v>14900</v>
      </c>
      <c r="N225" s="1018">
        <v>16341</v>
      </c>
      <c r="O225" s="1018">
        <v>15935</v>
      </c>
      <c r="P225" s="1018">
        <v>16528</v>
      </c>
      <c r="Q225" s="1018">
        <v>17205</v>
      </c>
      <c r="R225" s="1018">
        <v>18123</v>
      </c>
      <c r="S225" s="1018">
        <v>19473</v>
      </c>
      <c r="T225" s="1018">
        <v>20410</v>
      </c>
      <c r="U225" s="1018">
        <v>19853</v>
      </c>
      <c r="V225" s="1018">
        <v>18463</v>
      </c>
      <c r="W225" s="1018">
        <v>18420</v>
      </c>
      <c r="X225" s="1018">
        <v>18578</v>
      </c>
      <c r="Y225" s="1018">
        <v>18857</v>
      </c>
      <c r="Z225" s="1018">
        <v>16876</v>
      </c>
      <c r="AA225" s="1018">
        <v>17358</v>
      </c>
      <c r="AB225" s="1018">
        <v>18938</v>
      </c>
      <c r="AC225" s="1018">
        <v>20200</v>
      </c>
    </row>
    <row r="226" spans="1:29" x14ac:dyDescent="0.25">
      <c r="A226" s="1013" t="s">
        <v>1164</v>
      </c>
      <c r="B226" s="1013" t="s">
        <v>1472</v>
      </c>
      <c r="C226" s="1013" t="s">
        <v>1473</v>
      </c>
      <c r="D226" s="1005">
        <v>8991</v>
      </c>
      <c r="E226" s="1005">
        <v>9032</v>
      </c>
      <c r="F226" s="1005">
        <v>9268</v>
      </c>
      <c r="G226" s="1005">
        <v>9966</v>
      </c>
      <c r="H226" s="1005">
        <v>10396</v>
      </c>
      <c r="I226" s="1005">
        <v>10557</v>
      </c>
      <c r="J226" s="1005">
        <v>11149</v>
      </c>
      <c r="K226" s="1005">
        <v>11822</v>
      </c>
      <c r="L226" s="1005">
        <v>13372</v>
      </c>
      <c r="M226" s="1005">
        <v>14900</v>
      </c>
      <c r="N226" s="1005">
        <v>16341</v>
      </c>
      <c r="O226" s="1005">
        <v>15935</v>
      </c>
      <c r="P226" s="1005">
        <v>16528</v>
      </c>
      <c r="Q226" s="1005">
        <v>17205</v>
      </c>
      <c r="R226" s="1005">
        <v>18123</v>
      </c>
      <c r="S226" s="1005">
        <v>19473</v>
      </c>
      <c r="T226" s="1005">
        <v>20410</v>
      </c>
      <c r="U226" s="1005">
        <v>19853</v>
      </c>
      <c r="V226" s="1005">
        <v>18463</v>
      </c>
      <c r="W226" s="1005">
        <v>18420</v>
      </c>
      <c r="X226" s="1005">
        <v>18578</v>
      </c>
      <c r="Y226" s="1005">
        <v>18857</v>
      </c>
      <c r="Z226" s="1005">
        <v>16876</v>
      </c>
      <c r="AA226" s="1005">
        <v>17358</v>
      </c>
      <c r="AB226" s="1005">
        <v>18938</v>
      </c>
      <c r="AC226" s="1005">
        <v>20200</v>
      </c>
    </row>
    <row r="227" spans="1:29" x14ac:dyDescent="0.25">
      <c r="A227" s="1012" t="s">
        <v>1163</v>
      </c>
      <c r="B227" s="1012" t="s">
        <v>1487</v>
      </c>
      <c r="C227" s="1012" t="s">
        <v>1488</v>
      </c>
      <c r="D227" s="1018">
        <v>11731</v>
      </c>
      <c r="E227" s="1018">
        <v>12039</v>
      </c>
      <c r="F227" s="1018">
        <v>12524</v>
      </c>
      <c r="G227" s="1018">
        <v>13132</v>
      </c>
      <c r="H227" s="1018">
        <v>13548</v>
      </c>
      <c r="I227" s="1018">
        <v>14247</v>
      </c>
      <c r="J227" s="1018">
        <v>14872</v>
      </c>
      <c r="K227" s="1018">
        <v>15824</v>
      </c>
      <c r="L227" s="1018">
        <v>16919</v>
      </c>
      <c r="M227" s="1018">
        <v>17232</v>
      </c>
      <c r="N227" s="1018">
        <v>18034</v>
      </c>
      <c r="O227" s="1018">
        <v>17608</v>
      </c>
      <c r="P227" s="1018">
        <v>17857</v>
      </c>
      <c r="Q227" s="1018">
        <v>18419</v>
      </c>
      <c r="R227" s="1018">
        <v>18871</v>
      </c>
      <c r="S227" s="1018">
        <v>19622</v>
      </c>
      <c r="T227" s="1018">
        <v>20493</v>
      </c>
      <c r="U227" s="1018">
        <v>20716</v>
      </c>
      <c r="V227" s="1018">
        <v>21096</v>
      </c>
      <c r="W227" s="1018">
        <v>22199</v>
      </c>
      <c r="X227" s="1018">
        <v>22366</v>
      </c>
      <c r="Y227" s="1018">
        <v>23103</v>
      </c>
      <c r="Z227" s="1018">
        <v>21661</v>
      </c>
      <c r="AA227" s="1018">
        <v>23082</v>
      </c>
      <c r="AB227" s="1018">
        <v>24814</v>
      </c>
      <c r="AC227" s="1018">
        <v>26913</v>
      </c>
    </row>
    <row r="228" spans="1:29" x14ac:dyDescent="0.25">
      <c r="A228" s="1013" t="s">
        <v>1164</v>
      </c>
      <c r="B228" s="1013" t="s">
        <v>1489</v>
      </c>
      <c r="C228" s="1013" t="s">
        <v>1490</v>
      </c>
      <c r="D228" s="1005">
        <v>1460</v>
      </c>
      <c r="E228" s="1005">
        <v>1460</v>
      </c>
      <c r="F228" s="1005">
        <v>1507</v>
      </c>
      <c r="G228" s="1005">
        <v>1575</v>
      </c>
      <c r="H228" s="1005">
        <v>1640</v>
      </c>
      <c r="I228" s="1005">
        <v>1703</v>
      </c>
      <c r="J228" s="1005">
        <v>1743</v>
      </c>
      <c r="K228" s="1005">
        <v>1846</v>
      </c>
      <c r="L228" s="1005">
        <v>1967</v>
      </c>
      <c r="M228" s="1005">
        <v>2005</v>
      </c>
      <c r="N228" s="1005">
        <v>2077</v>
      </c>
      <c r="O228" s="1005">
        <v>2019</v>
      </c>
      <c r="P228" s="1005">
        <v>2076</v>
      </c>
      <c r="Q228" s="1005">
        <v>2161</v>
      </c>
      <c r="R228" s="1005">
        <v>2204</v>
      </c>
      <c r="S228" s="1005">
        <v>2307</v>
      </c>
      <c r="T228" s="1005">
        <v>2478</v>
      </c>
      <c r="U228" s="1005">
        <v>2532</v>
      </c>
      <c r="V228" s="1005">
        <v>2547</v>
      </c>
      <c r="W228" s="1005">
        <v>2671</v>
      </c>
      <c r="X228" s="1005">
        <v>2788</v>
      </c>
      <c r="Y228" s="1005">
        <v>2870</v>
      </c>
      <c r="Z228" s="1005">
        <v>2708</v>
      </c>
      <c r="AA228" s="1005">
        <v>2925</v>
      </c>
      <c r="AB228" s="1005">
        <v>3054</v>
      </c>
      <c r="AC228" s="1005">
        <v>3206</v>
      </c>
    </row>
    <row r="229" spans="1:29" x14ac:dyDescent="0.25">
      <c r="A229" s="1013" t="s">
        <v>1164</v>
      </c>
      <c r="B229" s="1013" t="s">
        <v>1491</v>
      </c>
      <c r="C229" s="1013" t="s">
        <v>1492</v>
      </c>
      <c r="D229" s="1005">
        <v>2090</v>
      </c>
      <c r="E229" s="1005">
        <v>2172</v>
      </c>
      <c r="F229" s="1005">
        <v>2302</v>
      </c>
      <c r="G229" s="1005">
        <v>2449</v>
      </c>
      <c r="H229" s="1005">
        <v>2504</v>
      </c>
      <c r="I229" s="1005">
        <v>2655</v>
      </c>
      <c r="J229" s="1005">
        <v>2742</v>
      </c>
      <c r="K229" s="1005">
        <v>2885</v>
      </c>
      <c r="L229" s="1005">
        <v>3039</v>
      </c>
      <c r="M229" s="1005">
        <v>3080</v>
      </c>
      <c r="N229" s="1005">
        <v>3247</v>
      </c>
      <c r="O229" s="1005">
        <v>3150</v>
      </c>
      <c r="P229" s="1005">
        <v>3136</v>
      </c>
      <c r="Q229" s="1005">
        <v>3286</v>
      </c>
      <c r="R229" s="1005">
        <v>3366</v>
      </c>
      <c r="S229" s="1005">
        <v>3532</v>
      </c>
      <c r="T229" s="1005">
        <v>3695</v>
      </c>
      <c r="U229" s="1005">
        <v>3697</v>
      </c>
      <c r="V229" s="1005">
        <v>3768</v>
      </c>
      <c r="W229" s="1005">
        <v>3973</v>
      </c>
      <c r="X229" s="1005">
        <v>3959</v>
      </c>
      <c r="Y229" s="1005">
        <v>4163</v>
      </c>
      <c r="Z229" s="1005">
        <v>3904</v>
      </c>
      <c r="AA229" s="1005">
        <v>4126</v>
      </c>
      <c r="AB229" s="1005">
        <v>4338</v>
      </c>
      <c r="AC229" s="1005">
        <v>4665</v>
      </c>
    </row>
    <row r="230" spans="1:29" x14ac:dyDescent="0.25">
      <c r="A230" s="1013" t="s">
        <v>1164</v>
      </c>
      <c r="B230" s="1013" t="s">
        <v>1493</v>
      </c>
      <c r="C230" s="1013" t="s">
        <v>1693</v>
      </c>
      <c r="D230" s="1005">
        <v>2668</v>
      </c>
      <c r="E230" s="1005">
        <v>2778</v>
      </c>
      <c r="F230" s="1005">
        <v>2883</v>
      </c>
      <c r="G230" s="1005">
        <v>2991</v>
      </c>
      <c r="H230" s="1005">
        <v>3024</v>
      </c>
      <c r="I230" s="1005">
        <v>3158</v>
      </c>
      <c r="J230" s="1005">
        <v>3280</v>
      </c>
      <c r="K230" s="1005">
        <v>3524</v>
      </c>
      <c r="L230" s="1005">
        <v>3767</v>
      </c>
      <c r="M230" s="1005">
        <v>3884</v>
      </c>
      <c r="N230" s="1005">
        <v>4039</v>
      </c>
      <c r="O230" s="1005">
        <v>3926</v>
      </c>
      <c r="P230" s="1005">
        <v>4021</v>
      </c>
      <c r="Q230" s="1005">
        <v>4115</v>
      </c>
      <c r="R230" s="1005">
        <v>4236</v>
      </c>
      <c r="S230" s="1005">
        <v>4383</v>
      </c>
      <c r="T230" s="1005">
        <v>4514</v>
      </c>
      <c r="U230" s="1005">
        <v>4560</v>
      </c>
      <c r="V230" s="1005">
        <v>4649</v>
      </c>
      <c r="W230" s="1005">
        <v>4856</v>
      </c>
      <c r="X230" s="1005">
        <v>4856</v>
      </c>
      <c r="Y230" s="1005">
        <v>5010</v>
      </c>
      <c r="Z230" s="1005">
        <v>4849</v>
      </c>
      <c r="AA230" s="1005">
        <v>5227</v>
      </c>
      <c r="AB230" s="1005">
        <v>5589</v>
      </c>
      <c r="AC230" s="1005">
        <v>6137</v>
      </c>
    </row>
    <row r="231" spans="1:29" x14ac:dyDescent="0.25">
      <c r="A231" s="1013" t="s">
        <v>1164</v>
      </c>
      <c r="B231" s="1013" t="s">
        <v>1494</v>
      </c>
      <c r="C231" s="1013" t="s">
        <v>1495</v>
      </c>
      <c r="D231" s="1005">
        <v>1544</v>
      </c>
      <c r="E231" s="1005">
        <v>1582</v>
      </c>
      <c r="F231" s="1005">
        <v>1693</v>
      </c>
      <c r="G231" s="1005">
        <v>1764</v>
      </c>
      <c r="H231" s="1005">
        <v>1837</v>
      </c>
      <c r="I231" s="1005">
        <v>1900</v>
      </c>
      <c r="J231" s="1005">
        <v>2015</v>
      </c>
      <c r="K231" s="1005">
        <v>2123</v>
      </c>
      <c r="L231" s="1005">
        <v>2245</v>
      </c>
      <c r="M231" s="1005">
        <v>2239</v>
      </c>
      <c r="N231" s="1005">
        <v>2334</v>
      </c>
      <c r="O231" s="1005">
        <v>2296</v>
      </c>
      <c r="P231" s="1005">
        <v>2366</v>
      </c>
      <c r="Q231" s="1005">
        <v>2434</v>
      </c>
      <c r="R231" s="1005">
        <v>2438</v>
      </c>
      <c r="S231" s="1005">
        <v>2456</v>
      </c>
      <c r="T231" s="1005">
        <v>2581</v>
      </c>
      <c r="U231" s="1005">
        <v>2632</v>
      </c>
      <c r="V231" s="1005">
        <v>2665</v>
      </c>
      <c r="W231" s="1005">
        <v>2790</v>
      </c>
      <c r="X231" s="1005">
        <v>2862</v>
      </c>
      <c r="Y231" s="1005">
        <v>2917</v>
      </c>
      <c r="Z231" s="1005">
        <v>2587</v>
      </c>
      <c r="AA231" s="1005">
        <v>2760</v>
      </c>
      <c r="AB231" s="1005">
        <v>3069</v>
      </c>
      <c r="AC231" s="1005">
        <v>3361</v>
      </c>
    </row>
    <row r="232" spans="1:29" x14ac:dyDescent="0.25">
      <c r="A232" s="1013" t="s">
        <v>1164</v>
      </c>
      <c r="B232" s="1013" t="s">
        <v>1496</v>
      </c>
      <c r="C232" s="1013" t="s">
        <v>1497</v>
      </c>
      <c r="D232" s="1005">
        <v>3968</v>
      </c>
      <c r="E232" s="1005">
        <v>4047</v>
      </c>
      <c r="F232" s="1005">
        <v>4139</v>
      </c>
      <c r="G232" s="1005">
        <v>4353</v>
      </c>
      <c r="H232" s="1005">
        <v>4543</v>
      </c>
      <c r="I232" s="1005">
        <v>4831</v>
      </c>
      <c r="J232" s="1005">
        <v>5092</v>
      </c>
      <c r="K232" s="1005">
        <v>5446</v>
      </c>
      <c r="L232" s="1005">
        <v>5901</v>
      </c>
      <c r="M232" s="1005">
        <v>6024</v>
      </c>
      <c r="N232" s="1005">
        <v>6336</v>
      </c>
      <c r="O232" s="1005">
        <v>6218</v>
      </c>
      <c r="P232" s="1005">
        <v>6258</v>
      </c>
      <c r="Q232" s="1005">
        <v>6423</v>
      </c>
      <c r="R232" s="1005">
        <v>6628</v>
      </c>
      <c r="S232" s="1005">
        <v>6944</v>
      </c>
      <c r="T232" s="1005">
        <v>7225</v>
      </c>
      <c r="U232" s="1005">
        <v>7295</v>
      </c>
      <c r="V232" s="1005">
        <v>7466</v>
      </c>
      <c r="W232" s="1005">
        <v>7910</v>
      </c>
      <c r="X232" s="1005">
        <v>7900</v>
      </c>
      <c r="Y232" s="1005">
        <v>8143</v>
      </c>
      <c r="Z232" s="1005">
        <v>7612</v>
      </c>
      <c r="AA232" s="1005">
        <v>8044</v>
      </c>
      <c r="AB232" s="1005">
        <v>8764</v>
      </c>
      <c r="AC232" s="1005">
        <v>9543</v>
      </c>
    </row>
    <row r="233" spans="1:29" x14ac:dyDescent="0.25">
      <c r="A233" s="1011" t="s">
        <v>1160</v>
      </c>
      <c r="B233" s="1011" t="s">
        <v>1498</v>
      </c>
      <c r="C233" s="1011" t="s">
        <v>1499</v>
      </c>
      <c r="D233" s="1017">
        <v>22285</v>
      </c>
      <c r="E233" s="1017">
        <v>23604</v>
      </c>
      <c r="F233" s="1017">
        <v>25388</v>
      </c>
      <c r="G233" s="1017">
        <v>26500</v>
      </c>
      <c r="H233" s="1017">
        <v>27376</v>
      </c>
      <c r="I233" s="1017">
        <v>29506</v>
      </c>
      <c r="J233" s="1017">
        <v>30908</v>
      </c>
      <c r="K233" s="1017">
        <v>32738</v>
      </c>
      <c r="L233" s="1017">
        <v>34728</v>
      </c>
      <c r="M233" s="1017">
        <v>36171</v>
      </c>
      <c r="N233" s="1017">
        <v>36523</v>
      </c>
      <c r="O233" s="1017">
        <v>35642</v>
      </c>
      <c r="P233" s="1017">
        <v>35838</v>
      </c>
      <c r="Q233" s="1017">
        <v>37057</v>
      </c>
      <c r="R233" s="1017">
        <v>38458</v>
      </c>
      <c r="S233" s="1017">
        <v>39663</v>
      </c>
      <c r="T233" s="1017">
        <v>40871</v>
      </c>
      <c r="U233" s="1017">
        <v>42348</v>
      </c>
      <c r="V233" s="1017">
        <v>44721</v>
      </c>
      <c r="W233" s="1017">
        <v>46559</v>
      </c>
      <c r="X233" s="1017">
        <v>47648</v>
      </c>
      <c r="Y233" s="1017">
        <v>50075</v>
      </c>
      <c r="Z233" s="1017">
        <v>47589</v>
      </c>
      <c r="AA233" s="1017">
        <v>52872</v>
      </c>
      <c r="AB233" s="1017">
        <v>57558</v>
      </c>
      <c r="AC233" s="1017">
        <v>63265</v>
      </c>
    </row>
    <row r="234" spans="1:29" x14ac:dyDescent="0.25">
      <c r="A234" s="1012" t="s">
        <v>1163</v>
      </c>
      <c r="B234" s="1012" t="s">
        <v>1500</v>
      </c>
      <c r="C234" s="1012" t="s">
        <v>1499</v>
      </c>
      <c r="D234" s="1018">
        <v>22285</v>
      </c>
      <c r="E234" s="1018">
        <v>23604</v>
      </c>
      <c r="F234" s="1018">
        <v>25388</v>
      </c>
      <c r="G234" s="1018">
        <v>26500</v>
      </c>
      <c r="H234" s="1018">
        <v>27376</v>
      </c>
      <c r="I234" s="1018">
        <v>29506</v>
      </c>
      <c r="J234" s="1018">
        <v>30908</v>
      </c>
      <c r="K234" s="1018">
        <v>32738</v>
      </c>
      <c r="L234" s="1018">
        <v>34728</v>
      </c>
      <c r="M234" s="1018">
        <v>36171</v>
      </c>
      <c r="N234" s="1018">
        <v>36523</v>
      </c>
      <c r="O234" s="1018">
        <v>35642</v>
      </c>
      <c r="P234" s="1018">
        <v>35838</v>
      </c>
      <c r="Q234" s="1018">
        <v>37057</v>
      </c>
      <c r="R234" s="1018">
        <v>38458</v>
      </c>
      <c r="S234" s="1018">
        <v>39663</v>
      </c>
      <c r="T234" s="1018">
        <v>40871</v>
      </c>
      <c r="U234" s="1018">
        <v>42348</v>
      </c>
      <c r="V234" s="1018">
        <v>44721</v>
      </c>
      <c r="W234" s="1018">
        <v>46559</v>
      </c>
      <c r="X234" s="1018">
        <v>47648</v>
      </c>
      <c r="Y234" s="1018">
        <v>50075</v>
      </c>
      <c r="Z234" s="1018">
        <v>47589</v>
      </c>
      <c r="AA234" s="1018">
        <v>52872</v>
      </c>
      <c r="AB234" s="1018">
        <v>57558</v>
      </c>
      <c r="AC234" s="1018">
        <v>63265</v>
      </c>
    </row>
    <row r="235" spans="1:29" x14ac:dyDescent="0.25">
      <c r="A235" s="1013" t="s">
        <v>1164</v>
      </c>
      <c r="B235" s="1013" t="s">
        <v>1501</v>
      </c>
      <c r="C235" s="1013" t="s">
        <v>1502</v>
      </c>
      <c r="D235" s="1005">
        <v>6120</v>
      </c>
      <c r="E235" s="1005">
        <v>6509</v>
      </c>
      <c r="F235" s="1005">
        <v>7007</v>
      </c>
      <c r="G235" s="1005">
        <v>7391</v>
      </c>
      <c r="H235" s="1005">
        <v>7691</v>
      </c>
      <c r="I235" s="1005">
        <v>8433</v>
      </c>
      <c r="J235" s="1005">
        <v>8951</v>
      </c>
      <c r="K235" s="1005">
        <v>9464</v>
      </c>
      <c r="L235" s="1005">
        <v>9986</v>
      </c>
      <c r="M235" s="1005">
        <v>10469</v>
      </c>
      <c r="N235" s="1005">
        <v>10635</v>
      </c>
      <c r="O235" s="1005">
        <v>10592</v>
      </c>
      <c r="P235" s="1005">
        <v>10372</v>
      </c>
      <c r="Q235" s="1005">
        <v>10758</v>
      </c>
      <c r="R235" s="1005">
        <v>11013</v>
      </c>
      <c r="S235" s="1005">
        <v>11643</v>
      </c>
      <c r="T235" s="1005">
        <v>11792</v>
      </c>
      <c r="U235" s="1005">
        <v>12238</v>
      </c>
      <c r="V235" s="1005">
        <v>13076</v>
      </c>
      <c r="W235" s="1005">
        <v>13911</v>
      </c>
      <c r="X235" s="1005">
        <v>14302</v>
      </c>
      <c r="Y235" s="1005">
        <v>14855</v>
      </c>
      <c r="Z235" s="1005">
        <v>14074</v>
      </c>
      <c r="AA235" s="1005">
        <v>16124</v>
      </c>
      <c r="AB235" s="1005">
        <v>17673</v>
      </c>
      <c r="AC235" s="1005">
        <v>19651</v>
      </c>
    </row>
    <row r="236" spans="1:29" x14ac:dyDescent="0.25">
      <c r="A236" s="1013" t="s">
        <v>1164</v>
      </c>
      <c r="B236" s="1013" t="s">
        <v>1503</v>
      </c>
      <c r="C236" s="1013" t="s">
        <v>1504</v>
      </c>
      <c r="D236" s="1005">
        <v>1920</v>
      </c>
      <c r="E236" s="1005">
        <v>2023</v>
      </c>
      <c r="F236" s="1005">
        <v>2162</v>
      </c>
      <c r="G236" s="1005">
        <v>2320</v>
      </c>
      <c r="H236" s="1005">
        <v>2386</v>
      </c>
      <c r="I236" s="1005">
        <v>2543</v>
      </c>
      <c r="J236" s="1005">
        <v>2668</v>
      </c>
      <c r="K236" s="1005">
        <v>2841</v>
      </c>
      <c r="L236" s="1005">
        <v>3029</v>
      </c>
      <c r="M236" s="1005">
        <v>3226</v>
      </c>
      <c r="N236" s="1005">
        <v>3238</v>
      </c>
      <c r="O236" s="1005">
        <v>3114</v>
      </c>
      <c r="P236" s="1005">
        <v>3198</v>
      </c>
      <c r="Q236" s="1005">
        <v>3329</v>
      </c>
      <c r="R236" s="1005">
        <v>3417</v>
      </c>
      <c r="S236" s="1005">
        <v>3622</v>
      </c>
      <c r="T236" s="1005">
        <v>3794</v>
      </c>
      <c r="U236" s="1005">
        <v>3939</v>
      </c>
      <c r="V236" s="1005">
        <v>4220</v>
      </c>
      <c r="W236" s="1005">
        <v>4384</v>
      </c>
      <c r="X236" s="1005">
        <v>4612</v>
      </c>
      <c r="Y236" s="1005">
        <v>4852</v>
      </c>
      <c r="Z236" s="1005">
        <v>4570</v>
      </c>
      <c r="AA236" s="1005">
        <v>5072</v>
      </c>
      <c r="AB236" s="1005">
        <v>5478</v>
      </c>
      <c r="AC236" s="1005">
        <v>6119</v>
      </c>
    </row>
    <row r="237" spans="1:29" x14ac:dyDescent="0.25">
      <c r="A237" s="1013" t="s">
        <v>1164</v>
      </c>
      <c r="B237" s="1013" t="s">
        <v>1505</v>
      </c>
      <c r="C237" s="1013" t="s">
        <v>1506</v>
      </c>
      <c r="D237" s="1005">
        <v>1547</v>
      </c>
      <c r="E237" s="1005">
        <v>1649</v>
      </c>
      <c r="F237" s="1005">
        <v>1776</v>
      </c>
      <c r="G237" s="1005">
        <v>1875</v>
      </c>
      <c r="H237" s="1005">
        <v>1935</v>
      </c>
      <c r="I237" s="1005">
        <v>2076</v>
      </c>
      <c r="J237" s="1005">
        <v>2181</v>
      </c>
      <c r="K237" s="1005">
        <v>2324</v>
      </c>
      <c r="L237" s="1005">
        <v>2472</v>
      </c>
      <c r="M237" s="1005">
        <v>2561</v>
      </c>
      <c r="N237" s="1005">
        <v>2624</v>
      </c>
      <c r="O237" s="1005">
        <v>2499</v>
      </c>
      <c r="P237" s="1005">
        <v>2529</v>
      </c>
      <c r="Q237" s="1005">
        <v>2688</v>
      </c>
      <c r="R237" s="1005">
        <v>2796</v>
      </c>
      <c r="S237" s="1005">
        <v>2936</v>
      </c>
      <c r="T237" s="1005">
        <v>3108</v>
      </c>
      <c r="U237" s="1005">
        <v>3187</v>
      </c>
      <c r="V237" s="1005">
        <v>3380</v>
      </c>
      <c r="W237" s="1005">
        <v>3508</v>
      </c>
      <c r="X237" s="1005">
        <v>3632</v>
      </c>
      <c r="Y237" s="1005">
        <v>3862</v>
      </c>
      <c r="Z237" s="1005">
        <v>3661</v>
      </c>
      <c r="AA237" s="1005">
        <v>3990</v>
      </c>
      <c r="AB237" s="1005">
        <v>4342</v>
      </c>
      <c r="AC237" s="1005">
        <v>4727</v>
      </c>
    </row>
    <row r="238" spans="1:29" x14ac:dyDescent="0.25">
      <c r="A238" s="1013" t="s">
        <v>1164</v>
      </c>
      <c r="B238" s="1013" t="s">
        <v>1507</v>
      </c>
      <c r="C238" s="1013" t="s">
        <v>1508</v>
      </c>
      <c r="D238" s="1005">
        <v>1274</v>
      </c>
      <c r="E238" s="1005">
        <v>1346</v>
      </c>
      <c r="F238" s="1005">
        <v>1434</v>
      </c>
      <c r="G238" s="1005">
        <v>1511</v>
      </c>
      <c r="H238" s="1005">
        <v>1569</v>
      </c>
      <c r="I238" s="1005">
        <v>1676</v>
      </c>
      <c r="J238" s="1005">
        <v>1726</v>
      </c>
      <c r="K238" s="1005">
        <v>1851</v>
      </c>
      <c r="L238" s="1005">
        <v>1974</v>
      </c>
      <c r="M238" s="1005">
        <v>2050</v>
      </c>
      <c r="N238" s="1005">
        <v>2074</v>
      </c>
      <c r="O238" s="1005">
        <v>1964</v>
      </c>
      <c r="P238" s="1005">
        <v>1975</v>
      </c>
      <c r="Q238" s="1005">
        <v>2078</v>
      </c>
      <c r="R238" s="1005">
        <v>2139</v>
      </c>
      <c r="S238" s="1005">
        <v>2102</v>
      </c>
      <c r="T238" s="1005">
        <v>2190</v>
      </c>
      <c r="U238" s="1005">
        <v>2216</v>
      </c>
      <c r="V238" s="1005">
        <v>2407</v>
      </c>
      <c r="W238" s="1005">
        <v>2541</v>
      </c>
      <c r="X238" s="1005">
        <v>2621</v>
      </c>
      <c r="Y238" s="1005">
        <v>2706</v>
      </c>
      <c r="Z238" s="1005">
        <v>2590</v>
      </c>
      <c r="AA238" s="1005">
        <v>2805</v>
      </c>
      <c r="AB238" s="1005">
        <v>2998</v>
      </c>
      <c r="AC238" s="1005">
        <v>3216</v>
      </c>
    </row>
    <row r="239" spans="1:29" x14ac:dyDescent="0.25">
      <c r="A239" s="1013" t="s">
        <v>1164</v>
      </c>
      <c r="B239" s="1013" t="s">
        <v>1509</v>
      </c>
      <c r="C239" s="1013" t="s">
        <v>1510</v>
      </c>
      <c r="D239" s="1005">
        <v>1507</v>
      </c>
      <c r="E239" s="1005">
        <v>1588</v>
      </c>
      <c r="F239" s="1005">
        <v>1656</v>
      </c>
      <c r="G239" s="1005">
        <v>1722</v>
      </c>
      <c r="H239" s="1005">
        <v>1774</v>
      </c>
      <c r="I239" s="1005">
        <v>1980</v>
      </c>
      <c r="J239" s="1005">
        <v>2031</v>
      </c>
      <c r="K239" s="1005">
        <v>2213</v>
      </c>
      <c r="L239" s="1005">
        <v>2377</v>
      </c>
      <c r="M239" s="1005">
        <v>2399</v>
      </c>
      <c r="N239" s="1005">
        <v>2479</v>
      </c>
      <c r="O239" s="1005">
        <v>2451</v>
      </c>
      <c r="P239" s="1005">
        <v>2455</v>
      </c>
      <c r="Q239" s="1005">
        <v>2544</v>
      </c>
      <c r="R239" s="1005">
        <v>2644</v>
      </c>
      <c r="S239" s="1005">
        <v>2689</v>
      </c>
      <c r="T239" s="1005">
        <v>2742</v>
      </c>
      <c r="U239" s="1005">
        <v>2793</v>
      </c>
      <c r="V239" s="1005">
        <v>2975</v>
      </c>
      <c r="W239" s="1005">
        <v>3149</v>
      </c>
      <c r="X239" s="1005">
        <v>3209</v>
      </c>
      <c r="Y239" s="1005">
        <v>3442</v>
      </c>
      <c r="Z239" s="1005">
        <v>3403</v>
      </c>
      <c r="AA239" s="1005">
        <v>3663</v>
      </c>
      <c r="AB239" s="1005">
        <v>4020</v>
      </c>
      <c r="AC239" s="1005">
        <v>4255</v>
      </c>
    </row>
    <row r="240" spans="1:29" x14ac:dyDescent="0.25">
      <c r="A240" s="1013" t="s">
        <v>1164</v>
      </c>
      <c r="B240" s="1013" t="s">
        <v>1511</v>
      </c>
      <c r="C240" s="1013" t="s">
        <v>1512</v>
      </c>
      <c r="D240" s="1005">
        <v>1733</v>
      </c>
      <c r="E240" s="1005">
        <v>1848</v>
      </c>
      <c r="F240" s="1005">
        <v>2018</v>
      </c>
      <c r="G240" s="1005">
        <v>2091</v>
      </c>
      <c r="H240" s="1005">
        <v>2140</v>
      </c>
      <c r="I240" s="1005">
        <v>2358</v>
      </c>
      <c r="J240" s="1005">
        <v>2447</v>
      </c>
      <c r="K240" s="1005">
        <v>2623</v>
      </c>
      <c r="L240" s="1005">
        <v>2780</v>
      </c>
      <c r="M240" s="1005">
        <v>2921</v>
      </c>
      <c r="N240" s="1005">
        <v>2829</v>
      </c>
      <c r="O240" s="1005">
        <v>2560</v>
      </c>
      <c r="P240" s="1005">
        <v>2710</v>
      </c>
      <c r="Q240" s="1005">
        <v>2791</v>
      </c>
      <c r="R240" s="1005">
        <v>2851</v>
      </c>
      <c r="S240" s="1005">
        <v>3047</v>
      </c>
      <c r="T240" s="1005">
        <v>3207</v>
      </c>
      <c r="U240" s="1005">
        <v>3335</v>
      </c>
      <c r="V240" s="1005">
        <v>3502</v>
      </c>
      <c r="W240" s="1005">
        <v>3644</v>
      </c>
      <c r="X240" s="1005">
        <v>3915</v>
      </c>
      <c r="Y240" s="1005">
        <v>4213</v>
      </c>
      <c r="Z240" s="1005">
        <v>3863</v>
      </c>
      <c r="AA240" s="1005">
        <v>4322</v>
      </c>
      <c r="AB240" s="1005">
        <v>4834</v>
      </c>
      <c r="AC240" s="1005">
        <v>5215</v>
      </c>
    </row>
    <row r="241" spans="1:29" x14ac:dyDescent="0.25">
      <c r="A241" s="1013" t="s">
        <v>1164</v>
      </c>
      <c r="B241" s="1013" t="s">
        <v>1513</v>
      </c>
      <c r="C241" s="1013" t="s">
        <v>1514</v>
      </c>
      <c r="D241" s="1005">
        <v>1330</v>
      </c>
      <c r="E241" s="1005">
        <v>1415</v>
      </c>
      <c r="F241" s="1005">
        <v>1555</v>
      </c>
      <c r="G241" s="1005">
        <v>1586</v>
      </c>
      <c r="H241" s="1005">
        <v>1637</v>
      </c>
      <c r="I241" s="1005">
        <v>1772</v>
      </c>
      <c r="J241" s="1005">
        <v>1836</v>
      </c>
      <c r="K241" s="1005">
        <v>1950</v>
      </c>
      <c r="L241" s="1005">
        <v>2087</v>
      </c>
      <c r="M241" s="1005">
        <v>2152</v>
      </c>
      <c r="N241" s="1005">
        <v>2154</v>
      </c>
      <c r="O241" s="1005">
        <v>2069</v>
      </c>
      <c r="P241" s="1005">
        <v>2123</v>
      </c>
      <c r="Q241" s="1005">
        <v>2243</v>
      </c>
      <c r="R241" s="1005">
        <v>2303</v>
      </c>
      <c r="S241" s="1005">
        <v>2326</v>
      </c>
      <c r="T241" s="1005">
        <v>2364</v>
      </c>
      <c r="U241" s="1005">
        <v>2377</v>
      </c>
      <c r="V241" s="1005">
        <v>2537</v>
      </c>
      <c r="W241" s="1005">
        <v>2652</v>
      </c>
      <c r="X241" s="1005">
        <v>2634</v>
      </c>
      <c r="Y241" s="1005">
        <v>2729</v>
      </c>
      <c r="Z241" s="1005">
        <v>2533</v>
      </c>
      <c r="AA241" s="1005">
        <v>2844</v>
      </c>
      <c r="AB241" s="1005">
        <v>3087</v>
      </c>
      <c r="AC241" s="1005">
        <v>3329</v>
      </c>
    </row>
    <row r="242" spans="1:29" x14ac:dyDescent="0.25">
      <c r="A242" s="1013" t="s">
        <v>1164</v>
      </c>
      <c r="B242" s="1013" t="s">
        <v>1515</v>
      </c>
      <c r="C242" s="1013" t="s">
        <v>1516</v>
      </c>
      <c r="D242" s="1005">
        <v>1835</v>
      </c>
      <c r="E242" s="1005">
        <v>1943</v>
      </c>
      <c r="F242" s="1005">
        <v>2082</v>
      </c>
      <c r="G242" s="1005">
        <v>2193</v>
      </c>
      <c r="H242" s="1005">
        <v>2256</v>
      </c>
      <c r="I242" s="1005">
        <v>2369</v>
      </c>
      <c r="J242" s="1005">
        <v>2468</v>
      </c>
      <c r="K242" s="1005">
        <v>2578</v>
      </c>
      <c r="L242" s="1005">
        <v>2742</v>
      </c>
      <c r="M242" s="1005">
        <v>2904</v>
      </c>
      <c r="N242" s="1005">
        <v>2867</v>
      </c>
      <c r="O242" s="1005">
        <v>2740</v>
      </c>
      <c r="P242" s="1005">
        <v>2812</v>
      </c>
      <c r="Q242" s="1005">
        <v>2937</v>
      </c>
      <c r="R242" s="1005">
        <v>3006</v>
      </c>
      <c r="S242" s="1005">
        <v>3017</v>
      </c>
      <c r="T242" s="1005">
        <v>3205</v>
      </c>
      <c r="U242" s="1005">
        <v>3306</v>
      </c>
      <c r="V242" s="1005">
        <v>3433</v>
      </c>
      <c r="W242" s="1005">
        <v>3637</v>
      </c>
      <c r="X242" s="1005">
        <v>3707</v>
      </c>
      <c r="Y242" s="1005">
        <v>3918</v>
      </c>
      <c r="Z242" s="1005">
        <v>3850</v>
      </c>
      <c r="AA242" s="1005">
        <v>4121</v>
      </c>
      <c r="AB242" s="1005">
        <v>4334</v>
      </c>
      <c r="AC242" s="1005">
        <v>4838</v>
      </c>
    </row>
    <row r="243" spans="1:29" x14ac:dyDescent="0.25">
      <c r="A243" s="1013" t="s">
        <v>1164</v>
      </c>
      <c r="B243" s="1013" t="s">
        <v>1517</v>
      </c>
      <c r="C243" s="1013" t="s">
        <v>1518</v>
      </c>
      <c r="D243" s="1005">
        <v>1646</v>
      </c>
      <c r="E243" s="1005">
        <v>1741</v>
      </c>
      <c r="F243" s="1005">
        <v>1872</v>
      </c>
      <c r="G243" s="1005">
        <v>1985</v>
      </c>
      <c r="H243" s="1005">
        <v>2038</v>
      </c>
      <c r="I243" s="1005">
        <v>2181</v>
      </c>
      <c r="J243" s="1005">
        <v>2248</v>
      </c>
      <c r="K243" s="1005">
        <v>2392</v>
      </c>
      <c r="L243" s="1005">
        <v>2537</v>
      </c>
      <c r="M243" s="1005">
        <v>2645</v>
      </c>
      <c r="N243" s="1005">
        <v>2647</v>
      </c>
      <c r="O243" s="1005">
        <v>2587</v>
      </c>
      <c r="P243" s="1005">
        <v>2619</v>
      </c>
      <c r="Q243" s="1005">
        <v>2718</v>
      </c>
      <c r="R243" s="1005">
        <v>2833</v>
      </c>
      <c r="S243" s="1005">
        <v>2913</v>
      </c>
      <c r="T243" s="1005">
        <v>3015</v>
      </c>
      <c r="U243" s="1005">
        <v>3150</v>
      </c>
      <c r="V243" s="1005">
        <v>3311</v>
      </c>
      <c r="W243" s="1005">
        <v>3414</v>
      </c>
      <c r="X243" s="1005">
        <v>3616</v>
      </c>
      <c r="Y243" s="1005">
        <v>3841</v>
      </c>
      <c r="Z243" s="1005">
        <v>3610</v>
      </c>
      <c r="AA243" s="1005">
        <v>4008</v>
      </c>
      <c r="AB243" s="1005">
        <v>4388</v>
      </c>
      <c r="AC243" s="1005">
        <v>4850</v>
      </c>
    </row>
    <row r="244" spans="1:29" x14ac:dyDescent="0.25">
      <c r="A244" s="1013" t="s">
        <v>1164</v>
      </c>
      <c r="B244" s="1013" t="s">
        <v>1519</v>
      </c>
      <c r="C244" s="1013" t="s">
        <v>1520</v>
      </c>
      <c r="D244" s="1005">
        <v>2126</v>
      </c>
      <c r="E244" s="1005">
        <v>2228</v>
      </c>
      <c r="F244" s="1005">
        <v>2431</v>
      </c>
      <c r="G244" s="1005">
        <v>2361</v>
      </c>
      <c r="H244" s="1005">
        <v>2431</v>
      </c>
      <c r="I244" s="1005">
        <v>2483</v>
      </c>
      <c r="J244" s="1005">
        <v>2636</v>
      </c>
      <c r="K244" s="1005">
        <v>2642</v>
      </c>
      <c r="L244" s="1005">
        <v>2768</v>
      </c>
      <c r="M244" s="1005">
        <v>2821</v>
      </c>
      <c r="N244" s="1005">
        <v>2943</v>
      </c>
      <c r="O244" s="1005">
        <v>3110</v>
      </c>
      <c r="P244" s="1005">
        <v>3081</v>
      </c>
      <c r="Q244" s="1005">
        <v>2958</v>
      </c>
      <c r="R244" s="1005">
        <v>3327</v>
      </c>
      <c r="S244" s="1005">
        <v>3319</v>
      </c>
      <c r="T244" s="1005">
        <v>3273</v>
      </c>
      <c r="U244" s="1005">
        <v>3597</v>
      </c>
      <c r="V244" s="1005">
        <v>3532</v>
      </c>
      <c r="W244" s="1005">
        <v>3229</v>
      </c>
      <c r="X244" s="1005">
        <v>2809</v>
      </c>
      <c r="Y244" s="1005">
        <v>2947</v>
      </c>
      <c r="Z244" s="1005">
        <v>2811</v>
      </c>
      <c r="AA244" s="1005">
        <v>3056</v>
      </c>
      <c r="AB244" s="1005">
        <v>3316</v>
      </c>
      <c r="AC244" s="1005">
        <v>3680</v>
      </c>
    </row>
    <row r="245" spans="1:29" x14ac:dyDescent="0.25">
      <c r="A245" s="1013" t="s">
        <v>1164</v>
      </c>
      <c r="B245" s="1013" t="s">
        <v>1521</v>
      </c>
      <c r="C245" s="1013" t="s">
        <v>1522</v>
      </c>
      <c r="D245" s="1005">
        <v>1245</v>
      </c>
      <c r="E245" s="1005">
        <v>1314</v>
      </c>
      <c r="F245" s="1005">
        <v>1394</v>
      </c>
      <c r="G245" s="1005">
        <v>1464</v>
      </c>
      <c r="H245" s="1005">
        <v>1518</v>
      </c>
      <c r="I245" s="1005">
        <v>1634</v>
      </c>
      <c r="J245" s="1005">
        <v>1717</v>
      </c>
      <c r="K245" s="1005">
        <v>1862</v>
      </c>
      <c r="L245" s="1005">
        <v>1976</v>
      </c>
      <c r="M245" s="1005">
        <v>2023</v>
      </c>
      <c r="N245" s="1005">
        <v>2033</v>
      </c>
      <c r="O245" s="1005">
        <v>1955</v>
      </c>
      <c r="P245" s="1005">
        <v>1963</v>
      </c>
      <c r="Q245" s="1005">
        <v>2013</v>
      </c>
      <c r="R245" s="1005">
        <v>2129</v>
      </c>
      <c r="S245" s="1005">
        <v>2049</v>
      </c>
      <c r="T245" s="1005">
        <v>2183</v>
      </c>
      <c r="U245" s="1005">
        <v>2209</v>
      </c>
      <c r="V245" s="1005">
        <v>2350</v>
      </c>
      <c r="W245" s="1005">
        <v>2489</v>
      </c>
      <c r="X245" s="1005">
        <v>2590</v>
      </c>
      <c r="Y245" s="1005">
        <v>2712</v>
      </c>
      <c r="Z245" s="1005">
        <v>2622</v>
      </c>
      <c r="AA245" s="1005">
        <v>2866</v>
      </c>
      <c r="AB245" s="1005">
        <v>3089</v>
      </c>
      <c r="AC245" s="1005">
        <v>3386</v>
      </c>
    </row>
    <row r="246" spans="1:29" x14ac:dyDescent="0.25">
      <c r="A246" s="1014" t="s">
        <v>1158</v>
      </c>
      <c r="B246" s="1014" t="s">
        <v>1523</v>
      </c>
      <c r="C246" s="1014" t="s">
        <v>1524</v>
      </c>
      <c r="D246" s="1004">
        <v>11900</v>
      </c>
      <c r="E246" s="1004">
        <v>13370</v>
      </c>
      <c r="F246" s="1004">
        <v>20063</v>
      </c>
      <c r="G246" s="1004">
        <v>19749</v>
      </c>
      <c r="H246" s="1004">
        <v>17339</v>
      </c>
      <c r="I246" s="1004">
        <v>17749</v>
      </c>
      <c r="J246" s="1004">
        <v>19027</v>
      </c>
      <c r="K246" s="1004">
        <v>22312</v>
      </c>
      <c r="L246" s="1004">
        <v>23380</v>
      </c>
      <c r="M246" s="1004">
        <v>22605</v>
      </c>
      <c r="N246" s="1004">
        <v>26913</v>
      </c>
      <c r="O246" s="1004">
        <v>18562</v>
      </c>
      <c r="P246" s="1004">
        <v>23953</v>
      </c>
      <c r="Q246" s="1004">
        <v>26185</v>
      </c>
      <c r="R246" s="1004">
        <v>23320</v>
      </c>
      <c r="S246" s="1004">
        <v>21761</v>
      </c>
      <c r="T246" s="1004">
        <v>17641</v>
      </c>
      <c r="U246" s="1004">
        <v>10505</v>
      </c>
      <c r="V246" s="1004">
        <v>10507</v>
      </c>
      <c r="W246" s="1004">
        <v>14755</v>
      </c>
      <c r="X246" s="1004">
        <v>20181</v>
      </c>
      <c r="Y246" s="1004">
        <v>18506</v>
      </c>
      <c r="Z246" s="1004">
        <v>12208</v>
      </c>
      <c r="AA246" s="1004">
        <v>18831</v>
      </c>
      <c r="AB246" s="1004">
        <v>37284</v>
      </c>
      <c r="AC246" s="1004">
        <v>30180</v>
      </c>
    </row>
    <row r="247" spans="1:29" x14ac:dyDescent="0.25">
      <c r="A247" s="1019" t="s">
        <v>1156</v>
      </c>
      <c r="B247" s="1019" t="s">
        <v>1525</v>
      </c>
      <c r="C247" s="1019" t="s">
        <v>1526</v>
      </c>
      <c r="D247" s="1020">
        <v>986601</v>
      </c>
      <c r="E247" s="1020">
        <v>1029878</v>
      </c>
      <c r="F247" s="1020">
        <v>1080689</v>
      </c>
      <c r="G247" s="1020">
        <v>1126386</v>
      </c>
      <c r="H247" s="1020">
        <v>1174100</v>
      </c>
      <c r="I247" s="1020">
        <v>1240585</v>
      </c>
      <c r="J247" s="1020">
        <v>1303610</v>
      </c>
      <c r="K247" s="1020">
        <v>1376437</v>
      </c>
      <c r="L247" s="1020">
        <v>1448658</v>
      </c>
      <c r="M247" s="1020">
        <v>1522032</v>
      </c>
      <c r="N247" s="1020">
        <v>1566687</v>
      </c>
      <c r="O247" s="1020">
        <v>1530240</v>
      </c>
      <c r="P247" s="1020">
        <v>1584600</v>
      </c>
      <c r="Q247" s="1020">
        <v>1636405</v>
      </c>
      <c r="R247" s="1020">
        <v>1690395</v>
      </c>
      <c r="S247" s="1020">
        <v>1759600</v>
      </c>
      <c r="T247" s="1020">
        <v>1844873</v>
      </c>
      <c r="U247" s="1020">
        <v>1905946</v>
      </c>
      <c r="V247" s="1020">
        <v>1981138</v>
      </c>
      <c r="W247" s="1020">
        <v>2067727</v>
      </c>
      <c r="X247" s="1020">
        <v>2132123</v>
      </c>
      <c r="Y247" s="1020">
        <v>2215415</v>
      </c>
      <c r="Z247" s="1020">
        <v>2091278</v>
      </c>
      <c r="AA247" s="1020">
        <v>2266569</v>
      </c>
      <c r="AB247" s="1020">
        <v>2489144</v>
      </c>
      <c r="AC247" s="1020">
        <v>2689849</v>
      </c>
    </row>
    <row r="249" spans="1:29" x14ac:dyDescent="0.35">
      <c r="D249" s="999">
        <f>D233/D4</f>
        <v>2.2318455364591521E-2</v>
      </c>
    </row>
  </sheetData>
  <hyperlinks>
    <hyperlink ref="B1" r:id="rId1" xr:uid="{07C8D1CB-0A66-47BC-9249-6456E5E5D14C}"/>
  </hyperlinks>
  <pageMargins left="0.7" right="0.7" top="0.75" bottom="0.75" header="0.3" footer="0.3"/>
  <pageSetup paperSize="9" orientation="portrait" horizontalDpi="1200" verticalDpi="1200"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10CFB-5534-4D8E-A0DD-3F670D4E74F3}">
  <sheetPr>
    <tabColor rgb="FF00B050"/>
  </sheetPr>
  <dimension ref="A1:K23"/>
  <sheetViews>
    <sheetView showGridLines="0" zoomScaleNormal="100" workbookViewId="0">
      <selection activeCell="A2" sqref="A2"/>
    </sheetView>
  </sheetViews>
  <sheetFormatPr defaultColWidth="9.1796875" defaultRowHeight="15.5" x14ac:dyDescent="0.35"/>
  <cols>
    <col min="1" max="1" width="10.453125" style="1068" customWidth="1"/>
    <col min="2" max="2" width="30.81640625" style="1068" customWidth="1"/>
    <col min="3" max="3" width="11.453125" style="1068" customWidth="1"/>
    <col min="4" max="4" width="10.1796875" style="1068" customWidth="1"/>
    <col min="5" max="5" width="10.453125" style="1068" customWidth="1"/>
    <col min="6" max="6" width="10.7265625" style="1068" customWidth="1"/>
    <col min="7" max="7" width="11" style="1068" customWidth="1"/>
    <col min="8" max="8" width="10.54296875" style="1068" customWidth="1"/>
    <col min="9" max="16384" width="9.1796875" style="1068"/>
  </cols>
  <sheetData>
    <row r="1" spans="1:11" s="1106" customFormat="1" x14ac:dyDescent="0.35">
      <c r="A1" s="1107" t="s">
        <v>1764</v>
      </c>
      <c r="B1" s="1104"/>
      <c r="C1" s="1105"/>
      <c r="D1" s="1105"/>
      <c r="E1" s="1105"/>
      <c r="F1" s="1105"/>
      <c r="G1" s="1105"/>
      <c r="H1" s="1105"/>
      <c r="I1" s="1105"/>
      <c r="J1" s="1105"/>
      <c r="K1" s="1105"/>
    </row>
    <row r="2" spans="1:11" x14ac:dyDescent="0.35">
      <c r="A2" s="1067"/>
      <c r="B2" s="1069" t="s">
        <v>1750</v>
      </c>
      <c r="C2" s="1067"/>
      <c r="D2" s="1067"/>
      <c r="E2" s="1067"/>
      <c r="F2" s="1067"/>
      <c r="G2" s="1067"/>
      <c r="H2" s="1067"/>
      <c r="I2" s="1067"/>
      <c r="J2" s="1067"/>
      <c r="K2" s="1067"/>
    </row>
    <row r="3" spans="1:11" x14ac:dyDescent="0.35">
      <c r="A3" s="1067"/>
      <c r="B3" s="1070" t="s">
        <v>1065</v>
      </c>
      <c r="C3" s="1071" t="s">
        <v>1751</v>
      </c>
      <c r="D3" s="1071" t="s">
        <v>1738</v>
      </c>
      <c r="E3" s="1071" t="s">
        <v>1111</v>
      </c>
      <c r="F3" s="1071" t="s">
        <v>1102</v>
      </c>
      <c r="G3" s="1071" t="s">
        <v>1066</v>
      </c>
      <c r="H3" s="1071" t="s">
        <v>1067</v>
      </c>
      <c r="I3" s="1071" t="s">
        <v>1068</v>
      </c>
      <c r="J3" s="1067"/>
      <c r="K3" s="1067"/>
    </row>
    <row r="4" spans="1:11" x14ac:dyDescent="0.35">
      <c r="A4" s="1067"/>
      <c r="B4" s="1072" t="s">
        <v>1752</v>
      </c>
      <c r="C4" s="1073">
        <v>186.58750513000001</v>
      </c>
      <c r="D4" s="1072">
        <v>312.99264277492063</v>
      </c>
      <c r="E4" s="1072">
        <v>330.4745942298901</v>
      </c>
      <c r="F4" s="1072">
        <v>352.41863738312509</v>
      </c>
      <c r="G4" s="1072">
        <v>381.00949262575494</v>
      </c>
      <c r="H4" s="1072">
        <v>402.50022870934754</v>
      </c>
      <c r="I4" s="1072">
        <v>425.11715614527793</v>
      </c>
      <c r="J4" s="1067"/>
      <c r="K4" s="1067"/>
    </row>
    <row r="5" spans="1:11" x14ac:dyDescent="0.35">
      <c r="A5" s="1067"/>
      <c r="B5" s="1187" t="s">
        <v>1753</v>
      </c>
      <c r="C5" s="1187"/>
      <c r="D5" s="1187"/>
      <c r="E5" s="1187"/>
      <c r="F5" s="1187"/>
      <c r="G5" s="1187"/>
      <c r="H5" s="1187"/>
      <c r="I5" s="1187"/>
      <c r="J5" s="1067"/>
      <c r="K5" s="1067"/>
    </row>
    <row r="6" spans="1:11" ht="15" customHeight="1" x14ac:dyDescent="0.35">
      <c r="A6" s="1067"/>
      <c r="B6" s="1074" t="s">
        <v>24</v>
      </c>
      <c r="C6" s="1075">
        <v>151.74350512999999</v>
      </c>
      <c r="D6" s="1076">
        <v>276.39073439264394</v>
      </c>
      <c r="E6" s="1076">
        <v>291.64665349922535</v>
      </c>
      <c r="F6" s="1076">
        <v>311.01264321422576</v>
      </c>
      <c r="G6" s="1076">
        <v>336.26050604701669</v>
      </c>
      <c r="H6" s="1076">
        <v>355.03642601071169</v>
      </c>
      <c r="I6" s="1076">
        <v>375.16929437358618</v>
      </c>
      <c r="J6" s="1067"/>
      <c r="K6" s="1067"/>
    </row>
    <row r="7" spans="1:11" ht="15" customHeight="1" x14ac:dyDescent="0.35">
      <c r="A7" s="1067"/>
      <c r="B7" s="1188" t="s">
        <v>1754</v>
      </c>
      <c r="C7" s="1188"/>
      <c r="D7" s="1188"/>
      <c r="E7" s="1188"/>
      <c r="F7" s="1188"/>
      <c r="G7" s="1188"/>
      <c r="H7" s="1188"/>
      <c r="I7" s="1188"/>
      <c r="J7" s="1067"/>
      <c r="K7" s="1067"/>
    </row>
    <row r="8" spans="1:11" ht="15" customHeight="1" x14ac:dyDescent="0.35">
      <c r="A8" s="1067"/>
      <c r="B8" s="1077" t="s">
        <v>1078</v>
      </c>
      <c r="C8" s="1078">
        <v>34.844000000000001</v>
      </c>
      <c r="D8" s="1077">
        <v>36.601908382276697</v>
      </c>
      <c r="E8" s="1077">
        <v>38.827940730664743</v>
      </c>
      <c r="F8" s="1077">
        <v>41.405994168899319</v>
      </c>
      <c r="G8" s="1077">
        <v>44.748986578738261</v>
      </c>
      <c r="H8" s="1077">
        <v>47.463802698635838</v>
      </c>
      <c r="I8" s="1077">
        <v>49.947861771691741</v>
      </c>
      <c r="J8" s="1067"/>
      <c r="K8" s="1067"/>
    </row>
    <row r="9" spans="1:11" s="1082" customFormat="1" ht="11.5" x14ac:dyDescent="0.25">
      <c r="A9" s="1079"/>
      <c r="B9" s="1080" t="s">
        <v>1755</v>
      </c>
      <c r="C9" s="1081"/>
      <c r="D9" s="1081"/>
      <c r="E9" s="1081"/>
      <c r="F9" s="1081"/>
      <c r="G9" s="1081"/>
      <c r="H9" s="1081"/>
      <c r="I9" s="1081"/>
      <c r="J9" s="1079"/>
      <c r="K9" s="1079"/>
    </row>
    <row r="10" spans="1:11" s="1082" customFormat="1" ht="11.5" x14ac:dyDescent="0.25">
      <c r="A10" s="1079"/>
      <c r="B10" s="1189" t="s">
        <v>1756</v>
      </c>
      <c r="C10" s="1189"/>
      <c r="D10" s="1189"/>
      <c r="E10" s="1189"/>
      <c r="F10" s="1081"/>
      <c r="G10" s="1081"/>
      <c r="H10" s="1081"/>
      <c r="I10" s="1081"/>
      <c r="J10" s="1079"/>
      <c r="K10" s="1079"/>
    </row>
    <row r="11" spans="1:11" s="1082" customFormat="1" ht="11.5" x14ac:dyDescent="0.25">
      <c r="B11" s="1083" t="s">
        <v>1100</v>
      </c>
      <c r="C11" s="1084"/>
      <c r="D11" s="1084"/>
      <c r="E11" s="1084"/>
      <c r="F11" s="1084"/>
      <c r="G11" s="1084"/>
      <c r="H11" s="1084"/>
      <c r="I11" s="1084"/>
      <c r="J11" s="1084"/>
    </row>
    <row r="12" spans="1:11" x14ac:dyDescent="0.35">
      <c r="B12" s="1085"/>
      <c r="C12" s="1085"/>
      <c r="D12" s="1085"/>
      <c r="E12" s="1085"/>
      <c r="F12" s="1085"/>
      <c r="G12" s="1085"/>
      <c r="H12" s="1085"/>
      <c r="I12" s="1085"/>
      <c r="J12" s="1085"/>
    </row>
    <row r="13" spans="1:11" x14ac:dyDescent="0.35">
      <c r="B13" s="1085"/>
      <c r="C13" s="1085"/>
      <c r="D13" s="1085"/>
      <c r="E13" s="1085"/>
      <c r="F13" s="1085"/>
      <c r="G13" s="1085"/>
      <c r="H13" s="1085"/>
      <c r="I13" s="1085"/>
      <c r="J13" s="1085"/>
    </row>
    <row r="14" spans="1:11" x14ac:dyDescent="0.35">
      <c r="B14" s="1086" t="s">
        <v>1757</v>
      </c>
      <c r="C14" s="1087"/>
      <c r="D14" s="1087"/>
      <c r="E14" s="1067"/>
      <c r="F14" s="1067"/>
      <c r="G14" s="1067"/>
      <c r="H14" s="1067"/>
      <c r="I14" s="1067"/>
      <c r="J14" s="1067"/>
    </row>
    <row r="15" spans="1:11" x14ac:dyDescent="0.35">
      <c r="B15" s="1188" t="s">
        <v>1758</v>
      </c>
      <c r="C15" s="1188"/>
      <c r="D15" s="1188"/>
      <c r="E15" s="1188"/>
      <c r="F15" s="1188"/>
      <c r="G15" s="1188"/>
      <c r="H15" s="1188"/>
      <c r="I15" s="1188"/>
      <c r="J15" s="1067"/>
    </row>
    <row r="16" spans="1:11" x14ac:dyDescent="0.35">
      <c r="B16" s="1088" t="s">
        <v>1065</v>
      </c>
      <c r="C16" s="1071" t="s">
        <v>1751</v>
      </c>
      <c r="D16" s="1071" t="s">
        <v>1738</v>
      </c>
      <c r="E16" s="1071" t="s">
        <v>1111</v>
      </c>
      <c r="F16" s="1071" t="s">
        <v>1102</v>
      </c>
      <c r="G16" s="1089" t="s">
        <v>1066</v>
      </c>
      <c r="H16" s="1089" t="s">
        <v>1067</v>
      </c>
      <c r="I16" s="1089" t="s">
        <v>1068</v>
      </c>
      <c r="J16" s="1067"/>
    </row>
    <row r="17" spans="2:10" x14ac:dyDescent="0.35">
      <c r="B17" s="1090" t="s">
        <v>1759</v>
      </c>
      <c r="C17" s="1091">
        <v>52.54206709000001</v>
      </c>
      <c r="D17" s="1092">
        <v>56.337976530479594</v>
      </c>
      <c r="E17" s="1092">
        <v>59.744237195673705</v>
      </c>
      <c r="F17" s="1092">
        <v>62.915502982175639</v>
      </c>
      <c r="G17" s="1093">
        <v>65.304999117363778</v>
      </c>
      <c r="H17" s="1093">
        <v>67.785246999091953</v>
      </c>
      <c r="I17" s="1093">
        <v>70.359693328687214</v>
      </c>
      <c r="J17" s="1067"/>
    </row>
    <row r="18" spans="2:10" x14ac:dyDescent="0.35">
      <c r="B18" s="1090" t="s">
        <v>1760</v>
      </c>
      <c r="C18" s="1094">
        <v>9.1370000000000005</v>
      </c>
      <c r="D18" s="1095">
        <v>10.899999999999997</v>
      </c>
      <c r="E18" s="1095">
        <v>12.899999999999997</v>
      </c>
      <c r="F18" s="1095">
        <v>12.899999999999997</v>
      </c>
      <c r="G18" s="1096">
        <v>12.899999999999997</v>
      </c>
      <c r="H18" s="1096">
        <v>12.899999999999997</v>
      </c>
      <c r="I18" s="1096">
        <v>12.899999999999997</v>
      </c>
      <c r="J18" s="1067"/>
    </row>
    <row r="19" spans="2:10" x14ac:dyDescent="0.35">
      <c r="B19" s="1097" t="s">
        <v>276</v>
      </c>
      <c r="C19" s="1098">
        <v>61.679067090000011</v>
      </c>
      <c r="D19" s="1099">
        <v>67.237976530479585</v>
      </c>
      <c r="E19" s="1099">
        <v>72.644237195673696</v>
      </c>
      <c r="F19" s="1099">
        <v>75.81550298217563</v>
      </c>
      <c r="G19" s="1100">
        <v>78.204999117363769</v>
      </c>
      <c r="H19" s="1100">
        <v>80.685246999091945</v>
      </c>
      <c r="I19" s="1100">
        <v>83.259693328687206</v>
      </c>
      <c r="J19" s="1067"/>
    </row>
    <row r="20" spans="2:10" x14ac:dyDescent="0.35">
      <c r="B20" s="1101" t="s">
        <v>1761</v>
      </c>
      <c r="C20" s="1102"/>
      <c r="D20" s="1102"/>
      <c r="E20" s="1102"/>
      <c r="F20" s="1102"/>
      <c r="G20" s="1102"/>
      <c r="H20" s="1102"/>
      <c r="I20" s="1102"/>
      <c r="J20" s="1067"/>
    </row>
    <row r="21" spans="2:10" x14ac:dyDescent="0.35">
      <c r="B21" s="1083" t="s">
        <v>1100</v>
      </c>
      <c r="C21" s="1103"/>
      <c r="D21" s="1103"/>
      <c r="E21" s="1103"/>
      <c r="F21" s="1103"/>
      <c r="G21" s="1103"/>
      <c r="H21" s="1103"/>
      <c r="I21" s="1103"/>
    </row>
    <row r="22" spans="2:10" x14ac:dyDescent="0.35">
      <c r="B22" s="1079" t="s">
        <v>1762</v>
      </c>
    </row>
    <row r="23" spans="2:10" x14ac:dyDescent="0.35">
      <c r="B23" s="1079" t="s">
        <v>1763</v>
      </c>
    </row>
  </sheetData>
  <mergeCells count="4">
    <mergeCell ref="B5:I5"/>
    <mergeCell ref="B7:I7"/>
    <mergeCell ref="B10:E10"/>
    <mergeCell ref="B15:I15"/>
  </mergeCells>
  <hyperlinks>
    <hyperlink ref="B10" r:id="rId1" xr:uid="{6AC0AB5E-145E-497E-B8DD-10739B0FD165}"/>
    <hyperlink ref="A1" r:id="rId2" xr:uid="{646B4224-91AC-4083-848E-7C1876491F8E}"/>
  </hyperlinks>
  <pageMargins left="0.7" right="0.7" top="0.75" bottom="0.75" header="0.3" footer="0.3"/>
  <pageSetup paperSize="9" orientation="portrait" horizontalDpi="90" verticalDpi="90"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2DA93-B862-4976-9281-F37981B03BBC}">
  <sheetPr>
    <tabColor rgb="FF00B050"/>
  </sheetPr>
  <dimension ref="A1:K49"/>
  <sheetViews>
    <sheetView topLeftCell="A11" workbookViewId="0">
      <selection activeCell="A2" sqref="A2"/>
    </sheetView>
  </sheetViews>
  <sheetFormatPr defaultColWidth="8.7265625" defaultRowHeight="14" x14ac:dyDescent="0.3"/>
  <cols>
    <col min="1" max="1" width="9.81640625" style="1039" customWidth="1"/>
    <col min="2" max="2" width="34" style="1039" customWidth="1"/>
    <col min="3" max="16384" width="8.7265625" style="1039"/>
  </cols>
  <sheetData>
    <row r="1" spans="1:9" s="1045" customFormat="1" ht="14" customHeight="1" x14ac:dyDescent="0.35">
      <c r="A1" s="1043"/>
      <c r="B1" s="1044" t="s">
        <v>1736</v>
      </c>
    </row>
    <row r="2" spans="1:9" x14ac:dyDescent="0.3">
      <c r="A2" s="857"/>
    </row>
    <row r="3" spans="1:9" x14ac:dyDescent="0.3">
      <c r="A3" s="1040"/>
      <c r="B3" s="1042" t="s">
        <v>1737</v>
      </c>
    </row>
    <row r="4" spans="1:9" x14ac:dyDescent="0.3">
      <c r="A4" s="1040"/>
      <c r="B4" s="1046"/>
      <c r="C4" s="1047" t="s">
        <v>1738</v>
      </c>
      <c r="D4" s="1048" t="s">
        <v>1111</v>
      </c>
      <c r="E4" s="1047" t="s">
        <v>1102</v>
      </c>
      <c r="F4" s="1049" t="s">
        <v>1066</v>
      </c>
      <c r="G4" s="1049" t="s">
        <v>1067</v>
      </c>
      <c r="H4" s="1049" t="s">
        <v>1068</v>
      </c>
      <c r="I4" s="1049" t="s">
        <v>1069</v>
      </c>
    </row>
    <row r="5" spans="1:9" x14ac:dyDescent="0.3">
      <c r="A5" s="1040"/>
      <c r="B5" s="1050" t="s">
        <v>1731</v>
      </c>
      <c r="C5" s="1051"/>
      <c r="D5" s="1051"/>
      <c r="E5" s="1051"/>
      <c r="F5" s="1051"/>
      <c r="G5" s="1051"/>
      <c r="H5" s="1051"/>
      <c r="I5" s="1051"/>
    </row>
    <row r="6" spans="1:9" x14ac:dyDescent="0.3">
      <c r="A6" s="1040"/>
      <c r="B6" s="1052" t="s">
        <v>1739</v>
      </c>
      <c r="C6" s="1053">
        <v>5.7082940500000001</v>
      </c>
      <c r="D6" s="1054">
        <v>12.391285062938659</v>
      </c>
      <c r="E6" s="1054">
        <v>11.959628230132964</v>
      </c>
      <c r="F6" s="1054">
        <v>10.368381530212874</v>
      </c>
      <c r="G6" s="1054">
        <v>9.4825378420518067</v>
      </c>
      <c r="H6" s="1054">
        <v>8.5934110434927113</v>
      </c>
      <c r="I6" s="1054">
        <v>7.7343255186969566</v>
      </c>
    </row>
    <row r="7" spans="1:9" x14ac:dyDescent="0.3">
      <c r="A7" s="1040"/>
      <c r="B7" s="1052" t="s">
        <v>1077</v>
      </c>
      <c r="C7" s="1055">
        <v>20.829000000000001</v>
      </c>
      <c r="D7" s="1054">
        <v>19.692613778067603</v>
      </c>
      <c r="E7" s="1054">
        <v>18.86151139320134</v>
      </c>
      <c r="F7" s="1054">
        <v>18.058731999977446</v>
      </c>
      <c r="G7" s="1054">
        <v>17.474001619607407</v>
      </c>
      <c r="H7" s="1054">
        <v>17.169116706723813</v>
      </c>
      <c r="I7" s="1054">
        <v>16.921786610840815</v>
      </c>
    </row>
    <row r="8" spans="1:9" x14ac:dyDescent="0.3">
      <c r="A8" s="1040"/>
      <c r="B8" s="1052" t="s">
        <v>1573</v>
      </c>
      <c r="C8" s="1053">
        <v>37.001642999999994</v>
      </c>
      <c r="D8" s="1054">
        <v>59.277828249446124</v>
      </c>
      <c r="E8" s="1054">
        <v>41.730262202799182</v>
      </c>
      <c r="F8" s="1054">
        <v>43.628643167039549</v>
      </c>
      <c r="G8" s="1054">
        <v>46.322529925665478</v>
      </c>
      <c r="H8" s="1054">
        <v>48.752151506947946</v>
      </c>
      <c r="I8" s="1054">
        <v>50.983658353497873</v>
      </c>
    </row>
    <row r="9" spans="1:9" x14ac:dyDescent="0.3">
      <c r="A9" s="1040"/>
      <c r="B9" s="1052" t="s">
        <v>1740</v>
      </c>
      <c r="C9" s="1054"/>
      <c r="D9" s="1054">
        <v>207.85127593884647</v>
      </c>
      <c r="E9" s="1054">
        <v>230.92286662934475</v>
      </c>
      <c r="F9" s="1054">
        <v>269.24706222068318</v>
      </c>
      <c r="G9" s="1054">
        <v>301.96420251681388</v>
      </c>
      <c r="H9" s="1054">
        <v>325.43526425467996</v>
      </c>
      <c r="I9" s="1054">
        <v>347.96713273364566</v>
      </c>
    </row>
    <row r="10" spans="1:9" x14ac:dyDescent="0.3">
      <c r="A10" s="1040"/>
      <c r="B10" s="1052" t="s">
        <v>1104</v>
      </c>
      <c r="C10" s="1054"/>
      <c r="D10" s="1054">
        <v>2.8237999999999999</v>
      </c>
      <c r="E10" s="1054">
        <v>3.129824791468844</v>
      </c>
      <c r="F10" s="1054">
        <v>3.5002875548017198</v>
      </c>
      <c r="G10" s="1054">
        <v>3.7594240987766869</v>
      </c>
      <c r="H10" s="1054">
        <v>3.9006133336736726</v>
      </c>
      <c r="I10" s="1054">
        <v>4.0098733459623768</v>
      </c>
    </row>
    <row r="11" spans="1:9" x14ac:dyDescent="0.3">
      <c r="A11" s="1040"/>
      <c r="B11" s="1052" t="s">
        <v>1088</v>
      </c>
      <c r="C11" s="1053">
        <v>4.1070000000000002</v>
      </c>
      <c r="D11" s="1054">
        <v>11.652579616442987</v>
      </c>
      <c r="E11" s="1054">
        <v>11.062228954554206</v>
      </c>
      <c r="F11" s="1054">
        <v>11.04783787759493</v>
      </c>
      <c r="G11" s="1054">
        <v>11.514227280563798</v>
      </c>
      <c r="H11" s="1054">
        <v>12.007046094032944</v>
      </c>
      <c r="I11" s="1054">
        <v>12.330832074464137</v>
      </c>
    </row>
    <row r="12" spans="1:9" x14ac:dyDescent="0.3">
      <c r="A12" s="1040"/>
      <c r="B12" s="1052" t="s">
        <v>1095</v>
      </c>
      <c r="C12" s="1054"/>
      <c r="D12" s="1054">
        <v>8.79956665995633</v>
      </c>
      <c r="E12" s="1054">
        <v>68.0008513915691</v>
      </c>
      <c r="F12" s="1054">
        <v>105.39006075145977</v>
      </c>
      <c r="G12" s="1054">
        <v>184.44131194661389</v>
      </c>
      <c r="H12" s="1054">
        <v>183.19885911590563</v>
      </c>
      <c r="I12" s="1054">
        <v>182.18169573792002</v>
      </c>
    </row>
    <row r="13" spans="1:9" x14ac:dyDescent="0.3">
      <c r="A13" s="1040"/>
      <c r="B13" s="1050" t="s">
        <v>1732</v>
      </c>
      <c r="C13" s="1056"/>
      <c r="D13" s="1056"/>
      <c r="E13" s="1056"/>
      <c r="F13" s="1056"/>
      <c r="G13" s="1056"/>
      <c r="H13" s="1056"/>
      <c r="I13" s="1056"/>
    </row>
    <row r="14" spans="1:9" x14ac:dyDescent="0.3">
      <c r="A14" s="1040"/>
      <c r="B14" s="1052" t="s">
        <v>641</v>
      </c>
      <c r="C14" s="1054"/>
      <c r="D14" s="1054">
        <v>533.7712046220613</v>
      </c>
      <c r="E14" s="1054">
        <v>549.75877923650171</v>
      </c>
      <c r="F14" s="1054">
        <v>567.63077902114878</v>
      </c>
      <c r="G14" s="1054">
        <v>583.04240245743426</v>
      </c>
      <c r="H14" s="1054">
        <v>599.10264695854698</v>
      </c>
      <c r="I14" s="1054">
        <v>618.45226151203917</v>
      </c>
    </row>
    <row r="15" spans="1:9" x14ac:dyDescent="0.3">
      <c r="A15" s="1040"/>
      <c r="B15" s="1052" t="s">
        <v>24</v>
      </c>
      <c r="C15" s="1053">
        <v>278.91758071568046</v>
      </c>
      <c r="D15" s="1054">
        <v>298.58701904686905</v>
      </c>
      <c r="E15" s="1054">
        <v>305.99808726232305</v>
      </c>
      <c r="F15" s="1054">
        <v>321.65626484836429</v>
      </c>
      <c r="G15" s="1054">
        <v>341.99377305572517</v>
      </c>
      <c r="H15" s="1054">
        <v>358.86627410152352</v>
      </c>
      <c r="I15" s="1054">
        <v>376.15190630764374</v>
      </c>
    </row>
    <row r="16" spans="1:9" x14ac:dyDescent="0.3">
      <c r="A16" s="1040"/>
      <c r="B16" s="1052" t="s">
        <v>1733</v>
      </c>
      <c r="C16" s="1054"/>
      <c r="D16" s="1054">
        <v>509.33526254388755</v>
      </c>
      <c r="E16" s="1054">
        <v>465.01747504628736</v>
      </c>
      <c r="F16" s="1054">
        <v>426.49687803207667</v>
      </c>
      <c r="G16" s="1054">
        <v>390.52477751892781</v>
      </c>
      <c r="H16" s="1054">
        <v>356.9842768168516</v>
      </c>
      <c r="I16" s="1054">
        <v>325.27144308810443</v>
      </c>
    </row>
    <row r="17" spans="1:11" ht="28" x14ac:dyDescent="0.3">
      <c r="A17" s="1040"/>
      <c r="B17" s="1052" t="s">
        <v>1734</v>
      </c>
      <c r="C17" s="1054"/>
      <c r="D17" s="1054">
        <v>82.461137689153404</v>
      </c>
      <c r="E17" s="1054">
        <v>80.220728600277326</v>
      </c>
      <c r="F17" s="1054">
        <v>78.817964796481547</v>
      </c>
      <c r="G17" s="1054">
        <v>77.621966458461728</v>
      </c>
      <c r="H17" s="1054">
        <v>76.619667651482189</v>
      </c>
      <c r="I17" s="1054">
        <v>75.7105523652382</v>
      </c>
    </row>
    <row r="18" spans="1:11" x14ac:dyDescent="0.3">
      <c r="A18" s="1040"/>
      <c r="B18" s="1052" t="s">
        <v>420</v>
      </c>
      <c r="C18" s="1054"/>
      <c r="D18" s="1054">
        <v>1574.249261130233</v>
      </c>
      <c r="E18" s="1054">
        <v>1669.3607042810058</v>
      </c>
      <c r="F18" s="1054">
        <v>1807.3808272516278</v>
      </c>
      <c r="G18" s="1054">
        <v>1916.305173600135</v>
      </c>
      <c r="H18" s="1054">
        <v>2008.127771985774</v>
      </c>
      <c r="I18" s="1054">
        <v>2104.8322796119674</v>
      </c>
    </row>
    <row r="19" spans="1:11" x14ac:dyDescent="0.3">
      <c r="A19" s="1040"/>
      <c r="B19" s="1052" t="s">
        <v>424</v>
      </c>
      <c r="C19" s="1054"/>
      <c r="D19" s="1054">
        <v>7.6940088423093584</v>
      </c>
      <c r="E19" s="1054">
        <v>6.8197212482837095</v>
      </c>
      <c r="F19" s="1054">
        <v>6.0989132937899457</v>
      </c>
      <c r="G19" s="1054">
        <v>5.4650488437880869</v>
      </c>
      <c r="H19" s="1054">
        <v>4.9067022690537012</v>
      </c>
      <c r="I19" s="1054">
        <v>4.409727684539642</v>
      </c>
    </row>
    <row r="20" spans="1:11" x14ac:dyDescent="0.3">
      <c r="A20" s="1040"/>
      <c r="B20" s="1050" t="s">
        <v>1735</v>
      </c>
      <c r="C20" s="1056"/>
      <c r="D20" s="1056"/>
      <c r="E20" s="1056"/>
      <c r="F20" s="1056"/>
      <c r="G20" s="1056"/>
      <c r="H20" s="1056"/>
      <c r="I20" s="1056"/>
    </row>
    <row r="21" spans="1:11" x14ac:dyDescent="0.3">
      <c r="A21" s="1040"/>
      <c r="B21" s="1057" t="s">
        <v>391</v>
      </c>
      <c r="C21" s="1053">
        <v>65.083331000000001</v>
      </c>
      <c r="D21" s="1054">
        <v>83.477821544071446</v>
      </c>
      <c r="E21" s="1054">
        <v>82.162728465803312</v>
      </c>
      <c r="F21" s="1054">
        <v>83.186469320652932</v>
      </c>
      <c r="G21" s="1054">
        <v>84.224916956458756</v>
      </c>
      <c r="H21" s="1054">
        <v>85.278282646811192</v>
      </c>
      <c r="I21" s="1054">
        <v>86.196188323751841</v>
      </c>
    </row>
    <row r="22" spans="1:11" x14ac:dyDescent="0.3">
      <c r="A22" s="1040"/>
      <c r="B22" s="1057" t="s">
        <v>1741</v>
      </c>
      <c r="C22" s="1058">
        <v>15.56720151</v>
      </c>
      <c r="D22" s="1054">
        <v>20.879081059999997</v>
      </c>
      <c r="E22" s="1054">
        <v>26.951755153335093</v>
      </c>
      <c r="F22" s="1054">
        <v>21.52672875426121</v>
      </c>
      <c r="G22" s="1054">
        <v>10.840014238462189</v>
      </c>
      <c r="H22" s="1054">
        <v>4.2350132903231374</v>
      </c>
      <c r="I22" s="1054">
        <v>6.2111390185157253E-2</v>
      </c>
    </row>
    <row r="23" spans="1:11" x14ac:dyDescent="0.3">
      <c r="A23" s="1040"/>
      <c r="B23" s="1057" t="s">
        <v>1097</v>
      </c>
      <c r="C23" s="1054"/>
      <c r="D23" s="1054">
        <v>4.9893910818356781</v>
      </c>
      <c r="E23" s="1054">
        <v>6.0920866227535182</v>
      </c>
      <c r="F23" s="1054"/>
      <c r="G23" s="1054"/>
      <c r="H23" s="1054"/>
      <c r="I23" s="1054"/>
    </row>
    <row r="24" spans="1:11" x14ac:dyDescent="0.3">
      <c r="A24" s="1040"/>
      <c r="B24" s="1059" t="s">
        <v>1096</v>
      </c>
      <c r="C24" s="1060">
        <v>33</v>
      </c>
      <c r="D24" s="1061">
        <v>57.5</v>
      </c>
      <c r="E24" s="1061">
        <v>35.5</v>
      </c>
      <c r="F24" s="1061">
        <v>35.5</v>
      </c>
      <c r="G24" s="1061">
        <v>35.5</v>
      </c>
      <c r="H24" s="1061">
        <v>35.5</v>
      </c>
      <c r="I24" s="1061">
        <v>35.5</v>
      </c>
    </row>
    <row r="25" spans="1:11" x14ac:dyDescent="0.3">
      <c r="A25" s="1040"/>
      <c r="B25" s="1062" t="s">
        <v>1023</v>
      </c>
      <c r="C25" s="1060">
        <v>460.21405027568051</v>
      </c>
      <c r="D25" s="1061">
        <v>3495.4331368661187</v>
      </c>
      <c r="E25" s="1061">
        <v>3613.5492395096417</v>
      </c>
      <c r="F25" s="1061">
        <v>3809.5358304201727</v>
      </c>
      <c r="G25" s="1061">
        <v>4020.4763083594867</v>
      </c>
      <c r="H25" s="1061">
        <v>4128.6770977758233</v>
      </c>
      <c r="I25" s="1061">
        <v>4248.7157746584971</v>
      </c>
    </row>
    <row r="26" spans="1:11" x14ac:dyDescent="0.3">
      <c r="A26" s="1040"/>
      <c r="B26" s="1063" t="s">
        <v>1742</v>
      </c>
    </row>
    <row r="27" spans="1:11" x14ac:dyDescent="0.3">
      <c r="A27" s="1064"/>
      <c r="B27" s="1065" t="s">
        <v>1743</v>
      </c>
      <c r="C27" s="1041"/>
      <c r="D27" s="1041"/>
      <c r="E27" s="1041"/>
      <c r="F27" s="1041"/>
      <c r="G27" s="1041"/>
      <c r="H27" s="1041"/>
      <c r="I27" s="1041"/>
      <c r="J27" s="1041"/>
      <c r="K27" s="1041"/>
    </row>
    <row r="28" spans="1:11" x14ac:dyDescent="0.3">
      <c r="A28" s="1064"/>
      <c r="B28" s="1066" t="s">
        <v>1744</v>
      </c>
      <c r="C28" s="1041"/>
      <c r="D28" s="1041"/>
      <c r="E28" s="1041"/>
      <c r="F28" s="1041"/>
      <c r="G28" s="1041"/>
      <c r="H28" s="1041"/>
      <c r="I28" s="1041"/>
      <c r="J28" s="1041"/>
      <c r="K28" s="1041"/>
    </row>
    <row r="29" spans="1:11" x14ac:dyDescent="0.3">
      <c r="A29" s="1064"/>
      <c r="B29" s="1065" t="s">
        <v>1745</v>
      </c>
      <c r="C29" s="1041"/>
      <c r="D29" s="1041"/>
      <c r="E29" s="1041"/>
      <c r="F29" s="1041"/>
      <c r="G29" s="1041"/>
      <c r="H29" s="1041"/>
      <c r="I29" s="1041"/>
      <c r="J29" s="1041"/>
      <c r="K29" s="1041"/>
    </row>
    <row r="30" spans="1:11" x14ac:dyDescent="0.3">
      <c r="A30" s="1040"/>
      <c r="B30" s="1063" t="s">
        <v>1100</v>
      </c>
    </row>
    <row r="31" spans="1:11" x14ac:dyDescent="0.3">
      <c r="A31" s="1040"/>
      <c r="B31" s="1063" t="s">
        <v>1746</v>
      </c>
    </row>
    <row r="32" spans="1:11" x14ac:dyDescent="0.3">
      <c r="A32" s="1040"/>
      <c r="B32" s="1063" t="s">
        <v>1747</v>
      </c>
    </row>
    <row r="33" spans="1:2" x14ac:dyDescent="0.3">
      <c r="A33" s="1040"/>
      <c r="B33" s="1063" t="s">
        <v>1748</v>
      </c>
    </row>
    <row r="34" spans="1:2" x14ac:dyDescent="0.3">
      <c r="A34" s="1040"/>
      <c r="B34" s="1063" t="s">
        <v>1749</v>
      </c>
    </row>
    <row r="35" spans="1:2" x14ac:dyDescent="0.3">
      <c r="A35" s="1040"/>
    </row>
    <row r="36" spans="1:2" x14ac:dyDescent="0.3">
      <c r="A36" s="1040"/>
    </row>
    <row r="37" spans="1:2" x14ac:dyDescent="0.3">
      <c r="A37" s="1040"/>
    </row>
    <row r="38" spans="1:2" x14ac:dyDescent="0.3">
      <c r="A38" s="1040"/>
    </row>
    <row r="39" spans="1:2" x14ac:dyDescent="0.3">
      <c r="A39" s="1040"/>
    </row>
    <row r="40" spans="1:2" x14ac:dyDescent="0.3">
      <c r="A40" s="1040"/>
    </row>
    <row r="41" spans="1:2" x14ac:dyDescent="0.3">
      <c r="A41" s="1040"/>
    </row>
    <row r="42" spans="1:2" x14ac:dyDescent="0.3">
      <c r="A42" s="1040"/>
      <c r="B42" s="1041"/>
    </row>
    <row r="43" spans="1:2" x14ac:dyDescent="0.3">
      <c r="B43" s="1042"/>
    </row>
    <row r="44" spans="1:2" ht="16.5" customHeight="1" x14ac:dyDescent="0.3"/>
    <row r="45" spans="1:2" ht="16" customHeight="1" x14ac:dyDescent="0.3"/>
    <row r="46" spans="1:2" ht="16" customHeight="1" x14ac:dyDescent="0.3"/>
    <row r="47" spans="1:2" ht="16" customHeight="1" x14ac:dyDescent="0.3"/>
    <row r="48" spans="1:2" ht="11.15" customHeight="1" x14ac:dyDescent="0.3"/>
    <row r="49" ht="11.5" customHeight="1" x14ac:dyDescent="0.3"/>
  </sheetData>
  <hyperlinks>
    <hyperlink ref="B27" r:id="rId1" display="https://www.socialsecurity.gov.scot/reporting/publications/annual-report-and-accounts" xr:uid="{97684D49-77FA-4BFC-B074-0B580F0D7037}"/>
    <hyperlink ref="B29" r:id="rId2" display="https://www.gov.scot/publications/fair-start-scotland-annual-report-year-2/" xr:uid="{6E1FAA8D-CE33-4B1B-BF9D-69E424BE7E5F}"/>
    <hyperlink ref="B28" r:id="rId3" display="https://www.gov.scot/publications/discretionary-housing-payments-in-scotland-1-april-2019-to-31-march-2020/" xr:uid="{F4E5B9FD-FFB0-40A5-A566-9F10CA6CC585}"/>
    <hyperlink ref="B1" r:id="rId4" xr:uid="{D3171229-4E59-43BB-9668-BBB4EC4CB9D5}"/>
  </hyperlinks>
  <pageMargins left="0.7" right="0.7" top="0.75" bottom="0.75" header="0.3" footer="0.3"/>
  <pageSetup paperSize="9" orientation="portrait" r:id="rId5"/>
</worksheet>
</file>

<file path=docMetadata/LabelInfo.xml><?xml version="1.0" encoding="utf-8"?>
<clbl:labelList xmlns:clbl="http://schemas.microsoft.com/office/2020/mipLabelMetadata">
  <clbl:label id="{96f1f6e9-1057-4117-ac28-80cdfe86f8c3}" enabled="0" method="" siteId="{96f1f6e9-1057-4117-ac28-80cdfe86f8c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44</vt:i4>
      </vt:variant>
      <vt:variant>
        <vt:lpstr>Named Ranges</vt:lpstr>
      </vt:variant>
      <vt:variant>
        <vt:i4>4</vt:i4>
      </vt:variant>
    </vt:vector>
  </HeadingPairs>
  <TitlesOfParts>
    <vt:vector size="48" baseType="lpstr">
      <vt:lpstr>Scot24-11</vt:lpstr>
      <vt:lpstr>Contents</vt:lpstr>
      <vt:lpstr>Notes</vt:lpstr>
      <vt:lpstr>UK welfare </vt:lpstr>
      <vt:lpstr>Benefit summary table</vt:lpstr>
      <vt:lpstr>Table 1a</vt:lpstr>
      <vt:lpstr>NI GDP</vt:lpstr>
      <vt:lpstr>Scot20-02</vt:lpstr>
      <vt:lpstr>Scot21-01</vt:lpstr>
      <vt:lpstr>Scot22-05</vt:lpstr>
      <vt:lpstr>Scot23-05</vt:lpstr>
      <vt:lpstr>Scot23-11</vt:lpstr>
      <vt:lpstr>Scot25-05</vt:lpstr>
      <vt:lpstr>BBGsummary</vt:lpstr>
      <vt:lpstr>(Changes)</vt:lpstr>
      <vt:lpstr>GB welfare</vt:lpstr>
      <vt:lpstr>Table 1b</vt:lpstr>
      <vt:lpstr>Table 2b</vt:lpstr>
      <vt:lpstr>Table 4 (i)</vt:lpstr>
      <vt:lpstr>Non-DWP Welfare</vt:lpstr>
      <vt:lpstr>Disability benefits</vt:lpstr>
      <vt:lpstr>Incapacity benefits</vt:lpstr>
      <vt:lpstr>Industrial injuries benefits</vt:lpstr>
      <vt:lpstr>Housing benefits</vt:lpstr>
      <vt:lpstr>Table 1c</vt:lpstr>
      <vt:lpstr>Table 2a</vt:lpstr>
      <vt:lpstr>Table 2c</vt:lpstr>
      <vt:lpstr>Table 3a</vt:lpstr>
      <vt:lpstr>Table 3b</vt:lpstr>
      <vt:lpstr>Table 3c</vt:lpstr>
      <vt:lpstr>Table 4</vt:lpstr>
      <vt:lpstr>Table 4 (ii)</vt:lpstr>
      <vt:lpstr>Bereavement benefits</vt:lpstr>
      <vt:lpstr>Carers Allowance</vt:lpstr>
      <vt:lpstr>Cost of Living</vt:lpstr>
      <vt:lpstr>Council Tax Benefit</vt:lpstr>
      <vt:lpstr>Income Support</vt:lpstr>
      <vt:lpstr>Maternity benefits</vt:lpstr>
      <vt:lpstr>New Deal &amp; Emp prog allowances</vt:lpstr>
      <vt:lpstr>Pension Credit</vt:lpstr>
      <vt:lpstr>State Pension</vt:lpstr>
      <vt:lpstr>Social Fund</vt:lpstr>
      <vt:lpstr>Unemployment benefits</vt:lpstr>
      <vt:lpstr>Universal Credit and equivalent</vt:lpstr>
      <vt:lpstr>ADPwage</vt:lpstr>
      <vt:lpstr>ADPwrkage</vt:lpstr>
      <vt:lpstr>DLAwkrage</vt:lpstr>
      <vt:lpstr>DLAwrkage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Outturn and forecast tables: Spring Statement 2025</dc:title>
  <dc:subject/>
  <dc:creator/>
  <cp:keywords/>
  <dc:description/>
  <cp:lastModifiedBy/>
  <cp:revision>1</cp:revision>
  <dcterms:created xsi:type="dcterms:W3CDTF">2025-04-22T07:00:01Z</dcterms:created>
  <dcterms:modified xsi:type="dcterms:W3CDTF">2025-11-25T14:11:33Z</dcterms:modified>
  <cp:category/>
  <cp:contentStatus/>
</cp:coreProperties>
</file>